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omments1.xml" ContentType="application/vnd.openxmlformats-officedocument.spreadsheetml.comments+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ml.chartshapes+xml"/>
  <Override PartName="/xl/pivotTables/pivotTable11.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5.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10" yWindow="90" windowWidth="14205" windowHeight="12675" tabRatio="909" firstSheet="1" activeTab="7"/>
  </bookViews>
  <sheets>
    <sheet name="Cdn CWTs for ERA in 2017" sheetId="9" r:id="rId1"/>
    <sheet name="Notes" sheetId="2" r:id="rId2"/>
    <sheet name="male female CWT sample rates" sheetId="19" r:id="rId3"/>
    <sheet name="Nicola - Escapement CWT Data" sheetId="1" r:id="rId4"/>
    <sheet name="head sampling" sheetId="12" r:id="rId5"/>
    <sheet name="Age Dist'n" sheetId="13" r:id="rId6"/>
    <sheet name="CWT Precision" sheetId="15" r:id="rId7"/>
    <sheet name="Hatchery Contribution" sheetId="10" r:id="rId8"/>
    <sheet name="Spawner Estimates" sheetId="8" r:id="rId9"/>
    <sheet name="Auxilliary Fishery File" sheetId="7" r:id="rId10"/>
    <sheet name="untagged enhancement summary" sheetId="14" r:id="rId11"/>
    <sheet name="Sheet1" sheetId="16" r:id="rId12"/>
    <sheet name="CWT Releases" sheetId="11" r:id="rId13"/>
    <sheet name="Summary" sheetId="6" r:id="rId14"/>
  </sheets>
  <definedNames>
    <definedName name="_xlnm._FilterDatabase" localSheetId="0" hidden="1">'Cdn CWTs for ERA in 2017'!$A$7:$G$2026</definedName>
    <definedName name="_xlnm._FilterDatabase" localSheetId="12" hidden="1">'CWT Releases'!$A$1:$AX$1982</definedName>
    <definedName name="_xlnm._FilterDatabase" localSheetId="3" hidden="1">'Nicola - Escapement CWT Data'!$A$1:$Y$1</definedName>
    <definedName name="_xlnm._FilterDatabase" localSheetId="13" hidden="1">Summary!$H$4:$L$101</definedName>
    <definedName name="_xlnm.Print_Titles" localSheetId="3">'Nicola - Escapement CWT Data'!$1:$1</definedName>
  </definedNames>
  <calcPr calcId="145621"/>
  <pivotCaches>
    <pivotCache cacheId="0" r:id="rId15"/>
    <pivotCache cacheId="1" r:id="rId16"/>
    <pivotCache cacheId="2" r:id="rId17"/>
    <pivotCache cacheId="3" r:id="rId18"/>
    <pivotCache cacheId="4" r:id="rId19"/>
    <pivotCache cacheId="5" r:id="rId20"/>
    <pivotCache cacheId="6" r:id="rId21"/>
    <pivotCache cacheId="7" r:id="rId22"/>
    <pivotCache cacheId="8" r:id="rId23"/>
    <pivotCache cacheId="9" r:id="rId24"/>
  </pivotCaches>
</workbook>
</file>

<file path=xl/calcChain.xml><?xml version="1.0" encoding="utf-8"?>
<calcChain xmlns="http://schemas.openxmlformats.org/spreadsheetml/2006/main">
  <c r="AK162" i="10" l="1"/>
  <c r="AL162" i="10"/>
  <c r="AM162" i="10"/>
  <c r="AN162" i="10"/>
  <c r="AO162" i="10"/>
  <c r="AP162" i="10"/>
  <c r="AQ162" i="10"/>
  <c r="AR162" i="10"/>
  <c r="AS162" i="10"/>
  <c r="AT162" i="10"/>
  <c r="AU162" i="10"/>
  <c r="AV162" i="10"/>
  <c r="AW162" i="10"/>
  <c r="AX162" i="10"/>
  <c r="AY162" i="10"/>
  <c r="AZ162" i="10"/>
  <c r="BA162" i="10"/>
  <c r="BB162" i="10"/>
  <c r="BC162" i="10"/>
  <c r="BD162" i="10"/>
  <c r="BE162" i="10"/>
  <c r="BF162" i="10"/>
  <c r="BG162" i="10"/>
  <c r="BH162" i="10"/>
  <c r="BI162" i="10"/>
  <c r="BJ162" i="10"/>
  <c r="BK162" i="10"/>
  <c r="BL162" i="10"/>
  <c r="BM162" i="10"/>
  <c r="BN162" i="10"/>
  <c r="AK164" i="10"/>
  <c r="AL164" i="10"/>
  <c r="AM164" i="10"/>
  <c r="AN164" i="10"/>
  <c r="AO164" i="10"/>
  <c r="AP164" i="10"/>
  <c r="AQ164" i="10"/>
  <c r="AR164" i="10"/>
  <c r="AS164" i="10"/>
  <c r="AT164" i="10"/>
  <c r="AU164" i="10"/>
  <c r="AV164" i="10"/>
  <c r="AW164" i="10"/>
  <c r="AX164" i="10"/>
  <c r="AY164" i="10"/>
  <c r="AZ164" i="10"/>
  <c r="BA164" i="10"/>
  <c r="BB164" i="10"/>
  <c r="BC164" i="10"/>
  <c r="BD164" i="10"/>
  <c r="BE164" i="10"/>
  <c r="BF164" i="10"/>
  <c r="BG164" i="10"/>
  <c r="BH164" i="10"/>
  <c r="BI164" i="10"/>
  <c r="BJ164" i="10"/>
  <c r="BK164" i="10"/>
  <c r="BL164" i="10"/>
  <c r="BM164" i="10"/>
  <c r="BN164" i="10"/>
  <c r="AJ164" i="10"/>
  <c r="AJ162" i="10"/>
  <c r="BN174" i="10"/>
  <c r="BN4" i="10"/>
  <c r="BN161" i="10" s="1"/>
  <c r="BN5" i="10"/>
  <c r="BN6" i="10"/>
  <c r="BN7" i="10"/>
  <c r="BN8" i="10"/>
  <c r="BN9" i="10"/>
  <c r="BN10" i="10"/>
  <c r="BN11" i="10"/>
  <c r="BN12" i="10"/>
  <c r="BN13" i="10"/>
  <c r="BN14" i="10"/>
  <c r="BN15" i="10"/>
  <c r="BN16" i="10"/>
  <c r="BN17" i="10"/>
  <c r="BN18" i="10"/>
  <c r="BN19" i="10"/>
  <c r="BN20" i="10"/>
  <c r="BN21" i="10"/>
  <c r="BN22" i="10"/>
  <c r="BN23" i="10"/>
  <c r="BN24" i="10"/>
  <c r="BN25" i="10"/>
  <c r="BN26" i="10"/>
  <c r="BN27" i="10"/>
  <c r="BN28" i="10"/>
  <c r="BN29" i="10"/>
  <c r="BN30" i="10"/>
  <c r="BN31" i="10"/>
  <c r="BN32" i="10"/>
  <c r="BN33" i="10"/>
  <c r="BN34" i="10"/>
  <c r="BN35" i="10"/>
  <c r="BN36" i="10"/>
  <c r="BN37" i="10"/>
  <c r="BN38" i="10"/>
  <c r="BN39" i="10"/>
  <c r="BN40" i="10"/>
  <c r="BN41" i="10"/>
  <c r="BN42" i="10"/>
  <c r="BN43" i="10"/>
  <c r="BN44" i="10"/>
  <c r="BN45" i="10"/>
  <c r="BN46" i="10"/>
  <c r="BN47" i="10"/>
  <c r="BN48" i="10"/>
  <c r="BN49" i="10"/>
  <c r="BN50" i="10"/>
  <c r="BN51" i="10"/>
  <c r="BN52" i="10"/>
  <c r="BN53" i="10"/>
  <c r="BN54" i="10"/>
  <c r="BN55" i="10"/>
  <c r="BN56" i="10"/>
  <c r="BN57" i="10"/>
  <c r="BN58" i="10"/>
  <c r="BN59" i="10"/>
  <c r="BN60" i="10"/>
  <c r="BN61" i="10"/>
  <c r="BN62" i="10"/>
  <c r="BN63" i="10"/>
  <c r="BN64" i="10"/>
  <c r="BN65" i="10"/>
  <c r="BN66" i="10"/>
  <c r="BN67" i="10"/>
  <c r="BN68" i="10"/>
  <c r="BN69" i="10"/>
  <c r="BN70" i="10"/>
  <c r="BN71" i="10"/>
  <c r="BN72" i="10"/>
  <c r="BN73" i="10"/>
  <c r="BN74" i="10"/>
  <c r="BN75" i="10"/>
  <c r="BN76" i="10"/>
  <c r="BN77" i="10"/>
  <c r="BN78" i="10"/>
  <c r="BN79" i="10"/>
  <c r="BN80" i="10"/>
  <c r="BN81" i="10"/>
  <c r="BN82" i="10"/>
  <c r="BN83" i="10"/>
  <c r="BN85" i="10"/>
  <c r="BN86" i="10"/>
  <c r="BN87" i="10"/>
  <c r="BN88" i="10"/>
  <c r="BN90" i="10"/>
  <c r="BN91" i="10"/>
  <c r="BN92" i="10"/>
  <c r="BN93" i="10"/>
  <c r="BN94" i="10"/>
  <c r="BN95" i="10"/>
  <c r="BN96" i="10"/>
  <c r="BN97" i="10"/>
  <c r="BN98" i="10"/>
  <c r="BN99" i="10"/>
  <c r="BN100" i="10"/>
  <c r="BN101" i="10"/>
  <c r="BN102" i="10"/>
  <c r="BN103" i="10"/>
  <c r="BN104" i="10"/>
  <c r="BN105" i="10"/>
  <c r="BN106" i="10"/>
  <c r="BN107" i="10"/>
  <c r="BN110" i="10"/>
  <c r="BN111" i="10"/>
  <c r="BN112" i="10"/>
  <c r="BN113" i="10"/>
  <c r="BN114" i="10"/>
  <c r="BN116" i="10"/>
  <c r="BN119" i="10"/>
  <c r="BN120" i="10"/>
  <c r="BN125" i="10"/>
  <c r="BN128" i="10"/>
  <c r="BN129" i="10"/>
  <c r="BN130" i="10"/>
  <c r="BN131" i="10"/>
  <c r="BN132" i="10"/>
  <c r="BN133" i="10"/>
  <c r="BN134" i="10"/>
  <c r="BN135" i="10"/>
  <c r="BN136" i="10"/>
  <c r="BN137" i="10"/>
  <c r="BN138" i="10"/>
  <c r="BN139" i="10"/>
  <c r="BN140" i="10"/>
  <c r="BN141" i="10"/>
  <c r="BN142" i="10"/>
  <c r="BN143" i="10"/>
  <c r="BN144" i="10"/>
  <c r="AJ148" i="10"/>
  <c r="AJ149" i="10"/>
  <c r="AJ150" i="10"/>
  <c r="AJ151" i="10"/>
  <c r="AJ152" i="10"/>
  <c r="B71" i="8"/>
  <c r="C71" i="8"/>
  <c r="D71" i="8" s="1"/>
  <c r="E71" i="8" s="1"/>
  <c r="M35" i="15"/>
  <c r="N35" i="15"/>
  <c r="O35" i="15"/>
  <c r="B64" i="13"/>
  <c r="A64" i="13"/>
  <c r="C64" i="13"/>
  <c r="D64" i="13"/>
  <c r="A65" i="13"/>
  <c r="B65" i="13"/>
  <c r="C65" i="13"/>
  <c r="D65" i="13"/>
  <c r="P34" i="12"/>
  <c r="R34" i="12"/>
  <c r="T34" i="12"/>
  <c r="K34" i="12"/>
  <c r="L34" i="12"/>
  <c r="M34" i="12"/>
  <c r="E61" i="12"/>
  <c r="S34" i="12" s="1"/>
  <c r="X34" i="12" s="1"/>
  <c r="Q34" i="12" l="1"/>
  <c r="V34" i="12" s="1"/>
  <c r="Z34" i="12"/>
  <c r="W34" i="12"/>
  <c r="U34" i="12"/>
  <c r="E5" i="19"/>
  <c r="E6" i="19" l="1"/>
  <c r="E7" i="19"/>
  <c r="E8" i="19"/>
  <c r="E9" i="19"/>
  <c r="E10" i="19"/>
  <c r="E11" i="19"/>
  <c r="E12" i="19"/>
  <c r="E13" i="19"/>
  <c r="E14" i="19"/>
  <c r="E15" i="19"/>
  <c r="E16" i="19"/>
  <c r="E17" i="19"/>
  <c r="E18" i="19"/>
  <c r="E19" i="19"/>
  <c r="E20" i="19"/>
  <c r="E21" i="19"/>
  <c r="AW1980" i="11" l="1"/>
  <c r="AW1981" i="11"/>
  <c r="AW1982" i="11"/>
  <c r="AW1983" i="11"/>
  <c r="AW1984" i="11"/>
  <c r="AW1985" i="11"/>
  <c r="AW1986" i="11"/>
  <c r="AW1987" i="11"/>
  <c r="AW1988" i="11"/>
  <c r="AW1989" i="11"/>
  <c r="AI125" i="10" s="1"/>
  <c r="AW1990" i="11"/>
  <c r="AI126" i="10" s="1"/>
  <c r="AW1991" i="11"/>
  <c r="AW1992" i="11"/>
  <c r="AW1993" i="11"/>
  <c r="AW1994" i="11"/>
  <c r="AW1995" i="11"/>
  <c r="AW1996" i="11"/>
  <c r="AW1997" i="11"/>
  <c r="AW1998" i="11"/>
  <c r="AW1999" i="11"/>
  <c r="AW2000" i="11"/>
  <c r="AW2001" i="11"/>
  <c r="AW2002" i="11"/>
  <c r="AW2003" i="11"/>
  <c r="AW2004" i="11"/>
  <c r="AW2005" i="11"/>
  <c r="AW2006" i="11"/>
  <c r="AW2007" i="11"/>
  <c r="AW2008" i="11"/>
  <c r="AW2009" i="11"/>
  <c r="AW2010" i="11"/>
  <c r="AW2011" i="11"/>
  <c r="AW2012" i="11"/>
  <c r="AW2013" i="11"/>
  <c r="AW2014" i="11"/>
  <c r="AI94" i="10" s="1"/>
  <c r="AW2015" i="11"/>
  <c r="AW2016" i="11"/>
  <c r="AW2017" i="11"/>
  <c r="AW2018" i="11"/>
  <c r="AW2019" i="11"/>
  <c r="AW2020" i="11"/>
  <c r="AW2021" i="11"/>
  <c r="AW2022" i="11"/>
  <c r="AW2023" i="11"/>
  <c r="AW2024" i="11"/>
  <c r="AI108" i="10" s="1"/>
  <c r="BN108" i="10" s="1"/>
  <c r="AW2025" i="11"/>
  <c r="AI109" i="10" s="1"/>
  <c r="BN109" i="10" s="1"/>
  <c r="AW2026" i="11"/>
  <c r="AW2027" i="11"/>
  <c r="AW2028" i="11"/>
  <c r="AW2029" i="11"/>
  <c r="AW2030" i="11"/>
  <c r="AW2031" i="11"/>
  <c r="AW2032" i="11"/>
  <c r="AW2033" i="11"/>
  <c r="AW2034" i="11"/>
  <c r="AW2035" i="11"/>
  <c r="AI21" i="10" s="1"/>
  <c r="AW2036" i="11"/>
  <c r="AW2037" i="11"/>
  <c r="AW2038" i="11"/>
  <c r="AW2039" i="11"/>
  <c r="AW2040" i="11"/>
  <c r="AW2041" i="11"/>
  <c r="AW2042" i="11"/>
  <c r="AW2043" i="11"/>
  <c r="AW2044" i="11"/>
  <c r="AW2045" i="11"/>
  <c r="AW2046" i="11"/>
  <c r="AW2047" i="11"/>
  <c r="AW2048" i="11"/>
  <c r="AW2049" i="11"/>
  <c r="AW2050" i="11"/>
  <c r="AW2051" i="11"/>
  <c r="AW2052" i="11"/>
  <c r="AW2053" i="11"/>
  <c r="AW2054" i="11"/>
  <c r="AI86" i="10" s="1"/>
  <c r="AW2055" i="11"/>
  <c r="AW2056" i="11"/>
  <c r="AW2057" i="11"/>
  <c r="AW2058" i="11"/>
  <c r="AW2059" i="11"/>
  <c r="AW2060" i="11"/>
  <c r="AW2061" i="11"/>
  <c r="AW2062" i="11"/>
  <c r="AW2063" i="11"/>
  <c r="AW2064" i="11"/>
  <c r="AW2065" i="11"/>
  <c r="AW2066" i="11"/>
  <c r="AW2067" i="11"/>
  <c r="AW2068" i="11"/>
  <c r="AI115" i="10" s="1"/>
  <c r="BN115" i="10" s="1"/>
  <c r="AW2069" i="11"/>
  <c r="AI89" i="10" s="1"/>
  <c r="BN89" i="10" s="1"/>
  <c r="AW2070" i="11"/>
  <c r="AW2071" i="11"/>
  <c r="AW2072" i="11"/>
  <c r="AW2073" i="11"/>
  <c r="AW2074" i="11"/>
  <c r="AW2075" i="11"/>
  <c r="AW2076" i="11"/>
  <c r="AW2077" i="11"/>
  <c r="AW2078" i="11"/>
  <c r="AW2079" i="11"/>
  <c r="AW2080" i="11"/>
  <c r="AW2081" i="11"/>
  <c r="AW2082" i="11"/>
  <c r="AW2083" i="11"/>
  <c r="AW2084" i="11"/>
  <c r="AW2085" i="11"/>
  <c r="AW2086" i="11"/>
  <c r="AW2087" i="11"/>
  <c r="AW2088" i="11"/>
  <c r="AW2089" i="11"/>
  <c r="AW2090" i="11"/>
  <c r="AW2091" i="11"/>
  <c r="AW2092" i="11"/>
  <c r="AW2093" i="11"/>
  <c r="AW2094" i="11"/>
  <c r="AW2095" i="11"/>
  <c r="AI118" i="10" s="1"/>
  <c r="BN118" i="10" s="1"/>
  <c r="AW2096" i="11"/>
  <c r="AW2097" i="11"/>
  <c r="AW2098" i="11"/>
  <c r="AW2099" i="11"/>
  <c r="AW2100" i="11"/>
  <c r="AW2101" i="11"/>
  <c r="AW2102" i="11"/>
  <c r="AW2103" i="11"/>
  <c r="AW2104" i="11"/>
  <c r="AW2105" i="11"/>
  <c r="AW2106" i="11"/>
  <c r="AW2107" i="11"/>
  <c r="AW2108" i="11"/>
  <c r="AW2109" i="11"/>
  <c r="AW2110" i="11"/>
  <c r="AW2111" i="11"/>
  <c r="AW2112" i="11"/>
  <c r="AW2113" i="11"/>
  <c r="AW2114" i="11"/>
  <c r="AW2115" i="11"/>
  <c r="AW2116" i="11"/>
  <c r="AW2117" i="11"/>
  <c r="AW2118" i="11"/>
  <c r="AW2119" i="11"/>
  <c r="AW2120" i="11"/>
  <c r="AI123" i="10" s="1"/>
  <c r="BN123" i="10" s="1"/>
  <c r="AW2121" i="11"/>
  <c r="AI124" i="10" s="1"/>
  <c r="BN124" i="10" s="1"/>
  <c r="AW2122" i="11"/>
  <c r="AW2123" i="11"/>
  <c r="AW2124" i="11"/>
  <c r="AW2125" i="11"/>
  <c r="F2376" i="9"/>
  <c r="F2375" i="9"/>
  <c r="F2374" i="9"/>
  <c r="F2373" i="9"/>
  <c r="F2372" i="9"/>
  <c r="F2371" i="9"/>
  <c r="F2370" i="9"/>
  <c r="F2369" i="9"/>
  <c r="F2368" i="9"/>
  <c r="F2367" i="9"/>
  <c r="F2366" i="9"/>
  <c r="F2365" i="9"/>
  <c r="F2364" i="9"/>
  <c r="F2363" i="9"/>
  <c r="F2362" i="9"/>
  <c r="F2361" i="9"/>
  <c r="F2360" i="9"/>
  <c r="F2359" i="9"/>
  <c r="F2358" i="9"/>
  <c r="F2357" i="9"/>
  <c r="F2356" i="9"/>
  <c r="F2355" i="9"/>
  <c r="F2354" i="9"/>
  <c r="F2353" i="9"/>
  <c r="F2352" i="9"/>
  <c r="F2351" i="9"/>
  <c r="F2350" i="9"/>
  <c r="F2349" i="9"/>
  <c r="F2348" i="9"/>
  <c r="F2347" i="9"/>
  <c r="F2346" i="9"/>
  <c r="F2345" i="9"/>
  <c r="F2344" i="9"/>
  <c r="F2343" i="9"/>
  <c r="F2342" i="9"/>
  <c r="F2341" i="9"/>
  <c r="F2340" i="9"/>
  <c r="F2339" i="9"/>
  <c r="F2338" i="9"/>
  <c r="F2337" i="9"/>
  <c r="F2336" i="9"/>
  <c r="F2335" i="9"/>
  <c r="F2334" i="9"/>
  <c r="F2333" i="9"/>
  <c r="F2332" i="9"/>
  <c r="F2331" i="9"/>
  <c r="F2330" i="9"/>
  <c r="F2329" i="9"/>
  <c r="F2328" i="9"/>
  <c r="F2327" i="9"/>
  <c r="F2326" i="9"/>
  <c r="F2325" i="9"/>
  <c r="F2324" i="9"/>
  <c r="F2323" i="9"/>
  <c r="F2322" i="9"/>
  <c r="F2321" i="9"/>
  <c r="F2320" i="9"/>
  <c r="F2319" i="9"/>
  <c r="F2318" i="9"/>
  <c r="F2317" i="9"/>
  <c r="F2316" i="9"/>
  <c r="F2315" i="9"/>
  <c r="F2314" i="9"/>
  <c r="F2313" i="9"/>
  <c r="F2312" i="9"/>
  <c r="F2311" i="9"/>
  <c r="F2310" i="9"/>
  <c r="F2309" i="9"/>
  <c r="F2308" i="9"/>
  <c r="F2307" i="9"/>
  <c r="F2306" i="9"/>
  <c r="F2305" i="9"/>
  <c r="F2304" i="9"/>
  <c r="F2303" i="9"/>
  <c r="F2302" i="9"/>
  <c r="F2301" i="9"/>
  <c r="F2300" i="9"/>
  <c r="F2299" i="9"/>
  <c r="F2298" i="9"/>
  <c r="F2297" i="9"/>
  <c r="F2296" i="9"/>
  <c r="F2295" i="9"/>
  <c r="F2294" i="9"/>
  <c r="F2293" i="9"/>
  <c r="F2292" i="9"/>
  <c r="F2291" i="9"/>
  <c r="F2290" i="9"/>
  <c r="F2289" i="9"/>
  <c r="F2288" i="9"/>
  <c r="F2287" i="9"/>
  <c r="F2286" i="9"/>
  <c r="F2285" i="9"/>
  <c r="F2284" i="9"/>
  <c r="F2283" i="9"/>
  <c r="F2282" i="9"/>
  <c r="F2281" i="9"/>
  <c r="F2280" i="9"/>
  <c r="F2279" i="9"/>
  <c r="F2278" i="9"/>
  <c r="F2277" i="9"/>
  <c r="F2276" i="9"/>
  <c r="F2275" i="9"/>
  <c r="F2274" i="9"/>
  <c r="F2273" i="9"/>
  <c r="F2272" i="9"/>
  <c r="F2271" i="9"/>
  <c r="F2270" i="9"/>
  <c r="F2269" i="9"/>
  <c r="F2268" i="9"/>
  <c r="F2267" i="9"/>
  <c r="F2266" i="9"/>
  <c r="F2265" i="9"/>
  <c r="F2264" i="9"/>
  <c r="F2263" i="9"/>
  <c r="F2262" i="9"/>
  <c r="F2261" i="9"/>
  <c r="F2260" i="9"/>
  <c r="F2259" i="9"/>
  <c r="F2258" i="9"/>
  <c r="F2257" i="9"/>
  <c r="F2256" i="9"/>
  <c r="F2255" i="9"/>
  <c r="F2254" i="9"/>
  <c r="F2253" i="9"/>
  <c r="F2252" i="9"/>
  <c r="F2251" i="9"/>
  <c r="F2250" i="9"/>
  <c r="F2249" i="9"/>
  <c r="F2248" i="9"/>
  <c r="F2247" i="9"/>
  <c r="F2246" i="9"/>
  <c r="F2245" i="9"/>
  <c r="F2244" i="9"/>
  <c r="F2243" i="9"/>
  <c r="F2242" i="9"/>
  <c r="F2241" i="9"/>
  <c r="F2240" i="9"/>
  <c r="F2239" i="9"/>
  <c r="F2238" i="9"/>
  <c r="F2237" i="9"/>
  <c r="F2236" i="9"/>
  <c r="F2235" i="9"/>
  <c r="F2234" i="9"/>
  <c r="F2233" i="9"/>
  <c r="F2232" i="9"/>
  <c r="F2231" i="9"/>
  <c r="F2230" i="9"/>
  <c r="F2229" i="9"/>
  <c r="F2228" i="9"/>
  <c r="F2227" i="9"/>
  <c r="F2226" i="9"/>
  <c r="F2225" i="9"/>
  <c r="F2224" i="9"/>
  <c r="F2223" i="9"/>
  <c r="F2222" i="9"/>
  <c r="F2221" i="9"/>
  <c r="F2220" i="9"/>
  <c r="F2219" i="9"/>
  <c r="F2218" i="9"/>
  <c r="F2217" i="9"/>
  <c r="F2216" i="9"/>
  <c r="F2215" i="9"/>
  <c r="F2214" i="9"/>
  <c r="F2213" i="9"/>
  <c r="F2212" i="9"/>
  <c r="F2211" i="9"/>
  <c r="F2210" i="9"/>
  <c r="F2209" i="9"/>
  <c r="F2208" i="9"/>
  <c r="F2207" i="9"/>
  <c r="F2206" i="9"/>
  <c r="F2205" i="9"/>
  <c r="F2204" i="9"/>
  <c r="F2203" i="9"/>
  <c r="F2202" i="9"/>
  <c r="F2201" i="9"/>
  <c r="F2200" i="9"/>
  <c r="F2199" i="9"/>
  <c r="F2198" i="9"/>
  <c r="F2197" i="9"/>
  <c r="F2196" i="9"/>
  <c r="F2195" i="9"/>
  <c r="F2194" i="9"/>
  <c r="F2193" i="9"/>
  <c r="F2192" i="9"/>
  <c r="F2191" i="9"/>
  <c r="F2190" i="9"/>
  <c r="F2189" i="9"/>
  <c r="F2188" i="9"/>
  <c r="F2187" i="9"/>
  <c r="F2186" i="9"/>
  <c r="F2185" i="9"/>
  <c r="F2184" i="9"/>
  <c r="F2183" i="9"/>
  <c r="F2182" i="9"/>
  <c r="F2181" i="9"/>
  <c r="F2180" i="9"/>
  <c r="F2179" i="9"/>
  <c r="F2178" i="9"/>
  <c r="F2177" i="9"/>
  <c r="F2176" i="9"/>
  <c r="F2175" i="9"/>
  <c r="F2174" i="9"/>
  <c r="F2173" i="9"/>
  <c r="F2172" i="9"/>
  <c r="F2171" i="9"/>
  <c r="F2170" i="9"/>
  <c r="F2169" i="9"/>
  <c r="F2168" i="9"/>
  <c r="F2167" i="9"/>
  <c r="F2166" i="9"/>
  <c r="F2165" i="9"/>
  <c r="F2164" i="9"/>
  <c r="F2163" i="9"/>
  <c r="F2162" i="9"/>
  <c r="F2161" i="9"/>
  <c r="F2160" i="9"/>
  <c r="F2159" i="9"/>
  <c r="F2158" i="9"/>
  <c r="F2157" i="9"/>
  <c r="F2156" i="9"/>
  <c r="F2155" i="9"/>
  <c r="F2154" i="9"/>
  <c r="F2153" i="9"/>
  <c r="F2152" i="9"/>
  <c r="F2151" i="9"/>
  <c r="F2150" i="9"/>
  <c r="F2149" i="9"/>
  <c r="F2148" i="9"/>
  <c r="F2147" i="9"/>
  <c r="F2146" i="9"/>
  <c r="F2145" i="9"/>
  <c r="F2144" i="9"/>
  <c r="F2143" i="9"/>
  <c r="F2142" i="9"/>
  <c r="F2141" i="9"/>
  <c r="F2140" i="9"/>
  <c r="F2139" i="9"/>
  <c r="F2138" i="9"/>
  <c r="F2137" i="9"/>
  <c r="F2136" i="9"/>
  <c r="F2135" i="9"/>
  <c r="F2134" i="9"/>
  <c r="F2133" i="9"/>
  <c r="F2132" i="9"/>
  <c r="F2131" i="9"/>
  <c r="F2130" i="9"/>
  <c r="F2129" i="9"/>
  <c r="F2128" i="9"/>
  <c r="F2127" i="9"/>
  <c r="F2126" i="9"/>
  <c r="F2125" i="9"/>
  <c r="F2124" i="9"/>
  <c r="F2123" i="9"/>
  <c r="F2122" i="9"/>
  <c r="F2121" i="9"/>
  <c r="F2120" i="9"/>
  <c r="F2119" i="9"/>
  <c r="F2118" i="9"/>
  <c r="F2117" i="9"/>
  <c r="F2116" i="9"/>
  <c r="F2115" i="9"/>
  <c r="F2114" i="9"/>
  <c r="F2113" i="9"/>
  <c r="F2112" i="9"/>
  <c r="F2111" i="9"/>
  <c r="F2110" i="9"/>
  <c r="F2109" i="9"/>
  <c r="F2108" i="9"/>
  <c r="F2107" i="9"/>
  <c r="F2106" i="9"/>
  <c r="F2105" i="9"/>
  <c r="F2104" i="9"/>
  <c r="F2103" i="9"/>
  <c r="F2102" i="9"/>
  <c r="F2101" i="9"/>
  <c r="F2100" i="9"/>
  <c r="F2099" i="9"/>
  <c r="F2098" i="9"/>
  <c r="F2097" i="9"/>
  <c r="F2096" i="9"/>
  <c r="F2095" i="9"/>
  <c r="F2094" i="9"/>
  <c r="F2093" i="9"/>
  <c r="F2092" i="9"/>
  <c r="F2091" i="9"/>
  <c r="F2090" i="9"/>
  <c r="F2089" i="9"/>
  <c r="F2088" i="9"/>
  <c r="F2087" i="9"/>
  <c r="F2086" i="9"/>
  <c r="F2085" i="9"/>
  <c r="F2084" i="9"/>
  <c r="F2083" i="9"/>
  <c r="F2082" i="9"/>
  <c r="F2081" i="9"/>
  <c r="F2080" i="9"/>
  <c r="F2079" i="9"/>
  <c r="F2078" i="9"/>
  <c r="F2077" i="9"/>
  <c r="F2076" i="9"/>
  <c r="F2075" i="9"/>
  <c r="F2074" i="9"/>
  <c r="F2073" i="9"/>
  <c r="F2072" i="9"/>
  <c r="F2071" i="9"/>
  <c r="F2070" i="9"/>
  <c r="F2069" i="9"/>
  <c r="F2068" i="9"/>
  <c r="F2067" i="9"/>
  <c r="F2066" i="9"/>
  <c r="F2065" i="9"/>
  <c r="F2064" i="9"/>
  <c r="F2063" i="9"/>
  <c r="F2062" i="9"/>
  <c r="F2061" i="9"/>
  <c r="F2060" i="9"/>
  <c r="F2059" i="9"/>
  <c r="F2058" i="9"/>
  <c r="F2057" i="9"/>
  <c r="F2056" i="9"/>
  <c r="F2055" i="9"/>
  <c r="F2054" i="9"/>
  <c r="F2053" i="9"/>
  <c r="F2052" i="9"/>
  <c r="F2051" i="9"/>
  <c r="F2050" i="9"/>
  <c r="F2049" i="9"/>
  <c r="F2048" i="9"/>
  <c r="F2047" i="9"/>
  <c r="F2046" i="9"/>
  <c r="F2045" i="9"/>
  <c r="F2044" i="9"/>
  <c r="F2043" i="9"/>
  <c r="F2042" i="9"/>
  <c r="F2041" i="9"/>
  <c r="F2040" i="9"/>
  <c r="F2039" i="9"/>
  <c r="F2038" i="9"/>
  <c r="F2037" i="9"/>
  <c r="F2036" i="9"/>
  <c r="F2035" i="9"/>
  <c r="F2034" i="9"/>
  <c r="F2033" i="9"/>
  <c r="F2032" i="9"/>
  <c r="F2031" i="9"/>
  <c r="F2030" i="9"/>
  <c r="F2029" i="9"/>
  <c r="F2028" i="9"/>
  <c r="F2027" i="9"/>
  <c r="F2026" i="9"/>
  <c r="F2025" i="9"/>
  <c r="F2024" i="9"/>
  <c r="F2023" i="9"/>
  <c r="F2022" i="9"/>
  <c r="F2021" i="9"/>
  <c r="F2020" i="9"/>
  <c r="F2019" i="9"/>
  <c r="F2018" i="9"/>
  <c r="F2017" i="9"/>
  <c r="F2016" i="9"/>
  <c r="F2015" i="9"/>
  <c r="F2014" i="9"/>
  <c r="F2013" i="9"/>
  <c r="F2012" i="9"/>
  <c r="F2011" i="9"/>
  <c r="F2010" i="9"/>
  <c r="F2009" i="9"/>
  <c r="F2008" i="9"/>
  <c r="F2007" i="9"/>
  <c r="F2006" i="9"/>
  <c r="F2005" i="9"/>
  <c r="F2004" i="9"/>
  <c r="F2003" i="9"/>
  <c r="F2002" i="9"/>
  <c r="F2001" i="9"/>
  <c r="F2000" i="9"/>
  <c r="F1999" i="9"/>
  <c r="F1998" i="9"/>
  <c r="F1997" i="9"/>
  <c r="F1996" i="9"/>
  <c r="F1995" i="9"/>
  <c r="F1994" i="9"/>
  <c r="F1993" i="9"/>
  <c r="F1992" i="9"/>
  <c r="F1991" i="9"/>
  <c r="F1990" i="9"/>
  <c r="F1989" i="9"/>
  <c r="F1988" i="9"/>
  <c r="F1987" i="9"/>
  <c r="F1986" i="9"/>
  <c r="F1985" i="9"/>
  <c r="F1984" i="9"/>
  <c r="F1983" i="9"/>
  <c r="F1982" i="9"/>
  <c r="F1981" i="9"/>
  <c r="F1980" i="9"/>
  <c r="F1979" i="9"/>
  <c r="F1978" i="9"/>
  <c r="F1977" i="9"/>
  <c r="F1976" i="9"/>
  <c r="F1975" i="9"/>
  <c r="F1974" i="9"/>
  <c r="F1973" i="9"/>
  <c r="F1972" i="9"/>
  <c r="F1971" i="9"/>
  <c r="F1970" i="9"/>
  <c r="F1969" i="9"/>
  <c r="F1968" i="9"/>
  <c r="F1967" i="9"/>
  <c r="F1966" i="9"/>
  <c r="F1965" i="9"/>
  <c r="F1964" i="9"/>
  <c r="F1963" i="9"/>
  <c r="F1962" i="9"/>
  <c r="F1961" i="9"/>
  <c r="F1960" i="9"/>
  <c r="F1959" i="9"/>
  <c r="F1958" i="9"/>
  <c r="F1957" i="9"/>
  <c r="F1956" i="9"/>
  <c r="F1955" i="9"/>
  <c r="F1954" i="9"/>
  <c r="F1953" i="9"/>
  <c r="F1952" i="9"/>
  <c r="F1951" i="9"/>
  <c r="F1950" i="9"/>
  <c r="F1949" i="9"/>
  <c r="F1948" i="9"/>
  <c r="F1947" i="9"/>
  <c r="F1946" i="9"/>
  <c r="F1945" i="9"/>
  <c r="F1944" i="9"/>
  <c r="F1943" i="9"/>
  <c r="F1942" i="9"/>
  <c r="F1941" i="9"/>
  <c r="F1940" i="9"/>
  <c r="F1939" i="9"/>
  <c r="F1938" i="9"/>
  <c r="F1937" i="9"/>
  <c r="F1936" i="9"/>
  <c r="F1935" i="9"/>
  <c r="F1934" i="9"/>
  <c r="F1933" i="9"/>
  <c r="F1932" i="9"/>
  <c r="F1931" i="9"/>
  <c r="F1930" i="9"/>
  <c r="F1929" i="9"/>
  <c r="F1928" i="9"/>
  <c r="F1927" i="9"/>
  <c r="F1926" i="9"/>
  <c r="F1925" i="9"/>
  <c r="F1924" i="9"/>
  <c r="F1923" i="9"/>
  <c r="F1922" i="9"/>
  <c r="F1921" i="9"/>
  <c r="F1920" i="9"/>
  <c r="F1919" i="9"/>
  <c r="F1918" i="9"/>
  <c r="F1917" i="9"/>
  <c r="F1916" i="9"/>
  <c r="F1915" i="9"/>
  <c r="F1914" i="9"/>
  <c r="F1913" i="9"/>
  <c r="F1912" i="9"/>
  <c r="F1911" i="9"/>
  <c r="F1910" i="9"/>
  <c r="F1909" i="9"/>
  <c r="F1908" i="9"/>
  <c r="F1907" i="9"/>
  <c r="F1906" i="9"/>
  <c r="F1905" i="9"/>
  <c r="F1904" i="9"/>
  <c r="F1903" i="9"/>
  <c r="F1902" i="9"/>
  <c r="F1901" i="9"/>
  <c r="F1900" i="9"/>
  <c r="F1899" i="9"/>
  <c r="F1898" i="9"/>
  <c r="F1897" i="9"/>
  <c r="F1896" i="9"/>
  <c r="F1895" i="9"/>
  <c r="F1894" i="9"/>
  <c r="F1893" i="9"/>
  <c r="F1892" i="9"/>
  <c r="F1891" i="9"/>
  <c r="F1890" i="9"/>
  <c r="F1889" i="9"/>
  <c r="F1888" i="9"/>
  <c r="F1887" i="9"/>
  <c r="F1886" i="9"/>
  <c r="F1885" i="9"/>
  <c r="F1884" i="9"/>
  <c r="F1883" i="9"/>
  <c r="F1882" i="9"/>
  <c r="F1881" i="9"/>
  <c r="F1880" i="9"/>
  <c r="F1879" i="9"/>
  <c r="F1878" i="9"/>
  <c r="F1877" i="9"/>
  <c r="F1876" i="9"/>
  <c r="F1875" i="9"/>
  <c r="F1874" i="9"/>
  <c r="F1873" i="9"/>
  <c r="F1872" i="9"/>
  <c r="F1871" i="9"/>
  <c r="F1870" i="9"/>
  <c r="F1869" i="9"/>
  <c r="F1868" i="9"/>
  <c r="F1867" i="9"/>
  <c r="F1866" i="9"/>
  <c r="F1865" i="9"/>
  <c r="F1864" i="9"/>
  <c r="F1863" i="9"/>
  <c r="F1862" i="9"/>
  <c r="F1861" i="9"/>
  <c r="F1860" i="9"/>
  <c r="F1859" i="9"/>
  <c r="F1858" i="9"/>
  <c r="F1857" i="9"/>
  <c r="F1856" i="9"/>
  <c r="F1855" i="9"/>
  <c r="F1854" i="9"/>
  <c r="F1853" i="9"/>
  <c r="F1852" i="9"/>
  <c r="F1851" i="9"/>
  <c r="F1850" i="9"/>
  <c r="F1849" i="9"/>
  <c r="F1848" i="9"/>
  <c r="F1847" i="9"/>
  <c r="F1846" i="9"/>
  <c r="F1845" i="9"/>
  <c r="F1844" i="9"/>
  <c r="F1843" i="9"/>
  <c r="F1842" i="9"/>
  <c r="F1841" i="9"/>
  <c r="F1840" i="9"/>
  <c r="F1839" i="9"/>
  <c r="F1838" i="9"/>
  <c r="F1837" i="9"/>
  <c r="F1836" i="9"/>
  <c r="F1835" i="9"/>
  <c r="F1834" i="9"/>
  <c r="F1833" i="9"/>
  <c r="F1832" i="9"/>
  <c r="F1831" i="9"/>
  <c r="F1830" i="9"/>
  <c r="F1829" i="9"/>
  <c r="F1828" i="9"/>
  <c r="F1827" i="9"/>
  <c r="F1826" i="9"/>
  <c r="F1825" i="9"/>
  <c r="F1824" i="9"/>
  <c r="F1823" i="9"/>
  <c r="F1822" i="9"/>
  <c r="F1821" i="9"/>
  <c r="F1820" i="9"/>
  <c r="F1819" i="9"/>
  <c r="F1818" i="9"/>
  <c r="F1817" i="9"/>
  <c r="F1816" i="9"/>
  <c r="F1815" i="9"/>
  <c r="F1814" i="9"/>
  <c r="F1813" i="9"/>
  <c r="F1812" i="9"/>
  <c r="F1811" i="9"/>
  <c r="F1810" i="9"/>
  <c r="F1809" i="9"/>
  <c r="F1808" i="9"/>
  <c r="F1807" i="9"/>
  <c r="F1806" i="9"/>
  <c r="F1805" i="9"/>
  <c r="F1804" i="9"/>
  <c r="F1803" i="9"/>
  <c r="F1802" i="9"/>
  <c r="F1801" i="9"/>
  <c r="F1800" i="9"/>
  <c r="F1799" i="9"/>
  <c r="F1798" i="9"/>
  <c r="F1797" i="9"/>
  <c r="F1796" i="9"/>
  <c r="F1795" i="9"/>
  <c r="F1794" i="9"/>
  <c r="F1793" i="9"/>
  <c r="F1792" i="9"/>
  <c r="F1791" i="9"/>
  <c r="F1790" i="9"/>
  <c r="F1789" i="9"/>
  <c r="F1788" i="9"/>
  <c r="F1787" i="9"/>
  <c r="F1786" i="9"/>
  <c r="F1785" i="9"/>
  <c r="F1784" i="9"/>
  <c r="F1783" i="9"/>
  <c r="F1782" i="9"/>
  <c r="F1781" i="9"/>
  <c r="F1780" i="9"/>
  <c r="F1779" i="9"/>
  <c r="F1778" i="9"/>
  <c r="F1777" i="9"/>
  <c r="F1776" i="9"/>
  <c r="F1775" i="9"/>
  <c r="F1774" i="9"/>
  <c r="F1773" i="9"/>
  <c r="F1772" i="9"/>
  <c r="F1771" i="9"/>
  <c r="F1770" i="9"/>
  <c r="F1769" i="9"/>
  <c r="F1768" i="9"/>
  <c r="F1767" i="9"/>
  <c r="F1766" i="9"/>
  <c r="F1765" i="9"/>
  <c r="F1764" i="9"/>
  <c r="F1763" i="9"/>
  <c r="F1762" i="9"/>
  <c r="F1761" i="9"/>
  <c r="F1760" i="9"/>
  <c r="F1759" i="9"/>
  <c r="F1758" i="9"/>
  <c r="F1757" i="9"/>
  <c r="F1756" i="9"/>
  <c r="F1755" i="9"/>
  <c r="F1754" i="9"/>
  <c r="F1753" i="9"/>
  <c r="F1752" i="9"/>
  <c r="F1751" i="9"/>
  <c r="F1750" i="9"/>
  <c r="F1749" i="9"/>
  <c r="F1748" i="9"/>
  <c r="F1747" i="9"/>
  <c r="F1746" i="9"/>
  <c r="F1745" i="9"/>
  <c r="F1744" i="9"/>
  <c r="F1743" i="9"/>
  <c r="F1742" i="9"/>
  <c r="F1741" i="9"/>
  <c r="F1740" i="9"/>
  <c r="F1739" i="9"/>
  <c r="F1738" i="9"/>
  <c r="F1737" i="9"/>
  <c r="F1736" i="9"/>
  <c r="F1735" i="9"/>
  <c r="F1734" i="9"/>
  <c r="F1733" i="9"/>
  <c r="F1732" i="9"/>
  <c r="F1731" i="9"/>
  <c r="F1730" i="9"/>
  <c r="F1729" i="9"/>
  <c r="F1728" i="9"/>
  <c r="F1727" i="9"/>
  <c r="F1726" i="9"/>
  <c r="F1725" i="9"/>
  <c r="F1724" i="9"/>
  <c r="F1723" i="9"/>
  <c r="F1722" i="9"/>
  <c r="F1721" i="9"/>
  <c r="F1720" i="9"/>
  <c r="F1719" i="9"/>
  <c r="F1718" i="9"/>
  <c r="F1717" i="9"/>
  <c r="F1716" i="9"/>
  <c r="F1715" i="9"/>
  <c r="F1714" i="9"/>
  <c r="F1713" i="9"/>
  <c r="F1712" i="9"/>
  <c r="F1711" i="9"/>
  <c r="F1710" i="9"/>
  <c r="F1709" i="9"/>
  <c r="F1708" i="9"/>
  <c r="F1707" i="9"/>
  <c r="F1706" i="9"/>
  <c r="F1705" i="9"/>
  <c r="F1704" i="9"/>
  <c r="F1703" i="9"/>
  <c r="F1702" i="9"/>
  <c r="F1701" i="9"/>
  <c r="F1700" i="9"/>
  <c r="F1699" i="9"/>
  <c r="F1698" i="9"/>
  <c r="F1697" i="9"/>
  <c r="F1696" i="9"/>
  <c r="F1695" i="9"/>
  <c r="F1694" i="9"/>
  <c r="F1693" i="9"/>
  <c r="F1692" i="9"/>
  <c r="F1691" i="9"/>
  <c r="F1690" i="9"/>
  <c r="F1689" i="9"/>
  <c r="F1688" i="9"/>
  <c r="F1687" i="9"/>
  <c r="F1686" i="9"/>
  <c r="F1685" i="9"/>
  <c r="F1684" i="9"/>
  <c r="F1683" i="9"/>
  <c r="F1682" i="9"/>
  <c r="F1681" i="9"/>
  <c r="F1680" i="9"/>
  <c r="F1679" i="9"/>
  <c r="F1678" i="9"/>
  <c r="F1677" i="9"/>
  <c r="F1676" i="9"/>
  <c r="F1675" i="9"/>
  <c r="F1674" i="9"/>
  <c r="F1673" i="9"/>
  <c r="F1672" i="9"/>
  <c r="F1671" i="9"/>
  <c r="F1670" i="9"/>
  <c r="F1669" i="9"/>
  <c r="F1668" i="9"/>
  <c r="F1667" i="9"/>
  <c r="F1666" i="9"/>
  <c r="F1665" i="9"/>
  <c r="F1664" i="9"/>
  <c r="F1663" i="9"/>
  <c r="F1662" i="9"/>
  <c r="F1661" i="9"/>
  <c r="F1660" i="9"/>
  <c r="F1659" i="9"/>
  <c r="F1658" i="9"/>
  <c r="F1657" i="9"/>
  <c r="F1656" i="9"/>
  <c r="F1655" i="9"/>
  <c r="F1654" i="9"/>
  <c r="F1653" i="9"/>
  <c r="F1652" i="9"/>
  <c r="F1651" i="9"/>
  <c r="F1650" i="9"/>
  <c r="F1649" i="9"/>
  <c r="F1648" i="9"/>
  <c r="F1647" i="9"/>
  <c r="F1646" i="9"/>
  <c r="F1645" i="9"/>
  <c r="F1644" i="9"/>
  <c r="F1643" i="9"/>
  <c r="F1642" i="9"/>
  <c r="F1641" i="9"/>
  <c r="F1640" i="9"/>
  <c r="F1639" i="9"/>
  <c r="F1638" i="9"/>
  <c r="F1637" i="9"/>
  <c r="F1636" i="9"/>
  <c r="F1635" i="9"/>
  <c r="F1634" i="9"/>
  <c r="F1633" i="9"/>
  <c r="F1632" i="9"/>
  <c r="F1631" i="9"/>
  <c r="F1630" i="9"/>
  <c r="F1629" i="9"/>
  <c r="F1628" i="9"/>
  <c r="F1627" i="9"/>
  <c r="F1626" i="9"/>
  <c r="F1625" i="9"/>
  <c r="F1624" i="9"/>
  <c r="F1623" i="9"/>
  <c r="F1622" i="9"/>
  <c r="F1621" i="9"/>
  <c r="F1620" i="9"/>
  <c r="F1619" i="9"/>
  <c r="F1618" i="9"/>
  <c r="F1617" i="9"/>
  <c r="F1616" i="9"/>
  <c r="F1615" i="9"/>
  <c r="F1614" i="9"/>
  <c r="F1613" i="9"/>
  <c r="F1612" i="9"/>
  <c r="F1611" i="9"/>
  <c r="F1610" i="9"/>
  <c r="F1609" i="9"/>
  <c r="F1608" i="9"/>
  <c r="F1607" i="9"/>
  <c r="F1606" i="9"/>
  <c r="F1605" i="9"/>
  <c r="F1604" i="9"/>
  <c r="F1603" i="9"/>
  <c r="F1602" i="9"/>
  <c r="F1601" i="9"/>
  <c r="F1600" i="9"/>
  <c r="F1599" i="9"/>
  <c r="F1598" i="9"/>
  <c r="F1597" i="9"/>
  <c r="F1596" i="9"/>
  <c r="F1595" i="9"/>
  <c r="F1594" i="9"/>
  <c r="F1593" i="9"/>
  <c r="F1592" i="9"/>
  <c r="F1591" i="9"/>
  <c r="F1590" i="9"/>
  <c r="F1589" i="9"/>
  <c r="F1588" i="9"/>
  <c r="F1587" i="9"/>
  <c r="F1586" i="9"/>
  <c r="F1585" i="9"/>
  <c r="F1584" i="9"/>
  <c r="F1583" i="9"/>
  <c r="F1582" i="9"/>
  <c r="F1581" i="9"/>
  <c r="F1580" i="9"/>
  <c r="F1579" i="9"/>
  <c r="F1578" i="9"/>
  <c r="F1577" i="9"/>
  <c r="F1576" i="9"/>
  <c r="F1575" i="9"/>
  <c r="F1574" i="9"/>
  <c r="F1573" i="9"/>
  <c r="F1572" i="9"/>
  <c r="F1571" i="9"/>
  <c r="F1570" i="9"/>
  <c r="F1569" i="9"/>
  <c r="F1568" i="9"/>
  <c r="F1567" i="9"/>
  <c r="F1566" i="9"/>
  <c r="F1565" i="9"/>
  <c r="F1564" i="9"/>
  <c r="F1563" i="9"/>
  <c r="F1562" i="9"/>
  <c r="F1561" i="9"/>
  <c r="F1560" i="9"/>
  <c r="F1559" i="9"/>
  <c r="F1558" i="9"/>
  <c r="F1557" i="9"/>
  <c r="F1556" i="9"/>
  <c r="F1555" i="9"/>
  <c r="F1554" i="9"/>
  <c r="F1553" i="9"/>
  <c r="F1552" i="9"/>
  <c r="F1551" i="9"/>
  <c r="F1550" i="9"/>
  <c r="F1549" i="9"/>
  <c r="F1548" i="9"/>
  <c r="F1547" i="9"/>
  <c r="F1546" i="9"/>
  <c r="F1545" i="9"/>
  <c r="F1544" i="9"/>
  <c r="F1543" i="9"/>
  <c r="F1542" i="9"/>
  <c r="F1541" i="9"/>
  <c r="F1540" i="9"/>
  <c r="F1539" i="9"/>
  <c r="F1538" i="9"/>
  <c r="F1537" i="9"/>
  <c r="F1536" i="9"/>
  <c r="F1535" i="9"/>
  <c r="F1534" i="9"/>
  <c r="F1533" i="9"/>
  <c r="F1532" i="9"/>
  <c r="F1531" i="9"/>
  <c r="F1530" i="9"/>
  <c r="F1529" i="9"/>
  <c r="F1528" i="9"/>
  <c r="F1527" i="9"/>
  <c r="F1526" i="9"/>
  <c r="F1525" i="9"/>
  <c r="F1524" i="9"/>
  <c r="F1523" i="9"/>
  <c r="F1522" i="9"/>
  <c r="F1521" i="9"/>
  <c r="F1520" i="9"/>
  <c r="F1519" i="9"/>
  <c r="F1518" i="9"/>
  <c r="F1517" i="9"/>
  <c r="F1516" i="9"/>
  <c r="F1515" i="9"/>
  <c r="F1514" i="9"/>
  <c r="F1513" i="9"/>
  <c r="F1512" i="9"/>
  <c r="F1511" i="9"/>
  <c r="F1510" i="9"/>
  <c r="F1509" i="9"/>
  <c r="F1508" i="9"/>
  <c r="F1507" i="9"/>
  <c r="F1506" i="9"/>
  <c r="F1505" i="9"/>
  <c r="F1504" i="9"/>
  <c r="F1503" i="9"/>
  <c r="F1502" i="9"/>
  <c r="F1501" i="9"/>
  <c r="F1500" i="9"/>
  <c r="F1499" i="9"/>
  <c r="F1498" i="9"/>
  <c r="F1497" i="9"/>
  <c r="F1496" i="9"/>
  <c r="F1495" i="9"/>
  <c r="F1494" i="9"/>
  <c r="F1493" i="9"/>
  <c r="F1492" i="9"/>
  <c r="F1491" i="9"/>
  <c r="F1490" i="9"/>
  <c r="F1489" i="9"/>
  <c r="F1488" i="9"/>
  <c r="F1487" i="9"/>
  <c r="F1486" i="9"/>
  <c r="F1485" i="9"/>
  <c r="F1484" i="9"/>
  <c r="F1483" i="9"/>
  <c r="F1482" i="9"/>
  <c r="F1481" i="9"/>
  <c r="F1480" i="9"/>
  <c r="F1479" i="9"/>
  <c r="F1478" i="9"/>
  <c r="F1477" i="9"/>
  <c r="F1476" i="9"/>
  <c r="F1475" i="9"/>
  <c r="F1474" i="9"/>
  <c r="F1473" i="9"/>
  <c r="F1472" i="9"/>
  <c r="F1471" i="9"/>
  <c r="F1470" i="9"/>
  <c r="F1469" i="9"/>
  <c r="F1468" i="9"/>
  <c r="F1467" i="9"/>
  <c r="F1466" i="9"/>
  <c r="F1465" i="9"/>
  <c r="F1464" i="9"/>
  <c r="F1463" i="9"/>
  <c r="F1462" i="9"/>
  <c r="F1461" i="9"/>
  <c r="F1460" i="9"/>
  <c r="F1459" i="9"/>
  <c r="F1458" i="9"/>
  <c r="F1457" i="9"/>
  <c r="F1456" i="9"/>
  <c r="F1455" i="9"/>
  <c r="F1454" i="9"/>
  <c r="F1453" i="9"/>
  <c r="F1452" i="9"/>
  <c r="F1451" i="9"/>
  <c r="F1450" i="9"/>
  <c r="F1449" i="9"/>
  <c r="F1448" i="9"/>
  <c r="F1447" i="9"/>
  <c r="F1446" i="9"/>
  <c r="F1445" i="9"/>
  <c r="F1444" i="9"/>
  <c r="F1443" i="9"/>
  <c r="F1442" i="9"/>
  <c r="F1441" i="9"/>
  <c r="F1440" i="9"/>
  <c r="F1439" i="9"/>
  <c r="F1438" i="9"/>
  <c r="F1437" i="9"/>
  <c r="F1436" i="9"/>
  <c r="F1435" i="9"/>
  <c r="F1434" i="9"/>
  <c r="F1433" i="9"/>
  <c r="F1432" i="9"/>
  <c r="F1431" i="9"/>
  <c r="F1430" i="9"/>
  <c r="F1429" i="9"/>
  <c r="F1428" i="9"/>
  <c r="F1427" i="9"/>
  <c r="F1426" i="9"/>
  <c r="F1425" i="9"/>
  <c r="F1424" i="9"/>
  <c r="F1423" i="9"/>
  <c r="F1422" i="9"/>
  <c r="F1421" i="9"/>
  <c r="F1420" i="9"/>
  <c r="F1419" i="9"/>
  <c r="F1418" i="9"/>
  <c r="F1417" i="9"/>
  <c r="F1416" i="9"/>
  <c r="F1415" i="9"/>
  <c r="F1414" i="9"/>
  <c r="F1413" i="9"/>
  <c r="F1412" i="9"/>
  <c r="F1411" i="9"/>
  <c r="F1410" i="9"/>
  <c r="F1409" i="9"/>
  <c r="F1408" i="9"/>
  <c r="F1407" i="9"/>
  <c r="F1406" i="9"/>
  <c r="F1405" i="9"/>
  <c r="F1404" i="9"/>
  <c r="F1403" i="9"/>
  <c r="F1402" i="9"/>
  <c r="F1401" i="9"/>
  <c r="F1400" i="9"/>
  <c r="F1399" i="9"/>
  <c r="F1398" i="9"/>
  <c r="F1397" i="9"/>
  <c r="F1396" i="9"/>
  <c r="F1395" i="9"/>
  <c r="F1394" i="9"/>
  <c r="F1393" i="9"/>
  <c r="F1392" i="9"/>
  <c r="F1391" i="9"/>
  <c r="F1390" i="9"/>
  <c r="F1389" i="9"/>
  <c r="F1388" i="9"/>
  <c r="F1387" i="9"/>
  <c r="F1386" i="9"/>
  <c r="F1385" i="9"/>
  <c r="F1384" i="9"/>
  <c r="F1383" i="9"/>
  <c r="F1382" i="9"/>
  <c r="F1381" i="9"/>
  <c r="F1380" i="9"/>
  <c r="F1379" i="9"/>
  <c r="F1378" i="9"/>
  <c r="F1377" i="9"/>
  <c r="F1376" i="9"/>
  <c r="F1375" i="9"/>
  <c r="F1374" i="9"/>
  <c r="F1373" i="9"/>
  <c r="F1372" i="9"/>
  <c r="F1371" i="9"/>
  <c r="F1370" i="9"/>
  <c r="F1369" i="9"/>
  <c r="F1368" i="9"/>
  <c r="F1367" i="9"/>
  <c r="F1366" i="9"/>
  <c r="F1365" i="9"/>
  <c r="F1364" i="9"/>
  <c r="F1363" i="9"/>
  <c r="F1362" i="9"/>
  <c r="F1361" i="9"/>
  <c r="F1360" i="9"/>
  <c r="F1359" i="9"/>
  <c r="F1358" i="9"/>
  <c r="F1357" i="9"/>
  <c r="F1356" i="9"/>
  <c r="F1355" i="9"/>
  <c r="F1354" i="9"/>
  <c r="F1353" i="9"/>
  <c r="F1352" i="9"/>
  <c r="F1351" i="9"/>
  <c r="F1350" i="9"/>
  <c r="F1349" i="9"/>
  <c r="F1348" i="9"/>
  <c r="F1347" i="9"/>
  <c r="F1346" i="9"/>
  <c r="F1345" i="9"/>
  <c r="F1344" i="9"/>
  <c r="F1343" i="9"/>
  <c r="F1342" i="9"/>
  <c r="F1341" i="9"/>
  <c r="F1340" i="9"/>
  <c r="F1339" i="9"/>
  <c r="F1338" i="9"/>
  <c r="F1337" i="9"/>
  <c r="F1336" i="9"/>
  <c r="F1335" i="9"/>
  <c r="F1334" i="9"/>
  <c r="F1333" i="9"/>
  <c r="F1332" i="9"/>
  <c r="F1331" i="9"/>
  <c r="F1330" i="9"/>
  <c r="F1329" i="9"/>
  <c r="F1328" i="9"/>
  <c r="F1327" i="9"/>
  <c r="F1326" i="9"/>
  <c r="F1325" i="9"/>
  <c r="F1324" i="9"/>
  <c r="F1323" i="9"/>
  <c r="F1322" i="9"/>
  <c r="F1321" i="9"/>
  <c r="F1320" i="9"/>
  <c r="F1319" i="9"/>
  <c r="F1318" i="9"/>
  <c r="F1317" i="9"/>
  <c r="F1316" i="9"/>
  <c r="F1315" i="9"/>
  <c r="F1314" i="9"/>
  <c r="F1313" i="9"/>
  <c r="F1312" i="9"/>
  <c r="F1311" i="9"/>
  <c r="F1310" i="9"/>
  <c r="F1309" i="9"/>
  <c r="F1308" i="9"/>
  <c r="F1307" i="9"/>
  <c r="F1306" i="9"/>
  <c r="F1305" i="9"/>
  <c r="F1304" i="9"/>
  <c r="F1303" i="9"/>
  <c r="F1302" i="9"/>
  <c r="F1301" i="9"/>
  <c r="F1300" i="9"/>
  <c r="F1299" i="9"/>
  <c r="F1298" i="9"/>
  <c r="F1297" i="9"/>
  <c r="F1296" i="9"/>
  <c r="F1295" i="9"/>
  <c r="F1294" i="9"/>
  <c r="F1293" i="9"/>
  <c r="F1292" i="9"/>
  <c r="F1291" i="9"/>
  <c r="F1290" i="9"/>
  <c r="F1289" i="9"/>
  <c r="F1288" i="9"/>
  <c r="F1287" i="9"/>
  <c r="F1286" i="9"/>
  <c r="F1285" i="9"/>
  <c r="F1284" i="9"/>
  <c r="F1283" i="9"/>
  <c r="F1282" i="9"/>
  <c r="F1281" i="9"/>
  <c r="F1280" i="9"/>
  <c r="F1279" i="9"/>
  <c r="F1278" i="9"/>
  <c r="F1277" i="9"/>
  <c r="F1276" i="9"/>
  <c r="F1275" i="9"/>
  <c r="F1274" i="9"/>
  <c r="F1273" i="9"/>
  <c r="F1272" i="9"/>
  <c r="F1271" i="9"/>
  <c r="F1270" i="9"/>
  <c r="F1269" i="9"/>
  <c r="F1268" i="9"/>
  <c r="F1267" i="9"/>
  <c r="F1266" i="9"/>
  <c r="F1265" i="9"/>
  <c r="F1264" i="9"/>
  <c r="F1263" i="9"/>
  <c r="F1262" i="9"/>
  <c r="F1261" i="9"/>
  <c r="F1260" i="9"/>
  <c r="F1259" i="9"/>
  <c r="F1258" i="9"/>
  <c r="F1257" i="9"/>
  <c r="F1256" i="9"/>
  <c r="F1255" i="9"/>
  <c r="F1254" i="9"/>
  <c r="F1253" i="9"/>
  <c r="F1252" i="9"/>
  <c r="F1251" i="9"/>
  <c r="F1250" i="9"/>
  <c r="F1249" i="9"/>
  <c r="F1248" i="9"/>
  <c r="F1247" i="9"/>
  <c r="F1246" i="9"/>
  <c r="F1245" i="9"/>
  <c r="F1244" i="9"/>
  <c r="F1243" i="9"/>
  <c r="F1242" i="9"/>
  <c r="F1241" i="9"/>
  <c r="F1240" i="9"/>
  <c r="F1239" i="9"/>
  <c r="F1238" i="9"/>
  <c r="F1237" i="9"/>
  <c r="F1236" i="9"/>
  <c r="F1235" i="9"/>
  <c r="F1234" i="9"/>
  <c r="F1233" i="9"/>
  <c r="F1232" i="9"/>
  <c r="F1231" i="9"/>
  <c r="F1230" i="9"/>
  <c r="F1229" i="9"/>
  <c r="F1228" i="9"/>
  <c r="F1227" i="9"/>
  <c r="F1226" i="9"/>
  <c r="F1225" i="9"/>
  <c r="F1224" i="9"/>
  <c r="F1223" i="9"/>
  <c r="F1222" i="9"/>
  <c r="F1221" i="9"/>
  <c r="F1220" i="9"/>
  <c r="F1219" i="9"/>
  <c r="F1218" i="9"/>
  <c r="F1217" i="9"/>
  <c r="F1216" i="9"/>
  <c r="F1215" i="9"/>
  <c r="F1214" i="9"/>
  <c r="F1213" i="9"/>
  <c r="F1212" i="9"/>
  <c r="F1211" i="9"/>
  <c r="F1210" i="9"/>
  <c r="F1209" i="9"/>
  <c r="F1208" i="9"/>
  <c r="F1207" i="9"/>
  <c r="F1206" i="9"/>
  <c r="F1205" i="9"/>
  <c r="F1204" i="9"/>
  <c r="F1203" i="9"/>
  <c r="F1202" i="9"/>
  <c r="F1201" i="9"/>
  <c r="F1200" i="9"/>
  <c r="F1199" i="9"/>
  <c r="F1198" i="9"/>
  <c r="F1197" i="9"/>
  <c r="F1196" i="9"/>
  <c r="F1195" i="9"/>
  <c r="F1194" i="9"/>
  <c r="F1193" i="9"/>
  <c r="F1192" i="9"/>
  <c r="F1191" i="9"/>
  <c r="F1190" i="9"/>
  <c r="F1189" i="9"/>
  <c r="F1188" i="9"/>
  <c r="F1187" i="9"/>
  <c r="F1186" i="9"/>
  <c r="F1185" i="9"/>
  <c r="F1184" i="9"/>
  <c r="F1183" i="9"/>
  <c r="F1182" i="9"/>
  <c r="F1181" i="9"/>
  <c r="F1180" i="9"/>
  <c r="F1179" i="9"/>
  <c r="F1178" i="9"/>
  <c r="F1177" i="9"/>
  <c r="F1176" i="9"/>
  <c r="F1175" i="9"/>
  <c r="F1174" i="9"/>
  <c r="F1173" i="9"/>
  <c r="F1172" i="9"/>
  <c r="F1171" i="9"/>
  <c r="F1170" i="9"/>
  <c r="F1169" i="9"/>
  <c r="F1168" i="9"/>
  <c r="F1167" i="9"/>
  <c r="F1166" i="9"/>
  <c r="F1165" i="9"/>
  <c r="F1164" i="9"/>
  <c r="F1163" i="9"/>
  <c r="F1162" i="9"/>
  <c r="F1161" i="9"/>
  <c r="F1160" i="9"/>
  <c r="F1159" i="9"/>
  <c r="F1158" i="9"/>
  <c r="F1157" i="9"/>
  <c r="F1156" i="9"/>
  <c r="F1155" i="9"/>
  <c r="F1154" i="9"/>
  <c r="F1153" i="9"/>
  <c r="F1152" i="9"/>
  <c r="F1151" i="9"/>
  <c r="F1150" i="9"/>
  <c r="F1149" i="9"/>
  <c r="F1148" i="9"/>
  <c r="F1147" i="9"/>
  <c r="F1146" i="9"/>
  <c r="F1145" i="9"/>
  <c r="F1144" i="9"/>
  <c r="F1143" i="9"/>
  <c r="F1142" i="9"/>
  <c r="F1141" i="9"/>
  <c r="F1140" i="9"/>
  <c r="F1139" i="9"/>
  <c r="F1138" i="9"/>
  <c r="F1137" i="9"/>
  <c r="F1136" i="9"/>
  <c r="F1135" i="9"/>
  <c r="F1134" i="9"/>
  <c r="F1133" i="9"/>
  <c r="F1132" i="9"/>
  <c r="F1131" i="9"/>
  <c r="F1130" i="9"/>
  <c r="F1129" i="9"/>
  <c r="F1128" i="9"/>
  <c r="F1127" i="9"/>
  <c r="F1126" i="9"/>
  <c r="F1125" i="9"/>
  <c r="F1124" i="9"/>
  <c r="F1123" i="9"/>
  <c r="F1122" i="9"/>
  <c r="F1121" i="9"/>
  <c r="F1120" i="9"/>
  <c r="F1119" i="9"/>
  <c r="F1118" i="9"/>
  <c r="F1117" i="9"/>
  <c r="F1116" i="9"/>
  <c r="F1115" i="9"/>
  <c r="F1114" i="9"/>
  <c r="F1113" i="9"/>
  <c r="F1112" i="9"/>
  <c r="F1111" i="9"/>
  <c r="F1110" i="9"/>
  <c r="F1109" i="9"/>
  <c r="F1108" i="9"/>
  <c r="F1107" i="9"/>
  <c r="F1106" i="9"/>
  <c r="F1105" i="9"/>
  <c r="F1104" i="9"/>
  <c r="F1103" i="9"/>
  <c r="F1102" i="9"/>
  <c r="F1101" i="9"/>
  <c r="F1100" i="9"/>
  <c r="F1099" i="9"/>
  <c r="F1098" i="9"/>
  <c r="F1097" i="9"/>
  <c r="F1096" i="9"/>
  <c r="F1095" i="9"/>
  <c r="F1094" i="9"/>
  <c r="F1093" i="9"/>
  <c r="F1092" i="9"/>
  <c r="F1091" i="9"/>
  <c r="F1090" i="9"/>
  <c r="F1089" i="9"/>
  <c r="F1088" i="9"/>
  <c r="F1087" i="9"/>
  <c r="F1086" i="9"/>
  <c r="F1085" i="9"/>
  <c r="F1084" i="9"/>
  <c r="F1083" i="9"/>
  <c r="F1082" i="9"/>
  <c r="F1081" i="9"/>
  <c r="F1080" i="9"/>
  <c r="F1079" i="9"/>
  <c r="F1078" i="9"/>
  <c r="F1077" i="9"/>
  <c r="F1076" i="9"/>
  <c r="F1075" i="9"/>
  <c r="F1074" i="9"/>
  <c r="F1073" i="9"/>
  <c r="F1072" i="9"/>
  <c r="F1071" i="9"/>
  <c r="F1070" i="9"/>
  <c r="F1069" i="9"/>
  <c r="F1068" i="9"/>
  <c r="F1067" i="9"/>
  <c r="F1066" i="9"/>
  <c r="F1065" i="9"/>
  <c r="F1064" i="9"/>
  <c r="F1063" i="9"/>
  <c r="F1062" i="9"/>
  <c r="F1061" i="9"/>
  <c r="F1060" i="9"/>
  <c r="F1059" i="9"/>
  <c r="F1058" i="9"/>
  <c r="F1057" i="9"/>
  <c r="F1056" i="9"/>
  <c r="F1055" i="9"/>
  <c r="F1054" i="9"/>
  <c r="F1053" i="9"/>
  <c r="F1052" i="9"/>
  <c r="F1051" i="9"/>
  <c r="F1050" i="9"/>
  <c r="F1049" i="9"/>
  <c r="F1048" i="9"/>
  <c r="F1047" i="9"/>
  <c r="F1046" i="9"/>
  <c r="F1045" i="9"/>
  <c r="F1044" i="9"/>
  <c r="F1043" i="9"/>
  <c r="F1042" i="9"/>
  <c r="F1041" i="9"/>
  <c r="F1040" i="9"/>
  <c r="F1039" i="9"/>
  <c r="F1038" i="9"/>
  <c r="F1037" i="9"/>
  <c r="F1036" i="9"/>
  <c r="F1035" i="9"/>
  <c r="F1034" i="9"/>
  <c r="F1033" i="9"/>
  <c r="F1032" i="9"/>
  <c r="F1031" i="9"/>
  <c r="F1030" i="9"/>
  <c r="F1029" i="9"/>
  <c r="F1028" i="9"/>
  <c r="F1027" i="9"/>
  <c r="F1026" i="9"/>
  <c r="F1025" i="9"/>
  <c r="F1024" i="9"/>
  <c r="F1023" i="9"/>
  <c r="F1022" i="9"/>
  <c r="F1021" i="9"/>
  <c r="F1020" i="9"/>
  <c r="F1019" i="9"/>
  <c r="F1018" i="9"/>
  <c r="F1017" i="9"/>
  <c r="F1016" i="9"/>
  <c r="F1015" i="9"/>
  <c r="F1014" i="9"/>
  <c r="F1013" i="9"/>
  <c r="F1012" i="9"/>
  <c r="F1011" i="9"/>
  <c r="F1010" i="9"/>
  <c r="F1009" i="9"/>
  <c r="F1008" i="9"/>
  <c r="F1007" i="9"/>
  <c r="F1006" i="9"/>
  <c r="F1005" i="9"/>
  <c r="F1004" i="9"/>
  <c r="F1003" i="9"/>
  <c r="F1002" i="9"/>
  <c r="F1001" i="9"/>
  <c r="F1000" i="9"/>
  <c r="F999" i="9"/>
  <c r="F998" i="9"/>
  <c r="F997" i="9"/>
  <c r="F996" i="9"/>
  <c r="F995" i="9"/>
  <c r="F994" i="9"/>
  <c r="F993" i="9"/>
  <c r="F992" i="9"/>
  <c r="F991" i="9"/>
  <c r="F990" i="9"/>
  <c r="F989" i="9"/>
  <c r="F988" i="9"/>
  <c r="F987" i="9"/>
  <c r="F986" i="9"/>
  <c r="F985" i="9"/>
  <c r="F984" i="9"/>
  <c r="F983" i="9"/>
  <c r="F982" i="9"/>
  <c r="F981" i="9"/>
  <c r="F980" i="9"/>
  <c r="F979" i="9"/>
  <c r="F978" i="9"/>
  <c r="F977" i="9"/>
  <c r="F976" i="9"/>
  <c r="F975" i="9"/>
  <c r="F974" i="9"/>
  <c r="F973" i="9"/>
  <c r="F972" i="9"/>
  <c r="F971" i="9"/>
  <c r="F970" i="9"/>
  <c r="F969" i="9"/>
  <c r="F968" i="9"/>
  <c r="F967" i="9"/>
  <c r="F966" i="9"/>
  <c r="F965" i="9"/>
  <c r="F964" i="9"/>
  <c r="F963" i="9"/>
  <c r="F962" i="9"/>
  <c r="F961" i="9"/>
  <c r="F960" i="9"/>
  <c r="F959" i="9"/>
  <c r="F958" i="9"/>
  <c r="F957" i="9"/>
  <c r="F956" i="9"/>
  <c r="F955" i="9"/>
  <c r="F954" i="9"/>
  <c r="F953" i="9"/>
  <c r="F952" i="9"/>
  <c r="F951" i="9"/>
  <c r="F950" i="9"/>
  <c r="F949" i="9"/>
  <c r="F948" i="9"/>
  <c r="F947" i="9"/>
  <c r="F946" i="9"/>
  <c r="F945" i="9"/>
  <c r="F944" i="9"/>
  <c r="F943" i="9"/>
  <c r="F942" i="9"/>
  <c r="F941" i="9"/>
  <c r="F940" i="9"/>
  <c r="F939" i="9"/>
  <c r="F938" i="9"/>
  <c r="F937" i="9"/>
  <c r="F936" i="9"/>
  <c r="F935" i="9"/>
  <c r="F934" i="9"/>
  <c r="F933" i="9"/>
  <c r="F932" i="9"/>
  <c r="F931" i="9"/>
  <c r="F930" i="9"/>
  <c r="F929" i="9"/>
  <c r="F928" i="9"/>
  <c r="F927" i="9"/>
  <c r="F926" i="9"/>
  <c r="F925" i="9"/>
  <c r="F924" i="9"/>
  <c r="F923" i="9"/>
  <c r="F922" i="9"/>
  <c r="F921" i="9"/>
  <c r="F920" i="9"/>
  <c r="F919" i="9"/>
  <c r="F918" i="9"/>
  <c r="F917" i="9"/>
  <c r="F916" i="9"/>
  <c r="F915" i="9"/>
  <c r="F914" i="9"/>
  <c r="F913" i="9"/>
  <c r="F912" i="9"/>
  <c r="F911" i="9"/>
  <c r="F910" i="9"/>
  <c r="F909" i="9"/>
  <c r="F908" i="9"/>
  <c r="F907" i="9"/>
  <c r="F906" i="9"/>
  <c r="F905" i="9"/>
  <c r="F904" i="9"/>
  <c r="F903" i="9"/>
  <c r="F902" i="9"/>
  <c r="F901" i="9"/>
  <c r="F900" i="9"/>
  <c r="F899" i="9"/>
  <c r="F898" i="9"/>
  <c r="F897" i="9"/>
  <c r="F896" i="9"/>
  <c r="F895" i="9"/>
  <c r="F894" i="9"/>
  <c r="F893" i="9"/>
  <c r="F892" i="9"/>
  <c r="F891" i="9"/>
  <c r="F890" i="9"/>
  <c r="F889" i="9"/>
  <c r="F888" i="9"/>
  <c r="F887" i="9"/>
  <c r="F886" i="9"/>
  <c r="F885" i="9"/>
  <c r="F884" i="9"/>
  <c r="F883" i="9"/>
  <c r="F882" i="9"/>
  <c r="F881" i="9"/>
  <c r="F880" i="9"/>
  <c r="F879" i="9"/>
  <c r="F878" i="9"/>
  <c r="F877" i="9"/>
  <c r="F876" i="9"/>
  <c r="F875" i="9"/>
  <c r="F874" i="9"/>
  <c r="F873" i="9"/>
  <c r="F872" i="9"/>
  <c r="F871" i="9"/>
  <c r="F870" i="9"/>
  <c r="F869" i="9"/>
  <c r="F868" i="9"/>
  <c r="F867" i="9"/>
  <c r="F866" i="9"/>
  <c r="F865" i="9"/>
  <c r="F864" i="9"/>
  <c r="F863" i="9"/>
  <c r="F862" i="9"/>
  <c r="F861" i="9"/>
  <c r="F860" i="9"/>
  <c r="F859" i="9"/>
  <c r="F858" i="9"/>
  <c r="F857" i="9"/>
  <c r="F856" i="9"/>
  <c r="F855" i="9"/>
  <c r="F854" i="9"/>
  <c r="F853" i="9"/>
  <c r="F852" i="9"/>
  <c r="F851" i="9"/>
  <c r="F850" i="9"/>
  <c r="F849" i="9"/>
  <c r="F848" i="9"/>
  <c r="F847" i="9"/>
  <c r="F846" i="9"/>
  <c r="F845" i="9"/>
  <c r="F844" i="9"/>
  <c r="F843" i="9"/>
  <c r="F842" i="9"/>
  <c r="F841" i="9"/>
  <c r="F840" i="9"/>
  <c r="F839" i="9"/>
  <c r="F838" i="9"/>
  <c r="F837" i="9"/>
  <c r="F836" i="9"/>
  <c r="F835" i="9"/>
  <c r="F834" i="9"/>
  <c r="F833" i="9"/>
  <c r="F832" i="9"/>
  <c r="F831" i="9"/>
  <c r="F830" i="9"/>
  <c r="F829" i="9"/>
  <c r="F828" i="9"/>
  <c r="F827" i="9"/>
  <c r="F826" i="9"/>
  <c r="F825" i="9"/>
  <c r="F824" i="9"/>
  <c r="F823" i="9"/>
  <c r="F822" i="9"/>
  <c r="F821" i="9"/>
  <c r="F820" i="9"/>
  <c r="F819" i="9"/>
  <c r="F818" i="9"/>
  <c r="F817" i="9"/>
  <c r="F816" i="9"/>
  <c r="F815" i="9"/>
  <c r="F814" i="9"/>
  <c r="F813" i="9"/>
  <c r="F812" i="9"/>
  <c r="F811" i="9"/>
  <c r="F810" i="9"/>
  <c r="F809" i="9"/>
  <c r="F808" i="9"/>
  <c r="F807" i="9"/>
  <c r="F806" i="9"/>
  <c r="F805" i="9"/>
  <c r="F804" i="9"/>
  <c r="F803" i="9"/>
  <c r="F802" i="9"/>
  <c r="F801" i="9"/>
  <c r="F800" i="9"/>
  <c r="F799" i="9"/>
  <c r="F798" i="9"/>
  <c r="F797" i="9"/>
  <c r="F796" i="9"/>
  <c r="F795" i="9"/>
  <c r="F794" i="9"/>
  <c r="F793" i="9"/>
  <c r="F792" i="9"/>
  <c r="F791" i="9"/>
  <c r="F790" i="9"/>
  <c r="F789" i="9"/>
  <c r="F788" i="9"/>
  <c r="F787" i="9"/>
  <c r="F786" i="9"/>
  <c r="F785" i="9"/>
  <c r="F784" i="9"/>
  <c r="F783" i="9"/>
  <c r="F782" i="9"/>
  <c r="F781" i="9"/>
  <c r="F780" i="9"/>
  <c r="F779" i="9"/>
  <c r="F778" i="9"/>
  <c r="F777" i="9"/>
  <c r="F776" i="9"/>
  <c r="F775" i="9"/>
  <c r="F774" i="9"/>
  <c r="F773" i="9"/>
  <c r="F772" i="9"/>
  <c r="F771" i="9"/>
  <c r="F770" i="9"/>
  <c r="F769" i="9"/>
  <c r="F768" i="9"/>
  <c r="F767" i="9"/>
  <c r="F766" i="9"/>
  <c r="F765" i="9"/>
  <c r="F764" i="9"/>
  <c r="F763" i="9"/>
  <c r="F762" i="9"/>
  <c r="F761" i="9"/>
  <c r="F760" i="9"/>
  <c r="F759" i="9"/>
  <c r="F758" i="9"/>
  <c r="F757" i="9"/>
  <c r="F756" i="9"/>
  <c r="F755" i="9"/>
  <c r="F754" i="9"/>
  <c r="F753" i="9"/>
  <c r="F752" i="9"/>
  <c r="F751" i="9"/>
  <c r="F750" i="9"/>
  <c r="F749" i="9"/>
  <c r="F748" i="9"/>
  <c r="F747" i="9"/>
  <c r="F746" i="9"/>
  <c r="F745" i="9"/>
  <c r="F744" i="9"/>
  <c r="F743" i="9"/>
  <c r="F742" i="9"/>
  <c r="F741" i="9"/>
  <c r="F740" i="9"/>
  <c r="F739" i="9"/>
  <c r="F738" i="9"/>
  <c r="F737" i="9"/>
  <c r="F736" i="9"/>
  <c r="F735" i="9"/>
  <c r="F734" i="9"/>
  <c r="F733" i="9"/>
  <c r="F732" i="9"/>
  <c r="F731" i="9"/>
  <c r="F730" i="9"/>
  <c r="F729" i="9"/>
  <c r="F728" i="9"/>
  <c r="F727" i="9"/>
  <c r="F726" i="9"/>
  <c r="F725" i="9"/>
  <c r="F724" i="9"/>
  <c r="F723" i="9"/>
  <c r="F722" i="9"/>
  <c r="F721" i="9"/>
  <c r="F720" i="9"/>
  <c r="F719" i="9"/>
  <c r="F718" i="9"/>
  <c r="F717" i="9"/>
  <c r="F716" i="9"/>
  <c r="F715" i="9"/>
  <c r="F714" i="9"/>
  <c r="F713" i="9"/>
  <c r="F712" i="9"/>
  <c r="F711" i="9"/>
  <c r="F710" i="9"/>
  <c r="F709" i="9"/>
  <c r="F708" i="9"/>
  <c r="F707" i="9"/>
  <c r="F706" i="9"/>
  <c r="F705" i="9"/>
  <c r="F704" i="9"/>
  <c r="F703" i="9"/>
  <c r="F702" i="9"/>
  <c r="F701" i="9"/>
  <c r="F700" i="9"/>
  <c r="F699" i="9"/>
  <c r="F698" i="9"/>
  <c r="F697" i="9"/>
  <c r="F696" i="9"/>
  <c r="F695" i="9"/>
  <c r="F694" i="9"/>
  <c r="F693" i="9"/>
  <c r="F692" i="9"/>
  <c r="F691" i="9"/>
  <c r="F690" i="9"/>
  <c r="F689" i="9"/>
  <c r="F688" i="9"/>
  <c r="F687" i="9"/>
  <c r="F686" i="9"/>
  <c r="F685" i="9"/>
  <c r="F684" i="9"/>
  <c r="F683" i="9"/>
  <c r="F682" i="9"/>
  <c r="F681" i="9"/>
  <c r="F680" i="9"/>
  <c r="F679" i="9"/>
  <c r="F678" i="9"/>
  <c r="F677" i="9"/>
  <c r="F676" i="9"/>
  <c r="F675" i="9"/>
  <c r="F674" i="9"/>
  <c r="F673" i="9"/>
  <c r="F672" i="9"/>
  <c r="F671" i="9"/>
  <c r="F670" i="9"/>
  <c r="F669" i="9"/>
  <c r="F668" i="9"/>
  <c r="F667" i="9"/>
  <c r="F666" i="9"/>
  <c r="F665" i="9"/>
  <c r="F664" i="9"/>
  <c r="F663" i="9"/>
  <c r="F662" i="9"/>
  <c r="F661" i="9"/>
  <c r="F660" i="9"/>
  <c r="F659" i="9"/>
  <c r="F658" i="9"/>
  <c r="F657" i="9"/>
  <c r="F656" i="9"/>
  <c r="F655" i="9"/>
  <c r="F654" i="9"/>
  <c r="F653" i="9"/>
  <c r="F652" i="9"/>
  <c r="F651" i="9"/>
  <c r="F650" i="9"/>
  <c r="F649" i="9"/>
  <c r="F648" i="9"/>
  <c r="F647" i="9"/>
  <c r="F646" i="9"/>
  <c r="F645" i="9"/>
  <c r="F644" i="9"/>
  <c r="F643" i="9"/>
  <c r="F642" i="9"/>
  <c r="F641" i="9"/>
  <c r="F640" i="9"/>
  <c r="F639" i="9"/>
  <c r="F638" i="9"/>
  <c r="F637" i="9"/>
  <c r="F636" i="9"/>
  <c r="F635" i="9"/>
  <c r="F634" i="9"/>
  <c r="F633" i="9"/>
  <c r="F632" i="9"/>
  <c r="F631" i="9"/>
  <c r="F630" i="9"/>
  <c r="F629" i="9"/>
  <c r="F628" i="9"/>
  <c r="F627" i="9"/>
  <c r="F626" i="9"/>
  <c r="F625" i="9"/>
  <c r="F624" i="9"/>
  <c r="F623" i="9"/>
  <c r="F622" i="9"/>
  <c r="F621" i="9"/>
  <c r="F620" i="9"/>
  <c r="F619" i="9"/>
  <c r="F618" i="9"/>
  <c r="F617" i="9"/>
  <c r="F616" i="9"/>
  <c r="F615" i="9"/>
  <c r="F614" i="9"/>
  <c r="F613" i="9"/>
  <c r="F612" i="9"/>
  <c r="F611" i="9"/>
  <c r="F610" i="9"/>
  <c r="F609" i="9"/>
  <c r="F608" i="9"/>
  <c r="F607" i="9"/>
  <c r="F606" i="9"/>
  <c r="F605" i="9"/>
  <c r="F604" i="9"/>
  <c r="F603" i="9"/>
  <c r="F602" i="9"/>
  <c r="F601" i="9"/>
  <c r="F600" i="9"/>
  <c r="F599" i="9"/>
  <c r="F598" i="9"/>
  <c r="F597" i="9"/>
  <c r="F596" i="9"/>
  <c r="F595" i="9"/>
  <c r="F594" i="9"/>
  <c r="F593" i="9"/>
  <c r="F592" i="9"/>
  <c r="F591" i="9"/>
  <c r="F590" i="9"/>
  <c r="F589" i="9"/>
  <c r="F588" i="9"/>
  <c r="F587" i="9"/>
  <c r="F586" i="9"/>
  <c r="F585" i="9"/>
  <c r="F584" i="9"/>
  <c r="F583" i="9"/>
  <c r="F582" i="9"/>
  <c r="F581" i="9"/>
  <c r="F580" i="9"/>
  <c r="F579" i="9"/>
  <c r="F578" i="9"/>
  <c r="F577" i="9"/>
  <c r="F576" i="9"/>
  <c r="F575" i="9"/>
  <c r="F574" i="9"/>
  <c r="F573" i="9"/>
  <c r="F572" i="9"/>
  <c r="F571" i="9"/>
  <c r="F570" i="9"/>
  <c r="F569" i="9"/>
  <c r="F568" i="9"/>
  <c r="F567" i="9"/>
  <c r="F566" i="9"/>
  <c r="F565" i="9"/>
  <c r="F564" i="9"/>
  <c r="F563" i="9"/>
  <c r="F562" i="9"/>
  <c r="F561" i="9"/>
  <c r="F560" i="9"/>
  <c r="F559" i="9"/>
  <c r="F558" i="9"/>
  <c r="F557" i="9"/>
  <c r="F556" i="9"/>
  <c r="F555" i="9"/>
  <c r="F554" i="9"/>
  <c r="F553" i="9"/>
  <c r="F552" i="9"/>
  <c r="F551" i="9"/>
  <c r="F550" i="9"/>
  <c r="F549" i="9"/>
  <c r="F548" i="9"/>
  <c r="F547" i="9"/>
  <c r="F546" i="9"/>
  <c r="F545" i="9"/>
  <c r="F544" i="9"/>
  <c r="F543" i="9"/>
  <c r="F542" i="9"/>
  <c r="F541" i="9"/>
  <c r="F540" i="9"/>
  <c r="F539" i="9"/>
  <c r="F538" i="9"/>
  <c r="F537" i="9"/>
  <c r="F536" i="9"/>
  <c r="F535" i="9"/>
  <c r="F534" i="9"/>
  <c r="F533" i="9"/>
  <c r="F532" i="9"/>
  <c r="F531" i="9"/>
  <c r="F530" i="9"/>
  <c r="F529" i="9"/>
  <c r="F528" i="9"/>
  <c r="F527" i="9"/>
  <c r="F526" i="9"/>
  <c r="F525" i="9"/>
  <c r="F524" i="9"/>
  <c r="F523" i="9"/>
  <c r="F522" i="9"/>
  <c r="F521" i="9"/>
  <c r="F520" i="9"/>
  <c r="F519" i="9"/>
  <c r="F518" i="9"/>
  <c r="F517" i="9"/>
  <c r="F516" i="9"/>
  <c r="F515" i="9"/>
  <c r="F514" i="9"/>
  <c r="F513" i="9"/>
  <c r="F512" i="9"/>
  <c r="F511" i="9"/>
  <c r="F510" i="9"/>
  <c r="F509" i="9"/>
  <c r="F508" i="9"/>
  <c r="F507" i="9"/>
  <c r="F506" i="9"/>
  <c r="F505" i="9"/>
  <c r="F504" i="9"/>
  <c r="F503" i="9"/>
  <c r="F502" i="9"/>
  <c r="F501" i="9"/>
  <c r="F500" i="9"/>
  <c r="F499" i="9"/>
  <c r="F498" i="9"/>
  <c r="F497" i="9"/>
  <c r="F496" i="9"/>
  <c r="F495" i="9"/>
  <c r="F494" i="9"/>
  <c r="F493" i="9"/>
  <c r="F492" i="9"/>
  <c r="F491" i="9"/>
  <c r="F490" i="9"/>
  <c r="F489" i="9"/>
  <c r="F488" i="9"/>
  <c r="F487" i="9"/>
  <c r="F486" i="9"/>
  <c r="F485" i="9"/>
  <c r="F484" i="9"/>
  <c r="F483" i="9"/>
  <c r="F482" i="9"/>
  <c r="F481" i="9"/>
  <c r="F480" i="9"/>
  <c r="F479" i="9"/>
  <c r="F478" i="9"/>
  <c r="F477" i="9"/>
  <c r="F476" i="9"/>
  <c r="F475" i="9"/>
  <c r="F474" i="9"/>
  <c r="F473" i="9"/>
  <c r="F472" i="9"/>
  <c r="F471" i="9"/>
  <c r="F470" i="9"/>
  <c r="F469" i="9"/>
  <c r="F468" i="9"/>
  <c r="F467" i="9"/>
  <c r="F466" i="9"/>
  <c r="F465" i="9"/>
  <c r="F464" i="9"/>
  <c r="F463" i="9"/>
  <c r="F462" i="9"/>
  <c r="F461" i="9"/>
  <c r="F460" i="9"/>
  <c r="F459" i="9"/>
  <c r="F458" i="9"/>
  <c r="F457" i="9"/>
  <c r="F456" i="9"/>
  <c r="F455" i="9"/>
  <c r="F454" i="9"/>
  <c r="F453" i="9"/>
  <c r="F452" i="9"/>
  <c r="F451" i="9"/>
  <c r="F450" i="9"/>
  <c r="F449" i="9"/>
  <c r="F448" i="9"/>
  <c r="F447" i="9"/>
  <c r="F446" i="9"/>
  <c r="F445" i="9"/>
  <c r="F444" i="9"/>
  <c r="F443" i="9"/>
  <c r="F442" i="9"/>
  <c r="F441" i="9"/>
  <c r="F440" i="9"/>
  <c r="F439" i="9"/>
  <c r="F438" i="9"/>
  <c r="F437" i="9"/>
  <c r="F436" i="9"/>
  <c r="F435" i="9"/>
  <c r="F434" i="9"/>
  <c r="F433" i="9"/>
  <c r="F432" i="9"/>
  <c r="F431" i="9"/>
  <c r="F430" i="9"/>
  <c r="F429" i="9"/>
  <c r="F428" i="9"/>
  <c r="F427" i="9"/>
  <c r="F426" i="9"/>
  <c r="F425" i="9"/>
  <c r="F424" i="9"/>
  <c r="F423" i="9"/>
  <c r="F422" i="9"/>
  <c r="F421" i="9"/>
  <c r="F420" i="9"/>
  <c r="F419" i="9"/>
  <c r="F418" i="9"/>
  <c r="F417" i="9"/>
  <c r="F416" i="9"/>
  <c r="F415" i="9"/>
  <c r="F414" i="9"/>
  <c r="F413" i="9"/>
  <c r="F412" i="9"/>
  <c r="F411" i="9"/>
  <c r="F410" i="9"/>
  <c r="F409" i="9"/>
  <c r="F408" i="9"/>
  <c r="F407" i="9"/>
  <c r="F406" i="9"/>
  <c r="F405" i="9"/>
  <c r="F404" i="9"/>
  <c r="F403" i="9"/>
  <c r="F402" i="9"/>
  <c r="F401" i="9"/>
  <c r="F400" i="9"/>
  <c r="F399" i="9"/>
  <c r="F398" i="9"/>
  <c r="F397" i="9"/>
  <c r="F396" i="9"/>
  <c r="F395" i="9"/>
  <c r="F394" i="9"/>
  <c r="F393" i="9"/>
  <c r="F392" i="9"/>
  <c r="F391" i="9"/>
  <c r="F390" i="9"/>
  <c r="F389" i="9"/>
  <c r="F388" i="9"/>
  <c r="F387" i="9"/>
  <c r="F386" i="9"/>
  <c r="F385" i="9"/>
  <c r="F384" i="9"/>
  <c r="F383" i="9"/>
  <c r="F382" i="9"/>
  <c r="F381" i="9"/>
  <c r="F380" i="9"/>
  <c r="F379" i="9"/>
  <c r="F378" i="9"/>
  <c r="F377" i="9"/>
  <c r="F376" i="9"/>
  <c r="F375" i="9"/>
  <c r="F374" i="9"/>
  <c r="F373" i="9"/>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6" i="9"/>
  <c r="F305" i="9"/>
  <c r="F304" i="9"/>
  <c r="F303" i="9"/>
  <c r="F302" i="9"/>
  <c r="F301" i="9"/>
  <c r="F300" i="9"/>
  <c r="F299" i="9"/>
  <c r="F298" i="9"/>
  <c r="F297" i="9"/>
  <c r="F296" i="9"/>
  <c r="F295" i="9"/>
  <c r="F294" i="9"/>
  <c r="F293" i="9"/>
  <c r="F292" i="9"/>
  <c r="F291" i="9"/>
  <c r="F290" i="9"/>
  <c r="F289" i="9"/>
  <c r="F288" i="9"/>
  <c r="F287" i="9"/>
  <c r="F286" i="9"/>
  <c r="F285" i="9"/>
  <c r="F284" i="9"/>
  <c r="F283" i="9"/>
  <c r="F282" i="9"/>
  <c r="F281" i="9"/>
  <c r="F280" i="9"/>
  <c r="F279" i="9"/>
  <c r="F278" i="9"/>
  <c r="F277" i="9"/>
  <c r="F276" i="9"/>
  <c r="F275" i="9"/>
  <c r="F274" i="9"/>
  <c r="F273" i="9"/>
  <c r="F272" i="9"/>
  <c r="F271" i="9"/>
  <c r="F270" i="9"/>
  <c r="F269" i="9"/>
  <c r="F268" i="9"/>
  <c r="F267" i="9"/>
  <c r="F266" i="9"/>
  <c r="F265" i="9"/>
  <c r="F264" i="9"/>
  <c r="F263" i="9"/>
  <c r="F262" i="9"/>
  <c r="F261" i="9"/>
  <c r="F260" i="9"/>
  <c r="F259" i="9"/>
  <c r="F258" i="9"/>
  <c r="F257" i="9"/>
  <c r="F256" i="9"/>
  <c r="F255" i="9"/>
  <c r="F254" i="9"/>
  <c r="F253" i="9"/>
  <c r="F252" i="9"/>
  <c r="F251" i="9"/>
  <c r="F250" i="9"/>
  <c r="F249" i="9"/>
  <c r="F248" i="9"/>
  <c r="F247" i="9"/>
  <c r="F246" i="9"/>
  <c r="F245" i="9"/>
  <c r="F244" i="9"/>
  <c r="F243" i="9"/>
  <c r="F242" i="9"/>
  <c r="F241" i="9"/>
  <c r="F240" i="9"/>
  <c r="F239" i="9"/>
  <c r="F238" i="9"/>
  <c r="F237" i="9"/>
  <c r="F236" i="9"/>
  <c r="F235" i="9"/>
  <c r="F234" i="9"/>
  <c r="F233" i="9"/>
  <c r="F232" i="9"/>
  <c r="F231" i="9"/>
  <c r="F230" i="9"/>
  <c r="F229" i="9"/>
  <c r="F228" i="9"/>
  <c r="F227" i="9"/>
  <c r="F226" i="9"/>
  <c r="F225" i="9"/>
  <c r="F224" i="9"/>
  <c r="F223" i="9"/>
  <c r="F222" i="9"/>
  <c r="F221" i="9"/>
  <c r="F220" i="9"/>
  <c r="F219" i="9"/>
  <c r="F218" i="9"/>
  <c r="F217" i="9"/>
  <c r="F216" i="9"/>
  <c r="F215" i="9"/>
  <c r="F214" i="9"/>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2" i="9"/>
  <c r="F31" i="9"/>
  <c r="F30" i="9"/>
  <c r="F29" i="9"/>
  <c r="F28" i="9"/>
  <c r="F27" i="9"/>
  <c r="F26" i="9"/>
  <c r="F25" i="9"/>
  <c r="F24" i="9"/>
  <c r="F23" i="9"/>
  <c r="F22" i="9"/>
  <c r="F21" i="9"/>
  <c r="F20" i="9"/>
  <c r="F19" i="9"/>
  <c r="F18" i="9"/>
  <c r="F17" i="9"/>
  <c r="F16" i="9"/>
  <c r="F15" i="9"/>
  <c r="F14" i="9"/>
  <c r="F13" i="9"/>
  <c r="F12" i="9"/>
  <c r="F11" i="9"/>
  <c r="F10" i="9"/>
  <c r="F9" i="9"/>
  <c r="F8" i="9"/>
  <c r="AA32" i="1" l="1"/>
  <c r="X32" i="1"/>
  <c r="M32" i="1"/>
  <c r="S32" i="1" s="1"/>
  <c r="J32" i="1" s="1"/>
  <c r="O32" i="1" s="1"/>
  <c r="B32" i="1"/>
  <c r="Z32" i="1" s="1"/>
  <c r="AA31" i="1"/>
  <c r="X31" i="1"/>
  <c r="M31" i="1"/>
  <c r="S31" i="1" s="1"/>
  <c r="J31" i="1" s="1"/>
  <c r="O31" i="1" s="1"/>
  <c r="B31" i="1"/>
  <c r="Z31" i="1" s="1"/>
  <c r="AA30" i="1"/>
  <c r="X30" i="1"/>
  <c r="M30" i="1"/>
  <c r="N30" i="1" s="1"/>
  <c r="T30" i="1" s="1"/>
  <c r="B30" i="1"/>
  <c r="Z30" i="1" s="1"/>
  <c r="AA29" i="1"/>
  <c r="X29" i="1"/>
  <c r="M29" i="1"/>
  <c r="N29" i="1" s="1"/>
  <c r="T29" i="1" s="1"/>
  <c r="B29" i="1"/>
  <c r="Z29" i="1" s="1"/>
  <c r="AA28" i="1"/>
  <c r="X28" i="1"/>
  <c r="M28" i="1"/>
  <c r="S28" i="1" s="1"/>
  <c r="J28" i="1" s="1"/>
  <c r="O28" i="1" s="1"/>
  <c r="B28" i="1"/>
  <c r="Z28" i="1" s="1"/>
  <c r="AA27" i="1"/>
  <c r="X27" i="1"/>
  <c r="M27" i="1"/>
  <c r="B27" i="1"/>
  <c r="Z27" i="1" s="1"/>
  <c r="AA26" i="1"/>
  <c r="X26" i="1"/>
  <c r="M26" i="1"/>
  <c r="S26" i="1" s="1"/>
  <c r="J26" i="1" s="1"/>
  <c r="O26" i="1" s="1"/>
  <c r="B26" i="1"/>
  <c r="Y26" i="1" s="1"/>
  <c r="AA25" i="1"/>
  <c r="X25" i="1"/>
  <c r="M25" i="1"/>
  <c r="N25" i="1" s="1"/>
  <c r="T25" i="1" s="1"/>
  <c r="B25" i="1"/>
  <c r="Z25" i="1" s="1"/>
  <c r="AA24" i="1"/>
  <c r="X24" i="1"/>
  <c r="M24" i="1"/>
  <c r="S24" i="1" s="1"/>
  <c r="J24" i="1" s="1"/>
  <c r="O24" i="1" s="1"/>
  <c r="B24" i="1"/>
  <c r="Z24" i="1" s="1"/>
  <c r="AA23" i="1"/>
  <c r="X23" i="1"/>
  <c r="M23" i="1"/>
  <c r="B23" i="1"/>
  <c r="Z23" i="1" s="1"/>
  <c r="AA22" i="1"/>
  <c r="X22" i="1"/>
  <c r="M22" i="1"/>
  <c r="S22" i="1" s="1"/>
  <c r="J22" i="1" s="1"/>
  <c r="O22" i="1" s="1"/>
  <c r="B22" i="1"/>
  <c r="Y22" i="1" s="1"/>
  <c r="AA21" i="1"/>
  <c r="X21" i="1"/>
  <c r="M21" i="1"/>
  <c r="N21" i="1" s="1"/>
  <c r="T21" i="1" s="1"/>
  <c r="B21" i="1"/>
  <c r="Z21" i="1" s="1"/>
  <c r="AA20" i="1"/>
  <c r="X20" i="1"/>
  <c r="M20" i="1"/>
  <c r="N20" i="1" s="1"/>
  <c r="T20" i="1" s="1"/>
  <c r="B20" i="1"/>
  <c r="Y20" i="1" s="1"/>
  <c r="AA19" i="1"/>
  <c r="X19" i="1"/>
  <c r="M19" i="1"/>
  <c r="B19" i="1"/>
  <c r="Z19" i="1" s="1"/>
  <c r="AA18" i="1"/>
  <c r="X18" i="1"/>
  <c r="M18" i="1"/>
  <c r="S18" i="1" s="1"/>
  <c r="J18" i="1" s="1"/>
  <c r="O18" i="1" s="1"/>
  <c r="B18" i="1"/>
  <c r="Y18" i="1" s="1"/>
  <c r="AA17" i="1"/>
  <c r="B17" i="1"/>
  <c r="AA16" i="1"/>
  <c r="X16" i="1"/>
  <c r="M16" i="1"/>
  <c r="S16" i="1" s="1"/>
  <c r="J16" i="1" s="1"/>
  <c r="O16" i="1" s="1"/>
  <c r="B16" i="1"/>
  <c r="Z16" i="1" s="1"/>
  <c r="AA15" i="1"/>
  <c r="X15" i="1"/>
  <c r="M15" i="1"/>
  <c r="B15" i="1"/>
  <c r="Z15" i="1" s="1"/>
  <c r="AA14" i="1"/>
  <c r="X14" i="1"/>
  <c r="M14" i="1"/>
  <c r="S14" i="1" s="1"/>
  <c r="J14" i="1" s="1"/>
  <c r="O14" i="1" s="1"/>
  <c r="B14" i="1"/>
  <c r="Y14" i="1" s="1"/>
  <c r="AA13" i="1"/>
  <c r="X13" i="1"/>
  <c r="M13" i="1"/>
  <c r="S13" i="1" s="1"/>
  <c r="J13" i="1" s="1"/>
  <c r="O13" i="1" s="1"/>
  <c r="B13" i="1"/>
  <c r="Z13" i="1" s="1"/>
  <c r="AA12" i="1"/>
  <c r="X12" i="1"/>
  <c r="M12" i="1"/>
  <c r="S12" i="1" s="1"/>
  <c r="J12" i="1" s="1"/>
  <c r="O12" i="1" s="1"/>
  <c r="B12" i="1"/>
  <c r="Z12" i="1" s="1"/>
  <c r="AA11" i="1"/>
  <c r="X11" i="1"/>
  <c r="M11" i="1"/>
  <c r="S11" i="1" s="1"/>
  <c r="J11" i="1" s="1"/>
  <c r="O11" i="1" s="1"/>
  <c r="B11" i="1"/>
  <c r="Z11" i="1" s="1"/>
  <c r="AA10" i="1"/>
  <c r="X10" i="1"/>
  <c r="M10" i="1"/>
  <c r="S10" i="1" s="1"/>
  <c r="J10" i="1" s="1"/>
  <c r="O10" i="1" s="1"/>
  <c r="B10" i="1"/>
  <c r="Z10" i="1" s="1"/>
  <c r="AA9" i="1"/>
  <c r="X9" i="1"/>
  <c r="M9" i="1"/>
  <c r="N9" i="1" s="1"/>
  <c r="T9" i="1" s="1"/>
  <c r="B9" i="1"/>
  <c r="Z9" i="1" s="1"/>
  <c r="AA8" i="1"/>
  <c r="X8" i="1"/>
  <c r="M8" i="1"/>
  <c r="N8" i="1" s="1"/>
  <c r="T8" i="1" s="1"/>
  <c r="B8" i="1"/>
  <c r="Z8" i="1" s="1"/>
  <c r="AA7" i="1"/>
  <c r="X7" i="1"/>
  <c r="M7" i="1"/>
  <c r="S7" i="1" s="1"/>
  <c r="J7" i="1" s="1"/>
  <c r="O7" i="1" s="1"/>
  <c r="B7" i="1"/>
  <c r="Z7" i="1" s="1"/>
  <c r="AA6" i="1"/>
  <c r="X6" i="1"/>
  <c r="M6" i="1"/>
  <c r="S6" i="1" s="1"/>
  <c r="J6" i="1" s="1"/>
  <c r="O6" i="1" s="1"/>
  <c r="B6" i="1"/>
  <c r="Z6" i="1" s="1"/>
  <c r="AA5" i="1"/>
  <c r="X5" i="1"/>
  <c r="M5" i="1"/>
  <c r="S5" i="1" s="1"/>
  <c r="J5" i="1" s="1"/>
  <c r="O5" i="1" s="1"/>
  <c r="B5" i="1"/>
  <c r="Z5" i="1" s="1"/>
  <c r="AA4" i="1"/>
  <c r="X4" i="1"/>
  <c r="M4" i="1"/>
  <c r="N4" i="1" s="1"/>
  <c r="T4" i="1" s="1"/>
  <c r="B4" i="1"/>
  <c r="Z4" i="1" s="1"/>
  <c r="AA3" i="1"/>
  <c r="X3" i="1"/>
  <c r="M3" i="1"/>
  <c r="N3" i="1" s="1"/>
  <c r="B3" i="1"/>
  <c r="Z3" i="1" s="1"/>
  <c r="AA2" i="1"/>
  <c r="X2" i="1"/>
  <c r="M2" i="1"/>
  <c r="B2" i="1"/>
  <c r="Z2" i="1" s="1"/>
  <c r="S2" i="1" l="1"/>
  <c r="J2" i="1" s="1"/>
  <c r="O2" i="1" s="1"/>
  <c r="P2" i="1" s="1"/>
  <c r="S4" i="1"/>
  <c r="J4" i="1" s="1"/>
  <c r="O4" i="1" s="1"/>
  <c r="N13" i="1"/>
  <c r="T13" i="1" s="1"/>
  <c r="U13" i="1" s="1"/>
  <c r="Q13" i="1" s="1"/>
  <c r="R13" i="1" s="1"/>
  <c r="N16" i="1"/>
  <c r="T16" i="1" s="1"/>
  <c r="U16" i="1" s="1"/>
  <c r="N24" i="1"/>
  <c r="T24" i="1" s="1"/>
  <c r="U24" i="1" s="1"/>
  <c r="Q24" i="1" s="1"/>
  <c r="R24" i="1" s="1"/>
  <c r="U4" i="1"/>
  <c r="N11" i="1"/>
  <c r="T11" i="1" s="1"/>
  <c r="U11" i="1" s="1"/>
  <c r="Q11" i="1" s="1"/>
  <c r="R11" i="1" s="1"/>
  <c r="S30" i="1"/>
  <c r="J30" i="1" s="1"/>
  <c r="O30" i="1" s="1"/>
  <c r="P18" i="1" s="1"/>
  <c r="N7" i="1"/>
  <c r="T7" i="1" s="1"/>
  <c r="U7" i="1" s="1"/>
  <c r="Q7" i="1" s="1"/>
  <c r="R7" i="1" s="1"/>
  <c r="T3" i="1"/>
  <c r="N5" i="1"/>
  <c r="T5" i="1" s="1"/>
  <c r="U5" i="1" s="1"/>
  <c r="N12" i="1"/>
  <c r="T12" i="1" s="1"/>
  <c r="U12" i="1" s="1"/>
  <c r="Q12" i="1" s="1"/>
  <c r="R12" i="1" s="1"/>
  <c r="S25" i="1"/>
  <c r="J25" i="1" s="1"/>
  <c r="O25" i="1" s="1"/>
  <c r="Y30" i="1"/>
  <c r="N6" i="1"/>
  <c r="T6" i="1" s="1"/>
  <c r="U6" i="1" s="1"/>
  <c r="Q6" i="1" s="1"/>
  <c r="R6" i="1" s="1"/>
  <c r="N28" i="1"/>
  <c r="T28" i="1" s="1"/>
  <c r="U28" i="1" s="1"/>
  <c r="Q28" i="1" s="1"/>
  <c r="R28" i="1" s="1"/>
  <c r="Q4" i="1"/>
  <c r="R4" i="1" s="1"/>
  <c r="S3" i="1"/>
  <c r="J3" i="1" s="1"/>
  <c r="O3" i="1" s="1"/>
  <c r="P3" i="1" s="1"/>
  <c r="S9" i="1"/>
  <c r="J9" i="1" s="1"/>
  <c r="O9" i="1" s="1"/>
  <c r="P9" i="1" s="1"/>
  <c r="S20" i="1"/>
  <c r="J20" i="1" s="1"/>
  <c r="O20" i="1" s="1"/>
  <c r="S8" i="1"/>
  <c r="J8" i="1" s="1"/>
  <c r="O8" i="1" s="1"/>
  <c r="P8" i="1" s="1"/>
  <c r="N10" i="1"/>
  <c r="T10" i="1" s="1"/>
  <c r="U10" i="1" s="1"/>
  <c r="Q10" i="1" s="1"/>
  <c r="R10" i="1" s="1"/>
  <c r="S21" i="1"/>
  <c r="J21" i="1" s="1"/>
  <c r="O21" i="1" s="1"/>
  <c r="N32" i="1"/>
  <c r="T32" i="1" s="1"/>
  <c r="U32" i="1" s="1"/>
  <c r="Q32" i="1" s="1"/>
  <c r="R32" i="1" s="1"/>
  <c r="Z22" i="1"/>
  <c r="S29" i="1"/>
  <c r="J29" i="1" s="1"/>
  <c r="O29" i="1" s="1"/>
  <c r="Y10" i="1"/>
  <c r="Y3" i="1"/>
  <c r="Y5" i="1"/>
  <c r="Y6" i="1"/>
  <c r="Y7" i="1"/>
  <c r="Y9" i="1"/>
  <c r="Y11" i="1"/>
  <c r="Y12" i="1"/>
  <c r="Y2" i="1"/>
  <c r="Z14" i="1"/>
  <c r="Y21" i="1"/>
  <c r="Y29" i="1"/>
  <c r="Y13" i="1"/>
  <c r="Z26" i="1"/>
  <c r="Z18" i="1"/>
  <c r="Z20" i="1"/>
  <c r="Q5" i="1"/>
  <c r="R5" i="1" s="1"/>
  <c r="S27" i="1"/>
  <c r="J27" i="1" s="1"/>
  <c r="O27" i="1" s="1"/>
  <c r="N27" i="1"/>
  <c r="T27" i="1" s="1"/>
  <c r="S15" i="1"/>
  <c r="J15" i="1" s="1"/>
  <c r="O15" i="1" s="1"/>
  <c r="P5" i="1" s="1"/>
  <c r="N15" i="1"/>
  <c r="T15" i="1" s="1"/>
  <c r="N2" i="1"/>
  <c r="T2" i="1" s="1"/>
  <c r="U2" i="1" s="1"/>
  <c r="Y4" i="1"/>
  <c r="Y8" i="1"/>
  <c r="S19" i="1"/>
  <c r="J19" i="1" s="1"/>
  <c r="O19" i="1" s="1"/>
  <c r="P19" i="1" s="1"/>
  <c r="N19" i="1"/>
  <c r="T19" i="1" s="1"/>
  <c r="Y25" i="1"/>
  <c r="S23" i="1"/>
  <c r="J23" i="1" s="1"/>
  <c r="O23" i="1" s="1"/>
  <c r="N23" i="1"/>
  <c r="T23" i="1" s="1"/>
  <c r="Y24" i="1"/>
  <c r="Y28" i="1"/>
  <c r="Y32" i="1"/>
  <c r="N14" i="1"/>
  <c r="T14" i="1" s="1"/>
  <c r="U14" i="1" s="1"/>
  <c r="Q14" i="1" s="1"/>
  <c r="R14" i="1" s="1"/>
  <c r="Y15" i="1"/>
  <c r="Y16" i="1"/>
  <c r="N18" i="1"/>
  <c r="T18" i="1" s="1"/>
  <c r="U18" i="1" s="1"/>
  <c r="Q18" i="1" s="1"/>
  <c r="R18" i="1" s="1"/>
  <c r="Y19" i="1"/>
  <c r="N22" i="1"/>
  <c r="T22" i="1" s="1"/>
  <c r="U22" i="1" s="1"/>
  <c r="Q22" i="1" s="1"/>
  <c r="R22" i="1" s="1"/>
  <c r="Y23" i="1"/>
  <c r="N26" i="1"/>
  <c r="T26" i="1" s="1"/>
  <c r="U26" i="1" s="1"/>
  <c r="Q26" i="1" s="1"/>
  <c r="R26" i="1" s="1"/>
  <c r="Y27" i="1"/>
  <c r="N31" i="1"/>
  <c r="T31" i="1" s="1"/>
  <c r="U31" i="1" s="1"/>
  <c r="Q31" i="1" s="1"/>
  <c r="R31" i="1" s="1"/>
  <c r="Y31" i="1"/>
  <c r="E31" i="16"/>
  <c r="AP5" i="7"/>
  <c r="B70" i="8"/>
  <c r="C70" i="8"/>
  <c r="D70" i="8" s="1"/>
  <c r="BM4" i="10"/>
  <c r="BM161" i="10" s="1"/>
  <c r="BT176" i="10" s="1"/>
  <c r="BM5" i="10"/>
  <c r="BM6" i="10"/>
  <c r="BM7" i="10"/>
  <c r="BM8" i="10"/>
  <c r="BM9" i="10"/>
  <c r="BM10" i="10"/>
  <c r="BM11" i="10"/>
  <c r="BM12" i="10"/>
  <c r="BM13" i="10"/>
  <c r="BM14" i="10"/>
  <c r="BM15" i="10"/>
  <c r="BM16" i="10"/>
  <c r="BM17" i="10"/>
  <c r="BM18" i="10"/>
  <c r="BM19" i="10"/>
  <c r="BM20" i="10"/>
  <c r="BM21" i="10"/>
  <c r="BM22" i="10"/>
  <c r="BM23" i="10"/>
  <c r="BM24" i="10"/>
  <c r="BM25" i="10"/>
  <c r="BM26" i="10"/>
  <c r="BM27" i="10"/>
  <c r="BM28" i="10"/>
  <c r="BM29" i="10"/>
  <c r="BM30" i="10"/>
  <c r="BM31" i="10"/>
  <c r="BM32" i="10"/>
  <c r="BM33" i="10"/>
  <c r="BM34" i="10"/>
  <c r="BM35" i="10"/>
  <c r="BM36" i="10"/>
  <c r="BM37" i="10"/>
  <c r="BM38" i="10"/>
  <c r="BM39" i="10"/>
  <c r="BM40" i="10"/>
  <c r="BM41" i="10"/>
  <c r="BM42" i="10"/>
  <c r="BM43" i="10"/>
  <c r="BM44" i="10"/>
  <c r="BM45" i="10"/>
  <c r="BM46" i="10"/>
  <c r="BM47" i="10"/>
  <c r="BM48" i="10"/>
  <c r="BM49" i="10"/>
  <c r="BM50" i="10"/>
  <c r="BM51" i="10"/>
  <c r="BM52" i="10"/>
  <c r="BM53" i="10"/>
  <c r="BM54" i="10"/>
  <c r="BM55" i="10"/>
  <c r="BM56" i="10"/>
  <c r="BM57" i="10"/>
  <c r="BM58" i="10"/>
  <c r="BM59" i="10"/>
  <c r="BM60" i="10"/>
  <c r="BM61" i="10"/>
  <c r="BM62" i="10"/>
  <c r="BM63" i="10"/>
  <c r="BM64" i="10"/>
  <c r="BM65" i="10"/>
  <c r="BM66" i="10"/>
  <c r="BM67" i="10"/>
  <c r="BM68" i="10"/>
  <c r="BM69" i="10"/>
  <c r="BM70" i="10"/>
  <c r="BM71" i="10"/>
  <c r="BM72" i="10"/>
  <c r="BM73" i="10"/>
  <c r="BM75" i="10"/>
  <c r="BM77" i="10"/>
  <c r="BM78" i="10"/>
  <c r="BM79" i="10"/>
  <c r="BM80" i="10"/>
  <c r="BM81" i="10"/>
  <c r="BM82" i="10"/>
  <c r="BM83" i="10"/>
  <c r="BM84" i="10"/>
  <c r="BM89" i="10"/>
  <c r="BM90" i="10"/>
  <c r="BM91" i="10"/>
  <c r="BM93" i="10"/>
  <c r="BM95" i="10"/>
  <c r="BM96" i="10"/>
  <c r="BM97" i="10"/>
  <c r="BM98" i="10"/>
  <c r="BM99" i="10"/>
  <c r="BM100" i="10"/>
  <c r="BM101" i="10"/>
  <c r="BM102" i="10"/>
  <c r="BM103" i="10"/>
  <c r="BM110" i="10"/>
  <c r="BM111" i="10"/>
  <c r="BM112" i="10"/>
  <c r="BM114" i="10"/>
  <c r="BM123" i="10"/>
  <c r="BM124" i="10"/>
  <c r="BM125" i="10"/>
  <c r="BM127" i="10"/>
  <c r="BM128" i="10"/>
  <c r="BM129" i="10"/>
  <c r="BM130" i="10"/>
  <c r="BM131" i="10"/>
  <c r="BM132" i="10"/>
  <c r="BM133" i="10"/>
  <c r="BM134" i="10"/>
  <c r="BM135" i="10"/>
  <c r="BM136" i="10"/>
  <c r="BM137" i="10"/>
  <c r="BM138" i="10"/>
  <c r="BM139" i="10"/>
  <c r="BM140" i="10"/>
  <c r="BM141" i="10"/>
  <c r="BM142" i="10"/>
  <c r="BM143" i="10"/>
  <c r="BM144" i="10"/>
  <c r="AJ146" i="10"/>
  <c r="AJ147" i="10"/>
  <c r="N33" i="15"/>
  <c r="M34" i="15"/>
  <c r="N34" i="15"/>
  <c r="O34" i="15"/>
  <c r="B39" i="13"/>
  <c r="C39" i="13"/>
  <c r="D39" i="13"/>
  <c r="B40" i="13"/>
  <c r="C40" i="13"/>
  <c r="D40" i="13"/>
  <c r="B41" i="13"/>
  <c r="C41" i="13"/>
  <c r="D41" i="13"/>
  <c r="B42" i="13"/>
  <c r="C42" i="13"/>
  <c r="D42" i="13"/>
  <c r="B43" i="13"/>
  <c r="C43" i="13"/>
  <c r="D43" i="13"/>
  <c r="B44" i="13"/>
  <c r="C44" i="13"/>
  <c r="D44" i="13"/>
  <c r="B45" i="13"/>
  <c r="C45" i="13"/>
  <c r="D45" i="13"/>
  <c r="B46" i="13"/>
  <c r="C46" i="13"/>
  <c r="D46" i="13"/>
  <c r="B47" i="13"/>
  <c r="C47" i="13"/>
  <c r="D47" i="13"/>
  <c r="B48" i="13"/>
  <c r="C48" i="13"/>
  <c r="D48" i="13"/>
  <c r="B49" i="13"/>
  <c r="C49" i="13"/>
  <c r="D49" i="13"/>
  <c r="B50" i="13"/>
  <c r="C50" i="13"/>
  <c r="D50" i="13"/>
  <c r="B51" i="13"/>
  <c r="C51" i="13"/>
  <c r="D51" i="13"/>
  <c r="B52" i="13"/>
  <c r="C52" i="13"/>
  <c r="D52" i="13"/>
  <c r="B53" i="13"/>
  <c r="C53" i="13"/>
  <c r="D53" i="13"/>
  <c r="B54" i="13"/>
  <c r="C54" i="13"/>
  <c r="D54" i="13"/>
  <c r="B55" i="13"/>
  <c r="C55" i="13"/>
  <c r="D55" i="13"/>
  <c r="B56" i="13"/>
  <c r="C56" i="13"/>
  <c r="D56" i="13"/>
  <c r="B57" i="13"/>
  <c r="C57" i="13"/>
  <c r="D57" i="13"/>
  <c r="B58" i="13"/>
  <c r="C58" i="13"/>
  <c r="D58" i="13"/>
  <c r="B59" i="13"/>
  <c r="C59" i="13"/>
  <c r="D59" i="13"/>
  <c r="B60" i="13"/>
  <c r="C60" i="13"/>
  <c r="D60" i="13"/>
  <c r="B61" i="13"/>
  <c r="C61" i="13"/>
  <c r="D61" i="13"/>
  <c r="B62" i="13"/>
  <c r="C62" i="13"/>
  <c r="D62" i="13"/>
  <c r="B63" i="13"/>
  <c r="C63" i="13"/>
  <c r="D63" i="13"/>
  <c r="C38" i="13"/>
  <c r="D38" i="13"/>
  <c r="B38" i="13"/>
  <c r="E60" i="12"/>
  <c r="S33" i="12" s="1"/>
  <c r="X33" i="12" s="1"/>
  <c r="P33" i="12"/>
  <c r="R33" i="12"/>
  <c r="T33" i="12"/>
  <c r="K33" i="12"/>
  <c r="L33" i="12"/>
  <c r="M33" i="12"/>
  <c r="P4" i="1" l="1"/>
  <c r="Q2" i="1"/>
  <c r="R2" i="1" s="1"/>
  <c r="P27" i="1"/>
  <c r="P20" i="1"/>
  <c r="P16" i="1"/>
  <c r="P11" i="1"/>
  <c r="P32" i="1"/>
  <c r="P21" i="1"/>
  <c r="P12" i="1"/>
  <c r="P10" i="1"/>
  <c r="P7" i="1"/>
  <c r="P24" i="1"/>
  <c r="P23" i="1"/>
  <c r="P29" i="1"/>
  <c r="P13" i="1"/>
  <c r="P28" i="1"/>
  <c r="P22" i="1"/>
  <c r="P25" i="1"/>
  <c r="P6" i="1"/>
  <c r="P26" i="1"/>
  <c r="BM174" i="10"/>
  <c r="E70" i="8"/>
  <c r="B71" i="13"/>
  <c r="D71" i="13"/>
  <c r="C71" i="13"/>
  <c r="Q16" i="1"/>
  <c r="R16" i="1" s="1"/>
  <c r="U30" i="1"/>
  <c r="Q30" i="1" s="1"/>
  <c r="R30" i="1" s="1"/>
  <c r="U29" i="1"/>
  <c r="Q29" i="1" s="1"/>
  <c r="R29" i="1" s="1"/>
  <c r="U25" i="1"/>
  <c r="Q25" i="1" s="1"/>
  <c r="R25" i="1" s="1"/>
  <c r="U9" i="1"/>
  <c r="Q9" i="1" s="1"/>
  <c r="R9" i="1" s="1"/>
  <c r="U15" i="1"/>
  <c r="Q15" i="1" s="1"/>
  <c r="U8" i="1"/>
  <c r="Q8" i="1" s="1"/>
  <c r="R8" i="1" s="1"/>
  <c r="U21" i="1"/>
  <c r="Q21" i="1" s="1"/>
  <c r="R21" i="1" s="1"/>
  <c r="U3" i="1"/>
  <c r="Q3" i="1" s="1"/>
  <c r="R3" i="1" s="1"/>
  <c r="U20" i="1"/>
  <c r="Q20" i="1" s="1"/>
  <c r="R20" i="1" s="1"/>
  <c r="U23" i="1"/>
  <c r="Q23" i="1" s="1"/>
  <c r="R23" i="1" s="1"/>
  <c r="U19" i="1"/>
  <c r="Q19" i="1" s="1"/>
  <c r="R19" i="1" s="1"/>
  <c r="U27" i="1"/>
  <c r="Q27" i="1" s="1"/>
  <c r="R27" i="1" s="1"/>
  <c r="R15" i="1"/>
  <c r="Q33" i="12"/>
  <c r="V33" i="12" s="1"/>
  <c r="W33" i="12"/>
  <c r="Z33" i="12"/>
  <c r="U33" i="12"/>
  <c r="W36" i="1"/>
  <c r="W37" i="1"/>
  <c r="W38" i="1"/>
  <c r="W39" i="1"/>
  <c r="W40" i="1"/>
  <c r="W41" i="1"/>
  <c r="W42" i="1"/>
  <c r="W43" i="1"/>
  <c r="W44" i="1"/>
  <c r="W45" i="1"/>
  <c r="W46" i="1"/>
  <c r="W47" i="1"/>
  <c r="W48" i="1"/>
  <c r="W49" i="1"/>
  <c r="W50" i="1"/>
  <c r="W51" i="1"/>
  <c r="W35" i="1"/>
  <c r="B64" i="1" l="1"/>
  <c r="Z64" i="1" s="1"/>
  <c r="M64" i="1"/>
  <c r="S64" i="1" s="1"/>
  <c r="J64" i="1" s="1"/>
  <c r="O64" i="1" s="1"/>
  <c r="X64" i="1"/>
  <c r="AA64" i="1"/>
  <c r="B65" i="1"/>
  <c r="Z65" i="1" s="1"/>
  <c r="M65" i="1"/>
  <c r="N65" i="1" s="1"/>
  <c r="T65" i="1" s="1"/>
  <c r="X65" i="1"/>
  <c r="AA65" i="1"/>
  <c r="B47" i="1"/>
  <c r="Y47" i="1" s="1"/>
  <c r="M47" i="1"/>
  <c r="S47" i="1" s="1"/>
  <c r="J47" i="1" s="1"/>
  <c r="O47" i="1" s="1"/>
  <c r="X47" i="1"/>
  <c r="AA47" i="1"/>
  <c r="B48" i="1"/>
  <c r="Y48" i="1" s="1"/>
  <c r="M48" i="1"/>
  <c r="S48" i="1" s="1"/>
  <c r="J48" i="1" s="1"/>
  <c r="O48" i="1" s="1"/>
  <c r="X48" i="1"/>
  <c r="AA48" i="1"/>
  <c r="AA69" i="1"/>
  <c r="X69" i="1"/>
  <c r="M69" i="1"/>
  <c r="N69" i="1" s="1"/>
  <c r="T69" i="1" s="1"/>
  <c r="B69" i="1"/>
  <c r="Z69" i="1" s="1"/>
  <c r="AA68" i="1"/>
  <c r="X68" i="1"/>
  <c r="M68" i="1"/>
  <c r="S68" i="1" s="1"/>
  <c r="J68" i="1" s="1"/>
  <c r="O68" i="1" s="1"/>
  <c r="B68" i="1"/>
  <c r="Z68" i="1" s="1"/>
  <c r="AA67" i="1"/>
  <c r="X67" i="1"/>
  <c r="M67" i="1"/>
  <c r="S67" i="1" s="1"/>
  <c r="J67" i="1" s="1"/>
  <c r="O67" i="1" s="1"/>
  <c r="B67" i="1"/>
  <c r="Y67" i="1" s="1"/>
  <c r="AA66" i="1"/>
  <c r="X66" i="1"/>
  <c r="M66" i="1"/>
  <c r="N66" i="1" s="1"/>
  <c r="T66" i="1" s="1"/>
  <c r="B66" i="1"/>
  <c r="Z66" i="1" s="1"/>
  <c r="AA63" i="1"/>
  <c r="X63" i="1"/>
  <c r="M63" i="1"/>
  <c r="S63" i="1" s="1"/>
  <c r="J63" i="1" s="1"/>
  <c r="O63" i="1" s="1"/>
  <c r="B63" i="1"/>
  <c r="Y63" i="1" s="1"/>
  <c r="AA62" i="1"/>
  <c r="X62" i="1"/>
  <c r="M62" i="1"/>
  <c r="B62" i="1"/>
  <c r="Y62" i="1" s="1"/>
  <c r="AA61" i="1"/>
  <c r="X61" i="1"/>
  <c r="M61" i="1"/>
  <c r="N61" i="1" s="1"/>
  <c r="T61" i="1" s="1"/>
  <c r="B61" i="1"/>
  <c r="Z61" i="1" s="1"/>
  <c r="AA60" i="1"/>
  <c r="X60" i="1"/>
  <c r="M60" i="1"/>
  <c r="N60" i="1" s="1"/>
  <c r="T60" i="1" s="1"/>
  <c r="B60" i="1"/>
  <c r="Z60" i="1" s="1"/>
  <c r="AA59" i="1"/>
  <c r="X59" i="1"/>
  <c r="M59" i="1"/>
  <c r="S59" i="1" s="1"/>
  <c r="J59" i="1" s="1"/>
  <c r="O59" i="1" s="1"/>
  <c r="B59" i="1"/>
  <c r="Y59" i="1" s="1"/>
  <c r="AA58" i="1"/>
  <c r="X58" i="1"/>
  <c r="M58" i="1"/>
  <c r="B58" i="1"/>
  <c r="Y58" i="1" s="1"/>
  <c r="AA57" i="1"/>
  <c r="X57" i="1"/>
  <c r="M57" i="1"/>
  <c r="N57" i="1" s="1"/>
  <c r="T57" i="1" s="1"/>
  <c r="B57" i="1"/>
  <c r="Z57" i="1" s="1"/>
  <c r="AA56" i="1"/>
  <c r="X56" i="1"/>
  <c r="M56" i="1"/>
  <c r="N56" i="1" s="1"/>
  <c r="T56" i="1" s="1"/>
  <c r="B56" i="1"/>
  <c r="Z56" i="1" s="1"/>
  <c r="AA55" i="1"/>
  <c r="X55" i="1"/>
  <c r="M55" i="1"/>
  <c r="S55" i="1" s="1"/>
  <c r="J55" i="1" s="1"/>
  <c r="O55" i="1" s="1"/>
  <c r="B55" i="1"/>
  <c r="Y55" i="1" s="1"/>
  <c r="AA54" i="1"/>
  <c r="X54" i="1"/>
  <c r="M54" i="1"/>
  <c r="B54" i="1"/>
  <c r="Y54" i="1" s="1"/>
  <c r="AA53" i="1"/>
  <c r="X53" i="1"/>
  <c r="M53" i="1"/>
  <c r="N53" i="1" s="1"/>
  <c r="T53" i="1" s="1"/>
  <c r="B53" i="1"/>
  <c r="Z53" i="1" s="1"/>
  <c r="AA52" i="1"/>
  <c r="B52" i="1"/>
  <c r="AA51" i="1"/>
  <c r="X51" i="1"/>
  <c r="M51" i="1"/>
  <c r="B51" i="1"/>
  <c r="Y51" i="1" s="1"/>
  <c r="AA50" i="1"/>
  <c r="X50" i="1"/>
  <c r="M50" i="1"/>
  <c r="N50" i="1" s="1"/>
  <c r="T50" i="1" s="1"/>
  <c r="B50" i="1"/>
  <c r="Z50" i="1" s="1"/>
  <c r="AA49" i="1"/>
  <c r="X49" i="1"/>
  <c r="M49" i="1"/>
  <c r="B49" i="1"/>
  <c r="Y49" i="1" s="1"/>
  <c r="AA46" i="1"/>
  <c r="X46" i="1"/>
  <c r="M46" i="1"/>
  <c r="N46" i="1" s="1"/>
  <c r="T46" i="1" s="1"/>
  <c r="B46" i="1"/>
  <c r="Y46" i="1" s="1"/>
  <c r="AA45" i="1"/>
  <c r="X45" i="1"/>
  <c r="M45" i="1"/>
  <c r="N45" i="1" s="1"/>
  <c r="T45" i="1" s="1"/>
  <c r="B45" i="1"/>
  <c r="Z45" i="1" s="1"/>
  <c r="AA44" i="1"/>
  <c r="X44" i="1"/>
  <c r="M44" i="1"/>
  <c r="S44" i="1" s="1"/>
  <c r="J44" i="1" s="1"/>
  <c r="O44" i="1" s="1"/>
  <c r="B44" i="1"/>
  <c r="Y44" i="1" s="1"/>
  <c r="AA43" i="1"/>
  <c r="X43" i="1"/>
  <c r="M43" i="1"/>
  <c r="B43" i="1"/>
  <c r="Y43" i="1" s="1"/>
  <c r="AA42" i="1"/>
  <c r="X42" i="1"/>
  <c r="M42" i="1"/>
  <c r="N42" i="1" s="1"/>
  <c r="T42" i="1" s="1"/>
  <c r="B42" i="1"/>
  <c r="Z42" i="1" s="1"/>
  <c r="AA41" i="1"/>
  <c r="X41" i="1"/>
  <c r="M41" i="1"/>
  <c r="N41" i="1" s="1"/>
  <c r="T41" i="1" s="1"/>
  <c r="B41" i="1"/>
  <c r="Z41" i="1" s="1"/>
  <c r="AA40" i="1"/>
  <c r="X40" i="1"/>
  <c r="M40" i="1"/>
  <c r="S40" i="1" s="1"/>
  <c r="J40" i="1" s="1"/>
  <c r="O40" i="1" s="1"/>
  <c r="B40" i="1"/>
  <c r="Y40" i="1" s="1"/>
  <c r="AA39" i="1"/>
  <c r="X39" i="1"/>
  <c r="M39" i="1"/>
  <c r="B39" i="1"/>
  <c r="Y39" i="1" s="1"/>
  <c r="AA38" i="1"/>
  <c r="X38" i="1"/>
  <c r="M38" i="1"/>
  <c r="N38" i="1" s="1"/>
  <c r="T38" i="1" s="1"/>
  <c r="B38" i="1"/>
  <c r="Y38" i="1" s="1"/>
  <c r="AA37" i="1"/>
  <c r="X37" i="1"/>
  <c r="M37" i="1"/>
  <c r="N37" i="1" s="1"/>
  <c r="T37" i="1" s="1"/>
  <c r="B37" i="1"/>
  <c r="Z37" i="1" s="1"/>
  <c r="AA36" i="1"/>
  <c r="X36" i="1"/>
  <c r="M36" i="1"/>
  <c r="S36" i="1" s="1"/>
  <c r="J36" i="1" s="1"/>
  <c r="O36" i="1" s="1"/>
  <c r="B36" i="1"/>
  <c r="Y36" i="1" s="1"/>
  <c r="AA35" i="1"/>
  <c r="X35" i="1"/>
  <c r="M35" i="1"/>
  <c r="B35" i="1"/>
  <c r="Y35" i="1" s="1"/>
  <c r="Z47" i="1" l="1"/>
  <c r="Y68" i="1"/>
  <c r="Y64" i="1"/>
  <c r="N64" i="1"/>
  <c r="T64" i="1" s="1"/>
  <c r="U64" i="1" s="1"/>
  <c r="Q64" i="1" s="1"/>
  <c r="R64" i="1" s="1"/>
  <c r="N48" i="1"/>
  <c r="T48" i="1" s="1"/>
  <c r="U48" i="1" s="1"/>
  <c r="Q48" i="1" s="1"/>
  <c r="R48" i="1" s="1"/>
  <c r="S69" i="1"/>
  <c r="J69" i="1" s="1"/>
  <c r="O69" i="1" s="1"/>
  <c r="S65" i="1"/>
  <c r="J65" i="1" s="1"/>
  <c r="O65" i="1" s="1"/>
  <c r="S53" i="1"/>
  <c r="J53" i="1" s="1"/>
  <c r="O53" i="1" s="1"/>
  <c r="S37" i="1"/>
  <c r="J37" i="1" s="1"/>
  <c r="O37" i="1" s="1"/>
  <c r="Z48" i="1"/>
  <c r="Y65" i="1"/>
  <c r="N47" i="1"/>
  <c r="T47" i="1" s="1"/>
  <c r="U47" i="1" s="1"/>
  <c r="Q47" i="1" s="1"/>
  <c r="R47" i="1" s="1"/>
  <c r="Z59" i="1"/>
  <c r="Y50" i="1"/>
  <c r="Z43" i="1"/>
  <c r="S46" i="1"/>
  <c r="J46" i="1" s="1"/>
  <c r="O46" i="1" s="1"/>
  <c r="Z62" i="1"/>
  <c r="S42" i="1"/>
  <c r="J42" i="1" s="1"/>
  <c r="O42" i="1" s="1"/>
  <c r="Z51" i="1"/>
  <c r="S56" i="1"/>
  <c r="J56" i="1" s="1"/>
  <c r="O56" i="1" s="1"/>
  <c r="S66" i="1"/>
  <c r="J66" i="1" s="1"/>
  <c r="O66" i="1" s="1"/>
  <c r="S41" i="1"/>
  <c r="J41" i="1" s="1"/>
  <c r="O41" i="1" s="1"/>
  <c r="S45" i="1"/>
  <c r="J45" i="1" s="1"/>
  <c r="O45" i="1" s="1"/>
  <c r="S57" i="1"/>
  <c r="J57" i="1" s="1"/>
  <c r="O57" i="1" s="1"/>
  <c r="S61" i="1"/>
  <c r="J61" i="1" s="1"/>
  <c r="O61" i="1" s="1"/>
  <c r="S50" i="1"/>
  <c r="J50" i="1" s="1"/>
  <c r="O50" i="1" s="1"/>
  <c r="S60" i="1"/>
  <c r="J60" i="1" s="1"/>
  <c r="O60" i="1" s="1"/>
  <c r="N36" i="1"/>
  <c r="T36" i="1" s="1"/>
  <c r="U36" i="1" s="1"/>
  <c r="Q36" i="1" s="1"/>
  <c r="R36" i="1" s="1"/>
  <c r="N44" i="1"/>
  <c r="T44" i="1" s="1"/>
  <c r="U44" i="1" s="1"/>
  <c r="Q44" i="1" s="1"/>
  <c r="R44" i="1" s="1"/>
  <c r="S38" i="1"/>
  <c r="J38" i="1" s="1"/>
  <c r="O38" i="1" s="1"/>
  <c r="N68" i="1"/>
  <c r="T68" i="1" s="1"/>
  <c r="U68" i="1" s="1"/>
  <c r="Q68" i="1" s="1"/>
  <c r="R68" i="1" s="1"/>
  <c r="Z54" i="1"/>
  <c r="Z55" i="1"/>
  <c r="Z58" i="1"/>
  <c r="Z35" i="1"/>
  <c r="Z38" i="1"/>
  <c r="Y45" i="1"/>
  <c r="Z46" i="1"/>
  <c r="Y37" i="1"/>
  <c r="Z39" i="1"/>
  <c r="N39" i="1"/>
  <c r="T39" i="1" s="1"/>
  <c r="S39" i="1"/>
  <c r="J39" i="1" s="1"/>
  <c r="O39" i="1" s="1"/>
  <c r="Y42" i="1"/>
  <c r="S49" i="1"/>
  <c r="J49" i="1" s="1"/>
  <c r="O49" i="1" s="1"/>
  <c r="N49" i="1"/>
  <c r="T49" i="1" s="1"/>
  <c r="N59" i="1"/>
  <c r="T59" i="1" s="1"/>
  <c r="U59" i="1" s="1"/>
  <c r="Q59" i="1" s="1"/>
  <c r="R59" i="1" s="1"/>
  <c r="N40" i="1"/>
  <c r="T40" i="1" s="1"/>
  <c r="U40" i="1" s="1"/>
  <c r="Q40" i="1" s="1"/>
  <c r="R40" i="1" s="1"/>
  <c r="N43" i="1"/>
  <c r="T43" i="1" s="1"/>
  <c r="S43" i="1"/>
  <c r="J43" i="1" s="1"/>
  <c r="O43" i="1" s="1"/>
  <c r="Y53" i="1"/>
  <c r="Y57" i="1"/>
  <c r="Y61" i="1"/>
  <c r="Y66" i="1"/>
  <c r="Y69" i="1"/>
  <c r="Z67" i="1"/>
  <c r="N55" i="1"/>
  <c r="T55" i="1" s="1"/>
  <c r="U55" i="1" s="1"/>
  <c r="Q55" i="1" s="1"/>
  <c r="R55" i="1" s="1"/>
  <c r="N63" i="1"/>
  <c r="T63" i="1" s="1"/>
  <c r="U63" i="1" s="1"/>
  <c r="Q63" i="1" s="1"/>
  <c r="R63" i="1" s="1"/>
  <c r="N35" i="1"/>
  <c r="T35" i="1" s="1"/>
  <c r="S35" i="1"/>
  <c r="J35" i="1" s="1"/>
  <c r="O35" i="1" s="1"/>
  <c r="Y41" i="1"/>
  <c r="N51" i="1"/>
  <c r="T51" i="1" s="1"/>
  <c r="S51" i="1"/>
  <c r="J51" i="1" s="1"/>
  <c r="O51" i="1" s="1"/>
  <c r="N54" i="1"/>
  <c r="T54" i="1" s="1"/>
  <c r="S54" i="1"/>
  <c r="J54" i="1" s="1"/>
  <c r="O54" i="1" s="1"/>
  <c r="Y56" i="1"/>
  <c r="N58" i="1"/>
  <c r="T58" i="1" s="1"/>
  <c r="S58" i="1"/>
  <c r="J58" i="1" s="1"/>
  <c r="O58" i="1" s="1"/>
  <c r="Y60" i="1"/>
  <c r="N62" i="1"/>
  <c r="T62" i="1" s="1"/>
  <c r="S62" i="1"/>
  <c r="J62" i="1" s="1"/>
  <c r="O62" i="1" s="1"/>
  <c r="Z36" i="1"/>
  <c r="Z40" i="1"/>
  <c r="Z44" i="1"/>
  <c r="Z49" i="1"/>
  <c r="Z63" i="1"/>
  <c r="N67" i="1"/>
  <c r="T67" i="1" s="1"/>
  <c r="U67" i="1" s="1"/>
  <c r="Q67" i="1" s="1"/>
  <c r="R67" i="1" s="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71" i="1"/>
  <c r="P51" i="1" l="1"/>
  <c r="P55" i="1"/>
  <c r="P59" i="1"/>
  <c r="P63" i="1"/>
  <c r="P53" i="1"/>
  <c r="P60" i="1"/>
  <c r="P57" i="1"/>
  <c r="P65" i="1"/>
  <c r="P54" i="1"/>
  <c r="P62" i="1"/>
  <c r="P56" i="1"/>
  <c r="P64" i="1"/>
  <c r="P69" i="1"/>
  <c r="P61" i="1"/>
  <c r="P58" i="1"/>
  <c r="P66" i="1"/>
  <c r="P37" i="1"/>
  <c r="P41" i="1"/>
  <c r="P45" i="1"/>
  <c r="P35" i="1"/>
  <c r="P38" i="1"/>
  <c r="P46" i="1"/>
  <c r="P39" i="1"/>
  <c r="P47" i="1"/>
  <c r="P36" i="1"/>
  <c r="P44" i="1"/>
  <c r="P42" i="1"/>
  <c r="P43" i="1"/>
  <c r="P40" i="1"/>
  <c r="P48" i="1"/>
  <c r="U41" i="1"/>
  <c r="Q41" i="1" s="1"/>
  <c r="R41" i="1" s="1"/>
  <c r="U42" i="1"/>
  <c r="Q42" i="1" s="1"/>
  <c r="R42" i="1" s="1"/>
  <c r="U61" i="1"/>
  <c r="Q61" i="1" s="1"/>
  <c r="R61" i="1" s="1"/>
  <c r="U69" i="1"/>
  <c r="Q69" i="1" s="1"/>
  <c r="R69" i="1" s="1"/>
  <c r="U53" i="1"/>
  <c r="Q53" i="1" s="1"/>
  <c r="R53" i="1" s="1"/>
  <c r="U65" i="1"/>
  <c r="Q65" i="1" s="1"/>
  <c r="R65" i="1" s="1"/>
  <c r="U46" i="1"/>
  <c r="Q46" i="1" s="1"/>
  <c r="R46" i="1" s="1"/>
  <c r="U37" i="1"/>
  <c r="Q37" i="1" s="1"/>
  <c r="R37" i="1" s="1"/>
  <c r="U43" i="1"/>
  <c r="Q43" i="1" s="1"/>
  <c r="R43" i="1" s="1"/>
  <c r="U49" i="1"/>
  <c r="Q49" i="1" s="1"/>
  <c r="R49" i="1" s="1"/>
  <c r="U66" i="1"/>
  <c r="Q66" i="1" s="1"/>
  <c r="R66" i="1" s="1"/>
  <c r="U60" i="1"/>
  <c r="Q60" i="1" s="1"/>
  <c r="R60" i="1" s="1"/>
  <c r="U56" i="1"/>
  <c r="Q56" i="1" s="1"/>
  <c r="R56" i="1" s="1"/>
  <c r="U57" i="1"/>
  <c r="Q57" i="1" s="1"/>
  <c r="R57" i="1" s="1"/>
  <c r="U45" i="1"/>
  <c r="Q45" i="1" s="1"/>
  <c r="R45" i="1" s="1"/>
  <c r="U50" i="1"/>
  <c r="Q50" i="1" s="1"/>
  <c r="R50" i="1" s="1"/>
  <c r="U38" i="1"/>
  <c r="Q38" i="1" s="1"/>
  <c r="R38" i="1" s="1"/>
  <c r="U54" i="1"/>
  <c r="Q54" i="1" s="1"/>
  <c r="R54" i="1" s="1"/>
  <c r="U62" i="1"/>
  <c r="U51" i="1"/>
  <c r="Q51" i="1" s="1"/>
  <c r="R51" i="1" s="1"/>
  <c r="U35" i="1"/>
  <c r="Q35" i="1" s="1"/>
  <c r="R35" i="1" s="1"/>
  <c r="U39" i="1"/>
  <c r="Q39" i="1" s="1"/>
  <c r="R39" i="1" s="1"/>
  <c r="Q62" i="1"/>
  <c r="R62" i="1" s="1"/>
  <c r="U58" i="1"/>
  <c r="Q58" i="1" s="1"/>
  <c r="R58" i="1" s="1"/>
  <c r="AC183" i="10"/>
  <c r="AC178" i="10"/>
  <c r="AK176" i="10"/>
  <c r="AL176" i="10" s="1"/>
  <c r="AM176" i="10" s="1"/>
  <c r="AN176" i="10" s="1"/>
  <c r="AO176" i="10" s="1"/>
  <c r="AP176" i="10" s="1"/>
  <c r="B69" i="8" l="1"/>
  <c r="C69" i="8"/>
  <c r="D69" i="8" s="1"/>
  <c r="BM85" i="10"/>
  <c r="E69" i="8" l="1"/>
  <c r="BL174" i="10"/>
  <c r="BL4" i="10"/>
  <c r="BL161" i="10" s="1"/>
  <c r="BS176" i="10" s="1"/>
  <c r="BL5" i="10"/>
  <c r="BL6" i="10"/>
  <c r="BL7" i="10"/>
  <c r="BL8" i="10"/>
  <c r="BL9" i="10"/>
  <c r="BL10" i="10"/>
  <c r="BL11" i="10"/>
  <c r="BL12" i="10"/>
  <c r="BL13" i="10"/>
  <c r="BL14" i="10"/>
  <c r="BL15" i="10"/>
  <c r="BL16" i="10"/>
  <c r="BL17" i="10"/>
  <c r="BL18" i="10"/>
  <c r="BL19" i="10"/>
  <c r="BL20" i="10"/>
  <c r="BL21" i="10"/>
  <c r="BL22" i="10"/>
  <c r="BL23" i="10"/>
  <c r="BL24" i="10"/>
  <c r="BL25" i="10"/>
  <c r="BL26" i="10"/>
  <c r="BL27" i="10"/>
  <c r="BL28" i="10"/>
  <c r="BL29" i="10"/>
  <c r="BL30" i="10"/>
  <c r="BL31" i="10"/>
  <c r="BL32" i="10"/>
  <c r="BL33" i="10"/>
  <c r="BL34" i="10"/>
  <c r="BL35" i="10"/>
  <c r="BL36" i="10"/>
  <c r="BL37" i="10"/>
  <c r="BL38" i="10"/>
  <c r="BL39" i="10"/>
  <c r="BL40" i="10"/>
  <c r="BL41" i="10"/>
  <c r="BL42" i="10"/>
  <c r="BL43" i="10"/>
  <c r="BL44" i="10"/>
  <c r="BL45" i="10"/>
  <c r="BL46" i="10"/>
  <c r="BL47" i="10"/>
  <c r="BL48" i="10"/>
  <c r="BL49" i="10"/>
  <c r="BL50" i="10"/>
  <c r="BL51" i="10"/>
  <c r="BL52" i="10"/>
  <c r="BL53" i="10"/>
  <c r="BL54" i="10"/>
  <c r="BL55" i="10"/>
  <c r="BL56" i="10"/>
  <c r="BL57" i="10"/>
  <c r="BL58" i="10"/>
  <c r="BL59" i="10"/>
  <c r="BL60" i="10"/>
  <c r="BL61" i="10"/>
  <c r="BL62" i="10"/>
  <c r="BL63" i="10"/>
  <c r="BL64" i="10"/>
  <c r="BL65" i="10"/>
  <c r="BL66" i="10"/>
  <c r="BL67" i="10"/>
  <c r="BL68" i="10"/>
  <c r="BL69" i="10"/>
  <c r="BL70" i="10"/>
  <c r="BL71" i="10"/>
  <c r="BL72" i="10"/>
  <c r="BL73" i="10"/>
  <c r="BL75" i="10"/>
  <c r="BL77" i="10"/>
  <c r="BL78" i="10"/>
  <c r="BL79" i="10"/>
  <c r="BL80" i="10"/>
  <c r="BL81" i="10"/>
  <c r="BL82" i="10"/>
  <c r="BL83" i="10"/>
  <c r="BL84" i="10"/>
  <c r="BL89" i="10"/>
  <c r="BL90" i="10"/>
  <c r="BL91" i="10"/>
  <c r="BL92" i="10"/>
  <c r="BL93" i="10"/>
  <c r="BL94" i="10"/>
  <c r="BL95" i="10"/>
  <c r="BL96" i="10"/>
  <c r="BL97" i="10"/>
  <c r="BL98" i="10"/>
  <c r="BL99" i="10"/>
  <c r="BL100" i="10"/>
  <c r="BL110" i="10"/>
  <c r="BL111" i="10"/>
  <c r="BL112" i="10"/>
  <c r="BL114" i="10"/>
  <c r="BL118" i="10"/>
  <c r="BL123" i="10"/>
  <c r="BL124" i="10"/>
  <c r="BL125" i="10"/>
  <c r="BL127" i="10"/>
  <c r="BL128" i="10"/>
  <c r="BL129" i="10"/>
  <c r="BL130" i="10"/>
  <c r="BL131" i="10"/>
  <c r="BL132" i="10"/>
  <c r="BL133" i="10"/>
  <c r="BL134" i="10"/>
  <c r="BL135" i="10"/>
  <c r="BL136" i="10"/>
  <c r="BL137" i="10"/>
  <c r="BL138" i="10"/>
  <c r="BL139" i="10"/>
  <c r="BL140" i="10"/>
  <c r="BL141" i="10"/>
  <c r="BL142" i="10"/>
  <c r="BL143" i="10"/>
  <c r="BL144" i="10"/>
  <c r="AK136" i="10"/>
  <c r="AL136" i="10"/>
  <c r="AM136" i="10"/>
  <c r="AN136" i="10"/>
  <c r="AO136" i="10"/>
  <c r="AP136" i="10"/>
  <c r="AQ136" i="10"/>
  <c r="AR136" i="10"/>
  <c r="AS136" i="10"/>
  <c r="AT136" i="10"/>
  <c r="AU136" i="10"/>
  <c r="AV136" i="10"/>
  <c r="AW136" i="10"/>
  <c r="AX136" i="10"/>
  <c r="AY136" i="10"/>
  <c r="AZ136" i="10"/>
  <c r="BA136" i="10"/>
  <c r="BD136" i="10"/>
  <c r="BH136" i="10"/>
  <c r="BI136" i="10"/>
  <c r="BJ136" i="10"/>
  <c r="BK136" i="10"/>
  <c r="AK137" i="10"/>
  <c r="AL137" i="10"/>
  <c r="AM137" i="10"/>
  <c r="AN137" i="10"/>
  <c r="AO137" i="10"/>
  <c r="AP137" i="10"/>
  <c r="AQ137" i="10"/>
  <c r="AR137" i="10"/>
  <c r="AS137" i="10"/>
  <c r="AT137" i="10"/>
  <c r="AU137" i="10"/>
  <c r="AV137" i="10"/>
  <c r="AW137" i="10"/>
  <c r="AX137" i="10"/>
  <c r="AY137" i="10"/>
  <c r="AZ137" i="10"/>
  <c r="BA137" i="10"/>
  <c r="BD137" i="10"/>
  <c r="BE137" i="10"/>
  <c r="BG137" i="10"/>
  <c r="BH137" i="10"/>
  <c r="BI137" i="10"/>
  <c r="BJ137" i="10"/>
  <c r="BK137" i="10"/>
  <c r="AK138" i="10"/>
  <c r="AL138" i="10"/>
  <c r="AM138" i="10"/>
  <c r="AN138" i="10"/>
  <c r="AO138" i="10"/>
  <c r="AP138" i="10"/>
  <c r="AQ138" i="10"/>
  <c r="AR138" i="10"/>
  <c r="AS138" i="10"/>
  <c r="AT138" i="10"/>
  <c r="AU138" i="10"/>
  <c r="AV138" i="10"/>
  <c r="AW138" i="10"/>
  <c r="AX138" i="10"/>
  <c r="AY138" i="10"/>
  <c r="AZ138" i="10"/>
  <c r="BA138" i="10"/>
  <c r="BE138" i="10"/>
  <c r="BG138" i="10"/>
  <c r="BH138" i="10"/>
  <c r="BI138" i="10"/>
  <c r="BJ138" i="10"/>
  <c r="BK138" i="10"/>
  <c r="AK139" i="10"/>
  <c r="AL139" i="10"/>
  <c r="AM139" i="10"/>
  <c r="AN139" i="10"/>
  <c r="AO139" i="10"/>
  <c r="AP139" i="10"/>
  <c r="AQ139" i="10"/>
  <c r="AR139" i="10"/>
  <c r="AS139" i="10"/>
  <c r="AT139" i="10"/>
  <c r="AU139" i="10"/>
  <c r="AV139" i="10"/>
  <c r="AW139" i="10"/>
  <c r="AX139" i="10"/>
  <c r="AY139" i="10"/>
  <c r="AZ139" i="10"/>
  <c r="BA139" i="10"/>
  <c r="BB139" i="10"/>
  <c r="BH139" i="10"/>
  <c r="BI139" i="10"/>
  <c r="BJ139" i="10"/>
  <c r="BK139" i="10"/>
  <c r="AK140" i="10"/>
  <c r="AL140" i="10"/>
  <c r="AM140" i="10"/>
  <c r="AN140" i="10"/>
  <c r="AO140" i="10"/>
  <c r="AP140" i="10"/>
  <c r="AQ140" i="10"/>
  <c r="AR140" i="10"/>
  <c r="AS140" i="10"/>
  <c r="AT140" i="10"/>
  <c r="AU140" i="10"/>
  <c r="AV140" i="10"/>
  <c r="AW140" i="10"/>
  <c r="AX140" i="10"/>
  <c r="AY140" i="10"/>
  <c r="AZ140" i="10"/>
  <c r="BA140" i="10"/>
  <c r="BB140" i="10"/>
  <c r="BC140" i="10"/>
  <c r="BG140" i="10"/>
  <c r="BH140" i="10"/>
  <c r="BI140" i="10"/>
  <c r="BJ140" i="10"/>
  <c r="AK141" i="10"/>
  <c r="AL141" i="10"/>
  <c r="AM141" i="10"/>
  <c r="AN141" i="10"/>
  <c r="AO141" i="10"/>
  <c r="AP141" i="10"/>
  <c r="AQ141" i="10"/>
  <c r="AR141" i="10"/>
  <c r="AS141" i="10"/>
  <c r="AT141" i="10"/>
  <c r="AU141" i="10"/>
  <c r="AV141" i="10"/>
  <c r="AW141" i="10"/>
  <c r="AX141" i="10"/>
  <c r="AY141" i="10"/>
  <c r="AZ141" i="10"/>
  <c r="BA141" i="10"/>
  <c r="BH141" i="10"/>
  <c r="BI141" i="10"/>
  <c r="BJ141" i="10"/>
  <c r="BK141" i="10"/>
  <c r="AK142" i="10"/>
  <c r="AL142" i="10"/>
  <c r="AM142" i="10"/>
  <c r="AN142" i="10"/>
  <c r="AO142" i="10"/>
  <c r="AP142" i="10"/>
  <c r="AQ142" i="10"/>
  <c r="AR142" i="10"/>
  <c r="AS142" i="10"/>
  <c r="AT142" i="10"/>
  <c r="AU142" i="10"/>
  <c r="AV142" i="10"/>
  <c r="AW142" i="10"/>
  <c r="AX142" i="10"/>
  <c r="AY142" i="10"/>
  <c r="AZ142" i="10"/>
  <c r="BA142" i="10"/>
  <c r="BB142" i="10"/>
  <c r="BE142" i="10"/>
  <c r="BI142" i="10"/>
  <c r="BJ142" i="10"/>
  <c r="BK142" i="10"/>
  <c r="AK143" i="10"/>
  <c r="AL143" i="10"/>
  <c r="AM143" i="10"/>
  <c r="AN143" i="10"/>
  <c r="AO143" i="10"/>
  <c r="AP143" i="10"/>
  <c r="AQ143" i="10"/>
  <c r="AR143" i="10"/>
  <c r="AS143" i="10"/>
  <c r="AT143" i="10"/>
  <c r="AU143" i="10"/>
  <c r="AV143" i="10"/>
  <c r="AW143" i="10"/>
  <c r="AX143" i="10"/>
  <c r="AY143" i="10"/>
  <c r="AZ143" i="10"/>
  <c r="BA143" i="10"/>
  <c r="BB143" i="10"/>
  <c r="BC143" i="10"/>
  <c r="BD143" i="10"/>
  <c r="BE143" i="10"/>
  <c r="BI143" i="10"/>
  <c r="BJ143" i="10"/>
  <c r="AK144" i="10"/>
  <c r="AL144" i="10"/>
  <c r="AM144" i="10"/>
  <c r="AN144" i="10"/>
  <c r="AO144" i="10"/>
  <c r="AP144" i="10"/>
  <c r="AQ144" i="10"/>
  <c r="AR144" i="10"/>
  <c r="AS144" i="10"/>
  <c r="AT144" i="10"/>
  <c r="AU144" i="10"/>
  <c r="AV144" i="10"/>
  <c r="AW144" i="10"/>
  <c r="AX144" i="10"/>
  <c r="AY144" i="10"/>
  <c r="AZ144" i="10"/>
  <c r="BA144" i="10"/>
  <c r="BB144" i="10"/>
  <c r="BC144" i="10"/>
  <c r="BD144" i="10"/>
  <c r="BE144" i="10"/>
  <c r="BI144" i="10"/>
  <c r="BJ144" i="10"/>
  <c r="BK144" i="10"/>
  <c r="AJ136" i="10"/>
  <c r="AJ137" i="10"/>
  <c r="AJ138" i="10"/>
  <c r="AJ139" i="10"/>
  <c r="AJ140" i="10"/>
  <c r="AJ141" i="10"/>
  <c r="AJ142" i="10"/>
  <c r="AJ143" i="10"/>
  <c r="AJ144" i="10"/>
  <c r="AJ145" i="10"/>
  <c r="M33" i="15"/>
  <c r="O33" i="15"/>
  <c r="A63" i="13"/>
  <c r="E59" i="12"/>
  <c r="K32" i="12" l="1"/>
  <c r="L32" i="12"/>
  <c r="M32" i="12"/>
  <c r="P32" i="12"/>
  <c r="R32" i="12"/>
  <c r="S32" i="12"/>
  <c r="T32" i="12"/>
  <c r="U32" i="12" l="1"/>
  <c r="W32" i="12"/>
  <c r="Z32" i="12"/>
  <c r="X32" i="12"/>
  <c r="Q32" i="12"/>
  <c r="V32" i="12" s="1"/>
  <c r="AW1916" i="11"/>
  <c r="AW1917" i="11"/>
  <c r="AW1918" i="11"/>
  <c r="AW1919" i="11"/>
  <c r="AW1920" i="11"/>
  <c r="AW1921" i="11"/>
  <c r="AW1922" i="11"/>
  <c r="AW1923" i="11"/>
  <c r="AI137" i="10" s="1"/>
  <c r="AW1924" i="11"/>
  <c r="AI138" i="10" s="1"/>
  <c r="AW1925" i="11"/>
  <c r="AW1926" i="11"/>
  <c r="AW1927" i="11"/>
  <c r="BL85" i="10" s="1"/>
  <c r="AW1928" i="11"/>
  <c r="AW1929" i="11"/>
  <c r="AI139" i="10" s="1"/>
  <c r="AW1930" i="11"/>
  <c r="AI140" i="10" s="1"/>
  <c r="AW1931" i="11"/>
  <c r="AI141" i="10" s="1"/>
  <c r="AW1932" i="11"/>
  <c r="AW1933" i="11"/>
  <c r="AW1934" i="11"/>
  <c r="AW1935" i="11"/>
  <c r="AW1936" i="11"/>
  <c r="AW1937" i="11"/>
  <c r="AW1938" i="11"/>
  <c r="AW1939" i="11"/>
  <c r="AW1940" i="11"/>
  <c r="AW1941" i="11"/>
  <c r="AW1942" i="11"/>
  <c r="AW1943" i="11"/>
  <c r="AW1944" i="11"/>
  <c r="AW1945" i="11"/>
  <c r="AW1946" i="11"/>
  <c r="AW1947" i="11"/>
  <c r="AW1948" i="11"/>
  <c r="AW1949" i="11"/>
  <c r="AW1950" i="11"/>
  <c r="AW1951" i="11"/>
  <c r="AW1952" i="11"/>
  <c r="AW1953" i="11"/>
  <c r="AW1954" i="11"/>
  <c r="AW1955" i="11"/>
  <c r="AW1956" i="11"/>
  <c r="AW1957" i="11"/>
  <c r="AW1958" i="11"/>
  <c r="AW1959" i="11"/>
  <c r="AW1960" i="11"/>
  <c r="AW1961" i="11"/>
  <c r="AW1962" i="11"/>
  <c r="AW1963" i="11"/>
  <c r="AW1964" i="11"/>
  <c r="AW1965" i="11"/>
  <c r="AW1966" i="11"/>
  <c r="AW1967" i="11"/>
  <c r="AW1968" i="11"/>
  <c r="AW1969" i="11"/>
  <c r="AW1970" i="11"/>
  <c r="AW1971" i="11"/>
  <c r="AI143" i="10" s="1"/>
  <c r="AW1972" i="11"/>
  <c r="AW1973" i="11"/>
  <c r="AW1974" i="11"/>
  <c r="AW1975" i="11"/>
  <c r="AW1976" i="11"/>
  <c r="AW1977" i="11"/>
  <c r="AW1978" i="11"/>
  <c r="AI129" i="10" s="1"/>
  <c r="AW1979" i="11"/>
  <c r="M91" i="1" l="1"/>
  <c r="S91" i="1" s="1"/>
  <c r="J91" i="1" s="1"/>
  <c r="O91" i="1" s="1"/>
  <c r="X91" i="1"/>
  <c r="Z92" i="1"/>
  <c r="M92" i="1"/>
  <c r="N92" i="1" s="1"/>
  <c r="T92" i="1" s="1"/>
  <c r="X92" i="1"/>
  <c r="Z93" i="1"/>
  <c r="M93" i="1"/>
  <c r="S93" i="1" s="1"/>
  <c r="J93" i="1" s="1"/>
  <c r="O93" i="1" s="1"/>
  <c r="X93" i="1"/>
  <c r="Y94" i="1"/>
  <c r="M94" i="1"/>
  <c r="N94" i="1" s="1"/>
  <c r="T94" i="1" s="1"/>
  <c r="X94" i="1"/>
  <c r="Y95" i="1"/>
  <c r="M95" i="1"/>
  <c r="S95" i="1" s="1"/>
  <c r="J95" i="1" s="1"/>
  <c r="O95" i="1" s="1"/>
  <c r="X95" i="1"/>
  <c r="Z77" i="1"/>
  <c r="M77" i="1"/>
  <c r="S77" i="1" s="1"/>
  <c r="J77" i="1" s="1"/>
  <c r="O77" i="1" s="1"/>
  <c r="X77" i="1"/>
  <c r="Z78" i="1"/>
  <c r="M78" i="1"/>
  <c r="N78" i="1" s="1"/>
  <c r="T78" i="1" s="1"/>
  <c r="X78" i="1"/>
  <c r="Y79" i="1"/>
  <c r="M79" i="1"/>
  <c r="N79" i="1" s="1"/>
  <c r="T79" i="1" s="1"/>
  <c r="X79" i="1"/>
  <c r="Y80" i="1"/>
  <c r="M80" i="1"/>
  <c r="N80" i="1" s="1"/>
  <c r="T80" i="1" s="1"/>
  <c r="X80" i="1"/>
  <c r="Z81" i="1"/>
  <c r="M81" i="1"/>
  <c r="S81" i="1" s="1"/>
  <c r="J81" i="1" s="1"/>
  <c r="O81" i="1" s="1"/>
  <c r="X81" i="1"/>
  <c r="Z95" i="1" l="1"/>
  <c r="N93" i="1"/>
  <c r="T93" i="1" s="1"/>
  <c r="U93" i="1" s="1"/>
  <c r="Q93" i="1" s="1"/>
  <c r="R93" i="1" s="1"/>
  <c r="S78" i="1"/>
  <c r="J78" i="1" s="1"/>
  <c r="O78" i="1" s="1"/>
  <c r="Y77" i="1"/>
  <c r="Y93" i="1"/>
  <c r="N81" i="1"/>
  <c r="T81" i="1" s="1"/>
  <c r="U81" i="1" s="1"/>
  <c r="Q81" i="1" s="1"/>
  <c r="R81" i="1" s="1"/>
  <c r="N77" i="1"/>
  <c r="T77" i="1" s="1"/>
  <c r="U77" i="1" s="1"/>
  <c r="Q77" i="1" s="1"/>
  <c r="R77" i="1" s="1"/>
  <c r="N91" i="1"/>
  <c r="T91" i="1" s="1"/>
  <c r="U91" i="1" s="1"/>
  <c r="Q91" i="1" s="1"/>
  <c r="R91" i="1" s="1"/>
  <c r="S92" i="1"/>
  <c r="J92" i="1" s="1"/>
  <c r="O92" i="1" s="1"/>
  <c r="S79" i="1"/>
  <c r="J79" i="1" s="1"/>
  <c r="O79" i="1" s="1"/>
  <c r="N95" i="1"/>
  <c r="T95" i="1" s="1"/>
  <c r="U95" i="1" s="1"/>
  <c r="Q95" i="1" s="1"/>
  <c r="R95" i="1" s="1"/>
  <c r="Z94" i="1"/>
  <c r="Y92" i="1"/>
  <c r="S94" i="1"/>
  <c r="J94" i="1" s="1"/>
  <c r="O94" i="1" s="1"/>
  <c r="Z79" i="1"/>
  <c r="Y81" i="1"/>
  <c r="Z80" i="1"/>
  <c r="S80" i="1"/>
  <c r="J80" i="1" s="1"/>
  <c r="O80" i="1" s="1"/>
  <c r="Y78" i="1"/>
  <c r="U78" i="1" l="1"/>
  <c r="Q78" i="1" s="1"/>
  <c r="R78" i="1" s="1"/>
  <c r="U79" i="1"/>
  <c r="Q79" i="1" s="1"/>
  <c r="R79" i="1" s="1"/>
  <c r="U80" i="1"/>
  <c r="Q80" i="1" s="1"/>
  <c r="R80" i="1" s="1"/>
  <c r="U92" i="1"/>
  <c r="Q92" i="1" s="1"/>
  <c r="R92" i="1" s="1"/>
  <c r="U94" i="1"/>
  <c r="Q94" i="1" s="1"/>
  <c r="R94" i="1" s="1"/>
  <c r="X101" i="1"/>
  <c r="M101" i="1"/>
  <c r="N101" i="1" s="1"/>
  <c r="T101" i="1" s="1"/>
  <c r="Z101" i="1"/>
  <c r="X100" i="1"/>
  <c r="M100" i="1"/>
  <c r="N100" i="1" s="1"/>
  <c r="T100" i="1" s="1"/>
  <c r="Z100" i="1"/>
  <c r="Z99" i="1"/>
  <c r="Y99" i="1"/>
  <c r="X99" i="1"/>
  <c r="M99" i="1"/>
  <c r="X98" i="1"/>
  <c r="M98" i="1"/>
  <c r="S98" i="1" s="1"/>
  <c r="J98" i="1" s="1"/>
  <c r="O98" i="1" s="1"/>
  <c r="Y98" i="1"/>
  <c r="X97" i="1"/>
  <c r="M97" i="1"/>
  <c r="S97" i="1" s="1"/>
  <c r="J97" i="1" s="1"/>
  <c r="O97" i="1" s="1"/>
  <c r="Y97" i="1"/>
  <c r="X96" i="1"/>
  <c r="M96" i="1"/>
  <c r="S96" i="1" s="1"/>
  <c r="J96" i="1" s="1"/>
  <c r="O96" i="1" s="1"/>
  <c r="Y96" i="1"/>
  <c r="X90" i="1"/>
  <c r="M90" i="1"/>
  <c r="S90" i="1" s="1"/>
  <c r="J90" i="1" s="1"/>
  <c r="O90" i="1" s="1"/>
  <c r="Y90" i="1"/>
  <c r="X89" i="1"/>
  <c r="M89" i="1"/>
  <c r="N89" i="1" s="1"/>
  <c r="T89" i="1" s="1"/>
  <c r="Y89" i="1"/>
  <c r="X88" i="1"/>
  <c r="M88" i="1"/>
  <c r="S88" i="1" s="1"/>
  <c r="J88" i="1" s="1"/>
  <c r="O88" i="1" s="1"/>
  <c r="Y88" i="1"/>
  <c r="X87" i="1"/>
  <c r="M87" i="1"/>
  <c r="S87" i="1" s="1"/>
  <c r="J87" i="1" s="1"/>
  <c r="O87" i="1" s="1"/>
  <c r="Y87" i="1"/>
  <c r="X85" i="1"/>
  <c r="M85" i="1"/>
  <c r="N85" i="1" s="1"/>
  <c r="T85" i="1" s="1"/>
  <c r="Z85" i="1"/>
  <c r="X84" i="1"/>
  <c r="M84" i="1"/>
  <c r="N84" i="1" s="1"/>
  <c r="T84" i="1" s="1"/>
  <c r="Z84" i="1"/>
  <c r="X83" i="1"/>
  <c r="M83" i="1"/>
  <c r="Y83" i="1"/>
  <c r="X82" i="1"/>
  <c r="M82" i="1"/>
  <c r="N82" i="1" s="1"/>
  <c r="T82" i="1" s="1"/>
  <c r="Z82" i="1"/>
  <c r="X76" i="1"/>
  <c r="M76" i="1"/>
  <c r="S76" i="1" s="1"/>
  <c r="J76" i="1" s="1"/>
  <c r="O76" i="1" s="1"/>
  <c r="Y76" i="1"/>
  <c r="X75" i="1"/>
  <c r="M75" i="1"/>
  <c r="S75" i="1" s="1"/>
  <c r="J75" i="1" s="1"/>
  <c r="O75" i="1" s="1"/>
  <c r="X74" i="1"/>
  <c r="M74" i="1"/>
  <c r="N74" i="1" s="1"/>
  <c r="T74" i="1" s="1"/>
  <c r="Y74" i="1"/>
  <c r="X73" i="1"/>
  <c r="M73" i="1"/>
  <c r="S73" i="1" s="1"/>
  <c r="J73" i="1" s="1"/>
  <c r="O73" i="1" s="1"/>
  <c r="Z73" i="1"/>
  <c r="X72" i="1"/>
  <c r="M72" i="1"/>
  <c r="S72" i="1" s="1"/>
  <c r="J72" i="1" s="1"/>
  <c r="O72" i="1" s="1"/>
  <c r="Z72" i="1"/>
  <c r="X71" i="1"/>
  <c r="M71" i="1"/>
  <c r="S71" i="1" s="1"/>
  <c r="J71" i="1" s="1"/>
  <c r="O71" i="1" s="1"/>
  <c r="Y71" i="1"/>
  <c r="N75" i="1" l="1"/>
  <c r="T75" i="1" s="1"/>
  <c r="U75" i="1" s="1"/>
  <c r="Q75" i="1" s="1"/>
  <c r="R75" i="1" s="1"/>
  <c r="N97" i="1"/>
  <c r="T97" i="1" s="1"/>
  <c r="U97" i="1" s="1"/>
  <c r="Q97" i="1" s="1"/>
  <c r="R97" i="1" s="1"/>
  <c r="Y100" i="1"/>
  <c r="Z89" i="1"/>
  <c r="Z90" i="1"/>
  <c r="Y85" i="1"/>
  <c r="Y82" i="1"/>
  <c r="N88" i="1"/>
  <c r="T88" i="1" s="1"/>
  <c r="U88" i="1" s="1"/>
  <c r="Q88" i="1" s="1"/>
  <c r="R88" i="1" s="1"/>
  <c r="N90" i="1"/>
  <c r="T90" i="1" s="1"/>
  <c r="U90" i="1" s="1"/>
  <c r="Q90" i="1" s="1"/>
  <c r="R90" i="1" s="1"/>
  <c r="N98" i="1"/>
  <c r="T98" i="1" s="1"/>
  <c r="U98" i="1" s="1"/>
  <c r="Q98" i="1" s="1"/>
  <c r="R98" i="1" s="1"/>
  <c r="S101" i="1"/>
  <c r="J101" i="1" s="1"/>
  <c r="O101" i="1" s="1"/>
  <c r="N76" i="1"/>
  <c r="T76" i="1" s="1"/>
  <c r="U76" i="1" s="1"/>
  <c r="Q76" i="1" s="1"/>
  <c r="R76" i="1" s="1"/>
  <c r="Z96" i="1"/>
  <c r="Y72" i="1"/>
  <c r="Y84" i="1"/>
  <c r="S89" i="1"/>
  <c r="J89" i="1" s="1"/>
  <c r="O89" i="1" s="1"/>
  <c r="S100" i="1"/>
  <c r="J100" i="1" s="1"/>
  <c r="O100" i="1" s="1"/>
  <c r="N71" i="1"/>
  <c r="T71" i="1" s="1"/>
  <c r="U71" i="1" s="1"/>
  <c r="Q71" i="1" s="1"/>
  <c r="R71" i="1" s="1"/>
  <c r="N73" i="1"/>
  <c r="T73" i="1" s="1"/>
  <c r="U73" i="1" s="1"/>
  <c r="Q73" i="1" s="1"/>
  <c r="R73" i="1" s="1"/>
  <c r="Z76" i="1"/>
  <c r="S84" i="1"/>
  <c r="J84" i="1" s="1"/>
  <c r="O84" i="1" s="1"/>
  <c r="N87" i="1"/>
  <c r="T87" i="1" s="1"/>
  <c r="U87" i="1" s="1"/>
  <c r="Q87" i="1" s="1"/>
  <c r="R87" i="1" s="1"/>
  <c r="Z87" i="1"/>
  <c r="Z97" i="1"/>
  <c r="Z71" i="1"/>
  <c r="Z74" i="1"/>
  <c r="Z88" i="1"/>
  <c r="N96" i="1"/>
  <c r="T96" i="1" s="1"/>
  <c r="U96" i="1" s="1"/>
  <c r="Q96" i="1" s="1"/>
  <c r="R96" i="1" s="1"/>
  <c r="Z98" i="1"/>
  <c r="S82" i="1"/>
  <c r="J82" i="1" s="1"/>
  <c r="O82" i="1" s="1"/>
  <c r="S99" i="1"/>
  <c r="J99" i="1" s="1"/>
  <c r="O99" i="1" s="1"/>
  <c r="N99" i="1"/>
  <c r="T99" i="1" s="1"/>
  <c r="S85" i="1"/>
  <c r="J85" i="1" s="1"/>
  <c r="O85" i="1" s="1"/>
  <c r="Y73" i="1"/>
  <c r="S83" i="1"/>
  <c r="J83" i="1" s="1"/>
  <c r="O83" i="1" s="1"/>
  <c r="N83" i="1"/>
  <c r="T83" i="1" s="1"/>
  <c r="N72" i="1"/>
  <c r="T72" i="1" s="1"/>
  <c r="U72" i="1" s="1"/>
  <c r="Q72" i="1" s="1"/>
  <c r="R72" i="1" s="1"/>
  <c r="S74" i="1"/>
  <c r="J74" i="1" s="1"/>
  <c r="O74" i="1" s="1"/>
  <c r="Z83" i="1"/>
  <c r="Y101" i="1"/>
  <c r="V611" i="1"/>
  <c r="V612" i="1"/>
  <c r="V613" i="1"/>
  <c r="V614" i="1"/>
  <c r="V615" i="1"/>
  <c r="V616" i="1"/>
  <c r="V617" i="1"/>
  <c r="V618" i="1"/>
  <c r="V619" i="1"/>
  <c r="V620" i="1"/>
  <c r="V621" i="1"/>
  <c r="V622" i="1"/>
  <c r="V623" i="1"/>
  <c r="V624" i="1"/>
  <c r="V625" i="1"/>
  <c r="V626" i="1"/>
  <c r="V610" i="1"/>
  <c r="V652" i="1"/>
  <c r="V653" i="1"/>
  <c r="V654" i="1"/>
  <c r="V655" i="1"/>
  <c r="V656" i="1"/>
  <c r="V657" i="1"/>
  <c r="V658" i="1"/>
  <c r="V659" i="1"/>
  <c r="V660" i="1"/>
  <c r="V661" i="1"/>
  <c r="V651" i="1"/>
  <c r="P71" i="1" l="1"/>
  <c r="P91" i="1"/>
  <c r="P96" i="1"/>
  <c r="P101" i="1"/>
  <c r="P85" i="1"/>
  <c r="P89" i="1"/>
  <c r="P95" i="1"/>
  <c r="P97" i="1"/>
  <c r="P92" i="1"/>
  <c r="P98" i="1"/>
  <c r="P93" i="1"/>
  <c r="P88" i="1"/>
  <c r="P94" i="1"/>
  <c r="P87" i="1"/>
  <c r="P90" i="1"/>
  <c r="P76" i="1"/>
  <c r="P74" i="1"/>
  <c r="P82" i="1"/>
  <c r="P80" i="1"/>
  <c r="P75" i="1"/>
  <c r="P72" i="1"/>
  <c r="P81" i="1"/>
  <c r="P78" i="1"/>
  <c r="P77" i="1"/>
  <c r="P79" i="1"/>
  <c r="P73" i="1"/>
  <c r="U99" i="1"/>
  <c r="Q99" i="1" s="1"/>
  <c r="R99" i="1" s="1"/>
  <c r="U101" i="1"/>
  <c r="Q101" i="1" s="1"/>
  <c r="R101" i="1" s="1"/>
  <c r="U89" i="1"/>
  <c r="Q89" i="1" s="1"/>
  <c r="R89" i="1" s="1"/>
  <c r="U84" i="1"/>
  <c r="Q84" i="1" s="1"/>
  <c r="R84" i="1" s="1"/>
  <c r="U82" i="1"/>
  <c r="Q82" i="1" s="1"/>
  <c r="R82" i="1" s="1"/>
  <c r="U100" i="1"/>
  <c r="Q100" i="1" s="1"/>
  <c r="R100" i="1" s="1"/>
  <c r="U83" i="1"/>
  <c r="Q83" i="1" s="1"/>
  <c r="R83" i="1" s="1"/>
  <c r="U85" i="1"/>
  <c r="Q85" i="1" s="1"/>
  <c r="R85" i="1" s="1"/>
  <c r="U74" i="1"/>
  <c r="Q74" i="1" s="1"/>
  <c r="R74" i="1" s="1"/>
  <c r="P5" i="12" l="1"/>
  <c r="R5" i="12"/>
  <c r="T5" i="12"/>
  <c r="P6" i="12"/>
  <c r="R6" i="12"/>
  <c r="T6" i="12"/>
  <c r="P7" i="12"/>
  <c r="R7" i="12"/>
  <c r="T7" i="12"/>
  <c r="P8" i="12"/>
  <c r="R8" i="12"/>
  <c r="T8" i="12"/>
  <c r="P9" i="12"/>
  <c r="R9" i="12"/>
  <c r="T9" i="12"/>
  <c r="P10" i="12"/>
  <c r="R10" i="12"/>
  <c r="T10" i="12"/>
  <c r="P11" i="12"/>
  <c r="R11" i="12"/>
  <c r="T11" i="12"/>
  <c r="P12" i="12"/>
  <c r="R12" i="12"/>
  <c r="T12" i="12"/>
  <c r="X12" i="12" s="1"/>
  <c r="P13" i="12"/>
  <c r="R13" i="12"/>
  <c r="T13" i="12"/>
  <c r="X13" i="12" s="1"/>
  <c r="P14" i="12"/>
  <c r="R14" i="12"/>
  <c r="T14" i="12"/>
  <c r="P15" i="12"/>
  <c r="R15" i="12"/>
  <c r="T15" i="12"/>
  <c r="P16" i="12"/>
  <c r="R16" i="12"/>
  <c r="T16" i="12"/>
  <c r="P17" i="12"/>
  <c r="R17" i="12"/>
  <c r="T17" i="12"/>
  <c r="P18" i="12"/>
  <c r="R18" i="12"/>
  <c r="T18" i="12"/>
  <c r="P19" i="12"/>
  <c r="R19" i="12"/>
  <c r="T19" i="12"/>
  <c r="P20" i="12"/>
  <c r="R20" i="12"/>
  <c r="T20" i="12"/>
  <c r="P21" i="12"/>
  <c r="R21" i="12"/>
  <c r="T21" i="12"/>
  <c r="X21" i="12" s="1"/>
  <c r="P22" i="12"/>
  <c r="R22" i="12"/>
  <c r="T22" i="12"/>
  <c r="P23" i="12"/>
  <c r="R23" i="12"/>
  <c r="T23" i="12"/>
  <c r="P24" i="12"/>
  <c r="R24" i="12"/>
  <c r="T24" i="12"/>
  <c r="P25" i="12"/>
  <c r="R25" i="12"/>
  <c r="T25" i="12"/>
  <c r="P26" i="12"/>
  <c r="R26" i="12"/>
  <c r="T26" i="12"/>
  <c r="P27" i="12"/>
  <c r="R27" i="12"/>
  <c r="T27" i="12"/>
  <c r="P28" i="12"/>
  <c r="R28" i="12"/>
  <c r="T28" i="12"/>
  <c r="P29" i="12"/>
  <c r="R29" i="12"/>
  <c r="T29" i="12"/>
  <c r="P30" i="12"/>
  <c r="R30" i="12"/>
  <c r="T30" i="12"/>
  <c r="P31" i="12"/>
  <c r="R31" i="12"/>
  <c r="T31" i="12"/>
  <c r="E44" i="12"/>
  <c r="S5" i="12" s="1"/>
  <c r="E45" i="12"/>
  <c r="S6" i="12" s="1"/>
  <c r="E46" i="12"/>
  <c r="S7" i="12" s="1"/>
  <c r="E47" i="12"/>
  <c r="S8" i="12" s="1"/>
  <c r="E48" i="12"/>
  <c r="S9" i="12" s="1"/>
  <c r="E49" i="12"/>
  <c r="S19" i="12" s="1"/>
  <c r="E50" i="12"/>
  <c r="S20" i="12" s="1"/>
  <c r="E51" i="12"/>
  <c r="S22" i="12" s="1"/>
  <c r="E52" i="12"/>
  <c r="S25" i="12" s="1"/>
  <c r="E53" i="12"/>
  <c r="S26" i="12" s="1"/>
  <c r="E54" i="12"/>
  <c r="S27" i="12" s="1"/>
  <c r="E55" i="12"/>
  <c r="S28" i="12" s="1"/>
  <c r="E56" i="12"/>
  <c r="S29" i="12" s="1"/>
  <c r="E57" i="12"/>
  <c r="S30" i="12" s="1"/>
  <c r="E58" i="12"/>
  <c r="S31" i="12" s="1"/>
  <c r="E43" i="12"/>
  <c r="S4" i="12" s="1"/>
  <c r="R4" i="12"/>
  <c r="T4" i="12"/>
  <c r="P4" i="12"/>
  <c r="K20" i="12"/>
  <c r="L20" i="12"/>
  <c r="M20" i="12"/>
  <c r="K22" i="12"/>
  <c r="L22" i="12"/>
  <c r="M22" i="12"/>
  <c r="K25" i="12"/>
  <c r="L25" i="12"/>
  <c r="M25" i="12"/>
  <c r="K26" i="12"/>
  <c r="L26" i="12"/>
  <c r="M26" i="12"/>
  <c r="K27" i="12"/>
  <c r="L27" i="12"/>
  <c r="M27" i="12"/>
  <c r="K28" i="12"/>
  <c r="L28" i="12"/>
  <c r="M28" i="12"/>
  <c r="K29" i="12"/>
  <c r="L29" i="12"/>
  <c r="M29" i="12"/>
  <c r="K30" i="12"/>
  <c r="L30" i="12"/>
  <c r="M30" i="12"/>
  <c r="K31" i="12"/>
  <c r="L31" i="12"/>
  <c r="M31" i="12"/>
  <c r="L19" i="12"/>
  <c r="M19" i="12"/>
  <c r="K4" i="12"/>
  <c r="K19" i="12"/>
  <c r="L4" i="12"/>
  <c r="M4" i="12"/>
  <c r="L5" i="12"/>
  <c r="M5" i="12"/>
  <c r="L6" i="12"/>
  <c r="M6" i="12"/>
  <c r="L7" i="12"/>
  <c r="M7" i="12"/>
  <c r="L8" i="12"/>
  <c r="M8" i="12"/>
  <c r="L9" i="12"/>
  <c r="M9" i="12"/>
  <c r="K9" i="12"/>
  <c r="K5" i="12"/>
  <c r="K6" i="12"/>
  <c r="K7" i="12"/>
  <c r="K8" i="12"/>
  <c r="X4" i="12" l="1"/>
  <c r="W30" i="12"/>
  <c r="Z27" i="12"/>
  <c r="Z23" i="12"/>
  <c r="Z19" i="12"/>
  <c r="Z15" i="12"/>
  <c r="W14" i="12"/>
  <c r="W10" i="12"/>
  <c r="W6" i="12"/>
  <c r="U30" i="12"/>
  <c r="U26" i="12"/>
  <c r="U22" i="12"/>
  <c r="U18" i="12"/>
  <c r="U14" i="12"/>
  <c r="Z31" i="12"/>
  <c r="W26" i="12"/>
  <c r="W22" i="12"/>
  <c r="W18" i="12"/>
  <c r="Z11" i="12"/>
  <c r="W8" i="12"/>
  <c r="U10" i="12"/>
  <c r="Q7" i="12"/>
  <c r="V7" i="12" s="1"/>
  <c r="W9" i="12"/>
  <c r="W5" i="12"/>
  <c r="X24" i="12"/>
  <c r="U4" i="12"/>
  <c r="Q4" i="12"/>
  <c r="V4" i="12" s="1"/>
  <c r="Z4" i="12"/>
  <c r="X20" i="12"/>
  <c r="W4" i="12"/>
  <c r="Q31" i="12"/>
  <c r="V31" i="12" s="1"/>
  <c r="X29" i="12"/>
  <c r="W28" i="12"/>
  <c r="Q27" i="12"/>
  <c r="V27" i="12" s="1"/>
  <c r="X25" i="12"/>
  <c r="W24" i="12"/>
  <c r="W20" i="12"/>
  <c r="W16" i="12"/>
  <c r="Q15" i="12"/>
  <c r="V15" i="12" s="1"/>
  <c r="W12" i="12"/>
  <c r="Q11" i="12"/>
  <c r="V11" i="12" s="1"/>
  <c r="Z9" i="12"/>
  <c r="Z8" i="12"/>
  <c r="Z7" i="12"/>
  <c r="Z6" i="12"/>
  <c r="Z5" i="12"/>
  <c r="X16" i="12"/>
  <c r="X28" i="12"/>
  <c r="X17" i="12"/>
  <c r="X8" i="12"/>
  <c r="X6" i="12"/>
  <c r="W31" i="12"/>
  <c r="W27" i="12"/>
  <c r="W23" i="12"/>
  <c r="W19" i="12"/>
  <c r="W15" i="12"/>
  <c r="W11" i="12"/>
  <c r="U8" i="12"/>
  <c r="U7" i="12"/>
  <c r="U6" i="12"/>
  <c r="U31" i="12"/>
  <c r="U27" i="12"/>
  <c r="U23" i="12"/>
  <c r="U19" i="12"/>
  <c r="U15" i="12"/>
  <c r="U11" i="12"/>
  <c r="X9" i="12"/>
  <c r="X7" i="12"/>
  <c r="X5" i="12"/>
  <c r="Q23" i="12"/>
  <c r="V23" i="12" s="1"/>
  <c r="Q8" i="12"/>
  <c r="V8" i="12" s="1"/>
  <c r="Z30" i="12"/>
  <c r="W29" i="12"/>
  <c r="U28" i="12"/>
  <c r="Z26" i="12"/>
  <c r="W25" i="12"/>
  <c r="U24" i="12"/>
  <c r="Z22" i="12"/>
  <c r="W21" i="12"/>
  <c r="U20" i="12"/>
  <c r="Z18" i="12"/>
  <c r="W17" i="12"/>
  <c r="U16" i="12"/>
  <c r="Z14" i="12"/>
  <c r="W13" i="12"/>
  <c r="U12" i="12"/>
  <c r="Z10" i="12"/>
  <c r="Q19" i="12"/>
  <c r="V19" i="12" s="1"/>
  <c r="Q24" i="12"/>
  <c r="V24" i="12" s="1"/>
  <c r="Q16" i="12"/>
  <c r="V16" i="12" s="1"/>
  <c r="Q12" i="12"/>
  <c r="V12" i="12" s="1"/>
  <c r="X31" i="12"/>
  <c r="X27" i="12"/>
  <c r="X23" i="12"/>
  <c r="X19" i="12"/>
  <c r="X15" i="12"/>
  <c r="X10" i="12"/>
  <c r="Z28" i="12"/>
  <c r="Z24" i="12"/>
  <c r="Z20" i="12"/>
  <c r="Z16" i="12"/>
  <c r="Z12" i="12"/>
  <c r="W7" i="12"/>
  <c r="Q30" i="12"/>
  <c r="V30" i="12" s="1"/>
  <c r="Q26" i="12"/>
  <c r="V26" i="12" s="1"/>
  <c r="Q22" i="12"/>
  <c r="V22" i="12" s="1"/>
  <c r="Q18" i="12"/>
  <c r="V18" i="12" s="1"/>
  <c r="Q14" i="12"/>
  <c r="V14" i="12" s="1"/>
  <c r="Q10" i="12"/>
  <c r="V10" i="12" s="1"/>
  <c r="Q6" i="12"/>
  <c r="V6" i="12" s="1"/>
  <c r="Q28" i="12"/>
  <c r="V28" i="12" s="1"/>
  <c r="Q20" i="12"/>
  <c r="V20" i="12" s="1"/>
  <c r="X30" i="12"/>
  <c r="X26" i="12"/>
  <c r="X22" i="12"/>
  <c r="X18" i="12"/>
  <c r="X14" i="12"/>
  <c r="X11" i="12"/>
  <c r="Z29" i="12"/>
  <c r="Z25" i="12"/>
  <c r="Z21" i="12"/>
  <c r="Z17" i="12"/>
  <c r="Z13" i="12"/>
  <c r="U29" i="12"/>
  <c r="U25" i="12"/>
  <c r="U21" i="12"/>
  <c r="U17" i="12"/>
  <c r="U13" i="12"/>
  <c r="U9" i="12"/>
  <c r="U5" i="12"/>
  <c r="Q29" i="12"/>
  <c r="V29" i="12" s="1"/>
  <c r="Q25" i="12"/>
  <c r="V25" i="12" s="1"/>
  <c r="Q21" i="12"/>
  <c r="V21" i="12" s="1"/>
  <c r="Q17" i="12"/>
  <c r="V17" i="12" s="1"/>
  <c r="Q13" i="12"/>
  <c r="V13" i="12" s="1"/>
  <c r="Q9" i="12"/>
  <c r="V9" i="12" s="1"/>
  <c r="Q5" i="12"/>
  <c r="V5" i="12" s="1"/>
  <c r="AQ7" i="7"/>
  <c r="AR7" i="7"/>
  <c r="AS7" i="7"/>
  <c r="AT7" i="7"/>
  <c r="AU7" i="7"/>
  <c r="AV7" i="7"/>
  <c r="AW7" i="7"/>
  <c r="AX7" i="7"/>
  <c r="AY7" i="7"/>
  <c r="AZ7" i="7"/>
  <c r="BA7" i="7"/>
  <c r="BB7" i="7"/>
  <c r="BC7" i="7"/>
  <c r="BD7" i="7"/>
  <c r="BE7" i="7"/>
  <c r="AQ8" i="7"/>
  <c r="AR8" i="7"/>
  <c r="AS8" i="7"/>
  <c r="AT8" i="7"/>
  <c r="AU8" i="7"/>
  <c r="AV8" i="7"/>
  <c r="AW8" i="7"/>
  <c r="AX8" i="7"/>
  <c r="AY8" i="7"/>
  <c r="AZ8" i="7"/>
  <c r="BA8" i="7"/>
  <c r="BB8" i="7"/>
  <c r="BC8" i="7"/>
  <c r="BD8" i="7"/>
  <c r="BE8" i="7"/>
  <c r="AQ9" i="7"/>
  <c r="AR9" i="7"/>
  <c r="AS9" i="7"/>
  <c r="AT9" i="7"/>
  <c r="AU9" i="7"/>
  <c r="AV9" i="7"/>
  <c r="AW9" i="7"/>
  <c r="AX9" i="7"/>
  <c r="AY9" i="7"/>
  <c r="AZ9" i="7"/>
  <c r="BA9" i="7"/>
  <c r="BB9" i="7"/>
  <c r="BC9" i="7"/>
  <c r="BD9" i="7"/>
  <c r="BE9" i="7"/>
  <c r="AQ10" i="7"/>
  <c r="AR10" i="7"/>
  <c r="AS10" i="7"/>
  <c r="AT10" i="7"/>
  <c r="AU10" i="7"/>
  <c r="AV10" i="7"/>
  <c r="AW10" i="7"/>
  <c r="AX10" i="7"/>
  <c r="AY10" i="7"/>
  <c r="AZ10" i="7"/>
  <c r="BA10" i="7"/>
  <c r="BB10" i="7"/>
  <c r="BC10" i="7"/>
  <c r="BD10" i="7"/>
  <c r="BE10" i="7"/>
  <c r="AQ11" i="7"/>
  <c r="AR11" i="7"/>
  <c r="AS11" i="7"/>
  <c r="AT11" i="7"/>
  <c r="AU11" i="7"/>
  <c r="AV11" i="7"/>
  <c r="AW11" i="7"/>
  <c r="AX11" i="7"/>
  <c r="AY11" i="7"/>
  <c r="AZ11" i="7"/>
  <c r="BA11" i="7"/>
  <c r="BB11" i="7"/>
  <c r="BC11" i="7"/>
  <c r="BD11" i="7"/>
  <c r="BE11" i="7"/>
  <c r="AQ12" i="7"/>
  <c r="AR12" i="7"/>
  <c r="AS12" i="7"/>
  <c r="AT12" i="7"/>
  <c r="AU12" i="7"/>
  <c r="AV12" i="7"/>
  <c r="AW12" i="7"/>
  <c r="AX12" i="7"/>
  <c r="AY12" i="7"/>
  <c r="AZ12" i="7"/>
  <c r="BA12" i="7"/>
  <c r="BB12" i="7"/>
  <c r="BC12" i="7"/>
  <c r="BD12" i="7"/>
  <c r="BE12" i="7"/>
  <c r="AQ13" i="7"/>
  <c r="AR13" i="7"/>
  <c r="AS13" i="7"/>
  <c r="AT13" i="7"/>
  <c r="AU13" i="7"/>
  <c r="AV13" i="7"/>
  <c r="AW13" i="7"/>
  <c r="AX13" i="7"/>
  <c r="AY13" i="7"/>
  <c r="AZ13" i="7"/>
  <c r="BA13" i="7"/>
  <c r="BB13" i="7"/>
  <c r="BC13" i="7"/>
  <c r="BD13" i="7"/>
  <c r="BE13" i="7"/>
  <c r="AQ14" i="7"/>
  <c r="AR14" i="7"/>
  <c r="AS14" i="7"/>
  <c r="AT14" i="7"/>
  <c r="AU14" i="7"/>
  <c r="AV14" i="7"/>
  <c r="AW14" i="7"/>
  <c r="AX14" i="7"/>
  <c r="AY14" i="7"/>
  <c r="AZ14" i="7"/>
  <c r="BA14" i="7"/>
  <c r="BB14" i="7"/>
  <c r="BC14" i="7"/>
  <c r="BD14" i="7"/>
  <c r="BE14" i="7"/>
  <c r="AQ15" i="7"/>
  <c r="AR15" i="7"/>
  <c r="AS15" i="7"/>
  <c r="AT15" i="7"/>
  <c r="AU15" i="7"/>
  <c r="AV15" i="7"/>
  <c r="AW15" i="7"/>
  <c r="AX15" i="7"/>
  <c r="AY15" i="7"/>
  <c r="AZ15" i="7"/>
  <c r="BA15" i="7"/>
  <c r="BB15" i="7"/>
  <c r="BC15" i="7"/>
  <c r="BD15" i="7"/>
  <c r="BE15" i="7"/>
  <c r="AQ16" i="7"/>
  <c r="AR16" i="7"/>
  <c r="AS16" i="7"/>
  <c r="AT16" i="7"/>
  <c r="AU16" i="7"/>
  <c r="AV16" i="7"/>
  <c r="AW16" i="7"/>
  <c r="AX16" i="7"/>
  <c r="AY16" i="7"/>
  <c r="AZ16" i="7"/>
  <c r="BA16" i="7"/>
  <c r="BB16" i="7"/>
  <c r="BC16" i="7"/>
  <c r="BD16" i="7"/>
  <c r="BE16" i="7"/>
  <c r="AQ17" i="7"/>
  <c r="AR17" i="7"/>
  <c r="AS17" i="7"/>
  <c r="AT17" i="7"/>
  <c r="AU17" i="7"/>
  <c r="AV17" i="7"/>
  <c r="AW17" i="7"/>
  <c r="AX17" i="7"/>
  <c r="AY17" i="7"/>
  <c r="AZ17" i="7"/>
  <c r="BA17" i="7"/>
  <c r="BB17" i="7"/>
  <c r="BC17" i="7"/>
  <c r="BD17" i="7"/>
  <c r="BE17" i="7"/>
  <c r="AQ18" i="7"/>
  <c r="AR18" i="7"/>
  <c r="AS18" i="7"/>
  <c r="AT18" i="7"/>
  <c r="AU18" i="7"/>
  <c r="AV18" i="7"/>
  <c r="AW18" i="7"/>
  <c r="AX18" i="7"/>
  <c r="AY18" i="7"/>
  <c r="AZ18" i="7"/>
  <c r="BA18" i="7"/>
  <c r="BB18" i="7"/>
  <c r="BC18" i="7"/>
  <c r="BD18" i="7"/>
  <c r="BE18" i="7"/>
  <c r="AQ19" i="7"/>
  <c r="AR19" i="7"/>
  <c r="AS19" i="7"/>
  <c r="AT19" i="7"/>
  <c r="AU19" i="7"/>
  <c r="AV19" i="7"/>
  <c r="AW19" i="7"/>
  <c r="AX19" i="7"/>
  <c r="AY19" i="7"/>
  <c r="AZ19" i="7"/>
  <c r="BA19" i="7"/>
  <c r="BB19" i="7"/>
  <c r="BC19" i="7"/>
  <c r="BD19" i="7"/>
  <c r="BE19" i="7"/>
  <c r="AQ20" i="7"/>
  <c r="AR20" i="7"/>
  <c r="AS20" i="7"/>
  <c r="AT20" i="7"/>
  <c r="AU20" i="7"/>
  <c r="AV20" i="7"/>
  <c r="AW20" i="7"/>
  <c r="AX20" i="7"/>
  <c r="AY20" i="7"/>
  <c r="AZ20" i="7"/>
  <c r="BA20" i="7"/>
  <c r="BB20" i="7"/>
  <c r="BC20" i="7"/>
  <c r="BD20" i="7"/>
  <c r="BE20" i="7"/>
  <c r="AQ21" i="7"/>
  <c r="AR21" i="7"/>
  <c r="AS21" i="7"/>
  <c r="AT21" i="7"/>
  <c r="AU21" i="7"/>
  <c r="AV21" i="7"/>
  <c r="AW21" i="7"/>
  <c r="AX21" i="7"/>
  <c r="AY21" i="7"/>
  <c r="AZ21" i="7"/>
  <c r="BA21" i="7"/>
  <c r="BB21" i="7"/>
  <c r="BC21" i="7"/>
  <c r="BD21" i="7"/>
  <c r="BE21" i="7"/>
  <c r="AQ22" i="7"/>
  <c r="AR22" i="7"/>
  <c r="AS22" i="7"/>
  <c r="AT22" i="7"/>
  <c r="AU22" i="7"/>
  <c r="AV22" i="7"/>
  <c r="AW22" i="7"/>
  <c r="AX22" i="7"/>
  <c r="AY22" i="7"/>
  <c r="AZ22" i="7"/>
  <c r="BA22" i="7"/>
  <c r="BB22" i="7"/>
  <c r="BC22" i="7"/>
  <c r="BD22" i="7"/>
  <c r="BE22" i="7"/>
  <c r="AQ23" i="7"/>
  <c r="AR23" i="7"/>
  <c r="AS23" i="7"/>
  <c r="AT23" i="7"/>
  <c r="AU23" i="7"/>
  <c r="AV23" i="7"/>
  <c r="AW23" i="7"/>
  <c r="AX23" i="7"/>
  <c r="AY23" i="7"/>
  <c r="AZ23" i="7"/>
  <c r="BA23" i="7"/>
  <c r="BB23" i="7"/>
  <c r="BC23" i="7"/>
  <c r="BD23" i="7"/>
  <c r="BE23" i="7"/>
  <c r="AQ24" i="7"/>
  <c r="AR24" i="7"/>
  <c r="AS24" i="7"/>
  <c r="AT24" i="7"/>
  <c r="AU24" i="7"/>
  <c r="AV24" i="7"/>
  <c r="AW24" i="7"/>
  <c r="AX24" i="7"/>
  <c r="AY24" i="7"/>
  <c r="AZ24" i="7"/>
  <c r="BA24" i="7"/>
  <c r="BB24" i="7"/>
  <c r="BC24" i="7"/>
  <c r="BD24" i="7"/>
  <c r="BE24" i="7"/>
  <c r="AQ25" i="7"/>
  <c r="AR25" i="7"/>
  <c r="AS25" i="7"/>
  <c r="AT25" i="7"/>
  <c r="AU25" i="7"/>
  <c r="AV25" i="7"/>
  <c r="AW25" i="7"/>
  <c r="AX25" i="7"/>
  <c r="AY25" i="7"/>
  <c r="AZ25" i="7"/>
  <c r="BA25" i="7"/>
  <c r="BB25" i="7"/>
  <c r="BC25" i="7"/>
  <c r="BD25" i="7"/>
  <c r="BE25" i="7"/>
  <c r="AQ26" i="7"/>
  <c r="AR26" i="7"/>
  <c r="AS26" i="7"/>
  <c r="AT26" i="7"/>
  <c r="AU26" i="7"/>
  <c r="AV26" i="7"/>
  <c r="AW26" i="7"/>
  <c r="AX26" i="7"/>
  <c r="AY26" i="7"/>
  <c r="AZ26" i="7"/>
  <c r="BA26" i="7"/>
  <c r="BB26" i="7"/>
  <c r="BC26" i="7"/>
  <c r="BD26" i="7"/>
  <c r="BE26" i="7"/>
  <c r="AQ27" i="7"/>
  <c r="AR27" i="7"/>
  <c r="AS27" i="7"/>
  <c r="AT27" i="7"/>
  <c r="AU27" i="7"/>
  <c r="AV27" i="7"/>
  <c r="AW27" i="7"/>
  <c r="AX27" i="7"/>
  <c r="AY27" i="7"/>
  <c r="AZ27" i="7"/>
  <c r="BA27" i="7"/>
  <c r="BB27" i="7"/>
  <c r="BC27" i="7"/>
  <c r="BD27" i="7"/>
  <c r="BE27" i="7"/>
  <c r="AQ28" i="7"/>
  <c r="AR28" i="7"/>
  <c r="AS28" i="7"/>
  <c r="AT28" i="7"/>
  <c r="AU28" i="7"/>
  <c r="AV28" i="7"/>
  <c r="AW28" i="7"/>
  <c r="AX28" i="7"/>
  <c r="AY28" i="7"/>
  <c r="AZ28" i="7"/>
  <c r="BA28" i="7"/>
  <c r="BB28" i="7"/>
  <c r="BC28" i="7"/>
  <c r="BD28" i="7"/>
  <c r="BE28" i="7"/>
  <c r="AQ29" i="7"/>
  <c r="AR29" i="7"/>
  <c r="AS29" i="7"/>
  <c r="AT29" i="7"/>
  <c r="AU29" i="7"/>
  <c r="AV29" i="7"/>
  <c r="AW29" i="7"/>
  <c r="AX29" i="7"/>
  <c r="AY29" i="7"/>
  <c r="AZ29" i="7"/>
  <c r="BA29" i="7"/>
  <c r="BB29" i="7"/>
  <c r="BC29" i="7"/>
  <c r="BD29" i="7"/>
  <c r="BE29" i="7"/>
  <c r="AQ30" i="7"/>
  <c r="AR30" i="7"/>
  <c r="AS30" i="7"/>
  <c r="AT30" i="7"/>
  <c r="AU30" i="7"/>
  <c r="AV30" i="7"/>
  <c r="AW30" i="7"/>
  <c r="AX30" i="7"/>
  <c r="AY30" i="7"/>
  <c r="AZ30" i="7"/>
  <c r="BA30" i="7"/>
  <c r="BB30" i="7"/>
  <c r="BC30" i="7"/>
  <c r="BD30" i="7"/>
  <c r="BE30" i="7"/>
  <c r="AQ31" i="7"/>
  <c r="AR31" i="7"/>
  <c r="AS31" i="7"/>
  <c r="AT31" i="7"/>
  <c r="AU31" i="7"/>
  <c r="AV31" i="7"/>
  <c r="AW31" i="7"/>
  <c r="AX31" i="7"/>
  <c r="AY31" i="7"/>
  <c r="AZ31" i="7"/>
  <c r="BA31" i="7"/>
  <c r="BB31" i="7"/>
  <c r="BC31" i="7"/>
  <c r="BD31" i="7"/>
  <c r="BE31" i="7"/>
  <c r="AQ32" i="7"/>
  <c r="AR32" i="7"/>
  <c r="AS32" i="7"/>
  <c r="AT32" i="7"/>
  <c r="AU32" i="7"/>
  <c r="AV32" i="7"/>
  <c r="AW32" i="7"/>
  <c r="AX32" i="7"/>
  <c r="AY32" i="7"/>
  <c r="AZ32" i="7"/>
  <c r="BA32" i="7"/>
  <c r="BB32" i="7"/>
  <c r="BC32" i="7"/>
  <c r="BD32" i="7"/>
  <c r="BE32" i="7"/>
  <c r="AQ33" i="7"/>
  <c r="AR33" i="7"/>
  <c r="AS33" i="7"/>
  <c r="AT33" i="7"/>
  <c r="AU33" i="7"/>
  <c r="AV33" i="7"/>
  <c r="AW33" i="7"/>
  <c r="AX33" i="7"/>
  <c r="AY33" i="7"/>
  <c r="AZ33" i="7"/>
  <c r="BA33" i="7"/>
  <c r="BB33" i="7"/>
  <c r="BC33" i="7"/>
  <c r="BD33" i="7"/>
  <c r="BE33" i="7"/>
  <c r="AQ34" i="7"/>
  <c r="AR34" i="7"/>
  <c r="AS34" i="7"/>
  <c r="AT34" i="7"/>
  <c r="AU34" i="7"/>
  <c r="AV34" i="7"/>
  <c r="AW34" i="7"/>
  <c r="AX34" i="7"/>
  <c r="AY34" i="7"/>
  <c r="AZ34" i="7"/>
  <c r="BA34" i="7"/>
  <c r="BB34" i="7"/>
  <c r="BC34" i="7"/>
  <c r="BD34" i="7"/>
  <c r="BE34" i="7"/>
  <c r="AQ35" i="7"/>
  <c r="AR35" i="7"/>
  <c r="AS35" i="7"/>
  <c r="AT35" i="7"/>
  <c r="AU35" i="7"/>
  <c r="AV35" i="7"/>
  <c r="AW35" i="7"/>
  <c r="AX35" i="7"/>
  <c r="AY35" i="7"/>
  <c r="AZ35" i="7"/>
  <c r="BA35" i="7"/>
  <c r="BB35" i="7"/>
  <c r="BC35" i="7"/>
  <c r="BD35" i="7"/>
  <c r="BE35" i="7"/>
  <c r="AQ36" i="7"/>
  <c r="AR36" i="7"/>
  <c r="AS36" i="7"/>
  <c r="AT36" i="7"/>
  <c r="AU36" i="7"/>
  <c r="AV36" i="7"/>
  <c r="AW36" i="7"/>
  <c r="AX36" i="7"/>
  <c r="AY36" i="7"/>
  <c r="AZ36" i="7"/>
  <c r="BA36" i="7"/>
  <c r="BB36" i="7"/>
  <c r="BC36" i="7"/>
  <c r="BD36" i="7"/>
  <c r="BE36" i="7"/>
  <c r="AQ37" i="7"/>
  <c r="AR37" i="7"/>
  <c r="AS37" i="7"/>
  <c r="AT37" i="7"/>
  <c r="AU37" i="7"/>
  <c r="AV37" i="7"/>
  <c r="AW37" i="7"/>
  <c r="AX37" i="7"/>
  <c r="AY37" i="7"/>
  <c r="AZ37" i="7"/>
  <c r="BA37" i="7"/>
  <c r="BB37" i="7"/>
  <c r="BC37" i="7"/>
  <c r="BD37" i="7"/>
  <c r="BE37" i="7"/>
  <c r="AQ38" i="7"/>
  <c r="AR38" i="7"/>
  <c r="AS38" i="7"/>
  <c r="AT38" i="7"/>
  <c r="AU38" i="7"/>
  <c r="AV38" i="7"/>
  <c r="AW38" i="7"/>
  <c r="AX38" i="7"/>
  <c r="AY38" i="7"/>
  <c r="AZ38" i="7"/>
  <c r="BA38" i="7"/>
  <c r="BB38" i="7"/>
  <c r="BC38" i="7"/>
  <c r="BD38" i="7"/>
  <c r="BE38" i="7"/>
  <c r="AQ39" i="7"/>
  <c r="AR39" i="7"/>
  <c r="AS39" i="7"/>
  <c r="AT39" i="7"/>
  <c r="AU39" i="7"/>
  <c r="AV39" i="7"/>
  <c r="AW39" i="7"/>
  <c r="AX39" i="7"/>
  <c r="AY39" i="7"/>
  <c r="AZ39" i="7"/>
  <c r="BA39" i="7"/>
  <c r="BB39" i="7"/>
  <c r="BC39" i="7"/>
  <c r="BD39" i="7"/>
  <c r="BE39" i="7"/>
  <c r="AQ40" i="7"/>
  <c r="AR40" i="7"/>
  <c r="AS40" i="7"/>
  <c r="AT40" i="7"/>
  <c r="AU40" i="7"/>
  <c r="AV40" i="7"/>
  <c r="AW40" i="7"/>
  <c r="AX40" i="7"/>
  <c r="AY40" i="7"/>
  <c r="AZ40" i="7"/>
  <c r="BA40" i="7"/>
  <c r="BB40" i="7"/>
  <c r="BC40" i="7"/>
  <c r="BD40" i="7"/>
  <c r="BE40" i="7"/>
  <c r="AQ41" i="7"/>
  <c r="AR41" i="7"/>
  <c r="AS41" i="7"/>
  <c r="AT41" i="7"/>
  <c r="AU41" i="7"/>
  <c r="AV41" i="7"/>
  <c r="AW41" i="7"/>
  <c r="AX41" i="7"/>
  <c r="AY41" i="7"/>
  <c r="AZ41" i="7"/>
  <c r="BA41" i="7"/>
  <c r="BB41" i="7"/>
  <c r="BC41" i="7"/>
  <c r="BD41" i="7"/>
  <c r="BE41" i="7"/>
  <c r="AQ42" i="7"/>
  <c r="AR42" i="7"/>
  <c r="AS42" i="7"/>
  <c r="AT42" i="7"/>
  <c r="AU42" i="7"/>
  <c r="AV42" i="7"/>
  <c r="AW42" i="7"/>
  <c r="AX42" i="7"/>
  <c r="AY42" i="7"/>
  <c r="AZ42" i="7"/>
  <c r="BA42" i="7"/>
  <c r="BB42" i="7"/>
  <c r="BC42" i="7"/>
  <c r="BD42" i="7"/>
  <c r="BE42" i="7"/>
  <c r="AQ43" i="7"/>
  <c r="AR43" i="7"/>
  <c r="AS43" i="7"/>
  <c r="AT43" i="7"/>
  <c r="AU43" i="7"/>
  <c r="AV43" i="7"/>
  <c r="AW43" i="7"/>
  <c r="AX43" i="7"/>
  <c r="AY43" i="7"/>
  <c r="AZ43" i="7"/>
  <c r="BA43" i="7"/>
  <c r="BB43" i="7"/>
  <c r="BC43" i="7"/>
  <c r="BD43" i="7"/>
  <c r="BE43" i="7"/>
  <c r="AQ44" i="7"/>
  <c r="AR44" i="7"/>
  <c r="AS44" i="7"/>
  <c r="AT44" i="7"/>
  <c r="AU44" i="7"/>
  <c r="AV44" i="7"/>
  <c r="AW44" i="7"/>
  <c r="AX44" i="7"/>
  <c r="AY44" i="7"/>
  <c r="AZ44" i="7"/>
  <c r="BA44" i="7"/>
  <c r="BB44" i="7"/>
  <c r="BC44" i="7"/>
  <c r="BD44" i="7"/>
  <c r="BE44" i="7"/>
  <c r="AQ45" i="7"/>
  <c r="AR45" i="7"/>
  <c r="AS45" i="7"/>
  <c r="AT45" i="7"/>
  <c r="AU45" i="7"/>
  <c r="AV45" i="7"/>
  <c r="AW45" i="7"/>
  <c r="AX45" i="7"/>
  <c r="AY45" i="7"/>
  <c r="AZ45" i="7"/>
  <c r="BA45" i="7"/>
  <c r="BB45" i="7"/>
  <c r="BC45" i="7"/>
  <c r="BD45" i="7"/>
  <c r="BE45" i="7"/>
  <c r="AQ46" i="7"/>
  <c r="AR46" i="7"/>
  <c r="AS46" i="7"/>
  <c r="AT46" i="7"/>
  <c r="AU46" i="7"/>
  <c r="AV46" i="7"/>
  <c r="AW46" i="7"/>
  <c r="AX46" i="7"/>
  <c r="AY46" i="7"/>
  <c r="AZ46" i="7"/>
  <c r="BA46" i="7"/>
  <c r="BB46" i="7"/>
  <c r="BC46" i="7"/>
  <c r="BD46" i="7"/>
  <c r="BE46" i="7"/>
  <c r="AQ47" i="7"/>
  <c r="AR47" i="7"/>
  <c r="AS47" i="7"/>
  <c r="AT47" i="7"/>
  <c r="AU47" i="7"/>
  <c r="AV47" i="7"/>
  <c r="AW47" i="7"/>
  <c r="AX47" i="7"/>
  <c r="AY47" i="7"/>
  <c r="AZ47" i="7"/>
  <c r="BA47" i="7"/>
  <c r="BB47" i="7"/>
  <c r="BC47" i="7"/>
  <c r="BD47" i="7"/>
  <c r="BE47" i="7"/>
  <c r="AQ48" i="7"/>
  <c r="AR48" i="7"/>
  <c r="AS48" i="7"/>
  <c r="AT48" i="7"/>
  <c r="AU48" i="7"/>
  <c r="AV48" i="7"/>
  <c r="AW48" i="7"/>
  <c r="AX48" i="7"/>
  <c r="AY48" i="7"/>
  <c r="AZ48" i="7"/>
  <c r="BA48" i="7"/>
  <c r="BB48" i="7"/>
  <c r="BC48" i="7"/>
  <c r="BD48" i="7"/>
  <c r="BE48" i="7"/>
  <c r="AQ49" i="7"/>
  <c r="AR49" i="7"/>
  <c r="AS49" i="7"/>
  <c r="AT49" i="7"/>
  <c r="AU49" i="7"/>
  <c r="AV49" i="7"/>
  <c r="AW49" i="7"/>
  <c r="AX49" i="7"/>
  <c r="AY49" i="7"/>
  <c r="AZ49" i="7"/>
  <c r="BA49" i="7"/>
  <c r="BB49" i="7"/>
  <c r="BC49" i="7"/>
  <c r="BD49" i="7"/>
  <c r="BE49" i="7"/>
  <c r="AQ50" i="7"/>
  <c r="AR50" i="7"/>
  <c r="AS50" i="7"/>
  <c r="AT50" i="7"/>
  <c r="AU50" i="7"/>
  <c r="AV50" i="7"/>
  <c r="AW50" i="7"/>
  <c r="AX50" i="7"/>
  <c r="AY50" i="7"/>
  <c r="AZ50" i="7"/>
  <c r="BA50" i="7"/>
  <c r="BB50" i="7"/>
  <c r="BC50" i="7"/>
  <c r="BD50" i="7"/>
  <c r="BE50" i="7"/>
  <c r="AQ51" i="7"/>
  <c r="AR51" i="7"/>
  <c r="AS51" i="7"/>
  <c r="AT51" i="7"/>
  <c r="AU51" i="7"/>
  <c r="AV51" i="7"/>
  <c r="AW51" i="7"/>
  <c r="AX51" i="7"/>
  <c r="AY51" i="7"/>
  <c r="AZ51" i="7"/>
  <c r="BA51" i="7"/>
  <c r="BB51" i="7"/>
  <c r="BC51" i="7"/>
  <c r="BD51" i="7"/>
  <c r="BE51" i="7"/>
  <c r="AQ52" i="7"/>
  <c r="AR52" i="7"/>
  <c r="AS52" i="7"/>
  <c r="AT52" i="7"/>
  <c r="AU52" i="7"/>
  <c r="AV52" i="7"/>
  <c r="AW52" i="7"/>
  <c r="AX52" i="7"/>
  <c r="AY52" i="7"/>
  <c r="AZ52" i="7"/>
  <c r="BA52" i="7"/>
  <c r="BB52" i="7"/>
  <c r="BC52" i="7"/>
  <c r="BD52" i="7"/>
  <c r="BE52" i="7"/>
  <c r="AQ53" i="7"/>
  <c r="AR53" i="7"/>
  <c r="AS53" i="7"/>
  <c r="AT53" i="7"/>
  <c r="AU53" i="7"/>
  <c r="AV53" i="7"/>
  <c r="AW53" i="7"/>
  <c r="AX53" i="7"/>
  <c r="AY53" i="7"/>
  <c r="AZ53" i="7"/>
  <c r="BA53" i="7"/>
  <c r="BB53" i="7"/>
  <c r="BC53" i="7"/>
  <c r="BD53" i="7"/>
  <c r="BE53" i="7"/>
  <c r="AQ54" i="7"/>
  <c r="AR54" i="7"/>
  <c r="AS54" i="7"/>
  <c r="AT54" i="7"/>
  <c r="AU54" i="7"/>
  <c r="AV54" i="7"/>
  <c r="AW54" i="7"/>
  <c r="AX54" i="7"/>
  <c r="AY54" i="7"/>
  <c r="AZ54" i="7"/>
  <c r="BA54" i="7"/>
  <c r="BB54" i="7"/>
  <c r="BC54" i="7"/>
  <c r="BD54" i="7"/>
  <c r="BE54" i="7"/>
  <c r="AQ55" i="7"/>
  <c r="AR55" i="7"/>
  <c r="AS55" i="7"/>
  <c r="AT55" i="7"/>
  <c r="AU55" i="7"/>
  <c r="AV55" i="7"/>
  <c r="AW55" i="7"/>
  <c r="AX55" i="7"/>
  <c r="AY55" i="7"/>
  <c r="AZ55" i="7"/>
  <c r="BA55" i="7"/>
  <c r="BB55" i="7"/>
  <c r="BC55" i="7"/>
  <c r="BD55" i="7"/>
  <c r="BE55" i="7"/>
  <c r="AQ56" i="7"/>
  <c r="AR56" i="7"/>
  <c r="AS56" i="7"/>
  <c r="AT56" i="7"/>
  <c r="AU56" i="7"/>
  <c r="AV56" i="7"/>
  <c r="AW56" i="7"/>
  <c r="AX56" i="7"/>
  <c r="AY56" i="7"/>
  <c r="AZ56" i="7"/>
  <c r="BA56" i="7"/>
  <c r="BB56" i="7"/>
  <c r="BC56" i="7"/>
  <c r="BD56" i="7"/>
  <c r="BE56" i="7"/>
  <c r="AQ57" i="7"/>
  <c r="AR57" i="7"/>
  <c r="AS57" i="7"/>
  <c r="AT57" i="7"/>
  <c r="AU57" i="7"/>
  <c r="AV57" i="7"/>
  <c r="AW57" i="7"/>
  <c r="AX57" i="7"/>
  <c r="AY57" i="7"/>
  <c r="AZ57" i="7"/>
  <c r="BA57" i="7"/>
  <c r="BB57" i="7"/>
  <c r="BC57" i="7"/>
  <c r="BD57" i="7"/>
  <c r="BE57" i="7"/>
  <c r="AQ58" i="7"/>
  <c r="AR58" i="7"/>
  <c r="AS58" i="7"/>
  <c r="AT58" i="7"/>
  <c r="AU58" i="7"/>
  <c r="AV58" i="7"/>
  <c r="AW58" i="7"/>
  <c r="AX58" i="7"/>
  <c r="AY58" i="7"/>
  <c r="AZ58" i="7"/>
  <c r="BA58" i="7"/>
  <c r="BB58" i="7"/>
  <c r="BC58" i="7"/>
  <c r="BD58" i="7"/>
  <c r="BE58" i="7"/>
  <c r="AQ59" i="7"/>
  <c r="AR59" i="7"/>
  <c r="AS59" i="7"/>
  <c r="AT59" i="7"/>
  <c r="AU59" i="7"/>
  <c r="AV59" i="7"/>
  <c r="AW59" i="7"/>
  <c r="AX59" i="7"/>
  <c r="AY59" i="7"/>
  <c r="AZ59" i="7"/>
  <c r="BA59" i="7"/>
  <c r="BB59" i="7"/>
  <c r="BC59" i="7"/>
  <c r="BD59" i="7"/>
  <c r="BE59" i="7"/>
  <c r="AQ60" i="7"/>
  <c r="AR60" i="7"/>
  <c r="AS60" i="7"/>
  <c r="AT60" i="7"/>
  <c r="AU60" i="7"/>
  <c r="AV60" i="7"/>
  <c r="AW60" i="7"/>
  <c r="AX60" i="7"/>
  <c r="AY60" i="7"/>
  <c r="AZ60" i="7"/>
  <c r="BA60" i="7"/>
  <c r="BB60" i="7"/>
  <c r="BC60" i="7"/>
  <c r="BD60" i="7"/>
  <c r="BE60" i="7"/>
  <c r="AQ61" i="7"/>
  <c r="AR61" i="7"/>
  <c r="AS61" i="7"/>
  <c r="AT61" i="7"/>
  <c r="AU61" i="7"/>
  <c r="AV61" i="7"/>
  <c r="AW61" i="7"/>
  <c r="AX61" i="7"/>
  <c r="AY61" i="7"/>
  <c r="AZ61" i="7"/>
  <c r="BA61" i="7"/>
  <c r="BB61" i="7"/>
  <c r="BC61" i="7"/>
  <c r="BD61" i="7"/>
  <c r="BE61" i="7"/>
  <c r="AQ62" i="7"/>
  <c r="AR62" i="7"/>
  <c r="AS62" i="7"/>
  <c r="AT62" i="7"/>
  <c r="AU62" i="7"/>
  <c r="AV62" i="7"/>
  <c r="AW62" i="7"/>
  <c r="AX62" i="7"/>
  <c r="AY62" i="7"/>
  <c r="AZ62" i="7"/>
  <c r="BA62" i="7"/>
  <c r="BB62" i="7"/>
  <c r="BC62" i="7"/>
  <c r="BD62" i="7"/>
  <c r="BE62" i="7"/>
  <c r="AQ63" i="7"/>
  <c r="AR63" i="7"/>
  <c r="AS63" i="7"/>
  <c r="AT63" i="7"/>
  <c r="AU63" i="7"/>
  <c r="AV63" i="7"/>
  <c r="AW63" i="7"/>
  <c r="AX63" i="7"/>
  <c r="AY63" i="7"/>
  <c r="AZ63" i="7"/>
  <c r="BA63" i="7"/>
  <c r="BB63" i="7"/>
  <c r="BC63" i="7"/>
  <c r="BD63" i="7"/>
  <c r="BE63" i="7"/>
  <c r="AQ64" i="7"/>
  <c r="AR64" i="7"/>
  <c r="AS64" i="7"/>
  <c r="AT64" i="7"/>
  <c r="AU64" i="7"/>
  <c r="AV64" i="7"/>
  <c r="AW64" i="7"/>
  <c r="AX64" i="7"/>
  <c r="AY64" i="7"/>
  <c r="AZ64" i="7"/>
  <c r="BA64" i="7"/>
  <c r="BB64" i="7"/>
  <c r="BC64" i="7"/>
  <c r="BD64" i="7"/>
  <c r="BE64" i="7"/>
  <c r="AQ65" i="7"/>
  <c r="AR65" i="7"/>
  <c r="AS65" i="7"/>
  <c r="AT65" i="7"/>
  <c r="AU65" i="7"/>
  <c r="AV65" i="7"/>
  <c r="AW65" i="7"/>
  <c r="AX65" i="7"/>
  <c r="AY65" i="7"/>
  <c r="AZ65" i="7"/>
  <c r="BA65" i="7"/>
  <c r="BB65" i="7"/>
  <c r="BC65" i="7"/>
  <c r="BD65" i="7"/>
  <c r="BE65" i="7"/>
  <c r="AQ66" i="7"/>
  <c r="AR66" i="7"/>
  <c r="AS66" i="7"/>
  <c r="AT66" i="7"/>
  <c r="AU66" i="7"/>
  <c r="AV66" i="7"/>
  <c r="AW66" i="7"/>
  <c r="AX66" i="7"/>
  <c r="AY66" i="7"/>
  <c r="AZ66" i="7"/>
  <c r="BA66" i="7"/>
  <c r="BB66" i="7"/>
  <c r="BC66" i="7"/>
  <c r="BD66" i="7"/>
  <c r="BE66" i="7"/>
  <c r="AQ67" i="7"/>
  <c r="AR67" i="7"/>
  <c r="AS67" i="7"/>
  <c r="AT67" i="7"/>
  <c r="AU67" i="7"/>
  <c r="AV67" i="7"/>
  <c r="AW67" i="7"/>
  <c r="AX67" i="7"/>
  <c r="AY67" i="7"/>
  <c r="AZ67" i="7"/>
  <c r="BA67" i="7"/>
  <c r="BB67" i="7"/>
  <c r="BC67" i="7"/>
  <c r="BD67" i="7"/>
  <c r="BE67" i="7"/>
  <c r="AQ68" i="7"/>
  <c r="AR68" i="7"/>
  <c r="AS68" i="7"/>
  <c r="AT68" i="7"/>
  <c r="AU68" i="7"/>
  <c r="AV68" i="7"/>
  <c r="AW68" i="7"/>
  <c r="AX68" i="7"/>
  <c r="AY68" i="7"/>
  <c r="AZ68" i="7"/>
  <c r="BA68" i="7"/>
  <c r="BB68" i="7"/>
  <c r="BC68" i="7"/>
  <c r="BD68" i="7"/>
  <c r="BE68" i="7"/>
  <c r="AQ69" i="7"/>
  <c r="AR69" i="7"/>
  <c r="AS69" i="7"/>
  <c r="AT69" i="7"/>
  <c r="AU69" i="7"/>
  <c r="AV69" i="7"/>
  <c r="AW69" i="7"/>
  <c r="AX69" i="7"/>
  <c r="AY69" i="7"/>
  <c r="AZ69" i="7"/>
  <c r="BA69" i="7"/>
  <c r="BB69" i="7"/>
  <c r="BC69" i="7"/>
  <c r="BD69" i="7"/>
  <c r="BE69" i="7"/>
  <c r="AQ70" i="7"/>
  <c r="AR70" i="7"/>
  <c r="AS70" i="7"/>
  <c r="AT70" i="7"/>
  <c r="AU70" i="7"/>
  <c r="AV70" i="7"/>
  <c r="AW70" i="7"/>
  <c r="AX70" i="7"/>
  <c r="AY70" i="7"/>
  <c r="AZ70" i="7"/>
  <c r="BA70" i="7"/>
  <c r="BB70" i="7"/>
  <c r="BC70" i="7"/>
  <c r="BD70" i="7"/>
  <c r="BE70" i="7"/>
  <c r="AQ71" i="7"/>
  <c r="AR71" i="7"/>
  <c r="AS71" i="7"/>
  <c r="AT71" i="7"/>
  <c r="AU71" i="7"/>
  <c r="AV71" i="7"/>
  <c r="AW71" i="7"/>
  <c r="AX71" i="7"/>
  <c r="AY71" i="7"/>
  <c r="AZ71" i="7"/>
  <c r="BA71" i="7"/>
  <c r="BB71" i="7"/>
  <c r="BC71" i="7"/>
  <c r="BD71" i="7"/>
  <c r="BE71" i="7"/>
  <c r="AQ72" i="7"/>
  <c r="AR72" i="7"/>
  <c r="AS72" i="7"/>
  <c r="AT72" i="7"/>
  <c r="AU72" i="7"/>
  <c r="AV72" i="7"/>
  <c r="AW72" i="7"/>
  <c r="AX72" i="7"/>
  <c r="AY72" i="7"/>
  <c r="AZ72" i="7"/>
  <c r="BA72" i="7"/>
  <c r="BB72" i="7"/>
  <c r="BC72" i="7"/>
  <c r="BD72" i="7"/>
  <c r="BE72" i="7"/>
  <c r="AQ73" i="7"/>
  <c r="AR73" i="7"/>
  <c r="AS73" i="7"/>
  <c r="AT73" i="7"/>
  <c r="AU73" i="7"/>
  <c r="AV73" i="7"/>
  <c r="AW73" i="7"/>
  <c r="AX73" i="7"/>
  <c r="AY73" i="7"/>
  <c r="AZ73" i="7"/>
  <c r="BA73" i="7"/>
  <c r="BB73" i="7"/>
  <c r="BC73" i="7"/>
  <c r="BD73" i="7"/>
  <c r="BE73" i="7"/>
  <c r="AQ74" i="7"/>
  <c r="AR74" i="7"/>
  <c r="AS74" i="7"/>
  <c r="AT74" i="7"/>
  <c r="AU74" i="7"/>
  <c r="AV74" i="7"/>
  <c r="AW74" i="7"/>
  <c r="AX74" i="7"/>
  <c r="AY74" i="7"/>
  <c r="AZ74" i="7"/>
  <c r="BA74" i="7"/>
  <c r="BB74" i="7"/>
  <c r="BC74" i="7"/>
  <c r="BD74" i="7"/>
  <c r="BE74" i="7"/>
  <c r="AQ75" i="7"/>
  <c r="AR75" i="7"/>
  <c r="AS75" i="7"/>
  <c r="AT75" i="7"/>
  <c r="AU75" i="7"/>
  <c r="AV75" i="7"/>
  <c r="AW75" i="7"/>
  <c r="AX75" i="7"/>
  <c r="AY75" i="7"/>
  <c r="AZ75" i="7"/>
  <c r="BA75" i="7"/>
  <c r="BB75" i="7"/>
  <c r="BC75" i="7"/>
  <c r="BD75" i="7"/>
  <c r="BE75" i="7"/>
  <c r="AQ76" i="7"/>
  <c r="AR76" i="7"/>
  <c r="AS76" i="7"/>
  <c r="AT76" i="7"/>
  <c r="AU76" i="7"/>
  <c r="AV76" i="7"/>
  <c r="AW76" i="7"/>
  <c r="AX76" i="7"/>
  <c r="AY76" i="7"/>
  <c r="AZ76" i="7"/>
  <c r="BA76" i="7"/>
  <c r="BB76" i="7"/>
  <c r="BC76" i="7"/>
  <c r="BD76" i="7"/>
  <c r="BE76" i="7"/>
  <c r="AQ77" i="7"/>
  <c r="AR77" i="7"/>
  <c r="AS77" i="7"/>
  <c r="AT77" i="7"/>
  <c r="AU77" i="7"/>
  <c r="AV77" i="7"/>
  <c r="AW77" i="7"/>
  <c r="AX77" i="7"/>
  <c r="AY77" i="7"/>
  <c r="AZ77" i="7"/>
  <c r="BA77" i="7"/>
  <c r="BB77" i="7"/>
  <c r="BC77" i="7"/>
  <c r="BD77" i="7"/>
  <c r="BE77" i="7"/>
  <c r="AQ78" i="7"/>
  <c r="AR78" i="7"/>
  <c r="AS78" i="7"/>
  <c r="AT78" i="7"/>
  <c r="AU78" i="7"/>
  <c r="AV78" i="7"/>
  <c r="AW78" i="7"/>
  <c r="AX78" i="7"/>
  <c r="AY78" i="7"/>
  <c r="AZ78" i="7"/>
  <c r="BA78" i="7"/>
  <c r="BB78" i="7"/>
  <c r="BC78" i="7"/>
  <c r="BD78" i="7"/>
  <c r="BE78" i="7"/>
  <c r="AQ79" i="7"/>
  <c r="AR79" i="7"/>
  <c r="AS79" i="7"/>
  <c r="AT79" i="7"/>
  <c r="AU79" i="7"/>
  <c r="AV79" i="7"/>
  <c r="AW79" i="7"/>
  <c r="AX79" i="7"/>
  <c r="AY79" i="7"/>
  <c r="AZ79" i="7"/>
  <c r="BA79" i="7"/>
  <c r="BB79" i="7"/>
  <c r="BC79" i="7"/>
  <c r="BD79" i="7"/>
  <c r="BE79" i="7"/>
  <c r="AQ80" i="7"/>
  <c r="AR80" i="7"/>
  <c r="AS80" i="7"/>
  <c r="AT80" i="7"/>
  <c r="AU80" i="7"/>
  <c r="AV80" i="7"/>
  <c r="AW80" i="7"/>
  <c r="AX80" i="7"/>
  <c r="AY80" i="7"/>
  <c r="AZ80" i="7"/>
  <c r="BA80" i="7"/>
  <c r="BB80" i="7"/>
  <c r="BC80" i="7"/>
  <c r="BD80" i="7"/>
  <c r="BE80" i="7"/>
  <c r="AQ81" i="7"/>
  <c r="AR81" i="7"/>
  <c r="AS81" i="7"/>
  <c r="AT81" i="7"/>
  <c r="AU81" i="7"/>
  <c r="AV81" i="7"/>
  <c r="AW81" i="7"/>
  <c r="AX81" i="7"/>
  <c r="AY81" i="7"/>
  <c r="AZ81" i="7"/>
  <c r="BA81" i="7"/>
  <c r="BB81" i="7"/>
  <c r="BC81" i="7"/>
  <c r="BD81" i="7"/>
  <c r="BE81" i="7"/>
  <c r="AQ82" i="7"/>
  <c r="AR82" i="7"/>
  <c r="AS82" i="7"/>
  <c r="AT82" i="7"/>
  <c r="AU82" i="7"/>
  <c r="AV82" i="7"/>
  <c r="AW82" i="7"/>
  <c r="AX82" i="7"/>
  <c r="AY82" i="7"/>
  <c r="AZ82" i="7"/>
  <c r="BA82" i="7"/>
  <c r="BB82" i="7"/>
  <c r="BC82" i="7"/>
  <c r="BD82" i="7"/>
  <c r="BE82" i="7"/>
  <c r="AP8" i="7"/>
  <c r="AP9" i="7"/>
  <c r="AP10" i="7"/>
  <c r="AP11" i="7"/>
  <c r="AP12" i="7"/>
  <c r="AP13" i="7"/>
  <c r="AP14" i="7"/>
  <c r="AP15" i="7"/>
  <c r="AP16" i="7"/>
  <c r="AP17" i="7"/>
  <c r="AP18" i="7"/>
  <c r="AP19" i="7"/>
  <c r="AP20" i="7"/>
  <c r="AP21" i="7"/>
  <c r="AP22" i="7"/>
  <c r="AP23" i="7"/>
  <c r="AP24" i="7"/>
  <c r="AP25" i="7"/>
  <c r="AP26" i="7"/>
  <c r="AP27" i="7"/>
  <c r="AP28" i="7"/>
  <c r="AP29" i="7"/>
  <c r="AP30" i="7"/>
  <c r="AP31" i="7"/>
  <c r="AP32" i="7"/>
  <c r="AP33" i="7"/>
  <c r="AP34" i="7"/>
  <c r="AP35" i="7"/>
  <c r="AP36" i="7"/>
  <c r="AP37" i="7"/>
  <c r="AP38" i="7"/>
  <c r="AP39" i="7"/>
  <c r="AP40" i="7"/>
  <c r="AP41" i="7"/>
  <c r="AP42" i="7"/>
  <c r="AP43" i="7"/>
  <c r="AP44" i="7"/>
  <c r="AP45" i="7"/>
  <c r="AP46" i="7"/>
  <c r="AP47" i="7"/>
  <c r="AP48" i="7"/>
  <c r="AP49" i="7"/>
  <c r="AP50" i="7"/>
  <c r="AP51" i="7"/>
  <c r="AP52" i="7"/>
  <c r="AP53" i="7"/>
  <c r="AP54" i="7"/>
  <c r="AP55" i="7"/>
  <c r="AP56" i="7"/>
  <c r="AP57" i="7"/>
  <c r="AP58" i="7"/>
  <c r="AP59" i="7"/>
  <c r="AP60" i="7"/>
  <c r="AP61" i="7"/>
  <c r="AP62" i="7"/>
  <c r="AP63" i="7"/>
  <c r="AP64" i="7"/>
  <c r="AP65" i="7"/>
  <c r="AP66" i="7"/>
  <c r="AP67" i="7"/>
  <c r="AP68" i="7"/>
  <c r="AP69" i="7"/>
  <c r="AP70" i="7"/>
  <c r="AP71" i="7"/>
  <c r="AP72" i="7"/>
  <c r="AP73" i="7"/>
  <c r="AP74" i="7"/>
  <c r="AP75" i="7"/>
  <c r="AP76" i="7"/>
  <c r="AP77" i="7"/>
  <c r="AP78" i="7"/>
  <c r="AP79" i="7"/>
  <c r="AP80" i="7"/>
  <c r="AP81" i="7"/>
  <c r="AP82" i="7"/>
  <c r="AP7" i="7"/>
  <c r="M31" i="15" l="1"/>
  <c r="M32" i="15"/>
  <c r="N32" i="15"/>
  <c r="O32" i="15"/>
  <c r="BK5" i="10" l="1"/>
  <c r="AJ128" i="10"/>
  <c r="AK128" i="10"/>
  <c r="AL128" i="10"/>
  <c r="AM128" i="10"/>
  <c r="AN128" i="10"/>
  <c r="AO128" i="10"/>
  <c r="AP128" i="10"/>
  <c r="AQ128" i="10"/>
  <c r="AR128" i="10"/>
  <c r="AS128" i="10"/>
  <c r="AT128" i="10"/>
  <c r="AU128" i="10"/>
  <c r="AV128" i="10"/>
  <c r="AY128" i="10"/>
  <c r="AZ128" i="10"/>
  <c r="BD128" i="10"/>
  <c r="BE128" i="10"/>
  <c r="BG128" i="10"/>
  <c r="BH128" i="10"/>
  <c r="BI128" i="10"/>
  <c r="BJ128" i="10"/>
  <c r="BK128" i="10"/>
  <c r="AJ129" i="10"/>
  <c r="AK129" i="10"/>
  <c r="AL129" i="10"/>
  <c r="AM129" i="10"/>
  <c r="AN129" i="10"/>
  <c r="AO129" i="10"/>
  <c r="AP129" i="10"/>
  <c r="AQ129" i="10"/>
  <c r="AR129" i="10"/>
  <c r="AS129" i="10"/>
  <c r="AT129" i="10"/>
  <c r="AU129" i="10"/>
  <c r="AV129" i="10"/>
  <c r="AW129" i="10"/>
  <c r="AX129" i="10"/>
  <c r="AY129" i="10"/>
  <c r="BE129" i="10"/>
  <c r="BF129" i="10"/>
  <c r="BG129" i="10"/>
  <c r="BH129" i="10"/>
  <c r="BI129" i="10"/>
  <c r="BJ129" i="10"/>
  <c r="BK129" i="10"/>
  <c r="AJ130" i="10"/>
  <c r="AK130" i="10"/>
  <c r="AL130" i="10"/>
  <c r="AM130" i="10"/>
  <c r="AN130" i="10"/>
  <c r="AO130" i="10"/>
  <c r="AP130" i="10"/>
  <c r="AQ130" i="10"/>
  <c r="AR130" i="10"/>
  <c r="AS130" i="10"/>
  <c r="AT130" i="10"/>
  <c r="AU130" i="10"/>
  <c r="AV130" i="10"/>
  <c r="AW130" i="10"/>
  <c r="AX130" i="10"/>
  <c r="AY130" i="10"/>
  <c r="AZ130" i="10"/>
  <c r="BE130" i="10"/>
  <c r="BF130" i="10"/>
  <c r="BG130" i="10"/>
  <c r="BH130" i="10"/>
  <c r="BI130" i="10"/>
  <c r="BJ130" i="10"/>
  <c r="BK130" i="10"/>
  <c r="AJ131" i="10"/>
  <c r="AK131" i="10"/>
  <c r="AL131" i="10"/>
  <c r="AM131" i="10"/>
  <c r="AN131" i="10"/>
  <c r="AO131" i="10"/>
  <c r="AP131" i="10"/>
  <c r="AQ131" i="10"/>
  <c r="AR131" i="10"/>
  <c r="AS131" i="10"/>
  <c r="AT131" i="10"/>
  <c r="AU131" i="10"/>
  <c r="AV131" i="10"/>
  <c r="AW131" i="10"/>
  <c r="AX131" i="10"/>
  <c r="AY131" i="10"/>
  <c r="BA131" i="10"/>
  <c r="BG131" i="10"/>
  <c r="BH131" i="10"/>
  <c r="BI131" i="10"/>
  <c r="BJ131" i="10"/>
  <c r="AJ132" i="10"/>
  <c r="AK132" i="10"/>
  <c r="AL132" i="10"/>
  <c r="AM132" i="10"/>
  <c r="AN132" i="10"/>
  <c r="AO132" i="10"/>
  <c r="AP132" i="10"/>
  <c r="AQ132" i="10"/>
  <c r="AR132" i="10"/>
  <c r="AS132" i="10"/>
  <c r="AT132" i="10"/>
  <c r="AU132" i="10"/>
  <c r="AV132" i="10"/>
  <c r="AW132" i="10"/>
  <c r="AX132" i="10"/>
  <c r="AY132" i="10"/>
  <c r="AZ132" i="10"/>
  <c r="BH132" i="10"/>
  <c r="BI132" i="10"/>
  <c r="BJ132" i="10"/>
  <c r="BK132" i="10"/>
  <c r="AJ133" i="10"/>
  <c r="AK133" i="10"/>
  <c r="AL133" i="10"/>
  <c r="AM133" i="10"/>
  <c r="AN133" i="10"/>
  <c r="AO133" i="10"/>
  <c r="AP133" i="10"/>
  <c r="AQ133" i="10"/>
  <c r="AR133" i="10"/>
  <c r="AS133" i="10"/>
  <c r="AT133" i="10"/>
  <c r="AU133" i="10"/>
  <c r="AV133" i="10"/>
  <c r="AW133" i="10"/>
  <c r="AX133" i="10"/>
  <c r="AY133" i="10"/>
  <c r="AZ133" i="10"/>
  <c r="BD133" i="10"/>
  <c r="BI133" i="10"/>
  <c r="BJ133" i="10"/>
  <c r="BK133" i="10"/>
  <c r="AJ134" i="10"/>
  <c r="AK134" i="10"/>
  <c r="AL134" i="10"/>
  <c r="AM134" i="10"/>
  <c r="AN134" i="10"/>
  <c r="AO134" i="10"/>
  <c r="AP134" i="10"/>
  <c r="AQ134" i="10"/>
  <c r="AR134" i="10"/>
  <c r="AS134" i="10"/>
  <c r="AT134" i="10"/>
  <c r="AU134" i="10"/>
  <c r="AV134" i="10"/>
  <c r="AW134" i="10"/>
  <c r="AX134" i="10"/>
  <c r="AY134" i="10"/>
  <c r="BB134" i="10"/>
  <c r="BC134" i="10"/>
  <c r="BI134" i="10"/>
  <c r="BJ134" i="10"/>
  <c r="BK134" i="10"/>
  <c r="AJ135" i="10"/>
  <c r="AK135" i="10"/>
  <c r="AL135" i="10"/>
  <c r="AM135" i="10"/>
  <c r="AN135" i="10"/>
  <c r="AO135" i="10"/>
  <c r="AP135" i="10"/>
  <c r="AQ135" i="10"/>
  <c r="AR135" i="10"/>
  <c r="AS135" i="10"/>
  <c r="AT135" i="10"/>
  <c r="AU135" i="10"/>
  <c r="AV135" i="10"/>
  <c r="AW135" i="10"/>
  <c r="AX135" i="10"/>
  <c r="AY135" i="10"/>
  <c r="AZ135" i="10"/>
  <c r="BB135" i="10"/>
  <c r="BC135" i="10"/>
  <c r="BI135" i="10"/>
  <c r="BJ135" i="10"/>
  <c r="BK135" i="10"/>
  <c r="BK6" i="10"/>
  <c r="BK7" i="10"/>
  <c r="BK8" i="10"/>
  <c r="BK9" i="10"/>
  <c r="BK10" i="10"/>
  <c r="BK11" i="10"/>
  <c r="BK12" i="10"/>
  <c r="BK13" i="10"/>
  <c r="BK14" i="10"/>
  <c r="BK15" i="10"/>
  <c r="BK16" i="10"/>
  <c r="BK17" i="10"/>
  <c r="BK18" i="10"/>
  <c r="BK19" i="10"/>
  <c r="BK20" i="10"/>
  <c r="BK21" i="10"/>
  <c r="BK22" i="10"/>
  <c r="BK23" i="10"/>
  <c r="BK24" i="10"/>
  <c r="BK25" i="10"/>
  <c r="BK26" i="10"/>
  <c r="BK27" i="10"/>
  <c r="BK28" i="10"/>
  <c r="BK29" i="10"/>
  <c r="BK30" i="10"/>
  <c r="BK31" i="10"/>
  <c r="BK32" i="10"/>
  <c r="BK33" i="10"/>
  <c r="BK34" i="10"/>
  <c r="BK35" i="10"/>
  <c r="BK36" i="10"/>
  <c r="BK37" i="10"/>
  <c r="BK38" i="10"/>
  <c r="BK39" i="10"/>
  <c r="BK40" i="10"/>
  <c r="BK41" i="10"/>
  <c r="BK42" i="10"/>
  <c r="BK43" i="10"/>
  <c r="BK44" i="10"/>
  <c r="BK45" i="10"/>
  <c r="BK46" i="10"/>
  <c r="BK47" i="10"/>
  <c r="BK48" i="10"/>
  <c r="BK49" i="10"/>
  <c r="BK50" i="10"/>
  <c r="BK51" i="10"/>
  <c r="BK52" i="10"/>
  <c r="BK53" i="10"/>
  <c r="BK54" i="10"/>
  <c r="BK55" i="10"/>
  <c r="BK56" i="10"/>
  <c r="BK57" i="10"/>
  <c r="BK58" i="10"/>
  <c r="BK59" i="10"/>
  <c r="BK61" i="10"/>
  <c r="BK62" i="10"/>
  <c r="BK63" i="10"/>
  <c r="BK64" i="10"/>
  <c r="BK65" i="10"/>
  <c r="BK66" i="10"/>
  <c r="BK67" i="10"/>
  <c r="BK68" i="10"/>
  <c r="BK69" i="10"/>
  <c r="BK71" i="10"/>
  <c r="BK72" i="10"/>
  <c r="BK73" i="10"/>
  <c r="BK74" i="10"/>
  <c r="BK78" i="10"/>
  <c r="BK79" i="10"/>
  <c r="BK82" i="10"/>
  <c r="BK86" i="10"/>
  <c r="BK87" i="10"/>
  <c r="BK89" i="10"/>
  <c r="BK90" i="10"/>
  <c r="BK92" i="10"/>
  <c r="BK94" i="10"/>
  <c r="BK95" i="10"/>
  <c r="BK96" i="10"/>
  <c r="BK97" i="10"/>
  <c r="BK107" i="10"/>
  <c r="BK108" i="10"/>
  <c r="BK109" i="10"/>
  <c r="BK110" i="10"/>
  <c r="BK111" i="10"/>
  <c r="BK112" i="10"/>
  <c r="BK113" i="10"/>
  <c r="BK114" i="10"/>
  <c r="BK115" i="10"/>
  <c r="BK116" i="10"/>
  <c r="BK117" i="10"/>
  <c r="BK118" i="10"/>
  <c r="BK119" i="10"/>
  <c r="BK120" i="10"/>
  <c r="BK121" i="10"/>
  <c r="BK122" i="10"/>
  <c r="BK123" i="10"/>
  <c r="BK124" i="10"/>
  <c r="BK125" i="10"/>
  <c r="BK127" i="10"/>
  <c r="BK4" i="10"/>
  <c r="BK161" i="10" s="1"/>
  <c r="BR176" i="10" s="1"/>
  <c r="B68" i="8"/>
  <c r="C68" i="8"/>
  <c r="D68" i="8" s="1"/>
  <c r="E68" i="8" l="1"/>
  <c r="BK174" i="10"/>
  <c r="M103" i="1"/>
  <c r="S103" i="1" s="1"/>
  <c r="M104" i="1"/>
  <c r="N104" i="1" s="1"/>
  <c r="T104" i="1" s="1"/>
  <c r="M105" i="1"/>
  <c r="S105" i="1" s="1"/>
  <c r="M106" i="1"/>
  <c r="N106" i="1" s="1"/>
  <c r="T106" i="1" s="1"/>
  <c r="M107" i="1"/>
  <c r="N107" i="1" s="1"/>
  <c r="T107" i="1" s="1"/>
  <c r="M108" i="1"/>
  <c r="N108" i="1" s="1"/>
  <c r="T108" i="1" s="1"/>
  <c r="M109" i="1"/>
  <c r="S109" i="1" s="1"/>
  <c r="M110" i="1"/>
  <c r="N110" i="1" s="1"/>
  <c r="T110" i="1" s="1"/>
  <c r="M111" i="1"/>
  <c r="N111" i="1" s="1"/>
  <c r="T111" i="1" s="1"/>
  <c r="M112" i="1"/>
  <c r="N112" i="1" s="1"/>
  <c r="T112" i="1" s="1"/>
  <c r="M113" i="1"/>
  <c r="S113" i="1" s="1"/>
  <c r="M114" i="1"/>
  <c r="N114" i="1" s="1"/>
  <c r="T114" i="1" s="1"/>
  <c r="M115" i="1"/>
  <c r="N115" i="1" s="1"/>
  <c r="T115" i="1" s="1"/>
  <c r="M116" i="1"/>
  <c r="N116" i="1" s="1"/>
  <c r="T116" i="1" s="1"/>
  <c r="N103" i="1" l="1"/>
  <c r="T103" i="1" s="1"/>
  <c r="U103" i="1" s="1"/>
  <c r="N113" i="1"/>
  <c r="T113" i="1" s="1"/>
  <c r="N105" i="1"/>
  <c r="T105" i="1" s="1"/>
  <c r="U105" i="1" s="1"/>
  <c r="S107" i="1"/>
  <c r="U107" i="1" s="1"/>
  <c r="S111" i="1"/>
  <c r="U111" i="1" s="1"/>
  <c r="N109" i="1"/>
  <c r="T109" i="1" s="1"/>
  <c r="U109" i="1" s="1"/>
  <c r="S112" i="1"/>
  <c r="U112" i="1" s="1"/>
  <c r="S108" i="1"/>
  <c r="U108" i="1" s="1"/>
  <c r="S104" i="1"/>
  <c r="U104" i="1" s="1"/>
  <c r="U113" i="1"/>
  <c r="S116" i="1"/>
  <c r="U116" i="1" s="1"/>
  <c r="S110" i="1"/>
  <c r="U110" i="1" s="1"/>
  <c r="S106" i="1"/>
  <c r="U106" i="1" s="1"/>
  <c r="S115" i="1"/>
  <c r="U115" i="1" s="1"/>
  <c r="S114" i="1"/>
  <c r="U114" i="1" s="1"/>
  <c r="X128" i="1" l="1"/>
  <c r="M128" i="1"/>
  <c r="N128" i="1" s="1"/>
  <c r="T128" i="1" s="1"/>
  <c r="Y129" i="1"/>
  <c r="M129" i="1"/>
  <c r="S129" i="1" s="1"/>
  <c r="J129" i="1" s="1"/>
  <c r="O129" i="1" s="1"/>
  <c r="X129" i="1"/>
  <c r="Z127" i="1"/>
  <c r="M127" i="1"/>
  <c r="S127" i="1" s="1"/>
  <c r="J127" i="1" s="1"/>
  <c r="O127" i="1" s="1"/>
  <c r="X127" i="1"/>
  <c r="Z130" i="1"/>
  <c r="M130" i="1"/>
  <c r="N130" i="1" s="1"/>
  <c r="T130" i="1" s="1"/>
  <c r="X130" i="1"/>
  <c r="Y131" i="1"/>
  <c r="M131" i="1"/>
  <c r="N131" i="1" s="1"/>
  <c r="T131" i="1" s="1"/>
  <c r="X131" i="1"/>
  <c r="M133" i="1"/>
  <c r="S133" i="1" s="1"/>
  <c r="J133" i="1" s="1"/>
  <c r="O133" i="1" s="1"/>
  <c r="X133" i="1"/>
  <c r="M134" i="1"/>
  <c r="N134" i="1" s="1"/>
  <c r="T134" i="1" s="1"/>
  <c r="X134" i="1"/>
  <c r="M135" i="1"/>
  <c r="N135" i="1" s="1"/>
  <c r="T135" i="1" s="1"/>
  <c r="X135" i="1"/>
  <c r="M136" i="1"/>
  <c r="N136" i="1" s="1"/>
  <c r="T136" i="1" s="1"/>
  <c r="X136" i="1"/>
  <c r="M137" i="1"/>
  <c r="S137" i="1" s="1"/>
  <c r="J137" i="1" s="1"/>
  <c r="O137" i="1" s="1"/>
  <c r="X137" i="1"/>
  <c r="M138" i="1"/>
  <c r="N138" i="1" s="1"/>
  <c r="T138" i="1" s="1"/>
  <c r="X138" i="1"/>
  <c r="X126" i="1"/>
  <c r="M126" i="1"/>
  <c r="N126" i="1" s="1"/>
  <c r="T126" i="1" s="1"/>
  <c r="X125" i="1"/>
  <c r="M125" i="1"/>
  <c r="N125" i="1" s="1"/>
  <c r="T125" i="1" s="1"/>
  <c r="X124" i="1"/>
  <c r="M124" i="1"/>
  <c r="N124" i="1" s="1"/>
  <c r="T124" i="1" s="1"/>
  <c r="M123" i="1"/>
  <c r="N123" i="1" s="1"/>
  <c r="T123" i="1" s="1"/>
  <c r="X123" i="1"/>
  <c r="X113" i="1"/>
  <c r="J113" i="1"/>
  <c r="O113" i="1" s="1"/>
  <c r="X112" i="1"/>
  <c r="Y112" i="1"/>
  <c r="X111" i="1"/>
  <c r="J111" i="1"/>
  <c r="O111" i="1" s="1"/>
  <c r="X110" i="1"/>
  <c r="X122" i="1"/>
  <c r="M122" i="1"/>
  <c r="N122" i="1" s="1"/>
  <c r="T122" i="1" s="1"/>
  <c r="X121" i="1"/>
  <c r="M121" i="1"/>
  <c r="S121" i="1" s="1"/>
  <c r="J121" i="1" s="1"/>
  <c r="O121" i="1" s="1"/>
  <c r="X120" i="1"/>
  <c r="M120" i="1"/>
  <c r="N120" i="1" s="1"/>
  <c r="T120" i="1" s="1"/>
  <c r="Z120" i="1"/>
  <c r="X119" i="1"/>
  <c r="M119" i="1"/>
  <c r="X118" i="1"/>
  <c r="M118" i="1"/>
  <c r="N118" i="1" s="1"/>
  <c r="T118" i="1" s="1"/>
  <c r="X116" i="1"/>
  <c r="J116" i="1"/>
  <c r="O116" i="1" s="1"/>
  <c r="Y116" i="1"/>
  <c r="X115" i="1"/>
  <c r="J115" i="1"/>
  <c r="O115" i="1" s="1"/>
  <c r="Q115" i="1" s="1"/>
  <c r="R115" i="1" s="1"/>
  <c r="Y115" i="1"/>
  <c r="X114" i="1"/>
  <c r="Z114" i="1"/>
  <c r="X109" i="1"/>
  <c r="X108" i="1"/>
  <c r="J108" i="1"/>
  <c r="O108" i="1" s="1"/>
  <c r="X107" i="1"/>
  <c r="J107" i="1"/>
  <c r="O107" i="1" s="1"/>
  <c r="X106" i="1"/>
  <c r="J106" i="1"/>
  <c r="O106" i="1" s="1"/>
  <c r="X105" i="1"/>
  <c r="J105" i="1"/>
  <c r="O105" i="1" s="1"/>
  <c r="Y105" i="1"/>
  <c r="X104" i="1"/>
  <c r="J104" i="1"/>
  <c r="O104" i="1" s="1"/>
  <c r="X103" i="1"/>
  <c r="J103" i="1"/>
  <c r="O103" i="1" s="1"/>
  <c r="N133" i="1" l="1"/>
  <c r="T133" i="1" s="1"/>
  <c r="U133" i="1" s="1"/>
  <c r="Q133" i="1" s="1"/>
  <c r="R133" i="1" s="1"/>
  <c r="S123" i="1"/>
  <c r="J123" i="1" s="1"/>
  <c r="O123" i="1" s="1"/>
  <c r="N137" i="1"/>
  <c r="T137" i="1" s="1"/>
  <c r="U137" i="1" s="1"/>
  <c r="Q137" i="1" s="1"/>
  <c r="R137" i="1" s="1"/>
  <c r="S135" i="1"/>
  <c r="J135" i="1" s="1"/>
  <c r="O135" i="1" s="1"/>
  <c r="Y130" i="1"/>
  <c r="S130" i="1"/>
  <c r="J130" i="1" s="1"/>
  <c r="O130" i="1" s="1"/>
  <c r="N127" i="1"/>
  <c r="T127" i="1" s="1"/>
  <c r="U127" i="1" s="1"/>
  <c r="Q127" i="1" s="1"/>
  <c r="R127" i="1" s="1"/>
  <c r="N129" i="1"/>
  <c r="T129" i="1" s="1"/>
  <c r="U123" i="1"/>
  <c r="Q123" i="1" s="1"/>
  <c r="R123" i="1" s="1"/>
  <c r="S125" i="1"/>
  <c r="J125" i="1" s="1"/>
  <c r="O125" i="1" s="1"/>
  <c r="Q105" i="1"/>
  <c r="R105" i="1" s="1"/>
  <c r="Q107" i="1"/>
  <c r="R107" i="1" s="1"/>
  <c r="Q116" i="1"/>
  <c r="R116" i="1" s="1"/>
  <c r="Q104" i="1"/>
  <c r="R104" i="1" s="1"/>
  <c r="Q106" i="1"/>
  <c r="R106" i="1" s="1"/>
  <c r="Q108" i="1"/>
  <c r="R108" i="1" s="1"/>
  <c r="Q111" i="1"/>
  <c r="R111" i="1" s="1"/>
  <c r="Q113" i="1"/>
  <c r="R113" i="1" s="1"/>
  <c r="Q103" i="1"/>
  <c r="R103" i="1" s="1"/>
  <c r="U129" i="1"/>
  <c r="Q129" i="1" s="1"/>
  <c r="R129" i="1" s="1"/>
  <c r="J110" i="1"/>
  <c r="O110" i="1" s="1"/>
  <c r="Z131" i="1"/>
  <c r="J109" i="1"/>
  <c r="O109" i="1" s="1"/>
  <c r="J112" i="1"/>
  <c r="O112" i="1" s="1"/>
  <c r="S128" i="1"/>
  <c r="J128" i="1" s="1"/>
  <c r="O128" i="1" s="1"/>
  <c r="Z129" i="1"/>
  <c r="Y127" i="1"/>
  <c r="S138" i="1"/>
  <c r="J138" i="1" s="1"/>
  <c r="O138" i="1" s="1"/>
  <c r="S134" i="1"/>
  <c r="J134" i="1" s="1"/>
  <c r="O134" i="1" s="1"/>
  <c r="S136" i="1"/>
  <c r="J136" i="1" s="1"/>
  <c r="O136" i="1" s="1"/>
  <c r="S131" i="1"/>
  <c r="J131" i="1" s="1"/>
  <c r="O131" i="1" s="1"/>
  <c r="S124" i="1"/>
  <c r="J124" i="1" s="1"/>
  <c r="O124" i="1" s="1"/>
  <c r="S126" i="1"/>
  <c r="J126" i="1" s="1"/>
  <c r="O126" i="1" s="1"/>
  <c r="Z112" i="1"/>
  <c r="Z105" i="1"/>
  <c r="Z116" i="1"/>
  <c r="J114" i="1"/>
  <c r="O114" i="1" s="1"/>
  <c r="Y114" i="1"/>
  <c r="S122" i="1"/>
  <c r="J122" i="1" s="1"/>
  <c r="O122" i="1" s="1"/>
  <c r="S120" i="1"/>
  <c r="J120" i="1" s="1"/>
  <c r="O120" i="1" s="1"/>
  <c r="S118" i="1"/>
  <c r="J118" i="1" s="1"/>
  <c r="O118" i="1" s="1"/>
  <c r="Z115" i="1"/>
  <c r="S119" i="1"/>
  <c r="J119" i="1" s="1"/>
  <c r="O119" i="1" s="1"/>
  <c r="N119" i="1"/>
  <c r="T119" i="1" s="1"/>
  <c r="Y120" i="1"/>
  <c r="N121" i="1"/>
  <c r="T121" i="1" s="1"/>
  <c r="U121" i="1" s="1"/>
  <c r="Q121" i="1" s="1"/>
  <c r="R121" i="1" s="1"/>
  <c r="P121" i="1" l="1"/>
  <c r="U130" i="1"/>
  <c r="Q130" i="1" s="1"/>
  <c r="R130" i="1" s="1"/>
  <c r="U135" i="1"/>
  <c r="Q135" i="1" s="1"/>
  <c r="R135" i="1" s="1"/>
  <c r="P118" i="1"/>
  <c r="Q114" i="1"/>
  <c r="R114" i="1" s="1"/>
  <c r="P127" i="1"/>
  <c r="P106" i="1"/>
  <c r="P123" i="1"/>
  <c r="P119" i="1"/>
  <c r="P122" i="1"/>
  <c r="P128" i="1"/>
  <c r="P110" i="1"/>
  <c r="P111" i="1"/>
  <c r="P112" i="1"/>
  <c r="P107" i="1"/>
  <c r="P108" i="1"/>
  <c r="P104" i="1"/>
  <c r="P126" i="1"/>
  <c r="P131" i="1"/>
  <c r="P109" i="1"/>
  <c r="P125" i="1"/>
  <c r="P105" i="1"/>
  <c r="P120" i="1"/>
  <c r="P124" i="1"/>
  <c r="U125" i="1"/>
  <c r="Q125" i="1" s="1"/>
  <c r="R125" i="1" s="1"/>
  <c r="P103" i="1"/>
  <c r="P113" i="1"/>
  <c r="P116" i="1"/>
  <c r="Q110" i="1"/>
  <c r="R110" i="1" s="1"/>
  <c r="Q112" i="1"/>
  <c r="R112" i="1" s="1"/>
  <c r="Q109" i="1"/>
  <c r="R109" i="1" s="1"/>
  <c r="U124" i="1"/>
  <c r="Q124" i="1" s="1"/>
  <c r="R124" i="1" s="1"/>
  <c r="U128" i="1"/>
  <c r="Q128" i="1" s="1"/>
  <c r="R128" i="1" s="1"/>
  <c r="U131" i="1"/>
  <c r="Q131" i="1" s="1"/>
  <c r="R131" i="1" s="1"/>
  <c r="U136" i="1"/>
  <c r="Q136" i="1" s="1"/>
  <c r="R136" i="1" s="1"/>
  <c r="U134" i="1"/>
  <c r="Q134" i="1" s="1"/>
  <c r="R134" i="1" s="1"/>
  <c r="U138" i="1"/>
  <c r="Q138" i="1" s="1"/>
  <c r="R138" i="1" s="1"/>
  <c r="U126" i="1"/>
  <c r="Q126" i="1" s="1"/>
  <c r="R126" i="1" s="1"/>
  <c r="U122" i="1"/>
  <c r="Q122" i="1" s="1"/>
  <c r="R122" i="1" s="1"/>
  <c r="U118" i="1"/>
  <c r="Q118" i="1" s="1"/>
  <c r="R118" i="1" s="1"/>
  <c r="U119" i="1"/>
  <c r="Q119" i="1" s="1"/>
  <c r="R119" i="1" s="1"/>
  <c r="U120" i="1"/>
  <c r="Q120" i="1" s="1"/>
  <c r="R120" i="1" s="1"/>
  <c r="K7" i="16"/>
  <c r="K8" i="16"/>
  <c r="K9" i="16"/>
  <c r="K10" i="16"/>
  <c r="K11" i="16"/>
  <c r="K12" i="16"/>
  <c r="K14" i="16"/>
  <c r="K15" i="16"/>
  <c r="K16" i="16"/>
  <c r="K17" i="16"/>
  <c r="K18" i="16"/>
  <c r="K19" i="16"/>
  <c r="K20" i="16"/>
  <c r="K21" i="16"/>
  <c r="K22" i="16"/>
  <c r="K23" i="16"/>
  <c r="K24" i="16"/>
  <c r="K25" i="16"/>
  <c r="K26" i="16"/>
  <c r="K27" i="16"/>
  <c r="K28" i="16"/>
  <c r="K29" i="16"/>
  <c r="K6" i="16"/>
  <c r="E6" i="16" l="1"/>
  <c r="E7" i="16"/>
  <c r="E8" i="16"/>
  <c r="E9" i="16"/>
  <c r="E10" i="16"/>
  <c r="E11" i="16"/>
  <c r="E12" i="16"/>
  <c r="E13" i="16"/>
  <c r="E14" i="16"/>
  <c r="E15" i="16"/>
  <c r="E16" i="16"/>
  <c r="E17" i="16"/>
  <c r="E18" i="16"/>
  <c r="E19" i="16"/>
  <c r="E20" i="16"/>
  <c r="E21" i="16"/>
  <c r="E22" i="16"/>
  <c r="E23" i="16"/>
  <c r="E24" i="16"/>
  <c r="E25" i="16"/>
  <c r="F26" i="16"/>
  <c r="E27" i="16"/>
  <c r="F28" i="16"/>
  <c r="F29" i="16"/>
  <c r="E30" i="16"/>
  <c r="E5" i="16"/>
  <c r="BJ4" i="10" l="1"/>
  <c r="BJ161" i="10" s="1"/>
  <c r="BQ176" i="10" s="1"/>
  <c r="BJ5" i="10"/>
  <c r="BJ6" i="10"/>
  <c r="BJ7" i="10"/>
  <c r="BJ8" i="10"/>
  <c r="BJ9" i="10"/>
  <c r="BJ10" i="10"/>
  <c r="BJ11" i="10"/>
  <c r="BJ12" i="10"/>
  <c r="BJ13" i="10"/>
  <c r="BJ14" i="10"/>
  <c r="BJ15" i="10"/>
  <c r="BJ16" i="10"/>
  <c r="BJ17" i="10"/>
  <c r="BJ18" i="10"/>
  <c r="BJ19" i="10"/>
  <c r="BJ20" i="10"/>
  <c r="BJ21" i="10"/>
  <c r="BJ22" i="10"/>
  <c r="BJ23" i="10"/>
  <c r="BJ24" i="10"/>
  <c r="BJ25" i="10"/>
  <c r="BJ26" i="10"/>
  <c r="BJ27" i="10"/>
  <c r="BJ28" i="10"/>
  <c r="BJ29" i="10"/>
  <c r="BJ30" i="10"/>
  <c r="BJ31" i="10"/>
  <c r="BJ32" i="10"/>
  <c r="BJ33" i="10"/>
  <c r="BJ34" i="10"/>
  <c r="BJ35" i="10"/>
  <c r="BJ36" i="10"/>
  <c r="BJ37" i="10"/>
  <c r="BJ38" i="10"/>
  <c r="BJ39" i="10"/>
  <c r="BJ40" i="10"/>
  <c r="BJ41" i="10"/>
  <c r="BJ42" i="10"/>
  <c r="BJ43" i="10"/>
  <c r="BJ44" i="10"/>
  <c r="BJ45" i="10"/>
  <c r="BJ46" i="10"/>
  <c r="BJ47" i="10"/>
  <c r="BJ48" i="10"/>
  <c r="BJ49" i="10"/>
  <c r="BJ50" i="10"/>
  <c r="BJ51" i="10"/>
  <c r="BJ52" i="10"/>
  <c r="BJ53" i="10"/>
  <c r="BJ54" i="10"/>
  <c r="BJ55" i="10"/>
  <c r="BJ56" i="10"/>
  <c r="BJ57" i="10"/>
  <c r="BJ58" i="10"/>
  <c r="BJ59" i="10"/>
  <c r="BJ60" i="10"/>
  <c r="BJ61" i="10"/>
  <c r="BJ62" i="10"/>
  <c r="BJ63" i="10"/>
  <c r="BJ64" i="10"/>
  <c r="BJ65" i="10"/>
  <c r="BJ69" i="10"/>
  <c r="BJ70" i="10"/>
  <c r="BJ71" i="10"/>
  <c r="BJ78" i="10"/>
  <c r="BJ82" i="10"/>
  <c r="BJ83" i="10"/>
  <c r="BJ84" i="10"/>
  <c r="BJ85" i="10"/>
  <c r="BJ86" i="10"/>
  <c r="BJ87" i="10"/>
  <c r="BJ88" i="10"/>
  <c r="BJ89" i="10"/>
  <c r="BJ90" i="10"/>
  <c r="BJ91" i="10"/>
  <c r="BJ92" i="10"/>
  <c r="BJ94" i="10"/>
  <c r="BJ95" i="10"/>
  <c r="BJ96" i="10"/>
  <c r="BJ97" i="10"/>
  <c r="BJ99" i="10"/>
  <c r="BJ100" i="10"/>
  <c r="BJ103" i="10"/>
  <c r="BJ105" i="10"/>
  <c r="BJ106" i="10"/>
  <c r="BJ107" i="10"/>
  <c r="BJ108" i="10"/>
  <c r="BJ109" i="10"/>
  <c r="BJ110" i="10"/>
  <c r="BJ111" i="10"/>
  <c r="BJ112" i="10"/>
  <c r="BJ113" i="10"/>
  <c r="BJ114" i="10"/>
  <c r="BJ115" i="10"/>
  <c r="BJ116" i="10"/>
  <c r="BJ117" i="10"/>
  <c r="BJ118" i="10"/>
  <c r="BJ119" i="10"/>
  <c r="BJ120" i="10"/>
  <c r="BJ121" i="10"/>
  <c r="BJ122" i="10"/>
  <c r="BJ123" i="10"/>
  <c r="BJ124" i="10"/>
  <c r="BJ125" i="10"/>
  <c r="BJ127" i="10"/>
  <c r="AK127" i="10"/>
  <c r="AL127" i="10"/>
  <c r="AM127" i="10"/>
  <c r="AN127" i="10"/>
  <c r="AO127" i="10"/>
  <c r="AP127" i="10"/>
  <c r="AQ127" i="10"/>
  <c r="AR127" i="10"/>
  <c r="AS127" i="10"/>
  <c r="AT127" i="10"/>
  <c r="AU127" i="10"/>
  <c r="AV127" i="10"/>
  <c r="AW127" i="10"/>
  <c r="AX127" i="10"/>
  <c r="AY127" i="10"/>
  <c r="AZ127" i="10"/>
  <c r="BB127" i="10"/>
  <c r="BC127" i="10"/>
  <c r="BD127" i="10"/>
  <c r="BE127" i="10"/>
  <c r="BI127" i="10"/>
  <c r="AJ127" i="10"/>
  <c r="N31" i="15"/>
  <c r="O31" i="15"/>
  <c r="B67" i="8"/>
  <c r="C67" i="8"/>
  <c r="D67" i="8" s="1"/>
  <c r="AQ3" i="7"/>
  <c r="AR3" i="7"/>
  <c r="AS3" i="7"/>
  <c r="AT3" i="7"/>
  <c r="AU3" i="7"/>
  <c r="AV3" i="7"/>
  <c r="AW3" i="7"/>
  <c r="AX3" i="7"/>
  <c r="AY3" i="7"/>
  <c r="AZ3" i="7"/>
  <c r="BA3" i="7"/>
  <c r="BB3" i="7"/>
  <c r="BC3" i="7"/>
  <c r="BD3" i="7"/>
  <c r="BE3" i="7"/>
  <c r="AQ4" i="7"/>
  <c r="AR4" i="7"/>
  <c r="AS4" i="7"/>
  <c r="AT4" i="7"/>
  <c r="AU4" i="7"/>
  <c r="AV4" i="7"/>
  <c r="AW4" i="7"/>
  <c r="AX4" i="7"/>
  <c r="AY4" i="7"/>
  <c r="AZ4" i="7"/>
  <c r="BA4" i="7"/>
  <c r="BB4" i="7"/>
  <c r="BC4" i="7"/>
  <c r="BD4" i="7"/>
  <c r="BE4" i="7"/>
  <c r="AQ5" i="7"/>
  <c r="AR5" i="7"/>
  <c r="AS5" i="7"/>
  <c r="AT5" i="7"/>
  <c r="AU5" i="7"/>
  <c r="AV5" i="7"/>
  <c r="AW5" i="7"/>
  <c r="AX5" i="7"/>
  <c r="AY5" i="7"/>
  <c r="AZ5" i="7"/>
  <c r="BA5" i="7"/>
  <c r="BB5" i="7"/>
  <c r="BC5" i="7"/>
  <c r="BD5" i="7"/>
  <c r="BE5" i="7"/>
  <c r="AQ6" i="7"/>
  <c r="AR6" i="7"/>
  <c r="AS6" i="7"/>
  <c r="AT6" i="7"/>
  <c r="AU6" i="7"/>
  <c r="AV6" i="7"/>
  <c r="AW6" i="7"/>
  <c r="AX6" i="7"/>
  <c r="AY6" i="7"/>
  <c r="AZ6" i="7"/>
  <c r="BA6" i="7"/>
  <c r="BB6" i="7"/>
  <c r="BC6" i="7"/>
  <c r="BD6" i="7"/>
  <c r="BE6" i="7"/>
  <c r="AP3" i="7"/>
  <c r="AP4" i="7"/>
  <c r="AP6" i="7"/>
  <c r="BB83" i="7" l="1"/>
  <c r="AX83" i="7"/>
  <c r="AT83" i="7"/>
  <c r="BE83" i="7"/>
  <c r="BA83" i="7"/>
  <c r="AW83" i="7"/>
  <c r="AS83" i="7"/>
  <c r="BD83" i="7"/>
  <c r="AZ83" i="7"/>
  <c r="AV83" i="7"/>
  <c r="AR83" i="7"/>
  <c r="AP83" i="7"/>
  <c r="BC83" i="7"/>
  <c r="AY83" i="7"/>
  <c r="AU83" i="7"/>
  <c r="AQ83" i="7"/>
  <c r="BJ174" i="10"/>
  <c r="E67" i="8"/>
  <c r="M144" i="1"/>
  <c r="X152" i="1" l="1"/>
  <c r="M152" i="1"/>
  <c r="Z152" i="1"/>
  <c r="X151" i="1"/>
  <c r="M151" i="1"/>
  <c r="N151" i="1" s="1"/>
  <c r="T151" i="1" s="1"/>
  <c r="Z151" i="1"/>
  <c r="X150" i="1"/>
  <c r="M150" i="1"/>
  <c r="S150" i="1" s="1"/>
  <c r="J150" i="1" s="1"/>
  <c r="O150" i="1" s="1"/>
  <c r="Y150" i="1"/>
  <c r="X149" i="1"/>
  <c r="M149" i="1"/>
  <c r="X148" i="1"/>
  <c r="M148" i="1"/>
  <c r="N148" i="1" s="1"/>
  <c r="T148" i="1" s="1"/>
  <c r="X147" i="1"/>
  <c r="M147" i="1"/>
  <c r="X146" i="1"/>
  <c r="M146" i="1"/>
  <c r="N146" i="1" s="1"/>
  <c r="T146" i="1" s="1"/>
  <c r="X145" i="1"/>
  <c r="M145" i="1"/>
  <c r="X144" i="1"/>
  <c r="N144" i="1"/>
  <c r="T144" i="1" s="1"/>
  <c r="X142" i="1"/>
  <c r="M142" i="1"/>
  <c r="N142" i="1" s="1"/>
  <c r="T142" i="1" s="1"/>
  <c r="Y142" i="1"/>
  <c r="X141" i="1"/>
  <c r="M141" i="1"/>
  <c r="S141" i="1" s="1"/>
  <c r="J141" i="1" s="1"/>
  <c r="O141" i="1" s="1"/>
  <c r="Y141" i="1"/>
  <c r="X140" i="1"/>
  <c r="M140" i="1"/>
  <c r="N140" i="1" s="1"/>
  <c r="T140" i="1" s="1"/>
  <c r="Z140" i="1"/>
  <c r="X139" i="1"/>
  <c r="M139" i="1"/>
  <c r="S139" i="1" s="1"/>
  <c r="J139" i="1" s="1"/>
  <c r="O139" i="1" s="1"/>
  <c r="X154" i="1"/>
  <c r="M154" i="1"/>
  <c r="N154" i="1" s="1"/>
  <c r="T154" i="1" s="1"/>
  <c r="Z141" i="1" l="1"/>
  <c r="Y140" i="1"/>
  <c r="Y151" i="1"/>
  <c r="S151" i="1"/>
  <c r="J151" i="1" s="1"/>
  <c r="O151" i="1" s="1"/>
  <c r="Z142" i="1"/>
  <c r="S154" i="1"/>
  <c r="J154" i="1" s="1"/>
  <c r="O154" i="1" s="1"/>
  <c r="S142" i="1"/>
  <c r="J142" i="1" s="1"/>
  <c r="O142" i="1" s="1"/>
  <c r="P142" i="1" s="1"/>
  <c r="S148" i="1"/>
  <c r="J148" i="1" s="1"/>
  <c r="O148" i="1" s="1"/>
  <c r="S146" i="1"/>
  <c r="J146" i="1" s="1"/>
  <c r="O146" i="1" s="1"/>
  <c r="S144" i="1"/>
  <c r="J144" i="1" s="1"/>
  <c r="O144" i="1" s="1"/>
  <c r="S140" i="1"/>
  <c r="J140" i="1" s="1"/>
  <c r="O140" i="1" s="1"/>
  <c r="N139" i="1"/>
  <c r="T139" i="1" s="1"/>
  <c r="U139" i="1" s="1"/>
  <c r="Q139" i="1" s="1"/>
  <c r="R139" i="1" s="1"/>
  <c r="S145" i="1"/>
  <c r="J145" i="1" s="1"/>
  <c r="O145" i="1" s="1"/>
  <c r="N145" i="1"/>
  <c r="T145" i="1" s="1"/>
  <c r="Z150" i="1"/>
  <c r="S152" i="1"/>
  <c r="J152" i="1" s="1"/>
  <c r="O152" i="1" s="1"/>
  <c r="N152" i="1"/>
  <c r="T152" i="1" s="1"/>
  <c r="S149" i="1"/>
  <c r="J149" i="1" s="1"/>
  <c r="O149" i="1" s="1"/>
  <c r="N149" i="1"/>
  <c r="T149" i="1" s="1"/>
  <c r="S147" i="1"/>
  <c r="J147" i="1" s="1"/>
  <c r="O147" i="1" s="1"/>
  <c r="N147" i="1"/>
  <c r="T147" i="1" s="1"/>
  <c r="Y152" i="1"/>
  <c r="N141" i="1"/>
  <c r="T141" i="1" s="1"/>
  <c r="U141" i="1" s="1"/>
  <c r="Q141" i="1" s="1"/>
  <c r="R141" i="1" s="1"/>
  <c r="N150" i="1"/>
  <c r="T150" i="1" s="1"/>
  <c r="U150" i="1" s="1"/>
  <c r="Q150" i="1" s="1"/>
  <c r="R150" i="1" s="1"/>
  <c r="P135" i="1" l="1"/>
  <c r="P133" i="1"/>
  <c r="P137" i="1"/>
  <c r="P136" i="1"/>
  <c r="P134" i="1"/>
  <c r="P138" i="1"/>
  <c r="Y123" i="1"/>
  <c r="P147" i="1"/>
  <c r="P139" i="1"/>
  <c r="P144" i="1"/>
  <c r="P152" i="1"/>
  <c r="P146" i="1"/>
  <c r="P149" i="1"/>
  <c r="P145" i="1"/>
  <c r="P148" i="1"/>
  <c r="U142" i="1"/>
  <c r="Q142" i="1" s="1"/>
  <c r="R142" i="1" s="1"/>
  <c r="U151" i="1"/>
  <c r="Q151" i="1" s="1"/>
  <c r="R151" i="1" s="1"/>
  <c r="U148" i="1"/>
  <c r="Q148" i="1" s="1"/>
  <c r="R148" i="1" s="1"/>
  <c r="U154" i="1"/>
  <c r="Q154" i="1" s="1"/>
  <c r="R154" i="1" s="1"/>
  <c r="U147" i="1"/>
  <c r="Q147" i="1" s="1"/>
  <c r="R147" i="1" s="1"/>
  <c r="U146" i="1"/>
  <c r="Q146" i="1" s="1"/>
  <c r="R146" i="1" s="1"/>
  <c r="U144" i="1"/>
  <c r="Q144" i="1" s="1"/>
  <c r="R144" i="1" s="1"/>
  <c r="U140" i="1"/>
  <c r="Q140" i="1" s="1"/>
  <c r="R140" i="1" s="1"/>
  <c r="U149" i="1"/>
  <c r="Q149" i="1" s="1"/>
  <c r="R149" i="1" s="1"/>
  <c r="U152" i="1"/>
  <c r="Q152" i="1" s="1"/>
  <c r="R152" i="1" s="1"/>
  <c r="U145" i="1"/>
  <c r="Q145" i="1" s="1"/>
  <c r="R145" i="1" s="1"/>
  <c r="AW1866" i="11"/>
  <c r="AW1867" i="11"/>
  <c r="AI29" i="10" s="1"/>
  <c r="AW1868" i="11"/>
  <c r="AW1869" i="11"/>
  <c r="AW1870" i="11"/>
  <c r="AW1871" i="11"/>
  <c r="AW1872" i="11"/>
  <c r="AW1873" i="11"/>
  <c r="AW1874" i="11"/>
  <c r="AW1875" i="11"/>
  <c r="AW1876" i="11"/>
  <c r="AW1877" i="11"/>
  <c r="AW1878" i="11"/>
  <c r="AW1879" i="11"/>
  <c r="AW1880" i="11"/>
  <c r="AW1881" i="11"/>
  <c r="AW1882" i="11"/>
  <c r="AW1883" i="11"/>
  <c r="AW1884" i="11"/>
  <c r="AW1885" i="11"/>
  <c r="AW1886" i="11"/>
  <c r="AW1887" i="11"/>
  <c r="AW1888" i="11"/>
  <c r="AW1889" i="11"/>
  <c r="AW1890" i="11"/>
  <c r="AW1891" i="11"/>
  <c r="AW1892" i="11"/>
  <c r="AW1893" i="11"/>
  <c r="AW1894" i="11"/>
  <c r="AW1895" i="11"/>
  <c r="AW1896" i="11"/>
  <c r="AW1897" i="11"/>
  <c r="AW1898" i="11"/>
  <c r="AW1899" i="11"/>
  <c r="AW1900" i="11"/>
  <c r="AW1901" i="11"/>
  <c r="AW1902" i="11"/>
  <c r="AW1903" i="11"/>
  <c r="AW1904" i="11"/>
  <c r="AW1905" i="11"/>
  <c r="AW1906" i="11"/>
  <c r="AW1907" i="11"/>
  <c r="AW1908" i="11"/>
  <c r="AW1909" i="11"/>
  <c r="AI131" i="10" s="1"/>
  <c r="AW1910" i="11"/>
  <c r="AW1911" i="11"/>
  <c r="AW1912" i="11"/>
  <c r="AW1913" i="11"/>
  <c r="AW1914" i="11"/>
  <c r="AW1915" i="11"/>
  <c r="AW50" i="11"/>
  <c r="AW51" i="11"/>
  <c r="AW52" i="11"/>
  <c r="AW53" i="11"/>
  <c r="AW54" i="11"/>
  <c r="AW55" i="11"/>
  <c r="AW56" i="11"/>
  <c r="AW57" i="11"/>
  <c r="AW58" i="11"/>
  <c r="AW59" i="11"/>
  <c r="AW60" i="11"/>
  <c r="AW61" i="11"/>
  <c r="AW62" i="11"/>
  <c r="AW63" i="11"/>
  <c r="AW64" i="11"/>
  <c r="AW65" i="11"/>
  <c r="AW66" i="11"/>
  <c r="AW67" i="11"/>
  <c r="AW68" i="11"/>
  <c r="AW69" i="11"/>
  <c r="AW70" i="11"/>
  <c r="AW71" i="11"/>
  <c r="AW72" i="11"/>
  <c r="AW73" i="11"/>
  <c r="AW74" i="11"/>
  <c r="AW75" i="11"/>
  <c r="AW76" i="11"/>
  <c r="AW77" i="11"/>
  <c r="AW78" i="11"/>
  <c r="AW79" i="11"/>
  <c r="AW80" i="11"/>
  <c r="AW81" i="11"/>
  <c r="AW82" i="11"/>
  <c r="AW83" i="11"/>
  <c r="AW84" i="11"/>
  <c r="AW85" i="11"/>
  <c r="AW86" i="11"/>
  <c r="AW87" i="11"/>
  <c r="AW88" i="11"/>
  <c r="AW89" i="11"/>
  <c r="AW90" i="11"/>
  <c r="AW91" i="11"/>
  <c r="AW92" i="11"/>
  <c r="AW93" i="11"/>
  <c r="AW94" i="11"/>
  <c r="AW95" i="11"/>
  <c r="AW96" i="11"/>
  <c r="AW97" i="11"/>
  <c r="AW98" i="11"/>
  <c r="AW99" i="11"/>
  <c r="AW100" i="11"/>
  <c r="AW101" i="11"/>
  <c r="AW102" i="11"/>
  <c r="AW103" i="11"/>
  <c r="AW104" i="11"/>
  <c r="AW105" i="11"/>
  <c r="AW106" i="11"/>
  <c r="AW107" i="11"/>
  <c r="AW108" i="11"/>
  <c r="AW109" i="11"/>
  <c r="AW110" i="11"/>
  <c r="AW111" i="11"/>
  <c r="AW112" i="11"/>
  <c r="AW113" i="11"/>
  <c r="AW114" i="11"/>
  <c r="AW115" i="11"/>
  <c r="AW116" i="11"/>
  <c r="AW117" i="11"/>
  <c r="AW118" i="11"/>
  <c r="AW119" i="11"/>
  <c r="AW120" i="11"/>
  <c r="AW121" i="11"/>
  <c r="AW122" i="11"/>
  <c r="AW123" i="11"/>
  <c r="AW124" i="11"/>
  <c r="AW125" i="11"/>
  <c r="AW126" i="11"/>
  <c r="AW127" i="11"/>
  <c r="AW128" i="11"/>
  <c r="AW129" i="11"/>
  <c r="AW130" i="11"/>
  <c r="AW131" i="11"/>
  <c r="AW132" i="11"/>
  <c r="AW133" i="11"/>
  <c r="AW134" i="11"/>
  <c r="AW135" i="11"/>
  <c r="AW136" i="11"/>
  <c r="AW137" i="11"/>
  <c r="AW138" i="11"/>
  <c r="AW139" i="11"/>
  <c r="AW140" i="11"/>
  <c r="AW141" i="11"/>
  <c r="AW142" i="11"/>
  <c r="AW143" i="11"/>
  <c r="AW144" i="11"/>
  <c r="AW145" i="11"/>
  <c r="AW146" i="11"/>
  <c r="AW147" i="11"/>
  <c r="AW148" i="11"/>
  <c r="AW149" i="11"/>
  <c r="AW150" i="11"/>
  <c r="AW151" i="11"/>
  <c r="AW152" i="11"/>
  <c r="AW153" i="11"/>
  <c r="AW154" i="11"/>
  <c r="AW155" i="11"/>
  <c r="AW156" i="11"/>
  <c r="AW157" i="11"/>
  <c r="AW158" i="11"/>
  <c r="AW159" i="11"/>
  <c r="AW160" i="11"/>
  <c r="AW161" i="11"/>
  <c r="AW162" i="11"/>
  <c r="AW163" i="11"/>
  <c r="AW164" i="11"/>
  <c r="AW165" i="11"/>
  <c r="AW166" i="11"/>
  <c r="AW167" i="11"/>
  <c r="AW168" i="11"/>
  <c r="AW169" i="11"/>
  <c r="AW170" i="11"/>
  <c r="AW171" i="11"/>
  <c r="AW172" i="11"/>
  <c r="AW173" i="11"/>
  <c r="AW174" i="11"/>
  <c r="AW175" i="11"/>
  <c r="AW176" i="11"/>
  <c r="AW177" i="11"/>
  <c r="AW178" i="11"/>
  <c r="AW179" i="11"/>
  <c r="AW180" i="11"/>
  <c r="AW181" i="11"/>
  <c r="AW182" i="11"/>
  <c r="AW183" i="11"/>
  <c r="AW184" i="11"/>
  <c r="AW185" i="11"/>
  <c r="AW186" i="11"/>
  <c r="AW187" i="11"/>
  <c r="AW188" i="11"/>
  <c r="AW189" i="11"/>
  <c r="AW190" i="11"/>
  <c r="AW191" i="11"/>
  <c r="AW192" i="11"/>
  <c r="AW193" i="11"/>
  <c r="AW194" i="11"/>
  <c r="AW195" i="11"/>
  <c r="AW196" i="11"/>
  <c r="AW197" i="11"/>
  <c r="AW198" i="11"/>
  <c r="AI102" i="10" s="1"/>
  <c r="AW199" i="11"/>
  <c r="AW200" i="11"/>
  <c r="AW201" i="11"/>
  <c r="AW202" i="11"/>
  <c r="AW203" i="11"/>
  <c r="AW204" i="11"/>
  <c r="AW205" i="11"/>
  <c r="AW206" i="11"/>
  <c r="AW207" i="11"/>
  <c r="AW208" i="11"/>
  <c r="AW209" i="11"/>
  <c r="AW210" i="11"/>
  <c r="AW211" i="11"/>
  <c r="AW212" i="11"/>
  <c r="AW213" i="11"/>
  <c r="AW214" i="11"/>
  <c r="AW215" i="11"/>
  <c r="AW216" i="11"/>
  <c r="AW217" i="11"/>
  <c r="AW218" i="11"/>
  <c r="AW219" i="11"/>
  <c r="AW220" i="11"/>
  <c r="AW221" i="11"/>
  <c r="AW222" i="11"/>
  <c r="AW223" i="11"/>
  <c r="AW224" i="11"/>
  <c r="AW225" i="11"/>
  <c r="AW226" i="11"/>
  <c r="AW227" i="11"/>
  <c r="AW228" i="11"/>
  <c r="AW229" i="11"/>
  <c r="AW230" i="11"/>
  <c r="AW231" i="11"/>
  <c r="AW232" i="11"/>
  <c r="AW233" i="11"/>
  <c r="AW234" i="11"/>
  <c r="AW235" i="11"/>
  <c r="AW236" i="11"/>
  <c r="AW237" i="11"/>
  <c r="AW238" i="11"/>
  <c r="AW239" i="11"/>
  <c r="AW240" i="11"/>
  <c r="AW241" i="11"/>
  <c r="AW242" i="11"/>
  <c r="AW243" i="11"/>
  <c r="AW244" i="11"/>
  <c r="AW245" i="11"/>
  <c r="AW246" i="11"/>
  <c r="AW247" i="11"/>
  <c r="AW248" i="11"/>
  <c r="AW249" i="11"/>
  <c r="AW250" i="11"/>
  <c r="AW251" i="11"/>
  <c r="AW252" i="11"/>
  <c r="AI120" i="10" s="1"/>
  <c r="AW253" i="11"/>
  <c r="AW254" i="11"/>
  <c r="AW255" i="11"/>
  <c r="AW256" i="11"/>
  <c r="AW257" i="11"/>
  <c r="AW258" i="11"/>
  <c r="AW259" i="11"/>
  <c r="AW260" i="11"/>
  <c r="AW261" i="11"/>
  <c r="AW262" i="11"/>
  <c r="AW263" i="11"/>
  <c r="AW264" i="11"/>
  <c r="AW265" i="11"/>
  <c r="AW266" i="11"/>
  <c r="AW267" i="11"/>
  <c r="AW268" i="11"/>
  <c r="AW269" i="11"/>
  <c r="AW270" i="11"/>
  <c r="AW271" i="11"/>
  <c r="AW272" i="11"/>
  <c r="AW273" i="11"/>
  <c r="AW274" i="11"/>
  <c r="AW275" i="11"/>
  <c r="AW276" i="11"/>
  <c r="AW277" i="11"/>
  <c r="AW278" i="11"/>
  <c r="AW279" i="11"/>
  <c r="AW280" i="11"/>
  <c r="AW281" i="11"/>
  <c r="AI74" i="10" s="1"/>
  <c r="AW282" i="11"/>
  <c r="AW283" i="11"/>
  <c r="AW284" i="11"/>
  <c r="AW285" i="11"/>
  <c r="AW286" i="11"/>
  <c r="AW287" i="11"/>
  <c r="AW288" i="11"/>
  <c r="AW289" i="11"/>
  <c r="AW290" i="11"/>
  <c r="AW291" i="11"/>
  <c r="AW292" i="11"/>
  <c r="AW293" i="11"/>
  <c r="AW294" i="11"/>
  <c r="AW295" i="11"/>
  <c r="AW296" i="11"/>
  <c r="AW297" i="11"/>
  <c r="AW298" i="11"/>
  <c r="AW299" i="11"/>
  <c r="AW300" i="11"/>
  <c r="AW301" i="11"/>
  <c r="AW302" i="11"/>
  <c r="AW303" i="11"/>
  <c r="AW304" i="11"/>
  <c r="AW305" i="11"/>
  <c r="AW306" i="11"/>
  <c r="AW307" i="11"/>
  <c r="AW308" i="11"/>
  <c r="AW309" i="11"/>
  <c r="AW310" i="11"/>
  <c r="AW311" i="11"/>
  <c r="AW312" i="11"/>
  <c r="AW313" i="11"/>
  <c r="AW314" i="11"/>
  <c r="AW315" i="11"/>
  <c r="AW316" i="11"/>
  <c r="AW317" i="11"/>
  <c r="AW318" i="11"/>
  <c r="AW319" i="11"/>
  <c r="AW320" i="11"/>
  <c r="AW321" i="11"/>
  <c r="AW322" i="11"/>
  <c r="AW323" i="11"/>
  <c r="AW324" i="11"/>
  <c r="AW325" i="11"/>
  <c r="AW326" i="11"/>
  <c r="AW327" i="11"/>
  <c r="AW328" i="11"/>
  <c r="AW329" i="11"/>
  <c r="AW330" i="11"/>
  <c r="AI84" i="10" s="1"/>
  <c r="BN84" i="10" s="1"/>
  <c r="AW331" i="11"/>
  <c r="AW332" i="11"/>
  <c r="AW333" i="11"/>
  <c r="AW334" i="11"/>
  <c r="AW335" i="11"/>
  <c r="AW336" i="11"/>
  <c r="AW337" i="11"/>
  <c r="AW338" i="11"/>
  <c r="AW339" i="11"/>
  <c r="AW340" i="11"/>
  <c r="AW341" i="11"/>
  <c r="AW342" i="11"/>
  <c r="AW343" i="11"/>
  <c r="AW344" i="11"/>
  <c r="AW345" i="11"/>
  <c r="AW346" i="11"/>
  <c r="AW347" i="11"/>
  <c r="AW348" i="11"/>
  <c r="AW349" i="11"/>
  <c r="AW350" i="11"/>
  <c r="AW351" i="11"/>
  <c r="AI127" i="10" s="1"/>
  <c r="BN127" i="10" s="1"/>
  <c r="AW352" i="11"/>
  <c r="AW353" i="11"/>
  <c r="AW354" i="11"/>
  <c r="AW355" i="11"/>
  <c r="AW356" i="11"/>
  <c r="AW357" i="11"/>
  <c r="AW358" i="11"/>
  <c r="AW359" i="11"/>
  <c r="AW360" i="11"/>
  <c r="AW361" i="11"/>
  <c r="AW362" i="11"/>
  <c r="AW363" i="11"/>
  <c r="AW364" i="11"/>
  <c r="AW365" i="11"/>
  <c r="AW366" i="11"/>
  <c r="AW367" i="11"/>
  <c r="AW368" i="11"/>
  <c r="AW369" i="11"/>
  <c r="AW370" i="11"/>
  <c r="AW371" i="11"/>
  <c r="AW372" i="11"/>
  <c r="AW373" i="11"/>
  <c r="AW374" i="11"/>
  <c r="AW375" i="11"/>
  <c r="AW376" i="11"/>
  <c r="AW377" i="11"/>
  <c r="AW378" i="11"/>
  <c r="AW379" i="11"/>
  <c r="AW380" i="11"/>
  <c r="AW381" i="11"/>
  <c r="AW382" i="11"/>
  <c r="AW383" i="11"/>
  <c r="AW384" i="11"/>
  <c r="AW385" i="11"/>
  <c r="AW386" i="11"/>
  <c r="AW387" i="11"/>
  <c r="AW388" i="11"/>
  <c r="AW389" i="11"/>
  <c r="AI85" i="10" s="1"/>
  <c r="BK85" i="10" s="1"/>
  <c r="AW390" i="11"/>
  <c r="AW391" i="11"/>
  <c r="AW392" i="11"/>
  <c r="AW393" i="11"/>
  <c r="AW394" i="11"/>
  <c r="AW395" i="11"/>
  <c r="AW396" i="11"/>
  <c r="AW397" i="11"/>
  <c r="AW398" i="11"/>
  <c r="AW399" i="11"/>
  <c r="AW400" i="11"/>
  <c r="AW401" i="11"/>
  <c r="AW402" i="11"/>
  <c r="AW403" i="11"/>
  <c r="AW404" i="11"/>
  <c r="AW405" i="11"/>
  <c r="AW406" i="11"/>
  <c r="AW407" i="11"/>
  <c r="AW408" i="11"/>
  <c r="AW409" i="11"/>
  <c r="AW410" i="11"/>
  <c r="AW411" i="11"/>
  <c r="AW412" i="11"/>
  <c r="AW413" i="11"/>
  <c r="AW414" i="11"/>
  <c r="AW415" i="11"/>
  <c r="AW416" i="11"/>
  <c r="AW417" i="11"/>
  <c r="AW418" i="11"/>
  <c r="AW419" i="11"/>
  <c r="AW420" i="11"/>
  <c r="AW421" i="11"/>
  <c r="AW422" i="11"/>
  <c r="AW423" i="11"/>
  <c r="AW424" i="11"/>
  <c r="AW425" i="11"/>
  <c r="AW426" i="11"/>
  <c r="AW427" i="11"/>
  <c r="AW428" i="11"/>
  <c r="AW429" i="11"/>
  <c r="AW430" i="11"/>
  <c r="AW431" i="11"/>
  <c r="AW432" i="11"/>
  <c r="AW433" i="11"/>
  <c r="AW434" i="11"/>
  <c r="AW435" i="11"/>
  <c r="AW436" i="11"/>
  <c r="AW437" i="11"/>
  <c r="AW438" i="11"/>
  <c r="AW439" i="11"/>
  <c r="AW440" i="11"/>
  <c r="AW441" i="11"/>
  <c r="AW442" i="11"/>
  <c r="AW443" i="11"/>
  <c r="AW444" i="11"/>
  <c r="AW445" i="11"/>
  <c r="AW446" i="11"/>
  <c r="AW447" i="11"/>
  <c r="AW448" i="11"/>
  <c r="AW449" i="11"/>
  <c r="AW450" i="11"/>
  <c r="AW451" i="11"/>
  <c r="AW452" i="11"/>
  <c r="AI88" i="10" s="1"/>
  <c r="AW453" i="11"/>
  <c r="AW454" i="11"/>
  <c r="AW455" i="11"/>
  <c r="AW456" i="11"/>
  <c r="AW457" i="11"/>
  <c r="AW458" i="11"/>
  <c r="AW459" i="11"/>
  <c r="AW460" i="11"/>
  <c r="AW461" i="11"/>
  <c r="AW462" i="11"/>
  <c r="AW463" i="11"/>
  <c r="AW464" i="11"/>
  <c r="AW465" i="11"/>
  <c r="AW466" i="11"/>
  <c r="AW467" i="11"/>
  <c r="AW468" i="11"/>
  <c r="AW469" i="11"/>
  <c r="AW470" i="11"/>
  <c r="AW471" i="11"/>
  <c r="AW472" i="11"/>
  <c r="AW473" i="11"/>
  <c r="AW474" i="11"/>
  <c r="AW475" i="11"/>
  <c r="AW476" i="11"/>
  <c r="AW477" i="11"/>
  <c r="AW478" i="11"/>
  <c r="AW479" i="11"/>
  <c r="AW480" i="11"/>
  <c r="AW481" i="11"/>
  <c r="AW482" i="11"/>
  <c r="AW483" i="11"/>
  <c r="AW484" i="11"/>
  <c r="AW485" i="11"/>
  <c r="AW486" i="11"/>
  <c r="AW487" i="11"/>
  <c r="AW488" i="11"/>
  <c r="AW489" i="11"/>
  <c r="AW490" i="11"/>
  <c r="AW491" i="11"/>
  <c r="AW492" i="11"/>
  <c r="AW493" i="11"/>
  <c r="AW494" i="11"/>
  <c r="AW495" i="11"/>
  <c r="AW496" i="11"/>
  <c r="AW497" i="11"/>
  <c r="AW498" i="11"/>
  <c r="AW499" i="11"/>
  <c r="AW500" i="11"/>
  <c r="AW501" i="11"/>
  <c r="AW502" i="11"/>
  <c r="AW503" i="11"/>
  <c r="AW504" i="11"/>
  <c r="AW505" i="11"/>
  <c r="AW506" i="11"/>
  <c r="AW507" i="11"/>
  <c r="AW508" i="11"/>
  <c r="AW509" i="11"/>
  <c r="AW510" i="11"/>
  <c r="AW511" i="11"/>
  <c r="AW512" i="11"/>
  <c r="AW513" i="11"/>
  <c r="AW514" i="11"/>
  <c r="AW515" i="11"/>
  <c r="AW516" i="11"/>
  <c r="AW517" i="11"/>
  <c r="AW518" i="11"/>
  <c r="AW519" i="11"/>
  <c r="AW520" i="11"/>
  <c r="AW521" i="11"/>
  <c r="AW522" i="11"/>
  <c r="AW523" i="11"/>
  <c r="AW524" i="11"/>
  <c r="AW525" i="11"/>
  <c r="AW526" i="11"/>
  <c r="AW527" i="11"/>
  <c r="AW528" i="11"/>
  <c r="AW529" i="11"/>
  <c r="AW530" i="11"/>
  <c r="AW531" i="11"/>
  <c r="AW532" i="11"/>
  <c r="AW533" i="11"/>
  <c r="AW534" i="11"/>
  <c r="AW535" i="11"/>
  <c r="AW536" i="11"/>
  <c r="AW537" i="11"/>
  <c r="AW538" i="11"/>
  <c r="AW539" i="11"/>
  <c r="AW540" i="11"/>
  <c r="AW541" i="11"/>
  <c r="AI46" i="10" s="1"/>
  <c r="AW542" i="11"/>
  <c r="AI47" i="10" s="1"/>
  <c r="AW543" i="11"/>
  <c r="AW544" i="11"/>
  <c r="AW545" i="11"/>
  <c r="AW546" i="11"/>
  <c r="AW547" i="11"/>
  <c r="AW548" i="11"/>
  <c r="AW549" i="11"/>
  <c r="AW550" i="11"/>
  <c r="AW551" i="11"/>
  <c r="AW552" i="11"/>
  <c r="AW553" i="11"/>
  <c r="AW554" i="11"/>
  <c r="AW555" i="11"/>
  <c r="AW556" i="11"/>
  <c r="AW557" i="11"/>
  <c r="AW558" i="11"/>
  <c r="AW559" i="11"/>
  <c r="AW560" i="11"/>
  <c r="AW561" i="11"/>
  <c r="AW562" i="11"/>
  <c r="AW563" i="11"/>
  <c r="AW564" i="11"/>
  <c r="AW565" i="11"/>
  <c r="AW566" i="11"/>
  <c r="AW567" i="11"/>
  <c r="AW568" i="11"/>
  <c r="AW569" i="11"/>
  <c r="AW570" i="11"/>
  <c r="AW571" i="11"/>
  <c r="AW572" i="11"/>
  <c r="AW573" i="11"/>
  <c r="AW574" i="11"/>
  <c r="AW575" i="11"/>
  <c r="AW576" i="11"/>
  <c r="AW577" i="11"/>
  <c r="AW578" i="11"/>
  <c r="AW579" i="11"/>
  <c r="AW580" i="11"/>
  <c r="AW581" i="11"/>
  <c r="AW582" i="11"/>
  <c r="AW583" i="11"/>
  <c r="AW584" i="11"/>
  <c r="AW585" i="11"/>
  <c r="AW586" i="11"/>
  <c r="AW587" i="11"/>
  <c r="AW588" i="11"/>
  <c r="AW589" i="11"/>
  <c r="AW590" i="11"/>
  <c r="AW591" i="11"/>
  <c r="AW592" i="11"/>
  <c r="AW593" i="11"/>
  <c r="BM92" i="10" s="1"/>
  <c r="AW594" i="11"/>
  <c r="AW595" i="11"/>
  <c r="AW596" i="11"/>
  <c r="AW597" i="11"/>
  <c r="AW598" i="11"/>
  <c r="AW599" i="11"/>
  <c r="AW600" i="11"/>
  <c r="AW601" i="11"/>
  <c r="AW602" i="11"/>
  <c r="AW603" i="11"/>
  <c r="AW604" i="11"/>
  <c r="AW605" i="11"/>
  <c r="AW606" i="11"/>
  <c r="AW607" i="11"/>
  <c r="AW608" i="11"/>
  <c r="AW609" i="11"/>
  <c r="AI36" i="10" s="1"/>
  <c r="AW610" i="11"/>
  <c r="AW611" i="11"/>
  <c r="AW612" i="11"/>
  <c r="AW613" i="11"/>
  <c r="AW614" i="11"/>
  <c r="AW615" i="11"/>
  <c r="AW616" i="11"/>
  <c r="AW617" i="11"/>
  <c r="AW618" i="11"/>
  <c r="AW619" i="11"/>
  <c r="AW620" i="11"/>
  <c r="AW621" i="11"/>
  <c r="AW622" i="11"/>
  <c r="AW623" i="11"/>
  <c r="AW624" i="11"/>
  <c r="AW625" i="11"/>
  <c r="AW626" i="11"/>
  <c r="AW627" i="11"/>
  <c r="AW628" i="11"/>
  <c r="AW629" i="11"/>
  <c r="AW630" i="11"/>
  <c r="AW631" i="11"/>
  <c r="AW632" i="11"/>
  <c r="AW633" i="11"/>
  <c r="AW634" i="11"/>
  <c r="AW635" i="11"/>
  <c r="AW636" i="11"/>
  <c r="AW637" i="11"/>
  <c r="AW638" i="11"/>
  <c r="AW639" i="11"/>
  <c r="AW640" i="11"/>
  <c r="AW641" i="11"/>
  <c r="AW642" i="11"/>
  <c r="AW643" i="11"/>
  <c r="AW644" i="11"/>
  <c r="AW645" i="11"/>
  <c r="AI32" i="10" s="1"/>
  <c r="AW646" i="11"/>
  <c r="AW647" i="11"/>
  <c r="AW648" i="11"/>
  <c r="AW649" i="11"/>
  <c r="AW650" i="11"/>
  <c r="AW651" i="11"/>
  <c r="AW652" i="11"/>
  <c r="AW653" i="11"/>
  <c r="AW654" i="11"/>
  <c r="AW655" i="11"/>
  <c r="AW656" i="11"/>
  <c r="AW657" i="11"/>
  <c r="AW658" i="11"/>
  <c r="AW659" i="11"/>
  <c r="AW660" i="11"/>
  <c r="AW661" i="11"/>
  <c r="AW662" i="11"/>
  <c r="AW663" i="11"/>
  <c r="AW664" i="11"/>
  <c r="AW665" i="11"/>
  <c r="AW666" i="11"/>
  <c r="AW667" i="11"/>
  <c r="AI72" i="10" s="1"/>
  <c r="AW668" i="11"/>
  <c r="AW669" i="11"/>
  <c r="AW670" i="11"/>
  <c r="AW671" i="11"/>
  <c r="AW672" i="11"/>
  <c r="AW673" i="11"/>
  <c r="AW674" i="11"/>
  <c r="AW675" i="11"/>
  <c r="AI61" i="10" s="1"/>
  <c r="AW676" i="11"/>
  <c r="AW677" i="11"/>
  <c r="AW678" i="11"/>
  <c r="AW679" i="11"/>
  <c r="AW680" i="11"/>
  <c r="AW681" i="11"/>
  <c r="AW682" i="11"/>
  <c r="AW683" i="11"/>
  <c r="AW684" i="11"/>
  <c r="AW685" i="11"/>
  <c r="AW686" i="11"/>
  <c r="AW687" i="11"/>
  <c r="AW688" i="11"/>
  <c r="AW689" i="11"/>
  <c r="AW690" i="11"/>
  <c r="AW691" i="11"/>
  <c r="AW692" i="11"/>
  <c r="AW693" i="11"/>
  <c r="AW694" i="11"/>
  <c r="AW695" i="11"/>
  <c r="AW696" i="11"/>
  <c r="AW697" i="11"/>
  <c r="AW698" i="11"/>
  <c r="AI37" i="10" s="1"/>
  <c r="AW699" i="11"/>
  <c r="AW700" i="11"/>
  <c r="AW701" i="11"/>
  <c r="AW702" i="11"/>
  <c r="AW703" i="11"/>
  <c r="AW704" i="11"/>
  <c r="AW705" i="11"/>
  <c r="AW706" i="11"/>
  <c r="AW707" i="11"/>
  <c r="AW708" i="11"/>
  <c r="AW709" i="11"/>
  <c r="AW710" i="11"/>
  <c r="AW711" i="11"/>
  <c r="AW712" i="11"/>
  <c r="AI149" i="10" s="1"/>
  <c r="AW713" i="11"/>
  <c r="AW714" i="11"/>
  <c r="AI19" i="10" s="1"/>
  <c r="AW715" i="11"/>
  <c r="AW716" i="11"/>
  <c r="AW717" i="11"/>
  <c r="AW718" i="11"/>
  <c r="AW719" i="11"/>
  <c r="AW720" i="11"/>
  <c r="AW721" i="11"/>
  <c r="AI100" i="10" s="1"/>
  <c r="AW722" i="11"/>
  <c r="AI18" i="10" s="1"/>
  <c r="AW723" i="11"/>
  <c r="AI6" i="10" s="1"/>
  <c r="AW724" i="11"/>
  <c r="AI7" i="10" s="1"/>
  <c r="AW725" i="11"/>
  <c r="AI110" i="10" s="1"/>
  <c r="AW726" i="11"/>
  <c r="AI63" i="10" s="1"/>
  <c r="AW727" i="11"/>
  <c r="AI96" i="10" s="1"/>
  <c r="AW728" i="11"/>
  <c r="AI31" i="10" s="1"/>
  <c r="AW729" i="11"/>
  <c r="AI26" i="10" s="1"/>
  <c r="AW730" i="11"/>
  <c r="AW731" i="11"/>
  <c r="AW732" i="11"/>
  <c r="AW733" i="11"/>
  <c r="AW734" i="11"/>
  <c r="AI5" i="10" s="1"/>
  <c r="AW735" i="11"/>
  <c r="AW736" i="11"/>
  <c r="AW737" i="11"/>
  <c r="AW738" i="11"/>
  <c r="AW739" i="11"/>
  <c r="AW740" i="11"/>
  <c r="AW741" i="11"/>
  <c r="AW742" i="11"/>
  <c r="AW743" i="11"/>
  <c r="AW744" i="11"/>
  <c r="AI113" i="10" s="1"/>
  <c r="AW745" i="11"/>
  <c r="AI114" i="10" s="1"/>
  <c r="AW746" i="11"/>
  <c r="AW747" i="11"/>
  <c r="AW748" i="11"/>
  <c r="AW749" i="11"/>
  <c r="AW750" i="11"/>
  <c r="AW751" i="11"/>
  <c r="AW752" i="11"/>
  <c r="AW753" i="11"/>
  <c r="AW754" i="11"/>
  <c r="AW755" i="11"/>
  <c r="AW756" i="11"/>
  <c r="AW757" i="11"/>
  <c r="AW758" i="11"/>
  <c r="AW759" i="11"/>
  <c r="AI51" i="10" s="1"/>
  <c r="AW760" i="11"/>
  <c r="AW761" i="11"/>
  <c r="AI13" i="10" s="1"/>
  <c r="AW762" i="11"/>
  <c r="AI38" i="10" s="1"/>
  <c r="AW763" i="11"/>
  <c r="AI82" i="10" s="1"/>
  <c r="AW764" i="11"/>
  <c r="AW765" i="11"/>
  <c r="AW766" i="11"/>
  <c r="AI42" i="10" s="1"/>
  <c r="AW767" i="11"/>
  <c r="AI39" i="10" s="1"/>
  <c r="AW768" i="11"/>
  <c r="AW769" i="11"/>
  <c r="AW770" i="11"/>
  <c r="AW771" i="11"/>
  <c r="AW772" i="11"/>
  <c r="AW773" i="11"/>
  <c r="AW774" i="11"/>
  <c r="AW775" i="11"/>
  <c r="AW776" i="11"/>
  <c r="AW777" i="11"/>
  <c r="AW778" i="11"/>
  <c r="AW779" i="11"/>
  <c r="AW780" i="11"/>
  <c r="AW781" i="11"/>
  <c r="AW782" i="11"/>
  <c r="AW783" i="11"/>
  <c r="AW784" i="11"/>
  <c r="AW785" i="11"/>
  <c r="AW786" i="11"/>
  <c r="BM94" i="10" s="1"/>
  <c r="AW787" i="11"/>
  <c r="AW788" i="11"/>
  <c r="AW789" i="11"/>
  <c r="AW790" i="11"/>
  <c r="AW791" i="11"/>
  <c r="AW792" i="11"/>
  <c r="AW793" i="11"/>
  <c r="AW794" i="11"/>
  <c r="AW795" i="11"/>
  <c r="AW796" i="11"/>
  <c r="AI48" i="10" s="1"/>
  <c r="AW797" i="11"/>
  <c r="AI83" i="10" s="1"/>
  <c r="AW798" i="11"/>
  <c r="AI44" i="10" s="1"/>
  <c r="AW799" i="11"/>
  <c r="AW800" i="11"/>
  <c r="AW801" i="11"/>
  <c r="AW802" i="11"/>
  <c r="AW803" i="11"/>
  <c r="AW804" i="11"/>
  <c r="AW805" i="11"/>
  <c r="AW806" i="11"/>
  <c r="AW807" i="11"/>
  <c r="AW808" i="11"/>
  <c r="AW809" i="11"/>
  <c r="AW810" i="11"/>
  <c r="AW811" i="11"/>
  <c r="AW812" i="11"/>
  <c r="AW813" i="11"/>
  <c r="AI78" i="10" s="1"/>
  <c r="AW814" i="11"/>
  <c r="AW815" i="11"/>
  <c r="AW816" i="11"/>
  <c r="AW817" i="11"/>
  <c r="AW818" i="11"/>
  <c r="AW819" i="11"/>
  <c r="AI132" i="10" s="1"/>
  <c r="AW820" i="11"/>
  <c r="AW821" i="11"/>
  <c r="AW822" i="11"/>
  <c r="AI97" i="10" s="1"/>
  <c r="AW823" i="11"/>
  <c r="AW824" i="11"/>
  <c r="AW825" i="11"/>
  <c r="AW826" i="11"/>
  <c r="AW827" i="11"/>
  <c r="AW828" i="11"/>
  <c r="AI52" i="10" s="1"/>
  <c r="AW829" i="11"/>
  <c r="AI53" i="10" s="1"/>
  <c r="AW830" i="11"/>
  <c r="AI54" i="10" s="1"/>
  <c r="AW831" i="11"/>
  <c r="AW832" i="11"/>
  <c r="AW833" i="11"/>
  <c r="AW834" i="11"/>
  <c r="AW835" i="11"/>
  <c r="AW836" i="11"/>
  <c r="AW837" i="11"/>
  <c r="AI12" i="10" s="1"/>
  <c r="AW838" i="11"/>
  <c r="AI14" i="10" s="1"/>
  <c r="AW839" i="11"/>
  <c r="AI50" i="10" s="1"/>
  <c r="AW840" i="11"/>
  <c r="AW841" i="11"/>
  <c r="AW842" i="11"/>
  <c r="AW843" i="11"/>
  <c r="AW844" i="11"/>
  <c r="AI17" i="10" s="1"/>
  <c r="AW845" i="11"/>
  <c r="AW846" i="11"/>
  <c r="AW847" i="11"/>
  <c r="AI15" i="10" s="1"/>
  <c r="AW848" i="11"/>
  <c r="AI66" i="10" s="1"/>
  <c r="AW849" i="11"/>
  <c r="AW850" i="11"/>
  <c r="AI79" i="10" s="1"/>
  <c r="AW851" i="11"/>
  <c r="AW852" i="11"/>
  <c r="AW853" i="11"/>
  <c r="AI87" i="10" s="1"/>
  <c r="AW854" i="11"/>
  <c r="AW855" i="11"/>
  <c r="AW856" i="11"/>
  <c r="AW857" i="11"/>
  <c r="AI16" i="10" s="1"/>
  <c r="AW858" i="11"/>
  <c r="AI119" i="10" s="1"/>
  <c r="AW859" i="11"/>
  <c r="AW860" i="11"/>
  <c r="AW861" i="11"/>
  <c r="AW862" i="11"/>
  <c r="AW863" i="11"/>
  <c r="AW864" i="11"/>
  <c r="AW865" i="11"/>
  <c r="AW866" i="11"/>
  <c r="AI11" i="10" s="1"/>
  <c r="AW867" i="11"/>
  <c r="AW868" i="11"/>
  <c r="AW869" i="11"/>
  <c r="AW870" i="11"/>
  <c r="AW871" i="11"/>
  <c r="AW872" i="11"/>
  <c r="AW873" i="11"/>
  <c r="AW874" i="11"/>
  <c r="AW875" i="11"/>
  <c r="AW876" i="11"/>
  <c r="AW877" i="11"/>
  <c r="AW878" i="11"/>
  <c r="AW879" i="11"/>
  <c r="AW880" i="11"/>
  <c r="AW881" i="11"/>
  <c r="AW882" i="11"/>
  <c r="AW883" i="11"/>
  <c r="AW884" i="11"/>
  <c r="AI62" i="10" s="1"/>
  <c r="AW885" i="11"/>
  <c r="AW886" i="11"/>
  <c r="AW887" i="11"/>
  <c r="AW888" i="11"/>
  <c r="AW889" i="11"/>
  <c r="AW890" i="11"/>
  <c r="AW891" i="11"/>
  <c r="AW892" i="11"/>
  <c r="AW893" i="11"/>
  <c r="AI71" i="10" s="1"/>
  <c r="AW894" i="11"/>
  <c r="AI49" i="10" s="1"/>
  <c r="AW895" i="11"/>
  <c r="AW896" i="11"/>
  <c r="AW897" i="11"/>
  <c r="AW898" i="11"/>
  <c r="AW899" i="11"/>
  <c r="AW900" i="11"/>
  <c r="AW901" i="11"/>
  <c r="AW902" i="11"/>
  <c r="AW903" i="11"/>
  <c r="AW904" i="11"/>
  <c r="AW905" i="11"/>
  <c r="AW906" i="11"/>
  <c r="AW907" i="11"/>
  <c r="AW908" i="11"/>
  <c r="AW909" i="11"/>
  <c r="AW910" i="11"/>
  <c r="AW911" i="11"/>
  <c r="AW912" i="11"/>
  <c r="AW913" i="11"/>
  <c r="AW914" i="11"/>
  <c r="AW915" i="11"/>
  <c r="AW916" i="11"/>
  <c r="AW917" i="11"/>
  <c r="AW918" i="11"/>
  <c r="AW919" i="11"/>
  <c r="AW920" i="11"/>
  <c r="AW921" i="11"/>
  <c r="AW922" i="11"/>
  <c r="AW923" i="11"/>
  <c r="AI20" i="10" s="1"/>
  <c r="AW924" i="11"/>
  <c r="AW925" i="11"/>
  <c r="AW926" i="11"/>
  <c r="AW927" i="11"/>
  <c r="AW928" i="11"/>
  <c r="AW929" i="11"/>
  <c r="AW930" i="11"/>
  <c r="AW931" i="11"/>
  <c r="AW932" i="11"/>
  <c r="AW933" i="11"/>
  <c r="AW934" i="11"/>
  <c r="AW935" i="11"/>
  <c r="AW936" i="11"/>
  <c r="AW937" i="11"/>
  <c r="AW938" i="11"/>
  <c r="AW939" i="11"/>
  <c r="AW940" i="11"/>
  <c r="AW941" i="11"/>
  <c r="AW942" i="11"/>
  <c r="AW943" i="11"/>
  <c r="AW944" i="11"/>
  <c r="AW945" i="11"/>
  <c r="AI152" i="10" s="1"/>
  <c r="AW946" i="11"/>
  <c r="AW947" i="11"/>
  <c r="AW948" i="11"/>
  <c r="AW949" i="11"/>
  <c r="AW950" i="11"/>
  <c r="AW951" i="11"/>
  <c r="AW952" i="11"/>
  <c r="AW953" i="11"/>
  <c r="AW954" i="11"/>
  <c r="AW955" i="11"/>
  <c r="AW956" i="11"/>
  <c r="AW957" i="11"/>
  <c r="AW958" i="11"/>
  <c r="AW959" i="11"/>
  <c r="AW960" i="11"/>
  <c r="AW961" i="11"/>
  <c r="AI22" i="10" s="1"/>
  <c r="AW962" i="11"/>
  <c r="AI24" i="10" s="1"/>
  <c r="AW963" i="11"/>
  <c r="AI23" i="10" s="1"/>
  <c r="AW964" i="11"/>
  <c r="AW965" i="11"/>
  <c r="AW966" i="11"/>
  <c r="AW967" i="11"/>
  <c r="AW968" i="11"/>
  <c r="AW969" i="11"/>
  <c r="AW970" i="11"/>
  <c r="AW971" i="11"/>
  <c r="AW972" i="11"/>
  <c r="AW973" i="11"/>
  <c r="AW974" i="11"/>
  <c r="AW975" i="11"/>
  <c r="AW976" i="11"/>
  <c r="AW977" i="11"/>
  <c r="AW978" i="11"/>
  <c r="AW979" i="11"/>
  <c r="AI40" i="10" s="1"/>
  <c r="AW980" i="11"/>
  <c r="AW981" i="11"/>
  <c r="AW982" i="11"/>
  <c r="AW983" i="11"/>
  <c r="AW984" i="11"/>
  <c r="AW985" i="11"/>
  <c r="AW986" i="11"/>
  <c r="AW987" i="11"/>
  <c r="AW988" i="11"/>
  <c r="AW989" i="11"/>
  <c r="AW990" i="11"/>
  <c r="AW991" i="11"/>
  <c r="AW992" i="11"/>
  <c r="AW993" i="11"/>
  <c r="AW994" i="11"/>
  <c r="AW995" i="11"/>
  <c r="AW996" i="11"/>
  <c r="AW997" i="11"/>
  <c r="AW998" i="11"/>
  <c r="AW999" i="11"/>
  <c r="AW1000" i="11"/>
  <c r="AW1001" i="11"/>
  <c r="AW1002" i="11"/>
  <c r="AW1003" i="11"/>
  <c r="AW1004" i="11"/>
  <c r="AW1005" i="11"/>
  <c r="AW1006" i="11"/>
  <c r="AW1007" i="11"/>
  <c r="AI30" i="10" s="1"/>
  <c r="AW1008" i="11"/>
  <c r="AW1009" i="11"/>
  <c r="AW1010" i="11"/>
  <c r="AW1011" i="11"/>
  <c r="AW1012" i="11"/>
  <c r="AW1013" i="11"/>
  <c r="AW1014" i="11"/>
  <c r="AW1015" i="11"/>
  <c r="AW1016" i="11"/>
  <c r="AW1017" i="11"/>
  <c r="AW1018" i="11"/>
  <c r="AW1019" i="11"/>
  <c r="AW1020" i="11"/>
  <c r="AW1021" i="11"/>
  <c r="AW1022" i="11"/>
  <c r="AW1023" i="11"/>
  <c r="AW1024" i="11"/>
  <c r="AW1025" i="11"/>
  <c r="AW1026" i="11"/>
  <c r="AW1027" i="11"/>
  <c r="AI130" i="10" s="1"/>
  <c r="AW1028" i="11"/>
  <c r="AW1029" i="11"/>
  <c r="AW1030" i="11"/>
  <c r="AW1031" i="11"/>
  <c r="AW1032" i="11"/>
  <c r="AW1033" i="11"/>
  <c r="AW1034" i="11"/>
  <c r="AW1035" i="11"/>
  <c r="AW1036" i="11"/>
  <c r="AI9" i="10" s="1"/>
  <c r="AW1037" i="11"/>
  <c r="AW1038" i="11"/>
  <c r="AW1039" i="11"/>
  <c r="AW1040" i="11"/>
  <c r="AW1041" i="11"/>
  <c r="AW1042" i="11"/>
  <c r="AW1043" i="11"/>
  <c r="AW1044" i="11"/>
  <c r="AW1045" i="11"/>
  <c r="AW1046" i="11"/>
  <c r="AW1047" i="11"/>
  <c r="AW1048" i="11"/>
  <c r="AW1049" i="11"/>
  <c r="AW1050" i="11"/>
  <c r="AW1051" i="11"/>
  <c r="AW1052" i="11"/>
  <c r="AW1053" i="11"/>
  <c r="AW1054" i="11"/>
  <c r="AW1055" i="11"/>
  <c r="AW1056" i="11"/>
  <c r="AW1057" i="11"/>
  <c r="AW1058" i="11"/>
  <c r="AW1059" i="11"/>
  <c r="AW1060" i="11"/>
  <c r="AW1061" i="11"/>
  <c r="AW1062" i="11"/>
  <c r="AW1063" i="11"/>
  <c r="AW1064" i="11"/>
  <c r="AW1065" i="11"/>
  <c r="AW1066" i="11"/>
  <c r="AW1067" i="11"/>
  <c r="AW1068" i="11"/>
  <c r="AW1069" i="11"/>
  <c r="AW1070" i="11"/>
  <c r="AW1071" i="11"/>
  <c r="AW1072" i="11"/>
  <c r="AW1073" i="11"/>
  <c r="AW1074" i="11"/>
  <c r="AW1075" i="11"/>
  <c r="AW1076" i="11"/>
  <c r="AW1077" i="11"/>
  <c r="AW1078" i="11"/>
  <c r="AW1079" i="11"/>
  <c r="AW1080" i="11"/>
  <c r="AW1081" i="11"/>
  <c r="AW1082" i="11"/>
  <c r="AW1083" i="11"/>
  <c r="AW1084" i="11"/>
  <c r="AW1085" i="11"/>
  <c r="AW1086" i="11"/>
  <c r="AW1087" i="11"/>
  <c r="AW1088" i="11"/>
  <c r="AW1089" i="11"/>
  <c r="AW1090" i="11"/>
  <c r="AW1091" i="11"/>
  <c r="AW1092" i="11"/>
  <c r="AW1093" i="11"/>
  <c r="AW1094" i="11"/>
  <c r="AW1095" i="11"/>
  <c r="AW1096" i="11"/>
  <c r="AW1097" i="11"/>
  <c r="AW1098" i="11"/>
  <c r="AW1099" i="11"/>
  <c r="AW1100" i="11"/>
  <c r="AW1101" i="11"/>
  <c r="AW1102" i="11"/>
  <c r="AI68" i="10" s="1"/>
  <c r="AW1103" i="11"/>
  <c r="AW1104" i="11"/>
  <c r="AW1105" i="11"/>
  <c r="AW1106" i="11"/>
  <c r="AW1107" i="11"/>
  <c r="AW1108" i="11"/>
  <c r="AW1109" i="11"/>
  <c r="AW1110" i="11"/>
  <c r="AW1111" i="11"/>
  <c r="AW1112" i="11"/>
  <c r="AW1113" i="11"/>
  <c r="AW1114" i="11"/>
  <c r="AW1115" i="11"/>
  <c r="AW1116" i="11"/>
  <c r="AW1117" i="11"/>
  <c r="AW1118" i="11"/>
  <c r="AW1119" i="11"/>
  <c r="AW1120" i="11"/>
  <c r="AW1121" i="11"/>
  <c r="AW1122" i="11"/>
  <c r="AW1123" i="11"/>
  <c r="AW1124" i="11"/>
  <c r="AW1125" i="11"/>
  <c r="AW1126" i="11"/>
  <c r="AW1127" i="11"/>
  <c r="AI64" i="10" s="1"/>
  <c r="AW1128" i="11"/>
  <c r="AW1129" i="11"/>
  <c r="AW1130" i="11"/>
  <c r="AW1131" i="11"/>
  <c r="AW1132" i="11"/>
  <c r="AW1133" i="11"/>
  <c r="AW1134" i="11"/>
  <c r="AW1135" i="11"/>
  <c r="AW1136" i="11"/>
  <c r="AW1137" i="11"/>
  <c r="AW1138" i="11"/>
  <c r="AI92" i="10" s="1"/>
  <c r="AW1139" i="11"/>
  <c r="AW1140" i="11"/>
  <c r="AI151" i="10" s="1"/>
  <c r="AW1141" i="11"/>
  <c r="AW1142" i="11"/>
  <c r="AW1143" i="11"/>
  <c r="AW1144" i="11"/>
  <c r="AW1145" i="11"/>
  <c r="AW1146" i="11"/>
  <c r="AW1147" i="11"/>
  <c r="AW1148" i="11"/>
  <c r="AW1149" i="11"/>
  <c r="AW1150" i="11"/>
  <c r="AW1151" i="11"/>
  <c r="AW1152" i="11"/>
  <c r="AW1153" i="11"/>
  <c r="AW1154" i="11"/>
  <c r="AW1155" i="11"/>
  <c r="AW1156" i="11"/>
  <c r="AW1157" i="11"/>
  <c r="AW1158" i="11"/>
  <c r="AI95" i="10" s="1"/>
  <c r="AW1159" i="11"/>
  <c r="AW1160" i="11"/>
  <c r="AW1161" i="11"/>
  <c r="AW1162" i="11"/>
  <c r="AW1163" i="11"/>
  <c r="AW1164" i="11"/>
  <c r="AW1165" i="11"/>
  <c r="AW1166" i="11"/>
  <c r="AW1167" i="11"/>
  <c r="AW1168" i="11"/>
  <c r="AW1169" i="11"/>
  <c r="AW1170" i="11"/>
  <c r="AW1171" i="11"/>
  <c r="AW1172" i="11"/>
  <c r="AW1173" i="11"/>
  <c r="AW1174" i="11"/>
  <c r="AW1175" i="11"/>
  <c r="AW1176" i="11"/>
  <c r="AW1177" i="11"/>
  <c r="AW1178" i="11"/>
  <c r="AW1179" i="11"/>
  <c r="AW1180" i="11"/>
  <c r="AW1181" i="11"/>
  <c r="AW1182" i="11"/>
  <c r="AW1183" i="11"/>
  <c r="AW1184" i="11"/>
  <c r="AW1185" i="11"/>
  <c r="AW1186" i="11"/>
  <c r="AW1187" i="11"/>
  <c r="AW1188" i="11"/>
  <c r="AW1189" i="11"/>
  <c r="AI148" i="10" s="1"/>
  <c r="AW1190" i="11"/>
  <c r="AW1191" i="11"/>
  <c r="AW1192" i="11"/>
  <c r="AW1193" i="11"/>
  <c r="AW1194" i="11"/>
  <c r="AW1195" i="11"/>
  <c r="AW1196" i="11"/>
  <c r="AW1197" i="11"/>
  <c r="AW1198" i="11"/>
  <c r="AW1199" i="11"/>
  <c r="AI142" i="10" s="1"/>
  <c r="AW1200" i="11"/>
  <c r="AW1201" i="11"/>
  <c r="AI133" i="10" s="1"/>
  <c r="AW1202" i="11"/>
  <c r="AI134" i="10" s="1"/>
  <c r="AW1203" i="11"/>
  <c r="AW1204" i="11"/>
  <c r="AW1205" i="11"/>
  <c r="AW1206" i="11"/>
  <c r="AW1207" i="11"/>
  <c r="AW1208" i="11"/>
  <c r="AW1209" i="11"/>
  <c r="AW1210" i="11"/>
  <c r="AW1211" i="11"/>
  <c r="AW1212" i="11"/>
  <c r="AW1213" i="11"/>
  <c r="AW1214" i="11"/>
  <c r="AW1215" i="11"/>
  <c r="AW1216" i="11"/>
  <c r="AI128" i="10" s="1"/>
  <c r="AW1217" i="11"/>
  <c r="AW1218" i="11"/>
  <c r="AW1219" i="11"/>
  <c r="AW1220" i="11"/>
  <c r="AW1221" i="11"/>
  <c r="AW1222" i="11"/>
  <c r="AW1223" i="11"/>
  <c r="AW1224" i="11"/>
  <c r="AW1225" i="11"/>
  <c r="AW1226" i="11"/>
  <c r="AW1227" i="11"/>
  <c r="AW1228" i="11"/>
  <c r="AW1229" i="11"/>
  <c r="AW1230" i="11"/>
  <c r="AW1231" i="11"/>
  <c r="AW1232" i="11"/>
  <c r="AW1233" i="11"/>
  <c r="AW1234" i="11"/>
  <c r="AW1235" i="11"/>
  <c r="AW1236" i="11"/>
  <c r="AW1237" i="11"/>
  <c r="AW1238" i="11"/>
  <c r="AW1239" i="11"/>
  <c r="AW1240" i="11"/>
  <c r="AW1241" i="11"/>
  <c r="AW1242" i="11"/>
  <c r="AW1243" i="11"/>
  <c r="AW1244" i="11"/>
  <c r="AW1245" i="11"/>
  <c r="AW1246" i="11"/>
  <c r="AW1247" i="11"/>
  <c r="AW1248" i="11"/>
  <c r="AW1249" i="11"/>
  <c r="AW1250" i="11"/>
  <c r="AW1251" i="11"/>
  <c r="AW1252" i="11"/>
  <c r="AW1253" i="11"/>
  <c r="AW1254" i="11"/>
  <c r="AW1255" i="11"/>
  <c r="AW1256" i="11"/>
  <c r="AI67" i="10" s="1"/>
  <c r="AW1257" i="11"/>
  <c r="AW1258" i="11"/>
  <c r="AW1259" i="11"/>
  <c r="AW1260" i="11"/>
  <c r="AW1261" i="11"/>
  <c r="AW1262" i="11"/>
  <c r="AW1263" i="11"/>
  <c r="AW1264" i="11"/>
  <c r="AW1265" i="11"/>
  <c r="AI121" i="10" s="1"/>
  <c r="BN121" i="10" s="1"/>
  <c r="AW1266" i="11"/>
  <c r="AW1267" i="11"/>
  <c r="AW1268" i="11"/>
  <c r="AW1269" i="11"/>
  <c r="AW1270" i="11"/>
  <c r="AW1271" i="11"/>
  <c r="AW1272" i="11"/>
  <c r="AW1273" i="11"/>
  <c r="AW1274" i="11"/>
  <c r="AW1275" i="11"/>
  <c r="AW1276" i="11"/>
  <c r="AW1277" i="11"/>
  <c r="AW1278" i="11"/>
  <c r="AW1279" i="11"/>
  <c r="AW1280" i="11"/>
  <c r="AW1281" i="11"/>
  <c r="AW1282" i="11"/>
  <c r="AW1283" i="11"/>
  <c r="AW1284" i="11"/>
  <c r="AW1285" i="11"/>
  <c r="AI101" i="10" s="1"/>
  <c r="AW1286" i="11"/>
  <c r="AI103" i="10" s="1"/>
  <c r="AW1287" i="11"/>
  <c r="AW1288" i="11"/>
  <c r="AW1289" i="11"/>
  <c r="AW1290" i="11"/>
  <c r="AW1291" i="11"/>
  <c r="AW1292" i="11"/>
  <c r="AW1293" i="11"/>
  <c r="AW1294" i="11"/>
  <c r="AI106" i="10" s="1"/>
  <c r="AW1295" i="11"/>
  <c r="AI107" i="10" s="1"/>
  <c r="AW1296" i="11"/>
  <c r="AW1297" i="11"/>
  <c r="AW1298" i="11"/>
  <c r="AW1299" i="11"/>
  <c r="AW1300" i="11"/>
  <c r="AW1301" i="11"/>
  <c r="AW1302" i="11"/>
  <c r="AW1303" i="11"/>
  <c r="AW1304" i="11"/>
  <c r="AW1305" i="11"/>
  <c r="AW1306" i="11"/>
  <c r="AW1307" i="11"/>
  <c r="AW1308" i="11"/>
  <c r="AW1309" i="11"/>
  <c r="AW1310" i="11"/>
  <c r="AW1311" i="11"/>
  <c r="AW1312" i="11"/>
  <c r="AW1313" i="11"/>
  <c r="AW1314" i="11"/>
  <c r="AW1315" i="11"/>
  <c r="AW1316" i="11"/>
  <c r="AW1317" i="11"/>
  <c r="AW1318" i="11"/>
  <c r="AW1319" i="11"/>
  <c r="AW1320" i="11"/>
  <c r="AW1321" i="11"/>
  <c r="AW1322" i="11"/>
  <c r="AW1323" i="11"/>
  <c r="AW1324" i="11"/>
  <c r="AW1325" i="11"/>
  <c r="AW1326" i="11"/>
  <c r="AW1327" i="11"/>
  <c r="AW1328" i="11"/>
  <c r="AW1329" i="11"/>
  <c r="AI117" i="10" s="1"/>
  <c r="BN117" i="10" s="1"/>
  <c r="AW1330" i="11"/>
  <c r="AW1331" i="11"/>
  <c r="AW1332" i="11"/>
  <c r="AW1333" i="11"/>
  <c r="AW1334" i="11"/>
  <c r="AW1335" i="11"/>
  <c r="AW1336" i="11"/>
  <c r="AW1337" i="11"/>
  <c r="AW1338" i="11"/>
  <c r="AW1339" i="11"/>
  <c r="AW1340" i="11"/>
  <c r="AW1341" i="11"/>
  <c r="AW1342" i="11"/>
  <c r="AW1343" i="11"/>
  <c r="AW1344" i="11"/>
  <c r="AW1345" i="11"/>
  <c r="AW1346" i="11"/>
  <c r="AW1347" i="11"/>
  <c r="AW1348" i="11"/>
  <c r="AW1349" i="11"/>
  <c r="AW1350" i="11"/>
  <c r="AW1351" i="11"/>
  <c r="AW1352" i="11"/>
  <c r="AW1353" i="11"/>
  <c r="AW1354" i="11"/>
  <c r="AW1355" i="11"/>
  <c r="AW1356" i="11"/>
  <c r="AW1357" i="11"/>
  <c r="AW1358" i="11"/>
  <c r="AW1359" i="11"/>
  <c r="AW1360" i="11"/>
  <c r="AW1361" i="11"/>
  <c r="AW1362" i="11"/>
  <c r="AW1363" i="11"/>
  <c r="AW1364" i="11"/>
  <c r="AW1365" i="11"/>
  <c r="AW1366" i="11"/>
  <c r="AW1367" i="11"/>
  <c r="AW1368" i="11"/>
  <c r="AW1369" i="11"/>
  <c r="AI55" i="10" s="1"/>
  <c r="AW1370" i="11"/>
  <c r="AW1371" i="11"/>
  <c r="AW1372" i="11"/>
  <c r="AW1373" i="11"/>
  <c r="AW1374" i="11"/>
  <c r="AW1375" i="11"/>
  <c r="AW1376" i="11"/>
  <c r="AW1377" i="11"/>
  <c r="AW1378" i="11"/>
  <c r="AW1379" i="11"/>
  <c r="AW1380" i="11"/>
  <c r="AW1381" i="11"/>
  <c r="AW1382" i="11"/>
  <c r="AW1383" i="11"/>
  <c r="AW1384" i="11"/>
  <c r="AW1385" i="11"/>
  <c r="AW1386" i="11"/>
  <c r="AI150" i="10" s="1"/>
  <c r="AW1387" i="11"/>
  <c r="AI8" i="10" s="1"/>
  <c r="AW1388" i="11"/>
  <c r="AW1389" i="11"/>
  <c r="AI10" i="10" s="1"/>
  <c r="AW1390" i="11"/>
  <c r="AW1391" i="11"/>
  <c r="AW1392" i="11"/>
  <c r="AW1393" i="11"/>
  <c r="AW1394" i="11"/>
  <c r="AW1395" i="11"/>
  <c r="AW1396" i="11"/>
  <c r="AW1397" i="11"/>
  <c r="AW1398" i="11"/>
  <c r="AW1399" i="11"/>
  <c r="AW1400" i="11"/>
  <c r="AW1401" i="11"/>
  <c r="AW1402" i="11"/>
  <c r="AW1403" i="11"/>
  <c r="AW1404" i="11"/>
  <c r="AW1405" i="11"/>
  <c r="AW1406" i="11"/>
  <c r="AW1407" i="11"/>
  <c r="AW1408" i="11"/>
  <c r="AW1409" i="11"/>
  <c r="AW1410" i="11"/>
  <c r="AW1411" i="11"/>
  <c r="AW1412" i="11"/>
  <c r="AW1413" i="11"/>
  <c r="AW1414" i="11"/>
  <c r="AW1415" i="11"/>
  <c r="AW1416" i="11"/>
  <c r="AW1417" i="11"/>
  <c r="AI91" i="10" s="1"/>
  <c r="AW1418" i="11"/>
  <c r="AW1419" i="11"/>
  <c r="AW1420" i="11"/>
  <c r="AW1421" i="11"/>
  <c r="AW1422" i="11"/>
  <c r="AW1423" i="11"/>
  <c r="AW1424" i="11"/>
  <c r="AW1425" i="11"/>
  <c r="AW1426" i="11"/>
  <c r="AW1427" i="11"/>
  <c r="AW1428" i="11"/>
  <c r="AW1429" i="11"/>
  <c r="AW1430" i="11"/>
  <c r="AW1431" i="11"/>
  <c r="AI76" i="10" s="1"/>
  <c r="AW1432" i="11"/>
  <c r="AW1433" i="11"/>
  <c r="BE139" i="10" s="1"/>
  <c r="AW1434" i="11"/>
  <c r="AI59" i="10" s="1"/>
  <c r="AW1435" i="11"/>
  <c r="AW1436" i="11"/>
  <c r="AW1437" i="11"/>
  <c r="AW1438" i="11"/>
  <c r="AW1439" i="11"/>
  <c r="AW1440" i="11"/>
  <c r="AW1441" i="11"/>
  <c r="AW1442" i="11"/>
  <c r="AW1443" i="11"/>
  <c r="AW1444" i="11"/>
  <c r="AW1445" i="11"/>
  <c r="AW1446" i="11"/>
  <c r="AW1447" i="11"/>
  <c r="AW1448" i="11"/>
  <c r="AW1449" i="11"/>
  <c r="AW1450" i="11"/>
  <c r="AW1451" i="11"/>
  <c r="AW1452" i="11"/>
  <c r="AW1453" i="11"/>
  <c r="AW1454" i="11"/>
  <c r="AW1455" i="11"/>
  <c r="AW1456" i="11"/>
  <c r="AW1457" i="11"/>
  <c r="AW1458" i="11"/>
  <c r="AW1459" i="11"/>
  <c r="AW1460" i="11"/>
  <c r="AW1461" i="11"/>
  <c r="AW1462" i="11"/>
  <c r="AI99" i="10" s="1"/>
  <c r="AW1463" i="11"/>
  <c r="AW1464" i="11"/>
  <c r="AW1465" i="11"/>
  <c r="AW1466" i="11"/>
  <c r="AW1467" i="11"/>
  <c r="AW1468" i="11"/>
  <c r="AW1469" i="11"/>
  <c r="AW1470" i="11"/>
  <c r="AW1471" i="11"/>
  <c r="AW1472" i="11"/>
  <c r="AW1473" i="11"/>
  <c r="AW1474" i="11"/>
  <c r="AW1475" i="11"/>
  <c r="AW1476" i="11"/>
  <c r="AW1477" i="11"/>
  <c r="AW1478" i="11"/>
  <c r="AW1479" i="11"/>
  <c r="AW1480" i="11"/>
  <c r="AW1481" i="11"/>
  <c r="AW1482" i="11"/>
  <c r="AW1483" i="11"/>
  <c r="AI105" i="10" s="1"/>
  <c r="AW1484" i="11"/>
  <c r="AW1485" i="11"/>
  <c r="AW1486" i="11"/>
  <c r="AW1487" i="11"/>
  <c r="AW1488" i="11"/>
  <c r="AW1489" i="11"/>
  <c r="AW1490" i="11"/>
  <c r="AW1491" i="11"/>
  <c r="AW1492" i="11"/>
  <c r="AW1493" i="11"/>
  <c r="AW1494" i="11"/>
  <c r="AW1495" i="11"/>
  <c r="AW1496" i="11"/>
  <c r="AW1497" i="11"/>
  <c r="AW1498" i="11"/>
  <c r="AI122" i="10" s="1"/>
  <c r="BN122" i="10" s="1"/>
  <c r="AW1499" i="11"/>
  <c r="AW1500" i="11"/>
  <c r="AW1501" i="11"/>
  <c r="AW1502" i="11"/>
  <c r="AW1503" i="11"/>
  <c r="AW1504" i="11"/>
  <c r="AW1505" i="11"/>
  <c r="AW1506" i="11"/>
  <c r="AW1507" i="11"/>
  <c r="AW1508" i="11"/>
  <c r="AW1509" i="11"/>
  <c r="AI65" i="10" s="1"/>
  <c r="AW1510" i="11"/>
  <c r="AW1511" i="11"/>
  <c r="AW1512" i="11"/>
  <c r="AW1513" i="11"/>
  <c r="AW1514" i="11"/>
  <c r="AW1515" i="11"/>
  <c r="AW1516" i="11"/>
  <c r="AW1517" i="11"/>
  <c r="AW1518" i="11"/>
  <c r="AW1519" i="11"/>
  <c r="AW1520" i="11"/>
  <c r="AW1521" i="11"/>
  <c r="AW1522" i="11"/>
  <c r="AW1523" i="11"/>
  <c r="AW1524" i="11"/>
  <c r="AW1525" i="11"/>
  <c r="AW1526" i="11"/>
  <c r="AW1527" i="11"/>
  <c r="AW1528" i="11"/>
  <c r="AW1529" i="11"/>
  <c r="AW1530" i="11"/>
  <c r="AW1531" i="11"/>
  <c r="AW1532" i="11"/>
  <c r="AW1533" i="11"/>
  <c r="AW1534" i="11"/>
  <c r="AW1535" i="11"/>
  <c r="AW1536" i="11"/>
  <c r="AW1537" i="11"/>
  <c r="AW1538" i="11"/>
  <c r="AW1539" i="11"/>
  <c r="AW1540" i="11"/>
  <c r="AW1541" i="11"/>
  <c r="AI43" i="10" s="1"/>
  <c r="AW1542" i="11"/>
  <c r="AW1543" i="11"/>
  <c r="AW1544" i="11"/>
  <c r="AW1545" i="11"/>
  <c r="AW1546" i="11"/>
  <c r="AW1547" i="11"/>
  <c r="AW1548" i="11"/>
  <c r="AW1549" i="11"/>
  <c r="AW1550" i="11"/>
  <c r="AW1551" i="11"/>
  <c r="AW1552" i="11"/>
  <c r="AW1553" i="11"/>
  <c r="AW1554" i="11"/>
  <c r="AW1555" i="11"/>
  <c r="AW1556" i="11"/>
  <c r="AW1557" i="11"/>
  <c r="AW1558" i="11"/>
  <c r="AW1559" i="11"/>
  <c r="AW1560" i="11"/>
  <c r="AW1561" i="11"/>
  <c r="AW1562" i="11"/>
  <c r="AW1563" i="11"/>
  <c r="AW1564" i="11"/>
  <c r="AW1565" i="11"/>
  <c r="AW1566" i="11"/>
  <c r="AW1567" i="11"/>
  <c r="AW1568" i="11"/>
  <c r="AW1569" i="11"/>
  <c r="AW1570" i="11"/>
  <c r="AW1571" i="11"/>
  <c r="AW1572" i="11"/>
  <c r="AI112" i="10" s="1"/>
  <c r="AW1573" i="11"/>
  <c r="AW1574" i="11"/>
  <c r="AW1575" i="11"/>
  <c r="AW1576" i="11"/>
  <c r="AW1577" i="11"/>
  <c r="AW1578" i="11"/>
  <c r="AW1579" i="11"/>
  <c r="AW1580" i="11"/>
  <c r="AI45" i="10" s="1"/>
  <c r="AW1581" i="11"/>
  <c r="AW1582" i="11"/>
  <c r="AW1583" i="11"/>
  <c r="AW1584" i="11"/>
  <c r="AW1585" i="11"/>
  <c r="AW1586" i="11"/>
  <c r="AW1587" i="11"/>
  <c r="AW1588" i="11"/>
  <c r="AW1589" i="11"/>
  <c r="AW1590" i="11"/>
  <c r="AW1591" i="11"/>
  <c r="AW1592" i="11"/>
  <c r="AW1593" i="11"/>
  <c r="AW1594" i="11"/>
  <c r="AW1595" i="11"/>
  <c r="AW1596" i="11"/>
  <c r="AW1597" i="11"/>
  <c r="AW1598" i="11"/>
  <c r="AW1599" i="11"/>
  <c r="AW1600" i="11"/>
  <c r="AW1601" i="11"/>
  <c r="AW1602" i="11"/>
  <c r="AW1603" i="11"/>
  <c r="AI93" i="10" s="1"/>
  <c r="AW1604" i="11"/>
  <c r="AW1605" i="11"/>
  <c r="AI90" i="10" s="1"/>
  <c r="AW1606" i="11"/>
  <c r="AW1607" i="11"/>
  <c r="AW1608" i="11"/>
  <c r="AW1609" i="11"/>
  <c r="AW1610" i="11"/>
  <c r="AW1611" i="11"/>
  <c r="AW1612" i="11"/>
  <c r="AW1613" i="11"/>
  <c r="AW1614" i="11"/>
  <c r="AW1615" i="11"/>
  <c r="AW1616" i="11"/>
  <c r="AW1617" i="11"/>
  <c r="AW1618" i="11"/>
  <c r="AW1619" i="11"/>
  <c r="AW1620" i="11"/>
  <c r="AW1621" i="11"/>
  <c r="AW1622" i="11"/>
  <c r="AW1623" i="11"/>
  <c r="AW1624" i="11"/>
  <c r="AW1625" i="11"/>
  <c r="AW1626" i="11"/>
  <c r="AW1627" i="11"/>
  <c r="AW1628" i="11"/>
  <c r="AW1629" i="11"/>
  <c r="AW1630" i="11"/>
  <c r="AW1631" i="11"/>
  <c r="AW1632" i="11"/>
  <c r="AW1633" i="11"/>
  <c r="AW1634" i="11"/>
  <c r="AW1635" i="11"/>
  <c r="AW1636" i="11"/>
  <c r="AW1637" i="11"/>
  <c r="AW1638" i="11"/>
  <c r="AW1639" i="11"/>
  <c r="AW1640" i="11"/>
  <c r="AW1641" i="11"/>
  <c r="AW1642" i="11"/>
  <c r="AW1643" i="11"/>
  <c r="AW1644" i="11"/>
  <c r="AW1645" i="11"/>
  <c r="AW1646" i="11"/>
  <c r="AW1647" i="11"/>
  <c r="AW1648" i="11"/>
  <c r="AW1649" i="11"/>
  <c r="AW1650" i="11"/>
  <c r="AW1651" i="11"/>
  <c r="AW1652" i="11"/>
  <c r="AW1653" i="11"/>
  <c r="AW1654" i="11"/>
  <c r="AI98" i="10" s="1"/>
  <c r="AW1655" i="11"/>
  <c r="AW1656" i="11"/>
  <c r="AW1657" i="11"/>
  <c r="AW1658" i="11"/>
  <c r="AW1659" i="11"/>
  <c r="AW1660" i="11"/>
  <c r="AW1661" i="11"/>
  <c r="AW1662" i="11"/>
  <c r="AW1663" i="11"/>
  <c r="AW1664" i="11"/>
  <c r="AI75" i="10" s="1"/>
  <c r="AW1665" i="11"/>
  <c r="AW1666" i="11"/>
  <c r="AW1667" i="11"/>
  <c r="AW1668" i="11"/>
  <c r="AI77" i="10" s="1"/>
  <c r="AW1669" i="11"/>
  <c r="AW1670" i="11"/>
  <c r="AW1671" i="11"/>
  <c r="AW1672" i="11"/>
  <c r="AW1673" i="11"/>
  <c r="AW1674" i="11"/>
  <c r="AW1675" i="11"/>
  <c r="AW1676" i="11"/>
  <c r="AI80" i="10" s="1"/>
  <c r="AW1677" i="11"/>
  <c r="AI81" i="10" s="1"/>
  <c r="AW1678" i="11"/>
  <c r="AW1679" i="11"/>
  <c r="AW1680" i="11"/>
  <c r="AW1681" i="11"/>
  <c r="AW1682" i="11"/>
  <c r="AW1683" i="11"/>
  <c r="AW1684" i="11"/>
  <c r="AI104" i="10" s="1"/>
  <c r="AW1685" i="11"/>
  <c r="AW1686" i="11"/>
  <c r="AW1687" i="11"/>
  <c r="AW1688" i="11"/>
  <c r="AW1689" i="11"/>
  <c r="AW1690" i="11"/>
  <c r="AI116" i="10" s="1"/>
  <c r="AW1691" i="11"/>
  <c r="AI70" i="10" s="1"/>
  <c r="AW1692" i="11"/>
  <c r="AW1693" i="11"/>
  <c r="AI73" i="10" s="1"/>
  <c r="AW1694" i="11"/>
  <c r="AW1695" i="11"/>
  <c r="AW1696" i="11"/>
  <c r="AW1697" i="11"/>
  <c r="AW1698" i="11"/>
  <c r="AW1699" i="11"/>
  <c r="AW1700" i="11"/>
  <c r="AW1701" i="11"/>
  <c r="AW1702" i="11"/>
  <c r="AW1703" i="11"/>
  <c r="AW1704" i="11"/>
  <c r="AW1705" i="11"/>
  <c r="AW1706" i="11"/>
  <c r="AI111" i="10" s="1"/>
  <c r="AW1707" i="11"/>
  <c r="AW1708" i="11"/>
  <c r="AW1709" i="11"/>
  <c r="AW1710" i="11"/>
  <c r="AW1711" i="11"/>
  <c r="AW1712" i="11"/>
  <c r="AW1713" i="11"/>
  <c r="AW1714" i="11"/>
  <c r="AW1715" i="11"/>
  <c r="AW1716" i="11"/>
  <c r="AW1717" i="11"/>
  <c r="AW1718" i="11"/>
  <c r="AW1719" i="11"/>
  <c r="AW1720" i="11"/>
  <c r="AW1721" i="11"/>
  <c r="AW1722" i="11"/>
  <c r="AW1723" i="11"/>
  <c r="AW1724" i="11"/>
  <c r="AW1725" i="11"/>
  <c r="AW1726" i="11"/>
  <c r="AW1727" i="11"/>
  <c r="AW1728" i="11"/>
  <c r="AW1729" i="11"/>
  <c r="AW1730" i="11"/>
  <c r="AW1731" i="11"/>
  <c r="AW1732" i="11"/>
  <c r="AW1733" i="11"/>
  <c r="AW1734" i="11"/>
  <c r="AW1735" i="11"/>
  <c r="AW1736" i="11"/>
  <c r="AW1737" i="11"/>
  <c r="AW1738" i="11"/>
  <c r="AW1739" i="11"/>
  <c r="AW1740" i="11"/>
  <c r="AW1741" i="11"/>
  <c r="AW1742" i="11"/>
  <c r="AW1743" i="11"/>
  <c r="AW1744" i="11"/>
  <c r="AW1745" i="11"/>
  <c r="AW1746" i="11"/>
  <c r="AW1747" i="11"/>
  <c r="AW1748" i="11"/>
  <c r="AW1749" i="11"/>
  <c r="AW1750" i="11"/>
  <c r="AW1751" i="11"/>
  <c r="AW1752" i="11"/>
  <c r="AI25" i="10" s="1"/>
  <c r="AW1753" i="11"/>
  <c r="AW1754" i="11"/>
  <c r="AW1755" i="11"/>
  <c r="AW1756" i="11"/>
  <c r="AW1757" i="11"/>
  <c r="AW1758" i="11"/>
  <c r="AW1759" i="11"/>
  <c r="AW1760" i="11"/>
  <c r="AW1761" i="11"/>
  <c r="AW1762" i="11"/>
  <c r="AW1763" i="11"/>
  <c r="AW1764" i="11"/>
  <c r="AW1765" i="11"/>
  <c r="AW1766" i="11"/>
  <c r="AI56" i="10" s="1"/>
  <c r="AW1767" i="11"/>
  <c r="AI57" i="10" s="1"/>
  <c r="AW1768" i="11"/>
  <c r="AI58" i="10" s="1"/>
  <c r="AW1769" i="11"/>
  <c r="AW1770" i="11"/>
  <c r="AW1771" i="11"/>
  <c r="AI33" i="10" s="1"/>
  <c r="AW1772" i="11"/>
  <c r="AI34" i="10" s="1"/>
  <c r="AW1773" i="11"/>
  <c r="AW1774" i="11"/>
  <c r="AW1775" i="11"/>
  <c r="AW1776" i="11"/>
  <c r="AW1777" i="11"/>
  <c r="AW1778" i="11"/>
  <c r="AI35" i="10" s="1"/>
  <c r="AW1779" i="11"/>
  <c r="AW1780" i="11"/>
  <c r="AW1781" i="11"/>
  <c r="AW1782" i="11"/>
  <c r="AW1783" i="11"/>
  <c r="AW1784" i="11"/>
  <c r="AW1785" i="11"/>
  <c r="AW1786" i="11"/>
  <c r="AW1787" i="11"/>
  <c r="AW1788" i="11"/>
  <c r="AW1789" i="11"/>
  <c r="AW1790" i="11"/>
  <c r="AW1791" i="11"/>
  <c r="AW1792" i="11"/>
  <c r="AW1793" i="11"/>
  <c r="AW1794" i="11"/>
  <c r="AW1795" i="11"/>
  <c r="AW1796" i="11"/>
  <c r="AW1797" i="11"/>
  <c r="AW1798" i="11"/>
  <c r="AW1799" i="11"/>
  <c r="AW1800" i="11"/>
  <c r="AW1801" i="11"/>
  <c r="AW1802" i="11"/>
  <c r="AW1803" i="11"/>
  <c r="AW1804" i="11"/>
  <c r="AW1805" i="11"/>
  <c r="AW1806" i="11"/>
  <c r="AW1807" i="11"/>
  <c r="AW1808" i="11"/>
  <c r="AW1809" i="11"/>
  <c r="AW1810" i="11"/>
  <c r="AW1811" i="11"/>
  <c r="AI41" i="10" s="1"/>
  <c r="AW1812" i="11"/>
  <c r="AW1813" i="11"/>
  <c r="AW1814" i="11"/>
  <c r="AW1815" i="11"/>
  <c r="AW1816" i="11"/>
  <c r="AW1817" i="11"/>
  <c r="AW1818" i="11"/>
  <c r="AW1819" i="11"/>
  <c r="AW1820" i="11"/>
  <c r="AW1821" i="11"/>
  <c r="AI27" i="10" s="1"/>
  <c r="AW1822" i="11"/>
  <c r="AI28" i="10" s="1"/>
  <c r="AW1823" i="11"/>
  <c r="AW1824" i="11"/>
  <c r="AW1825" i="11"/>
  <c r="AW1826" i="11"/>
  <c r="AW1827" i="11"/>
  <c r="AW1828" i="11"/>
  <c r="AW1829" i="11"/>
  <c r="AW1830" i="11"/>
  <c r="AW1831" i="11"/>
  <c r="AW1832" i="11"/>
  <c r="AW1833" i="11"/>
  <c r="AI135" i="10" s="1"/>
  <c r="AW1834" i="11"/>
  <c r="AW1835" i="11"/>
  <c r="AW1836" i="11"/>
  <c r="AW1837" i="11"/>
  <c r="AW1838" i="11"/>
  <c r="AW1839" i="11"/>
  <c r="AW1840" i="11"/>
  <c r="AW1841" i="11"/>
  <c r="AW1842" i="11"/>
  <c r="AW1843" i="11"/>
  <c r="AI144" i="10" s="1"/>
  <c r="AW1844" i="11"/>
  <c r="AI145" i="10" s="1"/>
  <c r="AW1845" i="11"/>
  <c r="AW1846" i="11"/>
  <c r="AW1847" i="11"/>
  <c r="AW1848" i="11"/>
  <c r="AI146" i="10" s="1"/>
  <c r="AW1849" i="11"/>
  <c r="AI147" i="10" s="1"/>
  <c r="AW1850" i="11"/>
  <c r="AW1851" i="11"/>
  <c r="AW1852" i="11"/>
  <c r="AW1853" i="11"/>
  <c r="AW1854" i="11"/>
  <c r="AW1855" i="11"/>
  <c r="AW1856" i="11"/>
  <c r="AW1857" i="11"/>
  <c r="AW1858" i="11"/>
  <c r="AW1859" i="11"/>
  <c r="AW1860" i="11"/>
  <c r="AW1861" i="11"/>
  <c r="AW1862" i="11"/>
  <c r="AW1863" i="11"/>
  <c r="AW1864" i="11"/>
  <c r="AW1865" i="11"/>
  <c r="BK105" i="10" l="1"/>
  <c r="BM76" i="10"/>
  <c r="BA132" i="10"/>
  <c r="BJ104" i="10"/>
  <c r="BK106" i="10"/>
  <c r="AZ131" i="10"/>
  <c r="AI136" i="10"/>
  <c r="BC136" i="10" s="1"/>
  <c r="BA135" i="10"/>
  <c r="BN159" i="10"/>
  <c r="BN163" i="10" s="1"/>
  <c r="BM121" i="10"/>
  <c r="BL121" i="10"/>
  <c r="BA128" i="10"/>
  <c r="AW128" i="10"/>
  <c r="AX128" i="10"/>
  <c r="BM122" i="10"/>
  <c r="BL122" i="10"/>
  <c r="BE136" i="10"/>
  <c r="BM109" i="10"/>
  <c r="BL109" i="10"/>
  <c r="BL117" i="10"/>
  <c r="BM117" i="10"/>
  <c r="BA134" i="10"/>
  <c r="AZ134" i="10"/>
  <c r="BM118" i="10"/>
  <c r="BK93" i="10"/>
  <c r="BL119" i="10"/>
  <c r="BA130" i="10"/>
  <c r="BK143" i="10"/>
  <c r="BC131" i="10"/>
  <c r="BB131" i="10"/>
  <c r="BL120" i="10"/>
  <c r="BM120" i="10"/>
  <c r="BD142" i="10"/>
  <c r="BF141" i="10"/>
  <c r="BA129" i="10"/>
  <c r="BF144" i="10"/>
  <c r="BL104" i="10"/>
  <c r="BL74" i="10"/>
  <c r="BM74" i="10"/>
  <c r="BL116" i="10"/>
  <c r="BM116" i="10"/>
  <c r="BL106" i="10"/>
  <c r="BM106" i="10"/>
  <c r="BL105" i="10"/>
  <c r="BM105" i="10"/>
  <c r="BL87" i="10"/>
  <c r="BM87" i="10"/>
  <c r="BL113" i="10"/>
  <c r="BM113" i="10"/>
  <c r="BK104" i="10"/>
  <c r="BM104" i="10"/>
  <c r="BL107" i="10"/>
  <c r="BM107" i="10"/>
  <c r="BD135" i="10"/>
  <c r="BE135" i="10"/>
  <c r="BL102" i="10"/>
  <c r="BJ102" i="10"/>
  <c r="BF139" i="10"/>
  <c r="BG139" i="10"/>
  <c r="BB132" i="10"/>
  <c r="BC132" i="10"/>
  <c r="BD134" i="10"/>
  <c r="BE134" i="10"/>
  <c r="BC142" i="10"/>
  <c r="BL101" i="10"/>
  <c r="BL103" i="10"/>
  <c r="BL76" i="10"/>
  <c r="BD139" i="10"/>
  <c r="BC139" i="10"/>
  <c r="BG141" i="10"/>
  <c r="BH144" i="10"/>
  <c r="BF136" i="10"/>
  <c r="BG136" i="10"/>
  <c r="BG142" i="10"/>
  <c r="BF142" i="10"/>
  <c r="BH142" i="10"/>
  <c r="BH143" i="10"/>
  <c r="BG143" i="10"/>
  <c r="Z75" i="1"/>
  <c r="Y75" i="1"/>
  <c r="Z91" i="1"/>
  <c r="Y91" i="1"/>
  <c r="BG134" i="10"/>
  <c r="Z123" i="1"/>
  <c r="Y108" i="1"/>
  <c r="Z108" i="1"/>
  <c r="Z111" i="1"/>
  <c r="Y111" i="1"/>
  <c r="Y109" i="1"/>
  <c r="Z109" i="1"/>
  <c r="Z128" i="1"/>
  <c r="Y128" i="1"/>
  <c r="Y139" i="1"/>
  <c r="Z139" i="1"/>
  <c r="Z124" i="1"/>
  <c r="Y124" i="1"/>
  <c r="Z113" i="1"/>
  <c r="Y113" i="1"/>
  <c r="Z110" i="1"/>
  <c r="Y110" i="1"/>
  <c r="Z119" i="1"/>
  <c r="Y119" i="1"/>
  <c r="Z118" i="1"/>
  <c r="Y118" i="1"/>
  <c r="Z125" i="1"/>
  <c r="Y125" i="1"/>
  <c r="Z126" i="1"/>
  <c r="Y126" i="1"/>
  <c r="Y104" i="1"/>
  <c r="Z104" i="1"/>
  <c r="Y103" i="1"/>
  <c r="Z103" i="1"/>
  <c r="BH127" i="10"/>
  <c r="BB136" i="10" l="1"/>
  <c r="BN165" i="10"/>
  <c r="BN166" i="10" s="1"/>
  <c r="BF140" i="10"/>
  <c r="BD140" i="10"/>
  <c r="BE140" i="10"/>
  <c r="BF143" i="10"/>
  <c r="BD141" i="10"/>
  <c r="BE141" i="10"/>
  <c r="BM86" i="10"/>
  <c r="BL86" i="10"/>
  <c r="BF137" i="10"/>
  <c r="BC137" i="10"/>
  <c r="BB137" i="10"/>
  <c r="BM108" i="10"/>
  <c r="BL108" i="10"/>
  <c r="BM115" i="10"/>
  <c r="BL115" i="10"/>
  <c r="BM88" i="10"/>
  <c r="BL88" i="10"/>
  <c r="BD129" i="10"/>
  <c r="BB141" i="10"/>
  <c r="BC141" i="10"/>
  <c r="AZ129" i="10"/>
  <c r="BM119" i="10"/>
  <c r="BG144" i="10"/>
  <c r="BB138" i="10"/>
  <c r="BF138" i="10"/>
  <c r="BC138" i="10"/>
  <c r="BD138" i="10"/>
  <c r="BF132" i="10"/>
  <c r="BE132" i="10"/>
  <c r="BD132" i="10"/>
  <c r="BG133" i="10"/>
  <c r="BC130" i="10"/>
  <c r="BB130" i="10"/>
  <c r="BF127" i="10"/>
  <c r="BA127" i="10"/>
  <c r="BF128" i="10"/>
  <c r="BB128" i="10"/>
  <c r="BC128" i="10"/>
  <c r="BC129" i="10"/>
  <c r="BB129" i="10"/>
  <c r="BG132" i="10"/>
  <c r="BH133" i="10"/>
  <c r="BD130" i="10"/>
  <c r="BH134" i="10"/>
  <c r="BF134" i="10"/>
  <c r="BG135" i="10"/>
  <c r="BF135" i="10"/>
  <c r="BH135" i="10"/>
  <c r="BG127" i="10"/>
  <c r="N7" i="15"/>
  <c r="M8" i="15"/>
  <c r="N8" i="15"/>
  <c r="O8" i="15"/>
  <c r="M9" i="15"/>
  <c r="N9" i="15"/>
  <c r="O9" i="15"/>
  <c r="M10" i="15"/>
  <c r="N10" i="15"/>
  <c r="O10" i="15"/>
  <c r="M11" i="15"/>
  <c r="N11" i="15"/>
  <c r="O11" i="15"/>
  <c r="M12" i="15"/>
  <c r="N12" i="15"/>
  <c r="O12" i="15"/>
  <c r="N13" i="15"/>
  <c r="O13" i="15"/>
  <c r="M14" i="15"/>
  <c r="N14" i="15"/>
  <c r="O14" i="15"/>
  <c r="N15" i="15"/>
  <c r="M16" i="15"/>
  <c r="N16" i="15"/>
  <c r="O16" i="15"/>
  <c r="M17" i="15"/>
  <c r="N17" i="15"/>
  <c r="O17" i="15"/>
  <c r="M18" i="15"/>
  <c r="N18" i="15"/>
  <c r="O18" i="15"/>
  <c r="M19" i="15"/>
  <c r="N19" i="15"/>
  <c r="O19" i="15"/>
  <c r="M20" i="15"/>
  <c r="N20" i="15"/>
  <c r="O20" i="15"/>
  <c r="M21" i="15"/>
  <c r="N21" i="15"/>
  <c r="O21" i="15"/>
  <c r="N22" i="15"/>
  <c r="O22" i="15"/>
  <c r="M23" i="15"/>
  <c r="N23" i="15"/>
  <c r="O23" i="15"/>
  <c r="N24" i="15"/>
  <c r="O24" i="15"/>
  <c r="M25" i="15"/>
  <c r="N25" i="15"/>
  <c r="O25" i="15"/>
  <c r="N26" i="15"/>
  <c r="M27" i="15"/>
  <c r="N27" i="15"/>
  <c r="O27" i="15"/>
  <c r="M28" i="15"/>
  <c r="N28" i="15"/>
  <c r="O28" i="15"/>
  <c r="M29" i="15"/>
  <c r="N29" i="15"/>
  <c r="O29" i="15"/>
  <c r="M30" i="15"/>
  <c r="N30" i="15"/>
  <c r="O30" i="15"/>
  <c r="M6" i="15"/>
  <c r="BL159" i="10" l="1"/>
  <c r="BL163" i="10" s="1"/>
  <c r="BL165" i="10" s="1"/>
  <c r="BM159" i="10"/>
  <c r="BM163" i="10" s="1"/>
  <c r="BM165" i="10" s="1"/>
  <c r="BN168" i="10"/>
  <c r="BN169" i="10"/>
  <c r="BN171" i="10" s="1"/>
  <c r="BN172" i="10" s="1"/>
  <c r="N42" i="15"/>
  <c r="M43" i="15"/>
  <c r="M42" i="15"/>
  <c r="M44" i="15"/>
  <c r="O42" i="15"/>
  <c r="O44" i="15"/>
  <c r="N44" i="15"/>
  <c r="O43" i="15"/>
  <c r="N43" i="15"/>
  <c r="B56" i="8"/>
  <c r="C56" i="8"/>
  <c r="D56" i="8" s="1"/>
  <c r="AJ126" i="10"/>
  <c r="AK126" i="10"/>
  <c r="AL126" i="10"/>
  <c r="AM126" i="10"/>
  <c r="AN126" i="10"/>
  <c r="AO126" i="10"/>
  <c r="AP126" i="10"/>
  <c r="AQ126" i="10"/>
  <c r="AR126" i="10"/>
  <c r="AS126" i="10"/>
  <c r="AT126" i="10"/>
  <c r="AU126" i="10"/>
  <c r="AV126" i="10"/>
  <c r="AW126" i="10"/>
  <c r="AX126" i="10"/>
  <c r="AY126" i="10"/>
  <c r="BB126" i="10"/>
  <c r="BC126" i="10"/>
  <c r="BD126" i="10"/>
  <c r="BE126" i="10"/>
  <c r="BM166" i="10" l="1"/>
  <c r="BL166" i="10"/>
  <c r="BL169" i="10" s="1"/>
  <c r="BL171" i="10" s="1"/>
  <c r="BL172" i="10" s="1"/>
  <c r="BM168" i="10"/>
  <c r="BT177" i="10" s="1"/>
  <c r="BM169" i="10"/>
  <c r="BM171" i="10" s="1"/>
  <c r="BM172" i="10" s="1"/>
  <c r="BL168" i="10"/>
  <c r="BS177" i="10" s="1"/>
  <c r="E56" i="8"/>
  <c r="Z365" i="1"/>
  <c r="Z366" i="1"/>
  <c r="X378" i="1"/>
  <c r="M378" i="1"/>
  <c r="S378" i="1" s="1"/>
  <c r="J378" i="1" s="1"/>
  <c r="O378" i="1" s="1"/>
  <c r="Z378" i="1"/>
  <c r="X365" i="1"/>
  <c r="M365" i="1"/>
  <c r="S365" i="1" s="1"/>
  <c r="J365" i="1" s="1"/>
  <c r="O365" i="1" s="1"/>
  <c r="X366" i="1"/>
  <c r="M366" i="1"/>
  <c r="N366" i="1" s="1"/>
  <c r="T366" i="1" s="1"/>
  <c r="X364" i="1"/>
  <c r="M364" i="1"/>
  <c r="S364" i="1" s="1"/>
  <c r="J364" i="1" s="1"/>
  <c r="O364" i="1" s="1"/>
  <c r="Z364" i="1"/>
  <c r="X363" i="1"/>
  <c r="M363" i="1"/>
  <c r="N363" i="1" s="1"/>
  <c r="T363" i="1" s="1"/>
  <c r="Z363" i="1"/>
  <c r="X362" i="1"/>
  <c r="M362" i="1"/>
  <c r="N362" i="1" s="1"/>
  <c r="T362" i="1" s="1"/>
  <c r="Z362" i="1"/>
  <c r="X361" i="1"/>
  <c r="M361" i="1"/>
  <c r="N361" i="1" s="1"/>
  <c r="T361" i="1" s="1"/>
  <c r="X360" i="1"/>
  <c r="M360" i="1"/>
  <c r="S360" i="1" s="1"/>
  <c r="J360" i="1" s="1"/>
  <c r="O360" i="1" s="1"/>
  <c r="X359" i="1"/>
  <c r="M359" i="1"/>
  <c r="N359" i="1" s="1"/>
  <c r="T359" i="1" s="1"/>
  <c r="X358" i="1"/>
  <c r="M358" i="1"/>
  <c r="S358" i="1" s="1"/>
  <c r="J358" i="1" s="1"/>
  <c r="O358" i="1" s="1"/>
  <c r="X357" i="1"/>
  <c r="M357" i="1"/>
  <c r="N357" i="1" s="1"/>
  <c r="T357" i="1" s="1"/>
  <c r="X356" i="1"/>
  <c r="M356" i="1"/>
  <c r="S356" i="1" s="1"/>
  <c r="J356" i="1" s="1"/>
  <c r="O356" i="1" s="1"/>
  <c r="X355" i="1"/>
  <c r="M355" i="1"/>
  <c r="N355" i="1" l="1"/>
  <c r="T355" i="1" s="1"/>
  <c r="S366" i="1"/>
  <c r="J366" i="1" s="1"/>
  <c r="O366" i="1" s="1"/>
  <c r="S355" i="1"/>
  <c r="J355" i="1" s="1"/>
  <c r="O355" i="1" s="1"/>
  <c r="N378" i="1"/>
  <c r="T378" i="1" s="1"/>
  <c r="U378" i="1" s="1"/>
  <c r="Q378" i="1" s="1"/>
  <c r="R378" i="1" s="1"/>
  <c r="S357" i="1"/>
  <c r="J357" i="1" s="1"/>
  <c r="O357" i="1" s="1"/>
  <c r="S362" i="1"/>
  <c r="J362" i="1" s="1"/>
  <c r="O362" i="1" s="1"/>
  <c r="Y378" i="1"/>
  <c r="N365" i="1"/>
  <c r="T365" i="1" s="1"/>
  <c r="U365" i="1" s="1"/>
  <c r="Q365" i="1" s="1"/>
  <c r="R365" i="1" s="1"/>
  <c r="Y365" i="1"/>
  <c r="S359" i="1"/>
  <c r="S361" i="1"/>
  <c r="J361" i="1" s="1"/>
  <c r="O361" i="1" s="1"/>
  <c r="S363" i="1"/>
  <c r="Y363" i="1"/>
  <c r="N356" i="1"/>
  <c r="T356" i="1" s="1"/>
  <c r="U356" i="1" s="1"/>
  <c r="Q356" i="1" s="1"/>
  <c r="R356" i="1" s="1"/>
  <c r="N358" i="1"/>
  <c r="T358" i="1" s="1"/>
  <c r="U358" i="1" s="1"/>
  <c r="Q358" i="1" s="1"/>
  <c r="R358" i="1" s="1"/>
  <c r="N360" i="1"/>
  <c r="T360" i="1" s="1"/>
  <c r="U360" i="1" s="1"/>
  <c r="Q360" i="1" s="1"/>
  <c r="R360" i="1" s="1"/>
  <c r="N364" i="1"/>
  <c r="T364" i="1" s="1"/>
  <c r="U364" i="1" s="1"/>
  <c r="Q364" i="1" s="1"/>
  <c r="R364" i="1" s="1"/>
  <c r="Y364" i="1"/>
  <c r="Y362" i="1"/>
  <c r="Y366" i="1"/>
  <c r="X457" i="1"/>
  <c r="M457" i="1"/>
  <c r="S457" i="1" s="1"/>
  <c r="J457" i="1" s="1"/>
  <c r="O457" i="1" s="1"/>
  <c r="Z457" i="1"/>
  <c r="X449" i="1"/>
  <c r="M449" i="1"/>
  <c r="N449" i="1" s="1"/>
  <c r="T449" i="1" s="1"/>
  <c r="Z449" i="1"/>
  <c r="BG174" i="10"/>
  <c r="BH174" i="10"/>
  <c r="AJ174" i="10"/>
  <c r="AJ120" i="10"/>
  <c r="AK120" i="10"/>
  <c r="AL120" i="10"/>
  <c r="AM120" i="10"/>
  <c r="AN120" i="10"/>
  <c r="AO120" i="10"/>
  <c r="AP120" i="10"/>
  <c r="AQ120" i="10"/>
  <c r="AR120" i="10"/>
  <c r="AS120" i="10"/>
  <c r="AT120" i="10"/>
  <c r="AU120" i="10"/>
  <c r="AV120" i="10"/>
  <c r="AY120" i="10"/>
  <c r="AZ120" i="10"/>
  <c r="BA120" i="10"/>
  <c r="BE120" i="10"/>
  <c r="BH120" i="10"/>
  <c r="BI120" i="10"/>
  <c r="AJ121" i="10"/>
  <c r="AK121" i="10"/>
  <c r="AL121" i="10"/>
  <c r="AM121" i="10"/>
  <c r="AN121" i="10"/>
  <c r="AO121" i="10"/>
  <c r="AP121" i="10"/>
  <c r="AQ121" i="10"/>
  <c r="AR121" i="10"/>
  <c r="AS121" i="10"/>
  <c r="AT121" i="10"/>
  <c r="AU121" i="10"/>
  <c r="AV121" i="10"/>
  <c r="AW121" i="10"/>
  <c r="AX121" i="10"/>
  <c r="AY121" i="10"/>
  <c r="AZ121" i="10"/>
  <c r="BA121" i="10"/>
  <c r="BE121" i="10"/>
  <c r="BG121" i="10"/>
  <c r="BH121" i="10"/>
  <c r="BI121" i="10"/>
  <c r="AJ122" i="10"/>
  <c r="AK122" i="10"/>
  <c r="AL122" i="10"/>
  <c r="AM122" i="10"/>
  <c r="AN122" i="10"/>
  <c r="AO122" i="10"/>
  <c r="AP122" i="10"/>
  <c r="AQ122" i="10"/>
  <c r="AR122" i="10"/>
  <c r="AS122" i="10"/>
  <c r="AT122" i="10"/>
  <c r="AU122" i="10"/>
  <c r="AV122" i="10"/>
  <c r="AW122" i="10"/>
  <c r="AX122" i="10"/>
  <c r="AY122" i="10"/>
  <c r="AZ122" i="10"/>
  <c r="BA122" i="10"/>
  <c r="BH122" i="10"/>
  <c r="BI122" i="10"/>
  <c r="AJ123" i="10"/>
  <c r="AK123" i="10"/>
  <c r="AL123" i="10"/>
  <c r="AM123" i="10"/>
  <c r="AN123" i="10"/>
  <c r="AO123" i="10"/>
  <c r="AP123" i="10"/>
  <c r="AQ123" i="10"/>
  <c r="AR123" i="10"/>
  <c r="AS123" i="10"/>
  <c r="AT123" i="10"/>
  <c r="AU123" i="10"/>
  <c r="AV123" i="10"/>
  <c r="AW123" i="10"/>
  <c r="AX123" i="10"/>
  <c r="AY123" i="10"/>
  <c r="BA123" i="10"/>
  <c r="BB123" i="10"/>
  <c r="BI123" i="10"/>
  <c r="AJ124" i="10"/>
  <c r="AK124" i="10"/>
  <c r="AL124" i="10"/>
  <c r="AM124" i="10"/>
  <c r="AN124" i="10"/>
  <c r="AO124" i="10"/>
  <c r="AP124" i="10"/>
  <c r="AQ124" i="10"/>
  <c r="AR124" i="10"/>
  <c r="AS124" i="10"/>
  <c r="AT124" i="10"/>
  <c r="AU124" i="10"/>
  <c r="AV124" i="10"/>
  <c r="AW124" i="10"/>
  <c r="AX124" i="10"/>
  <c r="AY124" i="10"/>
  <c r="AZ124" i="10"/>
  <c r="BB124" i="10"/>
  <c r="BC124" i="10"/>
  <c r="BD124" i="10"/>
  <c r="BI124" i="10"/>
  <c r="AJ125" i="10"/>
  <c r="AK125" i="10"/>
  <c r="AL125" i="10"/>
  <c r="AM125" i="10"/>
  <c r="AN125" i="10"/>
  <c r="AO125" i="10"/>
  <c r="AP125" i="10"/>
  <c r="AQ125" i="10"/>
  <c r="AR125" i="10"/>
  <c r="AS125" i="10"/>
  <c r="AT125" i="10"/>
  <c r="AU125" i="10"/>
  <c r="AV125" i="10"/>
  <c r="AW125" i="10"/>
  <c r="AX125" i="10"/>
  <c r="AY125" i="10"/>
  <c r="AZ125" i="10"/>
  <c r="BC125" i="10"/>
  <c r="BD125" i="10"/>
  <c r="BE125" i="10"/>
  <c r="BI125" i="10"/>
  <c r="BI4" i="10"/>
  <c r="BI161" i="10" s="1"/>
  <c r="BP176" i="10" s="1"/>
  <c r="BI5" i="10"/>
  <c r="BI6" i="10"/>
  <c r="BI7" i="10"/>
  <c r="BI8" i="10"/>
  <c r="BI9" i="10"/>
  <c r="BI10" i="10"/>
  <c r="BI11" i="10"/>
  <c r="BI12" i="10"/>
  <c r="BI13" i="10"/>
  <c r="BI14" i="10"/>
  <c r="BI15" i="10"/>
  <c r="BI16" i="10"/>
  <c r="BI17" i="10"/>
  <c r="BI18" i="10"/>
  <c r="BI19" i="10"/>
  <c r="BI20" i="10"/>
  <c r="BI21" i="10"/>
  <c r="BI22" i="10"/>
  <c r="BI23" i="10"/>
  <c r="BI24" i="10"/>
  <c r="BI25" i="10"/>
  <c r="BI26" i="10"/>
  <c r="BI27" i="10"/>
  <c r="BI28" i="10"/>
  <c r="BI29" i="10"/>
  <c r="BI30" i="10"/>
  <c r="BI31" i="10"/>
  <c r="BI32" i="10"/>
  <c r="BI33" i="10"/>
  <c r="BI34" i="10"/>
  <c r="BI35" i="10"/>
  <c r="BI36" i="10"/>
  <c r="BI37" i="10"/>
  <c r="BI38" i="10"/>
  <c r="BI39" i="10"/>
  <c r="BI40" i="10"/>
  <c r="BI41" i="10"/>
  <c r="BI42" i="10"/>
  <c r="BI43" i="10"/>
  <c r="BI44" i="10"/>
  <c r="BI45" i="10"/>
  <c r="BI46" i="10"/>
  <c r="BI47" i="10"/>
  <c r="BI48" i="10"/>
  <c r="BI49" i="10"/>
  <c r="BI50" i="10"/>
  <c r="BI51" i="10"/>
  <c r="BI55" i="10"/>
  <c r="BI56" i="10"/>
  <c r="BI57" i="10"/>
  <c r="BI58" i="10"/>
  <c r="BI59" i="10"/>
  <c r="BI60" i="10"/>
  <c r="BI61" i="10"/>
  <c r="BI62" i="10"/>
  <c r="BI63" i="10"/>
  <c r="BI64" i="10"/>
  <c r="BI65" i="10"/>
  <c r="BI70" i="10"/>
  <c r="BI71" i="10"/>
  <c r="BI78" i="10"/>
  <c r="BI82" i="10"/>
  <c r="BI83" i="10"/>
  <c r="BI84" i="10"/>
  <c r="BI85" i="10"/>
  <c r="BI86" i="10"/>
  <c r="BI87" i="10"/>
  <c r="BI88" i="10"/>
  <c r="BI89" i="10"/>
  <c r="BI90" i="10"/>
  <c r="BI91" i="10"/>
  <c r="BI92" i="10"/>
  <c r="BI93" i="10"/>
  <c r="BI94" i="10"/>
  <c r="BI95" i="10"/>
  <c r="BI96" i="10"/>
  <c r="BI97" i="10"/>
  <c r="BI98" i="10"/>
  <c r="BI99" i="10"/>
  <c r="BI100" i="10"/>
  <c r="BI101" i="10"/>
  <c r="BI102" i="10"/>
  <c r="BI103" i="10"/>
  <c r="BI104" i="10"/>
  <c r="BI105" i="10"/>
  <c r="BI106" i="10"/>
  <c r="BI107" i="10"/>
  <c r="BI108" i="10"/>
  <c r="BI109" i="10"/>
  <c r="BI110" i="10"/>
  <c r="BI111" i="10"/>
  <c r="BI112" i="10"/>
  <c r="BI113" i="10"/>
  <c r="BI114" i="10"/>
  <c r="BI115" i="10"/>
  <c r="BI116" i="10"/>
  <c r="BI117" i="10"/>
  <c r="BI118" i="10"/>
  <c r="BI119" i="10"/>
  <c r="B66" i="8"/>
  <c r="C66" i="8"/>
  <c r="D66" i="8" s="1"/>
  <c r="A62" i="13"/>
  <c r="AV87" i="10"/>
  <c r="BA102" i="10"/>
  <c r="BF111" i="10"/>
  <c r="BF110" i="10"/>
  <c r="BG122" i="10"/>
  <c r="BE115" i="10"/>
  <c r="BD104" i="10"/>
  <c r="AP49" i="10"/>
  <c r="AM41" i="10"/>
  <c r="AO37" i="10"/>
  <c r="AO47" i="10"/>
  <c r="AP6" i="10"/>
  <c r="AQ62" i="10"/>
  <c r="AR63" i="10"/>
  <c r="AT64" i="10"/>
  <c r="AN34" i="10"/>
  <c r="AJ25" i="10"/>
  <c r="BB111" i="10"/>
  <c r="BB109" i="10"/>
  <c r="BF116" i="10"/>
  <c r="BI74" i="10"/>
  <c r="AT70" i="10"/>
  <c r="BA100" i="10"/>
  <c r="AS68" i="10"/>
  <c r="AX91" i="10"/>
  <c r="AW3" i="11"/>
  <c r="AW4" i="11"/>
  <c r="AW5" i="11"/>
  <c r="AW6" i="11"/>
  <c r="BK140" i="10" s="1"/>
  <c r="AW7" i="11"/>
  <c r="AW8" i="11"/>
  <c r="AW9" i="11"/>
  <c r="AW10" i="11"/>
  <c r="AW11" i="11"/>
  <c r="AW12" i="11"/>
  <c r="AW13" i="11"/>
  <c r="AI60" i="10" s="1"/>
  <c r="AW14" i="11"/>
  <c r="AW15" i="11"/>
  <c r="AW16" i="11"/>
  <c r="AW17" i="11"/>
  <c r="AW18" i="11"/>
  <c r="AW19" i="11"/>
  <c r="AW20" i="11"/>
  <c r="AW21" i="11"/>
  <c r="AW22" i="11"/>
  <c r="AW23" i="11"/>
  <c r="AW24" i="11"/>
  <c r="AW25" i="11"/>
  <c r="AW26" i="11"/>
  <c r="AW27" i="11"/>
  <c r="BA133" i="10" s="1"/>
  <c r="AW28" i="11"/>
  <c r="AW29" i="11"/>
  <c r="AW30" i="11"/>
  <c r="AW31" i="11"/>
  <c r="AW32" i="11"/>
  <c r="AW33" i="11"/>
  <c r="AW34" i="11"/>
  <c r="AW35" i="11"/>
  <c r="AW36" i="11"/>
  <c r="AW37" i="11"/>
  <c r="AW38" i="11"/>
  <c r="AW39" i="11"/>
  <c r="AW40" i="11"/>
  <c r="AW41" i="11"/>
  <c r="AW42" i="11"/>
  <c r="AW43" i="11"/>
  <c r="AW44" i="11"/>
  <c r="AW45" i="11"/>
  <c r="AI69" i="10" s="1"/>
  <c r="AW46" i="11"/>
  <c r="AW47" i="11"/>
  <c r="AW48" i="11"/>
  <c r="AW49" i="11"/>
  <c r="AK20" i="10"/>
  <c r="BA99" i="10"/>
  <c r="AP15" i="10"/>
  <c r="AP55" i="10"/>
  <c r="BD82" i="10"/>
  <c r="BD74" i="10"/>
  <c r="BB114" i="10"/>
  <c r="BG123" i="10"/>
  <c r="BJ75" i="10"/>
  <c r="BH66" i="10"/>
  <c r="AR56" i="10"/>
  <c r="AO45" i="10"/>
  <c r="AP14" i="10"/>
  <c r="AN32" i="10"/>
  <c r="AO11" i="10"/>
  <c r="AN36" i="10"/>
  <c r="AM40" i="10"/>
  <c r="AM39" i="10"/>
  <c r="AN38" i="10"/>
  <c r="AQ57" i="10"/>
  <c r="AP51" i="10"/>
  <c r="AO43" i="10"/>
  <c r="AJ22" i="10"/>
  <c r="AZ90" i="10"/>
  <c r="AV94" i="10"/>
  <c r="Z166" i="1"/>
  <c r="Y179" i="1"/>
  <c r="Z180" i="1"/>
  <c r="M179" i="1"/>
  <c r="N179" i="1" s="1"/>
  <c r="T179" i="1" s="1"/>
  <c r="M164" i="1"/>
  <c r="S164" i="1" s="1"/>
  <c r="J164" i="1" s="1"/>
  <c r="O164" i="1" s="1"/>
  <c r="M165" i="1"/>
  <c r="X161" i="1"/>
  <c r="X162" i="1"/>
  <c r="X163" i="1"/>
  <c r="X175" i="1"/>
  <c r="X176" i="1"/>
  <c r="X177" i="1"/>
  <c r="X178" i="1"/>
  <c r="M175" i="1"/>
  <c r="S175" i="1" s="1"/>
  <c r="J175" i="1" s="1"/>
  <c r="O175" i="1" s="1"/>
  <c r="M176" i="1"/>
  <c r="M177" i="1"/>
  <c r="M178" i="1"/>
  <c r="S178" i="1" s="1"/>
  <c r="J178" i="1" s="1"/>
  <c r="O178" i="1" s="1"/>
  <c r="N175" i="1"/>
  <c r="T175" i="1" s="1"/>
  <c r="M161" i="1"/>
  <c r="N161" i="1" s="1"/>
  <c r="T161" i="1" s="1"/>
  <c r="M162" i="1"/>
  <c r="N162" i="1" s="1"/>
  <c r="T162" i="1" s="1"/>
  <c r="M163" i="1"/>
  <c r="X180" i="1"/>
  <c r="M180" i="1"/>
  <c r="N180" i="1" s="1"/>
  <c r="T180" i="1" s="1"/>
  <c r="X179" i="1"/>
  <c r="X174" i="1"/>
  <c r="M174" i="1"/>
  <c r="S174" i="1" s="1"/>
  <c r="X173" i="1"/>
  <c r="M173" i="1"/>
  <c r="X172" i="1"/>
  <c r="M172" i="1"/>
  <c r="X171" i="1"/>
  <c r="M171" i="1"/>
  <c r="X170" i="1"/>
  <c r="M170" i="1"/>
  <c r="X169" i="1"/>
  <c r="M169" i="1"/>
  <c r="X168" i="1"/>
  <c r="M168" i="1"/>
  <c r="X166" i="1"/>
  <c r="M166" i="1"/>
  <c r="S166" i="1" s="1"/>
  <c r="J166" i="1" s="1"/>
  <c r="O166" i="1" s="1"/>
  <c r="X165" i="1"/>
  <c r="X164" i="1"/>
  <c r="X160" i="1"/>
  <c r="M160" i="1"/>
  <c r="X159" i="1"/>
  <c r="M159" i="1"/>
  <c r="N159" i="1" s="1"/>
  <c r="T159" i="1" s="1"/>
  <c r="X158" i="1"/>
  <c r="M158" i="1"/>
  <c r="N158" i="1" s="1"/>
  <c r="T158" i="1" s="1"/>
  <c r="X157" i="1"/>
  <c r="M157" i="1"/>
  <c r="X156" i="1"/>
  <c r="M156" i="1"/>
  <c r="S156" i="1" s="1"/>
  <c r="J156" i="1" s="1"/>
  <c r="O156" i="1" s="1"/>
  <c r="X155" i="1"/>
  <c r="M155" i="1"/>
  <c r="AO9" i="10"/>
  <c r="AO13" i="10"/>
  <c r="AO14" i="10"/>
  <c r="AO15" i="10"/>
  <c r="AO16" i="10"/>
  <c r="AO17" i="10"/>
  <c r="AO18" i="10"/>
  <c r="AO19" i="10"/>
  <c r="AO20" i="10"/>
  <c r="AO21" i="10"/>
  <c r="AO22" i="10"/>
  <c r="AO23" i="10"/>
  <c r="AO24" i="10"/>
  <c r="AO25" i="10"/>
  <c r="AO26" i="10"/>
  <c r="AO27" i="10"/>
  <c r="AO28" i="10"/>
  <c r="AO29" i="10"/>
  <c r="AO30" i="10"/>
  <c r="AO31" i="10"/>
  <c r="AO32" i="10"/>
  <c r="AO33" i="10"/>
  <c r="AO34" i="10"/>
  <c r="AO35" i="10"/>
  <c r="AO38" i="10"/>
  <c r="AO39" i="10"/>
  <c r="AO40" i="10"/>
  <c r="AO52" i="10"/>
  <c r="AO53" i="10"/>
  <c r="AO54" i="10"/>
  <c r="AO55" i="10"/>
  <c r="AO56" i="10"/>
  <c r="AO57" i="10"/>
  <c r="AO58" i="10"/>
  <c r="AO59" i="10"/>
  <c r="AO60" i="10"/>
  <c r="AO61" i="10"/>
  <c r="AO62" i="10"/>
  <c r="AO63" i="10"/>
  <c r="AO64" i="10"/>
  <c r="AO65" i="10"/>
  <c r="AO66" i="10"/>
  <c r="AO67" i="10"/>
  <c r="AO68" i="10"/>
  <c r="AO69" i="10"/>
  <c r="AO70" i="10"/>
  <c r="AO71" i="10"/>
  <c r="AO72" i="10"/>
  <c r="AO73" i="10"/>
  <c r="AO74" i="10"/>
  <c r="AO75" i="10"/>
  <c r="AO76" i="10"/>
  <c r="AO77" i="10"/>
  <c r="AO78" i="10"/>
  <c r="AO79" i="10"/>
  <c r="AO80" i="10"/>
  <c r="AO81" i="10"/>
  <c r="AO82" i="10"/>
  <c r="AO83" i="10"/>
  <c r="AO84" i="10"/>
  <c r="AO85" i="10"/>
  <c r="AO86" i="10"/>
  <c r="AO87" i="10"/>
  <c r="AO88" i="10"/>
  <c r="AO89" i="10"/>
  <c r="AO90" i="10"/>
  <c r="AO91" i="10"/>
  <c r="AO92" i="10"/>
  <c r="AO93" i="10"/>
  <c r="AO94" i="10"/>
  <c r="AO95" i="10"/>
  <c r="AO96" i="10"/>
  <c r="AO97" i="10"/>
  <c r="AO98" i="10"/>
  <c r="AO99" i="10"/>
  <c r="AO100" i="10"/>
  <c r="AO101" i="10"/>
  <c r="AO102" i="10"/>
  <c r="AO103" i="10"/>
  <c r="AO104" i="10"/>
  <c r="AO105" i="10"/>
  <c r="AO106" i="10"/>
  <c r="AO107" i="10"/>
  <c r="AO108" i="10"/>
  <c r="AO109" i="10"/>
  <c r="AO110" i="10"/>
  <c r="AO111" i="10"/>
  <c r="AO112" i="10"/>
  <c r="AO113" i="10"/>
  <c r="AO114" i="10"/>
  <c r="AO115" i="10"/>
  <c r="AO116" i="10"/>
  <c r="AO117" i="10"/>
  <c r="AK5" i="10"/>
  <c r="AK6" i="10"/>
  <c r="AK7" i="10"/>
  <c r="AK8" i="10"/>
  <c r="AK9" i="10"/>
  <c r="AK10" i="10"/>
  <c r="AK11" i="10"/>
  <c r="AK12" i="10"/>
  <c r="AK13" i="10"/>
  <c r="AK14" i="10"/>
  <c r="AK15" i="10"/>
  <c r="AK16" i="10"/>
  <c r="AK17" i="10"/>
  <c r="AK18" i="10"/>
  <c r="AK19" i="10"/>
  <c r="AK32" i="10"/>
  <c r="AK33" i="10"/>
  <c r="AK34" i="10"/>
  <c r="AK35" i="10"/>
  <c r="AK36" i="10"/>
  <c r="AK37" i="10"/>
  <c r="AK38" i="10"/>
  <c r="AK39" i="10"/>
  <c r="AK40" i="10"/>
  <c r="AK41" i="10"/>
  <c r="AK42" i="10"/>
  <c r="AK43" i="10"/>
  <c r="AK44" i="10"/>
  <c r="AK45" i="10"/>
  <c r="AK46" i="10"/>
  <c r="AK47" i="10"/>
  <c r="AK48" i="10"/>
  <c r="AK49" i="10"/>
  <c r="AK50" i="10"/>
  <c r="AK51" i="10"/>
  <c r="AK52" i="10"/>
  <c r="AK53" i="10"/>
  <c r="AK54" i="10"/>
  <c r="AK55" i="10"/>
  <c r="AK56" i="10"/>
  <c r="AK57" i="10"/>
  <c r="AK58" i="10"/>
  <c r="AK59" i="10"/>
  <c r="AK60" i="10"/>
  <c r="AK61" i="10"/>
  <c r="AK62" i="10"/>
  <c r="AK63" i="10"/>
  <c r="AK64" i="10"/>
  <c r="AK65" i="10"/>
  <c r="AK66" i="10"/>
  <c r="AK67" i="10"/>
  <c r="AK68" i="10"/>
  <c r="AK69" i="10"/>
  <c r="AK70" i="10"/>
  <c r="AK71" i="10"/>
  <c r="AK72" i="10"/>
  <c r="AK73" i="10"/>
  <c r="AK74" i="10"/>
  <c r="AK75" i="10"/>
  <c r="AK76" i="10"/>
  <c r="AK77" i="10"/>
  <c r="AK78" i="10"/>
  <c r="AK79" i="10"/>
  <c r="AK80" i="10"/>
  <c r="AK81" i="10"/>
  <c r="AK82" i="10"/>
  <c r="AK83" i="10"/>
  <c r="AK84" i="10"/>
  <c r="AK85" i="10"/>
  <c r="AK86" i="10"/>
  <c r="AK87" i="10"/>
  <c r="AK88" i="10"/>
  <c r="AK89" i="10"/>
  <c r="AK90" i="10"/>
  <c r="AK91" i="10"/>
  <c r="AK92" i="10"/>
  <c r="AK93" i="10"/>
  <c r="AK94" i="10"/>
  <c r="AK95" i="10"/>
  <c r="AK96" i="10"/>
  <c r="AK97" i="10"/>
  <c r="AK98" i="10"/>
  <c r="AK99" i="10"/>
  <c r="AK100" i="10"/>
  <c r="AK101" i="10"/>
  <c r="AK102" i="10"/>
  <c r="AK103" i="10"/>
  <c r="AK104" i="10"/>
  <c r="AK105" i="10"/>
  <c r="AK106" i="10"/>
  <c r="AK107" i="10"/>
  <c r="AK108" i="10"/>
  <c r="AK109" i="10"/>
  <c r="AK110" i="10"/>
  <c r="AK111" i="10"/>
  <c r="AK112" i="10"/>
  <c r="AK113" i="10"/>
  <c r="AK114" i="10"/>
  <c r="AK115" i="10"/>
  <c r="AK116" i="10"/>
  <c r="AK117" i="10"/>
  <c r="AP19" i="10"/>
  <c r="AP20" i="10"/>
  <c r="AP21" i="10"/>
  <c r="AP22" i="10"/>
  <c r="AP23" i="10"/>
  <c r="AP24" i="10"/>
  <c r="AP25" i="10"/>
  <c r="AP26" i="10"/>
  <c r="AP27" i="10"/>
  <c r="AP28" i="10"/>
  <c r="AP29" i="10"/>
  <c r="AP30" i="10"/>
  <c r="AP31" i="10"/>
  <c r="AP32" i="10"/>
  <c r="AP33" i="10"/>
  <c r="AP34" i="10"/>
  <c r="AP35" i="10"/>
  <c r="AP36" i="10"/>
  <c r="AP37" i="10"/>
  <c r="AP38" i="10"/>
  <c r="AP39" i="10"/>
  <c r="AP40" i="10"/>
  <c r="AP41" i="10"/>
  <c r="AP42" i="10"/>
  <c r="AP43" i="10"/>
  <c r="AP44" i="10"/>
  <c r="AP45" i="10"/>
  <c r="AP46" i="10"/>
  <c r="AP47" i="10"/>
  <c r="AP52" i="10"/>
  <c r="AP53" i="10"/>
  <c r="AP54" i="10"/>
  <c r="AP59" i="10"/>
  <c r="AP60" i="10"/>
  <c r="AP61" i="10"/>
  <c r="AP62" i="10"/>
  <c r="AP63" i="10"/>
  <c r="AP64" i="10"/>
  <c r="AP65" i="10"/>
  <c r="AP66" i="10"/>
  <c r="AP67" i="10"/>
  <c r="AP68" i="10"/>
  <c r="AP69" i="10"/>
  <c r="AP70" i="10"/>
  <c r="AP71" i="10"/>
  <c r="AP72" i="10"/>
  <c r="AP73" i="10"/>
  <c r="AP74" i="10"/>
  <c r="AP75" i="10"/>
  <c r="AP76" i="10"/>
  <c r="AP77" i="10"/>
  <c r="AP78" i="10"/>
  <c r="AP79" i="10"/>
  <c r="AP80" i="10"/>
  <c r="AP81" i="10"/>
  <c r="AP82" i="10"/>
  <c r="AP83" i="10"/>
  <c r="AP84" i="10"/>
  <c r="AP85" i="10"/>
  <c r="AP86" i="10"/>
  <c r="AP87" i="10"/>
  <c r="AP88" i="10"/>
  <c r="AP89" i="10"/>
  <c r="AP90" i="10"/>
  <c r="AP91" i="10"/>
  <c r="AP92" i="10"/>
  <c r="AP93" i="10"/>
  <c r="AP94" i="10"/>
  <c r="AP95" i="10"/>
  <c r="AP96" i="10"/>
  <c r="AP97" i="10"/>
  <c r="AP98" i="10"/>
  <c r="AP99" i="10"/>
  <c r="AP100" i="10"/>
  <c r="AP101" i="10"/>
  <c r="AP102" i="10"/>
  <c r="AP103" i="10"/>
  <c r="AP104" i="10"/>
  <c r="AP105" i="10"/>
  <c r="AP106" i="10"/>
  <c r="AP107" i="10"/>
  <c r="AP108" i="10"/>
  <c r="AP109" i="10"/>
  <c r="AP110" i="10"/>
  <c r="AP111" i="10"/>
  <c r="AP112" i="10"/>
  <c r="AP113" i="10"/>
  <c r="AP114" i="10"/>
  <c r="AP115" i="10"/>
  <c r="AP116" i="10"/>
  <c r="AP117" i="10"/>
  <c r="AL5" i="10"/>
  <c r="AL6" i="10"/>
  <c r="AL7" i="10"/>
  <c r="AL8" i="10"/>
  <c r="AL9" i="10"/>
  <c r="AL10" i="10"/>
  <c r="AL11" i="10"/>
  <c r="AL12" i="10"/>
  <c r="AL13" i="10"/>
  <c r="AL14" i="10"/>
  <c r="AL15" i="10"/>
  <c r="AL16" i="10"/>
  <c r="AL17" i="10"/>
  <c r="AL18" i="10"/>
  <c r="AL19" i="10"/>
  <c r="AL20" i="10"/>
  <c r="AL21" i="10"/>
  <c r="AL22" i="10"/>
  <c r="AL23" i="10"/>
  <c r="AL24" i="10"/>
  <c r="AL25" i="10"/>
  <c r="AL26" i="10"/>
  <c r="AL27" i="10"/>
  <c r="AL28" i="10"/>
  <c r="AL32" i="10"/>
  <c r="AL33" i="10"/>
  <c r="AL34" i="10"/>
  <c r="AL35" i="10"/>
  <c r="AL36" i="10"/>
  <c r="AL37" i="10"/>
  <c r="AL38" i="10"/>
  <c r="AL39" i="10"/>
  <c r="AL40" i="10"/>
  <c r="AL41" i="10"/>
  <c r="AL42" i="10"/>
  <c r="AL43" i="10"/>
  <c r="AL44" i="10"/>
  <c r="AL45" i="10"/>
  <c r="AL46" i="10"/>
  <c r="AL47" i="10"/>
  <c r="AL48" i="10"/>
  <c r="AL49" i="10"/>
  <c r="AL50" i="10"/>
  <c r="AL51" i="10"/>
  <c r="AL52" i="10"/>
  <c r="AL53" i="10"/>
  <c r="AL54" i="10"/>
  <c r="AL55" i="10"/>
  <c r="AL56" i="10"/>
  <c r="AL57" i="10"/>
  <c r="AL58" i="10"/>
  <c r="AL59" i="10"/>
  <c r="AL60" i="10"/>
  <c r="AL61" i="10"/>
  <c r="AL62" i="10"/>
  <c r="AL63" i="10"/>
  <c r="AL64" i="10"/>
  <c r="AL65" i="10"/>
  <c r="AL66" i="10"/>
  <c r="AL67" i="10"/>
  <c r="AL68" i="10"/>
  <c r="AL69" i="10"/>
  <c r="AL70" i="10"/>
  <c r="AL71" i="10"/>
  <c r="AL72" i="10"/>
  <c r="AL73" i="10"/>
  <c r="AL74" i="10"/>
  <c r="AL75" i="10"/>
  <c r="AL76" i="10"/>
  <c r="AL77" i="10"/>
  <c r="AL78" i="10"/>
  <c r="AL79" i="10"/>
  <c r="AL80" i="10"/>
  <c r="AL81" i="10"/>
  <c r="AL82" i="10"/>
  <c r="AL83" i="10"/>
  <c r="AL84" i="10"/>
  <c r="AL85" i="10"/>
  <c r="AL86" i="10"/>
  <c r="AL87" i="10"/>
  <c r="AL88" i="10"/>
  <c r="AL89" i="10"/>
  <c r="AL90" i="10"/>
  <c r="AL91" i="10"/>
  <c r="AL92" i="10"/>
  <c r="AL93" i="10"/>
  <c r="AL94" i="10"/>
  <c r="AL95" i="10"/>
  <c r="AL96" i="10"/>
  <c r="AL97" i="10"/>
  <c r="AL98" i="10"/>
  <c r="AL99" i="10"/>
  <c r="AL100" i="10"/>
  <c r="AL101" i="10"/>
  <c r="AL102" i="10"/>
  <c r="AL103" i="10"/>
  <c r="AL104" i="10"/>
  <c r="AL105" i="10"/>
  <c r="AL106" i="10"/>
  <c r="AL107" i="10"/>
  <c r="AL108" i="10"/>
  <c r="AL109" i="10"/>
  <c r="AL110" i="10"/>
  <c r="AL111" i="10"/>
  <c r="AL112" i="10"/>
  <c r="AL113" i="10"/>
  <c r="AL114" i="10"/>
  <c r="AL115" i="10"/>
  <c r="AL116" i="10"/>
  <c r="AL117" i="10"/>
  <c r="AQ5" i="10"/>
  <c r="AQ6" i="10"/>
  <c r="AQ7" i="10"/>
  <c r="AQ8" i="10"/>
  <c r="AQ9" i="10"/>
  <c r="AQ11" i="10"/>
  <c r="AQ14" i="10"/>
  <c r="AQ15" i="10"/>
  <c r="AQ16" i="10"/>
  <c r="AQ19" i="10"/>
  <c r="AQ20" i="10"/>
  <c r="AQ21" i="10"/>
  <c r="AQ22" i="10"/>
  <c r="AQ23" i="10"/>
  <c r="AQ24" i="10"/>
  <c r="AQ25" i="10"/>
  <c r="AQ26" i="10"/>
  <c r="AQ27" i="10"/>
  <c r="AQ28" i="10"/>
  <c r="AQ29" i="10"/>
  <c r="AQ30" i="10"/>
  <c r="AQ31" i="10"/>
  <c r="AQ32" i="10"/>
  <c r="AQ33" i="10"/>
  <c r="AQ34" i="10"/>
  <c r="AQ35" i="10"/>
  <c r="AQ36" i="10"/>
  <c r="AQ37" i="10"/>
  <c r="AQ38" i="10"/>
  <c r="AQ39" i="10"/>
  <c r="AQ40" i="10"/>
  <c r="AQ41" i="10"/>
  <c r="AQ42" i="10"/>
  <c r="AQ43" i="10"/>
  <c r="AQ44" i="10"/>
  <c r="AQ45" i="10"/>
  <c r="AQ46" i="10"/>
  <c r="AQ47" i="10"/>
  <c r="AQ48" i="10"/>
  <c r="AQ49" i="10"/>
  <c r="AQ50" i="10"/>
  <c r="AQ51" i="10"/>
  <c r="AQ52" i="10"/>
  <c r="AQ53" i="10"/>
  <c r="AQ54" i="10"/>
  <c r="AQ60" i="10"/>
  <c r="AQ61" i="10"/>
  <c r="AQ64" i="10"/>
  <c r="AQ65" i="10"/>
  <c r="AQ66" i="10"/>
  <c r="AQ67" i="10"/>
  <c r="AQ68" i="10"/>
  <c r="AQ69" i="10"/>
  <c r="AQ70" i="10"/>
  <c r="AQ71" i="10"/>
  <c r="AQ72" i="10"/>
  <c r="AQ73" i="10"/>
  <c r="AQ74" i="10"/>
  <c r="AQ75" i="10"/>
  <c r="AQ76" i="10"/>
  <c r="AQ77" i="10"/>
  <c r="AQ78" i="10"/>
  <c r="AQ79" i="10"/>
  <c r="AQ80" i="10"/>
  <c r="AQ81" i="10"/>
  <c r="AQ82" i="10"/>
  <c r="AQ83" i="10"/>
  <c r="AQ84" i="10"/>
  <c r="AQ85" i="10"/>
  <c r="AQ86" i="10"/>
  <c r="AQ87" i="10"/>
  <c r="AQ88" i="10"/>
  <c r="AQ89" i="10"/>
  <c r="AQ90" i="10"/>
  <c r="AQ91" i="10"/>
  <c r="AQ92" i="10"/>
  <c r="AQ93" i="10"/>
  <c r="AQ94" i="10"/>
  <c r="AQ95" i="10"/>
  <c r="AQ96" i="10"/>
  <c r="AQ97" i="10"/>
  <c r="AQ98" i="10"/>
  <c r="AQ99" i="10"/>
  <c r="AQ100" i="10"/>
  <c r="AQ101" i="10"/>
  <c r="AQ102" i="10"/>
  <c r="AQ103" i="10"/>
  <c r="AQ104" i="10"/>
  <c r="AQ105" i="10"/>
  <c r="AQ106" i="10"/>
  <c r="AQ107" i="10"/>
  <c r="AQ108" i="10"/>
  <c r="AQ109" i="10"/>
  <c r="AQ110" i="10"/>
  <c r="AQ111" i="10"/>
  <c r="AQ112" i="10"/>
  <c r="AQ113" i="10"/>
  <c r="AQ114" i="10"/>
  <c r="AQ115" i="10"/>
  <c r="AQ116" i="10"/>
  <c r="AQ117" i="10"/>
  <c r="AM5" i="10"/>
  <c r="AM6" i="10"/>
  <c r="AM7" i="10"/>
  <c r="AM8" i="10"/>
  <c r="AM9" i="10"/>
  <c r="AM10" i="10"/>
  <c r="AM11" i="10"/>
  <c r="AM12" i="10"/>
  <c r="AM13" i="10"/>
  <c r="AM14" i="10"/>
  <c r="AM15" i="10"/>
  <c r="AM16" i="10"/>
  <c r="AM17" i="10"/>
  <c r="AM18" i="10"/>
  <c r="AM19" i="10"/>
  <c r="AM20" i="10"/>
  <c r="AM21" i="10"/>
  <c r="AM22" i="10"/>
  <c r="AM23" i="10"/>
  <c r="AM24" i="10"/>
  <c r="AM25" i="10"/>
  <c r="AM26" i="10"/>
  <c r="AM27" i="10"/>
  <c r="AM28" i="10"/>
  <c r="AM36" i="10"/>
  <c r="AM42" i="10"/>
  <c r="AM43" i="10"/>
  <c r="AM44" i="10"/>
  <c r="AM45" i="10"/>
  <c r="AM48" i="10"/>
  <c r="AM49" i="10"/>
  <c r="AM50" i="10"/>
  <c r="AM51" i="10"/>
  <c r="AM52" i="10"/>
  <c r="AM53" i="10"/>
  <c r="AM54" i="10"/>
  <c r="AM55" i="10"/>
  <c r="AM56" i="10"/>
  <c r="AM57" i="10"/>
  <c r="AM58" i="10"/>
  <c r="AM59" i="10"/>
  <c r="AM60" i="10"/>
  <c r="AM61" i="10"/>
  <c r="AM62" i="10"/>
  <c r="AM63" i="10"/>
  <c r="AM64" i="10"/>
  <c r="AM65" i="10"/>
  <c r="AM66" i="10"/>
  <c r="AM67" i="10"/>
  <c r="AM68" i="10"/>
  <c r="AM69" i="10"/>
  <c r="AM70" i="10"/>
  <c r="AM71" i="10"/>
  <c r="AM72" i="10"/>
  <c r="AM73" i="10"/>
  <c r="AM74" i="10"/>
  <c r="AM75" i="10"/>
  <c r="AM76" i="10"/>
  <c r="AM77" i="10"/>
  <c r="AM78" i="10"/>
  <c r="AM79" i="10"/>
  <c r="AM80" i="10"/>
  <c r="AM81" i="10"/>
  <c r="AM82" i="10"/>
  <c r="AM83" i="10"/>
  <c r="AM84" i="10"/>
  <c r="AM85" i="10"/>
  <c r="AM86" i="10"/>
  <c r="AM87" i="10"/>
  <c r="AM88" i="10"/>
  <c r="AM89" i="10"/>
  <c r="AM90" i="10"/>
  <c r="AM91" i="10"/>
  <c r="AM92" i="10"/>
  <c r="AM93" i="10"/>
  <c r="AM94" i="10"/>
  <c r="AM95" i="10"/>
  <c r="AM96" i="10"/>
  <c r="AM97" i="10"/>
  <c r="AM98" i="10"/>
  <c r="AM99" i="10"/>
  <c r="AM100" i="10"/>
  <c r="AM101" i="10"/>
  <c r="AM102" i="10"/>
  <c r="AM103" i="10"/>
  <c r="AM104" i="10"/>
  <c r="AM105" i="10"/>
  <c r="AM106" i="10"/>
  <c r="AM107" i="10"/>
  <c r="AM108" i="10"/>
  <c r="AM109" i="10"/>
  <c r="AM110" i="10"/>
  <c r="AM111" i="10"/>
  <c r="AM112" i="10"/>
  <c r="AM113" i="10"/>
  <c r="AM114" i="10"/>
  <c r="AM115" i="10"/>
  <c r="AM116" i="10"/>
  <c r="AM117" i="10"/>
  <c r="AR5" i="10"/>
  <c r="AR6" i="10"/>
  <c r="AR7" i="10"/>
  <c r="AR8" i="10"/>
  <c r="AR9" i="10"/>
  <c r="AR10" i="10"/>
  <c r="AR11" i="10"/>
  <c r="AR12" i="10"/>
  <c r="AR13" i="10"/>
  <c r="AR14" i="10"/>
  <c r="AR15" i="10"/>
  <c r="AR16" i="10"/>
  <c r="AR17" i="10"/>
  <c r="AR18" i="10"/>
  <c r="AR19" i="10"/>
  <c r="AR20" i="10"/>
  <c r="AR21" i="10"/>
  <c r="AR22" i="10"/>
  <c r="AR23" i="10"/>
  <c r="AR24" i="10"/>
  <c r="AR25" i="10"/>
  <c r="AR26" i="10"/>
  <c r="AR27" i="10"/>
  <c r="AR28" i="10"/>
  <c r="AR29" i="10"/>
  <c r="AR30" i="10"/>
  <c r="AR31" i="10"/>
  <c r="AR32" i="10"/>
  <c r="AR33" i="10"/>
  <c r="AR34" i="10"/>
  <c r="AR35" i="10"/>
  <c r="AR36" i="10"/>
  <c r="AR37" i="10"/>
  <c r="AR38" i="10"/>
  <c r="AR39" i="10"/>
  <c r="AR40" i="10"/>
  <c r="AR41" i="10"/>
  <c r="AR42" i="10"/>
  <c r="AR43" i="10"/>
  <c r="AR44" i="10"/>
  <c r="AR45" i="10"/>
  <c r="AR46" i="10"/>
  <c r="AR47" i="10"/>
  <c r="AR48" i="10"/>
  <c r="AR49" i="10"/>
  <c r="AR50" i="10"/>
  <c r="AR51" i="10"/>
  <c r="AR52" i="10"/>
  <c r="AR53" i="10"/>
  <c r="AR54" i="10"/>
  <c r="AR55" i="10"/>
  <c r="AR65" i="10"/>
  <c r="AR66" i="10"/>
  <c r="AR67" i="10"/>
  <c r="AR68" i="10"/>
  <c r="AR69" i="10"/>
  <c r="AR70" i="10"/>
  <c r="AR71" i="10"/>
  <c r="AR72" i="10"/>
  <c r="AR73" i="10"/>
  <c r="AR74" i="10"/>
  <c r="AR75" i="10"/>
  <c r="AR76" i="10"/>
  <c r="AR77" i="10"/>
  <c r="AR78" i="10"/>
  <c r="AR79" i="10"/>
  <c r="AR80" i="10"/>
  <c r="AR81" i="10"/>
  <c r="AR82" i="10"/>
  <c r="AR83" i="10"/>
  <c r="AR84" i="10"/>
  <c r="AR85" i="10"/>
  <c r="AR86" i="10"/>
  <c r="AR87" i="10"/>
  <c r="AR88" i="10"/>
  <c r="AR89" i="10"/>
  <c r="AR90" i="10"/>
  <c r="AR91" i="10"/>
  <c r="AR92" i="10"/>
  <c r="AR93" i="10"/>
  <c r="AR94" i="10"/>
  <c r="AR95" i="10"/>
  <c r="AR96" i="10"/>
  <c r="AR97" i="10"/>
  <c r="AR98" i="10"/>
  <c r="AR99" i="10"/>
  <c r="AR100" i="10"/>
  <c r="AR101" i="10"/>
  <c r="AR102" i="10"/>
  <c r="AR103" i="10"/>
  <c r="AR104" i="10"/>
  <c r="AR105" i="10"/>
  <c r="AR106" i="10"/>
  <c r="AR107" i="10"/>
  <c r="AR108" i="10"/>
  <c r="AR109" i="10"/>
  <c r="AR110" i="10"/>
  <c r="AR111" i="10"/>
  <c r="AR112" i="10"/>
  <c r="AR113" i="10"/>
  <c r="AR114" i="10"/>
  <c r="AR115" i="10"/>
  <c r="AR116" i="10"/>
  <c r="AR117" i="10"/>
  <c r="AN5" i="10"/>
  <c r="AN6" i="10"/>
  <c r="AN7" i="10"/>
  <c r="AN8" i="10"/>
  <c r="AN9" i="10"/>
  <c r="AN10" i="10"/>
  <c r="AN11" i="10"/>
  <c r="AN12" i="10"/>
  <c r="AN13" i="10"/>
  <c r="AN14" i="10"/>
  <c r="AN15" i="10"/>
  <c r="AN16" i="10"/>
  <c r="AN17" i="10"/>
  <c r="AN18" i="10"/>
  <c r="AN19" i="10"/>
  <c r="AN20" i="10"/>
  <c r="AN21" i="10"/>
  <c r="AN22" i="10"/>
  <c r="AN23" i="10"/>
  <c r="AN24" i="10"/>
  <c r="AN25" i="10"/>
  <c r="AN26" i="10"/>
  <c r="AN27" i="10"/>
  <c r="AN28" i="10"/>
  <c r="AN29" i="10"/>
  <c r="AN30" i="10"/>
  <c r="AN31" i="10"/>
  <c r="AN35" i="10"/>
  <c r="AN48" i="10"/>
  <c r="AN50" i="10"/>
  <c r="AN52" i="10"/>
  <c r="AN53" i="10"/>
  <c r="AN54" i="10"/>
  <c r="AN55" i="10"/>
  <c r="AN56" i="10"/>
  <c r="AN57" i="10"/>
  <c r="AN58" i="10"/>
  <c r="AN59" i="10"/>
  <c r="AN60" i="10"/>
  <c r="AN61" i="10"/>
  <c r="AN62" i="10"/>
  <c r="AN63" i="10"/>
  <c r="AN64" i="10"/>
  <c r="AN65" i="10"/>
  <c r="AN66" i="10"/>
  <c r="AN67" i="10"/>
  <c r="AN68" i="10"/>
  <c r="AN69" i="10"/>
  <c r="AN70" i="10"/>
  <c r="AN71" i="10"/>
  <c r="AN72" i="10"/>
  <c r="AN73" i="10"/>
  <c r="AN74" i="10"/>
  <c r="AN75" i="10"/>
  <c r="AN76" i="10"/>
  <c r="AN77" i="10"/>
  <c r="AN78" i="10"/>
  <c r="AN79" i="10"/>
  <c r="AN80" i="10"/>
  <c r="AN81" i="10"/>
  <c r="AN82" i="10"/>
  <c r="AN83" i="10"/>
  <c r="AN84" i="10"/>
  <c r="AN85" i="10"/>
  <c r="AN86" i="10"/>
  <c r="AN87" i="10"/>
  <c r="AN88" i="10"/>
  <c r="AN89" i="10"/>
  <c r="AN90" i="10"/>
  <c r="AN91" i="10"/>
  <c r="AN92" i="10"/>
  <c r="AN93" i="10"/>
  <c r="AN94" i="10"/>
  <c r="AN95" i="10"/>
  <c r="AN96" i="10"/>
  <c r="AN97" i="10"/>
  <c r="AN98" i="10"/>
  <c r="AN99" i="10"/>
  <c r="AN100" i="10"/>
  <c r="AN101" i="10"/>
  <c r="AN102" i="10"/>
  <c r="AN103" i="10"/>
  <c r="AN104" i="10"/>
  <c r="AN105" i="10"/>
  <c r="AN106" i="10"/>
  <c r="AN107" i="10"/>
  <c r="AN108" i="10"/>
  <c r="AN109" i="10"/>
  <c r="AN110" i="10"/>
  <c r="AN111" i="10"/>
  <c r="AN112" i="10"/>
  <c r="AN113" i="10"/>
  <c r="AN114" i="10"/>
  <c r="AN115" i="10"/>
  <c r="AN116" i="10"/>
  <c r="AN117" i="10"/>
  <c r="AS5" i="10"/>
  <c r="AS6" i="10"/>
  <c r="AS7" i="10"/>
  <c r="AS8" i="10"/>
  <c r="AS9" i="10"/>
  <c r="AS10" i="10"/>
  <c r="AS11" i="10"/>
  <c r="AS12" i="10"/>
  <c r="AS13" i="10"/>
  <c r="AS14" i="10"/>
  <c r="AS15" i="10"/>
  <c r="AS16" i="10"/>
  <c r="AS17" i="10"/>
  <c r="AS18" i="10"/>
  <c r="AS19" i="10"/>
  <c r="AS20" i="10"/>
  <c r="AS21" i="10"/>
  <c r="AS22" i="10"/>
  <c r="AS23" i="10"/>
  <c r="AS24" i="10"/>
  <c r="AS25" i="10"/>
  <c r="AS26" i="10"/>
  <c r="AS27" i="10"/>
  <c r="AS28" i="10"/>
  <c r="AS29" i="10"/>
  <c r="AS30" i="10"/>
  <c r="AS31" i="10"/>
  <c r="AS32" i="10"/>
  <c r="AS33" i="10"/>
  <c r="AS34" i="10"/>
  <c r="AS35" i="10"/>
  <c r="AS36" i="10"/>
  <c r="AS37" i="10"/>
  <c r="AS38" i="10"/>
  <c r="AS39" i="10"/>
  <c r="AS40" i="10"/>
  <c r="AS41" i="10"/>
  <c r="AS42" i="10"/>
  <c r="AS43" i="10"/>
  <c r="AS44" i="10"/>
  <c r="AS45" i="10"/>
  <c r="AS46" i="10"/>
  <c r="AS47" i="10"/>
  <c r="AS48" i="10"/>
  <c r="AS49" i="10"/>
  <c r="AS50" i="10"/>
  <c r="AS51" i="10"/>
  <c r="AS52" i="10"/>
  <c r="AS53" i="10"/>
  <c r="AS54" i="10"/>
  <c r="AS55" i="10"/>
  <c r="AS56" i="10"/>
  <c r="AS57" i="10"/>
  <c r="AS58" i="10"/>
  <c r="AS59" i="10"/>
  <c r="AS60" i="10"/>
  <c r="AS66" i="10"/>
  <c r="AS67" i="10"/>
  <c r="AS74" i="10"/>
  <c r="AS75" i="10"/>
  <c r="AS76" i="10"/>
  <c r="AS82" i="10"/>
  <c r="AS83" i="10"/>
  <c r="AS85" i="10"/>
  <c r="AS87" i="10"/>
  <c r="AS88" i="10"/>
  <c r="AS89" i="10"/>
  <c r="AS90" i="10"/>
  <c r="AS91" i="10"/>
  <c r="AS92" i="10"/>
  <c r="AS93" i="10"/>
  <c r="AS94" i="10"/>
  <c r="AS95" i="10"/>
  <c r="AS96" i="10"/>
  <c r="AS97" i="10"/>
  <c r="AS98" i="10"/>
  <c r="AS99" i="10"/>
  <c r="AS100" i="10"/>
  <c r="AS101" i="10"/>
  <c r="AS102" i="10"/>
  <c r="AS103" i="10"/>
  <c r="AS104" i="10"/>
  <c r="AS105" i="10"/>
  <c r="AS106" i="10"/>
  <c r="AS107" i="10"/>
  <c r="AS108" i="10"/>
  <c r="AS109" i="10"/>
  <c r="AS110" i="10"/>
  <c r="AS111" i="10"/>
  <c r="AS112" i="10"/>
  <c r="AS113" i="10"/>
  <c r="AS114" i="10"/>
  <c r="AS115" i="10"/>
  <c r="AS116" i="10"/>
  <c r="AS117" i="10"/>
  <c r="AT5" i="10"/>
  <c r="AT6" i="10"/>
  <c r="AT7" i="10"/>
  <c r="AT8" i="10"/>
  <c r="AT9" i="10"/>
  <c r="AT10" i="10"/>
  <c r="AT11" i="10"/>
  <c r="AT12" i="10"/>
  <c r="AT13" i="10"/>
  <c r="AT14" i="10"/>
  <c r="AT15" i="10"/>
  <c r="AT16" i="10"/>
  <c r="AT17" i="10"/>
  <c r="AT18" i="10"/>
  <c r="AT19" i="10"/>
  <c r="AT20" i="10"/>
  <c r="AT21" i="10"/>
  <c r="AT22" i="10"/>
  <c r="AT23" i="10"/>
  <c r="AT24" i="10"/>
  <c r="AT25" i="10"/>
  <c r="AT26" i="10"/>
  <c r="AT27" i="10"/>
  <c r="AT28" i="10"/>
  <c r="AT29" i="10"/>
  <c r="AT30" i="10"/>
  <c r="AT31" i="10"/>
  <c r="AT32" i="10"/>
  <c r="AT33" i="10"/>
  <c r="AT34" i="10"/>
  <c r="AT35" i="10"/>
  <c r="AT36" i="10"/>
  <c r="AT37" i="10"/>
  <c r="AT38" i="10"/>
  <c r="AT39" i="10"/>
  <c r="AT40" i="10"/>
  <c r="AT41" i="10"/>
  <c r="AT42" i="10"/>
  <c r="AT43" i="10"/>
  <c r="AT44" i="10"/>
  <c r="AT45" i="10"/>
  <c r="AT46" i="10"/>
  <c r="AT47" i="10"/>
  <c r="AT48" i="10"/>
  <c r="AT49" i="10"/>
  <c r="AT50" i="10"/>
  <c r="AT51" i="10"/>
  <c r="AT52" i="10"/>
  <c r="AT53" i="10"/>
  <c r="AT54" i="10"/>
  <c r="AT55" i="10"/>
  <c r="AT56" i="10"/>
  <c r="AT57" i="10"/>
  <c r="AT58" i="10"/>
  <c r="AT59" i="10"/>
  <c r="AT60" i="10"/>
  <c r="AT61" i="10"/>
  <c r="AT62" i="10"/>
  <c r="AT68" i="10"/>
  <c r="AT73" i="10"/>
  <c r="AT75" i="10"/>
  <c r="AT76" i="10"/>
  <c r="AT80" i="10"/>
  <c r="AT84" i="10"/>
  <c r="AT85" i="10"/>
  <c r="AT86" i="10"/>
  <c r="AT87" i="10"/>
  <c r="AT88" i="10"/>
  <c r="AT89" i="10"/>
  <c r="AT90" i="10"/>
  <c r="AT91" i="10"/>
  <c r="AT92" i="10"/>
  <c r="AT93" i="10"/>
  <c r="AT94" i="10"/>
  <c r="AT95" i="10"/>
  <c r="AT96" i="10"/>
  <c r="AT97" i="10"/>
  <c r="AT98" i="10"/>
  <c r="AT99" i="10"/>
  <c r="AT100" i="10"/>
  <c r="AT101" i="10"/>
  <c r="AT102" i="10"/>
  <c r="AT103" i="10"/>
  <c r="AT104" i="10"/>
  <c r="AT105" i="10"/>
  <c r="AT106" i="10"/>
  <c r="AT107" i="10"/>
  <c r="AT108" i="10"/>
  <c r="AT109" i="10"/>
  <c r="AT110" i="10"/>
  <c r="AT111" i="10"/>
  <c r="AT112" i="10"/>
  <c r="AT113" i="10"/>
  <c r="AT114" i="10"/>
  <c r="AT115" i="10"/>
  <c r="AT116" i="10"/>
  <c r="AT117" i="10"/>
  <c r="AU5" i="10"/>
  <c r="AU6" i="10"/>
  <c r="AU7" i="10"/>
  <c r="AU8" i="10"/>
  <c r="AU9" i="10"/>
  <c r="AU10" i="10"/>
  <c r="AU11" i="10"/>
  <c r="AU12" i="10"/>
  <c r="AU13" i="10"/>
  <c r="AU14" i="10"/>
  <c r="AU15" i="10"/>
  <c r="AU16" i="10"/>
  <c r="AU17" i="10"/>
  <c r="AU18" i="10"/>
  <c r="AU19" i="10"/>
  <c r="AU20" i="10"/>
  <c r="AU21" i="10"/>
  <c r="AU22" i="10"/>
  <c r="AU23" i="10"/>
  <c r="AU24" i="10"/>
  <c r="AU25" i="10"/>
  <c r="AU26" i="10"/>
  <c r="AU27" i="10"/>
  <c r="AU28" i="10"/>
  <c r="AU29" i="10"/>
  <c r="AU30" i="10"/>
  <c r="AU31" i="10"/>
  <c r="AU32" i="10"/>
  <c r="AU33" i="10"/>
  <c r="AU34" i="10"/>
  <c r="AU35" i="10"/>
  <c r="AU36" i="10"/>
  <c r="AU37" i="10"/>
  <c r="AU38" i="10"/>
  <c r="AU39" i="10"/>
  <c r="AU40" i="10"/>
  <c r="AU41" i="10"/>
  <c r="AU42" i="10"/>
  <c r="AU43" i="10"/>
  <c r="AU44" i="10"/>
  <c r="AU45" i="10"/>
  <c r="AU46" i="10"/>
  <c r="AU47" i="10"/>
  <c r="AU48" i="10"/>
  <c r="AU49" i="10"/>
  <c r="AU50" i="10"/>
  <c r="AU51" i="10"/>
  <c r="AU52" i="10"/>
  <c r="AU53" i="10"/>
  <c r="AU54" i="10"/>
  <c r="AU55" i="10"/>
  <c r="AU56" i="10"/>
  <c r="AU57" i="10"/>
  <c r="AU58" i="10"/>
  <c r="AU59" i="10"/>
  <c r="AU60" i="10"/>
  <c r="AU61" i="10"/>
  <c r="AU62" i="10"/>
  <c r="AU63" i="10"/>
  <c r="AU64" i="10"/>
  <c r="AU65" i="10"/>
  <c r="AU66" i="10"/>
  <c r="AU67" i="10"/>
  <c r="AU68" i="10"/>
  <c r="AU69" i="10"/>
  <c r="AU70" i="10"/>
  <c r="AU71" i="10"/>
  <c r="AU73" i="10"/>
  <c r="AU74" i="10"/>
  <c r="AU76" i="10"/>
  <c r="AU79" i="10"/>
  <c r="AU80" i="10"/>
  <c r="AU82" i="10"/>
  <c r="AU88" i="10"/>
  <c r="AU91" i="10"/>
  <c r="AU96" i="10"/>
  <c r="AU97" i="10"/>
  <c r="AU98" i="10"/>
  <c r="AU99" i="10"/>
  <c r="AU100" i="10"/>
  <c r="AU103" i="10"/>
  <c r="AU104" i="10"/>
  <c r="AU105" i="10"/>
  <c r="AU106" i="10"/>
  <c r="AU109" i="10"/>
  <c r="AU110" i="10"/>
  <c r="AU111" i="10"/>
  <c r="AU112" i="10"/>
  <c r="AU113" i="10"/>
  <c r="AU114" i="10"/>
  <c r="AU115" i="10"/>
  <c r="AU116" i="10"/>
  <c r="AU117" i="10"/>
  <c r="AV5" i="10"/>
  <c r="AV6" i="10"/>
  <c r="AV7" i="10"/>
  <c r="AV8" i="10"/>
  <c r="AV9" i="10"/>
  <c r="AV10" i="10"/>
  <c r="AV11" i="10"/>
  <c r="AV12" i="10"/>
  <c r="AV13" i="10"/>
  <c r="AV14" i="10"/>
  <c r="AV15" i="10"/>
  <c r="AV16" i="10"/>
  <c r="AV17" i="10"/>
  <c r="AV18" i="10"/>
  <c r="AV19" i="10"/>
  <c r="AV20" i="10"/>
  <c r="AV21" i="10"/>
  <c r="AV22" i="10"/>
  <c r="AV23" i="10"/>
  <c r="AV24" i="10"/>
  <c r="AV25" i="10"/>
  <c r="AV26" i="10"/>
  <c r="AV27" i="10"/>
  <c r="AV28" i="10"/>
  <c r="AV29" i="10"/>
  <c r="AV30" i="10"/>
  <c r="AV31" i="10"/>
  <c r="AV32" i="10"/>
  <c r="AV33" i="10"/>
  <c r="AV34" i="10"/>
  <c r="AV35" i="10"/>
  <c r="AV36" i="10"/>
  <c r="AV37" i="10"/>
  <c r="AV38" i="10"/>
  <c r="AV39" i="10"/>
  <c r="AV40" i="10"/>
  <c r="AV41" i="10"/>
  <c r="AV42" i="10"/>
  <c r="AV43" i="10"/>
  <c r="AV44" i="10"/>
  <c r="AV45" i="10"/>
  <c r="AV46" i="10"/>
  <c r="AV47" i="10"/>
  <c r="AV48" i="10"/>
  <c r="AV49" i="10"/>
  <c r="AV50" i="10"/>
  <c r="AV51" i="10"/>
  <c r="AV52" i="10"/>
  <c r="AV53" i="10"/>
  <c r="AV54" i="10"/>
  <c r="AV55" i="10"/>
  <c r="AV56" i="10"/>
  <c r="AV57" i="10"/>
  <c r="AV58" i="10"/>
  <c r="AV59" i="10"/>
  <c r="AV60" i="10"/>
  <c r="AV61" i="10"/>
  <c r="AV62" i="10"/>
  <c r="AV63" i="10"/>
  <c r="AV64" i="10"/>
  <c r="AV65" i="10"/>
  <c r="AV66" i="10"/>
  <c r="AV67" i="10"/>
  <c r="AV68" i="10"/>
  <c r="AV69" i="10"/>
  <c r="AV70" i="10"/>
  <c r="AV71" i="10"/>
  <c r="AV72" i="10"/>
  <c r="AV73" i="10"/>
  <c r="AV74" i="10"/>
  <c r="AV75" i="10"/>
  <c r="AV76" i="10"/>
  <c r="AV79" i="10"/>
  <c r="AV80" i="10"/>
  <c r="AV81" i="10"/>
  <c r="AV82" i="10"/>
  <c r="AV91" i="10"/>
  <c r="AV106" i="10"/>
  <c r="AV109" i="10"/>
  <c r="AV112" i="10"/>
  <c r="AV113" i="10"/>
  <c r="AV115" i="10"/>
  <c r="AV116" i="10"/>
  <c r="AV117" i="10"/>
  <c r="AW5" i="10"/>
  <c r="AW6" i="10"/>
  <c r="AW7" i="10"/>
  <c r="AW8" i="10"/>
  <c r="AW9" i="10"/>
  <c r="AW10" i="10"/>
  <c r="AW11" i="10"/>
  <c r="AW12" i="10"/>
  <c r="AW13" i="10"/>
  <c r="AW14" i="10"/>
  <c r="AW15" i="10"/>
  <c r="AW16" i="10"/>
  <c r="AW17" i="10"/>
  <c r="AW18" i="10"/>
  <c r="AW19" i="10"/>
  <c r="AW20" i="10"/>
  <c r="AW21" i="10"/>
  <c r="AW22" i="10"/>
  <c r="AW23" i="10"/>
  <c r="AW24" i="10"/>
  <c r="AW25" i="10"/>
  <c r="AW26" i="10"/>
  <c r="AW27" i="10"/>
  <c r="AW28" i="10"/>
  <c r="AW29" i="10"/>
  <c r="AW30" i="10"/>
  <c r="AW31" i="10"/>
  <c r="AW32" i="10"/>
  <c r="AW33" i="10"/>
  <c r="AW34" i="10"/>
  <c r="AW35" i="10"/>
  <c r="AW36" i="10"/>
  <c r="AW37" i="10"/>
  <c r="AW38" i="10"/>
  <c r="AW39" i="10"/>
  <c r="AW40" i="10"/>
  <c r="AW41" i="10"/>
  <c r="AW42" i="10"/>
  <c r="AW43" i="10"/>
  <c r="AW44" i="10"/>
  <c r="AW45" i="10"/>
  <c r="AW46" i="10"/>
  <c r="AW47" i="10"/>
  <c r="AW48" i="10"/>
  <c r="AW49" i="10"/>
  <c r="AW50" i="10"/>
  <c r="AW51" i="10"/>
  <c r="AW52" i="10"/>
  <c r="AW53" i="10"/>
  <c r="AW54" i="10"/>
  <c r="AW55" i="10"/>
  <c r="AW56" i="10"/>
  <c r="AW57" i="10"/>
  <c r="AW58" i="10"/>
  <c r="AW59" i="10"/>
  <c r="AW60" i="10"/>
  <c r="AW61" i="10"/>
  <c r="AW62" i="10"/>
  <c r="AW63" i="10"/>
  <c r="AW64" i="10"/>
  <c r="AW65" i="10"/>
  <c r="AW66" i="10"/>
  <c r="AW67" i="10"/>
  <c r="AW68" i="10"/>
  <c r="AW69" i="10"/>
  <c r="AW70" i="10"/>
  <c r="AW71" i="10"/>
  <c r="AW72" i="10"/>
  <c r="AW73" i="10"/>
  <c r="AW74" i="10"/>
  <c r="AW75" i="10"/>
  <c r="AW76" i="10"/>
  <c r="AW77" i="10"/>
  <c r="AW78" i="10"/>
  <c r="AW79" i="10"/>
  <c r="AW80" i="10"/>
  <c r="AW81" i="10"/>
  <c r="AW82" i="10"/>
  <c r="AW83" i="10"/>
  <c r="AW84" i="10"/>
  <c r="AW85" i="10"/>
  <c r="AW91" i="10"/>
  <c r="AW106" i="10"/>
  <c r="AW112" i="10"/>
  <c r="AW113" i="10"/>
  <c r="AW114" i="10"/>
  <c r="AW115" i="10"/>
  <c r="AW116" i="10"/>
  <c r="AW117" i="10"/>
  <c r="AX5" i="10"/>
  <c r="AX6" i="10"/>
  <c r="AX7" i="10"/>
  <c r="AX8" i="10"/>
  <c r="AX9" i="10"/>
  <c r="AX10" i="10"/>
  <c r="AX11" i="10"/>
  <c r="AX12" i="10"/>
  <c r="AX13" i="10"/>
  <c r="AX14" i="10"/>
  <c r="AX15" i="10"/>
  <c r="AX16" i="10"/>
  <c r="AX17" i="10"/>
  <c r="AX18" i="10"/>
  <c r="AX19" i="10"/>
  <c r="AX20" i="10"/>
  <c r="AX21" i="10"/>
  <c r="AX22" i="10"/>
  <c r="AX23" i="10"/>
  <c r="AX24" i="10"/>
  <c r="AX25" i="10"/>
  <c r="AX26" i="10"/>
  <c r="AX27" i="10"/>
  <c r="AX28" i="10"/>
  <c r="AX29" i="10"/>
  <c r="AX30" i="10"/>
  <c r="AX31" i="10"/>
  <c r="AX32" i="10"/>
  <c r="AX33" i="10"/>
  <c r="AX34" i="10"/>
  <c r="AX35" i="10"/>
  <c r="AX36" i="10"/>
  <c r="AX37" i="10"/>
  <c r="AX38" i="10"/>
  <c r="AX39" i="10"/>
  <c r="AX40" i="10"/>
  <c r="AX41" i="10"/>
  <c r="AX42" i="10"/>
  <c r="AX43" i="10"/>
  <c r="AX44" i="10"/>
  <c r="AX45" i="10"/>
  <c r="AX46" i="10"/>
  <c r="AX47" i="10"/>
  <c r="AX48" i="10"/>
  <c r="AX49" i="10"/>
  <c r="AX50" i="10"/>
  <c r="AX51" i="10"/>
  <c r="AX52" i="10"/>
  <c r="AX53" i="10"/>
  <c r="AX54" i="10"/>
  <c r="AX55" i="10"/>
  <c r="AX56" i="10"/>
  <c r="AX57" i="10"/>
  <c r="AX58" i="10"/>
  <c r="AX59" i="10"/>
  <c r="AX60" i="10"/>
  <c r="AX61" i="10"/>
  <c r="AX62" i="10"/>
  <c r="AX63" i="10"/>
  <c r="AX64" i="10"/>
  <c r="AX65" i="10"/>
  <c r="AX66" i="10"/>
  <c r="AX67" i="10"/>
  <c r="AX68" i="10"/>
  <c r="AX69" i="10"/>
  <c r="AX70" i="10"/>
  <c r="AX71" i="10"/>
  <c r="AX72" i="10"/>
  <c r="AX73" i="10"/>
  <c r="AX74" i="10"/>
  <c r="AX75" i="10"/>
  <c r="AX76" i="10"/>
  <c r="AX77" i="10"/>
  <c r="AX78" i="10"/>
  <c r="AX79" i="10"/>
  <c r="AX83" i="10"/>
  <c r="AX84" i="10"/>
  <c r="AX85" i="10"/>
  <c r="AX107" i="10"/>
  <c r="AX112" i="10"/>
  <c r="AX114" i="10"/>
  <c r="AX115" i="10"/>
  <c r="AX116" i="10"/>
  <c r="AX117" i="10"/>
  <c r="AY5" i="10"/>
  <c r="AY6" i="10"/>
  <c r="AY7" i="10"/>
  <c r="AY8" i="10"/>
  <c r="AY9" i="10"/>
  <c r="AY10" i="10"/>
  <c r="AY11" i="10"/>
  <c r="AY12" i="10"/>
  <c r="AY13" i="10"/>
  <c r="AY14" i="10"/>
  <c r="AY15" i="10"/>
  <c r="AY16" i="10"/>
  <c r="AY17" i="10"/>
  <c r="AY18" i="10"/>
  <c r="AY19" i="10"/>
  <c r="AY20" i="10"/>
  <c r="AY21" i="10"/>
  <c r="AY22" i="10"/>
  <c r="AY23" i="10"/>
  <c r="AY24" i="10"/>
  <c r="AY25" i="10"/>
  <c r="AY26" i="10"/>
  <c r="AY27" i="10"/>
  <c r="AY28" i="10"/>
  <c r="AY29" i="10"/>
  <c r="AY30" i="10"/>
  <c r="AY31" i="10"/>
  <c r="AY32" i="10"/>
  <c r="AY33" i="10"/>
  <c r="AY34" i="10"/>
  <c r="AY35" i="10"/>
  <c r="AY36" i="10"/>
  <c r="AY37" i="10"/>
  <c r="AY38" i="10"/>
  <c r="AY39" i="10"/>
  <c r="AY40" i="10"/>
  <c r="AY41" i="10"/>
  <c r="AY42" i="10"/>
  <c r="AY43" i="10"/>
  <c r="AY44" i="10"/>
  <c r="AY45" i="10"/>
  <c r="AY46" i="10"/>
  <c r="AY47" i="10"/>
  <c r="AY48" i="10"/>
  <c r="AY49" i="10"/>
  <c r="AY50" i="10"/>
  <c r="AY51" i="10"/>
  <c r="AY52" i="10"/>
  <c r="AY53" i="10"/>
  <c r="AY54" i="10"/>
  <c r="AY55" i="10"/>
  <c r="AY56" i="10"/>
  <c r="AY57" i="10"/>
  <c r="AY58" i="10"/>
  <c r="AY59" i="10"/>
  <c r="AY60" i="10"/>
  <c r="AY61" i="10"/>
  <c r="AY62" i="10"/>
  <c r="AY63" i="10"/>
  <c r="AY64" i="10"/>
  <c r="AY65" i="10"/>
  <c r="AY66" i="10"/>
  <c r="AY67" i="10"/>
  <c r="AY68" i="10"/>
  <c r="AY69" i="10"/>
  <c r="AY70" i="10"/>
  <c r="AY71" i="10"/>
  <c r="AY72" i="10"/>
  <c r="AY73" i="10"/>
  <c r="AY74" i="10"/>
  <c r="AY75" i="10"/>
  <c r="AY76" i="10"/>
  <c r="AY77" i="10"/>
  <c r="AY78" i="10"/>
  <c r="AY104" i="10"/>
  <c r="AY105" i="10"/>
  <c r="AY106" i="10"/>
  <c r="AY107" i="10"/>
  <c r="AY108" i="10"/>
  <c r="AY111" i="10"/>
  <c r="AY112" i="10"/>
  <c r="AY113" i="10"/>
  <c r="AY114" i="10"/>
  <c r="AY115" i="10"/>
  <c r="AY116" i="10"/>
  <c r="AY117" i="10"/>
  <c r="AZ5" i="10"/>
  <c r="AZ6" i="10"/>
  <c r="AZ7" i="10"/>
  <c r="AZ8" i="10"/>
  <c r="AZ9" i="10"/>
  <c r="AZ10" i="10"/>
  <c r="AZ11" i="10"/>
  <c r="AZ12" i="10"/>
  <c r="AZ13" i="10"/>
  <c r="AZ14" i="10"/>
  <c r="AZ15" i="10"/>
  <c r="AZ16" i="10"/>
  <c r="AZ17" i="10"/>
  <c r="AZ18" i="10"/>
  <c r="AZ19" i="10"/>
  <c r="AZ20" i="10"/>
  <c r="AZ21" i="10"/>
  <c r="AZ22" i="10"/>
  <c r="AZ23" i="10"/>
  <c r="AZ24" i="10"/>
  <c r="AZ25" i="10"/>
  <c r="AZ26" i="10"/>
  <c r="AZ27" i="10"/>
  <c r="AZ28" i="10"/>
  <c r="AZ29" i="10"/>
  <c r="AZ30" i="10"/>
  <c r="AZ31" i="10"/>
  <c r="AZ32" i="10"/>
  <c r="AZ33" i="10"/>
  <c r="AZ34" i="10"/>
  <c r="AZ35" i="10"/>
  <c r="AZ36" i="10"/>
  <c r="AZ37" i="10"/>
  <c r="AZ38" i="10"/>
  <c r="AZ39" i="10"/>
  <c r="AZ40" i="10"/>
  <c r="AZ41" i="10"/>
  <c r="AZ42" i="10"/>
  <c r="AZ43" i="10"/>
  <c r="AZ44" i="10"/>
  <c r="AZ45" i="10"/>
  <c r="AZ46" i="10"/>
  <c r="AZ47" i="10"/>
  <c r="AZ48" i="10"/>
  <c r="AZ49" i="10"/>
  <c r="AZ50" i="10"/>
  <c r="AZ51" i="10"/>
  <c r="AZ52" i="10"/>
  <c r="AZ53" i="10"/>
  <c r="AZ54" i="10"/>
  <c r="AZ55" i="10"/>
  <c r="AZ56" i="10"/>
  <c r="AZ57" i="10"/>
  <c r="AZ58" i="10"/>
  <c r="AZ59" i="10"/>
  <c r="AZ60" i="10"/>
  <c r="AZ61" i="10"/>
  <c r="AZ62" i="10"/>
  <c r="AZ63" i="10"/>
  <c r="AZ64" i="10"/>
  <c r="AZ65" i="10"/>
  <c r="AZ66" i="10"/>
  <c r="AZ67" i="10"/>
  <c r="AZ68" i="10"/>
  <c r="AZ69" i="10"/>
  <c r="AZ70" i="10"/>
  <c r="AZ71" i="10"/>
  <c r="AZ72" i="10"/>
  <c r="AZ73" i="10"/>
  <c r="AZ74" i="10"/>
  <c r="AZ75" i="10"/>
  <c r="AZ76" i="10"/>
  <c r="AZ77" i="10"/>
  <c r="AZ78" i="10"/>
  <c r="AZ100" i="10"/>
  <c r="AZ101" i="10"/>
  <c r="AZ103" i="10"/>
  <c r="AZ104" i="10"/>
  <c r="AZ111" i="10"/>
  <c r="AZ112" i="10"/>
  <c r="AZ113" i="10"/>
  <c r="AZ115" i="10"/>
  <c r="AZ116" i="10"/>
  <c r="BA5" i="10"/>
  <c r="BA6" i="10"/>
  <c r="BA7" i="10"/>
  <c r="BA8" i="10"/>
  <c r="BA9" i="10"/>
  <c r="BA10" i="10"/>
  <c r="BA11" i="10"/>
  <c r="BA12" i="10"/>
  <c r="BA13" i="10"/>
  <c r="BA14" i="10"/>
  <c r="BA15" i="10"/>
  <c r="BA16" i="10"/>
  <c r="BA17" i="10"/>
  <c r="BA18" i="10"/>
  <c r="BA19" i="10"/>
  <c r="BA20" i="10"/>
  <c r="BA21" i="10"/>
  <c r="BA22" i="10"/>
  <c r="BA23" i="10"/>
  <c r="BA24" i="10"/>
  <c r="BA25" i="10"/>
  <c r="BA26" i="10"/>
  <c r="BA27" i="10"/>
  <c r="BA28" i="10"/>
  <c r="BA29" i="10"/>
  <c r="BA30" i="10"/>
  <c r="BA31" i="10"/>
  <c r="BA32" i="10"/>
  <c r="BA33" i="10"/>
  <c r="BA34" i="10"/>
  <c r="BA35" i="10"/>
  <c r="BA36" i="10"/>
  <c r="BA37" i="10"/>
  <c r="BA38" i="10"/>
  <c r="BA39" i="10"/>
  <c r="BA40" i="10"/>
  <c r="BA41" i="10"/>
  <c r="BA42" i="10"/>
  <c r="BA43" i="10"/>
  <c r="BA44" i="10"/>
  <c r="BA45" i="10"/>
  <c r="BA46" i="10"/>
  <c r="BA47" i="10"/>
  <c r="BA48" i="10"/>
  <c r="BA49" i="10"/>
  <c r="BA50" i="10"/>
  <c r="BA51" i="10"/>
  <c r="BA52" i="10"/>
  <c r="BA53" i="10"/>
  <c r="BA54" i="10"/>
  <c r="BA55" i="10"/>
  <c r="BA56" i="10"/>
  <c r="BA57" i="10"/>
  <c r="BA58" i="10"/>
  <c r="BA59" i="10"/>
  <c r="BA60" i="10"/>
  <c r="BA61" i="10"/>
  <c r="BA62" i="10"/>
  <c r="BA63" i="10"/>
  <c r="BA64" i="10"/>
  <c r="BA65" i="10"/>
  <c r="BA66" i="10"/>
  <c r="BA67" i="10"/>
  <c r="BA68" i="10"/>
  <c r="BA69" i="10"/>
  <c r="BA70" i="10"/>
  <c r="BA71" i="10"/>
  <c r="BA72" i="10"/>
  <c r="BA73" i="10"/>
  <c r="BA74" i="10"/>
  <c r="BA75" i="10"/>
  <c r="BA76" i="10"/>
  <c r="BA77" i="10"/>
  <c r="BA78" i="10"/>
  <c r="BA79" i="10"/>
  <c r="BA80" i="10"/>
  <c r="BA81" i="10"/>
  <c r="BA82" i="10"/>
  <c r="BA86" i="10"/>
  <c r="BA87" i="10"/>
  <c r="BA88" i="10"/>
  <c r="BA93" i="10"/>
  <c r="BA94" i="10"/>
  <c r="BA104" i="10"/>
  <c r="BA105" i="10"/>
  <c r="BA111" i="10"/>
  <c r="BA112" i="10"/>
  <c r="BA113" i="10"/>
  <c r="BA114" i="10"/>
  <c r="BB5" i="10"/>
  <c r="BB6" i="10"/>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56" i="10"/>
  <c r="BB57" i="10"/>
  <c r="BB58" i="10"/>
  <c r="BB59" i="10"/>
  <c r="BB60" i="10"/>
  <c r="BB61" i="10"/>
  <c r="BB62" i="10"/>
  <c r="BB63" i="10"/>
  <c r="BB64" i="10"/>
  <c r="BB65" i="10"/>
  <c r="BB66" i="10"/>
  <c r="BB67" i="10"/>
  <c r="BB68" i="10"/>
  <c r="BB69" i="10"/>
  <c r="BB70" i="10"/>
  <c r="BB71" i="10"/>
  <c r="BB72" i="10"/>
  <c r="BB73" i="10"/>
  <c r="BB74" i="10"/>
  <c r="BB75" i="10"/>
  <c r="BB76" i="10"/>
  <c r="BB77" i="10"/>
  <c r="BB78" i="10"/>
  <c r="BB79" i="10"/>
  <c r="BB80" i="10"/>
  <c r="BB81" i="10"/>
  <c r="BB82" i="10"/>
  <c r="BB83" i="10"/>
  <c r="BB84" i="10"/>
  <c r="BB85" i="10"/>
  <c r="BB86" i="10"/>
  <c r="BB87" i="10"/>
  <c r="BB88" i="10"/>
  <c r="BB89" i="10"/>
  <c r="BB90" i="10"/>
  <c r="BB91" i="10"/>
  <c r="BB92" i="10"/>
  <c r="BB93" i="10"/>
  <c r="BB94" i="10"/>
  <c r="BB95" i="10"/>
  <c r="BB96" i="10"/>
  <c r="BB97" i="10"/>
  <c r="BB98" i="10"/>
  <c r="BB99" i="10"/>
  <c r="BB100" i="10"/>
  <c r="BB102" i="10"/>
  <c r="BB103" i="10"/>
  <c r="BB110" i="10"/>
  <c r="BB115" i="10"/>
  <c r="BB117" i="10"/>
  <c r="BC5" i="10"/>
  <c r="BC6" i="10"/>
  <c r="BC7" i="10"/>
  <c r="BC8" i="10"/>
  <c r="BC9" i="10"/>
  <c r="BC10" i="10"/>
  <c r="BC11" i="10"/>
  <c r="BC12" i="10"/>
  <c r="BC13" i="10"/>
  <c r="BC14" i="10"/>
  <c r="BC15" i="10"/>
  <c r="BC16" i="10"/>
  <c r="BC17" i="10"/>
  <c r="BC18" i="10"/>
  <c r="BC19" i="10"/>
  <c r="BC20" i="10"/>
  <c r="BC21" i="10"/>
  <c r="BC22" i="10"/>
  <c r="BC23" i="10"/>
  <c r="BC24" i="10"/>
  <c r="BC25" i="10"/>
  <c r="BC26" i="10"/>
  <c r="BC27" i="10"/>
  <c r="BC28" i="10"/>
  <c r="BC29" i="10"/>
  <c r="BC30" i="10"/>
  <c r="BC31" i="10"/>
  <c r="BC32" i="10"/>
  <c r="BC33" i="10"/>
  <c r="BC34" i="10"/>
  <c r="BC35" i="10"/>
  <c r="BC36" i="10"/>
  <c r="BC37" i="10"/>
  <c r="BC38" i="10"/>
  <c r="BC39" i="10"/>
  <c r="BC40" i="10"/>
  <c r="BC41" i="10"/>
  <c r="BC42" i="10"/>
  <c r="BC43" i="10"/>
  <c r="BC44" i="10"/>
  <c r="BC45" i="10"/>
  <c r="BC46" i="10"/>
  <c r="BC47" i="10"/>
  <c r="BC48" i="10"/>
  <c r="BC49" i="10"/>
  <c r="BC50" i="10"/>
  <c r="BC51" i="10"/>
  <c r="BC52" i="10"/>
  <c r="BC53" i="10"/>
  <c r="BC54" i="10"/>
  <c r="BC55" i="10"/>
  <c r="BC56" i="10"/>
  <c r="BC57" i="10"/>
  <c r="BC58" i="10"/>
  <c r="BC59" i="10"/>
  <c r="BC60" i="10"/>
  <c r="BC61" i="10"/>
  <c r="BC62" i="10"/>
  <c r="BC63" i="10"/>
  <c r="BC64" i="10"/>
  <c r="BC65" i="10"/>
  <c r="BC66" i="10"/>
  <c r="BC67" i="10"/>
  <c r="BC68" i="10"/>
  <c r="BC69" i="10"/>
  <c r="BC70" i="10"/>
  <c r="BC71" i="10"/>
  <c r="BC72" i="10"/>
  <c r="BC73" i="10"/>
  <c r="BC74" i="10"/>
  <c r="BC75" i="10"/>
  <c r="BC76" i="10"/>
  <c r="BC77" i="10"/>
  <c r="BC78" i="10"/>
  <c r="BC79" i="10"/>
  <c r="BC80" i="10"/>
  <c r="BC81" i="10"/>
  <c r="BC82" i="10"/>
  <c r="BC83" i="10"/>
  <c r="BC84" i="10"/>
  <c r="BC85" i="10"/>
  <c r="BC86" i="10"/>
  <c r="BC87" i="10"/>
  <c r="BC88" i="10"/>
  <c r="BC89" i="10"/>
  <c r="BC90" i="10"/>
  <c r="BC91" i="10"/>
  <c r="BC92" i="10"/>
  <c r="BC93" i="10"/>
  <c r="BC94" i="10"/>
  <c r="BC95" i="10"/>
  <c r="BC96" i="10"/>
  <c r="BC97" i="10"/>
  <c r="BC98" i="10"/>
  <c r="BC99" i="10"/>
  <c r="BC100" i="10"/>
  <c r="BC101" i="10"/>
  <c r="BC102" i="10"/>
  <c r="BC103" i="10"/>
  <c r="BC107" i="10"/>
  <c r="BC108" i="10"/>
  <c r="BC109" i="10"/>
  <c r="BC110" i="10"/>
  <c r="BC116" i="10"/>
  <c r="BC117" i="10"/>
  <c r="BD5" i="10"/>
  <c r="BD6" i="10"/>
  <c r="BD7" i="10"/>
  <c r="BD8" i="10"/>
  <c r="BD9" i="10"/>
  <c r="BD10" i="10"/>
  <c r="BD11" i="10"/>
  <c r="BD12" i="10"/>
  <c r="BD13" i="10"/>
  <c r="BD14" i="10"/>
  <c r="BD15" i="10"/>
  <c r="BD16" i="10"/>
  <c r="BD17" i="10"/>
  <c r="BD18" i="10"/>
  <c r="BD19" i="10"/>
  <c r="BD20" i="10"/>
  <c r="BD21" i="10"/>
  <c r="BD22" i="10"/>
  <c r="BD23" i="10"/>
  <c r="BD24" i="10"/>
  <c r="BD25" i="10"/>
  <c r="BD26" i="10"/>
  <c r="BD27" i="10"/>
  <c r="BD28" i="10"/>
  <c r="BD29" i="10"/>
  <c r="BD30" i="10"/>
  <c r="BD31" i="10"/>
  <c r="BD32" i="10"/>
  <c r="BD33" i="10"/>
  <c r="BD34" i="10"/>
  <c r="BD35" i="10"/>
  <c r="BD36" i="10"/>
  <c r="BD37" i="10"/>
  <c r="BD38" i="10"/>
  <c r="BD39" i="10"/>
  <c r="BD40" i="10"/>
  <c r="BD41" i="10"/>
  <c r="BD42" i="10"/>
  <c r="BD43" i="10"/>
  <c r="BD44" i="10"/>
  <c r="BD45" i="10"/>
  <c r="BD46" i="10"/>
  <c r="BD47" i="10"/>
  <c r="BD48" i="10"/>
  <c r="BD49" i="10"/>
  <c r="BD50" i="10"/>
  <c r="BD51" i="10"/>
  <c r="BD52" i="10"/>
  <c r="BD53" i="10"/>
  <c r="BD54" i="10"/>
  <c r="BD55" i="10"/>
  <c r="BD56" i="10"/>
  <c r="BD57" i="10"/>
  <c r="BD58" i="10"/>
  <c r="BD59" i="10"/>
  <c r="BD60" i="10"/>
  <c r="BD61" i="10"/>
  <c r="BD62" i="10"/>
  <c r="BD63" i="10"/>
  <c r="BD64" i="10"/>
  <c r="BD65" i="10"/>
  <c r="BD66" i="10"/>
  <c r="BD67" i="10"/>
  <c r="BD68" i="10"/>
  <c r="BD69" i="10"/>
  <c r="BD70" i="10"/>
  <c r="BD71" i="10"/>
  <c r="BD72" i="10"/>
  <c r="BD73" i="10"/>
  <c r="BD77" i="10"/>
  <c r="BD78" i="10"/>
  <c r="BD79" i="10"/>
  <c r="BD84" i="10"/>
  <c r="BD90" i="10"/>
  <c r="BD91" i="10"/>
  <c r="BD92" i="10"/>
  <c r="BD93" i="10"/>
  <c r="BD94" i="10"/>
  <c r="BD95" i="10"/>
  <c r="BD96" i="10"/>
  <c r="BD99" i="10"/>
  <c r="BD100" i="10"/>
  <c r="BD101" i="10"/>
  <c r="BD102" i="10"/>
  <c r="BD109" i="10"/>
  <c r="BD110" i="10"/>
  <c r="BD111" i="10"/>
  <c r="BD117" i="10"/>
  <c r="BE5" i="10"/>
  <c r="BE6" i="10"/>
  <c r="BE7" i="10"/>
  <c r="BE8" i="10"/>
  <c r="BE9" i="10"/>
  <c r="BE10" i="10"/>
  <c r="BE11" i="10"/>
  <c r="BE12" i="10"/>
  <c r="BE13" i="10"/>
  <c r="BE14" i="10"/>
  <c r="BE15" i="10"/>
  <c r="BE16" i="10"/>
  <c r="BE17" i="10"/>
  <c r="BE18" i="10"/>
  <c r="BE19" i="10"/>
  <c r="BE20" i="10"/>
  <c r="BE21" i="10"/>
  <c r="BE22" i="10"/>
  <c r="BE23" i="10"/>
  <c r="BE24" i="10"/>
  <c r="BE25" i="10"/>
  <c r="BE26" i="10"/>
  <c r="BE27" i="10"/>
  <c r="BE28" i="10"/>
  <c r="BE29" i="10"/>
  <c r="BE30" i="10"/>
  <c r="BE31" i="10"/>
  <c r="BE32" i="10"/>
  <c r="BE33" i="10"/>
  <c r="BE34" i="10"/>
  <c r="BE35" i="10"/>
  <c r="BE36" i="10"/>
  <c r="BE37" i="10"/>
  <c r="BE38" i="10"/>
  <c r="BE39" i="10"/>
  <c r="BE40" i="10"/>
  <c r="BE41" i="10"/>
  <c r="BE42" i="10"/>
  <c r="BE43" i="10"/>
  <c r="BE44" i="10"/>
  <c r="BE45" i="10"/>
  <c r="BE46" i="10"/>
  <c r="BE47" i="10"/>
  <c r="BE48" i="10"/>
  <c r="BE49" i="10"/>
  <c r="BE50" i="10"/>
  <c r="BE51" i="10"/>
  <c r="BE52" i="10"/>
  <c r="BE53" i="10"/>
  <c r="BE54" i="10"/>
  <c r="BE55" i="10"/>
  <c r="BE56" i="10"/>
  <c r="BE57" i="10"/>
  <c r="BE58" i="10"/>
  <c r="BE59" i="10"/>
  <c r="BE60" i="10"/>
  <c r="BE61" i="10"/>
  <c r="BE62" i="10"/>
  <c r="BE63" i="10"/>
  <c r="BE64" i="10"/>
  <c r="BE65" i="10"/>
  <c r="BE66" i="10"/>
  <c r="BE67" i="10"/>
  <c r="BE68" i="10"/>
  <c r="BE69" i="10"/>
  <c r="BE70" i="10"/>
  <c r="BE71" i="10"/>
  <c r="BE72" i="10"/>
  <c r="BE73" i="10"/>
  <c r="BE74" i="10"/>
  <c r="BE75" i="10"/>
  <c r="BE76" i="10"/>
  <c r="BE77" i="10"/>
  <c r="BE78" i="10"/>
  <c r="BE79" i="10"/>
  <c r="BE80" i="10"/>
  <c r="BE81" i="10"/>
  <c r="BE82" i="10"/>
  <c r="BE83" i="10"/>
  <c r="BE84" i="10"/>
  <c r="BE85" i="10"/>
  <c r="BE86" i="10"/>
  <c r="BE87" i="10"/>
  <c r="BE88" i="10"/>
  <c r="BE89" i="10"/>
  <c r="BE90" i="10"/>
  <c r="BE91" i="10"/>
  <c r="BE92" i="10"/>
  <c r="BE93" i="10"/>
  <c r="BE94" i="10"/>
  <c r="BE95" i="10"/>
  <c r="BE96" i="10"/>
  <c r="BE97" i="10"/>
  <c r="BE98" i="10"/>
  <c r="BE99" i="10"/>
  <c r="BE100" i="10"/>
  <c r="BE101" i="10"/>
  <c r="BE102" i="10"/>
  <c r="BE103" i="10"/>
  <c r="BE104" i="10"/>
  <c r="BE105" i="10"/>
  <c r="BE106" i="10"/>
  <c r="BE110" i="10"/>
  <c r="BE111" i="10"/>
  <c r="BE112" i="10"/>
  <c r="BF5" i="10"/>
  <c r="BF6" i="10"/>
  <c r="BF7" i="10"/>
  <c r="BF8" i="10"/>
  <c r="BF9" i="10"/>
  <c r="BF10" i="10"/>
  <c r="BF11" i="10"/>
  <c r="BF12" i="10"/>
  <c r="BF13" i="10"/>
  <c r="BF14" i="10"/>
  <c r="BF15" i="10"/>
  <c r="BF16" i="10"/>
  <c r="BF17" i="10"/>
  <c r="BF18" i="10"/>
  <c r="BF19" i="10"/>
  <c r="BF20" i="10"/>
  <c r="BF21" i="10"/>
  <c r="BF22" i="10"/>
  <c r="BF23" i="10"/>
  <c r="BF24" i="10"/>
  <c r="BF25" i="10"/>
  <c r="BF26" i="10"/>
  <c r="BF27" i="10"/>
  <c r="BF28" i="10"/>
  <c r="BF29" i="10"/>
  <c r="BF30" i="10"/>
  <c r="BF31" i="10"/>
  <c r="BF32" i="10"/>
  <c r="BF33" i="10"/>
  <c r="BF34" i="10"/>
  <c r="BF35" i="10"/>
  <c r="BF36" i="10"/>
  <c r="BF37" i="10"/>
  <c r="BF38" i="10"/>
  <c r="BF39" i="10"/>
  <c r="BF40" i="10"/>
  <c r="BF41" i="10"/>
  <c r="BF42" i="10"/>
  <c r="BF43" i="10"/>
  <c r="BF44" i="10"/>
  <c r="BF45" i="10"/>
  <c r="BF46" i="10"/>
  <c r="BF47" i="10"/>
  <c r="BF48" i="10"/>
  <c r="BF49" i="10"/>
  <c r="BF50" i="10"/>
  <c r="BF51" i="10"/>
  <c r="BF52" i="10"/>
  <c r="BF53" i="10"/>
  <c r="BF54" i="10"/>
  <c r="BF55" i="10"/>
  <c r="BF56" i="10"/>
  <c r="BF57" i="10"/>
  <c r="BF58" i="10"/>
  <c r="BF59" i="10"/>
  <c r="BF60" i="10"/>
  <c r="BF61" i="10"/>
  <c r="BF62" i="10"/>
  <c r="BF63" i="10"/>
  <c r="BF64" i="10"/>
  <c r="BF65" i="10"/>
  <c r="BF66" i="10"/>
  <c r="BF67" i="10"/>
  <c r="BF68" i="10"/>
  <c r="BF69" i="10"/>
  <c r="BF70" i="10"/>
  <c r="BF71" i="10"/>
  <c r="BF72" i="10"/>
  <c r="BF73" i="10"/>
  <c r="BF74" i="10"/>
  <c r="BF75" i="10"/>
  <c r="BF76" i="10"/>
  <c r="BF77" i="10"/>
  <c r="BF78" i="10"/>
  <c r="BF79" i="10"/>
  <c r="BF80" i="10"/>
  <c r="BF81" i="10"/>
  <c r="BF82" i="10"/>
  <c r="BF83" i="10"/>
  <c r="BF84" i="10"/>
  <c r="BF85" i="10"/>
  <c r="BF86" i="10"/>
  <c r="BF87" i="10"/>
  <c r="BF88" i="10"/>
  <c r="BF89" i="10"/>
  <c r="BF90" i="10"/>
  <c r="BF91" i="10"/>
  <c r="BF92" i="10"/>
  <c r="BF93" i="10"/>
  <c r="BF94" i="10"/>
  <c r="BF95" i="10"/>
  <c r="BF96" i="10"/>
  <c r="BF97" i="10"/>
  <c r="BF98" i="10"/>
  <c r="BF99" i="10"/>
  <c r="BF100" i="10"/>
  <c r="BF101" i="10"/>
  <c r="BF102" i="10"/>
  <c r="BF103" i="10"/>
  <c r="BF104" i="10"/>
  <c r="BF105" i="10"/>
  <c r="BF106" i="10"/>
  <c r="BG5" i="10"/>
  <c r="BG6" i="10"/>
  <c r="BG7" i="10"/>
  <c r="BG8" i="10"/>
  <c r="BG9" i="10"/>
  <c r="BG10" i="10"/>
  <c r="BG11" i="10"/>
  <c r="BG12" i="10"/>
  <c r="BG13" i="10"/>
  <c r="BG14" i="10"/>
  <c r="BG15" i="10"/>
  <c r="BG16" i="10"/>
  <c r="BG17" i="10"/>
  <c r="BG18" i="10"/>
  <c r="BG19" i="10"/>
  <c r="BG20" i="10"/>
  <c r="BG21" i="10"/>
  <c r="BG22" i="10"/>
  <c r="BG23" i="10"/>
  <c r="BG24" i="10"/>
  <c r="BG25" i="10"/>
  <c r="BG26" i="10"/>
  <c r="BG27" i="10"/>
  <c r="BG28" i="10"/>
  <c r="BG29" i="10"/>
  <c r="BG30" i="10"/>
  <c r="BG31" i="10"/>
  <c r="BG32" i="10"/>
  <c r="BG33" i="10"/>
  <c r="BG34" i="10"/>
  <c r="BG35" i="10"/>
  <c r="BG36" i="10"/>
  <c r="BG37" i="10"/>
  <c r="BG38" i="10"/>
  <c r="BG39" i="10"/>
  <c r="BG40" i="10"/>
  <c r="BG41" i="10"/>
  <c r="BG42" i="10"/>
  <c r="BG43" i="10"/>
  <c r="BG44" i="10"/>
  <c r="BG45" i="10"/>
  <c r="BG46" i="10"/>
  <c r="BG47" i="10"/>
  <c r="BG48" i="10"/>
  <c r="BG49" i="10"/>
  <c r="BG50" i="10"/>
  <c r="BG51" i="10"/>
  <c r="BG52" i="10"/>
  <c r="BG55" i="10"/>
  <c r="BG56" i="10"/>
  <c r="BG57" i="10"/>
  <c r="BG58" i="10"/>
  <c r="BG59" i="10"/>
  <c r="BG60" i="10"/>
  <c r="BG61" i="10"/>
  <c r="BG62" i="10"/>
  <c r="BG63" i="10"/>
  <c r="BG64" i="10"/>
  <c r="BG65" i="10"/>
  <c r="BG66" i="10"/>
  <c r="BG67" i="10"/>
  <c r="BG68" i="10"/>
  <c r="BG69" i="10"/>
  <c r="BG70" i="10"/>
  <c r="BG71" i="10"/>
  <c r="BG72" i="10"/>
  <c r="BG73" i="10"/>
  <c r="BG74" i="10"/>
  <c r="BG75" i="10"/>
  <c r="BG76" i="10"/>
  <c r="BG77" i="10"/>
  <c r="BG78" i="10"/>
  <c r="BG79" i="10"/>
  <c r="BG80" i="10"/>
  <c r="BG81" i="10"/>
  <c r="BG82" i="10"/>
  <c r="BG83" i="10"/>
  <c r="BG84" i="10"/>
  <c r="BG85" i="10"/>
  <c r="BG86" i="10"/>
  <c r="BG87" i="10"/>
  <c r="BG88" i="10"/>
  <c r="BG89" i="10"/>
  <c r="BG90" i="10"/>
  <c r="BG91" i="10"/>
  <c r="BG92" i="10"/>
  <c r="BG93" i="10"/>
  <c r="BG94" i="10"/>
  <c r="BG95" i="10"/>
  <c r="BG96" i="10"/>
  <c r="BG97" i="10"/>
  <c r="BG98" i="10"/>
  <c r="BG99" i="10"/>
  <c r="BG100" i="10"/>
  <c r="BG101" i="10"/>
  <c r="BG102" i="10"/>
  <c r="BG103" i="10"/>
  <c r="BG104" i="10"/>
  <c r="BG105" i="10"/>
  <c r="BG106" i="10"/>
  <c r="BG107" i="10"/>
  <c r="BG108" i="10"/>
  <c r="BG109" i="10"/>
  <c r="BG110" i="10"/>
  <c r="BG111" i="10"/>
  <c r="BG113" i="10"/>
  <c r="BG114" i="10"/>
  <c r="BG115" i="10"/>
  <c r="BH5" i="10"/>
  <c r="BH6" i="10"/>
  <c r="BH7" i="10"/>
  <c r="BH8" i="10"/>
  <c r="BH9" i="10"/>
  <c r="BH10" i="10"/>
  <c r="BH11" i="10"/>
  <c r="BH12" i="10"/>
  <c r="BH13" i="10"/>
  <c r="BH14" i="10"/>
  <c r="BH15" i="10"/>
  <c r="BH16" i="10"/>
  <c r="BH17" i="10"/>
  <c r="BH18" i="10"/>
  <c r="BH19" i="10"/>
  <c r="BH20" i="10"/>
  <c r="BH21" i="10"/>
  <c r="BH22" i="10"/>
  <c r="BH23" i="10"/>
  <c r="BH24" i="10"/>
  <c r="BH25" i="10"/>
  <c r="BH26" i="10"/>
  <c r="BH27" i="10"/>
  <c r="BH28" i="10"/>
  <c r="BH29" i="10"/>
  <c r="BH30" i="10"/>
  <c r="BH31" i="10"/>
  <c r="BH32" i="10"/>
  <c r="BH33" i="10"/>
  <c r="BH34" i="10"/>
  <c r="BH35" i="10"/>
  <c r="BH36" i="10"/>
  <c r="BH37" i="10"/>
  <c r="BH38" i="10"/>
  <c r="BH39" i="10"/>
  <c r="BH40" i="10"/>
  <c r="BH41" i="10"/>
  <c r="BH42" i="10"/>
  <c r="BH43" i="10"/>
  <c r="BH44" i="10"/>
  <c r="BH45" i="10"/>
  <c r="BH46" i="10"/>
  <c r="BH47" i="10"/>
  <c r="BH48" i="10"/>
  <c r="BH49" i="10"/>
  <c r="BH50" i="10"/>
  <c r="BH51" i="10"/>
  <c r="BH55" i="10"/>
  <c r="BH56" i="10"/>
  <c r="BH57" i="10"/>
  <c r="BH58" i="10"/>
  <c r="BH59" i="10"/>
  <c r="BH60" i="10"/>
  <c r="BH61" i="10"/>
  <c r="BH62" i="10"/>
  <c r="BH63" i="10"/>
  <c r="BH64" i="10"/>
  <c r="BH65" i="10"/>
  <c r="BH69" i="10"/>
  <c r="BH70" i="10"/>
  <c r="BH71" i="10"/>
  <c r="BH72" i="10"/>
  <c r="BH73" i="10"/>
  <c r="BH74" i="10"/>
  <c r="BH75" i="10"/>
  <c r="BH76" i="10"/>
  <c r="BH77" i="10"/>
  <c r="BH78" i="10"/>
  <c r="BH79" i="10"/>
  <c r="BH80" i="10"/>
  <c r="BH81" i="10"/>
  <c r="BH82" i="10"/>
  <c r="BH83" i="10"/>
  <c r="BH84" i="10"/>
  <c r="BH85" i="10"/>
  <c r="BH86" i="10"/>
  <c r="BH87" i="10"/>
  <c r="BH88" i="10"/>
  <c r="BH89" i="10"/>
  <c r="BH90" i="10"/>
  <c r="BH91" i="10"/>
  <c r="BH92" i="10"/>
  <c r="BH93" i="10"/>
  <c r="BH94" i="10"/>
  <c r="BH95" i="10"/>
  <c r="BH96" i="10"/>
  <c r="BH97" i="10"/>
  <c r="BH98" i="10"/>
  <c r="BH99" i="10"/>
  <c r="BH100" i="10"/>
  <c r="BH101" i="10"/>
  <c r="BH102" i="10"/>
  <c r="BH103" i="10"/>
  <c r="BH104" i="10"/>
  <c r="BH105" i="10"/>
  <c r="BH106" i="10"/>
  <c r="BH107" i="10"/>
  <c r="BH108" i="10"/>
  <c r="BH109" i="10"/>
  <c r="BH110" i="10"/>
  <c r="BH111" i="10"/>
  <c r="BH112" i="10"/>
  <c r="BH113" i="10"/>
  <c r="BH114" i="10"/>
  <c r="BH115" i="10"/>
  <c r="BH116" i="10"/>
  <c r="AJ5" i="10"/>
  <c r="AJ6" i="10"/>
  <c r="AJ7" i="10"/>
  <c r="AJ8" i="10"/>
  <c r="AJ9" i="10"/>
  <c r="AJ10" i="10"/>
  <c r="AJ11" i="10"/>
  <c r="AJ12" i="10"/>
  <c r="AJ13" i="10"/>
  <c r="AJ14" i="10"/>
  <c r="AJ15" i="10"/>
  <c r="AJ16" i="10"/>
  <c r="AJ17" i="10"/>
  <c r="AJ18" i="10"/>
  <c r="AJ20" i="10"/>
  <c r="AJ27" i="10"/>
  <c r="AJ29" i="10"/>
  <c r="AJ30" i="10"/>
  <c r="AJ31" i="10"/>
  <c r="AJ32" i="10"/>
  <c r="AJ33" i="10"/>
  <c r="AJ34" i="10"/>
  <c r="AJ35" i="10"/>
  <c r="AJ36" i="10"/>
  <c r="AJ37" i="10"/>
  <c r="AJ38" i="10"/>
  <c r="AJ39" i="10"/>
  <c r="AJ40" i="10"/>
  <c r="AJ41" i="10"/>
  <c r="AJ42" i="10"/>
  <c r="AJ43" i="10"/>
  <c r="AJ44" i="10"/>
  <c r="AJ45" i="10"/>
  <c r="AJ46" i="10"/>
  <c r="AJ47" i="10"/>
  <c r="AJ48" i="10"/>
  <c r="AJ49" i="10"/>
  <c r="AJ50" i="10"/>
  <c r="AJ51" i="10"/>
  <c r="AJ52" i="10"/>
  <c r="AJ53" i="10"/>
  <c r="AJ54" i="10"/>
  <c r="AJ55" i="10"/>
  <c r="AJ56" i="10"/>
  <c r="AJ57" i="10"/>
  <c r="AJ58" i="10"/>
  <c r="AJ59" i="10"/>
  <c r="AJ60" i="10"/>
  <c r="AJ61" i="10"/>
  <c r="AJ62" i="10"/>
  <c r="AJ63" i="10"/>
  <c r="AJ64" i="10"/>
  <c r="AJ65" i="10"/>
  <c r="AJ66" i="10"/>
  <c r="AJ67" i="10"/>
  <c r="AJ68" i="10"/>
  <c r="AJ69" i="10"/>
  <c r="AJ70" i="10"/>
  <c r="AJ71" i="10"/>
  <c r="AJ72" i="10"/>
  <c r="AJ73" i="10"/>
  <c r="AJ74" i="10"/>
  <c r="AJ75" i="10"/>
  <c r="AJ76" i="10"/>
  <c r="AJ77" i="10"/>
  <c r="AJ78" i="10"/>
  <c r="AJ79" i="10"/>
  <c r="AJ80" i="10"/>
  <c r="AJ81" i="10"/>
  <c r="AJ82" i="10"/>
  <c r="AJ83" i="10"/>
  <c r="AJ84" i="10"/>
  <c r="AJ85" i="10"/>
  <c r="AJ86" i="10"/>
  <c r="AJ87" i="10"/>
  <c r="AJ88" i="10"/>
  <c r="AJ89" i="10"/>
  <c r="AJ90" i="10"/>
  <c r="AJ91" i="10"/>
  <c r="AJ92" i="10"/>
  <c r="AJ93" i="10"/>
  <c r="AJ94" i="10"/>
  <c r="AJ95" i="10"/>
  <c r="AJ96" i="10"/>
  <c r="AJ97" i="10"/>
  <c r="AJ98" i="10"/>
  <c r="AJ99" i="10"/>
  <c r="AJ100" i="10"/>
  <c r="AJ101" i="10"/>
  <c r="AJ102" i="10"/>
  <c r="AJ103" i="10"/>
  <c r="AJ104" i="10"/>
  <c r="AJ105" i="10"/>
  <c r="AJ106" i="10"/>
  <c r="AJ107" i="10"/>
  <c r="AJ108" i="10"/>
  <c r="AJ109" i="10"/>
  <c r="AJ110" i="10"/>
  <c r="AJ111" i="10"/>
  <c r="AJ112" i="10"/>
  <c r="AJ113" i="10"/>
  <c r="AJ114" i="10"/>
  <c r="AJ115" i="10"/>
  <c r="AJ116" i="10"/>
  <c r="AJ117" i="10"/>
  <c r="BH4" i="10"/>
  <c r="BH161" i="10" s="1"/>
  <c r="BO176" i="10" s="1"/>
  <c r="AJ118" i="10"/>
  <c r="AK118" i="10"/>
  <c r="AL118" i="10"/>
  <c r="AM118" i="10"/>
  <c r="AN118" i="10"/>
  <c r="AO118" i="10"/>
  <c r="AP118" i="10"/>
  <c r="AQ118" i="10"/>
  <c r="AR118" i="10"/>
  <c r="AS118" i="10"/>
  <c r="AT118" i="10"/>
  <c r="AU118" i="10"/>
  <c r="AV118" i="10"/>
  <c r="AZ118" i="10"/>
  <c r="BB118" i="10"/>
  <c r="BC118" i="10"/>
  <c r="BD118" i="10"/>
  <c r="BE118" i="10"/>
  <c r="AJ119" i="10"/>
  <c r="AK119" i="10"/>
  <c r="AL119" i="10"/>
  <c r="AM119" i="10"/>
  <c r="AN119" i="10"/>
  <c r="AO119" i="10"/>
  <c r="AP119" i="10"/>
  <c r="AQ119" i="10"/>
  <c r="AR119" i="10"/>
  <c r="AS119" i="10"/>
  <c r="AT119" i="10"/>
  <c r="AU119" i="10"/>
  <c r="AV119" i="10"/>
  <c r="AZ119" i="10"/>
  <c r="BA119" i="10"/>
  <c r="BD119" i="10"/>
  <c r="BE119" i="10"/>
  <c r="AW2" i="11"/>
  <c r="AQ1" i="7"/>
  <c r="AR1" i="7"/>
  <c r="AS1" i="7"/>
  <c r="AT1" i="7"/>
  <c r="AU1" i="7"/>
  <c r="AV1" i="7"/>
  <c r="AW1" i="7"/>
  <c r="AX1" i="7"/>
  <c r="AY1" i="7"/>
  <c r="AZ1" i="7"/>
  <c r="BA1" i="7"/>
  <c r="BB1" i="7"/>
  <c r="BC1" i="7"/>
  <c r="BD1" i="7"/>
  <c r="BE1" i="7"/>
  <c r="AP1" i="7"/>
  <c r="A58" i="13"/>
  <c r="A59" i="13"/>
  <c r="A60" i="13"/>
  <c r="A61" i="13"/>
  <c r="A39" i="13"/>
  <c r="A40" i="13"/>
  <c r="A41" i="13"/>
  <c r="A42" i="13"/>
  <c r="A43" i="13"/>
  <c r="A44" i="13"/>
  <c r="A45" i="13"/>
  <c r="A46" i="13"/>
  <c r="A47" i="13"/>
  <c r="A48" i="13"/>
  <c r="A49" i="13"/>
  <c r="A50" i="13"/>
  <c r="A51" i="13"/>
  <c r="A52" i="13"/>
  <c r="A53" i="13"/>
  <c r="A54" i="13"/>
  <c r="A55" i="13"/>
  <c r="A56" i="13"/>
  <c r="A57" i="13"/>
  <c r="A38" i="13"/>
  <c r="B65" i="8"/>
  <c r="C65" i="8"/>
  <c r="D65" i="8" s="1"/>
  <c r="Z631" i="1"/>
  <c r="Z636" i="1"/>
  <c r="Z637" i="1"/>
  <c r="Z639" i="1"/>
  <c r="Z641" i="1"/>
  <c r="Z643" i="1"/>
  <c r="Z648" i="1"/>
  <c r="Z651" i="1"/>
  <c r="Z652" i="1"/>
  <c r="Y653" i="1"/>
  <c r="Z655" i="1"/>
  <c r="Y657" i="1"/>
  <c r="Y661" i="1"/>
  <c r="M190" i="1"/>
  <c r="N190" i="1" s="1"/>
  <c r="T190" i="1" s="1"/>
  <c r="M183" i="1"/>
  <c r="S183" i="1" s="1"/>
  <c r="J183" i="1" s="1"/>
  <c r="O183" i="1" s="1"/>
  <c r="M184" i="1"/>
  <c r="S184" i="1" s="1"/>
  <c r="J184" i="1" s="1"/>
  <c r="O184" i="1" s="1"/>
  <c r="M185" i="1"/>
  <c r="N185" i="1" s="1"/>
  <c r="T185" i="1" s="1"/>
  <c r="M186" i="1"/>
  <c r="N186" i="1" s="1"/>
  <c r="T186" i="1" s="1"/>
  <c r="M187" i="1"/>
  <c r="S187" i="1" s="1"/>
  <c r="J187" i="1" s="1"/>
  <c r="O187" i="1" s="1"/>
  <c r="M188" i="1"/>
  <c r="N188" i="1" s="1"/>
  <c r="T188" i="1" s="1"/>
  <c r="M189" i="1"/>
  <c r="N189" i="1" s="1"/>
  <c r="T189" i="1" s="1"/>
  <c r="M191" i="1"/>
  <c r="S191" i="1" s="1"/>
  <c r="J191" i="1" s="1"/>
  <c r="O191" i="1" s="1"/>
  <c r="M182" i="1"/>
  <c r="M193" i="1"/>
  <c r="N193" i="1" s="1"/>
  <c r="T193" i="1" s="1"/>
  <c r="M194" i="1"/>
  <c r="M195" i="1"/>
  <c r="N195" i="1" s="1"/>
  <c r="T195" i="1" s="1"/>
  <c r="M196" i="1"/>
  <c r="S196" i="1" s="1"/>
  <c r="J196" i="1" s="1"/>
  <c r="O196" i="1" s="1"/>
  <c r="M197" i="1"/>
  <c r="S197" i="1" s="1"/>
  <c r="J197" i="1" s="1"/>
  <c r="O197" i="1" s="1"/>
  <c r="M198" i="1"/>
  <c r="M199" i="1"/>
  <c r="M200" i="1"/>
  <c r="N200" i="1" s="1"/>
  <c r="T200" i="1" s="1"/>
  <c r="M201" i="1"/>
  <c r="S201" i="1" s="1"/>
  <c r="J201" i="1" s="1"/>
  <c r="O201" i="1" s="1"/>
  <c r="M203" i="1"/>
  <c r="S203" i="1" s="1"/>
  <c r="J203" i="1" s="1"/>
  <c r="O203" i="1" s="1"/>
  <c r="M204" i="1"/>
  <c r="S204" i="1" s="1"/>
  <c r="J204" i="1" s="1"/>
  <c r="O204" i="1" s="1"/>
  <c r="M205" i="1"/>
  <c r="S205" i="1" s="1"/>
  <c r="J205" i="1" s="1"/>
  <c r="O205" i="1" s="1"/>
  <c r="M206" i="1"/>
  <c r="S206" i="1" s="1"/>
  <c r="J206" i="1" s="1"/>
  <c r="O206" i="1" s="1"/>
  <c r="M207" i="1"/>
  <c r="M208" i="1"/>
  <c r="M209" i="1"/>
  <c r="S209" i="1" s="1"/>
  <c r="J209" i="1" s="1"/>
  <c r="O209" i="1" s="1"/>
  <c r="M211" i="1"/>
  <c r="M210" i="1"/>
  <c r="S210" i="1" s="1"/>
  <c r="J210" i="1" s="1"/>
  <c r="O210" i="1" s="1"/>
  <c r="X190" i="1"/>
  <c r="Y190" i="1"/>
  <c r="Z190" i="1"/>
  <c r="Y189" i="1"/>
  <c r="Y200" i="1"/>
  <c r="Y201" i="1"/>
  <c r="X183" i="1"/>
  <c r="X184" i="1"/>
  <c r="X185" i="1"/>
  <c r="X186" i="1"/>
  <c r="X187" i="1"/>
  <c r="X188" i="1"/>
  <c r="X189" i="1"/>
  <c r="X191" i="1"/>
  <c r="X193" i="1"/>
  <c r="X194" i="1"/>
  <c r="X195" i="1"/>
  <c r="X196" i="1"/>
  <c r="X197" i="1"/>
  <c r="X198" i="1"/>
  <c r="X199" i="1"/>
  <c r="X200" i="1"/>
  <c r="X201" i="1"/>
  <c r="X182" i="1"/>
  <c r="AK4" i="10"/>
  <c r="AK161" i="10" s="1"/>
  <c r="AR176" i="10" s="1"/>
  <c r="AL4" i="10"/>
  <c r="AL161" i="10" s="1"/>
  <c r="AS176" i="10" s="1"/>
  <c r="AM4" i="10"/>
  <c r="AM161" i="10" s="1"/>
  <c r="AT176" i="10" s="1"/>
  <c r="AN4" i="10"/>
  <c r="AN161" i="10" s="1"/>
  <c r="AU176" i="10" s="1"/>
  <c r="AO4" i="10"/>
  <c r="AO161" i="10" s="1"/>
  <c r="AV176" i="10" s="1"/>
  <c r="AP4" i="10"/>
  <c r="AP161" i="10" s="1"/>
  <c r="AW176" i="10" s="1"/>
  <c r="AQ4" i="10"/>
  <c r="AQ161" i="10" s="1"/>
  <c r="AX176" i="10" s="1"/>
  <c r="AR4" i="10"/>
  <c r="AR161" i="10" s="1"/>
  <c r="AY176" i="10" s="1"/>
  <c r="AS4" i="10"/>
  <c r="AS161" i="10" s="1"/>
  <c r="AZ176" i="10" s="1"/>
  <c r="AT4" i="10"/>
  <c r="AT161" i="10" s="1"/>
  <c r="BA176" i="10" s="1"/>
  <c r="AU4" i="10"/>
  <c r="AU161" i="10" s="1"/>
  <c r="BB176" i="10" s="1"/>
  <c r="AV4" i="10"/>
  <c r="AV161" i="10" s="1"/>
  <c r="BC176" i="10" s="1"/>
  <c r="AW4" i="10"/>
  <c r="AW161" i="10" s="1"/>
  <c r="BD176" i="10" s="1"/>
  <c r="AX4" i="10"/>
  <c r="AX161" i="10" s="1"/>
  <c r="BE176" i="10" s="1"/>
  <c r="AY4" i="10"/>
  <c r="AY161" i="10" s="1"/>
  <c r="BF176" i="10" s="1"/>
  <c r="AZ4" i="10"/>
  <c r="AZ161" i="10" s="1"/>
  <c r="BG176" i="10" s="1"/>
  <c r="BA4" i="10"/>
  <c r="BA161" i="10" s="1"/>
  <c r="BH176" i="10" s="1"/>
  <c r="BB4" i="10"/>
  <c r="BB161" i="10" s="1"/>
  <c r="BI176" i="10" s="1"/>
  <c r="BC4" i="10"/>
  <c r="BC161" i="10" s="1"/>
  <c r="BJ176" i="10" s="1"/>
  <c r="BD4" i="10"/>
  <c r="BD161" i="10" s="1"/>
  <c r="BK176" i="10" s="1"/>
  <c r="BE4" i="10"/>
  <c r="BE161" i="10" s="1"/>
  <c r="BL176" i="10" s="1"/>
  <c r="BF4" i="10"/>
  <c r="BF161" i="10" s="1"/>
  <c r="BM176" i="10" s="1"/>
  <c r="BG4" i="10"/>
  <c r="BG161" i="10" s="1"/>
  <c r="BN176" i="10" s="1"/>
  <c r="B50" i="8"/>
  <c r="C50" i="8"/>
  <c r="D50" i="8" s="1"/>
  <c r="B51" i="8"/>
  <c r="C51" i="8"/>
  <c r="D51" i="8" s="1"/>
  <c r="B52" i="8"/>
  <c r="C52" i="8"/>
  <c r="D52" i="8" s="1"/>
  <c r="B53" i="8"/>
  <c r="C53" i="8"/>
  <c r="D53" i="8" s="1"/>
  <c r="B54" i="8"/>
  <c r="C54" i="8"/>
  <c r="D54" i="8" s="1"/>
  <c r="B55" i="8"/>
  <c r="C55" i="8"/>
  <c r="D55" i="8" s="1"/>
  <c r="B57" i="8"/>
  <c r="C57" i="8"/>
  <c r="D57" i="8" s="1"/>
  <c r="B58" i="8"/>
  <c r="C58" i="8"/>
  <c r="D58" i="8" s="1"/>
  <c r="B59" i="8"/>
  <c r="C59" i="8"/>
  <c r="D59" i="8" s="1"/>
  <c r="B60" i="8"/>
  <c r="C60" i="8"/>
  <c r="D60" i="8" s="1"/>
  <c r="B61" i="8"/>
  <c r="C61" i="8"/>
  <c r="D61" i="8" s="1"/>
  <c r="B62" i="8"/>
  <c r="C62" i="8"/>
  <c r="D62" i="8" s="1"/>
  <c r="B63" i="8"/>
  <c r="C63" i="8"/>
  <c r="D63" i="8" s="1"/>
  <c r="B64" i="8"/>
  <c r="C64" i="8"/>
  <c r="D64" i="8" s="1"/>
  <c r="C49" i="8"/>
  <c r="D49" i="8" s="1"/>
  <c r="B49" i="8"/>
  <c r="B42" i="8"/>
  <c r="H42" i="8" s="1"/>
  <c r="C42" i="8"/>
  <c r="D42" i="8" s="1"/>
  <c r="B43" i="8"/>
  <c r="H43" i="8" s="1"/>
  <c r="C43" i="8"/>
  <c r="D43" i="8" s="1"/>
  <c r="B44" i="8"/>
  <c r="H44" i="8" s="1"/>
  <c r="C44" i="8"/>
  <c r="D44" i="8" s="1"/>
  <c r="B45" i="8"/>
  <c r="H45" i="8" s="1"/>
  <c r="C45" i="8"/>
  <c r="D45" i="8" s="1"/>
  <c r="B46" i="8"/>
  <c r="H46" i="8" s="1"/>
  <c r="C46" i="8"/>
  <c r="D46" i="8" s="1"/>
  <c r="B47" i="8"/>
  <c r="H47" i="8" s="1"/>
  <c r="C47" i="8"/>
  <c r="D47" i="8" s="1"/>
  <c r="B48" i="8"/>
  <c r="H48" i="8" s="1"/>
  <c r="C48" i="8"/>
  <c r="D48" i="8" s="1"/>
  <c r="C41" i="8"/>
  <c r="D41" i="8" s="1"/>
  <c r="B41" i="8"/>
  <c r="H41" i="8" s="1"/>
  <c r="A48" i="8"/>
  <c r="A47" i="8" s="1"/>
  <c r="A46" i="8" s="1"/>
  <c r="A45" i="8" s="1"/>
  <c r="A44" i="8" s="1"/>
  <c r="A43" i="8" s="1"/>
  <c r="A42" i="8" s="1"/>
  <c r="A41" i="8" s="1"/>
  <c r="M652" i="1"/>
  <c r="X652" i="1"/>
  <c r="M651" i="1"/>
  <c r="M653" i="1"/>
  <c r="M654" i="1"/>
  <c r="X654" i="1"/>
  <c r="M655" i="1"/>
  <c r="X655" i="1"/>
  <c r="M656" i="1"/>
  <c r="X656" i="1"/>
  <c r="M657" i="1"/>
  <c r="M658" i="1"/>
  <c r="X658" i="1"/>
  <c r="M659" i="1"/>
  <c r="M660" i="1"/>
  <c r="X660" i="1"/>
  <c r="X661" i="1"/>
  <c r="M661" i="1"/>
  <c r="M635" i="1"/>
  <c r="S635" i="1" s="1"/>
  <c r="J635" i="1" s="1"/>
  <c r="O635" i="1" s="1"/>
  <c r="M636" i="1"/>
  <c r="N636" i="1" s="1"/>
  <c r="T636" i="1" s="1"/>
  <c r="M637" i="1"/>
  <c r="S637" i="1" s="1"/>
  <c r="J637" i="1" s="1"/>
  <c r="O637" i="1" s="1"/>
  <c r="M638" i="1"/>
  <c r="M639" i="1"/>
  <c r="N639" i="1" s="1"/>
  <c r="T639" i="1" s="1"/>
  <c r="M640" i="1"/>
  <c r="M641" i="1"/>
  <c r="N641" i="1" s="1"/>
  <c r="T641" i="1" s="1"/>
  <c r="M642" i="1"/>
  <c r="M643" i="1"/>
  <c r="S643" i="1" s="1"/>
  <c r="J643" i="1" s="1"/>
  <c r="O643" i="1" s="1"/>
  <c r="M644" i="1"/>
  <c r="S644" i="1" s="1"/>
  <c r="J644" i="1" s="1"/>
  <c r="O644" i="1" s="1"/>
  <c r="M645" i="1"/>
  <c r="S645" i="1" s="1"/>
  <c r="J645" i="1" s="1"/>
  <c r="O645" i="1" s="1"/>
  <c r="M646" i="1"/>
  <c r="M647" i="1"/>
  <c r="M648" i="1"/>
  <c r="N648" i="1" s="1"/>
  <c r="T648" i="1" s="1"/>
  <c r="X649" i="1"/>
  <c r="M649" i="1"/>
  <c r="S649" i="1" s="1"/>
  <c r="J649" i="1" s="1"/>
  <c r="O649" i="1" s="1"/>
  <c r="X648" i="1"/>
  <c r="X647" i="1"/>
  <c r="M610" i="1"/>
  <c r="S610" i="1" s="1"/>
  <c r="J610" i="1" s="1"/>
  <c r="O610" i="1" s="1"/>
  <c r="M611" i="1"/>
  <c r="X611" i="1"/>
  <c r="M612" i="1"/>
  <c r="M613" i="1"/>
  <c r="S613" i="1" s="1"/>
  <c r="J613" i="1" s="1"/>
  <c r="O613" i="1" s="1"/>
  <c r="X613" i="1"/>
  <c r="M614" i="1"/>
  <c r="N614" i="1" s="1"/>
  <c r="T614" i="1" s="1"/>
  <c r="M615" i="1"/>
  <c r="S615" i="1" s="1"/>
  <c r="J615" i="1" s="1"/>
  <c r="O615" i="1" s="1"/>
  <c r="M616" i="1"/>
  <c r="S616" i="1" s="1"/>
  <c r="J616" i="1" s="1"/>
  <c r="O616" i="1" s="1"/>
  <c r="M617" i="1"/>
  <c r="X617" i="1"/>
  <c r="M618" i="1"/>
  <c r="M619" i="1"/>
  <c r="N619" i="1" s="1"/>
  <c r="T619" i="1" s="1"/>
  <c r="X619" i="1"/>
  <c r="M620" i="1"/>
  <c r="S620" i="1" s="1"/>
  <c r="J620" i="1" s="1"/>
  <c r="O620" i="1" s="1"/>
  <c r="X620" i="1"/>
  <c r="M621" i="1"/>
  <c r="M622" i="1"/>
  <c r="X622" i="1"/>
  <c r="M623" i="1"/>
  <c r="X623" i="1"/>
  <c r="M624" i="1"/>
  <c r="N624" i="1" s="1"/>
  <c r="T624" i="1" s="1"/>
  <c r="M625" i="1"/>
  <c r="N625" i="1" s="1"/>
  <c r="T625" i="1" s="1"/>
  <c r="X625" i="1"/>
  <c r="X646" i="1"/>
  <c r="X645" i="1"/>
  <c r="X644" i="1"/>
  <c r="X643" i="1"/>
  <c r="X642" i="1"/>
  <c r="X641" i="1"/>
  <c r="X640" i="1"/>
  <c r="Y639" i="1"/>
  <c r="X639" i="1"/>
  <c r="X638" i="1"/>
  <c r="X637" i="1"/>
  <c r="X636" i="1"/>
  <c r="X635" i="1"/>
  <c r="Z626" i="1"/>
  <c r="Y625" i="1"/>
  <c r="Z624" i="1"/>
  <c r="Z623" i="1"/>
  <c r="Z622" i="1"/>
  <c r="Z619" i="1"/>
  <c r="Z618" i="1"/>
  <c r="Z617" i="1"/>
  <c r="Y616" i="1"/>
  <c r="Z608" i="1"/>
  <c r="Z607" i="1"/>
  <c r="Z606" i="1"/>
  <c r="Z603" i="1"/>
  <c r="Z602" i="1"/>
  <c r="Y601" i="1"/>
  <c r="Y599" i="1"/>
  <c r="Z595" i="1"/>
  <c r="Z594" i="1"/>
  <c r="Z593" i="1"/>
  <c r="Y592" i="1"/>
  <c r="M632" i="1"/>
  <c r="S632" i="1" s="1"/>
  <c r="M628" i="1"/>
  <c r="N628" i="1" s="1"/>
  <c r="T628" i="1" s="1"/>
  <c r="M629" i="1"/>
  <c r="S629" i="1" s="1"/>
  <c r="J629" i="1" s="1"/>
  <c r="O629" i="1" s="1"/>
  <c r="M630" i="1"/>
  <c r="M631" i="1"/>
  <c r="S631" i="1" s="1"/>
  <c r="J631" i="1" s="1"/>
  <c r="O631" i="1" s="1"/>
  <c r="X633" i="1"/>
  <c r="M633" i="1"/>
  <c r="N633" i="1" s="1"/>
  <c r="T633" i="1" s="1"/>
  <c r="X632" i="1"/>
  <c r="X631" i="1"/>
  <c r="X630" i="1"/>
  <c r="X629" i="1"/>
  <c r="X628" i="1"/>
  <c r="X626" i="1"/>
  <c r="M589" i="1"/>
  <c r="S589" i="1" s="1"/>
  <c r="J589" i="1" s="1"/>
  <c r="O589" i="1" s="1"/>
  <c r="M590" i="1"/>
  <c r="S590" i="1" s="1"/>
  <c r="J590" i="1" s="1"/>
  <c r="O590" i="1" s="1"/>
  <c r="M591" i="1"/>
  <c r="M592" i="1"/>
  <c r="M593" i="1"/>
  <c r="M594" i="1"/>
  <c r="M595" i="1"/>
  <c r="M596" i="1"/>
  <c r="M597" i="1"/>
  <c r="S597" i="1" s="1"/>
  <c r="J597" i="1" s="1"/>
  <c r="O597" i="1" s="1"/>
  <c r="M598" i="1"/>
  <c r="S598" i="1" s="1"/>
  <c r="J598" i="1" s="1"/>
  <c r="O598" i="1" s="1"/>
  <c r="M599" i="1"/>
  <c r="M600" i="1"/>
  <c r="M601" i="1"/>
  <c r="M602" i="1"/>
  <c r="M603" i="1"/>
  <c r="M604" i="1"/>
  <c r="S604" i="1" s="1"/>
  <c r="J604" i="1" s="1"/>
  <c r="O604" i="1" s="1"/>
  <c r="M605" i="1"/>
  <c r="M606" i="1"/>
  <c r="N606" i="1" s="1"/>
  <c r="T606" i="1" s="1"/>
  <c r="M608" i="1"/>
  <c r="N608" i="1" s="1"/>
  <c r="T608" i="1" s="1"/>
  <c r="M626" i="1"/>
  <c r="N626" i="1" s="1"/>
  <c r="T626" i="1" s="1"/>
  <c r="X615" i="1"/>
  <c r="M566" i="1"/>
  <c r="S566" i="1" s="1"/>
  <c r="J566" i="1" s="1"/>
  <c r="O566" i="1" s="1"/>
  <c r="M565" i="1"/>
  <c r="S565" i="1" s="1"/>
  <c r="J565" i="1" s="1"/>
  <c r="O565" i="1" s="1"/>
  <c r="M567" i="1"/>
  <c r="M568" i="1"/>
  <c r="S568" i="1" s="1"/>
  <c r="J568" i="1" s="1"/>
  <c r="O568" i="1" s="1"/>
  <c r="M569" i="1"/>
  <c r="N569" i="1" s="1"/>
  <c r="T569" i="1" s="1"/>
  <c r="M570" i="1"/>
  <c r="M571" i="1"/>
  <c r="N571" i="1" s="1"/>
  <c r="T571" i="1" s="1"/>
  <c r="M572" i="1"/>
  <c r="M573" i="1"/>
  <c r="S573" i="1" s="1"/>
  <c r="J573" i="1" s="1"/>
  <c r="O573" i="1" s="1"/>
  <c r="M574" i="1"/>
  <c r="S574" i="1" s="1"/>
  <c r="J574" i="1" s="1"/>
  <c r="O574" i="1" s="1"/>
  <c r="M575" i="1"/>
  <c r="N575" i="1" s="1"/>
  <c r="T575" i="1" s="1"/>
  <c r="M576" i="1"/>
  <c r="S576" i="1" s="1"/>
  <c r="J576" i="1" s="1"/>
  <c r="O576" i="1" s="1"/>
  <c r="M577" i="1"/>
  <c r="N577" i="1" s="1"/>
  <c r="T577" i="1" s="1"/>
  <c r="M578" i="1"/>
  <c r="M579" i="1"/>
  <c r="S579" i="1" s="1"/>
  <c r="J579" i="1" s="1"/>
  <c r="O579" i="1" s="1"/>
  <c r="M580" i="1"/>
  <c r="S580" i="1" s="1"/>
  <c r="M581" i="1"/>
  <c r="S581" i="1" s="1"/>
  <c r="J581" i="1" s="1"/>
  <c r="O581" i="1" s="1"/>
  <c r="M582" i="1"/>
  <c r="N582" i="1" s="1"/>
  <c r="T582" i="1" s="1"/>
  <c r="M583" i="1"/>
  <c r="S583" i="1" s="1"/>
  <c r="J583" i="1" s="1"/>
  <c r="O583" i="1" s="1"/>
  <c r="M584" i="1"/>
  <c r="M585" i="1"/>
  <c r="M586" i="1"/>
  <c r="S586" i="1" s="1"/>
  <c r="J586" i="1" s="1"/>
  <c r="O586" i="1" s="1"/>
  <c r="X607" i="1"/>
  <c r="M607" i="1"/>
  <c r="X604" i="1"/>
  <c r="X603" i="1"/>
  <c r="X602" i="1"/>
  <c r="X601" i="1"/>
  <c r="X600" i="1"/>
  <c r="X599" i="1"/>
  <c r="X598" i="1"/>
  <c r="X597" i="1"/>
  <c r="M213" i="1"/>
  <c r="S213" i="1" s="1"/>
  <c r="J213" i="1" s="1"/>
  <c r="O213" i="1" s="1"/>
  <c r="M214" i="1"/>
  <c r="S214" i="1" s="1"/>
  <c r="J214" i="1" s="1"/>
  <c r="O214" i="1" s="1"/>
  <c r="M215" i="1"/>
  <c r="M216" i="1"/>
  <c r="M217" i="1"/>
  <c r="S217" i="1" s="1"/>
  <c r="J217" i="1" s="1"/>
  <c r="O217" i="1" s="1"/>
  <c r="M218" i="1"/>
  <c r="S218" i="1" s="1"/>
  <c r="J218" i="1" s="1"/>
  <c r="O218" i="1" s="1"/>
  <c r="M219" i="1"/>
  <c r="S219" i="1" s="1"/>
  <c r="J219" i="1" s="1"/>
  <c r="O219" i="1" s="1"/>
  <c r="M221" i="1"/>
  <c r="S221" i="1" s="1"/>
  <c r="J221" i="1" s="1"/>
  <c r="O221" i="1" s="1"/>
  <c r="M220" i="1"/>
  <c r="Z586" i="1"/>
  <c r="X586" i="1"/>
  <c r="X608" i="1"/>
  <c r="X606" i="1"/>
  <c r="M587" i="1"/>
  <c r="X605" i="1"/>
  <c r="X596" i="1"/>
  <c r="X595" i="1"/>
  <c r="X594" i="1"/>
  <c r="X593" i="1"/>
  <c r="X592" i="1"/>
  <c r="X591" i="1"/>
  <c r="X590" i="1"/>
  <c r="X589" i="1"/>
  <c r="Y587" i="1"/>
  <c r="X587" i="1"/>
  <c r="X585" i="1"/>
  <c r="X584" i="1"/>
  <c r="M540" i="1"/>
  <c r="M541" i="1"/>
  <c r="M542" i="1"/>
  <c r="S542" i="1" s="1"/>
  <c r="J542" i="1" s="1"/>
  <c r="O542" i="1" s="1"/>
  <c r="M543" i="1"/>
  <c r="S543" i="1" s="1"/>
  <c r="J543" i="1" s="1"/>
  <c r="O543" i="1" s="1"/>
  <c r="M544" i="1"/>
  <c r="S544" i="1" s="1"/>
  <c r="J544" i="1" s="1"/>
  <c r="O544" i="1" s="1"/>
  <c r="M545" i="1"/>
  <c r="S545" i="1" s="1"/>
  <c r="J545" i="1" s="1"/>
  <c r="O545" i="1" s="1"/>
  <c r="M546" i="1"/>
  <c r="S546" i="1" s="1"/>
  <c r="J546" i="1" s="1"/>
  <c r="O546" i="1" s="1"/>
  <c r="M547" i="1"/>
  <c r="S547" i="1" s="1"/>
  <c r="J547" i="1" s="1"/>
  <c r="O547" i="1" s="1"/>
  <c r="M548" i="1"/>
  <c r="M549" i="1"/>
  <c r="S549" i="1" s="1"/>
  <c r="J549" i="1" s="1"/>
  <c r="O549" i="1" s="1"/>
  <c r="M550" i="1"/>
  <c r="S550" i="1" s="1"/>
  <c r="J550" i="1" s="1"/>
  <c r="O550" i="1" s="1"/>
  <c r="M551" i="1"/>
  <c r="M552" i="1"/>
  <c r="S552" i="1" s="1"/>
  <c r="J552" i="1" s="1"/>
  <c r="O552" i="1" s="1"/>
  <c r="M553" i="1"/>
  <c r="M554" i="1"/>
  <c r="S554" i="1" s="1"/>
  <c r="J554" i="1" s="1"/>
  <c r="O554" i="1" s="1"/>
  <c r="M555" i="1"/>
  <c r="S555" i="1" s="1"/>
  <c r="J555" i="1" s="1"/>
  <c r="O555" i="1" s="1"/>
  <c r="M556" i="1"/>
  <c r="S556" i="1" s="1"/>
  <c r="J556" i="1" s="1"/>
  <c r="O556" i="1" s="1"/>
  <c r="M557" i="1"/>
  <c r="M558" i="1"/>
  <c r="M559" i="1"/>
  <c r="S559" i="1" s="1"/>
  <c r="J559" i="1" s="1"/>
  <c r="O559" i="1" s="1"/>
  <c r="M560" i="1"/>
  <c r="S560" i="1" s="1"/>
  <c r="J560" i="1" s="1"/>
  <c r="O560" i="1" s="1"/>
  <c r="M561" i="1"/>
  <c r="S561" i="1" s="1"/>
  <c r="J561" i="1" s="1"/>
  <c r="O561" i="1" s="1"/>
  <c r="M563" i="1"/>
  <c r="N563" i="1" s="1"/>
  <c r="T563" i="1" s="1"/>
  <c r="X583" i="1"/>
  <c r="X582" i="1"/>
  <c r="X581" i="1"/>
  <c r="Z580" i="1"/>
  <c r="X580" i="1"/>
  <c r="Z579" i="1"/>
  <c r="X579" i="1"/>
  <c r="Y578" i="1"/>
  <c r="X578" i="1"/>
  <c r="X577" i="1"/>
  <c r="X576" i="1"/>
  <c r="X575" i="1"/>
  <c r="X574" i="1"/>
  <c r="Z573" i="1"/>
  <c r="X573" i="1"/>
  <c r="Z572" i="1"/>
  <c r="X572" i="1"/>
  <c r="X571" i="1"/>
  <c r="X570" i="1"/>
  <c r="X569" i="1"/>
  <c r="Z568" i="1"/>
  <c r="X568" i="1"/>
  <c r="Z567" i="1"/>
  <c r="X567" i="1"/>
  <c r="Y566" i="1"/>
  <c r="X566" i="1"/>
  <c r="Z565" i="1"/>
  <c r="X565" i="1"/>
  <c r="Y558" i="1"/>
  <c r="Y553" i="1"/>
  <c r="Z552" i="1"/>
  <c r="Y551" i="1"/>
  <c r="Z550" i="1"/>
  <c r="Z563" i="1"/>
  <c r="Y562" i="1"/>
  <c r="M562" i="1"/>
  <c r="Z545" i="1"/>
  <c r="Z543" i="1"/>
  <c r="Y542" i="1"/>
  <c r="Z541" i="1"/>
  <c r="Y540" i="1"/>
  <c r="M527" i="1"/>
  <c r="N527" i="1" s="1"/>
  <c r="T527" i="1" s="1"/>
  <c r="M526" i="1"/>
  <c r="S526" i="1" s="1"/>
  <c r="J526" i="1" s="1"/>
  <c r="O526" i="1" s="1"/>
  <c r="M528" i="1"/>
  <c r="M529" i="1"/>
  <c r="N529" i="1" s="1"/>
  <c r="T529" i="1" s="1"/>
  <c r="M530" i="1"/>
  <c r="S530" i="1" s="1"/>
  <c r="J530" i="1" s="1"/>
  <c r="O530" i="1" s="1"/>
  <c r="M531" i="1"/>
  <c r="S531" i="1" s="1"/>
  <c r="J531" i="1" s="1"/>
  <c r="O531" i="1" s="1"/>
  <c r="M532" i="1"/>
  <c r="M533" i="1"/>
  <c r="M534" i="1"/>
  <c r="M535" i="1"/>
  <c r="N535" i="1" s="1"/>
  <c r="T535" i="1" s="1"/>
  <c r="M536" i="1"/>
  <c r="S536" i="1" s="1"/>
  <c r="J536" i="1" s="1"/>
  <c r="O536" i="1" s="1"/>
  <c r="M538" i="1"/>
  <c r="S538" i="1" s="1"/>
  <c r="J538" i="1" s="1"/>
  <c r="O538" i="1" s="1"/>
  <c r="M493" i="1"/>
  <c r="M494" i="1"/>
  <c r="S494" i="1" s="1"/>
  <c r="J494" i="1" s="1"/>
  <c r="O494" i="1" s="1"/>
  <c r="M495" i="1"/>
  <c r="S495" i="1" s="1"/>
  <c r="J495" i="1" s="1"/>
  <c r="O495" i="1" s="1"/>
  <c r="M496" i="1"/>
  <c r="M497" i="1"/>
  <c r="N497" i="1" s="1"/>
  <c r="T497" i="1" s="1"/>
  <c r="M498" i="1"/>
  <c r="S498" i="1" s="1"/>
  <c r="J498" i="1" s="1"/>
  <c r="O498" i="1" s="1"/>
  <c r="M499" i="1"/>
  <c r="S499" i="1" s="1"/>
  <c r="J499" i="1" s="1"/>
  <c r="O499" i="1" s="1"/>
  <c r="M500" i="1"/>
  <c r="M502" i="1"/>
  <c r="N502" i="1" s="1"/>
  <c r="T502" i="1" s="1"/>
  <c r="X535" i="1"/>
  <c r="X534" i="1"/>
  <c r="X533" i="1"/>
  <c r="Y538" i="1"/>
  <c r="X538" i="1"/>
  <c r="Z537" i="1"/>
  <c r="X537" i="1"/>
  <c r="M537" i="1"/>
  <c r="N537" i="1" s="1"/>
  <c r="T537" i="1" s="1"/>
  <c r="X536" i="1"/>
  <c r="X532" i="1"/>
  <c r="Y531" i="1"/>
  <c r="X531" i="1"/>
  <c r="Y530" i="1"/>
  <c r="X530" i="1"/>
  <c r="X529" i="1"/>
  <c r="X528" i="1"/>
  <c r="Y527" i="1"/>
  <c r="X527" i="1"/>
  <c r="Z526" i="1"/>
  <c r="Z222" i="1"/>
  <c r="Z235" i="1"/>
  <c r="Z236" i="1"/>
  <c r="Z248" i="1"/>
  <c r="Z249" i="1"/>
  <c r="Z254" i="1"/>
  <c r="Z255" i="1"/>
  <c r="Z256" i="1"/>
  <c r="Z260" i="1"/>
  <c r="Z261" i="1"/>
  <c r="Z262" i="1"/>
  <c r="Z272" i="1"/>
  <c r="Z282" i="1"/>
  <c r="Z288" i="1"/>
  <c r="Z289" i="1"/>
  <c r="Z295" i="1"/>
  <c r="Z296" i="1"/>
  <c r="Z302" i="1"/>
  <c r="Z303" i="1"/>
  <c r="Z311" i="1"/>
  <c r="Z319" i="1"/>
  <c r="Z321" i="1"/>
  <c r="Z328" i="1"/>
  <c r="Z329" i="1"/>
  <c r="Y332" i="1"/>
  <c r="Z338" i="1"/>
  <c r="Z341" i="1"/>
  <c r="Z343" i="1"/>
  <c r="Z344" i="1"/>
  <c r="Z352" i="1"/>
  <c r="Z353" i="1"/>
  <c r="Z354" i="1"/>
  <c r="Z376" i="1"/>
  <c r="Y377" i="1"/>
  <c r="Z380" i="1"/>
  <c r="Z381" i="1"/>
  <c r="Z390" i="1"/>
  <c r="Z391" i="1"/>
  <c r="Z392" i="1"/>
  <c r="Z393" i="1"/>
  <c r="Z399" i="1"/>
  <c r="Z403" i="1"/>
  <c r="Y404" i="1"/>
  <c r="Y410" i="1"/>
  <c r="Z413" i="1"/>
  <c r="Z414" i="1"/>
  <c r="Z415" i="1"/>
  <c r="Z421" i="1"/>
  <c r="Z424" i="1"/>
  <c r="Y425" i="1"/>
  <c r="Z426" i="1"/>
  <c r="Z431" i="1"/>
  <c r="Z435" i="1"/>
  <c r="Z436" i="1"/>
  <c r="Y444" i="1"/>
  <c r="Z446" i="1"/>
  <c r="Z447" i="1"/>
  <c r="Z455" i="1"/>
  <c r="Z463" i="1"/>
  <c r="Y464" i="1"/>
  <c r="Z465" i="1"/>
  <c r="Z466" i="1"/>
  <c r="Z467" i="1"/>
  <c r="Z468" i="1"/>
  <c r="Y471" i="1"/>
  <c r="Z472" i="1"/>
  <c r="Y473" i="1"/>
  <c r="Z474" i="1"/>
  <c r="Y475" i="1"/>
  <c r="Z476" i="1"/>
  <c r="Z480" i="1"/>
  <c r="Y481" i="1"/>
  <c r="Y482" i="1"/>
  <c r="Y486" i="1"/>
  <c r="Y489" i="1"/>
  <c r="Y491" i="1"/>
  <c r="Z492" i="1"/>
  <c r="Z493" i="1"/>
  <c r="Z495" i="1"/>
  <c r="Z496" i="1"/>
  <c r="Y497" i="1"/>
  <c r="Z500" i="1"/>
  <c r="Y502" i="1"/>
  <c r="Z507" i="1"/>
  <c r="Y508" i="1"/>
  <c r="Y511" i="1"/>
  <c r="Y512" i="1"/>
  <c r="Z513" i="1"/>
  <c r="Y514" i="1"/>
  <c r="Y519" i="1"/>
  <c r="Y520" i="1"/>
  <c r="Y523" i="1"/>
  <c r="Y524" i="1"/>
  <c r="Y210" i="1"/>
  <c r="Z211" i="1"/>
  <c r="Y212" i="1"/>
  <c r="Z221" i="1"/>
  <c r="A50" i="8"/>
  <c r="A51" i="8"/>
  <c r="A52" i="8" s="1"/>
  <c r="A53" i="8" s="1"/>
  <c r="A54" i="8" s="1"/>
  <c r="A55" i="8" s="1"/>
  <c r="A56" i="8" s="1"/>
  <c r="A57" i="8" s="1"/>
  <c r="A58" i="8" s="1"/>
  <c r="A59" i="8" s="1"/>
  <c r="A60" i="8" s="1"/>
  <c r="A61" i="8" s="1"/>
  <c r="A62" i="8" s="1"/>
  <c r="A63" i="8" s="1"/>
  <c r="A64" i="8" s="1"/>
  <c r="A65" i="8" s="1"/>
  <c r="A66" i="8" s="1"/>
  <c r="A67" i="8" s="1"/>
  <c r="A68" i="8" s="1"/>
  <c r="A69" i="8" s="1"/>
  <c r="A70" i="8" s="1"/>
  <c r="A71" i="8" s="1"/>
  <c r="M237" i="1"/>
  <c r="N237" i="1" s="1"/>
  <c r="T237" i="1" s="1"/>
  <c r="M238" i="1"/>
  <c r="N238" i="1" s="1"/>
  <c r="T238" i="1" s="1"/>
  <c r="M239" i="1"/>
  <c r="M240" i="1"/>
  <c r="S240" i="1" s="1"/>
  <c r="J240" i="1" s="1"/>
  <c r="O240" i="1" s="1"/>
  <c r="M241" i="1"/>
  <c r="M242" i="1"/>
  <c r="S242" i="1" s="1"/>
  <c r="J242" i="1" s="1"/>
  <c r="O242" i="1" s="1"/>
  <c r="M243" i="1"/>
  <c r="M244" i="1"/>
  <c r="M245" i="1"/>
  <c r="S245" i="1" s="1"/>
  <c r="J245" i="1" s="1"/>
  <c r="O245" i="1" s="1"/>
  <c r="M246" i="1"/>
  <c r="N246" i="1" s="1"/>
  <c r="T246" i="1" s="1"/>
  <c r="M247" i="1"/>
  <c r="M249" i="1"/>
  <c r="M248" i="1"/>
  <c r="M223" i="1"/>
  <c r="N223" i="1" s="1"/>
  <c r="T223" i="1" s="1"/>
  <c r="M224" i="1"/>
  <c r="M225" i="1"/>
  <c r="M226" i="1"/>
  <c r="M227" i="1"/>
  <c r="S227" i="1" s="1"/>
  <c r="M228" i="1"/>
  <c r="S228" i="1" s="1"/>
  <c r="J228" i="1" s="1"/>
  <c r="O228" i="1" s="1"/>
  <c r="M229" i="1"/>
  <c r="M230" i="1"/>
  <c r="M231" i="1"/>
  <c r="S231" i="1" s="1"/>
  <c r="J231" i="1" s="1"/>
  <c r="O231" i="1" s="1"/>
  <c r="M232" i="1"/>
  <c r="S232" i="1" s="1"/>
  <c r="J232" i="1" s="1"/>
  <c r="O232" i="1" s="1"/>
  <c r="M233" i="1"/>
  <c r="M235" i="1"/>
  <c r="N235" i="1" s="1"/>
  <c r="T235" i="1" s="1"/>
  <c r="M234" i="1"/>
  <c r="X214" i="1"/>
  <c r="X213" i="1"/>
  <c r="X203" i="1"/>
  <c r="X204" i="1"/>
  <c r="X221" i="1"/>
  <c r="X220" i="1"/>
  <c r="X219" i="1"/>
  <c r="X218" i="1"/>
  <c r="X217" i="1"/>
  <c r="X216" i="1"/>
  <c r="X215" i="1"/>
  <c r="X211" i="1"/>
  <c r="X210" i="1"/>
  <c r="X209" i="1"/>
  <c r="X208" i="1"/>
  <c r="X207" i="1"/>
  <c r="X206" i="1"/>
  <c r="X205" i="1"/>
  <c r="AI65" i="7"/>
  <c r="AJ65" i="7"/>
  <c r="AK65" i="7"/>
  <c r="AL65" i="7"/>
  <c r="AM65" i="7"/>
  <c r="AN65" i="7"/>
  <c r="AO65" i="7"/>
  <c r="M343" i="1"/>
  <c r="S343" i="1" s="1"/>
  <c r="J343" i="1" s="1"/>
  <c r="O343" i="1" s="1"/>
  <c r="M344" i="1"/>
  <c r="M345" i="1"/>
  <c r="M346" i="1"/>
  <c r="M347" i="1"/>
  <c r="M348" i="1"/>
  <c r="M349" i="1"/>
  <c r="N349" i="1" s="1"/>
  <c r="T349" i="1" s="1"/>
  <c r="M350" i="1"/>
  <c r="M351" i="1"/>
  <c r="M353" i="1"/>
  <c r="S353" i="1" s="1"/>
  <c r="J353" i="1" s="1"/>
  <c r="O353" i="1" s="1"/>
  <c r="M352" i="1"/>
  <c r="S352" i="1" s="1"/>
  <c r="J352" i="1" s="1"/>
  <c r="O352" i="1" s="1"/>
  <c r="AJ4" i="10"/>
  <c r="AJ161" i="10" s="1"/>
  <c r="AQ176" i="10" s="1"/>
  <c r="X249" i="1"/>
  <c r="M251" i="1"/>
  <c r="M252" i="1"/>
  <c r="M253" i="1"/>
  <c r="S253" i="1" s="1"/>
  <c r="J253" i="1" s="1"/>
  <c r="O253" i="1" s="1"/>
  <c r="M255" i="1"/>
  <c r="N255" i="1" s="1"/>
  <c r="T255" i="1" s="1"/>
  <c r="M254" i="1"/>
  <c r="S254" i="1" s="1"/>
  <c r="J254" i="1" s="1"/>
  <c r="O254" i="1" s="1"/>
  <c r="X248" i="1"/>
  <c r="X247" i="1"/>
  <c r="X246" i="1"/>
  <c r="X245" i="1"/>
  <c r="X244" i="1"/>
  <c r="X243" i="1"/>
  <c r="X242" i="1"/>
  <c r="X241" i="1"/>
  <c r="X240" i="1"/>
  <c r="X239" i="1"/>
  <c r="X238" i="1"/>
  <c r="X237" i="1"/>
  <c r="X235" i="1"/>
  <c r="X234" i="1"/>
  <c r="X233" i="1"/>
  <c r="X232" i="1"/>
  <c r="X231" i="1"/>
  <c r="X230" i="1"/>
  <c r="X229" i="1"/>
  <c r="X228" i="1"/>
  <c r="X227" i="1"/>
  <c r="X226" i="1"/>
  <c r="X225" i="1"/>
  <c r="X224" i="1"/>
  <c r="X223" i="1"/>
  <c r="M258" i="1"/>
  <c r="S258" i="1" s="1"/>
  <c r="J258" i="1" s="1"/>
  <c r="O258" i="1" s="1"/>
  <c r="M257" i="1"/>
  <c r="M259" i="1"/>
  <c r="S259" i="1" s="1"/>
  <c r="J259" i="1" s="1"/>
  <c r="O259" i="1" s="1"/>
  <c r="M261" i="1"/>
  <c r="N261" i="1" s="1"/>
  <c r="T261" i="1" s="1"/>
  <c r="M260" i="1"/>
  <c r="N260" i="1" s="1"/>
  <c r="T260" i="1" s="1"/>
  <c r="M311" i="1"/>
  <c r="N311" i="1" s="1"/>
  <c r="T311" i="1" s="1"/>
  <c r="M305" i="1"/>
  <c r="S305" i="1" s="1"/>
  <c r="J305" i="1" s="1"/>
  <c r="O305" i="1" s="1"/>
  <c r="M306" i="1"/>
  <c r="S306" i="1" s="1"/>
  <c r="J306" i="1" s="1"/>
  <c r="O306" i="1" s="1"/>
  <c r="M307" i="1"/>
  <c r="M308" i="1"/>
  <c r="N308" i="1" s="1"/>
  <c r="T308" i="1" s="1"/>
  <c r="M309" i="1"/>
  <c r="M310" i="1"/>
  <c r="N310" i="1" s="1"/>
  <c r="T310" i="1" s="1"/>
  <c r="M273" i="1"/>
  <c r="M274" i="1"/>
  <c r="S274" i="1" s="1"/>
  <c r="J274" i="1" s="1"/>
  <c r="O274" i="1" s="1"/>
  <c r="M297" i="1"/>
  <c r="X261" i="1"/>
  <c r="X260" i="1"/>
  <c r="X259" i="1"/>
  <c r="X258" i="1"/>
  <c r="X257" i="1"/>
  <c r="X255" i="1"/>
  <c r="X254" i="1"/>
  <c r="X253" i="1"/>
  <c r="X252" i="1"/>
  <c r="X251" i="1"/>
  <c r="M314" i="1"/>
  <c r="M315" i="1"/>
  <c r="S315" i="1" s="1"/>
  <c r="J315" i="1" s="1"/>
  <c r="O315" i="1" s="1"/>
  <c r="P315" i="1" s="1"/>
  <c r="M316" i="1"/>
  <c r="S316" i="1" s="1"/>
  <c r="M317" i="1"/>
  <c r="N317" i="1" s="1"/>
  <c r="T317" i="1" s="1"/>
  <c r="M318" i="1"/>
  <c r="N318" i="1" s="1"/>
  <c r="T318" i="1" s="1"/>
  <c r="M319" i="1"/>
  <c r="N319" i="1" s="1"/>
  <c r="T319" i="1" s="1"/>
  <c r="M320" i="1"/>
  <c r="M322" i="1"/>
  <c r="N322" i="1" s="1"/>
  <c r="T322" i="1" s="1"/>
  <c r="M323" i="1"/>
  <c r="M324" i="1"/>
  <c r="M325" i="1"/>
  <c r="N325" i="1" s="1"/>
  <c r="T325" i="1" s="1"/>
  <c r="M326" i="1"/>
  <c r="S326" i="1" s="1"/>
  <c r="J326" i="1" s="1"/>
  <c r="O326" i="1" s="1"/>
  <c r="M327" i="1"/>
  <c r="S327" i="1" s="1"/>
  <c r="J327" i="1" s="1"/>
  <c r="O327" i="1" s="1"/>
  <c r="M328" i="1"/>
  <c r="N328" i="1" s="1"/>
  <c r="T328" i="1" s="1"/>
  <c r="M329" i="1"/>
  <c r="S329" i="1" s="1"/>
  <c r="J329" i="1" s="1"/>
  <c r="O329" i="1" s="1"/>
  <c r="P329" i="1" s="1"/>
  <c r="M331" i="1"/>
  <c r="N331" i="1" s="1"/>
  <c r="T331" i="1" s="1"/>
  <c r="M332" i="1"/>
  <c r="M333" i="1"/>
  <c r="S333" i="1" s="1"/>
  <c r="J333" i="1" s="1"/>
  <c r="O333" i="1" s="1"/>
  <c r="P333" i="1" s="1"/>
  <c r="M334" i="1"/>
  <c r="M335" i="1"/>
  <c r="M336" i="1"/>
  <c r="N336" i="1" s="1"/>
  <c r="T336" i="1" s="1"/>
  <c r="M337" i="1"/>
  <c r="S337" i="1" s="1"/>
  <c r="J337" i="1" s="1"/>
  <c r="O337" i="1" s="1"/>
  <c r="P337" i="1" s="1"/>
  <c r="M338" i="1"/>
  <c r="N338" i="1" s="1"/>
  <c r="T338" i="1" s="1"/>
  <c r="M339" i="1"/>
  <c r="N339" i="1" s="1"/>
  <c r="T339" i="1" s="1"/>
  <c r="M340" i="1"/>
  <c r="M341" i="1"/>
  <c r="M368" i="1"/>
  <c r="M369" i="1"/>
  <c r="M370" i="1"/>
  <c r="N370" i="1" s="1"/>
  <c r="T370" i="1" s="1"/>
  <c r="M371" i="1"/>
  <c r="S371" i="1" s="1"/>
  <c r="J371" i="1" s="1"/>
  <c r="O371" i="1" s="1"/>
  <c r="M372" i="1"/>
  <c r="N372" i="1" s="1"/>
  <c r="T372" i="1" s="1"/>
  <c r="M373" i="1"/>
  <c r="S373" i="1" s="1"/>
  <c r="J373" i="1" s="1"/>
  <c r="O373" i="1" s="1"/>
  <c r="M374" i="1"/>
  <c r="S374" i="1" s="1"/>
  <c r="M375" i="1"/>
  <c r="M376" i="1"/>
  <c r="N376" i="1" s="1"/>
  <c r="T376" i="1" s="1"/>
  <c r="M377" i="1"/>
  <c r="N377" i="1" s="1"/>
  <c r="T377" i="1" s="1"/>
  <c r="M379" i="1"/>
  <c r="M381" i="1"/>
  <c r="M382" i="1"/>
  <c r="M383" i="1"/>
  <c r="M384" i="1"/>
  <c r="S384" i="1" s="1"/>
  <c r="J384" i="1" s="1"/>
  <c r="O384" i="1" s="1"/>
  <c r="M385" i="1"/>
  <c r="N385" i="1" s="1"/>
  <c r="T385" i="1" s="1"/>
  <c r="M386" i="1"/>
  <c r="M387" i="1"/>
  <c r="N387" i="1" s="1"/>
  <c r="T387" i="1" s="1"/>
  <c r="M388" i="1"/>
  <c r="S388" i="1" s="1"/>
  <c r="J388" i="1" s="1"/>
  <c r="O388" i="1" s="1"/>
  <c r="M389" i="1"/>
  <c r="N389" i="1" s="1"/>
  <c r="T389" i="1" s="1"/>
  <c r="M390" i="1"/>
  <c r="M391" i="1"/>
  <c r="M393" i="1"/>
  <c r="M394" i="1"/>
  <c r="M395" i="1"/>
  <c r="M396" i="1"/>
  <c r="N396" i="1" s="1"/>
  <c r="T396" i="1" s="1"/>
  <c r="M397" i="1"/>
  <c r="N397" i="1" s="1"/>
  <c r="T397" i="1" s="1"/>
  <c r="M398" i="1"/>
  <c r="N398" i="1" s="1"/>
  <c r="T398" i="1" s="1"/>
  <c r="M399" i="1"/>
  <c r="M400" i="1"/>
  <c r="S400" i="1" s="1"/>
  <c r="J400" i="1" s="1"/>
  <c r="O400" i="1" s="1"/>
  <c r="P400" i="1" s="1"/>
  <c r="M401" i="1"/>
  <c r="N401" i="1" s="1"/>
  <c r="T401" i="1" s="1"/>
  <c r="M402" i="1"/>
  <c r="N402" i="1" s="1"/>
  <c r="T402" i="1" s="1"/>
  <c r="M403" i="1"/>
  <c r="N403" i="1" s="1"/>
  <c r="T403" i="1" s="1"/>
  <c r="M405" i="1"/>
  <c r="S405" i="1" s="1"/>
  <c r="J405" i="1" s="1"/>
  <c r="O405" i="1" s="1"/>
  <c r="M406" i="1"/>
  <c r="N406" i="1" s="1"/>
  <c r="T406" i="1" s="1"/>
  <c r="M407" i="1"/>
  <c r="M408" i="1"/>
  <c r="M409" i="1"/>
  <c r="M410" i="1"/>
  <c r="N410" i="1" s="1"/>
  <c r="T410" i="1" s="1"/>
  <c r="M411" i="1"/>
  <c r="S411" i="1" s="1"/>
  <c r="J411" i="1" s="1"/>
  <c r="O411" i="1" s="1"/>
  <c r="P411" i="1" s="1"/>
  <c r="M412" i="1"/>
  <c r="M413" i="1"/>
  <c r="M414" i="1"/>
  <c r="N414" i="1" s="1"/>
  <c r="T414" i="1" s="1"/>
  <c r="M416" i="1"/>
  <c r="N416" i="1" s="1"/>
  <c r="T416" i="1" s="1"/>
  <c r="M417" i="1"/>
  <c r="M418" i="1"/>
  <c r="M419" i="1"/>
  <c r="N419" i="1" s="1"/>
  <c r="T419" i="1" s="1"/>
  <c r="M420" i="1"/>
  <c r="S420" i="1" s="1"/>
  <c r="J420" i="1" s="1"/>
  <c r="O420" i="1" s="1"/>
  <c r="M421" i="1"/>
  <c r="N421" i="1" s="1"/>
  <c r="T421" i="1" s="1"/>
  <c r="M422" i="1"/>
  <c r="N422" i="1" s="1"/>
  <c r="T422" i="1" s="1"/>
  <c r="M423" i="1"/>
  <c r="N423" i="1" s="1"/>
  <c r="T423" i="1" s="1"/>
  <c r="M424" i="1"/>
  <c r="M425" i="1"/>
  <c r="M427" i="1"/>
  <c r="M428" i="1"/>
  <c r="S428" i="1" s="1"/>
  <c r="J428" i="1" s="1"/>
  <c r="O428" i="1" s="1"/>
  <c r="M429" i="1"/>
  <c r="M430" i="1"/>
  <c r="M431" i="1"/>
  <c r="M432" i="1"/>
  <c r="M433" i="1"/>
  <c r="M434" i="1"/>
  <c r="M435" i="1"/>
  <c r="S435" i="1" s="1"/>
  <c r="J435" i="1" s="1"/>
  <c r="O435" i="1" s="1"/>
  <c r="P435" i="1" s="1"/>
  <c r="M437" i="1"/>
  <c r="S437" i="1" s="1"/>
  <c r="J437" i="1" s="1"/>
  <c r="O437" i="1" s="1"/>
  <c r="M438" i="1"/>
  <c r="N438" i="1" s="1"/>
  <c r="T438" i="1" s="1"/>
  <c r="M439" i="1"/>
  <c r="M440" i="1"/>
  <c r="S440" i="1" s="1"/>
  <c r="J440" i="1" s="1"/>
  <c r="O440" i="1" s="1"/>
  <c r="M441" i="1"/>
  <c r="N441" i="1" s="1"/>
  <c r="T441" i="1" s="1"/>
  <c r="M442" i="1"/>
  <c r="S442" i="1" s="1"/>
  <c r="J442" i="1" s="1"/>
  <c r="O442" i="1" s="1"/>
  <c r="M443" i="1"/>
  <c r="M444" i="1"/>
  <c r="M445" i="1"/>
  <c r="M446" i="1"/>
  <c r="S446" i="1" s="1"/>
  <c r="J446" i="1" s="1"/>
  <c r="O446" i="1" s="1"/>
  <c r="M448" i="1"/>
  <c r="S448" i="1" s="1"/>
  <c r="J448" i="1" s="1"/>
  <c r="O448" i="1" s="1"/>
  <c r="M450" i="1"/>
  <c r="M451" i="1"/>
  <c r="S451" i="1" s="1"/>
  <c r="J451" i="1" s="1"/>
  <c r="O451" i="1" s="1"/>
  <c r="M452" i="1"/>
  <c r="M453" i="1"/>
  <c r="M454" i="1"/>
  <c r="N454" i="1" s="1"/>
  <c r="T454" i="1" s="1"/>
  <c r="M456" i="1"/>
  <c r="N456" i="1" s="1"/>
  <c r="T456" i="1" s="1"/>
  <c r="M458" i="1"/>
  <c r="S458" i="1" s="1"/>
  <c r="J458" i="1" s="1"/>
  <c r="O458" i="1" s="1"/>
  <c r="M459" i="1"/>
  <c r="N459" i="1" s="1"/>
  <c r="T459" i="1" s="1"/>
  <c r="M460" i="1"/>
  <c r="S460" i="1" s="1"/>
  <c r="J460" i="1" s="1"/>
  <c r="O460" i="1" s="1"/>
  <c r="P460" i="1" s="1"/>
  <c r="M461" i="1"/>
  <c r="N461" i="1" s="1"/>
  <c r="T461" i="1" s="1"/>
  <c r="M462" i="1"/>
  <c r="M464" i="1"/>
  <c r="M465" i="1"/>
  <c r="N465" i="1" s="1"/>
  <c r="T465" i="1" s="1"/>
  <c r="M466" i="1"/>
  <c r="N466" i="1" s="1"/>
  <c r="T466" i="1" s="1"/>
  <c r="M467" i="1"/>
  <c r="N467" i="1" s="1"/>
  <c r="T467" i="1" s="1"/>
  <c r="M468" i="1"/>
  <c r="M469" i="1"/>
  <c r="M470" i="1"/>
  <c r="N470" i="1" s="1"/>
  <c r="T470" i="1" s="1"/>
  <c r="M471" i="1"/>
  <c r="M473" i="1"/>
  <c r="N473" i="1" s="1"/>
  <c r="T473" i="1" s="1"/>
  <c r="M474" i="1"/>
  <c r="S474" i="1" s="1"/>
  <c r="J474" i="1" s="1"/>
  <c r="O474" i="1" s="1"/>
  <c r="M475" i="1"/>
  <c r="M476" i="1"/>
  <c r="M477" i="1"/>
  <c r="S477" i="1" s="1"/>
  <c r="J477" i="1" s="1"/>
  <c r="O477" i="1" s="1"/>
  <c r="M478" i="1"/>
  <c r="N478" i="1" s="1"/>
  <c r="T478" i="1" s="1"/>
  <c r="M479" i="1"/>
  <c r="S479" i="1" s="1"/>
  <c r="J479" i="1" s="1"/>
  <c r="O479" i="1" s="1"/>
  <c r="P479" i="1" s="1"/>
  <c r="M480" i="1"/>
  <c r="S480" i="1" s="1"/>
  <c r="J480" i="1" s="1"/>
  <c r="O480" i="1" s="1"/>
  <c r="P480" i="1" s="1"/>
  <c r="M482" i="1"/>
  <c r="N482" i="1" s="1"/>
  <c r="T482" i="1" s="1"/>
  <c r="M483" i="1"/>
  <c r="N483" i="1" s="1"/>
  <c r="T483" i="1" s="1"/>
  <c r="M484" i="1"/>
  <c r="M485" i="1"/>
  <c r="M486" i="1"/>
  <c r="S486" i="1" s="1"/>
  <c r="J486" i="1" s="1"/>
  <c r="O486" i="1" s="1"/>
  <c r="M487" i="1"/>
  <c r="S487" i="1" s="1"/>
  <c r="J487" i="1" s="1"/>
  <c r="O487" i="1" s="1"/>
  <c r="M488" i="1"/>
  <c r="M489" i="1"/>
  <c r="S489" i="1" s="1"/>
  <c r="J489" i="1" s="1"/>
  <c r="O489" i="1" s="1"/>
  <c r="M490" i="1"/>
  <c r="M491" i="1"/>
  <c r="N491" i="1" s="1"/>
  <c r="T491" i="1" s="1"/>
  <c r="M501" i="1"/>
  <c r="M504" i="1"/>
  <c r="M505" i="1"/>
  <c r="M506" i="1"/>
  <c r="N506" i="1" s="1"/>
  <c r="T506" i="1" s="1"/>
  <c r="M507" i="1"/>
  <c r="M508" i="1"/>
  <c r="M509" i="1"/>
  <c r="M510" i="1"/>
  <c r="S510" i="1" s="1"/>
  <c r="J510" i="1" s="1"/>
  <c r="O510" i="1" s="1"/>
  <c r="M511" i="1"/>
  <c r="N511" i="1" s="1"/>
  <c r="T511" i="1" s="1"/>
  <c r="M512" i="1"/>
  <c r="N512" i="1" s="1"/>
  <c r="T512" i="1" s="1"/>
  <c r="M513" i="1"/>
  <c r="S513" i="1" s="1"/>
  <c r="J513" i="1" s="1"/>
  <c r="O513" i="1" s="1"/>
  <c r="M515" i="1"/>
  <c r="N515" i="1" s="1"/>
  <c r="T515" i="1" s="1"/>
  <c r="M516" i="1"/>
  <c r="S516" i="1" s="1"/>
  <c r="J516" i="1" s="1"/>
  <c r="O516" i="1" s="1"/>
  <c r="M517" i="1"/>
  <c r="S517" i="1" s="1"/>
  <c r="J517" i="1" s="1"/>
  <c r="O517" i="1" s="1"/>
  <c r="M518" i="1"/>
  <c r="N518" i="1" s="1"/>
  <c r="T518" i="1" s="1"/>
  <c r="M519" i="1"/>
  <c r="N519" i="1" s="1"/>
  <c r="T519" i="1" s="1"/>
  <c r="M520" i="1"/>
  <c r="S520" i="1" s="1"/>
  <c r="J520" i="1" s="1"/>
  <c r="O520" i="1" s="1"/>
  <c r="M521" i="1"/>
  <c r="M522" i="1"/>
  <c r="M523" i="1"/>
  <c r="S523" i="1" s="1"/>
  <c r="J523" i="1" s="1"/>
  <c r="O523" i="1" s="1"/>
  <c r="P523" i="1" s="1"/>
  <c r="M524" i="1"/>
  <c r="M264" i="1"/>
  <c r="S264" i="1" s="1"/>
  <c r="J264" i="1" s="1"/>
  <c r="O264" i="1" s="1"/>
  <c r="M265" i="1"/>
  <c r="S265" i="1" s="1"/>
  <c r="J265" i="1" s="1"/>
  <c r="O265" i="1" s="1"/>
  <c r="P265" i="1" s="1"/>
  <c r="M266" i="1"/>
  <c r="N266" i="1" s="1"/>
  <c r="T266" i="1" s="1"/>
  <c r="M267" i="1"/>
  <c r="N267" i="1" s="1"/>
  <c r="T267" i="1" s="1"/>
  <c r="M268" i="1"/>
  <c r="M269" i="1"/>
  <c r="M270" i="1"/>
  <c r="N270" i="1" s="1"/>
  <c r="T270" i="1" s="1"/>
  <c r="M271" i="1"/>
  <c r="M275" i="1"/>
  <c r="M276" i="1"/>
  <c r="M277" i="1"/>
  <c r="N277" i="1" s="1"/>
  <c r="T277" i="1" s="1"/>
  <c r="M278" i="1"/>
  <c r="M279" i="1"/>
  <c r="M280" i="1"/>
  <c r="M281" i="1"/>
  <c r="N281" i="1" s="1"/>
  <c r="T281" i="1" s="1"/>
  <c r="M283" i="1"/>
  <c r="M284" i="1"/>
  <c r="S284" i="1" s="1"/>
  <c r="J284" i="1" s="1"/>
  <c r="O284" i="1" s="1"/>
  <c r="M285" i="1"/>
  <c r="N285" i="1" s="1"/>
  <c r="T285" i="1" s="1"/>
  <c r="M286" i="1"/>
  <c r="S286" i="1" s="1"/>
  <c r="J286" i="1" s="1"/>
  <c r="O286" i="1" s="1"/>
  <c r="M287" i="1"/>
  <c r="S287" i="1" s="1"/>
  <c r="J287" i="1" s="1"/>
  <c r="O287" i="1" s="1"/>
  <c r="M288" i="1"/>
  <c r="S288" i="1" s="1"/>
  <c r="J288" i="1" s="1"/>
  <c r="O288" i="1" s="1"/>
  <c r="P288" i="1" s="1"/>
  <c r="M290" i="1"/>
  <c r="N290" i="1" s="1"/>
  <c r="T290" i="1" s="1"/>
  <c r="U290" i="1" s="1"/>
  <c r="M291" i="1"/>
  <c r="N291" i="1" s="1"/>
  <c r="T291" i="1" s="1"/>
  <c r="U291" i="1" s="1"/>
  <c r="M292" i="1"/>
  <c r="N292" i="1" s="1"/>
  <c r="T292" i="1" s="1"/>
  <c r="U292" i="1" s="1"/>
  <c r="M293" i="1"/>
  <c r="N293" i="1" s="1"/>
  <c r="T293" i="1" s="1"/>
  <c r="U293" i="1" s="1"/>
  <c r="M294" i="1"/>
  <c r="N294" i="1" s="1"/>
  <c r="T294" i="1" s="1"/>
  <c r="U294" i="1" s="1"/>
  <c r="M295" i="1"/>
  <c r="N295" i="1" s="1"/>
  <c r="T295" i="1" s="1"/>
  <c r="U295" i="1" s="1"/>
  <c r="M298" i="1"/>
  <c r="S298" i="1" s="1"/>
  <c r="J298" i="1" s="1"/>
  <c r="O298" i="1" s="1"/>
  <c r="P298" i="1" s="1"/>
  <c r="M299" i="1"/>
  <c r="M300" i="1"/>
  <c r="N300" i="1" s="1"/>
  <c r="T300" i="1" s="1"/>
  <c r="M301" i="1"/>
  <c r="N301" i="1" s="1"/>
  <c r="T301" i="1" s="1"/>
  <c r="M302" i="1"/>
  <c r="N302" i="1" s="1"/>
  <c r="T302" i="1" s="1"/>
  <c r="M303" i="1"/>
  <c r="M313" i="1"/>
  <c r="M263" i="1"/>
  <c r="X524" i="1"/>
  <c r="X523" i="1"/>
  <c r="X522" i="1"/>
  <c r="X521" i="1"/>
  <c r="X520" i="1"/>
  <c r="X519" i="1"/>
  <c r="X518" i="1"/>
  <c r="X517" i="1"/>
  <c r="X516" i="1"/>
  <c r="X515" i="1"/>
  <c r="X513" i="1"/>
  <c r="X512" i="1"/>
  <c r="X511" i="1"/>
  <c r="X510" i="1"/>
  <c r="X509" i="1"/>
  <c r="X508" i="1"/>
  <c r="X507" i="1"/>
  <c r="X506" i="1"/>
  <c r="X505" i="1"/>
  <c r="X504" i="1"/>
  <c r="X502" i="1"/>
  <c r="X501" i="1"/>
  <c r="X500" i="1"/>
  <c r="X499" i="1"/>
  <c r="X498" i="1"/>
  <c r="X497" i="1"/>
  <c r="X496" i="1"/>
  <c r="X495" i="1"/>
  <c r="X494" i="1"/>
  <c r="X493" i="1"/>
  <c r="X491" i="1"/>
  <c r="X490" i="1"/>
  <c r="X489" i="1"/>
  <c r="X488" i="1"/>
  <c r="X487" i="1"/>
  <c r="X486" i="1"/>
  <c r="X485" i="1"/>
  <c r="X484" i="1"/>
  <c r="X483" i="1"/>
  <c r="X482" i="1"/>
  <c r="X480" i="1"/>
  <c r="X479" i="1"/>
  <c r="X478" i="1"/>
  <c r="X477" i="1"/>
  <c r="X476" i="1"/>
  <c r="X475" i="1"/>
  <c r="X474" i="1"/>
  <c r="X473" i="1"/>
  <c r="X471" i="1"/>
  <c r="X470" i="1"/>
  <c r="X469" i="1"/>
  <c r="X468" i="1"/>
  <c r="X467" i="1"/>
  <c r="X466" i="1"/>
  <c r="X465" i="1"/>
  <c r="X464" i="1"/>
  <c r="X462" i="1"/>
  <c r="X461" i="1"/>
  <c r="X460" i="1"/>
  <c r="X459" i="1"/>
  <c r="X458" i="1"/>
  <c r="X456" i="1"/>
  <c r="X454" i="1"/>
  <c r="X453" i="1"/>
  <c r="X452" i="1"/>
  <c r="X451" i="1"/>
  <c r="X450" i="1"/>
  <c r="X448" i="1"/>
  <c r="X446" i="1"/>
  <c r="X445" i="1"/>
  <c r="X444" i="1"/>
  <c r="X443" i="1"/>
  <c r="X442" i="1"/>
  <c r="X441" i="1"/>
  <c r="X440" i="1"/>
  <c r="X439" i="1"/>
  <c r="X438" i="1"/>
  <c r="X437" i="1"/>
  <c r="X435" i="1"/>
  <c r="X434" i="1"/>
  <c r="X433" i="1"/>
  <c r="X432" i="1"/>
  <c r="X431" i="1"/>
  <c r="X430" i="1"/>
  <c r="X429" i="1"/>
  <c r="X428" i="1"/>
  <c r="X427" i="1"/>
  <c r="X281" i="1"/>
  <c r="X280" i="1"/>
  <c r="X279" i="1"/>
  <c r="X278" i="1"/>
  <c r="X277" i="1"/>
  <c r="X276" i="1"/>
  <c r="X275" i="1"/>
  <c r="X274" i="1"/>
  <c r="X273" i="1"/>
  <c r="X271" i="1"/>
  <c r="X270" i="1"/>
  <c r="X269" i="1"/>
  <c r="X268" i="1"/>
  <c r="X267" i="1"/>
  <c r="X266" i="1"/>
  <c r="X265" i="1"/>
  <c r="X264" i="1"/>
  <c r="X263" i="1"/>
  <c r="X283" i="1"/>
  <c r="X284" i="1"/>
  <c r="X285" i="1"/>
  <c r="X286" i="1"/>
  <c r="X287" i="1"/>
  <c r="X288" i="1"/>
  <c r="J290" i="1"/>
  <c r="O290" i="1" s="1"/>
  <c r="P290" i="1" s="1"/>
  <c r="X290" i="1"/>
  <c r="J291" i="1"/>
  <c r="O291" i="1" s="1"/>
  <c r="X291" i="1"/>
  <c r="J292" i="1"/>
  <c r="O292" i="1" s="1"/>
  <c r="X292" i="1"/>
  <c r="J293" i="1"/>
  <c r="O293" i="1" s="1"/>
  <c r="X293" i="1"/>
  <c r="J294" i="1"/>
  <c r="O294" i="1" s="1"/>
  <c r="X294" i="1"/>
  <c r="J295" i="1"/>
  <c r="O295" i="1" s="1"/>
  <c r="P295" i="1" s="1"/>
  <c r="X295" i="1"/>
  <c r="X297" i="1"/>
  <c r="X298" i="1"/>
  <c r="X299" i="1"/>
  <c r="X300" i="1"/>
  <c r="X301" i="1"/>
  <c r="X302" i="1"/>
  <c r="X303" i="1"/>
  <c r="X305" i="1"/>
  <c r="X306" i="1"/>
  <c r="X307" i="1"/>
  <c r="X308" i="1"/>
  <c r="X309" i="1"/>
  <c r="X310" i="1"/>
  <c r="X311" i="1"/>
  <c r="X313" i="1"/>
  <c r="X314" i="1"/>
  <c r="X315" i="1"/>
  <c r="X316" i="1"/>
  <c r="X317" i="1"/>
  <c r="X318" i="1"/>
  <c r="X319" i="1"/>
  <c r="X320" i="1"/>
  <c r="X322" i="1"/>
  <c r="X323" i="1"/>
  <c r="X324" i="1"/>
  <c r="X325" i="1"/>
  <c r="X326" i="1"/>
  <c r="X327" i="1"/>
  <c r="X328" i="1"/>
  <c r="X329" i="1"/>
  <c r="X331" i="1"/>
  <c r="X332" i="1"/>
  <c r="X333" i="1"/>
  <c r="X334" i="1"/>
  <c r="X335" i="1"/>
  <c r="X336" i="1"/>
  <c r="X337" i="1"/>
  <c r="X338" i="1"/>
  <c r="X339" i="1"/>
  <c r="X340" i="1"/>
  <c r="X341" i="1"/>
  <c r="X343" i="1"/>
  <c r="X344" i="1"/>
  <c r="X345" i="1"/>
  <c r="X346" i="1"/>
  <c r="X347" i="1"/>
  <c r="X348" i="1"/>
  <c r="X349" i="1"/>
  <c r="X350" i="1"/>
  <c r="X351" i="1"/>
  <c r="X352" i="1"/>
  <c r="X353" i="1"/>
  <c r="X368" i="1"/>
  <c r="X369" i="1"/>
  <c r="X370" i="1"/>
  <c r="X371" i="1"/>
  <c r="X372" i="1"/>
  <c r="X373" i="1"/>
  <c r="X374" i="1"/>
  <c r="X375" i="1"/>
  <c r="X376" i="1"/>
  <c r="X377" i="1"/>
  <c r="X379" i="1"/>
  <c r="X381" i="1"/>
  <c r="X382" i="1"/>
  <c r="X383" i="1"/>
  <c r="X384" i="1"/>
  <c r="X385" i="1"/>
  <c r="X386" i="1"/>
  <c r="X387" i="1"/>
  <c r="X388" i="1"/>
  <c r="X389" i="1"/>
  <c r="X390" i="1"/>
  <c r="X391" i="1"/>
  <c r="X393" i="1"/>
  <c r="X394" i="1"/>
  <c r="X395" i="1"/>
  <c r="X396" i="1"/>
  <c r="X397" i="1"/>
  <c r="X398" i="1"/>
  <c r="X399" i="1"/>
  <c r="X400" i="1"/>
  <c r="X401" i="1"/>
  <c r="X402" i="1"/>
  <c r="X403" i="1"/>
  <c r="X405" i="1"/>
  <c r="X406" i="1"/>
  <c r="X407" i="1"/>
  <c r="X408" i="1"/>
  <c r="X409" i="1"/>
  <c r="X410" i="1"/>
  <c r="X411" i="1"/>
  <c r="X412" i="1"/>
  <c r="X413" i="1"/>
  <c r="X414" i="1"/>
  <c r="X416" i="1"/>
  <c r="X417" i="1"/>
  <c r="X418" i="1"/>
  <c r="X419" i="1"/>
  <c r="X420" i="1"/>
  <c r="X421" i="1"/>
  <c r="X422" i="1"/>
  <c r="X423" i="1"/>
  <c r="X424" i="1"/>
  <c r="X425" i="1"/>
  <c r="X526" i="1"/>
  <c r="X558" i="1"/>
  <c r="X557" i="1"/>
  <c r="X556" i="1"/>
  <c r="X555" i="1"/>
  <c r="X554" i="1"/>
  <c r="X553" i="1"/>
  <c r="X552" i="1"/>
  <c r="X551" i="1"/>
  <c r="X550" i="1"/>
  <c r="X549" i="1"/>
  <c r="X548" i="1"/>
  <c r="X563" i="1"/>
  <c r="X562" i="1"/>
  <c r="X561" i="1"/>
  <c r="X560" i="1"/>
  <c r="X559" i="1"/>
  <c r="X547" i="1"/>
  <c r="X546" i="1"/>
  <c r="X545" i="1"/>
  <c r="X544" i="1"/>
  <c r="X543" i="1"/>
  <c r="X542" i="1"/>
  <c r="X541" i="1"/>
  <c r="X540" i="1"/>
  <c r="X618" i="1"/>
  <c r="X610" i="1"/>
  <c r="AZ83" i="10"/>
  <c r="AY83" i="10"/>
  <c r="BA83" i="10"/>
  <c r="AV88" i="10"/>
  <c r="AW88" i="10"/>
  <c r="BF112" i="10"/>
  <c r="BG112" i="10"/>
  <c r="BG116" i="10"/>
  <c r="BB101" i="10"/>
  <c r="BA101" i="10"/>
  <c r="AY84" i="10"/>
  <c r="BA84" i="10"/>
  <c r="AZ84" i="10"/>
  <c r="AW86" i="10"/>
  <c r="AU86" i="10"/>
  <c r="AV86" i="10"/>
  <c r="BH119" i="10"/>
  <c r="BA85" i="10"/>
  <c r="AT72" i="10"/>
  <c r="AU72" i="10"/>
  <c r="BD75" i="10"/>
  <c r="AW87" i="10"/>
  <c r="AU87" i="10"/>
  <c r="BD97" i="10"/>
  <c r="AS69" i="10"/>
  <c r="BD98" i="10"/>
  <c r="AZ102" i="10"/>
  <c r="BA103" i="10"/>
  <c r="BD76" i="10"/>
  <c r="AT67" i="10"/>
  <c r="BF109" i="10"/>
  <c r="BE109" i="10"/>
  <c r="BB105" i="10"/>
  <c r="BC105" i="10"/>
  <c r="BD108" i="10"/>
  <c r="BE108" i="10"/>
  <c r="BF108" i="10"/>
  <c r="BC104" i="10"/>
  <c r="BB104" i="10"/>
  <c r="BF107" i="10"/>
  <c r="BD107" i="10"/>
  <c r="BE107" i="10"/>
  <c r="AX82" i="10"/>
  <c r="AZ82" i="10"/>
  <c r="AY82" i="10"/>
  <c r="AV78" i="10"/>
  <c r="BB106" i="10"/>
  <c r="BC106" i="10"/>
  <c r="AV77" i="10"/>
  <c r="AU77" i="10"/>
  <c r="BH117" i="10"/>
  <c r="Y543" i="1"/>
  <c r="BG118" i="10"/>
  <c r="BH118" i="10"/>
  <c r="AX80" i="10"/>
  <c r="AY80" i="10"/>
  <c r="AZ80" i="10"/>
  <c r="BG117" i="10"/>
  <c r="AX81" i="10"/>
  <c r="AZ81" i="10"/>
  <c r="AY81" i="10"/>
  <c r="AW90" i="10"/>
  <c r="AX90" i="10"/>
  <c r="AY79" i="10"/>
  <c r="AZ79" i="10"/>
  <c r="AW89" i="10"/>
  <c r="BC115" i="10"/>
  <c r="BH123" i="10"/>
  <c r="AV83" i="10"/>
  <c r="X624" i="1"/>
  <c r="X614" i="1"/>
  <c r="S535" i="1"/>
  <c r="J535" i="1" s="1"/>
  <c r="O535" i="1" s="1"/>
  <c r="X657" i="1"/>
  <c r="AW92" i="10"/>
  <c r="BF113" i="10"/>
  <c r="BK60" i="10" l="1"/>
  <c r="N589" i="1"/>
  <c r="T589" i="1" s="1"/>
  <c r="BC133" i="10"/>
  <c r="BB133" i="10"/>
  <c r="S319" i="1"/>
  <c r="J319" i="1" s="1"/>
  <c r="O319" i="1" s="1"/>
  <c r="P319" i="1" s="1"/>
  <c r="S473" i="1"/>
  <c r="J473" i="1" s="1"/>
  <c r="O473" i="1" s="1"/>
  <c r="BD88" i="10"/>
  <c r="BE133" i="10"/>
  <c r="BF133" i="10"/>
  <c r="AZ99" i="10"/>
  <c r="AY99" i="10"/>
  <c r="BK131" i="10"/>
  <c r="BD131" i="10"/>
  <c r="BE131" i="10"/>
  <c r="BF131" i="10"/>
  <c r="AV114" i="10"/>
  <c r="BD81" i="10"/>
  <c r="BK81" i="10"/>
  <c r="BJ81" i="10"/>
  <c r="BI81" i="10"/>
  <c r="AV111" i="10"/>
  <c r="AZ123" i="10"/>
  <c r="BF122" i="10"/>
  <c r="AY94" i="10"/>
  <c r="S633" i="1"/>
  <c r="J633" i="1" s="1"/>
  <c r="O633" i="1" s="1"/>
  <c r="S200" i="1"/>
  <c r="J200" i="1" s="1"/>
  <c r="O200" i="1" s="1"/>
  <c r="N545" i="1"/>
  <c r="T545" i="1" s="1"/>
  <c r="U545" i="1" s="1"/>
  <c r="Q545" i="1" s="1"/>
  <c r="R545" i="1" s="1"/>
  <c r="N245" i="1"/>
  <c r="T245" i="1" s="1"/>
  <c r="U245" i="1" s="1"/>
  <c r="Q245" i="1" s="1"/>
  <c r="R245" i="1" s="1"/>
  <c r="N205" i="1"/>
  <c r="T205" i="1" s="1"/>
  <c r="U205" i="1" s="1"/>
  <c r="Q205" i="1" s="1"/>
  <c r="R205" i="1" s="1"/>
  <c r="S237" i="1"/>
  <c r="J237" i="1" s="1"/>
  <c r="O237" i="1" s="1"/>
  <c r="N549" i="1"/>
  <c r="T549" i="1" s="1"/>
  <c r="U549" i="1" s="1"/>
  <c r="Q549" i="1" s="1"/>
  <c r="R549" i="1" s="1"/>
  <c r="N494" i="1"/>
  <c r="T494" i="1" s="1"/>
  <c r="U494" i="1" s="1"/>
  <c r="Q494" i="1" s="1"/>
  <c r="R494" i="1" s="1"/>
  <c r="S577" i="1"/>
  <c r="J577" i="1" s="1"/>
  <c r="O577" i="1" s="1"/>
  <c r="S648" i="1"/>
  <c r="U648" i="1" s="1"/>
  <c r="N516" i="1"/>
  <c r="T516" i="1" s="1"/>
  <c r="U516" i="1" s="1"/>
  <c r="Q516" i="1" s="1"/>
  <c r="R516" i="1" s="1"/>
  <c r="N561" i="1"/>
  <c r="T561" i="1" s="1"/>
  <c r="U561" i="1" s="1"/>
  <c r="Q561" i="1" s="1"/>
  <c r="R561" i="1" s="1"/>
  <c r="N526" i="1"/>
  <c r="T526" i="1" s="1"/>
  <c r="U526" i="1" s="1"/>
  <c r="Q526" i="1" s="1"/>
  <c r="R526" i="1" s="1"/>
  <c r="N498" i="1"/>
  <c r="T498" i="1" s="1"/>
  <c r="U498" i="1" s="1"/>
  <c r="Q498" i="1" s="1"/>
  <c r="R498" i="1" s="1"/>
  <c r="N217" i="1"/>
  <c r="T217" i="1" s="1"/>
  <c r="U217" i="1" s="1"/>
  <c r="Q217" i="1" s="1"/>
  <c r="R217" i="1" s="1"/>
  <c r="S397" i="1"/>
  <c r="J397" i="1" s="1"/>
  <c r="O397" i="1" s="1"/>
  <c r="P397" i="1" s="1"/>
  <c r="N649" i="1"/>
  <c r="T649" i="1" s="1"/>
  <c r="U649" i="1" s="1"/>
  <c r="Q649" i="1" s="1"/>
  <c r="R649" i="1" s="1"/>
  <c r="S563" i="1"/>
  <c r="J563" i="1" s="1"/>
  <c r="O563" i="1" s="1"/>
  <c r="S277" i="1"/>
  <c r="J277" i="1" s="1"/>
  <c r="O277" i="1" s="1"/>
  <c r="P277" i="1" s="1"/>
  <c r="N196" i="1"/>
  <c r="T196" i="1" s="1"/>
  <c r="U196" i="1" s="1"/>
  <c r="Q196" i="1" s="1"/>
  <c r="R196" i="1" s="1"/>
  <c r="N373" i="1"/>
  <c r="T373" i="1" s="1"/>
  <c r="N400" i="1"/>
  <c r="T400" i="1" s="1"/>
  <c r="U400" i="1" s="1"/>
  <c r="Q400" i="1" s="1"/>
  <c r="R400" i="1" s="1"/>
  <c r="S158" i="1"/>
  <c r="U158" i="1" s="1"/>
  <c r="N166" i="1"/>
  <c r="T166" i="1" s="1"/>
  <c r="U166" i="1" s="1"/>
  <c r="Q166" i="1" s="1"/>
  <c r="R166" i="1" s="1"/>
  <c r="N183" i="1"/>
  <c r="T183" i="1" s="1"/>
  <c r="S318" i="1"/>
  <c r="J318" i="1" s="1"/>
  <c r="O318" i="1" s="1"/>
  <c r="P318" i="1" s="1"/>
  <c r="S336" i="1"/>
  <c r="J336" i="1" s="1"/>
  <c r="O336" i="1" s="1"/>
  <c r="P336" i="1" s="1"/>
  <c r="N343" i="1"/>
  <c r="T343" i="1" s="1"/>
  <c r="U343" i="1" s="1"/>
  <c r="Q343" i="1" s="1"/>
  <c r="R343" i="1" s="1"/>
  <c r="S162" i="1"/>
  <c r="J162" i="1" s="1"/>
  <c r="O162" i="1" s="1"/>
  <c r="N209" i="1"/>
  <c r="T209" i="1" s="1"/>
  <c r="U209" i="1" s="1"/>
  <c r="Q209" i="1" s="1"/>
  <c r="R209" i="1" s="1"/>
  <c r="AU81" i="10"/>
  <c r="AT81" i="10"/>
  <c r="U589" i="1"/>
  <c r="Q589" i="1" s="1"/>
  <c r="R589" i="1" s="1"/>
  <c r="AV90" i="10"/>
  <c r="AS81" i="10"/>
  <c r="AW109" i="10"/>
  <c r="AX111" i="10"/>
  <c r="AU90" i="10"/>
  <c r="AW111" i="10"/>
  <c r="AS70" i="10"/>
  <c r="BK70" i="10"/>
  <c r="AY88" i="10"/>
  <c r="BK88" i="10"/>
  <c r="AW100" i="10"/>
  <c r="BK100" i="10"/>
  <c r="AR60" i="10"/>
  <c r="BI75" i="10"/>
  <c r="BK75" i="10"/>
  <c r="AX99" i="10"/>
  <c r="BK99" i="10"/>
  <c r="AV104" i="10"/>
  <c r="BA116" i="10"/>
  <c r="AX109" i="10"/>
  <c r="BA115" i="10"/>
  <c r="AT82" i="10"/>
  <c r="BB116" i="10"/>
  <c r="AZ114" i="10"/>
  <c r="AQ63" i="10"/>
  <c r="AS79" i="10"/>
  <c r="BJ79" i="10"/>
  <c r="BE122" i="10"/>
  <c r="AT74" i="10"/>
  <c r="BJ74" i="10"/>
  <c r="AX94" i="10"/>
  <c r="AZ94" i="10"/>
  <c r="AY109" i="10"/>
  <c r="AR64" i="10"/>
  <c r="BI79" i="10"/>
  <c r="BE123" i="10"/>
  <c r="Y510" i="1"/>
  <c r="Z536" i="1"/>
  <c r="Z483" i="1"/>
  <c r="Y521" i="1"/>
  <c r="Y406" i="1"/>
  <c r="Y430" i="1"/>
  <c r="Z440" i="1"/>
  <c r="Z461" i="1"/>
  <c r="Z417" i="1"/>
  <c r="Z453" i="1"/>
  <c r="Z356" i="1"/>
  <c r="Z412" i="1"/>
  <c r="Z389" i="1"/>
  <c r="Y401" i="1"/>
  <c r="Z423" i="1"/>
  <c r="Y369" i="1"/>
  <c r="Z314" i="1"/>
  <c r="Z336" i="1"/>
  <c r="Y348" i="1"/>
  <c r="Z360" i="1"/>
  <c r="Z373" i="1"/>
  <c r="Z323" i="1"/>
  <c r="Z318" i="1"/>
  <c r="Z327" i="1"/>
  <c r="Y351" i="1"/>
  <c r="Z339" i="1"/>
  <c r="Y270" i="1"/>
  <c r="Z286" i="1"/>
  <c r="Z280" i="1"/>
  <c r="Z309" i="1"/>
  <c r="Z293" i="1"/>
  <c r="Y301" i="1"/>
  <c r="Z265" i="1"/>
  <c r="Z275" i="1"/>
  <c r="Z238" i="1"/>
  <c r="Y258" i="1"/>
  <c r="Y224" i="1"/>
  <c r="Z252" i="1"/>
  <c r="Z269" i="1"/>
  <c r="Z279" i="1"/>
  <c r="Z242" i="1"/>
  <c r="Z228" i="1"/>
  <c r="Y205" i="1"/>
  <c r="Y215" i="1"/>
  <c r="Z198" i="1"/>
  <c r="Z218" i="1"/>
  <c r="Z246" i="1"/>
  <c r="Y187" i="1"/>
  <c r="Z208" i="1"/>
  <c r="Z232" i="1"/>
  <c r="Z214" i="1"/>
  <c r="Y204" i="1"/>
  <c r="Y195" i="1"/>
  <c r="Y156" i="1"/>
  <c r="Z170" i="1"/>
  <c r="Z184" i="1"/>
  <c r="Y174" i="1"/>
  <c r="Y645" i="1"/>
  <c r="Y629" i="1"/>
  <c r="Y611" i="1"/>
  <c r="Z615" i="1"/>
  <c r="Z591" i="1"/>
  <c r="Y554" i="1"/>
  <c r="Z581" i="1"/>
  <c r="Z504" i="1"/>
  <c r="Z532" i="1"/>
  <c r="Z559" i="1"/>
  <c r="Y498" i="1"/>
  <c r="Y487" i="1"/>
  <c r="Z450" i="1"/>
  <c r="Z458" i="1"/>
  <c r="Z437" i="1"/>
  <c r="Z427" i="1"/>
  <c r="Z442" i="1"/>
  <c r="Z384" i="1"/>
  <c r="Z432" i="1"/>
  <c r="Z419" i="1"/>
  <c r="Z370" i="1"/>
  <c r="Y394" i="1"/>
  <c r="Z345" i="1"/>
  <c r="Y357" i="1"/>
  <c r="Z333" i="1"/>
  <c r="Z374" i="1"/>
  <c r="Y324" i="1"/>
  <c r="Z361" i="1"/>
  <c r="Z349" i="1"/>
  <c r="Z290" i="1"/>
  <c r="Z298" i="1"/>
  <c r="Z306" i="1"/>
  <c r="Z294" i="1"/>
  <c r="Z281" i="1"/>
  <c r="Y266" i="1"/>
  <c r="Z276" i="1"/>
  <c r="Z225" i="1"/>
  <c r="Z229" i="1"/>
  <c r="Z243" i="1"/>
  <c r="Z233" i="1"/>
  <c r="Y219" i="1"/>
  <c r="Z247" i="1"/>
  <c r="Z171" i="1"/>
  <c r="Y157" i="1"/>
  <c r="Y175" i="1"/>
  <c r="Y161" i="1"/>
  <c r="Y644" i="1"/>
  <c r="Y590" i="1"/>
  <c r="Y614" i="1"/>
  <c r="Y577" i="1"/>
  <c r="Y584" i="1"/>
  <c r="Y605" i="1"/>
  <c r="Y557" i="1"/>
  <c r="Z630" i="1"/>
  <c r="Z646" i="1"/>
  <c r="Z612" i="1"/>
  <c r="Y574" i="1"/>
  <c r="Z597" i="1"/>
  <c r="Z621" i="1"/>
  <c r="Y582" i="1"/>
  <c r="Y604" i="1"/>
  <c r="Z555" i="1"/>
  <c r="Z528" i="1"/>
  <c r="Z547" i="1"/>
  <c r="Y571" i="1"/>
  <c r="Z516" i="1"/>
  <c r="Y560" i="1"/>
  <c r="Z533" i="1"/>
  <c r="Y505" i="1"/>
  <c r="Y478" i="1"/>
  <c r="Z456" i="1"/>
  <c r="Z488" i="1"/>
  <c r="Z469" i="1"/>
  <c r="Z499" i="1"/>
  <c r="Z428" i="1"/>
  <c r="Y451" i="1"/>
  <c r="Z420" i="1"/>
  <c r="Y443" i="1"/>
  <c r="Y433" i="1"/>
  <c r="Z385" i="1"/>
  <c r="Z397" i="1"/>
  <c r="Z334" i="1"/>
  <c r="Z346" i="1"/>
  <c r="Z371" i="1"/>
  <c r="Y316" i="1"/>
  <c r="Y325" i="1"/>
  <c r="Z284" i="1"/>
  <c r="Z291" i="1"/>
  <c r="Z273" i="1"/>
  <c r="Y263" i="1"/>
  <c r="Z267" i="1"/>
  <c r="Z277" i="1"/>
  <c r="Z226" i="1"/>
  <c r="Y206" i="1"/>
  <c r="Z216" i="1"/>
  <c r="Z244" i="1"/>
  <c r="Y196" i="1"/>
  <c r="Y185" i="1"/>
  <c r="Z158" i="1"/>
  <c r="Y172" i="1"/>
  <c r="Y176" i="1"/>
  <c r="Z549" i="1"/>
  <c r="Y598" i="1"/>
  <c r="Y575" i="1"/>
  <c r="Z556" i="1"/>
  <c r="Y583" i="1"/>
  <c r="Z548" i="1"/>
  <c r="Z529" i="1"/>
  <c r="Y506" i="1"/>
  <c r="Y534" i="1"/>
  <c r="Y561" i="1"/>
  <c r="Z517" i="1"/>
  <c r="Y470" i="1"/>
  <c r="Z479" i="1"/>
  <c r="Z416" i="1"/>
  <c r="Z452" i="1"/>
  <c r="Z460" i="1"/>
  <c r="Z405" i="1"/>
  <c r="Z439" i="1"/>
  <c r="Y429" i="1"/>
  <c r="Z422" i="1"/>
  <c r="Z368" i="1"/>
  <c r="Z388" i="1"/>
  <c r="Z400" i="1"/>
  <c r="Y411" i="1"/>
  <c r="Z372" i="1"/>
  <c r="Y335" i="1"/>
  <c r="Z313" i="1"/>
  <c r="Z297" i="1"/>
  <c r="Y305" i="1"/>
  <c r="Y292" i="1"/>
  <c r="Y308" i="1"/>
  <c r="Z274" i="1"/>
  <c r="Z264" i="1"/>
  <c r="Z237" i="1"/>
  <c r="Z257" i="1"/>
  <c r="Z241" i="1"/>
  <c r="Z227" i="1"/>
  <c r="Y197" i="1"/>
  <c r="Z217" i="1"/>
  <c r="Z245" i="1"/>
  <c r="Y207" i="1"/>
  <c r="Z186" i="1"/>
  <c r="Y194" i="1"/>
  <c r="Z155" i="1"/>
  <c r="Y183" i="1"/>
  <c r="Y169" i="1"/>
  <c r="Y213" i="1"/>
  <c r="Y159" i="1"/>
  <c r="Y173" i="1"/>
  <c r="Z163" i="1"/>
  <c r="Z177" i="1"/>
  <c r="N405" i="1"/>
  <c r="T405" i="1" s="1"/>
  <c r="U405" i="1" s="1"/>
  <c r="Q405" i="1" s="1"/>
  <c r="R405" i="1" s="1"/>
  <c r="N576" i="1"/>
  <c r="T576" i="1" s="1"/>
  <c r="U576" i="1" s="1"/>
  <c r="Q576" i="1" s="1"/>
  <c r="R576" i="1" s="1"/>
  <c r="N435" i="1"/>
  <c r="T435" i="1" s="1"/>
  <c r="U435" i="1" s="1"/>
  <c r="Q435" i="1" s="1"/>
  <c r="R435" i="1" s="1"/>
  <c r="S478" i="1"/>
  <c r="J478" i="1" s="1"/>
  <c r="O478" i="1" s="1"/>
  <c r="P478" i="1" s="1"/>
  <c r="N316" i="1"/>
  <c r="T316" i="1" s="1"/>
  <c r="U316" i="1" s="1"/>
  <c r="N253" i="1"/>
  <c r="T253" i="1" s="1"/>
  <c r="U253" i="1" s="1"/>
  <c r="Q253" i="1" s="1"/>
  <c r="R253" i="1" s="1"/>
  <c r="S512" i="1"/>
  <c r="J512" i="1" s="1"/>
  <c r="O512" i="1" s="1"/>
  <c r="P512" i="1" s="1"/>
  <c r="N560" i="1"/>
  <c r="T560" i="1" s="1"/>
  <c r="U560" i="1" s="1"/>
  <c r="Q560" i="1" s="1"/>
  <c r="R560" i="1" s="1"/>
  <c r="N520" i="1"/>
  <c r="T520" i="1" s="1"/>
  <c r="U520" i="1" s="1"/>
  <c r="Q520" i="1" s="1"/>
  <c r="R520" i="1" s="1"/>
  <c r="N287" i="1"/>
  <c r="T287" i="1" s="1"/>
  <c r="U287" i="1" s="1"/>
  <c r="Q287" i="1" s="1"/>
  <c r="R287" i="1" s="1"/>
  <c r="S260" i="1"/>
  <c r="J260" i="1" s="1"/>
  <c r="O260" i="1" s="1"/>
  <c r="N559" i="1"/>
  <c r="T559" i="1" s="1"/>
  <c r="U559" i="1" s="1"/>
  <c r="Q559" i="1" s="1"/>
  <c r="R559" i="1" s="1"/>
  <c r="N552" i="1"/>
  <c r="T552" i="1" s="1"/>
  <c r="U552" i="1" s="1"/>
  <c r="Q552" i="1" s="1"/>
  <c r="R552" i="1" s="1"/>
  <c r="N555" i="1"/>
  <c r="T555" i="1" s="1"/>
  <c r="U555" i="1" s="1"/>
  <c r="Q555" i="1" s="1"/>
  <c r="R555" i="1" s="1"/>
  <c r="S325" i="1"/>
  <c r="J325" i="1" s="1"/>
  <c r="O325" i="1" s="1"/>
  <c r="P325" i="1" s="1"/>
  <c r="S322" i="1"/>
  <c r="J322" i="1" s="1"/>
  <c r="O322" i="1" s="1"/>
  <c r="P322" i="1" s="1"/>
  <c r="S301" i="1"/>
  <c r="J301" i="1" s="1"/>
  <c r="O301" i="1" s="1"/>
  <c r="P301" i="1" s="1"/>
  <c r="N517" i="1"/>
  <c r="T517" i="1" s="1"/>
  <c r="U517" i="1" s="1"/>
  <c r="Q517" i="1" s="1"/>
  <c r="R517" i="1" s="1"/>
  <c r="BC114" i="10"/>
  <c r="AV100" i="10"/>
  <c r="AW104" i="10"/>
  <c r="BC123" i="10"/>
  <c r="BD116" i="10"/>
  <c r="AX104" i="10"/>
  <c r="BD123" i="10"/>
  <c r="BB122" i="10"/>
  <c r="N574" i="1"/>
  <c r="T574" i="1" s="1"/>
  <c r="U574" i="1" s="1"/>
  <c r="Q574" i="1" s="1"/>
  <c r="R574" i="1" s="1"/>
  <c r="S161" i="1"/>
  <c r="U161" i="1" s="1"/>
  <c r="S515" i="1"/>
  <c r="J515" i="1" s="1"/>
  <c r="O515" i="1" s="1"/>
  <c r="N554" i="1"/>
  <c r="T554" i="1" s="1"/>
  <c r="U554" i="1" s="1"/>
  <c r="Q554" i="1" s="1"/>
  <c r="R554" i="1" s="1"/>
  <c r="S639" i="1"/>
  <c r="J639" i="1" s="1"/>
  <c r="O639" i="1" s="1"/>
  <c r="S506" i="1"/>
  <c r="J506" i="1" s="1"/>
  <c r="O506" i="1" s="1"/>
  <c r="P506" i="1" s="1"/>
  <c r="N259" i="1"/>
  <c r="T259" i="1" s="1"/>
  <c r="U259" i="1" s="1"/>
  <c r="Q259" i="1" s="1"/>
  <c r="R259" i="1" s="1"/>
  <c r="N352" i="1"/>
  <c r="T352" i="1" s="1"/>
  <c r="U352" i="1" s="1"/>
  <c r="Q352" i="1" s="1"/>
  <c r="R352" i="1" s="1"/>
  <c r="S502" i="1"/>
  <c r="J502" i="1" s="1"/>
  <c r="O502" i="1" s="1"/>
  <c r="S575" i="1"/>
  <c r="J575" i="1" s="1"/>
  <c r="O575" i="1" s="1"/>
  <c r="S497" i="1"/>
  <c r="J497" i="1" s="1"/>
  <c r="O497" i="1" s="1"/>
  <c r="N210" i="1"/>
  <c r="T210" i="1" s="1"/>
  <c r="U210" i="1" s="1"/>
  <c r="Q210" i="1" s="1"/>
  <c r="R210" i="1" s="1"/>
  <c r="S195" i="1"/>
  <c r="J195" i="1" s="1"/>
  <c r="O195" i="1" s="1"/>
  <c r="S349" i="1"/>
  <c r="J349" i="1" s="1"/>
  <c r="O349" i="1" s="1"/>
  <c r="N530" i="1"/>
  <c r="T530" i="1" s="1"/>
  <c r="U530" i="1" s="1"/>
  <c r="Q530" i="1" s="1"/>
  <c r="R530" i="1" s="1"/>
  <c r="S302" i="1"/>
  <c r="J302" i="1" s="1"/>
  <c r="O302" i="1" s="1"/>
  <c r="S470" i="1"/>
  <c r="J470" i="1" s="1"/>
  <c r="O470" i="1" s="1"/>
  <c r="P470" i="1" s="1"/>
  <c r="N451" i="1"/>
  <c r="T451" i="1" s="1"/>
  <c r="U451" i="1" s="1"/>
  <c r="Q451" i="1" s="1"/>
  <c r="R451" i="1" s="1"/>
  <c r="S317" i="1"/>
  <c r="J317" i="1" s="1"/>
  <c r="O317" i="1" s="1"/>
  <c r="P317" i="1" s="1"/>
  <c r="S308" i="1"/>
  <c r="J308" i="1" s="1"/>
  <c r="O308" i="1" s="1"/>
  <c r="S261" i="1"/>
  <c r="J261" i="1" s="1"/>
  <c r="O261" i="1" s="1"/>
  <c r="S582" i="1"/>
  <c r="J582" i="1" s="1"/>
  <c r="O582" i="1" s="1"/>
  <c r="N661" i="1"/>
  <c r="T661" i="1" s="1"/>
  <c r="S246" i="1"/>
  <c r="J246" i="1" s="1"/>
  <c r="O246" i="1" s="1"/>
  <c r="N420" i="1"/>
  <c r="T420" i="1" s="1"/>
  <c r="N288" i="1"/>
  <c r="T288" i="1" s="1"/>
  <c r="U288" i="1" s="1"/>
  <c r="Q288" i="1" s="1"/>
  <c r="R288" i="1" s="1"/>
  <c r="N536" i="1"/>
  <c r="T536" i="1" s="1"/>
  <c r="U536" i="1" s="1"/>
  <c r="Q536" i="1" s="1"/>
  <c r="R536" i="1" s="1"/>
  <c r="N542" i="1"/>
  <c r="T542" i="1" s="1"/>
  <c r="U542" i="1" s="1"/>
  <c r="Q542" i="1" s="1"/>
  <c r="R542" i="1" s="1"/>
  <c r="S281" i="1"/>
  <c r="J281" i="1" s="1"/>
  <c r="O281" i="1" s="1"/>
  <c r="P281" i="1" s="1"/>
  <c r="N286" i="1"/>
  <c r="T286" i="1" s="1"/>
  <c r="U286" i="1" s="1"/>
  <c r="Q286" i="1" s="1"/>
  <c r="R286" i="1" s="1"/>
  <c r="N480" i="1"/>
  <c r="T480" i="1" s="1"/>
  <c r="U480" i="1" s="1"/>
  <c r="Q480" i="1" s="1"/>
  <c r="R480" i="1" s="1"/>
  <c r="N477" i="1"/>
  <c r="T477" i="1" s="1"/>
  <c r="U477" i="1" s="1"/>
  <c r="Q477" i="1" s="1"/>
  <c r="R477" i="1" s="1"/>
  <c r="N214" i="1"/>
  <c r="T214" i="1" s="1"/>
  <c r="U214" i="1" s="1"/>
  <c r="Q214" i="1" s="1"/>
  <c r="R214" i="1" s="1"/>
  <c r="N265" i="1"/>
  <c r="T265" i="1" s="1"/>
  <c r="U265" i="1" s="1"/>
  <c r="Q265" i="1" s="1"/>
  <c r="R265" i="1" s="1"/>
  <c r="N586" i="1"/>
  <c r="T586" i="1" s="1"/>
  <c r="U586" i="1" s="1"/>
  <c r="Q586" i="1" s="1"/>
  <c r="R586" i="1" s="1"/>
  <c r="S467" i="1"/>
  <c r="J467" i="1" s="1"/>
  <c r="O467" i="1" s="1"/>
  <c r="P467" i="1" s="1"/>
  <c r="N231" i="1"/>
  <c r="T231" i="1" s="1"/>
  <c r="U231" i="1" s="1"/>
  <c r="Q231" i="1" s="1"/>
  <c r="R231" i="1" s="1"/>
  <c r="S571" i="1"/>
  <c r="J571" i="1" s="1"/>
  <c r="O571" i="1" s="1"/>
  <c r="N556" i="1"/>
  <c r="T556" i="1" s="1"/>
  <c r="U556" i="1" s="1"/>
  <c r="Q556" i="1" s="1"/>
  <c r="R556" i="1" s="1"/>
  <c r="N495" i="1"/>
  <c r="T495" i="1" s="1"/>
  <c r="U495" i="1" s="1"/>
  <c r="Q495" i="1" s="1"/>
  <c r="R495" i="1" s="1"/>
  <c r="N580" i="1"/>
  <c r="T580" i="1" s="1"/>
  <c r="U580" i="1" s="1"/>
  <c r="N284" i="1"/>
  <c r="T284" i="1" s="1"/>
  <c r="U284" i="1" s="1"/>
  <c r="Q284" i="1" s="1"/>
  <c r="R284" i="1" s="1"/>
  <c r="N486" i="1"/>
  <c r="T486" i="1" s="1"/>
  <c r="U486" i="1" s="1"/>
  <c r="Q486" i="1" s="1"/>
  <c r="R486" i="1" s="1"/>
  <c r="N644" i="1"/>
  <c r="T644" i="1" s="1"/>
  <c r="U644" i="1" s="1"/>
  <c r="Q644" i="1" s="1"/>
  <c r="R644" i="1" s="1"/>
  <c r="S482" i="1"/>
  <c r="J482" i="1" s="1"/>
  <c r="O482" i="1" s="1"/>
  <c r="S402" i="1"/>
  <c r="U402" i="1" s="1"/>
  <c r="N156" i="1"/>
  <c r="T156" i="1" s="1"/>
  <c r="U156" i="1" s="1"/>
  <c r="Q156" i="1" s="1"/>
  <c r="R156" i="1" s="1"/>
  <c r="N242" i="1"/>
  <c r="T242" i="1" s="1"/>
  <c r="U242" i="1" s="1"/>
  <c r="Q242" i="1" s="1"/>
  <c r="R242" i="1" s="1"/>
  <c r="S223" i="1"/>
  <c r="J223" i="1" s="1"/>
  <c r="O223" i="1" s="1"/>
  <c r="N264" i="1"/>
  <c r="T264" i="1" s="1"/>
  <c r="U264" i="1" s="1"/>
  <c r="Q264" i="1" s="1"/>
  <c r="R264" i="1" s="1"/>
  <c r="S339" i="1"/>
  <c r="J339" i="1" s="1"/>
  <c r="O339" i="1" s="1"/>
  <c r="P339" i="1" s="1"/>
  <c r="N221" i="1"/>
  <c r="T221" i="1" s="1"/>
  <c r="U221" i="1" s="1"/>
  <c r="Q221" i="1" s="1"/>
  <c r="R221" i="1" s="1"/>
  <c r="N590" i="1"/>
  <c r="T590" i="1" s="1"/>
  <c r="U590" i="1" s="1"/>
  <c r="Q590" i="1" s="1"/>
  <c r="R590" i="1" s="1"/>
  <c r="S625" i="1"/>
  <c r="U625" i="1" s="1"/>
  <c r="S537" i="1"/>
  <c r="J537" i="1" s="1"/>
  <c r="O537" i="1" s="1"/>
  <c r="P537" i="1" s="1"/>
  <c r="S419" i="1"/>
  <c r="J419" i="1" s="1"/>
  <c r="O419" i="1" s="1"/>
  <c r="P419" i="1" s="1"/>
  <c r="N440" i="1"/>
  <c r="T440" i="1" s="1"/>
  <c r="U440" i="1" s="1"/>
  <c r="Q440" i="1" s="1"/>
  <c r="R440" i="1" s="1"/>
  <c r="S422" i="1"/>
  <c r="J422" i="1" s="1"/>
  <c r="O422" i="1" s="1"/>
  <c r="P422" i="1" s="1"/>
  <c r="N637" i="1"/>
  <c r="T637" i="1" s="1"/>
  <c r="U637" i="1" s="1"/>
  <c r="Q637" i="1" s="1"/>
  <c r="R637" i="1" s="1"/>
  <c r="S238" i="1"/>
  <c r="J238" i="1" s="1"/>
  <c r="O238" i="1" s="1"/>
  <c r="N227" i="1"/>
  <c r="T227" i="1" s="1"/>
  <c r="U227" i="1" s="1"/>
  <c r="N546" i="1"/>
  <c r="T546" i="1" s="1"/>
  <c r="U546" i="1" s="1"/>
  <c r="Q546" i="1" s="1"/>
  <c r="R546" i="1" s="1"/>
  <c r="S608" i="1"/>
  <c r="J608" i="1" s="1"/>
  <c r="O608" i="1" s="1"/>
  <c r="S641" i="1"/>
  <c r="J641" i="1" s="1"/>
  <c r="O641" i="1" s="1"/>
  <c r="S661" i="1"/>
  <c r="J661" i="1" s="1"/>
  <c r="O661" i="1" s="1"/>
  <c r="N657" i="1"/>
  <c r="T657" i="1" s="1"/>
  <c r="S179" i="1"/>
  <c r="J179" i="1" s="1"/>
  <c r="O179" i="1" s="1"/>
  <c r="N613" i="1"/>
  <c r="T613" i="1" s="1"/>
  <c r="U613" i="1" s="1"/>
  <c r="Q613" i="1" s="1"/>
  <c r="R613" i="1" s="1"/>
  <c r="N581" i="1"/>
  <c r="T581" i="1" s="1"/>
  <c r="U581" i="1" s="1"/>
  <c r="Q581" i="1" s="1"/>
  <c r="R581" i="1" s="1"/>
  <c r="S423" i="1"/>
  <c r="J423" i="1" s="1"/>
  <c r="O423" i="1" s="1"/>
  <c r="P423" i="1" s="1"/>
  <c r="S519" i="1"/>
  <c r="J519" i="1" s="1"/>
  <c r="O519" i="1" s="1"/>
  <c r="S465" i="1"/>
  <c r="J465" i="1" s="1"/>
  <c r="O465" i="1" s="1"/>
  <c r="P465" i="1" s="1"/>
  <c r="N510" i="1"/>
  <c r="T510" i="1" s="1"/>
  <c r="U510" i="1" s="1"/>
  <c r="Q510" i="1" s="1"/>
  <c r="R510" i="1" s="1"/>
  <c r="N206" i="1"/>
  <c r="T206" i="1" s="1"/>
  <c r="U206" i="1" s="1"/>
  <c r="Q206" i="1" s="1"/>
  <c r="R206" i="1" s="1"/>
  <c r="N213" i="1"/>
  <c r="T213" i="1" s="1"/>
  <c r="U213" i="1" s="1"/>
  <c r="Q213" i="1" s="1"/>
  <c r="R213" i="1" s="1"/>
  <c r="S190" i="1"/>
  <c r="J190" i="1" s="1"/>
  <c r="O190" i="1" s="1"/>
  <c r="S657" i="1"/>
  <c r="J657" i="1" s="1"/>
  <c r="O657" i="1" s="1"/>
  <c r="N645" i="1"/>
  <c r="T645" i="1" s="1"/>
  <c r="U645" i="1" s="1"/>
  <c r="Q645" i="1" s="1"/>
  <c r="R645" i="1" s="1"/>
  <c r="S454" i="1"/>
  <c r="J454" i="1" s="1"/>
  <c r="O454" i="1" s="1"/>
  <c r="P454" i="1" s="1"/>
  <c r="N489" i="1"/>
  <c r="T489" i="1" s="1"/>
  <c r="U489" i="1" s="1"/>
  <c r="Q489" i="1" s="1"/>
  <c r="R489" i="1" s="1"/>
  <c r="S655" i="1"/>
  <c r="J655" i="1" s="1"/>
  <c r="O655" i="1" s="1"/>
  <c r="S180" i="1"/>
  <c r="J180" i="1" s="1"/>
  <c r="O180" i="1" s="1"/>
  <c r="N538" i="1"/>
  <c r="T538" i="1" s="1"/>
  <c r="U538" i="1" s="1"/>
  <c r="Q538" i="1" s="1"/>
  <c r="R538" i="1" s="1"/>
  <c r="S414" i="1"/>
  <c r="J414" i="1" s="1"/>
  <c r="O414" i="1" s="1"/>
  <c r="P414" i="1" s="1"/>
  <c r="S338" i="1"/>
  <c r="J338" i="1" s="1"/>
  <c r="O338" i="1" s="1"/>
  <c r="P338" i="1" s="1"/>
  <c r="S511" i="1"/>
  <c r="J511" i="1" s="1"/>
  <c r="O511" i="1" s="1"/>
  <c r="P511" i="1" s="1"/>
  <c r="N228" i="1"/>
  <c r="T228" i="1" s="1"/>
  <c r="U228" i="1" s="1"/>
  <c r="Q228" i="1" s="1"/>
  <c r="R228" i="1" s="1"/>
  <c r="N254" i="1"/>
  <c r="T254" i="1" s="1"/>
  <c r="U254" i="1" s="1"/>
  <c r="Q254" i="1" s="1"/>
  <c r="R254" i="1" s="1"/>
  <c r="N460" i="1"/>
  <c r="T460" i="1" s="1"/>
  <c r="U460" i="1" s="1"/>
  <c r="Q460" i="1" s="1"/>
  <c r="R460" i="1" s="1"/>
  <c r="N428" i="1"/>
  <c r="T428" i="1" s="1"/>
  <c r="U428" i="1" s="1"/>
  <c r="Q428" i="1" s="1"/>
  <c r="R428" i="1" s="1"/>
  <c r="N329" i="1"/>
  <c r="T329" i="1" s="1"/>
  <c r="U329" i="1" s="1"/>
  <c r="Q329" i="1" s="1"/>
  <c r="R329" i="1" s="1"/>
  <c r="S652" i="1"/>
  <c r="J652" i="1" s="1"/>
  <c r="O652" i="1" s="1"/>
  <c r="S410" i="1"/>
  <c r="J410" i="1" s="1"/>
  <c r="O410" i="1" s="1"/>
  <c r="P410" i="1" s="1"/>
  <c r="S398" i="1"/>
  <c r="J398" i="1" s="1"/>
  <c r="O398" i="1" s="1"/>
  <c r="P398" i="1" s="1"/>
  <c r="N523" i="1"/>
  <c r="T523" i="1" s="1"/>
  <c r="U523" i="1" s="1"/>
  <c r="Q523" i="1" s="1"/>
  <c r="R523" i="1" s="1"/>
  <c r="N437" i="1"/>
  <c r="T437" i="1" s="1"/>
  <c r="U437" i="1" s="1"/>
  <c r="Q437" i="1" s="1"/>
  <c r="R437" i="1" s="1"/>
  <c r="N232" i="1"/>
  <c r="T232" i="1" s="1"/>
  <c r="U232" i="1" s="1"/>
  <c r="Q232" i="1" s="1"/>
  <c r="R232" i="1" s="1"/>
  <c r="N573" i="1"/>
  <c r="T573" i="1" s="1"/>
  <c r="U573" i="1" s="1"/>
  <c r="Q573" i="1" s="1"/>
  <c r="R573" i="1" s="1"/>
  <c r="N197" i="1"/>
  <c r="T197" i="1" s="1"/>
  <c r="U197" i="1" s="1"/>
  <c r="Q197" i="1" s="1"/>
  <c r="R197" i="1" s="1"/>
  <c r="S208" i="1"/>
  <c r="J208" i="1" s="1"/>
  <c r="O208" i="1" s="1"/>
  <c r="N208" i="1"/>
  <c r="T208" i="1" s="1"/>
  <c r="N165" i="1"/>
  <c r="T165" i="1" s="1"/>
  <c r="S165" i="1"/>
  <c r="J165" i="1" s="1"/>
  <c r="O165" i="1" s="1"/>
  <c r="S636" i="1"/>
  <c r="J636" i="1" s="1"/>
  <c r="O636" i="1" s="1"/>
  <c r="N278" i="1"/>
  <c r="T278" i="1" s="1"/>
  <c r="S278" i="1"/>
  <c r="J278" i="1" s="1"/>
  <c r="O278" i="1" s="1"/>
  <c r="P278" i="1" s="1"/>
  <c r="N271" i="1"/>
  <c r="T271" i="1" s="1"/>
  <c r="S271" i="1"/>
  <c r="J271" i="1" s="1"/>
  <c r="O271" i="1" s="1"/>
  <c r="P271" i="1" s="1"/>
  <c r="S471" i="1"/>
  <c r="J471" i="1" s="1"/>
  <c r="O471" i="1" s="1"/>
  <c r="P471" i="1" s="1"/>
  <c r="N471" i="1"/>
  <c r="T471" i="1" s="1"/>
  <c r="N430" i="1"/>
  <c r="T430" i="1" s="1"/>
  <c r="S430" i="1"/>
  <c r="J430" i="1" s="1"/>
  <c r="O430" i="1" s="1"/>
  <c r="P430" i="1" s="1"/>
  <c r="N391" i="1"/>
  <c r="T391" i="1" s="1"/>
  <c r="S391" i="1"/>
  <c r="J391" i="1" s="1"/>
  <c r="O391" i="1" s="1"/>
  <c r="P391" i="1" s="1"/>
  <c r="N383" i="1"/>
  <c r="T383" i="1" s="1"/>
  <c r="S383" i="1"/>
  <c r="J383" i="1" s="1"/>
  <c r="O383" i="1" s="1"/>
  <c r="P383" i="1" s="1"/>
  <c r="S493" i="1"/>
  <c r="J493" i="1" s="1"/>
  <c r="O493" i="1" s="1"/>
  <c r="N493" i="1"/>
  <c r="T493" i="1" s="1"/>
  <c r="N534" i="1"/>
  <c r="T534" i="1" s="1"/>
  <c r="S534" i="1"/>
  <c r="J534" i="1" s="1"/>
  <c r="O534" i="1" s="1"/>
  <c r="S605" i="1"/>
  <c r="J605" i="1" s="1"/>
  <c r="O605" i="1" s="1"/>
  <c r="N605" i="1"/>
  <c r="T605" i="1" s="1"/>
  <c r="S622" i="1"/>
  <c r="J622" i="1" s="1"/>
  <c r="O622" i="1" s="1"/>
  <c r="N622" i="1"/>
  <c r="T622" i="1" s="1"/>
  <c r="N611" i="1"/>
  <c r="T611" i="1" s="1"/>
  <c r="S611" i="1"/>
  <c r="J611" i="1" s="1"/>
  <c r="O611" i="1" s="1"/>
  <c r="S646" i="1"/>
  <c r="J646" i="1" s="1"/>
  <c r="O646" i="1" s="1"/>
  <c r="N646" i="1"/>
  <c r="T646" i="1" s="1"/>
  <c r="S624" i="1"/>
  <c r="J624" i="1" s="1"/>
  <c r="O624" i="1" s="1"/>
  <c r="N487" i="1"/>
  <c r="T487" i="1" s="1"/>
  <c r="U487" i="1" s="1"/>
  <c r="Q487" i="1" s="1"/>
  <c r="R487" i="1" s="1"/>
  <c r="N333" i="1"/>
  <c r="T333" i="1" s="1"/>
  <c r="U333" i="1" s="1"/>
  <c r="Q333" i="1" s="1"/>
  <c r="R333" i="1" s="1"/>
  <c r="S438" i="1"/>
  <c r="J438" i="1" s="1"/>
  <c r="O438" i="1" s="1"/>
  <c r="N475" i="1"/>
  <c r="T475" i="1" s="1"/>
  <c r="S475" i="1"/>
  <c r="J475" i="1" s="1"/>
  <c r="O475" i="1" s="1"/>
  <c r="P475" i="1" s="1"/>
  <c r="N399" i="1"/>
  <c r="T399" i="1" s="1"/>
  <c r="S399" i="1"/>
  <c r="J399" i="1" s="1"/>
  <c r="O399" i="1" s="1"/>
  <c r="P399" i="1" s="1"/>
  <c r="N531" i="1"/>
  <c r="T531" i="1" s="1"/>
  <c r="U531" i="1" s="1"/>
  <c r="Q531" i="1" s="1"/>
  <c r="R531" i="1" s="1"/>
  <c r="S500" i="1"/>
  <c r="J500" i="1" s="1"/>
  <c r="O500" i="1" s="1"/>
  <c r="N500" i="1"/>
  <c r="T500" i="1" s="1"/>
  <c r="S496" i="1"/>
  <c r="J496" i="1" s="1"/>
  <c r="O496" i="1" s="1"/>
  <c r="N496" i="1"/>
  <c r="T496" i="1" s="1"/>
  <c r="S558" i="1"/>
  <c r="J558" i="1" s="1"/>
  <c r="O558" i="1" s="1"/>
  <c r="N558" i="1"/>
  <c r="T558" i="1" s="1"/>
  <c r="S551" i="1"/>
  <c r="J551" i="1" s="1"/>
  <c r="O551" i="1" s="1"/>
  <c r="N551" i="1"/>
  <c r="T551" i="1" s="1"/>
  <c r="S548" i="1"/>
  <c r="J548" i="1" s="1"/>
  <c r="O548" i="1" s="1"/>
  <c r="N548" i="1"/>
  <c r="T548" i="1" s="1"/>
  <c r="S541" i="1"/>
  <c r="J541" i="1" s="1"/>
  <c r="O541" i="1" s="1"/>
  <c r="N541" i="1"/>
  <c r="T541" i="1" s="1"/>
  <c r="S592" i="1"/>
  <c r="J592" i="1" s="1"/>
  <c r="O592" i="1" s="1"/>
  <c r="N592" i="1"/>
  <c r="T592" i="1" s="1"/>
  <c r="S630" i="1"/>
  <c r="J630" i="1" s="1"/>
  <c r="O630" i="1" s="1"/>
  <c r="N630" i="1"/>
  <c r="T630" i="1" s="1"/>
  <c r="S491" i="1"/>
  <c r="J491" i="1" s="1"/>
  <c r="O491" i="1" s="1"/>
  <c r="N337" i="1"/>
  <c r="T337" i="1" s="1"/>
  <c r="U337" i="1" s="1"/>
  <c r="Q337" i="1" s="1"/>
  <c r="R337" i="1" s="1"/>
  <c r="N643" i="1"/>
  <c r="T643" i="1" s="1"/>
  <c r="U643" i="1" s="1"/>
  <c r="Q643" i="1" s="1"/>
  <c r="R643" i="1" s="1"/>
  <c r="S421" i="1"/>
  <c r="J421" i="1" s="1"/>
  <c r="O421" i="1" s="1"/>
  <c r="P421" i="1" s="1"/>
  <c r="S387" i="1"/>
  <c r="U387" i="1" s="1"/>
  <c r="S485" i="1"/>
  <c r="J485" i="1" s="1"/>
  <c r="O485" i="1" s="1"/>
  <c r="N485" i="1"/>
  <c r="T485" i="1" s="1"/>
  <c r="S314" i="1"/>
  <c r="J314" i="1" s="1"/>
  <c r="O314" i="1" s="1"/>
  <c r="P314" i="1" s="1"/>
  <c r="N314" i="1"/>
  <c r="T314" i="1" s="1"/>
  <c r="N251" i="1"/>
  <c r="T251" i="1" s="1"/>
  <c r="S251" i="1"/>
  <c r="J251" i="1" s="1"/>
  <c r="O251" i="1" s="1"/>
  <c r="N348" i="1"/>
  <c r="T348" i="1" s="1"/>
  <c r="S348" i="1"/>
  <c r="J348" i="1" s="1"/>
  <c r="O348" i="1" s="1"/>
  <c r="N204" i="1"/>
  <c r="T204" i="1" s="1"/>
  <c r="U204" i="1" s="1"/>
  <c r="Q204" i="1" s="1"/>
  <c r="R204" i="1" s="1"/>
  <c r="S528" i="1"/>
  <c r="J528" i="1" s="1"/>
  <c r="O528" i="1" s="1"/>
  <c r="N528" i="1"/>
  <c r="T528" i="1" s="1"/>
  <c r="S562" i="1"/>
  <c r="J562" i="1" s="1"/>
  <c r="O562" i="1" s="1"/>
  <c r="P562" i="1" s="1"/>
  <c r="N562" i="1"/>
  <c r="T562" i="1" s="1"/>
  <c r="S607" i="1"/>
  <c r="J607" i="1" s="1"/>
  <c r="O607" i="1" s="1"/>
  <c r="N607" i="1"/>
  <c r="T607" i="1" s="1"/>
  <c r="S584" i="1"/>
  <c r="J584" i="1" s="1"/>
  <c r="O584" i="1" s="1"/>
  <c r="N584" i="1"/>
  <c r="T584" i="1" s="1"/>
  <c r="J580" i="1"/>
  <c r="O580" i="1" s="1"/>
  <c r="S603" i="1"/>
  <c r="J603" i="1" s="1"/>
  <c r="O603" i="1" s="1"/>
  <c r="N603" i="1"/>
  <c r="T603" i="1" s="1"/>
  <c r="S599" i="1"/>
  <c r="J599" i="1" s="1"/>
  <c r="O599" i="1" s="1"/>
  <c r="N599" i="1"/>
  <c r="T599" i="1" s="1"/>
  <c r="S155" i="1"/>
  <c r="J155" i="1" s="1"/>
  <c r="O155" i="1" s="1"/>
  <c r="N155" i="1"/>
  <c r="T155" i="1" s="1"/>
  <c r="N157" i="1"/>
  <c r="T157" i="1" s="1"/>
  <c r="S157" i="1"/>
  <c r="J157" i="1" s="1"/>
  <c r="O157" i="1" s="1"/>
  <c r="S409" i="1"/>
  <c r="J409" i="1" s="1"/>
  <c r="O409" i="1" s="1"/>
  <c r="P409" i="1" s="1"/>
  <c r="N409" i="1"/>
  <c r="T409" i="1" s="1"/>
  <c r="S215" i="1"/>
  <c r="J215" i="1" s="1"/>
  <c r="O215" i="1" s="1"/>
  <c r="N215" i="1"/>
  <c r="T215" i="1" s="1"/>
  <c r="S640" i="1"/>
  <c r="J640" i="1" s="1"/>
  <c r="O640" i="1" s="1"/>
  <c r="N640" i="1"/>
  <c r="T640" i="1" s="1"/>
  <c r="S658" i="1"/>
  <c r="J658" i="1" s="1"/>
  <c r="O658" i="1" s="1"/>
  <c r="N579" i="1"/>
  <c r="T579" i="1" s="1"/>
  <c r="U579" i="1" s="1"/>
  <c r="Q579" i="1" s="1"/>
  <c r="R579" i="1" s="1"/>
  <c r="S466" i="1"/>
  <c r="N411" i="1"/>
  <c r="T411" i="1" s="1"/>
  <c r="U411" i="1" s="1"/>
  <c r="Q411" i="1" s="1"/>
  <c r="R411" i="1" s="1"/>
  <c r="N499" i="1"/>
  <c r="T499" i="1" s="1"/>
  <c r="U499" i="1" s="1"/>
  <c r="Q499" i="1" s="1"/>
  <c r="R499" i="1" s="1"/>
  <c r="N583" i="1"/>
  <c r="T583" i="1" s="1"/>
  <c r="U583" i="1" s="1"/>
  <c r="Q583" i="1" s="1"/>
  <c r="R583" i="1" s="1"/>
  <c r="N298" i="1"/>
  <c r="T298" i="1" s="1"/>
  <c r="U298" i="1" s="1"/>
  <c r="Q298" i="1" s="1"/>
  <c r="R298" i="1" s="1"/>
  <c r="S255" i="1"/>
  <c r="J255" i="1" s="1"/>
  <c r="O255" i="1" s="1"/>
  <c r="N544" i="1"/>
  <c r="T544" i="1" s="1"/>
  <c r="U544" i="1" s="1"/>
  <c r="Q544" i="1" s="1"/>
  <c r="R544" i="1" s="1"/>
  <c r="N326" i="1"/>
  <c r="T326" i="1" s="1"/>
  <c r="U326" i="1" s="1"/>
  <c r="Q326" i="1" s="1"/>
  <c r="R326" i="1" s="1"/>
  <c r="N218" i="1"/>
  <c r="T218" i="1" s="1"/>
  <c r="U218" i="1" s="1"/>
  <c r="Q218" i="1" s="1"/>
  <c r="R218" i="1" s="1"/>
  <c r="N568" i="1"/>
  <c r="T568" i="1" s="1"/>
  <c r="U568" i="1" s="1"/>
  <c r="Q568" i="1" s="1"/>
  <c r="R568" i="1" s="1"/>
  <c r="S189" i="1"/>
  <c r="J189" i="1" s="1"/>
  <c r="O189" i="1" s="1"/>
  <c r="N178" i="1"/>
  <c r="T178" i="1" s="1"/>
  <c r="U178" i="1" s="1"/>
  <c r="Q178" i="1" s="1"/>
  <c r="R178" i="1" s="1"/>
  <c r="S660" i="1"/>
  <c r="J660" i="1" s="1"/>
  <c r="O660" i="1" s="1"/>
  <c r="S656" i="1"/>
  <c r="J656" i="1" s="1"/>
  <c r="O656" i="1" s="1"/>
  <c r="U535" i="1"/>
  <c r="Q535" i="1" s="1"/>
  <c r="R535" i="1" s="1"/>
  <c r="S416" i="1"/>
  <c r="J416" i="1" s="1"/>
  <c r="O416" i="1" s="1"/>
  <c r="P416" i="1" s="1"/>
  <c r="N474" i="1"/>
  <c r="T474" i="1" s="1"/>
  <c r="U474" i="1" s="1"/>
  <c r="Q474" i="1" s="1"/>
  <c r="R474" i="1" s="1"/>
  <c r="N635" i="1"/>
  <c r="T635" i="1" s="1"/>
  <c r="U635" i="1" s="1"/>
  <c r="Q635" i="1" s="1"/>
  <c r="R635" i="1" s="1"/>
  <c r="N629" i="1"/>
  <c r="T629" i="1" s="1"/>
  <c r="U629" i="1" s="1"/>
  <c r="Q629" i="1" s="1"/>
  <c r="R629" i="1" s="1"/>
  <c r="S270" i="1"/>
  <c r="J270" i="1" s="1"/>
  <c r="O270" i="1" s="1"/>
  <c r="P270" i="1" s="1"/>
  <c r="S406" i="1"/>
  <c r="J406" i="1" s="1"/>
  <c r="O406" i="1" s="1"/>
  <c r="P406" i="1" s="1"/>
  <c r="Y390" i="1"/>
  <c r="Y424" i="1"/>
  <c r="BI54" i="10"/>
  <c r="AK29" i="10"/>
  <c r="AO10" i="10"/>
  <c r="AT83" i="10"/>
  <c r="AO48" i="10"/>
  <c r="AS72" i="10"/>
  <c r="AJ23" i="10"/>
  <c r="AN46" i="10"/>
  <c r="AQ13" i="10"/>
  <c r="AR61" i="10"/>
  <c r="AP7" i="10"/>
  <c r="AN33" i="10"/>
  <c r="AP12" i="10"/>
  <c r="AS73" i="10"/>
  <c r="AV110" i="10"/>
  <c r="AK21" i="10"/>
  <c r="AJ21" i="10"/>
  <c r="BD115" i="10"/>
  <c r="AR58" i="10"/>
  <c r="BD89" i="10"/>
  <c r="AO5" i="10"/>
  <c r="AP8" i="10"/>
  <c r="BK84" i="10"/>
  <c r="AM35" i="10"/>
  <c r="AX95" i="10"/>
  <c r="BK80" i="10"/>
  <c r="AS86" i="10"/>
  <c r="AJ26" i="10"/>
  <c r="BK102" i="10"/>
  <c r="BK76" i="10"/>
  <c r="AP18" i="10"/>
  <c r="AQ18" i="10"/>
  <c r="BA109" i="10"/>
  <c r="AZ109" i="10"/>
  <c r="AQ58" i="10"/>
  <c r="BA89" i="10"/>
  <c r="AK30" i="10"/>
  <c r="AM30" i="10"/>
  <c r="AN44" i="10"/>
  <c r="AK27" i="10"/>
  <c r="BI52" i="10"/>
  <c r="AT66" i="10"/>
  <c r="AJ24" i="10"/>
  <c r="AL31" i="10"/>
  <c r="AT78" i="10"/>
  <c r="AO42" i="10"/>
  <c r="BH53" i="10"/>
  <c r="BA124" i="10"/>
  <c r="BF121" i="10"/>
  <c r="AP16" i="10"/>
  <c r="AP9" i="10"/>
  <c r="N620" i="1"/>
  <c r="T620" i="1" s="1"/>
  <c r="U620" i="1" s="1"/>
  <c r="Q620" i="1" s="1"/>
  <c r="R620" i="1" s="1"/>
  <c r="S614" i="1"/>
  <c r="J614" i="1" s="1"/>
  <c r="O614" i="1" s="1"/>
  <c r="N615" i="1"/>
  <c r="T615" i="1" s="1"/>
  <c r="U615" i="1" s="1"/>
  <c r="Q615" i="1" s="1"/>
  <c r="R615" i="1" s="1"/>
  <c r="S626" i="1"/>
  <c r="J626" i="1" s="1"/>
  <c r="O626" i="1" s="1"/>
  <c r="BF115" i="10"/>
  <c r="AP57" i="10"/>
  <c r="AO6" i="10"/>
  <c r="AP56" i="10"/>
  <c r="AQ55" i="10"/>
  <c r="AN37" i="10"/>
  <c r="E53" i="8"/>
  <c r="E48" i="8"/>
  <c r="E44" i="8"/>
  <c r="E49" i="8"/>
  <c r="E47" i="8"/>
  <c r="E45" i="8"/>
  <c r="E43" i="8"/>
  <c r="AR57" i="10"/>
  <c r="AR159" i="10" s="1"/>
  <c r="AR163" i="10" s="1"/>
  <c r="AR165" i="10" s="1"/>
  <c r="E52" i="8"/>
  <c r="AU75" i="10"/>
  <c r="AT79" i="10"/>
  <c r="AM34" i="10"/>
  <c r="AK25" i="10"/>
  <c r="AP11" i="10"/>
  <c r="AM37" i="10"/>
  <c r="AS64" i="10"/>
  <c r="AQ56" i="10"/>
  <c r="AL30" i="10"/>
  <c r="BF123" i="10"/>
  <c r="AS63" i="10"/>
  <c r="AO36" i="10"/>
  <c r="AO41" i="10"/>
  <c r="AV99" i="10"/>
  <c r="BE116" i="10"/>
  <c r="AU94" i="10"/>
  <c r="BC122" i="10"/>
  <c r="AM38" i="10"/>
  <c r="BB108" i="10"/>
  <c r="AO51" i="10"/>
  <c r="BD122" i="10"/>
  <c r="BE174" i="10"/>
  <c r="BA174" i="10"/>
  <c r="BF174" i="10"/>
  <c r="E64" i="8"/>
  <c r="E61" i="8"/>
  <c r="E59" i="8"/>
  <c r="E66" i="8"/>
  <c r="AY174" i="10"/>
  <c r="AQ174" i="10"/>
  <c r="BD120" i="10"/>
  <c r="AN43" i="10"/>
  <c r="AN40" i="10"/>
  <c r="AW94" i="10"/>
  <c r="AZ174" i="10"/>
  <c r="AV174" i="10"/>
  <c r="AR174" i="10"/>
  <c r="AZ108" i="10"/>
  <c r="AN45" i="10"/>
  <c r="AX86" i="10"/>
  <c r="BC111" i="10"/>
  <c r="AN39" i="10"/>
  <c r="BB174" i="10"/>
  <c r="AX174" i="10"/>
  <c r="AT174" i="10"/>
  <c r="AP174" i="10"/>
  <c r="AL174" i="10"/>
  <c r="AN174" i="10"/>
  <c r="E63" i="8"/>
  <c r="E60" i="8"/>
  <c r="E55" i="8"/>
  <c r="E65" i="8"/>
  <c r="AY90" i="10"/>
  <c r="AS174" i="10"/>
  <c r="E42" i="8"/>
  <c r="E57" i="8"/>
  <c r="BE113" i="10"/>
  <c r="AK22" i="10"/>
  <c r="AN41" i="10"/>
  <c r="AN51" i="10"/>
  <c r="E41" i="8"/>
  <c r="E54" i="8"/>
  <c r="E51" i="8"/>
  <c r="BI174" i="10"/>
  <c r="AO174" i="10"/>
  <c r="AK174" i="10"/>
  <c r="AU174" i="10"/>
  <c r="E58" i="8"/>
  <c r="E62" i="8"/>
  <c r="E50" i="8"/>
  <c r="E46" i="8"/>
  <c r="AW174" i="10"/>
  <c r="BC174" i="10"/>
  <c r="AM174" i="10"/>
  <c r="N374" i="1"/>
  <c r="T374" i="1" s="1"/>
  <c r="U374" i="1" s="1"/>
  <c r="S370" i="1"/>
  <c r="J370" i="1" s="1"/>
  <c r="O370" i="1" s="1"/>
  <c r="U355" i="1"/>
  <c r="Q355" i="1" s="1"/>
  <c r="R355" i="1" s="1"/>
  <c r="U366" i="1"/>
  <c r="Q366" i="1" s="1"/>
  <c r="R366" i="1" s="1"/>
  <c r="P292" i="1"/>
  <c r="Q292" i="1"/>
  <c r="R292" i="1" s="1"/>
  <c r="N621" i="1"/>
  <c r="T621" i="1" s="1"/>
  <c r="X621" i="1"/>
  <c r="N618" i="1"/>
  <c r="T618" i="1" s="1"/>
  <c r="S618" i="1"/>
  <c r="J618" i="1" s="1"/>
  <c r="O618" i="1" s="1"/>
  <c r="S623" i="1"/>
  <c r="J623" i="1" s="1"/>
  <c r="O623" i="1" s="1"/>
  <c r="N507" i="1"/>
  <c r="T507" i="1" s="1"/>
  <c r="S507" i="1"/>
  <c r="J507" i="1" s="1"/>
  <c r="O507" i="1" s="1"/>
  <c r="P507" i="1" s="1"/>
  <c r="N219" i="1"/>
  <c r="T219" i="1" s="1"/>
  <c r="U219" i="1" s="1"/>
  <c r="Q219" i="1" s="1"/>
  <c r="R219" i="1" s="1"/>
  <c r="N203" i="1"/>
  <c r="T203" i="1" s="1"/>
  <c r="U203" i="1" s="1"/>
  <c r="Q203" i="1" s="1"/>
  <c r="R203" i="1" s="1"/>
  <c r="N247" i="1"/>
  <c r="T247" i="1" s="1"/>
  <c r="S247" i="1"/>
  <c r="J247" i="1" s="1"/>
  <c r="O247" i="1" s="1"/>
  <c r="S243" i="1"/>
  <c r="J243" i="1" s="1"/>
  <c r="O243" i="1" s="1"/>
  <c r="N243" i="1"/>
  <c r="T243" i="1" s="1"/>
  <c r="S239" i="1"/>
  <c r="J239" i="1" s="1"/>
  <c r="O239" i="1" s="1"/>
  <c r="N239" i="1"/>
  <c r="T239" i="1" s="1"/>
  <c r="S587" i="1"/>
  <c r="J587" i="1" s="1"/>
  <c r="O587" i="1" s="1"/>
  <c r="N587" i="1"/>
  <c r="T587" i="1" s="1"/>
  <c r="N596" i="1"/>
  <c r="T596" i="1" s="1"/>
  <c r="S596" i="1"/>
  <c r="J596" i="1" s="1"/>
  <c r="O596" i="1" s="1"/>
  <c r="N623" i="1"/>
  <c r="T623" i="1" s="1"/>
  <c r="X659" i="1"/>
  <c r="S659" i="1"/>
  <c r="J659" i="1" s="1"/>
  <c r="O659" i="1" s="1"/>
  <c r="N659" i="1"/>
  <c r="T659" i="1" s="1"/>
  <c r="N184" i="1"/>
  <c r="T184" i="1" s="1"/>
  <c r="U184" i="1" s="1"/>
  <c r="Q184" i="1" s="1"/>
  <c r="R184" i="1" s="1"/>
  <c r="S211" i="1"/>
  <c r="J211" i="1" s="1"/>
  <c r="O211" i="1" s="1"/>
  <c r="N211" i="1"/>
  <c r="T211" i="1" s="1"/>
  <c r="J363" i="1"/>
  <c r="O363" i="1" s="1"/>
  <c r="U363" i="1"/>
  <c r="J359" i="1"/>
  <c r="O359" i="1" s="1"/>
  <c r="U359" i="1"/>
  <c r="N164" i="1"/>
  <c r="T164" i="1" s="1"/>
  <c r="U164" i="1" s="1"/>
  <c r="Q164" i="1" s="1"/>
  <c r="R164" i="1" s="1"/>
  <c r="N191" i="1"/>
  <c r="T191" i="1" s="1"/>
  <c r="U191" i="1" s="1"/>
  <c r="Q191" i="1" s="1"/>
  <c r="R191" i="1" s="1"/>
  <c r="S389" i="1"/>
  <c r="J389" i="1" s="1"/>
  <c r="O389" i="1" s="1"/>
  <c r="P389" i="1" s="1"/>
  <c r="S385" i="1"/>
  <c r="J385" i="1" s="1"/>
  <c r="O385" i="1" s="1"/>
  <c r="P385" i="1" s="1"/>
  <c r="Z661" i="1"/>
  <c r="N660" i="1"/>
  <c r="T660" i="1" s="1"/>
  <c r="N631" i="1"/>
  <c r="T631" i="1" s="1"/>
  <c r="U631" i="1" s="1"/>
  <c r="Q631" i="1" s="1"/>
  <c r="R631" i="1" s="1"/>
  <c r="Y623" i="1"/>
  <c r="N652" i="1"/>
  <c r="T652" i="1" s="1"/>
  <c r="N632" i="1"/>
  <c r="T632" i="1" s="1"/>
  <c r="U632" i="1" s="1"/>
  <c r="S235" i="1"/>
  <c r="J235" i="1" s="1"/>
  <c r="O235" i="1" s="1"/>
  <c r="N543" i="1"/>
  <c r="T543" i="1" s="1"/>
  <c r="U543" i="1" s="1"/>
  <c r="Q543" i="1" s="1"/>
  <c r="R543" i="1" s="1"/>
  <c r="N547" i="1"/>
  <c r="T547" i="1" s="1"/>
  <c r="U547" i="1" s="1"/>
  <c r="Q547" i="1" s="1"/>
  <c r="R547" i="1" s="1"/>
  <c r="N550" i="1"/>
  <c r="T550" i="1" s="1"/>
  <c r="U550" i="1" s="1"/>
  <c r="Q550" i="1" s="1"/>
  <c r="R550" i="1" s="1"/>
  <c r="P477" i="1"/>
  <c r="S441" i="1"/>
  <c r="J441" i="1" s="1"/>
  <c r="O441" i="1" s="1"/>
  <c r="S417" i="1"/>
  <c r="J417" i="1" s="1"/>
  <c r="O417" i="1" s="1"/>
  <c r="P417" i="1" s="1"/>
  <c r="N417" i="1"/>
  <c r="T417" i="1" s="1"/>
  <c r="S412" i="1"/>
  <c r="J412" i="1" s="1"/>
  <c r="O412" i="1" s="1"/>
  <c r="P412" i="1" s="1"/>
  <c r="N412" i="1"/>
  <c r="T412" i="1" s="1"/>
  <c r="S341" i="1"/>
  <c r="J341" i="1" s="1"/>
  <c r="O341" i="1" s="1"/>
  <c r="N341" i="1"/>
  <c r="T341" i="1" s="1"/>
  <c r="S324" i="1"/>
  <c r="J324" i="1" s="1"/>
  <c r="O324" i="1" s="1"/>
  <c r="P324" i="1" s="1"/>
  <c r="N324" i="1"/>
  <c r="T324" i="1" s="1"/>
  <c r="N578" i="1"/>
  <c r="T578" i="1" s="1"/>
  <c r="S578" i="1"/>
  <c r="J578" i="1" s="1"/>
  <c r="O578" i="1" s="1"/>
  <c r="S160" i="1"/>
  <c r="J160" i="1" s="1"/>
  <c r="O160" i="1" s="1"/>
  <c r="N160" i="1"/>
  <c r="T160" i="1" s="1"/>
  <c r="N171" i="1"/>
  <c r="T171" i="1" s="1"/>
  <c r="S171" i="1"/>
  <c r="J171" i="1" s="1"/>
  <c r="O171" i="1" s="1"/>
  <c r="S177" i="1"/>
  <c r="J177" i="1" s="1"/>
  <c r="O177" i="1" s="1"/>
  <c r="N177" i="1"/>
  <c r="T177" i="1" s="1"/>
  <c r="S279" i="1"/>
  <c r="J279" i="1" s="1"/>
  <c r="O279" i="1" s="1"/>
  <c r="P279" i="1" s="1"/>
  <c r="N279" i="1"/>
  <c r="T279" i="1" s="1"/>
  <c r="S275" i="1"/>
  <c r="J275" i="1" s="1"/>
  <c r="O275" i="1" s="1"/>
  <c r="P275" i="1" s="1"/>
  <c r="N275" i="1"/>
  <c r="T275" i="1" s="1"/>
  <c r="S464" i="1"/>
  <c r="J464" i="1" s="1"/>
  <c r="O464" i="1" s="1"/>
  <c r="P464" i="1" s="1"/>
  <c r="N464" i="1"/>
  <c r="T464" i="1" s="1"/>
  <c r="N453" i="1"/>
  <c r="T453" i="1" s="1"/>
  <c r="S453" i="1"/>
  <c r="J453" i="1" s="1"/>
  <c r="O453" i="1" s="1"/>
  <c r="N393" i="1"/>
  <c r="T393" i="1" s="1"/>
  <c r="S393" i="1"/>
  <c r="J393" i="1" s="1"/>
  <c r="O393" i="1" s="1"/>
  <c r="P393" i="1" s="1"/>
  <c r="S381" i="1"/>
  <c r="J381" i="1" s="1"/>
  <c r="O381" i="1" s="1"/>
  <c r="P381" i="1" s="1"/>
  <c r="N381" i="1"/>
  <c r="T381" i="1" s="1"/>
  <c r="N257" i="1"/>
  <c r="T257" i="1" s="1"/>
  <c r="S257" i="1"/>
  <c r="J257" i="1" s="1"/>
  <c r="O257" i="1" s="1"/>
  <c r="S350" i="1"/>
  <c r="J350" i="1" s="1"/>
  <c r="O350" i="1" s="1"/>
  <c r="N350" i="1"/>
  <c r="T350" i="1" s="1"/>
  <c r="N249" i="1"/>
  <c r="T249" i="1" s="1"/>
  <c r="S249" i="1"/>
  <c r="J249" i="1" s="1"/>
  <c r="O249" i="1" s="1"/>
  <c r="S557" i="1"/>
  <c r="J557" i="1" s="1"/>
  <c r="O557" i="1" s="1"/>
  <c r="N557" i="1"/>
  <c r="T557" i="1" s="1"/>
  <c r="S553" i="1"/>
  <c r="J553" i="1" s="1"/>
  <c r="O553" i="1" s="1"/>
  <c r="N553" i="1"/>
  <c r="T553" i="1" s="1"/>
  <c r="S540" i="1"/>
  <c r="J540" i="1" s="1"/>
  <c r="O540" i="1" s="1"/>
  <c r="N540" i="1"/>
  <c r="T540" i="1" s="1"/>
  <c r="S207" i="1"/>
  <c r="J207" i="1" s="1"/>
  <c r="O207" i="1" s="1"/>
  <c r="N207" i="1"/>
  <c r="T207" i="1" s="1"/>
  <c r="S198" i="1"/>
  <c r="J198" i="1" s="1"/>
  <c r="O198" i="1" s="1"/>
  <c r="N198" i="1"/>
  <c r="T198" i="1" s="1"/>
  <c r="Z632" i="1"/>
  <c r="Y632" i="1"/>
  <c r="N524" i="1"/>
  <c r="T524" i="1" s="1"/>
  <c r="S524" i="1"/>
  <c r="J524" i="1" s="1"/>
  <c r="O524" i="1" s="1"/>
  <c r="N431" i="1"/>
  <c r="T431" i="1" s="1"/>
  <c r="S431" i="1"/>
  <c r="J431" i="1" s="1"/>
  <c r="O431" i="1" s="1"/>
  <c r="P431" i="1" s="1"/>
  <c r="N368" i="1"/>
  <c r="T368" i="1" s="1"/>
  <c r="S368" i="1"/>
  <c r="J368" i="1" s="1"/>
  <c r="O368" i="1" s="1"/>
  <c r="N320" i="1"/>
  <c r="T320" i="1" s="1"/>
  <c r="S320" i="1"/>
  <c r="J320" i="1" s="1"/>
  <c r="O320" i="1" s="1"/>
  <c r="P320" i="1" s="1"/>
  <c r="N388" i="1"/>
  <c r="T388" i="1" s="1"/>
  <c r="U388" i="1" s="1"/>
  <c r="Q388" i="1" s="1"/>
  <c r="R388" i="1" s="1"/>
  <c r="S372" i="1"/>
  <c r="J372" i="1" s="1"/>
  <c r="O372" i="1" s="1"/>
  <c r="N274" i="1"/>
  <c r="T274" i="1" s="1"/>
  <c r="U274" i="1" s="1"/>
  <c r="Q274" i="1" s="1"/>
  <c r="R274" i="1" s="1"/>
  <c r="S628" i="1"/>
  <c r="J628" i="1" s="1"/>
  <c r="O628" i="1" s="1"/>
  <c r="N258" i="1"/>
  <c r="T258" i="1" s="1"/>
  <c r="U258" i="1" s="1"/>
  <c r="Q258" i="1" s="1"/>
  <c r="R258" i="1" s="1"/>
  <c r="N280" i="1"/>
  <c r="T280" i="1" s="1"/>
  <c r="S280" i="1"/>
  <c r="J280" i="1" s="1"/>
  <c r="O280" i="1" s="1"/>
  <c r="P280" i="1" s="1"/>
  <c r="N340" i="1"/>
  <c r="T340" i="1" s="1"/>
  <c r="S340" i="1"/>
  <c r="J340" i="1" s="1"/>
  <c r="O340" i="1" s="1"/>
  <c r="N334" i="1"/>
  <c r="T334" i="1" s="1"/>
  <c r="S334" i="1"/>
  <c r="J334" i="1" s="1"/>
  <c r="O334" i="1" s="1"/>
  <c r="N351" i="1"/>
  <c r="T351" i="1" s="1"/>
  <c r="S351" i="1"/>
  <c r="J351" i="1" s="1"/>
  <c r="O351" i="1" s="1"/>
  <c r="S216" i="1"/>
  <c r="J216" i="1" s="1"/>
  <c r="O216" i="1" s="1"/>
  <c r="N216" i="1"/>
  <c r="T216" i="1" s="1"/>
  <c r="S159" i="1"/>
  <c r="J159" i="1" s="1"/>
  <c r="O159" i="1" s="1"/>
  <c r="S376" i="1"/>
  <c r="S285" i="1"/>
  <c r="J285" i="1" s="1"/>
  <c r="O285" i="1" s="1"/>
  <c r="P285" i="1" s="1"/>
  <c r="S518" i="1"/>
  <c r="J518" i="1" s="1"/>
  <c r="O518" i="1" s="1"/>
  <c r="S401" i="1"/>
  <c r="J401" i="1" s="1"/>
  <c r="O401" i="1" s="1"/>
  <c r="P401" i="1" s="1"/>
  <c r="S483" i="1"/>
  <c r="J483" i="1" s="1"/>
  <c r="O483" i="1" s="1"/>
  <c r="N509" i="1"/>
  <c r="T509" i="1" s="1"/>
  <c r="S509" i="1"/>
  <c r="J509" i="1" s="1"/>
  <c r="O509" i="1" s="1"/>
  <c r="P509" i="1" s="1"/>
  <c r="N408" i="1"/>
  <c r="T408" i="1" s="1"/>
  <c r="S408" i="1"/>
  <c r="J408" i="1" s="1"/>
  <c r="O408" i="1" s="1"/>
  <c r="P408" i="1" s="1"/>
  <c r="N353" i="1"/>
  <c r="T353" i="1" s="1"/>
  <c r="U353" i="1" s="1"/>
  <c r="Q353" i="1" s="1"/>
  <c r="R353" i="1" s="1"/>
  <c r="S328" i="1"/>
  <c r="J328" i="1" s="1"/>
  <c r="O328" i="1" s="1"/>
  <c r="P328" i="1" s="1"/>
  <c r="S307" i="1"/>
  <c r="J307" i="1" s="1"/>
  <c r="O307" i="1" s="1"/>
  <c r="N307" i="1"/>
  <c r="T307" i="1" s="1"/>
  <c r="N234" i="1"/>
  <c r="T234" i="1" s="1"/>
  <c r="S234" i="1"/>
  <c r="J234" i="1" s="1"/>
  <c r="O234" i="1" s="1"/>
  <c r="S527" i="1"/>
  <c r="J527" i="1" s="1"/>
  <c r="O527" i="1" s="1"/>
  <c r="S569" i="1"/>
  <c r="J569" i="1" s="1"/>
  <c r="O569" i="1" s="1"/>
  <c r="S619" i="1"/>
  <c r="J619" i="1" s="1"/>
  <c r="O619" i="1" s="1"/>
  <c r="N617" i="1"/>
  <c r="T617" i="1" s="1"/>
  <c r="S617" i="1"/>
  <c r="J617" i="1" s="1"/>
  <c r="O617" i="1" s="1"/>
  <c r="S193" i="1"/>
  <c r="J193" i="1" s="1"/>
  <c r="O193" i="1" s="1"/>
  <c r="U373" i="1"/>
  <c r="Q373" i="1" s="1"/>
  <c r="R373" i="1" s="1"/>
  <c r="Q295" i="1"/>
  <c r="R295" i="1" s="1"/>
  <c r="U277" i="1"/>
  <c r="S439" i="1"/>
  <c r="J439" i="1" s="1"/>
  <c r="O439" i="1" s="1"/>
  <c r="N439" i="1"/>
  <c r="T439" i="1" s="1"/>
  <c r="N407" i="1"/>
  <c r="T407" i="1" s="1"/>
  <c r="S407" i="1"/>
  <c r="J407" i="1" s="1"/>
  <c r="O407" i="1" s="1"/>
  <c r="P407" i="1" s="1"/>
  <c r="S382" i="1"/>
  <c r="J382" i="1" s="1"/>
  <c r="O382" i="1" s="1"/>
  <c r="P382" i="1" s="1"/>
  <c r="N382" i="1"/>
  <c r="T382" i="1" s="1"/>
  <c r="S230" i="1"/>
  <c r="J230" i="1" s="1"/>
  <c r="O230" i="1" s="1"/>
  <c r="N230" i="1"/>
  <c r="T230" i="1" s="1"/>
  <c r="N199" i="1"/>
  <c r="T199" i="1" s="1"/>
  <c r="S199" i="1"/>
  <c r="J199" i="1" s="1"/>
  <c r="O199" i="1" s="1"/>
  <c r="S172" i="1"/>
  <c r="J172" i="1" s="1"/>
  <c r="O172" i="1" s="1"/>
  <c r="N172" i="1"/>
  <c r="T172" i="1" s="1"/>
  <c r="N610" i="1"/>
  <c r="T610" i="1" s="1"/>
  <c r="U610" i="1" s="1"/>
  <c r="Q610" i="1" s="1"/>
  <c r="R610" i="1" s="1"/>
  <c r="S185" i="1"/>
  <c r="J185" i="1" s="1"/>
  <c r="O185" i="1" s="1"/>
  <c r="U362" i="1"/>
  <c r="Q362" i="1" s="1"/>
  <c r="R362" i="1" s="1"/>
  <c r="U357" i="1"/>
  <c r="Q357" i="1" s="1"/>
  <c r="R357" i="1" s="1"/>
  <c r="Y493" i="1"/>
  <c r="Y651" i="1"/>
  <c r="Y637" i="1"/>
  <c r="Z508" i="1"/>
  <c r="Z514" i="1"/>
  <c r="Z616" i="1"/>
  <c r="Y376" i="1"/>
  <c r="Y526" i="1"/>
  <c r="Y282" i="1"/>
  <c r="Y302" i="1"/>
  <c r="Z551" i="1"/>
  <c r="Y463" i="1"/>
  <c r="Y354" i="1"/>
  <c r="Y236" i="1"/>
  <c r="Y166" i="1"/>
  <c r="Y563" i="1"/>
  <c r="Y235" i="1"/>
  <c r="Y221" i="1"/>
  <c r="Z542" i="1"/>
  <c r="Y261" i="1"/>
  <c r="Y391" i="1"/>
  <c r="Y552" i="1"/>
  <c r="Y249" i="1"/>
  <c r="U361" i="1"/>
  <c r="Q361" i="1" s="1"/>
  <c r="R361" i="1" s="1"/>
  <c r="N444" i="1"/>
  <c r="T444" i="1" s="1"/>
  <c r="S444" i="1"/>
  <c r="J444" i="1" s="1"/>
  <c r="O444" i="1" s="1"/>
  <c r="P326" i="1"/>
  <c r="N263" i="1"/>
  <c r="T263" i="1" s="1"/>
  <c r="S263" i="1"/>
  <c r="J263" i="1" s="1"/>
  <c r="O263" i="1" s="1"/>
  <c r="P263" i="1" s="1"/>
  <c r="S521" i="1"/>
  <c r="J521" i="1" s="1"/>
  <c r="O521" i="1" s="1"/>
  <c r="N521" i="1"/>
  <c r="T521" i="1" s="1"/>
  <c r="N501" i="1"/>
  <c r="T501" i="1" s="1"/>
  <c r="S501" i="1"/>
  <c r="J501" i="1" s="1"/>
  <c r="O501" i="1" s="1"/>
  <c r="N323" i="1"/>
  <c r="T323" i="1" s="1"/>
  <c r="S323" i="1"/>
  <c r="J323" i="1" s="1"/>
  <c r="O323" i="1" s="1"/>
  <c r="P323" i="1" s="1"/>
  <c r="J227" i="1"/>
  <c r="O227" i="1" s="1"/>
  <c r="S224" i="1"/>
  <c r="J224" i="1" s="1"/>
  <c r="O224" i="1" s="1"/>
  <c r="N224" i="1"/>
  <c r="T224" i="1" s="1"/>
  <c r="N244" i="1"/>
  <c r="T244" i="1" s="1"/>
  <c r="S244" i="1"/>
  <c r="J244" i="1" s="1"/>
  <c r="O244" i="1" s="1"/>
  <c r="AQ59" i="10"/>
  <c r="AR59" i="10"/>
  <c r="AO50" i="10"/>
  <c r="AP50" i="10"/>
  <c r="N268" i="1"/>
  <c r="T268" i="1" s="1"/>
  <c r="S268" i="1"/>
  <c r="J268" i="1" s="1"/>
  <c r="O268" i="1" s="1"/>
  <c r="P268" i="1" s="1"/>
  <c r="S344" i="1"/>
  <c r="J344" i="1" s="1"/>
  <c r="O344" i="1" s="1"/>
  <c r="N344" i="1"/>
  <c r="T344" i="1" s="1"/>
  <c r="Z454" i="1"/>
  <c r="Y454" i="1"/>
  <c r="Z512" i="1"/>
  <c r="AM32" i="10"/>
  <c r="P294" i="1"/>
  <c r="Q294" i="1"/>
  <c r="R294" i="1" s="1"/>
  <c r="S303" i="1"/>
  <c r="J303" i="1" s="1"/>
  <c r="O303" i="1" s="1"/>
  <c r="P303" i="1" s="1"/>
  <c r="N303" i="1"/>
  <c r="T303" i="1" s="1"/>
  <c r="N505" i="1"/>
  <c r="T505" i="1" s="1"/>
  <c r="S505" i="1"/>
  <c r="J505" i="1" s="1"/>
  <c r="O505" i="1" s="1"/>
  <c r="P505" i="1" s="1"/>
  <c r="N468" i="1"/>
  <c r="T468" i="1" s="1"/>
  <c r="S468" i="1"/>
  <c r="J468" i="1" s="1"/>
  <c r="O468" i="1" s="1"/>
  <c r="P468" i="1" s="1"/>
  <c r="N433" i="1"/>
  <c r="T433" i="1" s="1"/>
  <c r="S433" i="1"/>
  <c r="J433" i="1" s="1"/>
  <c r="O433" i="1" s="1"/>
  <c r="P433" i="1" s="1"/>
  <c r="U338" i="1"/>
  <c r="Q338" i="1" s="1"/>
  <c r="R338" i="1" s="1"/>
  <c r="S229" i="1"/>
  <c r="J229" i="1" s="1"/>
  <c r="O229" i="1" s="1"/>
  <c r="N229" i="1"/>
  <c r="T229" i="1" s="1"/>
  <c r="S266" i="1"/>
  <c r="J266" i="1" s="1"/>
  <c r="O266" i="1" s="1"/>
  <c r="S233" i="1"/>
  <c r="J233" i="1" s="1"/>
  <c r="O233" i="1" s="1"/>
  <c r="N233" i="1"/>
  <c r="T233" i="1" s="1"/>
  <c r="N241" i="1"/>
  <c r="T241" i="1" s="1"/>
  <c r="S241" i="1"/>
  <c r="J241" i="1" s="1"/>
  <c r="O241" i="1" s="1"/>
  <c r="S443" i="1"/>
  <c r="J443" i="1" s="1"/>
  <c r="O443" i="1" s="1"/>
  <c r="N443" i="1"/>
  <c r="T443" i="1" s="1"/>
  <c r="N394" i="1"/>
  <c r="T394" i="1" s="1"/>
  <c r="S394" i="1"/>
  <c r="J394" i="1" s="1"/>
  <c r="O394" i="1" s="1"/>
  <c r="P394" i="1" s="1"/>
  <c r="N273" i="1"/>
  <c r="T273" i="1" s="1"/>
  <c r="S273" i="1"/>
  <c r="J273" i="1" s="1"/>
  <c r="O273" i="1" s="1"/>
  <c r="P273" i="1" s="1"/>
  <c r="S226" i="1"/>
  <c r="J226" i="1" s="1"/>
  <c r="O226" i="1" s="1"/>
  <c r="N226" i="1"/>
  <c r="T226" i="1" s="1"/>
  <c r="S567" i="1"/>
  <c r="J567" i="1" s="1"/>
  <c r="O567" i="1" s="1"/>
  <c r="N567" i="1"/>
  <c r="T567" i="1" s="1"/>
  <c r="N462" i="1"/>
  <c r="T462" i="1" s="1"/>
  <c r="S462" i="1"/>
  <c r="J462" i="1" s="1"/>
  <c r="O462" i="1" s="1"/>
  <c r="P462" i="1" s="1"/>
  <c r="S425" i="1"/>
  <c r="J425" i="1" s="1"/>
  <c r="O425" i="1" s="1"/>
  <c r="P425" i="1" s="1"/>
  <c r="N425" i="1"/>
  <c r="T425" i="1" s="1"/>
  <c r="U420" i="1"/>
  <c r="Q420" i="1" s="1"/>
  <c r="R420" i="1" s="1"/>
  <c r="S403" i="1"/>
  <c r="J403" i="1" s="1"/>
  <c r="O403" i="1" s="1"/>
  <c r="P403" i="1" s="1"/>
  <c r="U470" i="1"/>
  <c r="Q470" i="1" s="1"/>
  <c r="R470" i="1" s="1"/>
  <c r="S331" i="1"/>
  <c r="J331" i="1" s="1"/>
  <c r="O331" i="1" s="1"/>
  <c r="P331" i="1" s="1"/>
  <c r="S396" i="1"/>
  <c r="J396" i="1" s="1"/>
  <c r="O396" i="1" s="1"/>
  <c r="N305" i="1"/>
  <c r="T305" i="1" s="1"/>
  <c r="U305" i="1" s="1"/>
  <c r="Q305" i="1" s="1"/>
  <c r="R305" i="1" s="1"/>
  <c r="N445" i="1"/>
  <c r="T445" i="1" s="1"/>
  <c r="S445" i="1"/>
  <c r="J445" i="1" s="1"/>
  <c r="O445" i="1" s="1"/>
  <c r="P445" i="1" s="1"/>
  <c r="N442" i="1"/>
  <c r="T442" i="1" s="1"/>
  <c r="U442" i="1" s="1"/>
  <c r="Q442" i="1" s="1"/>
  <c r="R442" i="1" s="1"/>
  <c r="N429" i="1"/>
  <c r="T429" i="1" s="1"/>
  <c r="S429" i="1"/>
  <c r="J429" i="1" s="1"/>
  <c r="O429" i="1" s="1"/>
  <c r="N424" i="1"/>
  <c r="T424" i="1" s="1"/>
  <c r="S424" i="1"/>
  <c r="J424" i="1" s="1"/>
  <c r="O424" i="1" s="1"/>
  <c r="N375" i="1"/>
  <c r="T375" i="1" s="1"/>
  <c r="S375" i="1"/>
  <c r="J375" i="1" s="1"/>
  <c r="O375" i="1" s="1"/>
  <c r="S311" i="1"/>
  <c r="J311" i="1" s="1"/>
  <c r="O311" i="1" s="1"/>
  <c r="N299" i="1"/>
  <c r="T299" i="1" s="1"/>
  <c r="S299" i="1"/>
  <c r="J299" i="1" s="1"/>
  <c r="O299" i="1" s="1"/>
  <c r="N446" i="1"/>
  <c r="T446" i="1" s="1"/>
  <c r="U446" i="1" s="1"/>
  <c r="Q446" i="1" s="1"/>
  <c r="R446" i="1" s="1"/>
  <c r="Q290" i="1"/>
  <c r="R290" i="1" s="1"/>
  <c r="S269" i="1"/>
  <c r="J269" i="1" s="1"/>
  <c r="O269" i="1" s="1"/>
  <c r="N269" i="1"/>
  <c r="T269" i="1" s="1"/>
  <c r="S522" i="1"/>
  <c r="J522" i="1" s="1"/>
  <c r="O522" i="1" s="1"/>
  <c r="N522" i="1"/>
  <c r="T522" i="1" s="1"/>
  <c r="U473" i="1"/>
  <c r="Q473" i="1" s="1"/>
  <c r="R473" i="1" s="1"/>
  <c r="N434" i="1"/>
  <c r="T434" i="1" s="1"/>
  <c r="S434" i="1"/>
  <c r="J434" i="1" s="1"/>
  <c r="O434" i="1" s="1"/>
  <c r="P434" i="1" s="1"/>
  <c r="N413" i="1"/>
  <c r="T413" i="1" s="1"/>
  <c r="S413" i="1"/>
  <c r="J413" i="1" s="1"/>
  <c r="O413" i="1" s="1"/>
  <c r="N386" i="1"/>
  <c r="T386" i="1" s="1"/>
  <c r="S386" i="1"/>
  <c r="J386" i="1" s="1"/>
  <c r="O386" i="1" s="1"/>
  <c r="P386" i="1" s="1"/>
  <c r="N369" i="1"/>
  <c r="T369" i="1" s="1"/>
  <c r="S369" i="1"/>
  <c r="J369" i="1" s="1"/>
  <c r="O369" i="1" s="1"/>
  <c r="S345" i="1"/>
  <c r="J345" i="1" s="1"/>
  <c r="O345" i="1" s="1"/>
  <c r="N345" i="1"/>
  <c r="T345" i="1" s="1"/>
  <c r="S595" i="1"/>
  <c r="J595" i="1" s="1"/>
  <c r="O595" i="1" s="1"/>
  <c r="N595" i="1"/>
  <c r="T595" i="1" s="1"/>
  <c r="X616" i="1"/>
  <c r="N616" i="1"/>
  <c r="T616" i="1" s="1"/>
  <c r="U616" i="1" s="1"/>
  <c r="Q616" i="1" s="1"/>
  <c r="R616" i="1" s="1"/>
  <c r="X612" i="1"/>
  <c r="N612" i="1"/>
  <c r="T612" i="1" s="1"/>
  <c r="Z425" i="1"/>
  <c r="Z410" i="1"/>
  <c r="Z375" i="1"/>
  <c r="Y375" i="1"/>
  <c r="S572" i="1"/>
  <c r="J572" i="1" s="1"/>
  <c r="O572" i="1" s="1"/>
  <c r="N572" i="1"/>
  <c r="T572" i="1" s="1"/>
  <c r="N187" i="1"/>
  <c r="T187" i="1" s="1"/>
  <c r="U187" i="1" s="1"/>
  <c r="Q187" i="1" s="1"/>
  <c r="R187" i="1" s="1"/>
  <c r="N379" i="1"/>
  <c r="T379" i="1" s="1"/>
  <c r="S379" i="1"/>
  <c r="J379" i="1" s="1"/>
  <c r="O379" i="1" s="1"/>
  <c r="Z441" i="1"/>
  <c r="Y441" i="1"/>
  <c r="N168" i="1"/>
  <c r="T168" i="1" s="1"/>
  <c r="S168" i="1"/>
  <c r="J168" i="1" s="1"/>
  <c r="O168" i="1" s="1"/>
  <c r="Z398" i="1"/>
  <c r="Y398" i="1"/>
  <c r="S220" i="1"/>
  <c r="J220" i="1" s="1"/>
  <c r="O220" i="1" s="1"/>
  <c r="R220" i="1" s="1"/>
  <c r="N220" i="1"/>
  <c r="T220" i="1" s="1"/>
  <c r="N182" i="1"/>
  <c r="T182" i="1" s="1"/>
  <c r="S182" i="1"/>
  <c r="J182" i="1" s="1"/>
  <c r="O182" i="1" s="1"/>
  <c r="N173" i="1"/>
  <c r="T173" i="1" s="1"/>
  <c r="S173" i="1"/>
  <c r="J173" i="1" s="1"/>
  <c r="O173" i="1" s="1"/>
  <c r="S529" i="1"/>
  <c r="N565" i="1"/>
  <c r="T565" i="1" s="1"/>
  <c r="U565" i="1" s="1"/>
  <c r="Q565" i="1" s="1"/>
  <c r="R565" i="1" s="1"/>
  <c r="N566" i="1"/>
  <c r="T566" i="1" s="1"/>
  <c r="U566" i="1" s="1"/>
  <c r="Q566" i="1" s="1"/>
  <c r="R566" i="1" s="1"/>
  <c r="N594" i="1"/>
  <c r="T594" i="1" s="1"/>
  <c r="S594" i="1"/>
  <c r="J594" i="1" s="1"/>
  <c r="O594" i="1" s="1"/>
  <c r="N658" i="1"/>
  <c r="T658" i="1" s="1"/>
  <c r="N655" i="1"/>
  <c r="T655" i="1" s="1"/>
  <c r="N194" i="1"/>
  <c r="T194" i="1" s="1"/>
  <c r="S194" i="1"/>
  <c r="J194" i="1" s="1"/>
  <c r="O194" i="1" s="1"/>
  <c r="U175" i="1"/>
  <c r="Q175" i="1" s="1"/>
  <c r="R175" i="1" s="1"/>
  <c r="N598" i="1"/>
  <c r="T598" i="1" s="1"/>
  <c r="U598" i="1" s="1"/>
  <c r="Q598" i="1" s="1"/>
  <c r="R598" i="1" s="1"/>
  <c r="S570" i="1"/>
  <c r="J570" i="1" s="1"/>
  <c r="O570" i="1" s="1"/>
  <c r="N570" i="1"/>
  <c r="T570" i="1" s="1"/>
  <c r="S612" i="1"/>
  <c r="J612" i="1" s="1"/>
  <c r="O612" i="1" s="1"/>
  <c r="U183" i="1"/>
  <c r="Q183" i="1" s="1"/>
  <c r="R183" i="1" s="1"/>
  <c r="S176" i="1"/>
  <c r="J176" i="1" s="1"/>
  <c r="O176" i="1" s="1"/>
  <c r="N176" i="1"/>
  <c r="T176" i="1" s="1"/>
  <c r="AZ88" i="10"/>
  <c r="AX88" i="10"/>
  <c r="S621" i="1"/>
  <c r="N201" i="1"/>
  <c r="T201" i="1" s="1"/>
  <c r="U201" i="1" s="1"/>
  <c r="Q201" i="1" s="1"/>
  <c r="R201" i="1" s="1"/>
  <c r="S188" i="1"/>
  <c r="J188" i="1" s="1"/>
  <c r="O188" i="1" s="1"/>
  <c r="S186" i="1"/>
  <c r="J186" i="1" s="1"/>
  <c r="O186" i="1" s="1"/>
  <c r="N174" i="1"/>
  <c r="T174" i="1" s="1"/>
  <c r="U174" i="1" s="1"/>
  <c r="S461" i="1"/>
  <c r="J461" i="1" s="1"/>
  <c r="O461" i="1" s="1"/>
  <c r="P461" i="1" s="1"/>
  <c r="S456" i="1"/>
  <c r="J456" i="1" s="1"/>
  <c r="O456" i="1" s="1"/>
  <c r="P456" i="1" s="1"/>
  <c r="S459" i="1"/>
  <c r="J459" i="1" s="1"/>
  <c r="O459" i="1" s="1"/>
  <c r="P459" i="1" s="1"/>
  <c r="N458" i="1"/>
  <c r="T458" i="1" s="1"/>
  <c r="U458" i="1" s="1"/>
  <c r="Q458" i="1" s="1"/>
  <c r="R458" i="1" s="1"/>
  <c r="N457" i="1"/>
  <c r="T457" i="1" s="1"/>
  <c r="U457" i="1" s="1"/>
  <c r="Q457" i="1" s="1"/>
  <c r="R457" i="1" s="1"/>
  <c r="P457" i="1"/>
  <c r="Y457" i="1"/>
  <c r="Y617" i="1"/>
  <c r="Y272" i="1"/>
  <c r="Z444" i="1"/>
  <c r="Y288" i="1"/>
  <c r="Y262" i="1"/>
  <c r="Y341" i="1"/>
  <c r="Y321" i="1"/>
  <c r="Y289" i="1"/>
  <c r="Y550" i="1"/>
  <c r="Y643" i="1"/>
  <c r="Z502" i="1"/>
  <c r="Y513" i="1"/>
  <c r="Y344" i="1"/>
  <c r="Y329" i="1"/>
  <c r="Z524" i="1"/>
  <c r="Y537" i="1"/>
  <c r="Y603" i="1"/>
  <c r="N448" i="1"/>
  <c r="T448" i="1" s="1"/>
  <c r="U448" i="1" s="1"/>
  <c r="Q448" i="1" s="1"/>
  <c r="R448" i="1" s="1"/>
  <c r="Y426" i="1"/>
  <c r="Y296" i="1"/>
  <c r="Z473" i="1"/>
  <c r="Y580" i="1"/>
  <c r="Y545" i="1"/>
  <c r="Y595" i="1"/>
  <c r="Z201" i="1"/>
  <c r="Y573" i="1"/>
  <c r="Y431" i="1"/>
  <c r="Y606" i="1"/>
  <c r="Z578" i="1"/>
  <c r="Y636" i="1"/>
  <c r="Y180" i="1"/>
  <c r="Y572" i="1"/>
  <c r="Z599" i="1"/>
  <c r="Y500" i="1"/>
  <c r="Y447" i="1"/>
  <c r="Y328" i="1"/>
  <c r="Y631" i="1"/>
  <c r="Z304" i="1"/>
  <c r="Y304" i="1"/>
  <c r="Y602" i="1"/>
  <c r="Z558" i="1"/>
  <c r="Y480" i="1"/>
  <c r="Y415" i="1"/>
  <c r="Z522" i="1"/>
  <c r="Y522" i="1"/>
  <c r="Y518" i="1"/>
  <c r="Z518" i="1"/>
  <c r="Z387" i="1"/>
  <c r="Y387" i="1"/>
  <c r="Z250" i="1"/>
  <c r="Y250" i="1"/>
  <c r="Z407" i="1"/>
  <c r="Y407" i="1"/>
  <c r="Z379" i="1"/>
  <c r="Y379" i="1"/>
  <c r="Z331" i="1"/>
  <c r="Y331" i="1"/>
  <c r="Z234" i="1"/>
  <c r="Y234" i="1"/>
  <c r="Z633" i="1"/>
  <c r="Y633" i="1"/>
  <c r="Y436" i="1"/>
  <c r="Y579" i="1"/>
  <c r="Y465" i="1"/>
  <c r="Y220" i="1"/>
  <c r="Z220" i="1"/>
  <c r="Y490" i="1"/>
  <c r="Z490" i="1"/>
  <c r="Z350" i="1"/>
  <c r="Y350" i="1"/>
  <c r="Z312" i="1"/>
  <c r="Y312" i="1"/>
  <c r="Y624" i="1"/>
  <c r="Z191" i="1"/>
  <c r="Y191" i="1"/>
  <c r="Z511" i="1"/>
  <c r="Z481" i="1"/>
  <c r="S449" i="1"/>
  <c r="J449" i="1" s="1"/>
  <c r="O449" i="1" s="1"/>
  <c r="Y449" i="1"/>
  <c r="Y586" i="1"/>
  <c r="Z520" i="1"/>
  <c r="Z471" i="1"/>
  <c r="Z482" i="1"/>
  <c r="Y568" i="1"/>
  <c r="Y619" i="1"/>
  <c r="Z566" i="1"/>
  <c r="Z562" i="1"/>
  <c r="Y260" i="1"/>
  <c r="Y255" i="1"/>
  <c r="Y495" i="1"/>
  <c r="Y414" i="1"/>
  <c r="Y403" i="1"/>
  <c r="Y392" i="1"/>
  <c r="Y380" i="1"/>
  <c r="Y338" i="1"/>
  <c r="Z489" i="1"/>
  <c r="Z404" i="1"/>
  <c r="Z377" i="1"/>
  <c r="Y626" i="1"/>
  <c r="Y618" i="1"/>
  <c r="Z601" i="1"/>
  <c r="Y655" i="1"/>
  <c r="Z200" i="1"/>
  <c r="Z653" i="1"/>
  <c r="Z179" i="1"/>
  <c r="Y622" i="1"/>
  <c r="Y641" i="1"/>
  <c r="Y593" i="1"/>
  <c r="Z625" i="1"/>
  <c r="Z587" i="1"/>
  <c r="Z530" i="1"/>
  <c r="Z531" i="1"/>
  <c r="Y446" i="1"/>
  <c r="Y353" i="1"/>
  <c r="Y648" i="1"/>
  <c r="Y467" i="1"/>
  <c r="Y565" i="1"/>
  <c r="Y607" i="1"/>
  <c r="Y594" i="1"/>
  <c r="Y567" i="1"/>
  <c r="Y549" i="1"/>
  <c r="Y256" i="1"/>
  <c r="Y496" i="1"/>
  <c r="Y472" i="1"/>
  <c r="Y435" i="1"/>
  <c r="Y399" i="1"/>
  <c r="Y393" i="1"/>
  <c r="Y352" i="1"/>
  <c r="Y211" i="1"/>
  <c r="Z519" i="1"/>
  <c r="Z497" i="1"/>
  <c r="Z332" i="1"/>
  <c r="Y608" i="1"/>
  <c r="Z592" i="1"/>
  <c r="Z657" i="1"/>
  <c r="P384" i="1"/>
  <c r="P293" i="1"/>
  <c r="Q293" i="1"/>
  <c r="R293" i="1" s="1"/>
  <c r="N395" i="1"/>
  <c r="T395" i="1" s="1"/>
  <c r="S395" i="1"/>
  <c r="J395" i="1" s="1"/>
  <c r="O395" i="1" s="1"/>
  <c r="J174" i="1"/>
  <c r="O174" i="1" s="1"/>
  <c r="N163" i="1"/>
  <c r="T163" i="1" s="1"/>
  <c r="S163" i="1"/>
  <c r="J163" i="1" s="1"/>
  <c r="O163" i="1" s="1"/>
  <c r="Y165" i="1"/>
  <c r="Z165" i="1"/>
  <c r="P388" i="1"/>
  <c r="P405" i="1"/>
  <c r="P420" i="1"/>
  <c r="P284" i="1"/>
  <c r="J316" i="1"/>
  <c r="O316" i="1" s="1"/>
  <c r="P287" i="1"/>
  <c r="N335" i="1"/>
  <c r="T335" i="1" s="1"/>
  <c r="S335" i="1"/>
  <c r="J335" i="1" s="1"/>
  <c r="O335" i="1" s="1"/>
  <c r="S309" i="1"/>
  <c r="J309" i="1" s="1"/>
  <c r="O309" i="1" s="1"/>
  <c r="N309" i="1"/>
  <c r="T309" i="1" s="1"/>
  <c r="P274" i="1"/>
  <c r="J632" i="1"/>
  <c r="O632" i="1" s="1"/>
  <c r="P451" i="1"/>
  <c r="S283" i="1"/>
  <c r="J283" i="1" s="1"/>
  <c r="O283" i="1" s="1"/>
  <c r="N283" i="1"/>
  <c r="T283" i="1" s="1"/>
  <c r="N508" i="1"/>
  <c r="T508" i="1" s="1"/>
  <c r="S508" i="1"/>
  <c r="J508" i="1" s="1"/>
  <c r="O508" i="1" s="1"/>
  <c r="S504" i="1"/>
  <c r="J504" i="1" s="1"/>
  <c r="O504" i="1" s="1"/>
  <c r="N504" i="1"/>
  <c r="T504" i="1" s="1"/>
  <c r="N642" i="1"/>
  <c r="T642" i="1" s="1"/>
  <c r="S642" i="1"/>
  <c r="J642" i="1" s="1"/>
  <c r="O642" i="1" s="1"/>
  <c r="P428" i="1"/>
  <c r="N315" i="1"/>
  <c r="T315" i="1" s="1"/>
  <c r="U315" i="1" s="1"/>
  <c r="Q315" i="1" s="1"/>
  <c r="R315" i="1" s="1"/>
  <c r="P474" i="1"/>
  <c r="P327" i="1"/>
  <c r="P473" i="1"/>
  <c r="N490" i="1"/>
  <c r="T490" i="1" s="1"/>
  <c r="S490" i="1"/>
  <c r="J490" i="1" s="1"/>
  <c r="O490" i="1" s="1"/>
  <c r="P458" i="1"/>
  <c r="N452" i="1"/>
  <c r="T452" i="1" s="1"/>
  <c r="S452" i="1"/>
  <c r="J452" i="1" s="1"/>
  <c r="O452" i="1" s="1"/>
  <c r="N427" i="1"/>
  <c r="T427" i="1" s="1"/>
  <c r="S427" i="1"/>
  <c r="J427" i="1" s="1"/>
  <c r="O427" i="1" s="1"/>
  <c r="S347" i="1"/>
  <c r="J347" i="1" s="1"/>
  <c r="O347" i="1" s="1"/>
  <c r="N347" i="1"/>
  <c r="T347" i="1" s="1"/>
  <c r="P286" i="1"/>
  <c r="S390" i="1"/>
  <c r="J390" i="1" s="1"/>
  <c r="O390" i="1" s="1"/>
  <c r="N390" i="1"/>
  <c r="T390" i="1" s="1"/>
  <c r="J374" i="1"/>
  <c r="O374" i="1" s="1"/>
  <c r="N332" i="1"/>
  <c r="T332" i="1" s="1"/>
  <c r="S332" i="1"/>
  <c r="J332" i="1" s="1"/>
  <c r="O332" i="1" s="1"/>
  <c r="S346" i="1"/>
  <c r="J346" i="1" s="1"/>
  <c r="O346" i="1" s="1"/>
  <c r="N346" i="1"/>
  <c r="T346" i="1" s="1"/>
  <c r="Z585" i="1"/>
  <c r="Y585" i="1"/>
  <c r="N647" i="1"/>
  <c r="T647" i="1" s="1"/>
  <c r="S647" i="1"/>
  <c r="J647" i="1" s="1"/>
  <c r="O647" i="1" s="1"/>
  <c r="N654" i="1"/>
  <c r="T654" i="1" s="1"/>
  <c r="S654" i="1"/>
  <c r="J654" i="1" s="1"/>
  <c r="O654" i="1" s="1"/>
  <c r="N651" i="1"/>
  <c r="T651" i="1" s="1"/>
  <c r="X651" i="1"/>
  <c r="N170" i="1"/>
  <c r="T170" i="1" s="1"/>
  <c r="S170" i="1"/>
  <c r="J170" i="1" s="1"/>
  <c r="O170" i="1" s="1"/>
  <c r="N479" i="1"/>
  <c r="T479" i="1" s="1"/>
  <c r="U479" i="1" s="1"/>
  <c r="Q479" i="1" s="1"/>
  <c r="R479" i="1" s="1"/>
  <c r="N384" i="1"/>
  <c r="T384" i="1" s="1"/>
  <c r="U384" i="1" s="1"/>
  <c r="Q384" i="1" s="1"/>
  <c r="R384" i="1" s="1"/>
  <c r="N306" i="1"/>
  <c r="T306" i="1" s="1"/>
  <c r="U306" i="1" s="1"/>
  <c r="Q306" i="1" s="1"/>
  <c r="R306" i="1" s="1"/>
  <c r="N371" i="1"/>
  <c r="T371" i="1" s="1"/>
  <c r="U371" i="1" s="1"/>
  <c r="Q371" i="1" s="1"/>
  <c r="R371" i="1" s="1"/>
  <c r="J648" i="1"/>
  <c r="O648" i="1" s="1"/>
  <c r="N327" i="1"/>
  <c r="T327" i="1" s="1"/>
  <c r="U327" i="1" s="1"/>
  <c r="Q327" i="1" s="1"/>
  <c r="R327" i="1" s="1"/>
  <c r="S651" i="1"/>
  <c r="J651" i="1" s="1"/>
  <c r="O651" i="1" s="1"/>
  <c r="P264" i="1"/>
  <c r="N513" i="1"/>
  <c r="T513" i="1" s="1"/>
  <c r="U513" i="1" s="1"/>
  <c r="Q513" i="1" s="1"/>
  <c r="R513" i="1" s="1"/>
  <c r="S484" i="1"/>
  <c r="J484" i="1" s="1"/>
  <c r="O484" i="1" s="1"/>
  <c r="N484" i="1"/>
  <c r="T484" i="1" s="1"/>
  <c r="N476" i="1"/>
  <c r="T476" i="1" s="1"/>
  <c r="S476" i="1"/>
  <c r="J476" i="1" s="1"/>
  <c r="O476" i="1" s="1"/>
  <c r="S469" i="1"/>
  <c r="J469" i="1" s="1"/>
  <c r="O469" i="1" s="1"/>
  <c r="N469" i="1"/>
  <c r="T469" i="1" s="1"/>
  <c r="N418" i="1"/>
  <c r="T418" i="1" s="1"/>
  <c r="S418" i="1"/>
  <c r="J418" i="1" s="1"/>
  <c r="O418" i="1" s="1"/>
  <c r="N248" i="1"/>
  <c r="T248" i="1" s="1"/>
  <c r="S248" i="1"/>
  <c r="J248" i="1" s="1"/>
  <c r="O248" i="1" s="1"/>
  <c r="N656" i="1"/>
  <c r="T656" i="1" s="1"/>
  <c r="Q291" i="1"/>
  <c r="R291" i="1" s="1"/>
  <c r="P291" i="1"/>
  <c r="S313" i="1"/>
  <c r="J313" i="1" s="1"/>
  <c r="O313" i="1" s="1"/>
  <c r="N313" i="1"/>
  <c r="T313" i="1" s="1"/>
  <c r="P510" i="1"/>
  <c r="N450" i="1"/>
  <c r="T450" i="1" s="1"/>
  <c r="S450" i="1"/>
  <c r="J450" i="1" s="1"/>
  <c r="O450" i="1" s="1"/>
  <c r="N240" i="1"/>
  <c r="T240" i="1" s="1"/>
  <c r="U240" i="1" s="1"/>
  <c r="Q240" i="1" s="1"/>
  <c r="R240" i="1" s="1"/>
  <c r="N225" i="1"/>
  <c r="T225" i="1" s="1"/>
  <c r="S225" i="1"/>
  <c r="J225" i="1" s="1"/>
  <c r="O225" i="1" s="1"/>
  <c r="Y503" i="1"/>
  <c r="Z503" i="1"/>
  <c r="Z342" i="1"/>
  <c r="Y342" i="1"/>
  <c r="Z320" i="1"/>
  <c r="Y320" i="1"/>
  <c r="S310" i="1"/>
  <c r="S377" i="1"/>
  <c r="J377" i="1" s="1"/>
  <c r="O377" i="1" s="1"/>
  <c r="S300" i="1"/>
  <c r="J300" i="1" s="1"/>
  <c r="O300" i="1" s="1"/>
  <c r="S267" i="1"/>
  <c r="N276" i="1"/>
  <c r="T276" i="1" s="1"/>
  <c r="S276" i="1"/>
  <c r="J276" i="1" s="1"/>
  <c r="O276" i="1" s="1"/>
  <c r="N488" i="1"/>
  <c r="T488" i="1" s="1"/>
  <c r="S488" i="1"/>
  <c r="J488" i="1" s="1"/>
  <c r="O488" i="1" s="1"/>
  <c r="N432" i="1"/>
  <c r="T432" i="1" s="1"/>
  <c r="S432" i="1"/>
  <c r="J432" i="1" s="1"/>
  <c r="O432" i="1" s="1"/>
  <c r="S297" i="1"/>
  <c r="J297" i="1" s="1"/>
  <c r="O297" i="1" s="1"/>
  <c r="N297" i="1"/>
  <c r="T297" i="1" s="1"/>
  <c r="S252" i="1"/>
  <c r="J252" i="1" s="1"/>
  <c r="O252" i="1" s="1"/>
  <c r="N252" i="1"/>
  <c r="T252" i="1" s="1"/>
  <c r="Y509" i="1"/>
  <c r="Z509" i="1"/>
  <c r="Y445" i="1"/>
  <c r="Z445" i="1"/>
  <c r="Z434" i="1"/>
  <c r="Y434" i="1"/>
  <c r="Z330" i="1"/>
  <c r="Y330" i="1"/>
  <c r="Z544" i="1"/>
  <c r="Y544" i="1"/>
  <c r="S585" i="1"/>
  <c r="J585" i="1" s="1"/>
  <c r="O585" i="1" s="1"/>
  <c r="N585" i="1"/>
  <c r="T585" i="1" s="1"/>
  <c r="S601" i="1"/>
  <c r="J601" i="1" s="1"/>
  <c r="O601" i="1" s="1"/>
  <c r="N601" i="1"/>
  <c r="T601" i="1" s="1"/>
  <c r="Z310" i="1"/>
  <c r="Y310" i="1"/>
  <c r="N591" i="1"/>
  <c r="T591" i="1" s="1"/>
  <c r="S591" i="1"/>
  <c r="J591" i="1" s="1"/>
  <c r="O591" i="1" s="1"/>
  <c r="Z484" i="1"/>
  <c r="Y484" i="1"/>
  <c r="Z477" i="1"/>
  <c r="Y477" i="1"/>
  <c r="Y402" i="1"/>
  <c r="Z402" i="1"/>
  <c r="S532" i="1"/>
  <c r="J532" i="1" s="1"/>
  <c r="O532" i="1" s="1"/>
  <c r="N532" i="1"/>
  <c r="T532" i="1" s="1"/>
  <c r="Y569" i="1"/>
  <c r="Z569" i="1"/>
  <c r="Z620" i="1"/>
  <c r="Y620" i="1"/>
  <c r="Y501" i="1"/>
  <c r="Z501" i="1"/>
  <c r="Y485" i="1"/>
  <c r="Z485" i="1"/>
  <c r="Z462" i="1"/>
  <c r="Y462" i="1"/>
  <c r="Y418" i="1"/>
  <c r="Z418" i="1"/>
  <c r="Y386" i="1"/>
  <c r="Z386" i="1"/>
  <c r="Y340" i="1"/>
  <c r="Z340" i="1"/>
  <c r="Y535" i="1"/>
  <c r="Z535" i="1"/>
  <c r="S533" i="1"/>
  <c r="J533" i="1" s="1"/>
  <c r="O533" i="1" s="1"/>
  <c r="N533" i="1"/>
  <c r="T533" i="1" s="1"/>
  <c r="S600" i="1"/>
  <c r="J600" i="1" s="1"/>
  <c r="O600" i="1" s="1"/>
  <c r="N600" i="1"/>
  <c r="T600" i="1" s="1"/>
  <c r="X653" i="1"/>
  <c r="N653" i="1"/>
  <c r="T653" i="1" s="1"/>
  <c r="Z659" i="1"/>
  <c r="Y659" i="1"/>
  <c r="Y635" i="1"/>
  <c r="Z635" i="1"/>
  <c r="Z491" i="1"/>
  <c r="Z475" i="1"/>
  <c r="Z540" i="1"/>
  <c r="Z553" i="1"/>
  <c r="S606" i="1"/>
  <c r="J606" i="1" s="1"/>
  <c r="O606" i="1" s="1"/>
  <c r="N604" i="1"/>
  <c r="T604" i="1" s="1"/>
  <c r="U604" i="1" s="1"/>
  <c r="Q604" i="1" s="1"/>
  <c r="R604" i="1" s="1"/>
  <c r="S602" i="1"/>
  <c r="J602" i="1" s="1"/>
  <c r="O602" i="1" s="1"/>
  <c r="N602" i="1"/>
  <c r="T602" i="1" s="1"/>
  <c r="N597" i="1"/>
  <c r="T597" i="1" s="1"/>
  <c r="U597" i="1" s="1"/>
  <c r="Q597" i="1" s="1"/>
  <c r="R597" i="1" s="1"/>
  <c r="S593" i="1"/>
  <c r="J593" i="1" s="1"/>
  <c r="O593" i="1" s="1"/>
  <c r="N593" i="1"/>
  <c r="T593" i="1" s="1"/>
  <c r="Z596" i="1"/>
  <c r="Y596" i="1"/>
  <c r="S653" i="1"/>
  <c r="J653" i="1" s="1"/>
  <c r="O653" i="1" s="1"/>
  <c r="S638" i="1"/>
  <c r="J638" i="1" s="1"/>
  <c r="O638" i="1" s="1"/>
  <c r="N638" i="1"/>
  <c r="T638" i="1" s="1"/>
  <c r="S169" i="1"/>
  <c r="J169" i="1" s="1"/>
  <c r="O169" i="1" s="1"/>
  <c r="N169" i="1"/>
  <c r="T169" i="1" s="1"/>
  <c r="Z178" i="1"/>
  <c r="Y178" i="1"/>
  <c r="Y652" i="1"/>
  <c r="Y576" i="1"/>
  <c r="Z576" i="1"/>
  <c r="Z538" i="1"/>
  <c r="Y248" i="1"/>
  <c r="Y507" i="1"/>
  <c r="Y421" i="1"/>
  <c r="Y413" i="1"/>
  <c r="Y381" i="1"/>
  <c r="Y343" i="1"/>
  <c r="Y319" i="1"/>
  <c r="Y311" i="1"/>
  <c r="Y303" i="1"/>
  <c r="Y295" i="1"/>
  <c r="Z212" i="1"/>
  <c r="Z210" i="1"/>
  <c r="Z523" i="1"/>
  <c r="Y474" i="1"/>
  <c r="Y466" i="1"/>
  <c r="Z464" i="1"/>
  <c r="Z658" i="1"/>
  <c r="Y658" i="1"/>
  <c r="Z649" i="1"/>
  <c r="Y649" i="1"/>
  <c r="Y468" i="1"/>
  <c r="Y541" i="1"/>
  <c r="Z527" i="1"/>
  <c r="Y254" i="1"/>
  <c r="Y642" i="1"/>
  <c r="Z642" i="1"/>
  <c r="Y164" i="1"/>
  <c r="Z164" i="1"/>
  <c r="Z486" i="1"/>
  <c r="Y492" i="1"/>
  <c r="Y476" i="1"/>
  <c r="Z189" i="1"/>
  <c r="Z656" i="1"/>
  <c r="Y656" i="1"/>
  <c r="Z647" i="1"/>
  <c r="Y647" i="1"/>
  <c r="Z638" i="1"/>
  <c r="Y638" i="1"/>
  <c r="Z654" i="1"/>
  <c r="Y654" i="1"/>
  <c r="Z660" i="1"/>
  <c r="Y660" i="1"/>
  <c r="Z640" i="1"/>
  <c r="Y640" i="1"/>
  <c r="P448" i="1"/>
  <c r="AP17" i="10"/>
  <c r="AQ17" i="10"/>
  <c r="AS62" i="10"/>
  <c r="AW99" i="10"/>
  <c r="AN49" i="10"/>
  <c r="AO49" i="10"/>
  <c r="BE114" i="10"/>
  <c r="BD114" i="10"/>
  <c r="BF114" i="10"/>
  <c r="AN47" i="10"/>
  <c r="AM47" i="10"/>
  <c r="AR62" i="10"/>
  <c r="BA90" i="10"/>
  <c r="AZ85" i="10"/>
  <c r="AT63" i="10"/>
  <c r="AX100" i="10"/>
  <c r="AY100" i="10"/>
  <c r="AJ28" i="10"/>
  <c r="AK28" i="10"/>
  <c r="AJ159" i="10" l="1"/>
  <c r="AJ163" i="10" s="1"/>
  <c r="U319" i="1"/>
  <c r="Q319" i="1" s="1"/>
  <c r="R319" i="1" s="1"/>
  <c r="U633" i="1"/>
  <c r="Q633" i="1" s="1"/>
  <c r="R633" i="1" s="1"/>
  <c r="AR166" i="10"/>
  <c r="U336" i="1"/>
  <c r="Q336" i="1" s="1"/>
  <c r="R336" i="1" s="1"/>
  <c r="BB120" i="10"/>
  <c r="AW120" i="10"/>
  <c r="AX120" i="10"/>
  <c r="BA91" i="10"/>
  <c r="BK91" i="10"/>
  <c r="BD113" i="10"/>
  <c r="AX113" i="10"/>
  <c r="AU92" i="10"/>
  <c r="AV92" i="10"/>
  <c r="AU108" i="10"/>
  <c r="AV108" i="10"/>
  <c r="BG125" i="10"/>
  <c r="BB125" i="10"/>
  <c r="BA125" i="10"/>
  <c r="AX118" i="10"/>
  <c r="AY118" i="10"/>
  <c r="AW118" i="10"/>
  <c r="AV103" i="10"/>
  <c r="BK103" i="10"/>
  <c r="BK101" i="10"/>
  <c r="BJ101" i="10"/>
  <c r="AW119" i="10"/>
  <c r="AY119" i="10"/>
  <c r="AX119" i="10"/>
  <c r="AV107" i="10"/>
  <c r="AU107" i="10"/>
  <c r="AW107" i="10"/>
  <c r="AY98" i="10"/>
  <c r="AZ98" i="10"/>
  <c r="BA98" i="10"/>
  <c r="AT77" i="10"/>
  <c r="BK77" i="10"/>
  <c r="BF126" i="10"/>
  <c r="AZ126" i="10"/>
  <c r="BA126" i="10"/>
  <c r="U200" i="1"/>
  <c r="Q200" i="1" s="1"/>
  <c r="R200" i="1" s="1"/>
  <c r="U577" i="1"/>
  <c r="Q577" i="1" s="1"/>
  <c r="R577" i="1" s="1"/>
  <c r="U302" i="1"/>
  <c r="U237" i="1"/>
  <c r="Q237" i="1" s="1"/>
  <c r="R237" i="1" s="1"/>
  <c r="U239" i="1"/>
  <c r="Q239" i="1" s="1"/>
  <c r="R239" i="1" s="1"/>
  <c r="U563" i="1"/>
  <c r="Q563" i="1" s="1"/>
  <c r="R563" i="1" s="1"/>
  <c r="U318" i="1"/>
  <c r="Q318" i="1" s="1"/>
  <c r="R318" i="1" s="1"/>
  <c r="U397" i="1"/>
  <c r="Q397" i="1" s="1"/>
  <c r="R397" i="1" s="1"/>
  <c r="J161" i="1"/>
  <c r="O161" i="1" s="1"/>
  <c r="Q161" i="1" s="1"/>
  <c r="R161" i="1" s="1"/>
  <c r="U406" i="1"/>
  <c r="Q406" i="1" s="1"/>
  <c r="R406" i="1" s="1"/>
  <c r="U246" i="1"/>
  <c r="Q246" i="1" s="1"/>
  <c r="R246" i="1" s="1"/>
  <c r="U162" i="1"/>
  <c r="Q162" i="1" s="1"/>
  <c r="R162" i="1" s="1"/>
  <c r="U260" i="1"/>
  <c r="Q260" i="1" s="1"/>
  <c r="R260" i="1" s="1"/>
  <c r="U195" i="1"/>
  <c r="Q195" i="1" s="1"/>
  <c r="R195" i="1" s="1"/>
  <c r="U512" i="1"/>
  <c r="Q512" i="1" s="1"/>
  <c r="R512" i="1" s="1"/>
  <c r="U238" i="1"/>
  <c r="Q238" i="1" s="1"/>
  <c r="R238" i="1" s="1"/>
  <c r="Q277" i="1"/>
  <c r="R277" i="1" s="1"/>
  <c r="U502" i="1"/>
  <c r="Q502" i="1" s="1"/>
  <c r="R502" i="1" s="1"/>
  <c r="U301" i="1"/>
  <c r="Q301" i="1" s="1"/>
  <c r="R301" i="1" s="1"/>
  <c r="U325" i="1"/>
  <c r="Q325" i="1" s="1"/>
  <c r="R325" i="1" s="1"/>
  <c r="J158" i="1"/>
  <c r="O158" i="1" s="1"/>
  <c r="Q158" i="1" s="1"/>
  <c r="R158" i="1" s="1"/>
  <c r="Z266" i="1"/>
  <c r="Y423" i="1"/>
  <c r="Z270" i="1"/>
  <c r="Z611" i="1"/>
  <c r="Y504" i="1"/>
  <c r="Z498" i="1"/>
  <c r="Y339" i="1"/>
  <c r="Y280" i="1"/>
  <c r="Z401" i="1"/>
  <c r="Y453" i="1"/>
  <c r="Y171" i="1"/>
  <c r="U467" i="1"/>
  <c r="Q467" i="1" s="1"/>
  <c r="R467" i="1" s="1"/>
  <c r="U419" i="1"/>
  <c r="Q419" i="1" s="1"/>
  <c r="R419" i="1" s="1"/>
  <c r="Y275" i="1"/>
  <c r="U308" i="1"/>
  <c r="Q308" i="1" s="1"/>
  <c r="R308" i="1" s="1"/>
  <c r="U575" i="1"/>
  <c r="Q575" i="1" s="1"/>
  <c r="R575" i="1" s="1"/>
  <c r="U207" i="1"/>
  <c r="Q207" i="1" s="1"/>
  <c r="R207" i="1" s="1"/>
  <c r="U553" i="1"/>
  <c r="Q553" i="1" s="1"/>
  <c r="R553" i="1" s="1"/>
  <c r="P261" i="1"/>
  <c r="U349" i="1"/>
  <c r="Q349" i="1" s="1"/>
  <c r="R349" i="1" s="1"/>
  <c r="U639" i="1"/>
  <c r="Q639" i="1" s="1"/>
  <c r="R639" i="1" s="1"/>
  <c r="Z357" i="1"/>
  <c r="Y533" i="1"/>
  <c r="U223" i="1"/>
  <c r="Q223" i="1" s="1"/>
  <c r="R223" i="1" s="1"/>
  <c r="U261" i="1"/>
  <c r="Q261" i="1" s="1"/>
  <c r="R261" i="1" s="1"/>
  <c r="U263" i="1"/>
  <c r="Q263" i="1" s="1"/>
  <c r="R263" i="1" s="1"/>
  <c r="U506" i="1"/>
  <c r="Q506" i="1" s="1"/>
  <c r="R506" i="1" s="1"/>
  <c r="Y361" i="1"/>
  <c r="Z629" i="1"/>
  <c r="Y232" i="1"/>
  <c r="Y547" i="1"/>
  <c r="Y370" i="1"/>
  <c r="Y437" i="1"/>
  <c r="Z430" i="1"/>
  <c r="Y290" i="1"/>
  <c r="Z219" i="1"/>
  <c r="Z411" i="1"/>
  <c r="Y440" i="1"/>
  <c r="Y548" i="1"/>
  <c r="Y621" i="1"/>
  <c r="Z224" i="1"/>
  <c r="Z406" i="1"/>
  <c r="Z183" i="1"/>
  <c r="Z560" i="1"/>
  <c r="Y528" i="1"/>
  <c r="Y279" i="1"/>
  <c r="Y242" i="1"/>
  <c r="Z590" i="1"/>
  <c r="Z470" i="1"/>
  <c r="Y591" i="1"/>
  <c r="Y198" i="1"/>
  <c r="Y419" i="1"/>
  <c r="Y229" i="1"/>
  <c r="Z263" i="1"/>
  <c r="Z185" i="1"/>
  <c r="Y184" i="1"/>
  <c r="Z204" i="1"/>
  <c r="Y442" i="1"/>
  <c r="Y646" i="1"/>
  <c r="Y216" i="1"/>
  <c r="Z173" i="1"/>
  <c r="Z308" i="1"/>
  <c r="Z598" i="1"/>
  <c r="Y450" i="1"/>
  <c r="Y559" i="1"/>
  <c r="Z325" i="1"/>
  <c r="Y615" i="1"/>
  <c r="Y432" i="1"/>
  <c r="Z174" i="1"/>
  <c r="Z369" i="1"/>
  <c r="Z215" i="1"/>
  <c r="Z187" i="1"/>
  <c r="Z348" i="1"/>
  <c r="Y405" i="1"/>
  <c r="Y297" i="1"/>
  <c r="Y360" i="1"/>
  <c r="Y257" i="1"/>
  <c r="Y368" i="1"/>
  <c r="Y461" i="1"/>
  <c r="Z571" i="1"/>
  <c r="Y247" i="1"/>
  <c r="Z194" i="1"/>
  <c r="Z335" i="1"/>
  <c r="Z505" i="1"/>
  <c r="Z557" i="1"/>
  <c r="Z574" i="1"/>
  <c r="BJ98" i="10"/>
  <c r="BK98" i="10"/>
  <c r="AU83" i="10"/>
  <c r="BK83" i="10"/>
  <c r="AK23" i="10"/>
  <c r="AP58" i="10"/>
  <c r="AY92" i="10"/>
  <c r="AX92" i="10"/>
  <c r="BA108" i="10"/>
  <c r="AW108" i="10"/>
  <c r="AX108" i="10"/>
  <c r="AS71" i="10"/>
  <c r="AT71" i="10"/>
  <c r="BF118" i="10"/>
  <c r="BA118" i="10"/>
  <c r="AZ93" i="10"/>
  <c r="AX93" i="10"/>
  <c r="AY93" i="10"/>
  <c r="AZ86" i="10"/>
  <c r="BD86" i="10"/>
  <c r="AT69" i="10"/>
  <c r="BI69" i="10"/>
  <c r="BB112" i="10"/>
  <c r="BD112" i="10"/>
  <c r="AX101" i="10"/>
  <c r="AV101" i="10"/>
  <c r="AU101" i="10"/>
  <c r="AZ105" i="10"/>
  <c r="AV105" i="10"/>
  <c r="AX105" i="10"/>
  <c r="AW105" i="10"/>
  <c r="AY95" i="10"/>
  <c r="AZ95" i="10"/>
  <c r="BA95" i="10"/>
  <c r="AV84" i="10"/>
  <c r="AS84" i="10"/>
  <c r="AZ89" i="10"/>
  <c r="AU89" i="10"/>
  <c r="AV89" i="10"/>
  <c r="AT65" i="10"/>
  <c r="AS65" i="10"/>
  <c r="AY87" i="10"/>
  <c r="BD87" i="10"/>
  <c r="AX97" i="10"/>
  <c r="AY97" i="10"/>
  <c r="AZ97" i="10"/>
  <c r="BA97" i="10"/>
  <c r="AW110" i="10"/>
  <c r="AX110" i="10"/>
  <c r="AY110" i="10"/>
  <c r="AP48" i="10"/>
  <c r="AW102" i="10"/>
  <c r="AV102" i="10"/>
  <c r="AU102" i="10"/>
  <c r="AW96" i="10"/>
  <c r="BA96" i="10"/>
  <c r="AY96" i="10"/>
  <c r="AZ96" i="10"/>
  <c r="BD106" i="10"/>
  <c r="AX106" i="10"/>
  <c r="BG124" i="10"/>
  <c r="BE124" i="10"/>
  <c r="BF119" i="10"/>
  <c r="BC119" i="10"/>
  <c r="BB119" i="10"/>
  <c r="BA117" i="10"/>
  <c r="AZ117" i="10"/>
  <c r="BD80" i="10"/>
  <c r="BJ80" i="10"/>
  <c r="BI80" i="10"/>
  <c r="AY85" i="10"/>
  <c r="BD85" i="10"/>
  <c r="BI68" i="10"/>
  <c r="BJ68" i="10"/>
  <c r="BH68" i="10"/>
  <c r="Y349" i="1"/>
  <c r="Y170" i="1"/>
  <c r="Y228" i="1"/>
  <c r="Z305" i="1"/>
  <c r="Y612" i="1"/>
  <c r="Y286" i="1"/>
  <c r="Y243" i="1"/>
  <c r="Z301" i="1"/>
  <c r="Z584" i="1"/>
  <c r="Z197" i="1"/>
  <c r="Z351" i="1"/>
  <c r="Y134" i="1"/>
  <c r="Z134" i="1"/>
  <c r="Y106" i="1"/>
  <c r="Z106" i="1"/>
  <c r="Z147" i="1"/>
  <c r="Y147" i="1"/>
  <c r="Z157" i="1"/>
  <c r="Z583" i="1"/>
  <c r="Y384" i="1"/>
  <c r="Y374" i="1"/>
  <c r="Y276" i="1"/>
  <c r="Y186" i="1"/>
  <c r="Y107" i="1"/>
  <c r="Z107" i="1"/>
  <c r="Z137" i="1"/>
  <c r="Y137" i="1"/>
  <c r="Z144" i="1"/>
  <c r="Y144" i="1"/>
  <c r="Y597" i="1"/>
  <c r="Y294" i="1"/>
  <c r="Y529" i="1"/>
  <c r="Y138" i="1"/>
  <c r="Z138" i="1"/>
  <c r="Z145" i="1"/>
  <c r="Y145" i="1"/>
  <c r="Y469" i="1"/>
  <c r="Y136" i="1"/>
  <c r="Z136" i="1"/>
  <c r="Z133" i="1"/>
  <c r="Y133" i="1"/>
  <c r="Z149" i="1"/>
  <c r="Y149" i="1"/>
  <c r="Z154" i="1"/>
  <c r="Y154" i="1"/>
  <c r="Z146" i="1"/>
  <c r="Y146" i="1"/>
  <c r="Y241" i="1"/>
  <c r="Z161" i="1"/>
  <c r="Z487" i="1"/>
  <c r="Z577" i="1"/>
  <c r="Z122" i="1"/>
  <c r="Y122" i="1"/>
  <c r="Z148" i="1"/>
  <c r="Y148" i="1"/>
  <c r="Z121" i="1"/>
  <c r="Y121" i="1"/>
  <c r="Z135" i="1"/>
  <c r="Y135" i="1"/>
  <c r="U398" i="1"/>
  <c r="Q398" i="1" s="1"/>
  <c r="R398" i="1" s="1"/>
  <c r="U641" i="1"/>
  <c r="Q641" i="1" s="1"/>
  <c r="R641" i="1" s="1"/>
  <c r="U478" i="1"/>
  <c r="Q478" i="1" s="1"/>
  <c r="R478" i="1" s="1"/>
  <c r="U188" i="1"/>
  <c r="Q188" i="1" s="1"/>
  <c r="R188" i="1" s="1"/>
  <c r="U322" i="1"/>
  <c r="Q322" i="1" s="1"/>
  <c r="R322" i="1" s="1"/>
  <c r="J402" i="1"/>
  <c r="O402" i="1" s="1"/>
  <c r="P402" i="1" s="1"/>
  <c r="P546" i="1"/>
  <c r="U630" i="1"/>
  <c r="Q630" i="1" s="1"/>
  <c r="R630" i="1" s="1"/>
  <c r="U317" i="1"/>
  <c r="Q317" i="1" s="1"/>
  <c r="R317" i="1" s="1"/>
  <c r="BI76" i="10"/>
  <c r="BJ76" i="10"/>
  <c r="BI67" i="10"/>
  <c r="BJ67" i="10"/>
  <c r="AS77" i="10"/>
  <c r="BJ77" i="10"/>
  <c r="AW93" i="10"/>
  <c r="BJ93" i="10"/>
  <c r="BI73" i="10"/>
  <c r="BJ73" i="10"/>
  <c r="BI66" i="10"/>
  <c r="BJ66" i="10"/>
  <c r="BI72" i="10"/>
  <c r="BJ72" i="10"/>
  <c r="AO7" i="10"/>
  <c r="BG54" i="10"/>
  <c r="AW97" i="10"/>
  <c r="AM29" i="10"/>
  <c r="AM46" i="10"/>
  <c r="BF125" i="10"/>
  <c r="AV97" i="10"/>
  <c r="AM33" i="10"/>
  <c r="BH54" i="10"/>
  <c r="BH125" i="10"/>
  <c r="AV98" i="10"/>
  <c r="AW98" i="10"/>
  <c r="BD103" i="10"/>
  <c r="AY103" i="10"/>
  <c r="BF117" i="10"/>
  <c r="BE117" i="10"/>
  <c r="BB107" i="10"/>
  <c r="AZ107" i="10"/>
  <c r="AV95" i="10"/>
  <c r="AU95" i="10"/>
  <c r="BC120" i="10"/>
  <c r="BG120" i="10"/>
  <c r="BA110" i="10"/>
  <c r="AZ110" i="10"/>
  <c r="Q359" i="1"/>
  <c r="R359" i="1" s="1"/>
  <c r="U157" i="1"/>
  <c r="Q157" i="1" s="1"/>
  <c r="R157" i="1" s="1"/>
  <c r="U519" i="1"/>
  <c r="Q519" i="1" s="1"/>
  <c r="R519" i="1" s="1"/>
  <c r="U515" i="1"/>
  <c r="Q515" i="1" s="1"/>
  <c r="R515" i="1" s="1"/>
  <c r="P205" i="1"/>
  <c r="U507" i="1"/>
  <c r="Q507" i="1" s="1"/>
  <c r="R507" i="1" s="1"/>
  <c r="U438" i="1"/>
  <c r="Q438" i="1" s="1"/>
  <c r="R438" i="1" s="1"/>
  <c r="U628" i="1"/>
  <c r="Q628" i="1" s="1"/>
  <c r="R628" i="1" s="1"/>
  <c r="U273" i="1"/>
  <c r="Q273" i="1" s="1"/>
  <c r="R273" i="1" s="1"/>
  <c r="U497" i="1"/>
  <c r="Q497" i="1" s="1"/>
  <c r="R497" i="1" s="1"/>
  <c r="U657" i="1"/>
  <c r="Q657" i="1" s="1"/>
  <c r="R657" i="1" s="1"/>
  <c r="P214" i="1"/>
  <c r="U537" i="1"/>
  <c r="Q537" i="1" s="1"/>
  <c r="R537" i="1" s="1"/>
  <c r="U608" i="1"/>
  <c r="Q608" i="1" s="1"/>
  <c r="R608" i="1" s="1"/>
  <c r="U311" i="1"/>
  <c r="Q311" i="1" s="1"/>
  <c r="R311" i="1" s="1"/>
  <c r="U407" i="1"/>
  <c r="Q407" i="1" s="1"/>
  <c r="R407" i="1" s="1"/>
  <c r="U524" i="1"/>
  <c r="Q524" i="1" s="1"/>
  <c r="R524" i="1" s="1"/>
  <c r="U412" i="1"/>
  <c r="Q412" i="1" s="1"/>
  <c r="R412" i="1" s="1"/>
  <c r="Q302" i="1"/>
  <c r="R302" i="1" s="1"/>
  <c r="U339" i="1"/>
  <c r="Q339" i="1" s="1"/>
  <c r="R339" i="1" s="1"/>
  <c r="AN42" i="10"/>
  <c r="AN159" i="10" s="1"/>
  <c r="AN163" i="10" s="1"/>
  <c r="AN165" i="10" s="1"/>
  <c r="U441" i="1"/>
  <c r="Q441" i="1" s="1"/>
  <c r="R441" i="1" s="1"/>
  <c r="U511" i="1"/>
  <c r="Q511" i="1" s="1"/>
  <c r="R511" i="1" s="1"/>
  <c r="U582" i="1"/>
  <c r="Q582" i="1" s="1"/>
  <c r="R582" i="1" s="1"/>
  <c r="U281" i="1"/>
  <c r="Q281" i="1" s="1"/>
  <c r="R281" i="1" s="1"/>
  <c r="P554" i="1"/>
  <c r="U571" i="1"/>
  <c r="Q571" i="1" s="1"/>
  <c r="R571" i="1" s="1"/>
  <c r="U331" i="1"/>
  <c r="Q331" i="1" s="1"/>
  <c r="R331" i="1" s="1"/>
  <c r="U389" i="1"/>
  <c r="Q389" i="1" s="1"/>
  <c r="R389" i="1" s="1"/>
  <c r="P196" i="1"/>
  <c r="P204" i="1"/>
  <c r="U659" i="1"/>
  <c r="Q659" i="1" s="1"/>
  <c r="R659" i="1" s="1"/>
  <c r="U528" i="1"/>
  <c r="Q528" i="1" s="1"/>
  <c r="R528" i="1" s="1"/>
  <c r="P493" i="1"/>
  <c r="U208" i="1"/>
  <c r="Q208" i="1" s="1"/>
  <c r="R208" i="1" s="1"/>
  <c r="U652" i="1"/>
  <c r="Q652" i="1" s="1"/>
  <c r="R652" i="1" s="1"/>
  <c r="P216" i="1"/>
  <c r="P209" i="1"/>
  <c r="U658" i="1"/>
  <c r="P561" i="1"/>
  <c r="P558" i="1"/>
  <c r="U622" i="1"/>
  <c r="Q622" i="1" s="1"/>
  <c r="R622" i="1" s="1"/>
  <c r="U454" i="1"/>
  <c r="Q454" i="1" s="1"/>
  <c r="R454" i="1" s="1"/>
  <c r="P520" i="1"/>
  <c r="U623" i="1"/>
  <c r="Q623" i="1" s="1"/>
  <c r="R623" i="1" s="1"/>
  <c r="U251" i="1"/>
  <c r="Q251" i="1" s="1"/>
  <c r="R251" i="1" s="1"/>
  <c r="U475" i="1"/>
  <c r="Q475" i="1" s="1"/>
  <c r="R475" i="1" s="1"/>
  <c r="U165" i="1"/>
  <c r="Q165" i="1" s="1"/>
  <c r="R165" i="1" s="1"/>
  <c r="U647" i="1"/>
  <c r="Q647" i="1" s="1"/>
  <c r="R647" i="1" s="1"/>
  <c r="P218" i="1"/>
  <c r="P549" i="1"/>
  <c r="U403" i="1"/>
  <c r="Q403" i="1" s="1"/>
  <c r="R403" i="1" s="1"/>
  <c r="J387" i="1"/>
  <c r="O387" i="1" s="1"/>
  <c r="Q387" i="1" s="1"/>
  <c r="R387" i="1" s="1"/>
  <c r="U465" i="1"/>
  <c r="Q465" i="1" s="1"/>
  <c r="R465" i="1" s="1"/>
  <c r="U421" i="1"/>
  <c r="Q421" i="1" s="1"/>
  <c r="R421" i="1" s="1"/>
  <c r="U430" i="1"/>
  <c r="Q430" i="1" s="1"/>
  <c r="R430" i="1" s="1"/>
  <c r="J625" i="1"/>
  <c r="O625" i="1" s="1"/>
  <c r="Q625" i="1" s="1"/>
  <c r="R625" i="1" s="1"/>
  <c r="U271" i="1"/>
  <c r="Q271" i="1" s="1"/>
  <c r="R271" i="1" s="1"/>
  <c r="U636" i="1"/>
  <c r="Q636" i="1" s="1"/>
  <c r="R636" i="1" s="1"/>
  <c r="P257" i="1"/>
  <c r="U168" i="1"/>
  <c r="Q168" i="1" s="1"/>
  <c r="R168" i="1" s="1"/>
  <c r="U416" i="1"/>
  <c r="Q416" i="1" s="1"/>
  <c r="R416" i="1" s="1"/>
  <c r="U661" i="1"/>
  <c r="Q661" i="1" s="1"/>
  <c r="R661" i="1" s="1"/>
  <c r="U176" i="1"/>
  <c r="Q176" i="1" s="1"/>
  <c r="R176" i="1" s="1"/>
  <c r="U655" i="1"/>
  <c r="Q655" i="1" s="1"/>
  <c r="R655" i="1" s="1"/>
  <c r="P213" i="1"/>
  <c r="P547" i="1"/>
  <c r="P550" i="1"/>
  <c r="P496" i="1"/>
  <c r="U605" i="1"/>
  <c r="Q605" i="1" s="1"/>
  <c r="R605" i="1" s="1"/>
  <c r="U493" i="1"/>
  <c r="Q493" i="1" s="1"/>
  <c r="R493" i="1" s="1"/>
  <c r="U471" i="1"/>
  <c r="Q471" i="1" s="1"/>
  <c r="R471" i="1" s="1"/>
  <c r="U180" i="1"/>
  <c r="Q180" i="1" s="1"/>
  <c r="R180" i="1" s="1"/>
  <c r="U482" i="1"/>
  <c r="Q482" i="1" s="1"/>
  <c r="R482" i="1" s="1"/>
  <c r="U660" i="1"/>
  <c r="Q660" i="1" s="1"/>
  <c r="R660" i="1" s="1"/>
  <c r="U422" i="1"/>
  <c r="Q422" i="1" s="1"/>
  <c r="R422" i="1" s="1"/>
  <c r="P559" i="1"/>
  <c r="P495" i="1"/>
  <c r="P557" i="1"/>
  <c r="P187" i="1"/>
  <c r="U185" i="1"/>
  <c r="Q185" i="1" s="1"/>
  <c r="R185" i="1" s="1"/>
  <c r="U269" i="1"/>
  <c r="Q269" i="1" s="1"/>
  <c r="R269" i="1" s="1"/>
  <c r="U410" i="1"/>
  <c r="Q410" i="1" s="1"/>
  <c r="R410" i="1" s="1"/>
  <c r="U425" i="1"/>
  <c r="Q425" i="1" s="1"/>
  <c r="R425" i="1" s="1"/>
  <c r="U278" i="1"/>
  <c r="Q278" i="1" s="1"/>
  <c r="R278" i="1" s="1"/>
  <c r="U443" i="1"/>
  <c r="Q443" i="1" s="1"/>
  <c r="R443" i="1" s="1"/>
  <c r="U423" i="1"/>
  <c r="Q423" i="1" s="1"/>
  <c r="R423" i="1" s="1"/>
  <c r="U235" i="1"/>
  <c r="Q235" i="1" s="1"/>
  <c r="R235" i="1" s="1"/>
  <c r="U189" i="1"/>
  <c r="Q189" i="1" s="1"/>
  <c r="R189" i="1" s="1"/>
  <c r="U328" i="1"/>
  <c r="Q328" i="1" s="1"/>
  <c r="R328" i="1" s="1"/>
  <c r="U285" i="1"/>
  <c r="Q285" i="1" s="1"/>
  <c r="R285" i="1" s="1"/>
  <c r="U275" i="1"/>
  <c r="Q275" i="1" s="1"/>
  <c r="R275" i="1" s="1"/>
  <c r="U171" i="1"/>
  <c r="Q171" i="1" s="1"/>
  <c r="R171" i="1" s="1"/>
  <c r="U578" i="1"/>
  <c r="Q578" i="1" s="1"/>
  <c r="R578" i="1" s="1"/>
  <c r="U341" i="1"/>
  <c r="Q341" i="1" s="1"/>
  <c r="R341" i="1" s="1"/>
  <c r="U417" i="1"/>
  <c r="Q417" i="1" s="1"/>
  <c r="R417" i="1" s="1"/>
  <c r="P219" i="1"/>
  <c r="Q580" i="1"/>
  <c r="R580" i="1" s="1"/>
  <c r="U348" i="1"/>
  <c r="Q348" i="1" s="1"/>
  <c r="R348" i="1" s="1"/>
  <c r="U592" i="1"/>
  <c r="Q592" i="1" s="1"/>
  <c r="R592" i="1" s="1"/>
  <c r="P500" i="1"/>
  <c r="U399" i="1"/>
  <c r="Q399" i="1" s="1"/>
  <c r="R399" i="1" s="1"/>
  <c r="U646" i="1"/>
  <c r="Q646" i="1" s="1"/>
  <c r="R646" i="1" s="1"/>
  <c r="P489" i="1"/>
  <c r="U518" i="1"/>
  <c r="Q518" i="1" s="1"/>
  <c r="R518" i="1" s="1"/>
  <c r="U179" i="1"/>
  <c r="Q179" i="1" s="1"/>
  <c r="R179" i="1" s="1"/>
  <c r="U226" i="1"/>
  <c r="Q226" i="1" s="1"/>
  <c r="R226" i="1" s="1"/>
  <c r="U257" i="1"/>
  <c r="Q257" i="1" s="1"/>
  <c r="R257" i="1" s="1"/>
  <c r="P518" i="1"/>
  <c r="U382" i="1"/>
  <c r="Q382" i="1" s="1"/>
  <c r="R382" i="1" s="1"/>
  <c r="U439" i="1"/>
  <c r="Q439" i="1" s="1"/>
  <c r="R439" i="1" s="1"/>
  <c r="P203" i="1"/>
  <c r="P438" i="1"/>
  <c r="U533" i="1"/>
  <c r="Q533" i="1" s="1"/>
  <c r="R533" i="1" s="1"/>
  <c r="U386" i="1"/>
  <c r="Q386" i="1" s="1"/>
  <c r="R386" i="1" s="1"/>
  <c r="U445" i="1"/>
  <c r="Q445" i="1" s="1"/>
  <c r="R445" i="1" s="1"/>
  <c r="U234" i="1"/>
  <c r="Q234" i="1" s="1"/>
  <c r="R234" i="1" s="1"/>
  <c r="P499" i="1"/>
  <c r="U190" i="1"/>
  <c r="Q190" i="1" s="1"/>
  <c r="R190" i="1" s="1"/>
  <c r="P565" i="1"/>
  <c r="U351" i="1"/>
  <c r="Q351" i="1" s="1"/>
  <c r="R351" i="1" s="1"/>
  <c r="U340" i="1"/>
  <c r="Q340" i="1" s="1"/>
  <c r="R340" i="1" s="1"/>
  <c r="U431" i="1"/>
  <c r="Q431" i="1" s="1"/>
  <c r="R431" i="1" s="1"/>
  <c r="U414" i="1"/>
  <c r="Q414" i="1" s="1"/>
  <c r="R414" i="1" s="1"/>
  <c r="P353" i="1"/>
  <c r="P444" i="1"/>
  <c r="P487" i="1"/>
  <c r="P363" i="1"/>
  <c r="U624" i="1"/>
  <c r="Q624" i="1" s="1"/>
  <c r="R624" i="1" s="1"/>
  <c r="U491" i="1"/>
  <c r="Q491" i="1" s="1"/>
  <c r="R491" i="1" s="1"/>
  <c r="U182" i="1"/>
  <c r="Q182" i="1" s="1"/>
  <c r="R182" i="1" s="1"/>
  <c r="U270" i="1"/>
  <c r="Q270" i="1" s="1"/>
  <c r="R270" i="1" s="1"/>
  <c r="U656" i="1"/>
  <c r="Q656" i="1" s="1"/>
  <c r="R656" i="1" s="1"/>
  <c r="P243" i="1"/>
  <c r="P486" i="1"/>
  <c r="U300" i="1"/>
  <c r="Q300" i="1" s="1"/>
  <c r="R300" i="1" s="1"/>
  <c r="P542" i="1"/>
  <c r="P494" i="1"/>
  <c r="P215" i="1"/>
  <c r="P498" i="1"/>
  <c r="P544" i="1"/>
  <c r="P541" i="1"/>
  <c r="P553" i="1"/>
  <c r="P556" i="1"/>
  <c r="P208" i="1"/>
  <c r="U173" i="1"/>
  <c r="Q173" i="1" s="1"/>
  <c r="R173" i="1" s="1"/>
  <c r="U640" i="1"/>
  <c r="Q640" i="1" s="1"/>
  <c r="R640" i="1" s="1"/>
  <c r="U391" i="1"/>
  <c r="Q391" i="1" s="1"/>
  <c r="R391" i="1" s="1"/>
  <c r="U462" i="1"/>
  <c r="Q462" i="1" s="1"/>
  <c r="R462" i="1" s="1"/>
  <c r="P581" i="1"/>
  <c r="U193" i="1"/>
  <c r="Q193" i="1" s="1"/>
  <c r="R193" i="1" s="1"/>
  <c r="U230" i="1"/>
  <c r="Q230" i="1" s="1"/>
  <c r="R230" i="1" s="1"/>
  <c r="P437" i="1"/>
  <c r="U216" i="1"/>
  <c r="Q216" i="1" s="1"/>
  <c r="R216" i="1" s="1"/>
  <c r="U334" i="1"/>
  <c r="Q334" i="1" s="1"/>
  <c r="R334" i="1" s="1"/>
  <c r="U401" i="1"/>
  <c r="Q401" i="1" s="1"/>
  <c r="R401" i="1" s="1"/>
  <c r="U453" i="1"/>
  <c r="Q453" i="1" s="1"/>
  <c r="R453" i="1" s="1"/>
  <c r="U177" i="1"/>
  <c r="Q177" i="1" s="1"/>
  <c r="R177" i="1" s="1"/>
  <c r="U160" i="1"/>
  <c r="Q160" i="1" s="1"/>
  <c r="R160" i="1" s="1"/>
  <c r="P341" i="1"/>
  <c r="U500" i="1"/>
  <c r="Q500" i="1" s="1"/>
  <c r="R500" i="1" s="1"/>
  <c r="U611" i="1"/>
  <c r="Q611" i="1" s="1"/>
  <c r="R611" i="1" s="1"/>
  <c r="J466" i="1"/>
  <c r="O466" i="1" s="1"/>
  <c r="U466" i="1"/>
  <c r="U409" i="1"/>
  <c r="Q409" i="1" s="1"/>
  <c r="R409" i="1" s="1"/>
  <c r="U155" i="1"/>
  <c r="Q155" i="1" s="1"/>
  <c r="R155" i="1" s="1"/>
  <c r="U603" i="1"/>
  <c r="Q603" i="1" s="1"/>
  <c r="R603" i="1" s="1"/>
  <c r="U584" i="1"/>
  <c r="Q584" i="1" s="1"/>
  <c r="R584" i="1" s="1"/>
  <c r="U562" i="1"/>
  <c r="Q562" i="1" s="1"/>
  <c r="R562" i="1" s="1"/>
  <c r="U485" i="1"/>
  <c r="Q485" i="1" s="1"/>
  <c r="R485" i="1" s="1"/>
  <c r="U541" i="1"/>
  <c r="Q541" i="1" s="1"/>
  <c r="R541" i="1" s="1"/>
  <c r="U551" i="1"/>
  <c r="Q551" i="1" s="1"/>
  <c r="R551" i="1" s="1"/>
  <c r="U496" i="1"/>
  <c r="Q496" i="1" s="1"/>
  <c r="R496" i="1" s="1"/>
  <c r="U534" i="1"/>
  <c r="Q534" i="1" s="1"/>
  <c r="R534" i="1" s="1"/>
  <c r="P235" i="1"/>
  <c r="U601" i="1"/>
  <c r="Q601" i="1" s="1"/>
  <c r="R601" i="1" s="1"/>
  <c r="P201" i="1"/>
  <c r="P441" i="1"/>
  <c r="P396" i="1"/>
  <c r="P555" i="1"/>
  <c r="P497" i="1"/>
  <c r="U211" i="1"/>
  <c r="Q211" i="1" s="1"/>
  <c r="R211" i="1" s="1"/>
  <c r="U345" i="1"/>
  <c r="Q345" i="1" s="1"/>
  <c r="R345" i="1" s="1"/>
  <c r="U396" i="1"/>
  <c r="Q396" i="1" s="1"/>
  <c r="R396" i="1" s="1"/>
  <c r="U434" i="1"/>
  <c r="Q434" i="1" s="1"/>
  <c r="R434" i="1" s="1"/>
  <c r="P516" i="1"/>
  <c r="U424" i="1"/>
  <c r="Q424" i="1" s="1"/>
  <c r="R424" i="1" s="1"/>
  <c r="U394" i="1"/>
  <c r="Q394" i="1" s="1"/>
  <c r="R394" i="1" s="1"/>
  <c r="U344" i="1"/>
  <c r="Q344" i="1" s="1"/>
  <c r="R344" i="1" s="1"/>
  <c r="U172" i="1"/>
  <c r="Q172" i="1" s="1"/>
  <c r="R172" i="1" s="1"/>
  <c r="U307" i="1"/>
  <c r="Q307" i="1" s="1"/>
  <c r="R307" i="1" s="1"/>
  <c r="U383" i="1"/>
  <c r="Q383" i="1" s="1"/>
  <c r="R383" i="1" s="1"/>
  <c r="U509" i="1"/>
  <c r="Q509" i="1" s="1"/>
  <c r="R509" i="1" s="1"/>
  <c r="U280" i="1"/>
  <c r="Q280" i="1" s="1"/>
  <c r="R280" i="1" s="1"/>
  <c r="P211" i="1"/>
  <c r="P552" i="1"/>
  <c r="U249" i="1"/>
  <c r="Q249" i="1" s="1"/>
  <c r="R249" i="1" s="1"/>
  <c r="U393" i="1"/>
  <c r="Q393" i="1" s="1"/>
  <c r="R393" i="1" s="1"/>
  <c r="U215" i="1"/>
  <c r="Q215" i="1" s="1"/>
  <c r="R215" i="1" s="1"/>
  <c r="U599" i="1"/>
  <c r="Q599" i="1" s="1"/>
  <c r="R599" i="1" s="1"/>
  <c r="U607" i="1"/>
  <c r="Q607" i="1" s="1"/>
  <c r="R607" i="1" s="1"/>
  <c r="U314" i="1"/>
  <c r="Q314" i="1" s="1"/>
  <c r="R314" i="1" s="1"/>
  <c r="U548" i="1"/>
  <c r="Q548" i="1" s="1"/>
  <c r="R548" i="1" s="1"/>
  <c r="U558" i="1"/>
  <c r="Q558" i="1" s="1"/>
  <c r="R558" i="1" s="1"/>
  <c r="U255" i="1"/>
  <c r="Q255" i="1" s="1"/>
  <c r="R255" i="1" s="1"/>
  <c r="AQ10" i="10"/>
  <c r="BI77" i="10"/>
  <c r="AU93" i="10"/>
  <c r="AS61" i="10"/>
  <c r="Z205" i="1"/>
  <c r="Z258" i="1"/>
  <c r="Z292" i="1"/>
  <c r="Y269" i="1"/>
  <c r="Y581" i="1"/>
  <c r="Y336" i="1"/>
  <c r="Y306" i="1"/>
  <c r="Y208" i="1"/>
  <c r="Y238" i="1"/>
  <c r="Y214" i="1"/>
  <c r="Y217" i="1"/>
  <c r="Y298" i="1"/>
  <c r="Y267" i="1"/>
  <c r="Y218" i="1"/>
  <c r="Y309" i="1"/>
  <c r="Z159" i="1"/>
  <c r="Y373" i="1"/>
  <c r="Z561" i="1"/>
  <c r="Z156" i="1"/>
  <c r="Y265" i="1"/>
  <c r="Y318" i="1"/>
  <c r="Y293" i="1"/>
  <c r="Y427" i="1"/>
  <c r="Y163" i="1"/>
  <c r="Y516" i="1"/>
  <c r="Y356" i="1"/>
  <c r="Z175" i="1"/>
  <c r="Y556" i="1"/>
  <c r="Y327" i="1"/>
  <c r="Z575" i="1"/>
  <c r="Y371" i="1"/>
  <c r="Y314" i="1"/>
  <c r="Y274" i="1"/>
  <c r="Y246" i="1"/>
  <c r="Z645" i="1"/>
  <c r="Y412" i="1"/>
  <c r="Y458" i="1"/>
  <c r="Y323" i="1"/>
  <c r="Z614" i="1"/>
  <c r="Y417" i="1"/>
  <c r="Z195" i="1"/>
  <c r="Y252" i="1"/>
  <c r="Z359" i="1"/>
  <c r="Y359" i="1"/>
  <c r="Y389" i="1"/>
  <c r="Y532" i="1"/>
  <c r="Y227" i="1"/>
  <c r="Y355" i="1"/>
  <c r="Z355" i="1"/>
  <c r="Z358" i="1"/>
  <c r="Y358" i="1"/>
  <c r="AW103" i="10"/>
  <c r="AX98" i="10"/>
  <c r="AO44" i="10"/>
  <c r="AK26" i="10"/>
  <c r="AO46" i="10"/>
  <c r="AX89" i="10"/>
  <c r="AP10" i="10"/>
  <c r="BH52" i="10"/>
  <c r="BD105" i="10"/>
  <c r="AQ12" i="10"/>
  <c r="AL29" i="10"/>
  <c r="AL159" i="10" s="1"/>
  <c r="AL163" i="10" s="1"/>
  <c r="AL165" i="10" s="1"/>
  <c r="AK24" i="10"/>
  <c r="AK31" i="10"/>
  <c r="AW95" i="10"/>
  <c r="AX103" i="10"/>
  <c r="BG126" i="10"/>
  <c r="AY89" i="10"/>
  <c r="BD83" i="10"/>
  <c r="AV93" i="10"/>
  <c r="AW101" i="10"/>
  <c r="AO12" i="10"/>
  <c r="AP5" i="10"/>
  <c r="AX96" i="10"/>
  <c r="BF120" i="10"/>
  <c r="AU84" i="10"/>
  <c r="AX102" i="10"/>
  <c r="BH126" i="10"/>
  <c r="AY102" i="10"/>
  <c r="BC113" i="10"/>
  <c r="AZ91" i="10"/>
  <c r="AZ87" i="10"/>
  <c r="AY101" i="10"/>
  <c r="BG53" i="10"/>
  <c r="AV96" i="10"/>
  <c r="AY86" i="10"/>
  <c r="AP13" i="10"/>
  <c r="BF124" i="10"/>
  <c r="BI53" i="10"/>
  <c r="BH124" i="10"/>
  <c r="AO8" i="10"/>
  <c r="AU85" i="10"/>
  <c r="AX87" i="10"/>
  <c r="BA107" i="10"/>
  <c r="BB113" i="10"/>
  <c r="AU78" i="10"/>
  <c r="AS78" i="10"/>
  <c r="AM31" i="10"/>
  <c r="AY91" i="10"/>
  <c r="AS80" i="10"/>
  <c r="AZ92" i="10"/>
  <c r="AV85" i="10"/>
  <c r="BA92" i="10"/>
  <c r="BB121" i="10"/>
  <c r="BD121" i="10"/>
  <c r="BH67" i="10"/>
  <c r="BC112" i="10"/>
  <c r="BG119" i="10"/>
  <c r="BC121" i="10"/>
  <c r="BA106" i="10"/>
  <c r="AZ106" i="10"/>
  <c r="U614" i="1"/>
  <c r="Q614" i="1" s="1"/>
  <c r="R614" i="1" s="1"/>
  <c r="U619" i="1"/>
  <c r="Q619" i="1" s="1"/>
  <c r="R619" i="1" s="1"/>
  <c r="U626" i="1"/>
  <c r="Q626" i="1" s="1"/>
  <c r="R626" i="1" s="1"/>
  <c r="U370" i="1"/>
  <c r="Q370" i="1" s="1"/>
  <c r="R370" i="1" s="1"/>
  <c r="P366" i="1"/>
  <c r="P355" i="1"/>
  <c r="P362" i="1"/>
  <c r="P356" i="1"/>
  <c r="P358" i="1"/>
  <c r="P360" i="1"/>
  <c r="P361" i="1"/>
  <c r="P359" i="1"/>
  <c r="P357" i="1"/>
  <c r="U375" i="1"/>
  <c r="Q375" i="1" s="1"/>
  <c r="R375" i="1" s="1"/>
  <c r="U379" i="1"/>
  <c r="Q379" i="1" s="1"/>
  <c r="R379" i="1" s="1"/>
  <c r="Q363" i="1"/>
  <c r="R363" i="1" s="1"/>
  <c r="P191" i="1"/>
  <c r="P182" i="1"/>
  <c r="U618" i="1"/>
  <c r="Q618" i="1" s="1"/>
  <c r="R618" i="1" s="1"/>
  <c r="U199" i="1"/>
  <c r="Q199" i="1" s="1"/>
  <c r="R199" i="1" s="1"/>
  <c r="U617" i="1"/>
  <c r="Q617" i="1" s="1"/>
  <c r="R617" i="1" s="1"/>
  <c r="U368" i="1"/>
  <c r="Q368" i="1" s="1"/>
  <c r="R368" i="1" s="1"/>
  <c r="U385" i="1"/>
  <c r="Q385" i="1" s="1"/>
  <c r="R385" i="1" s="1"/>
  <c r="P259" i="1"/>
  <c r="U252" i="1"/>
  <c r="Q252" i="1" s="1"/>
  <c r="R252" i="1" s="1"/>
  <c r="U377" i="1"/>
  <c r="Q377" i="1" s="1"/>
  <c r="R377" i="1" s="1"/>
  <c r="P483" i="1"/>
  <c r="P229" i="1"/>
  <c r="P217" i="1"/>
  <c r="U469" i="1"/>
  <c r="Q469" i="1" s="1"/>
  <c r="R469" i="1" s="1"/>
  <c r="U484" i="1"/>
  <c r="Q484" i="1" s="1"/>
  <c r="R484" i="1" s="1"/>
  <c r="U651" i="1"/>
  <c r="Q651" i="1" s="1"/>
  <c r="R651" i="1" s="1"/>
  <c r="U346" i="1"/>
  <c r="Q346" i="1" s="1"/>
  <c r="R346" i="1" s="1"/>
  <c r="P543" i="1"/>
  <c r="P440" i="1"/>
  <c r="P560" i="1"/>
  <c r="P443" i="1"/>
  <c r="P545" i="1"/>
  <c r="P540" i="1"/>
  <c r="P551" i="1"/>
  <c r="U309" i="1"/>
  <c r="Q309" i="1" s="1"/>
  <c r="R309" i="1" s="1"/>
  <c r="P188" i="1"/>
  <c r="P349" i="1"/>
  <c r="Y400" i="1"/>
  <c r="Y536" i="1"/>
  <c r="U461" i="1"/>
  <c r="Q461" i="1" s="1"/>
  <c r="R461" i="1" s="1"/>
  <c r="P206" i="1"/>
  <c r="P207" i="1"/>
  <c r="P193" i="1"/>
  <c r="P199" i="1"/>
  <c r="U229" i="1"/>
  <c r="Q229" i="1" s="1"/>
  <c r="R229" i="1" s="1"/>
  <c r="U505" i="1"/>
  <c r="Q505" i="1" s="1"/>
  <c r="R505" i="1" s="1"/>
  <c r="U244" i="1"/>
  <c r="Q244" i="1" s="1"/>
  <c r="R244" i="1" s="1"/>
  <c r="Q227" i="1"/>
  <c r="R227" i="1" s="1"/>
  <c r="U501" i="1"/>
  <c r="Q501" i="1" s="1"/>
  <c r="R501" i="1" s="1"/>
  <c r="P548" i="1"/>
  <c r="U569" i="1"/>
  <c r="Q569" i="1" s="1"/>
  <c r="R569" i="1" s="1"/>
  <c r="U408" i="1"/>
  <c r="Q408" i="1" s="1"/>
  <c r="R408" i="1" s="1"/>
  <c r="U483" i="1"/>
  <c r="Q483" i="1" s="1"/>
  <c r="R483" i="1" s="1"/>
  <c r="U320" i="1"/>
  <c r="Q320" i="1" s="1"/>
  <c r="R320" i="1" s="1"/>
  <c r="U198" i="1"/>
  <c r="Q198" i="1" s="1"/>
  <c r="R198" i="1" s="1"/>
  <c r="U540" i="1"/>
  <c r="Q540" i="1" s="1"/>
  <c r="R540" i="1" s="1"/>
  <c r="U557" i="1"/>
  <c r="Q557" i="1" s="1"/>
  <c r="R557" i="1" s="1"/>
  <c r="U350" i="1"/>
  <c r="Q350" i="1" s="1"/>
  <c r="R350" i="1" s="1"/>
  <c r="U372" i="1"/>
  <c r="Q372" i="1" s="1"/>
  <c r="R372" i="1" s="1"/>
  <c r="U464" i="1"/>
  <c r="Q464" i="1" s="1"/>
  <c r="R464" i="1" s="1"/>
  <c r="U279" i="1"/>
  <c r="Q279" i="1" s="1"/>
  <c r="R279" i="1" s="1"/>
  <c r="U324" i="1"/>
  <c r="Q324" i="1" s="1"/>
  <c r="R324" i="1" s="1"/>
  <c r="U596" i="1"/>
  <c r="Q596" i="1" s="1"/>
  <c r="R596" i="1" s="1"/>
  <c r="U527" i="1"/>
  <c r="Q527" i="1" s="1"/>
  <c r="R527" i="1" s="1"/>
  <c r="U276" i="1"/>
  <c r="Q276" i="1" s="1"/>
  <c r="R276" i="1" s="1"/>
  <c r="P194" i="1"/>
  <c r="U444" i="1"/>
  <c r="Q444" i="1" s="1"/>
  <c r="R444" i="1" s="1"/>
  <c r="U476" i="1"/>
  <c r="Q476" i="1" s="1"/>
  <c r="R476" i="1" s="1"/>
  <c r="U332" i="1"/>
  <c r="Q332" i="1" s="1"/>
  <c r="R332" i="1" s="1"/>
  <c r="P521" i="1"/>
  <c r="P442" i="1"/>
  <c r="P439" i="1"/>
  <c r="Y346" i="1"/>
  <c r="P171" i="1"/>
  <c r="U532" i="1"/>
  <c r="Q532" i="1" s="1"/>
  <c r="R532" i="1" s="1"/>
  <c r="P570" i="1"/>
  <c r="U433" i="1"/>
  <c r="Q433" i="1" s="1"/>
  <c r="R433" i="1" s="1"/>
  <c r="P641" i="1"/>
  <c r="P198" i="1"/>
  <c r="U347" i="1"/>
  <c r="Q347" i="1" s="1"/>
  <c r="R347" i="1" s="1"/>
  <c r="U504" i="1"/>
  <c r="Q504" i="1" s="1"/>
  <c r="R504" i="1" s="1"/>
  <c r="U283" i="1"/>
  <c r="Q283" i="1" s="1"/>
  <c r="R283" i="1" s="1"/>
  <c r="P258" i="1"/>
  <c r="Z172" i="1"/>
  <c r="P195" i="1"/>
  <c r="P221" i="1"/>
  <c r="U247" i="1"/>
  <c r="Q247" i="1" s="1"/>
  <c r="R247" i="1" s="1"/>
  <c r="U224" i="1"/>
  <c r="Q224" i="1" s="1"/>
  <c r="R224" i="1" s="1"/>
  <c r="U521" i="1"/>
  <c r="Q521" i="1" s="1"/>
  <c r="R521" i="1" s="1"/>
  <c r="J376" i="1"/>
  <c r="O376" i="1" s="1"/>
  <c r="P371" i="1" s="1"/>
  <c r="U376" i="1"/>
  <c r="U381" i="1"/>
  <c r="Q381" i="1" s="1"/>
  <c r="R381" i="1" s="1"/>
  <c r="U587" i="1"/>
  <c r="Q587" i="1" s="1"/>
  <c r="R587" i="1" s="1"/>
  <c r="U243" i="1"/>
  <c r="Q243" i="1" s="1"/>
  <c r="R243" i="1" s="1"/>
  <c r="U159" i="1"/>
  <c r="Q159" i="1" s="1"/>
  <c r="R159" i="1" s="1"/>
  <c r="Z196" i="1"/>
  <c r="Z605" i="1"/>
  <c r="Y488" i="1"/>
  <c r="Y630" i="1"/>
  <c r="Y460" i="1"/>
  <c r="Y483" i="1"/>
  <c r="Y264" i="1"/>
  <c r="Z213" i="1"/>
  <c r="Y388" i="1"/>
  <c r="Y245" i="1"/>
  <c r="Y244" i="1"/>
  <c r="Z206" i="1"/>
  <c r="Y372" i="1"/>
  <c r="Z451" i="1"/>
  <c r="Y420" i="1"/>
  <c r="Y517" i="1"/>
  <c r="Z510" i="1"/>
  <c r="U459" i="1"/>
  <c r="Q459" i="1" s="1"/>
  <c r="R459" i="1" s="1"/>
  <c r="J529" i="1"/>
  <c r="O529" i="1" s="1"/>
  <c r="P532" i="1" s="1"/>
  <c r="U529" i="1"/>
  <c r="U612" i="1"/>
  <c r="Q612" i="1" s="1"/>
  <c r="R612" i="1" s="1"/>
  <c r="U369" i="1"/>
  <c r="Q369" i="1" s="1"/>
  <c r="R369" i="1" s="1"/>
  <c r="P413" i="1"/>
  <c r="P299" i="1"/>
  <c r="U429" i="1"/>
  <c r="Q429" i="1" s="1"/>
  <c r="R429" i="1" s="1"/>
  <c r="P572" i="1"/>
  <c r="P231" i="1"/>
  <c r="P176" i="1"/>
  <c r="P177" i="1"/>
  <c r="P173" i="1"/>
  <c r="P429" i="1"/>
  <c r="Z554" i="1"/>
  <c r="U225" i="1"/>
  <c r="Q225" i="1" s="1"/>
  <c r="R225" i="1" s="1"/>
  <c r="U268" i="1"/>
  <c r="Q268" i="1" s="1"/>
  <c r="R268" i="1" s="1"/>
  <c r="P223" i="1"/>
  <c r="P184" i="1"/>
  <c r="U654" i="1"/>
  <c r="Q654" i="1" s="1"/>
  <c r="R654" i="1" s="1"/>
  <c r="P568" i="1"/>
  <c r="U642" i="1"/>
  <c r="Q642" i="1" s="1"/>
  <c r="R642" i="1" s="1"/>
  <c r="P519" i="1"/>
  <c r="P579" i="1"/>
  <c r="P185" i="1"/>
  <c r="P517" i="1"/>
  <c r="P172" i="1"/>
  <c r="P482" i="1"/>
  <c r="P515" i="1"/>
  <c r="Z644" i="1"/>
  <c r="Y225" i="1"/>
  <c r="U600" i="1"/>
  <c r="Q600" i="1" s="1"/>
  <c r="R600" i="1" s="1"/>
  <c r="U297" i="1"/>
  <c r="Q297" i="1" s="1"/>
  <c r="R297" i="1" s="1"/>
  <c r="Z324" i="1"/>
  <c r="P226" i="1"/>
  <c r="U313" i="1"/>
  <c r="Q313" i="1" s="1"/>
  <c r="R313" i="1" s="1"/>
  <c r="U468" i="1"/>
  <c r="Q468" i="1" s="1"/>
  <c r="R468" i="1" s="1"/>
  <c r="P180" i="1"/>
  <c r="P636" i="1"/>
  <c r="P186" i="1"/>
  <c r="P183" i="1"/>
  <c r="P522" i="1"/>
  <c r="Y177" i="1"/>
  <c r="Y416" i="1"/>
  <c r="U456" i="1"/>
  <c r="Q456" i="1" s="1"/>
  <c r="R456" i="1" s="1"/>
  <c r="P197" i="1"/>
  <c r="U186" i="1"/>
  <c r="Q186" i="1" s="1"/>
  <c r="R186" i="1" s="1"/>
  <c r="J621" i="1"/>
  <c r="O621" i="1" s="1"/>
  <c r="U621" i="1"/>
  <c r="U194" i="1"/>
  <c r="Q194" i="1" s="1"/>
  <c r="R194" i="1" s="1"/>
  <c r="U594" i="1"/>
  <c r="Q594" i="1" s="1"/>
  <c r="R594" i="1" s="1"/>
  <c r="U220" i="1"/>
  <c r="U572" i="1"/>
  <c r="Q572" i="1" s="1"/>
  <c r="R572" i="1" s="1"/>
  <c r="U595" i="1"/>
  <c r="Q595" i="1" s="1"/>
  <c r="R595" i="1" s="1"/>
  <c r="U413" i="1"/>
  <c r="Q413" i="1" s="1"/>
  <c r="R413" i="1" s="1"/>
  <c r="P269" i="1"/>
  <c r="U299" i="1"/>
  <c r="Q299" i="1" s="1"/>
  <c r="R299" i="1" s="1"/>
  <c r="P424" i="1"/>
  <c r="U241" i="1"/>
  <c r="Q241" i="1" s="1"/>
  <c r="R241" i="1" s="1"/>
  <c r="U303" i="1"/>
  <c r="Q303" i="1" s="1"/>
  <c r="R303" i="1" s="1"/>
  <c r="U323" i="1"/>
  <c r="Q323" i="1" s="1"/>
  <c r="R323" i="1" s="1"/>
  <c r="U169" i="1"/>
  <c r="Q169" i="1" s="1"/>
  <c r="R169" i="1" s="1"/>
  <c r="U638" i="1"/>
  <c r="Q638" i="1" s="1"/>
  <c r="R638" i="1" s="1"/>
  <c r="U602" i="1"/>
  <c r="Q602" i="1" s="1"/>
  <c r="R602" i="1" s="1"/>
  <c r="U585" i="1"/>
  <c r="Q585" i="1" s="1"/>
  <c r="R585" i="1" s="1"/>
  <c r="P228" i="1"/>
  <c r="P233" i="1"/>
  <c r="P240" i="1"/>
  <c r="P578" i="1"/>
  <c r="Z394" i="1"/>
  <c r="U570" i="1"/>
  <c r="Q570" i="1" s="1"/>
  <c r="R570" i="1" s="1"/>
  <c r="U522" i="1"/>
  <c r="Q522" i="1" s="1"/>
  <c r="R522" i="1" s="1"/>
  <c r="U567" i="1"/>
  <c r="Q567" i="1" s="1"/>
  <c r="R567" i="1" s="1"/>
  <c r="U233" i="1"/>
  <c r="Q233" i="1" s="1"/>
  <c r="R233" i="1" s="1"/>
  <c r="P266" i="1"/>
  <c r="P501" i="1"/>
  <c r="U266" i="1"/>
  <c r="Q266" i="1" s="1"/>
  <c r="R266" i="1" s="1"/>
  <c r="Z534" i="1"/>
  <c r="Y439" i="1"/>
  <c r="Y155" i="1"/>
  <c r="Y334" i="1"/>
  <c r="Z207" i="1"/>
  <c r="Z316" i="1"/>
  <c r="Y277" i="1"/>
  <c r="Y313" i="1"/>
  <c r="Y385" i="1"/>
  <c r="Z169" i="1"/>
  <c r="Z433" i="1"/>
  <c r="Y479" i="1"/>
  <c r="Y333" i="1"/>
  <c r="Y452" i="1"/>
  <c r="Y456" i="1"/>
  <c r="P453" i="1"/>
  <c r="U449" i="1"/>
  <c r="Q449" i="1" s="1"/>
  <c r="R449" i="1" s="1"/>
  <c r="Y494" i="1"/>
  <c r="Z494" i="1"/>
  <c r="Z347" i="1"/>
  <c r="Y347" i="1"/>
  <c r="Z429" i="1"/>
  <c r="Y422" i="1"/>
  <c r="Y281" i="1"/>
  <c r="Y203" i="1"/>
  <c r="Z203" i="1"/>
  <c r="Z515" i="1"/>
  <c r="Y515" i="1"/>
  <c r="Y273" i="1"/>
  <c r="Y158" i="1"/>
  <c r="Y237" i="1"/>
  <c r="Y284" i="1"/>
  <c r="Y326" i="1"/>
  <c r="Z326" i="1"/>
  <c r="Z268" i="1"/>
  <c r="Y268" i="1"/>
  <c r="Z322" i="1"/>
  <c r="Y322" i="1"/>
  <c r="Y397" i="1"/>
  <c r="Z278" i="1"/>
  <c r="Y278" i="1"/>
  <c r="Z223" i="1"/>
  <c r="Y223" i="1"/>
  <c r="Y600" i="1"/>
  <c r="Z600" i="1"/>
  <c r="Z231" i="1"/>
  <c r="Y231" i="1"/>
  <c r="Z285" i="1"/>
  <c r="Y285" i="1"/>
  <c r="Z506" i="1"/>
  <c r="Y291" i="1"/>
  <c r="Y345" i="1"/>
  <c r="Z582" i="1"/>
  <c r="Z521" i="1"/>
  <c r="Z251" i="1"/>
  <c r="Y251" i="1"/>
  <c r="Z317" i="1"/>
  <c r="Y317" i="1"/>
  <c r="Y300" i="1"/>
  <c r="Z300" i="1"/>
  <c r="Z160" i="1"/>
  <c r="Y160" i="1"/>
  <c r="Y283" i="1"/>
  <c r="Z283" i="1"/>
  <c r="Y546" i="1"/>
  <c r="Z546" i="1"/>
  <c r="Z409" i="1"/>
  <c r="Y409" i="1"/>
  <c r="Z182" i="1"/>
  <c r="Y182" i="1"/>
  <c r="Z176" i="1"/>
  <c r="Z443" i="1"/>
  <c r="Y428" i="1"/>
  <c r="Y499" i="1"/>
  <c r="Y233" i="1"/>
  <c r="Z478" i="1"/>
  <c r="Z589" i="1"/>
  <c r="Y589" i="1"/>
  <c r="Z287" i="1"/>
  <c r="Y287" i="1"/>
  <c r="Z168" i="1"/>
  <c r="Y168" i="1"/>
  <c r="Z315" i="1"/>
  <c r="Y315" i="1"/>
  <c r="Y610" i="1"/>
  <c r="Z610" i="1"/>
  <c r="Z459" i="1"/>
  <c r="Y459" i="1"/>
  <c r="Z604" i="1"/>
  <c r="Y226" i="1"/>
  <c r="Z613" i="1"/>
  <c r="Y613" i="1"/>
  <c r="Y555" i="1"/>
  <c r="Z199" i="1"/>
  <c r="Y199" i="1"/>
  <c r="Y448" i="1"/>
  <c r="Z448" i="1"/>
  <c r="Z307" i="1"/>
  <c r="Y307" i="1"/>
  <c r="Z230" i="1"/>
  <c r="Y230" i="1"/>
  <c r="Z337" i="1"/>
  <c r="Y337" i="1"/>
  <c r="Z253" i="1"/>
  <c r="Y253" i="1"/>
  <c r="Z240" i="1"/>
  <c r="Y240" i="1"/>
  <c r="Z239" i="1"/>
  <c r="Y239" i="1"/>
  <c r="Z395" i="1"/>
  <c r="Y395" i="1"/>
  <c r="Z382" i="1"/>
  <c r="Y382" i="1"/>
  <c r="Z188" i="1"/>
  <c r="Y188" i="1"/>
  <c r="Y570" i="1"/>
  <c r="Z570" i="1"/>
  <c r="Z299" i="1"/>
  <c r="Y299" i="1"/>
  <c r="Z162" i="1"/>
  <c r="Y162" i="1"/>
  <c r="Z408" i="1"/>
  <c r="Y408" i="1"/>
  <c r="Z209" i="1"/>
  <c r="Y209" i="1"/>
  <c r="Z383" i="1"/>
  <c r="Y383" i="1"/>
  <c r="Z628" i="1"/>
  <c r="Y628" i="1"/>
  <c r="Z259" i="1"/>
  <c r="Y259" i="1"/>
  <c r="Z396" i="1"/>
  <c r="Y396" i="1"/>
  <c r="Z438" i="1"/>
  <c r="Y438" i="1"/>
  <c r="Z271" i="1"/>
  <c r="Y271" i="1"/>
  <c r="Z193" i="1"/>
  <c r="Y193" i="1"/>
  <c r="P449" i="1"/>
  <c r="P591" i="1"/>
  <c r="P605" i="1"/>
  <c r="P390" i="1"/>
  <c r="P596" i="1"/>
  <c r="P598" i="1"/>
  <c r="P592" i="1"/>
  <c r="P335" i="1"/>
  <c r="P606" i="1"/>
  <c r="U591" i="1"/>
  <c r="Q591" i="1" s="1"/>
  <c r="R591" i="1" s="1"/>
  <c r="P252" i="1"/>
  <c r="P255" i="1"/>
  <c r="P646" i="1"/>
  <c r="P644" i="1"/>
  <c r="Q648" i="1"/>
  <c r="R648" i="1" s="1"/>
  <c r="P637" i="1"/>
  <c r="U606" i="1"/>
  <c r="Q606" i="1" s="1"/>
  <c r="R606" i="1" s="1"/>
  <c r="U427" i="1"/>
  <c r="Q427" i="1" s="1"/>
  <c r="R427" i="1" s="1"/>
  <c r="P490" i="1"/>
  <c r="P348" i="1"/>
  <c r="P603" i="1"/>
  <c r="P251" i="1"/>
  <c r="P590" i="1"/>
  <c r="P504" i="1"/>
  <c r="U335" i="1"/>
  <c r="Q335" i="1" s="1"/>
  <c r="R335" i="1" s="1"/>
  <c r="P395" i="1"/>
  <c r="P582" i="1"/>
  <c r="P432" i="1"/>
  <c r="U488" i="1"/>
  <c r="Q488" i="1" s="1"/>
  <c r="R488" i="1" s="1"/>
  <c r="P300" i="1"/>
  <c r="U248" i="1"/>
  <c r="Q248" i="1" s="1"/>
  <c r="R248" i="1" s="1"/>
  <c r="P418" i="1"/>
  <c r="P469" i="1"/>
  <c r="P484" i="1"/>
  <c r="P635" i="1"/>
  <c r="P170" i="1"/>
  <c r="P643" i="1"/>
  <c r="P346" i="1"/>
  <c r="P344" i="1"/>
  <c r="P452" i="1"/>
  <c r="U490" i="1"/>
  <c r="Q490" i="1" s="1"/>
  <c r="R490" i="1" s="1"/>
  <c r="P583" i="1"/>
  <c r="P594" i="1"/>
  <c r="P604" i="1"/>
  <c r="P589" i="1"/>
  <c r="P508" i="1"/>
  <c r="Q658" i="1"/>
  <c r="R658" i="1" s="1"/>
  <c r="P658" i="1"/>
  <c r="Q316" i="1"/>
  <c r="R316" i="1" s="1"/>
  <c r="P316" i="1"/>
  <c r="P345" i="1"/>
  <c r="U395" i="1"/>
  <c r="Q395" i="1" s="1"/>
  <c r="R395" i="1" s="1"/>
  <c r="P334" i="1"/>
  <c r="P653" i="1"/>
  <c r="P593" i="1"/>
  <c r="P450" i="1"/>
  <c r="P427" i="1"/>
  <c r="Q632" i="1"/>
  <c r="R632" i="1" s="1"/>
  <c r="P629" i="1"/>
  <c r="P631" i="1"/>
  <c r="P628" i="1"/>
  <c r="P585" i="1"/>
  <c r="P566" i="1"/>
  <c r="P573" i="1"/>
  <c r="P569" i="1"/>
  <c r="P580" i="1"/>
  <c r="P488" i="1"/>
  <c r="J267" i="1"/>
  <c r="O267" i="1" s="1"/>
  <c r="U267" i="1"/>
  <c r="J310" i="1"/>
  <c r="O310" i="1" s="1"/>
  <c r="P309" i="1" s="1"/>
  <c r="U310" i="1"/>
  <c r="U450" i="1"/>
  <c r="Q450" i="1" s="1"/>
  <c r="R450" i="1" s="1"/>
  <c r="P244" i="1"/>
  <c r="P247" i="1"/>
  <c r="P241" i="1"/>
  <c r="P245" i="1"/>
  <c r="P237" i="1"/>
  <c r="P238" i="1"/>
  <c r="Q374" i="1"/>
  <c r="R374" i="1" s="1"/>
  <c r="P347" i="1"/>
  <c r="P242" i="1"/>
  <c r="P584" i="1"/>
  <c r="P574" i="1"/>
  <c r="P253" i="1"/>
  <c r="P640" i="1"/>
  <c r="P597" i="1"/>
  <c r="P283" i="1"/>
  <c r="P652" i="1"/>
  <c r="P655" i="1"/>
  <c r="P639" i="1"/>
  <c r="U163" i="1"/>
  <c r="Q163" i="1" s="1"/>
  <c r="R163" i="1" s="1"/>
  <c r="P246" i="1"/>
  <c r="P169" i="1"/>
  <c r="P638" i="1"/>
  <c r="U593" i="1"/>
  <c r="Q593" i="1" s="1"/>
  <c r="R593" i="1" s="1"/>
  <c r="P602" i="1"/>
  <c r="U653" i="1"/>
  <c r="Q653" i="1" s="1"/>
  <c r="R653" i="1" s="1"/>
  <c r="P600" i="1"/>
  <c r="P601" i="1"/>
  <c r="P297" i="1"/>
  <c r="U432" i="1"/>
  <c r="Q432" i="1" s="1"/>
  <c r="R432" i="1" s="1"/>
  <c r="P276" i="1"/>
  <c r="P230" i="1"/>
  <c r="P224" i="1"/>
  <c r="P227" i="1"/>
  <c r="P232" i="1"/>
  <c r="P225" i="1"/>
  <c r="P313" i="1"/>
  <c r="U418" i="1"/>
  <c r="Q418" i="1" s="1"/>
  <c r="R418" i="1" s="1"/>
  <c r="P476" i="1"/>
  <c r="P656" i="1"/>
  <c r="P657" i="1"/>
  <c r="P651" i="1"/>
  <c r="P659" i="1"/>
  <c r="U170" i="1"/>
  <c r="Q170" i="1" s="1"/>
  <c r="R170" i="1" s="1"/>
  <c r="P654" i="1"/>
  <c r="P647" i="1"/>
  <c r="P332" i="1"/>
  <c r="U390" i="1"/>
  <c r="Q390" i="1" s="1"/>
  <c r="R390" i="1" s="1"/>
  <c r="U452" i="1"/>
  <c r="Q452" i="1" s="1"/>
  <c r="R452" i="1" s="1"/>
  <c r="P239" i="1"/>
  <c r="P575" i="1"/>
  <c r="P571" i="1"/>
  <c r="P350" i="1"/>
  <c r="P175" i="1"/>
  <c r="P642" i="1"/>
  <c r="P599" i="1"/>
  <c r="P595" i="1"/>
  <c r="U508" i="1"/>
  <c r="Q508" i="1" s="1"/>
  <c r="R508" i="1" s="1"/>
  <c r="P630" i="1"/>
  <c r="P351" i="1"/>
  <c r="P645" i="1"/>
  <c r="P343" i="1"/>
  <c r="P249" i="1"/>
  <c r="P567" i="1"/>
  <c r="P576" i="1"/>
  <c r="P168" i="1"/>
  <c r="P174" i="1"/>
  <c r="Q174" i="1"/>
  <c r="R174" i="1" s="1"/>
  <c r="P485" i="1"/>
  <c r="P577" i="1"/>
  <c r="BC159" i="10" l="1"/>
  <c r="BC163" i="10" s="1"/>
  <c r="BC165" i="10" s="1"/>
  <c r="BE159" i="10"/>
  <c r="BE163" i="10" s="1"/>
  <c r="BE165" i="10" s="1"/>
  <c r="AJ165" i="10"/>
  <c r="AJ166" i="10" s="1"/>
  <c r="BF159" i="10"/>
  <c r="BF163" i="10" s="1"/>
  <c r="BF165" i="10" s="1"/>
  <c r="AT159" i="10"/>
  <c r="AT163" i="10" s="1"/>
  <c r="AT165" i="10" s="1"/>
  <c r="AK159" i="10"/>
  <c r="AK163" i="10" s="1"/>
  <c r="AK165" i="10" s="1"/>
  <c r="AX159" i="10"/>
  <c r="AX163" i="10" s="1"/>
  <c r="AX165" i="10" s="1"/>
  <c r="BI159" i="10"/>
  <c r="BI163" i="10" s="1"/>
  <c r="BI165" i="10" s="1"/>
  <c r="AP159" i="10"/>
  <c r="AP163" i="10" s="1"/>
  <c r="AP165" i="10" s="1"/>
  <c r="BJ159" i="10"/>
  <c r="BJ163" i="10" s="1"/>
  <c r="BJ165" i="10" s="1"/>
  <c r="AZ159" i="10"/>
  <c r="AZ163" i="10" s="1"/>
  <c r="AZ165" i="10" s="1"/>
  <c r="AU159" i="10"/>
  <c r="AU163" i="10" s="1"/>
  <c r="AU165" i="10" s="1"/>
  <c r="AO159" i="10"/>
  <c r="AO163" i="10" s="1"/>
  <c r="AO165" i="10" s="1"/>
  <c r="BK159" i="10"/>
  <c r="BK163" i="10" s="1"/>
  <c r="BK165" i="10" s="1"/>
  <c r="BA159" i="10"/>
  <c r="BA163" i="10" s="1"/>
  <c r="BA165" i="10" s="1"/>
  <c r="BD159" i="10"/>
  <c r="BD163" i="10" s="1"/>
  <c r="BD165" i="10" s="1"/>
  <c r="AQ159" i="10"/>
  <c r="AQ163" i="10" s="1"/>
  <c r="AQ165" i="10" s="1"/>
  <c r="AY159" i="10"/>
  <c r="AY163" i="10" s="1"/>
  <c r="AY165" i="10" s="1"/>
  <c r="AV159" i="10"/>
  <c r="AV163" i="10" s="1"/>
  <c r="AV165" i="10" s="1"/>
  <c r="BG159" i="10"/>
  <c r="BG163" i="10" s="1"/>
  <c r="BG165" i="10" s="1"/>
  <c r="AS159" i="10"/>
  <c r="AS163" i="10" s="1"/>
  <c r="AS165" i="10" s="1"/>
  <c r="BB159" i="10"/>
  <c r="BB163" i="10" s="1"/>
  <c r="BB165" i="10" s="1"/>
  <c r="AW159" i="10"/>
  <c r="AW163" i="10" s="1"/>
  <c r="AW165" i="10" s="1"/>
  <c r="BH159" i="10"/>
  <c r="BH163" i="10" s="1"/>
  <c r="BH165" i="10" s="1"/>
  <c r="AM159" i="10"/>
  <c r="AM163" i="10" s="1"/>
  <c r="AM165" i="10" s="1"/>
  <c r="BC166" i="10"/>
  <c r="P161" i="1"/>
  <c r="AX166" i="10"/>
  <c r="AR168" i="10"/>
  <c r="AY177" i="10" s="1"/>
  <c r="AR169" i="10"/>
  <c r="AR171" i="10" s="1"/>
  <c r="AR172" i="10" s="1"/>
  <c r="AL166" i="10"/>
  <c r="AN166" i="10"/>
  <c r="P159" i="1"/>
  <c r="P162" i="1"/>
  <c r="P155" i="1"/>
  <c r="P160" i="1"/>
  <c r="P156" i="1"/>
  <c r="P157" i="1"/>
  <c r="P158" i="1"/>
  <c r="P163" i="1"/>
  <c r="Q402" i="1"/>
  <c r="R402" i="1" s="1"/>
  <c r="P154" i="1"/>
  <c r="P166" i="1"/>
  <c r="P533" i="1"/>
  <c r="P535" i="1"/>
  <c r="P529" i="1"/>
  <c r="P531" i="1"/>
  <c r="P610" i="1"/>
  <c r="P387" i="1"/>
  <c r="P373" i="1"/>
  <c r="P526" i="1"/>
  <c r="P527" i="1"/>
  <c r="P379" i="1"/>
  <c r="P466" i="1"/>
  <c r="Q466" i="1"/>
  <c r="R466" i="1" s="1"/>
  <c r="Q376" i="1"/>
  <c r="R376" i="1" s="1"/>
  <c r="P370" i="1"/>
  <c r="P376" i="1"/>
  <c r="P375" i="1"/>
  <c r="P368" i="1"/>
  <c r="P372" i="1"/>
  <c r="P374" i="1"/>
  <c r="P369" i="1"/>
  <c r="Q621" i="1"/>
  <c r="R621" i="1" s="1"/>
  <c r="P615" i="1"/>
  <c r="P613" i="1"/>
  <c r="P616" i="1"/>
  <c r="P620" i="1"/>
  <c r="P622" i="1"/>
  <c r="P621" i="1"/>
  <c r="P618" i="1"/>
  <c r="P614" i="1"/>
  <c r="P624" i="1"/>
  <c r="P617" i="1"/>
  <c r="P623" i="1"/>
  <c r="P612" i="1"/>
  <c r="P619" i="1"/>
  <c r="Q529" i="1"/>
  <c r="R529" i="1" s="1"/>
  <c r="P530" i="1"/>
  <c r="P528" i="1"/>
  <c r="P534" i="1"/>
  <c r="P536" i="1"/>
  <c r="P611" i="1"/>
  <c r="Q267" i="1"/>
  <c r="R267" i="1" s="1"/>
  <c r="P267" i="1"/>
  <c r="P308" i="1"/>
  <c r="Q310" i="1"/>
  <c r="R310" i="1" s="1"/>
  <c r="P306" i="1"/>
  <c r="P305" i="1"/>
  <c r="P307" i="1"/>
  <c r="P311" i="1"/>
  <c r="BE166" i="10" l="1"/>
  <c r="AT166" i="10"/>
  <c r="AO166" i="10"/>
  <c r="AO169" i="10" s="1"/>
  <c r="AO171" i="10" s="1"/>
  <c r="AO172" i="10" s="1"/>
  <c r="BA166" i="10"/>
  <c r="BA169" i="10" s="1"/>
  <c r="BD166" i="10"/>
  <c r="AZ166" i="10"/>
  <c r="BH166" i="10"/>
  <c r="BH168" i="10" s="1"/>
  <c r="BO177" i="10" s="1"/>
  <c r="AM166" i="10"/>
  <c r="AM168" i="10" s="1"/>
  <c r="AT177" i="10" s="1"/>
  <c r="BK166" i="10"/>
  <c r="AL168" i="10"/>
  <c r="AS177" i="10" s="1"/>
  <c r="AL169" i="10"/>
  <c r="BD168" i="10"/>
  <c r="BD169" i="10"/>
  <c r="BC168" i="10"/>
  <c r="BJ177" i="10" s="1"/>
  <c r="BC169" i="10"/>
  <c r="BC171" i="10" s="1"/>
  <c r="BC172" i="10" s="1"/>
  <c r="AO168" i="10"/>
  <c r="AV177" i="10" s="1"/>
  <c r="BE168" i="10"/>
  <c r="BL177" i="10" s="1"/>
  <c r="BE169" i="10"/>
  <c r="BE171" i="10" s="1"/>
  <c r="BE172" i="10" s="1"/>
  <c r="AN169" i="10"/>
  <c r="AN171" i="10" s="1"/>
  <c r="AN168" i="10"/>
  <c r="AU177" i="10" s="1"/>
  <c r="AZ168" i="10"/>
  <c r="AZ169" i="10"/>
  <c r="AY166" i="10"/>
  <c r="AS166" i="10"/>
  <c r="BJ166" i="10"/>
  <c r="BG166" i="10"/>
  <c r="BF166" i="10"/>
  <c r="AQ166" i="10"/>
  <c r="BB166" i="10"/>
  <c r="BI166" i="10"/>
  <c r="AX168" i="10"/>
  <c r="BE177" i="10" s="1"/>
  <c r="AX169" i="10"/>
  <c r="AX171" i="10" s="1"/>
  <c r="AX172" i="10" s="1"/>
  <c r="AT168" i="10"/>
  <c r="BA177" i="10" s="1"/>
  <c r="AT169" i="10"/>
  <c r="AT171" i="10" s="1"/>
  <c r="AT172" i="10" s="1"/>
  <c r="AW166" i="10"/>
  <c r="AU166" i="10"/>
  <c r="AV166" i="10"/>
  <c r="AP166" i="10"/>
  <c r="AK166" i="10"/>
  <c r="AJ169" i="10"/>
  <c r="AJ168" i="10"/>
  <c r="AQ177" i="10" s="1"/>
  <c r="BA168" i="10" l="1"/>
  <c r="BH169" i="10"/>
  <c r="BH171" i="10" s="1"/>
  <c r="BH172" i="10" s="1"/>
  <c r="AM169" i="10"/>
  <c r="BK169" i="10"/>
  <c r="BK171" i="10" s="1"/>
  <c r="BK172" i="10" s="1"/>
  <c r="BK168" i="10"/>
  <c r="BR177" i="10" s="1"/>
  <c r="BJ168" i="10"/>
  <c r="BQ177" i="10" s="1"/>
  <c r="BJ169" i="10"/>
  <c r="BJ171" i="10" s="1"/>
  <c r="BJ172" i="10" s="1"/>
  <c r="AP168" i="10"/>
  <c r="AW177" i="10" s="1"/>
  <c r="AP169" i="10"/>
  <c r="AP171" i="10" s="1"/>
  <c r="AP172" i="10" s="1"/>
  <c r="BF168" i="10"/>
  <c r="BM177" i="10" s="1"/>
  <c r="BF169" i="10"/>
  <c r="BF171" i="10" s="1"/>
  <c r="BF172" i="10" s="1"/>
  <c r="AV169" i="10"/>
  <c r="AV171" i="10" s="1"/>
  <c r="AV172" i="10" s="1"/>
  <c r="AV168" i="10"/>
  <c r="BC177" i="10" s="1"/>
  <c r="BB168" i="10"/>
  <c r="BI177" i="10" s="1"/>
  <c r="BB169" i="10"/>
  <c r="BB171" i="10" s="1"/>
  <c r="BB172" i="10" s="1"/>
  <c r="AU168" i="10"/>
  <c r="BB177" i="10" s="1"/>
  <c r="AU169" i="10"/>
  <c r="AU171" i="10" s="1"/>
  <c r="AU172" i="10" s="1"/>
  <c r="BG168" i="10"/>
  <c r="BN177" i="10" s="1"/>
  <c r="BG169" i="10"/>
  <c r="BG171" i="10" s="1"/>
  <c r="BG172" i="10" s="1"/>
  <c r="AK168" i="10"/>
  <c r="AR177" i="10" s="1"/>
  <c r="AK169" i="10"/>
  <c r="AW168" i="10"/>
  <c r="BD177" i="10" s="1"/>
  <c r="AW169" i="10"/>
  <c r="AW171" i="10" s="1"/>
  <c r="AW172" i="10" s="1"/>
  <c r="BI168" i="10"/>
  <c r="BP177" i="10" s="1"/>
  <c r="BI169" i="10"/>
  <c r="BI171" i="10" s="1"/>
  <c r="BI172" i="10" s="1"/>
  <c r="AQ168" i="10"/>
  <c r="AX177" i="10" s="1"/>
  <c r="AQ169" i="10"/>
  <c r="AQ171" i="10" s="1"/>
  <c r="AQ172" i="10" s="1"/>
  <c r="AS168" i="10"/>
  <c r="AZ177" i="10" s="1"/>
  <c r="AS169" i="10"/>
  <c r="AS171" i="10" s="1"/>
  <c r="AS172" i="10" s="1"/>
  <c r="AY168" i="10"/>
  <c r="BF177" i="10" s="1"/>
  <c r="AY169" i="10"/>
  <c r="AY171" i="10" s="1"/>
  <c r="AY172" i="10" s="1"/>
  <c r="BA171" i="10"/>
  <c r="BA172" i="10" s="1"/>
  <c r="BH177" i="10"/>
  <c r="BK177" i="10"/>
  <c r="BD171" i="10"/>
  <c r="BD172" i="10" s="1"/>
  <c r="BG177" i="10"/>
  <c r="AZ171" i="10"/>
  <c r="AZ172" i="10" s="1"/>
  <c r="AN172" i="10"/>
</calcChain>
</file>

<file path=xl/comments1.xml><?xml version="1.0" encoding="utf-8"?>
<comments xmlns="http://schemas.openxmlformats.org/spreadsheetml/2006/main">
  <authors>
    <author xml:space="preserve"> Chuck Parken</author>
    <author>DFO-MPO</author>
    <author>DFO Employee</author>
    <author>Fisheries and Oceans Canada</author>
    <author>DFO</author>
  </authors>
  <commentList>
    <comment ref="D1" authorId="0">
      <text>
        <r>
          <rPr>
            <b/>
            <sz val="8"/>
            <color indexed="81"/>
            <rFont val="Tahoma"/>
            <family val="2"/>
          </rPr>
          <t xml:space="preserve"> Chuck Parken:</t>
        </r>
        <r>
          <rPr>
            <sz val="8"/>
            <color indexed="81"/>
            <rFont val="Tahoma"/>
            <family val="2"/>
          </rPr>
          <t xml:space="preserve">
Add all tag codes and include 'no pin' fish.  Write 'no pin' instead of the tagcode</t>
        </r>
      </text>
    </comment>
    <comment ref="E1" authorId="0">
      <text>
        <r>
          <rPr>
            <b/>
            <sz val="8"/>
            <color indexed="81"/>
            <rFont val="Tahoma"/>
            <family val="2"/>
          </rPr>
          <t xml:space="preserve"> Chuck Parken:</t>
        </r>
        <r>
          <rPr>
            <sz val="8"/>
            <color indexed="81"/>
            <rFont val="Tahoma"/>
            <family val="2"/>
          </rPr>
          <t xml:space="preserve">
Hatchery or natural spawning areas</t>
        </r>
      </text>
    </comment>
    <comment ref="F1" authorId="0">
      <text>
        <r>
          <rPr>
            <b/>
            <sz val="8"/>
            <color indexed="81"/>
            <rFont val="Tahoma"/>
            <family val="2"/>
          </rPr>
          <t xml:space="preserve"> Chuck Parken:</t>
        </r>
        <r>
          <rPr>
            <sz val="8"/>
            <color indexed="81"/>
            <rFont val="Tahoma"/>
            <family val="2"/>
          </rPr>
          <t xml:space="preserve">
Male, female, or combined</t>
        </r>
      </text>
    </comment>
    <comment ref="G1" authorId="0">
      <text>
        <r>
          <rPr>
            <b/>
            <sz val="8"/>
            <color indexed="81"/>
            <rFont val="Tahoma"/>
            <family val="2"/>
          </rPr>
          <t xml:space="preserve"> Chuck Parken:</t>
        </r>
        <r>
          <rPr>
            <sz val="8"/>
            <color indexed="81"/>
            <rFont val="Tahoma"/>
            <family val="2"/>
          </rPr>
          <t xml:space="preserve">
description of the spatial or temporal stratum if one is used</t>
        </r>
      </text>
    </comment>
    <comment ref="K1" authorId="0">
      <text>
        <r>
          <rPr>
            <b/>
            <sz val="8"/>
            <color indexed="81"/>
            <rFont val="Tahoma"/>
            <family val="2"/>
          </rPr>
          <t xml:space="preserve"> Chuck Parken:</t>
        </r>
        <r>
          <rPr>
            <sz val="8"/>
            <color indexed="81"/>
            <rFont val="Tahoma"/>
            <family val="2"/>
          </rPr>
          <t xml:space="preserve">
number of observed tags decoded by the head lab</t>
        </r>
      </text>
    </comment>
    <comment ref="O1" authorId="0">
      <text>
        <r>
          <rPr>
            <b/>
            <sz val="8"/>
            <color indexed="81"/>
            <rFont val="Tahoma"/>
            <family val="2"/>
          </rPr>
          <t xml:space="preserve"> Chuck Parken:</t>
        </r>
        <r>
          <rPr>
            <sz val="8"/>
            <color indexed="81"/>
            <rFont val="Tahoma"/>
            <family val="2"/>
          </rPr>
          <t xml:space="preserve">
Number of estimated tags in the stratum, after expanding by the inverse of the sampling rate</t>
        </r>
      </text>
    </comment>
    <comment ref="Q1" authorId="0">
      <text>
        <r>
          <rPr>
            <b/>
            <sz val="8"/>
            <color indexed="81"/>
            <rFont val="Tahoma"/>
            <family val="2"/>
          </rPr>
          <t xml:space="preserve"> Chuck Parken:</t>
        </r>
        <r>
          <rPr>
            <sz val="8"/>
            <color indexed="81"/>
            <rFont val="Tahoma"/>
            <family val="2"/>
          </rPr>
          <t xml:space="preserve">
I've used equation Appendix B-0-3 for the November 2007 Draft of the PSC CWT Workgroup Report</t>
        </r>
      </text>
    </comment>
    <comment ref="S1" authorId="0">
      <text>
        <r>
          <rPr>
            <b/>
            <sz val="8"/>
            <color indexed="81"/>
            <rFont val="Tahoma"/>
            <family val="2"/>
          </rPr>
          <t xml:space="preserve"> Chuck Parken:</t>
        </r>
        <r>
          <rPr>
            <sz val="8"/>
            <color indexed="81"/>
            <rFont val="Tahoma"/>
            <family val="2"/>
          </rPr>
          <t xml:space="preserve">
Total number of AFC fish in stratum, not just those corresponding to the tagcode</t>
        </r>
      </text>
    </comment>
    <comment ref="V1" authorId="0">
      <text>
        <r>
          <rPr>
            <b/>
            <sz val="8"/>
            <color indexed="81"/>
            <rFont val="Tahoma"/>
            <family val="2"/>
          </rPr>
          <t xml:space="preserve"> Chuck Parken:</t>
        </r>
        <r>
          <rPr>
            <sz val="8"/>
            <color indexed="81"/>
            <rFont val="Tahoma"/>
            <family val="2"/>
          </rPr>
          <t xml:space="preserve">
sum of AFC plus non-AFC</t>
        </r>
      </text>
    </comment>
    <comment ref="V35" authorId="1">
      <text>
        <r>
          <rPr>
            <b/>
            <sz val="9"/>
            <color indexed="81"/>
            <rFont val="Tahoma"/>
            <family val="2"/>
          </rPr>
          <t>DFO-MPO:</t>
        </r>
        <r>
          <rPr>
            <sz val="9"/>
            <color indexed="81"/>
            <rFont val="Tahoma"/>
            <family val="2"/>
          </rPr>
          <t xml:space="preserve">
temporally stratfied estimate</t>
        </r>
      </text>
    </comment>
    <comment ref="V53" authorId="1">
      <text>
        <r>
          <rPr>
            <b/>
            <sz val="9"/>
            <color indexed="81"/>
            <rFont val="Tahoma"/>
            <family val="2"/>
          </rPr>
          <t>DFO-MPO:</t>
        </r>
        <r>
          <rPr>
            <sz val="9"/>
            <color indexed="81"/>
            <rFont val="Tahoma"/>
            <family val="2"/>
          </rPr>
          <t xml:space="preserve">
temporally stratified estimate</t>
        </r>
      </text>
    </comment>
    <comment ref="D63" authorId="1">
      <text>
        <r>
          <rPr>
            <b/>
            <sz val="9"/>
            <color indexed="81"/>
            <rFont val="Tahoma"/>
            <family val="2"/>
          </rPr>
          <t>DFO-MPO:</t>
        </r>
        <r>
          <rPr>
            <sz val="9"/>
            <color indexed="81"/>
            <rFont val="Tahoma"/>
            <family val="2"/>
          </rPr>
          <t xml:space="preserve">
From: Desy, Travis 
Sent: December-14-16 11:01 AM
To: Parken, Chuck
Subject: RE: Nicola R Escapement CWT Data 1987-2016 from Chuck.xlsx
Verified them back to the field notes.  Everything is correct, one has a poh of 45.0 and the other of 39.0.  These were not Petersen tagged fish, so we cannot compare application sex to recovery sex.  The only thing to question could be the sex id at recovery…
From: Parken, Chuck 
Sent: 2016–December-14 10:45 AM
To: Desy, Travis
Subject: RE: Nicola R Escapement CWT Data 1987-2016 from Chuck.xlsx
I noticed a couple of age-3 female CWTs.  Did you pick up on that when you were looking at this.  It is generally rare to have ‘jills’, but does happen.  Anything to double check with that?
From: Desy, Travis 
Sent: December-14-16 10:05 AM
To: Parken, Chuck; Lemke, Sue
Subject: Nicola R Escapement CWT Data 1987-2016 from Chuck.xlsx
Hey Chuck
Here is the 2016 Nicola CWT spreadsheet.  It is all updated with and should be ready to go for you!  We will get the other ones to you once we have all the pieces put together.  
</t>
        </r>
      </text>
    </comment>
    <comment ref="D64" authorId="1">
      <text>
        <r>
          <rPr>
            <b/>
            <sz val="9"/>
            <color indexed="81"/>
            <rFont val="Tahoma"/>
            <family val="2"/>
          </rPr>
          <t>DFO-MPO:</t>
        </r>
        <r>
          <rPr>
            <sz val="9"/>
            <color indexed="81"/>
            <rFont val="Tahoma"/>
            <family val="2"/>
          </rPr>
          <t xml:space="preserve">
see previous comment</t>
        </r>
      </text>
    </comment>
    <comment ref="D80" authorId="1">
      <text>
        <r>
          <rPr>
            <b/>
            <sz val="9"/>
            <color indexed="81"/>
            <rFont val="Tahoma"/>
            <family val="2"/>
          </rPr>
          <t>DFO-MPO:</t>
        </r>
        <r>
          <rPr>
            <sz val="9"/>
            <color indexed="81"/>
            <rFont val="Tahoma"/>
            <family val="2"/>
          </rPr>
          <t xml:space="preserve">
CKP: Nicola tagcode applied to fish that were released on April 22 2015.  One small male (POH 23.2) was recovered with this tag code.  It was removed from the population estimate, leaving the tag code with no other recoveries.</t>
        </r>
      </text>
    </comment>
    <comment ref="K84" authorId="1">
      <text>
        <r>
          <rPr>
            <b/>
            <sz val="9"/>
            <color indexed="81"/>
            <rFont val="Tahoma"/>
            <family val="2"/>
          </rPr>
          <t>DFO-MPO:</t>
        </r>
        <r>
          <rPr>
            <sz val="9"/>
            <color indexed="81"/>
            <rFont val="Tahoma"/>
            <family val="2"/>
          </rPr>
          <t xml:space="preserve">
DFO-MPO:
2 of these heads had no data returned from the lab, and 10 of these heads had the head label lost, therefore although the CWT was read, the head could not be matched to our field data.</t>
        </r>
      </text>
    </comment>
    <comment ref="K100" authorId="1">
      <text>
        <r>
          <rPr>
            <b/>
            <sz val="9"/>
            <color indexed="81"/>
            <rFont val="Tahoma"/>
            <family val="2"/>
          </rPr>
          <t>DFO-MPO:</t>
        </r>
        <r>
          <rPr>
            <sz val="9"/>
            <color indexed="81"/>
            <rFont val="Tahoma"/>
            <family val="2"/>
          </rPr>
          <t xml:space="preserve">
2 of these heads had no data returned from the lab, and 9 of these heads had the head label lost, therefore although the CWT was read, the head could not be matched to our field data.</t>
        </r>
      </text>
    </comment>
    <comment ref="C355" authorId="2">
      <text>
        <r>
          <rPr>
            <b/>
            <sz val="8"/>
            <color indexed="81"/>
            <rFont val="Tahoma"/>
            <family val="2"/>
          </rPr>
          <t>DFO Employee:</t>
        </r>
        <r>
          <rPr>
            <sz val="8"/>
            <color indexed="81"/>
            <rFont val="Tahoma"/>
            <family val="2"/>
          </rPr>
          <t xml:space="preserve">
CWT summary not available by sex.  CWT summary is for combined males and females</t>
        </r>
      </text>
    </comment>
    <comment ref="D358" authorId="3">
      <text>
        <r>
          <rPr>
            <b/>
            <sz val="8"/>
            <color indexed="81"/>
            <rFont val="Tahoma"/>
            <family val="2"/>
          </rPr>
          <t>Fisheries and Oceans Canada:</t>
        </r>
        <r>
          <rPr>
            <sz val="8"/>
            <color indexed="81"/>
            <rFont val="Tahoma"/>
            <family val="2"/>
          </rPr>
          <t xml:space="preserve">
The tag code was orignially writted as 182829 on a print out that was faxed from Roberta to Mike. Mike did not have the lab decoding results by head label from the JOT lab, but HEB had a list of tag decoding results, but not by head label.
Tag code 182829 was actually applied to unclipped coho salmon at inch creek, so this is obviously a data entry error.
We think the correct tag code is 182129 because that code occured at age-3 in 2001 and age-5 in 2003, but there were no spawning ground recoveries in 2002.
</t>
        </r>
      </text>
    </comment>
    <comment ref="C368" authorId="2">
      <text>
        <r>
          <rPr>
            <b/>
            <sz val="8"/>
            <color indexed="81"/>
            <rFont val="Tahoma"/>
            <family val="2"/>
          </rPr>
          <t>DFO Employee:</t>
        </r>
        <r>
          <rPr>
            <sz val="8"/>
            <color indexed="81"/>
            <rFont val="Tahoma"/>
            <family val="2"/>
          </rPr>
          <t xml:space="preserve">
CWT summary not available by sex.  CWT summary is for combined males and females</t>
        </r>
      </text>
    </comment>
    <comment ref="D371" authorId="3">
      <text>
        <r>
          <rPr>
            <b/>
            <sz val="8"/>
            <color indexed="81"/>
            <rFont val="Tahoma"/>
            <family val="2"/>
          </rPr>
          <t>Fisheries and Oceans Canada:</t>
        </r>
        <r>
          <rPr>
            <sz val="8"/>
            <color indexed="81"/>
            <rFont val="Tahoma"/>
            <family val="2"/>
          </rPr>
          <t xml:space="preserve">
The tag code was orignially writted as 182829 on a print out that was faxed from Roberta to Mike. Mike did not have the lab decoding results by head label from the JOT lab, but HEB had a list of tag decoding results, but not by head label.
Tag code 182829 was actually applied to unclipped coho salmon at inch creek, so this is obviously a data entry error.
We think the correct tag code is 182129 because that code occured at age-3 in 2001 and age-5 in 2003, but there were no spawning ground recoveries in 2002.
</t>
        </r>
      </text>
    </comment>
    <comment ref="D449" authorId="4">
      <text>
        <r>
          <rPr>
            <b/>
            <sz val="9"/>
            <color indexed="81"/>
            <rFont val="Tahoma"/>
            <family val="2"/>
          </rPr>
          <t>DFO:</t>
        </r>
        <r>
          <rPr>
            <sz val="9"/>
            <color indexed="81"/>
            <rFont val="Tahoma"/>
            <family val="2"/>
          </rPr>
          <t xml:space="preserve">
Coldwater CWT stock</t>
        </r>
      </text>
    </comment>
    <comment ref="D457" authorId="4">
      <text>
        <r>
          <rPr>
            <b/>
            <sz val="9"/>
            <color indexed="81"/>
            <rFont val="Tahoma"/>
            <family val="2"/>
          </rPr>
          <t>DFO:</t>
        </r>
        <r>
          <rPr>
            <sz val="9"/>
            <color indexed="81"/>
            <rFont val="Tahoma"/>
            <family val="2"/>
          </rPr>
          <t xml:space="preserve">
Coldwater CWT stock</t>
        </r>
      </text>
    </comment>
    <comment ref="P610" authorId="4">
      <text>
        <r>
          <rPr>
            <b/>
            <sz val="9"/>
            <color indexed="81"/>
            <rFont val="Tahoma"/>
            <family val="2"/>
          </rPr>
          <t>DFO:</t>
        </r>
        <r>
          <rPr>
            <sz val="9"/>
            <color indexed="81"/>
            <rFont val="Tahoma"/>
            <family val="2"/>
          </rPr>
          <t xml:space="preserve">
EPAD has separate numbers for brood vs river that will sum to these numbers</t>
        </r>
      </text>
    </comment>
    <comment ref="V610" authorId="3">
      <text>
        <r>
          <rPr>
            <b/>
            <sz val="8"/>
            <color indexed="81"/>
            <rFont val="Tahoma"/>
            <family val="2"/>
          </rPr>
          <t>Fisheries and Oceans Canada:</t>
        </r>
        <r>
          <rPr>
            <sz val="8"/>
            <color indexed="81"/>
            <rFont val="Tahoma"/>
            <family val="2"/>
          </rPr>
          <t xml:space="preserve">
the 405 brood stock had to be combined because they could not be isolated in the sample data</t>
        </r>
      </text>
    </comment>
    <comment ref="V611" authorId="3">
      <text>
        <r>
          <rPr>
            <b/>
            <sz val="8"/>
            <color indexed="81"/>
            <rFont val="Tahoma"/>
            <family val="2"/>
          </rPr>
          <t>Fisheries and Oceans Canada:</t>
        </r>
        <r>
          <rPr>
            <sz val="8"/>
            <color indexed="81"/>
            <rFont val="Tahoma"/>
            <family val="2"/>
          </rPr>
          <t xml:space="preserve">
the 405 brood stock had to be combined because they could not be isolated in the sample data</t>
        </r>
      </text>
    </comment>
    <comment ref="V612" authorId="3">
      <text>
        <r>
          <rPr>
            <b/>
            <sz val="8"/>
            <color indexed="81"/>
            <rFont val="Tahoma"/>
            <family val="2"/>
          </rPr>
          <t>Fisheries and Oceans Canada:</t>
        </r>
        <r>
          <rPr>
            <sz val="8"/>
            <color indexed="81"/>
            <rFont val="Tahoma"/>
            <family val="2"/>
          </rPr>
          <t xml:space="preserve">
the 405 brood stock had to be combined because they could not be isolated in the sample data</t>
        </r>
      </text>
    </comment>
    <comment ref="V613" authorId="3">
      <text>
        <r>
          <rPr>
            <b/>
            <sz val="8"/>
            <color indexed="81"/>
            <rFont val="Tahoma"/>
            <family val="2"/>
          </rPr>
          <t>Fisheries and Oceans Canada:</t>
        </r>
        <r>
          <rPr>
            <sz val="8"/>
            <color indexed="81"/>
            <rFont val="Tahoma"/>
            <family val="2"/>
          </rPr>
          <t xml:space="preserve">
the 405 brood stock had to be combined because they could not be isolated in the sample data</t>
        </r>
      </text>
    </comment>
    <comment ref="V614" authorId="3">
      <text>
        <r>
          <rPr>
            <b/>
            <sz val="8"/>
            <color indexed="81"/>
            <rFont val="Tahoma"/>
            <family val="2"/>
          </rPr>
          <t>Fisheries and Oceans Canada:</t>
        </r>
        <r>
          <rPr>
            <sz val="8"/>
            <color indexed="81"/>
            <rFont val="Tahoma"/>
            <family val="2"/>
          </rPr>
          <t xml:space="preserve">
the 405 brood stock had to be combined because they could not be isolated in the sample data</t>
        </r>
      </text>
    </comment>
    <comment ref="V615" authorId="3">
      <text>
        <r>
          <rPr>
            <b/>
            <sz val="8"/>
            <color indexed="81"/>
            <rFont val="Tahoma"/>
            <family val="2"/>
          </rPr>
          <t>Fisheries and Oceans Canada:</t>
        </r>
        <r>
          <rPr>
            <sz val="8"/>
            <color indexed="81"/>
            <rFont val="Tahoma"/>
            <family val="2"/>
          </rPr>
          <t xml:space="preserve">
the 405 brood stock had to be combined because they could not be isolated in the sample data</t>
        </r>
      </text>
    </comment>
    <comment ref="V616" authorId="3">
      <text>
        <r>
          <rPr>
            <b/>
            <sz val="8"/>
            <color indexed="81"/>
            <rFont val="Tahoma"/>
            <family val="2"/>
          </rPr>
          <t>Fisheries and Oceans Canada:</t>
        </r>
        <r>
          <rPr>
            <sz val="8"/>
            <color indexed="81"/>
            <rFont val="Tahoma"/>
            <family val="2"/>
          </rPr>
          <t xml:space="preserve">
the 405 brood stock had to be combined because they could not be isolated in the sample data</t>
        </r>
      </text>
    </comment>
    <comment ref="V617" authorId="3">
      <text>
        <r>
          <rPr>
            <b/>
            <sz val="8"/>
            <color indexed="81"/>
            <rFont val="Tahoma"/>
            <family val="2"/>
          </rPr>
          <t>Fisheries and Oceans Canada:</t>
        </r>
        <r>
          <rPr>
            <sz val="8"/>
            <color indexed="81"/>
            <rFont val="Tahoma"/>
            <family val="2"/>
          </rPr>
          <t xml:space="preserve">
the 405 brood stock had to be combined because they could not be isolated in the sample data</t>
        </r>
      </text>
    </comment>
    <comment ref="V618" authorId="3">
      <text>
        <r>
          <rPr>
            <b/>
            <sz val="8"/>
            <color indexed="81"/>
            <rFont val="Tahoma"/>
            <family val="2"/>
          </rPr>
          <t>Fisheries and Oceans Canada:</t>
        </r>
        <r>
          <rPr>
            <sz val="8"/>
            <color indexed="81"/>
            <rFont val="Tahoma"/>
            <family val="2"/>
          </rPr>
          <t xml:space="preserve">
the 405 brood stock had to be combined because they could not be isolated in the sample data</t>
        </r>
      </text>
    </comment>
    <comment ref="V619" authorId="3">
      <text>
        <r>
          <rPr>
            <b/>
            <sz val="8"/>
            <color indexed="81"/>
            <rFont val="Tahoma"/>
            <family val="2"/>
          </rPr>
          <t>Fisheries and Oceans Canada:</t>
        </r>
        <r>
          <rPr>
            <sz val="8"/>
            <color indexed="81"/>
            <rFont val="Tahoma"/>
            <family val="2"/>
          </rPr>
          <t xml:space="preserve">
the 405 brood stock had to be combined because they could not be isolated in the sample data</t>
        </r>
      </text>
    </comment>
    <comment ref="V620" authorId="3">
      <text>
        <r>
          <rPr>
            <b/>
            <sz val="8"/>
            <color indexed="81"/>
            <rFont val="Tahoma"/>
            <family val="2"/>
          </rPr>
          <t>Fisheries and Oceans Canada:</t>
        </r>
        <r>
          <rPr>
            <sz val="8"/>
            <color indexed="81"/>
            <rFont val="Tahoma"/>
            <family val="2"/>
          </rPr>
          <t xml:space="preserve">
the 405 brood stock had to be combined because they could not be isolated in the sample data</t>
        </r>
      </text>
    </comment>
    <comment ref="V621" authorId="3">
      <text>
        <r>
          <rPr>
            <b/>
            <sz val="8"/>
            <color indexed="81"/>
            <rFont val="Tahoma"/>
            <family val="2"/>
          </rPr>
          <t>Fisheries and Oceans Canada:</t>
        </r>
        <r>
          <rPr>
            <sz val="8"/>
            <color indexed="81"/>
            <rFont val="Tahoma"/>
            <family val="2"/>
          </rPr>
          <t xml:space="preserve">
the 405 brood stock had to be combined because they could not be isolated in the sample data</t>
        </r>
      </text>
    </comment>
    <comment ref="V622" authorId="3">
      <text>
        <r>
          <rPr>
            <b/>
            <sz val="8"/>
            <color indexed="81"/>
            <rFont val="Tahoma"/>
            <family val="2"/>
          </rPr>
          <t>Fisheries and Oceans Canada:</t>
        </r>
        <r>
          <rPr>
            <sz val="8"/>
            <color indexed="81"/>
            <rFont val="Tahoma"/>
            <family val="2"/>
          </rPr>
          <t xml:space="preserve">
the 405 brood stock had to be combined because they could not be isolated in the sample data</t>
        </r>
      </text>
    </comment>
    <comment ref="V623" authorId="3">
      <text>
        <r>
          <rPr>
            <b/>
            <sz val="8"/>
            <color indexed="81"/>
            <rFont val="Tahoma"/>
            <family val="2"/>
          </rPr>
          <t>Fisheries and Oceans Canada:</t>
        </r>
        <r>
          <rPr>
            <sz val="8"/>
            <color indexed="81"/>
            <rFont val="Tahoma"/>
            <family val="2"/>
          </rPr>
          <t xml:space="preserve">
the 405 brood stock had to be combined because they could not be isolated in the sample data</t>
        </r>
      </text>
    </comment>
    <comment ref="V624" authorId="3">
      <text>
        <r>
          <rPr>
            <b/>
            <sz val="8"/>
            <color indexed="81"/>
            <rFont val="Tahoma"/>
            <family val="2"/>
          </rPr>
          <t>Fisheries and Oceans Canada:</t>
        </r>
        <r>
          <rPr>
            <sz val="8"/>
            <color indexed="81"/>
            <rFont val="Tahoma"/>
            <family val="2"/>
          </rPr>
          <t xml:space="preserve">
the 405 brood stock had to be combined because they could not be isolated in the sample data</t>
        </r>
      </text>
    </comment>
    <comment ref="V625" authorId="3">
      <text>
        <r>
          <rPr>
            <b/>
            <sz val="8"/>
            <color indexed="81"/>
            <rFont val="Tahoma"/>
            <family val="2"/>
          </rPr>
          <t>Fisheries and Oceans Canada:</t>
        </r>
        <r>
          <rPr>
            <sz val="8"/>
            <color indexed="81"/>
            <rFont val="Tahoma"/>
            <family val="2"/>
          </rPr>
          <t xml:space="preserve">
the 405 brood stock had to be combined because they could not be isolated in the sample data</t>
        </r>
      </text>
    </comment>
    <comment ref="V626" authorId="3">
      <text>
        <r>
          <rPr>
            <b/>
            <sz val="8"/>
            <color indexed="81"/>
            <rFont val="Tahoma"/>
            <family val="2"/>
          </rPr>
          <t>Fisheries and Oceans Canada:</t>
        </r>
        <r>
          <rPr>
            <sz val="8"/>
            <color indexed="81"/>
            <rFont val="Tahoma"/>
            <family val="2"/>
          </rPr>
          <t xml:space="preserve">
the 405 brood stock had to be combined because they could not be isolated in the sample data</t>
        </r>
      </text>
    </comment>
    <comment ref="P651" authorId="4">
      <text>
        <r>
          <rPr>
            <b/>
            <sz val="9"/>
            <color indexed="81"/>
            <rFont val="Tahoma"/>
            <family val="2"/>
          </rPr>
          <t>DFO:</t>
        </r>
        <r>
          <rPr>
            <sz val="9"/>
            <color indexed="81"/>
            <rFont val="Tahoma"/>
            <family val="2"/>
          </rPr>
          <t xml:space="preserve">
EPAD has separate numbers for brood vs river that will sum to these numbers
</t>
        </r>
      </text>
    </comment>
    <comment ref="V651" authorId="3">
      <text>
        <r>
          <rPr>
            <b/>
            <sz val="8"/>
            <color indexed="81"/>
            <rFont val="Tahoma"/>
            <family val="2"/>
          </rPr>
          <t>Fisheries and Oceans Canada:</t>
        </r>
        <r>
          <rPr>
            <sz val="8"/>
            <color indexed="81"/>
            <rFont val="Tahoma"/>
            <family val="2"/>
          </rPr>
          <t xml:space="preserve">
the 380 brood stock had to be combined because they could not be isolated in the sample data</t>
        </r>
      </text>
    </comment>
    <comment ref="V652" authorId="3">
      <text>
        <r>
          <rPr>
            <b/>
            <sz val="8"/>
            <color indexed="81"/>
            <rFont val="Tahoma"/>
            <family val="2"/>
          </rPr>
          <t>Fisheries and Oceans Canada:</t>
        </r>
        <r>
          <rPr>
            <sz val="8"/>
            <color indexed="81"/>
            <rFont val="Tahoma"/>
            <family val="2"/>
          </rPr>
          <t xml:space="preserve">
the 380 brood stock had to be combined because they could not be isolated in the sample data</t>
        </r>
      </text>
    </comment>
    <comment ref="V653" authorId="3">
      <text>
        <r>
          <rPr>
            <b/>
            <sz val="8"/>
            <color indexed="81"/>
            <rFont val="Tahoma"/>
            <family val="2"/>
          </rPr>
          <t>Fisheries and Oceans Canada:</t>
        </r>
        <r>
          <rPr>
            <sz val="8"/>
            <color indexed="81"/>
            <rFont val="Tahoma"/>
            <family val="2"/>
          </rPr>
          <t xml:space="preserve">
the 380 brood stock had to be combined because they could not be isolated in the sample data</t>
        </r>
      </text>
    </comment>
    <comment ref="V654" authorId="3">
      <text>
        <r>
          <rPr>
            <b/>
            <sz val="8"/>
            <color indexed="81"/>
            <rFont val="Tahoma"/>
            <family val="2"/>
          </rPr>
          <t>Fisheries and Oceans Canada:</t>
        </r>
        <r>
          <rPr>
            <sz val="8"/>
            <color indexed="81"/>
            <rFont val="Tahoma"/>
            <family val="2"/>
          </rPr>
          <t xml:space="preserve">
the 380 brood stock had to be combined because they could not be isolated in the sample data</t>
        </r>
      </text>
    </comment>
    <comment ref="V655" authorId="3">
      <text>
        <r>
          <rPr>
            <b/>
            <sz val="8"/>
            <color indexed="81"/>
            <rFont val="Tahoma"/>
            <family val="2"/>
          </rPr>
          <t>Fisheries and Oceans Canada:</t>
        </r>
        <r>
          <rPr>
            <sz val="8"/>
            <color indexed="81"/>
            <rFont val="Tahoma"/>
            <family val="2"/>
          </rPr>
          <t xml:space="preserve">
the 380 brood stock had to be combined because they could not be isolated in the sample data</t>
        </r>
      </text>
    </comment>
    <comment ref="V656" authorId="3">
      <text>
        <r>
          <rPr>
            <b/>
            <sz val="8"/>
            <color indexed="81"/>
            <rFont val="Tahoma"/>
            <family val="2"/>
          </rPr>
          <t>Fisheries and Oceans Canada:</t>
        </r>
        <r>
          <rPr>
            <sz val="8"/>
            <color indexed="81"/>
            <rFont val="Tahoma"/>
            <family val="2"/>
          </rPr>
          <t xml:space="preserve">
the 380 brood stock had to be combined because they could not be isolated in the sample data</t>
        </r>
      </text>
    </comment>
    <comment ref="V657" authorId="3">
      <text>
        <r>
          <rPr>
            <b/>
            <sz val="8"/>
            <color indexed="81"/>
            <rFont val="Tahoma"/>
            <family val="2"/>
          </rPr>
          <t>Fisheries and Oceans Canada:</t>
        </r>
        <r>
          <rPr>
            <sz val="8"/>
            <color indexed="81"/>
            <rFont val="Tahoma"/>
            <family val="2"/>
          </rPr>
          <t xml:space="preserve">
the 380 brood stock had to be combined because they could not be isolated in the sample data</t>
        </r>
      </text>
    </comment>
    <comment ref="V658" authorId="3">
      <text>
        <r>
          <rPr>
            <b/>
            <sz val="8"/>
            <color indexed="81"/>
            <rFont val="Tahoma"/>
            <family val="2"/>
          </rPr>
          <t>Fisheries and Oceans Canada:</t>
        </r>
        <r>
          <rPr>
            <sz val="8"/>
            <color indexed="81"/>
            <rFont val="Tahoma"/>
            <family val="2"/>
          </rPr>
          <t xml:space="preserve">
the 380 brood stock had to be combined because they could not be isolated in the sample data</t>
        </r>
      </text>
    </comment>
    <comment ref="V659" authorId="3">
      <text>
        <r>
          <rPr>
            <b/>
            <sz val="8"/>
            <color indexed="81"/>
            <rFont val="Tahoma"/>
            <family val="2"/>
          </rPr>
          <t>Fisheries and Oceans Canada:</t>
        </r>
        <r>
          <rPr>
            <sz val="8"/>
            <color indexed="81"/>
            <rFont val="Tahoma"/>
            <family val="2"/>
          </rPr>
          <t xml:space="preserve">
the 380 brood stock had to be combined because they could not be isolated in the sample data</t>
        </r>
      </text>
    </comment>
    <comment ref="V660" authorId="3">
      <text>
        <r>
          <rPr>
            <b/>
            <sz val="8"/>
            <color indexed="81"/>
            <rFont val="Tahoma"/>
            <family val="2"/>
          </rPr>
          <t>Fisheries and Oceans Canada:</t>
        </r>
        <r>
          <rPr>
            <sz val="8"/>
            <color indexed="81"/>
            <rFont val="Tahoma"/>
            <family val="2"/>
          </rPr>
          <t xml:space="preserve">
the 380 brood stock had to be combined because they could not be isolated in the sample data</t>
        </r>
      </text>
    </comment>
    <comment ref="V661" authorId="3">
      <text>
        <r>
          <rPr>
            <b/>
            <sz val="8"/>
            <color indexed="81"/>
            <rFont val="Tahoma"/>
            <family val="2"/>
          </rPr>
          <t>Fisheries and Oceans Canada:</t>
        </r>
        <r>
          <rPr>
            <sz val="8"/>
            <color indexed="81"/>
            <rFont val="Tahoma"/>
            <family val="2"/>
          </rPr>
          <t xml:space="preserve">
the 380 brood stock had to be combined because they could not be isolated in the sample data</t>
        </r>
      </text>
    </comment>
  </commentList>
</comments>
</file>

<file path=xl/comments2.xml><?xml version="1.0" encoding="utf-8"?>
<comments xmlns="http://schemas.openxmlformats.org/spreadsheetml/2006/main">
  <authors>
    <author>DFO</author>
  </authors>
  <commentList>
    <comment ref="J13" authorId="0">
      <text>
        <r>
          <rPr>
            <b/>
            <sz val="9"/>
            <color indexed="81"/>
            <rFont val="Tahoma"/>
            <family val="2"/>
          </rPr>
          <t>DFO:</t>
        </r>
        <r>
          <rPr>
            <sz val="9"/>
            <color indexed="81"/>
            <rFont val="Tahoma"/>
            <family val="2"/>
          </rPr>
          <t xml:space="preserve">
There fish were infected by Myxobacteria at the hatchery and the poor survival (0.00122775) reflects the effects of the disease.  These results do not represent the survival indices for natural origin fish</t>
        </r>
      </text>
    </comment>
  </commentList>
</comments>
</file>

<file path=xl/sharedStrings.xml><?xml version="1.0" encoding="utf-8"?>
<sst xmlns="http://schemas.openxmlformats.org/spreadsheetml/2006/main" count="60081" uniqueCount="5541">
  <si>
    <t>186242</t>
  </si>
  <si>
    <t>186243</t>
  </si>
  <si>
    <t>185554</t>
  </si>
  <si>
    <t>185555</t>
  </si>
  <si>
    <t>185645</t>
  </si>
  <si>
    <t>185927</t>
  </si>
  <si>
    <t>186005</t>
  </si>
  <si>
    <t>020159</t>
  </si>
  <si>
    <t>185642</t>
  </si>
  <si>
    <t>CV</t>
  </si>
  <si>
    <t>(blank)</t>
  </si>
  <si>
    <t>record_code</t>
  </si>
  <si>
    <t>format_version</t>
  </si>
  <si>
    <t>submission_date</t>
  </si>
  <si>
    <t>reporting_agency</t>
  </si>
  <si>
    <t>release_agency</t>
  </si>
  <si>
    <t>coordinator</t>
  </si>
  <si>
    <t>tag_code_or_release_id</t>
  </si>
  <si>
    <t>tag_type</t>
  </si>
  <si>
    <t>first_sequential_number</t>
  </si>
  <si>
    <t>last_sequential_number</t>
  </si>
  <si>
    <t>related_group_type</t>
  </si>
  <si>
    <t>related_group_id</t>
  </si>
  <si>
    <t>species</t>
  </si>
  <si>
    <t>run</t>
  </si>
  <si>
    <t>brood_year</t>
  </si>
  <si>
    <t>first_release_date</t>
  </si>
  <si>
    <t>last_release_date</t>
  </si>
  <si>
    <t>release_location_code</t>
  </si>
  <si>
    <t>hatchery_location_code</t>
  </si>
  <si>
    <t>stock_location_code</t>
  </si>
  <si>
    <t>release_stage</t>
  </si>
  <si>
    <t>rearing_type</t>
  </si>
  <si>
    <t>study_type</t>
  </si>
  <si>
    <t>release_strategy</t>
  </si>
  <si>
    <t>avg_weight</t>
  </si>
  <si>
    <t>avg_length</t>
  </si>
  <si>
    <t>study_integrity</t>
  </si>
  <si>
    <t>cwt_1st_mark</t>
  </si>
  <si>
    <t>cwt_1st_mark_count</t>
  </si>
  <si>
    <t>cwt_2nd_mark</t>
  </si>
  <si>
    <t>cwt_2nd_mark_count</t>
  </si>
  <si>
    <t>non_cwt_1st_mark</t>
  </si>
  <si>
    <t>non_cwt_1st_mark_count</t>
  </si>
  <si>
    <t>non_cwt_2nd_mark</t>
  </si>
  <si>
    <t>non_cwt_2nd_mark_count</t>
  </si>
  <si>
    <t>counting_method</t>
  </si>
  <si>
    <t>tag_loss_rate</t>
  </si>
  <si>
    <t>tag_loss_days</t>
  </si>
  <si>
    <t>tag_loss_sample_size</t>
  </si>
  <si>
    <t>tag_reused</t>
  </si>
  <si>
    <t>comments</t>
  </si>
  <si>
    <t>release_location_name</t>
  </si>
  <si>
    <t>hatchery_location_name</t>
  </si>
  <si>
    <t>stock_location_name</t>
  </si>
  <si>
    <t>release_location_state</t>
  </si>
  <si>
    <t>release_location_psc_region</t>
  </si>
  <si>
    <t>release_location_psc_basin</t>
  </si>
  <si>
    <t>record_origin</t>
  </si>
  <si>
    <t>T</t>
  </si>
  <si>
    <t>CDFO</t>
  </si>
  <si>
    <t>2FS  TOMMR0253</t>
  </si>
  <si>
    <t>2FS  TOMMH0160</t>
  </si>
  <si>
    <t>2FS  TOMMS0253</t>
  </si>
  <si>
    <t>P</t>
  </si>
  <si>
    <t>H</t>
  </si>
  <si>
    <t>B</t>
  </si>
  <si>
    <t>W</t>
  </si>
  <si>
    <t>TIME OF RELEASE: YEARLING</t>
  </si>
  <si>
    <t>BC</t>
  </si>
  <si>
    <t>FRTH</t>
  </si>
  <si>
    <t>TOMM</t>
  </si>
  <si>
    <t>S</t>
  </si>
  <si>
    <t>TIME OF RELEASE: EARLY. COMPARE TO 180353</t>
  </si>
  <si>
    <t>2FS  UPFRR1619</t>
  </si>
  <si>
    <t>2FS  UPFRS1619</t>
  </si>
  <si>
    <t>TIME OF RELEASE-YEARLING</t>
  </si>
  <si>
    <t>UPFR</t>
  </si>
  <si>
    <t>2FS  TOMMR1387</t>
  </si>
  <si>
    <t>2FS  TOMMS1387</t>
  </si>
  <si>
    <t>TIME OF RELEASE-PRE-FRESHET.</t>
  </si>
  <si>
    <t>TIME OF RELEASE-POST FRESHET</t>
  </si>
  <si>
    <t>REL'D COLDWATER SMOLT POND- AFS</t>
  </si>
  <si>
    <t>YEARLING RELEASE. BKD PRESENT.</t>
  </si>
  <si>
    <t>2FS  TOMMR0160</t>
  </si>
  <si>
    <t>2FS  TOMMS0160</t>
  </si>
  <si>
    <t>YEARLING RELEASE.SOME COHO ALSO MARKED IN ERROR WITH THIS TAGCODE.</t>
  </si>
  <si>
    <t>YEARLINGS.BKD. 5075 MARKS &amp; 19782 UNMARKS REL'D SPAHOMIN POND-AFS FUNDED.</t>
  </si>
  <si>
    <t>2FS  TOMFR0132</t>
  </si>
  <si>
    <t>2FS  TOMFS0132</t>
  </si>
  <si>
    <t>YEARLING RELEASE</t>
  </si>
  <si>
    <t>TOMF</t>
  </si>
  <si>
    <t>C</t>
  </si>
  <si>
    <t>MARK.FUNDED BY NWSFA. REL'D COLD.POND LATE APR/MAY. WT IS AVG OF OTHER YEARS.</t>
  </si>
  <si>
    <t>SEE ALSO 181916, 181917 &amp; 184050-51.</t>
  </si>
  <si>
    <t>SEE ALSO 181915, 181917 &amp; 184050-51.</t>
  </si>
  <si>
    <t>SEE ALSO 181915, 181916 &amp; 184050-51.</t>
  </si>
  <si>
    <t>EXTENDED REARING. SEE ALSO 182127.</t>
  </si>
  <si>
    <t>EXTENDED REARING. SEE ALSO 182126.</t>
  </si>
  <si>
    <t>EXTENDED REARING. SEE ALSO 182129.</t>
  </si>
  <si>
    <t>EXTENDED REARING. SEE ALSO 182128</t>
  </si>
  <si>
    <t>EXTENDED REARING. SEE ALSO 182217/18.</t>
  </si>
  <si>
    <t>EXTENDED REARING. SEE ALSO 182216/18.</t>
  </si>
  <si>
    <t>EXTENDED REARING. SEE ALSO 182216/17.</t>
  </si>
  <si>
    <t>FED LO RATION. SEE 182732-HI RATION</t>
  </si>
  <si>
    <t>FED HI RATION. SEE 182731-LO RATION GROUP</t>
  </si>
  <si>
    <t>D</t>
  </si>
  <si>
    <t>YEARLING RELEASE. FED LO RATION-SEE 182863-HIGH RATION</t>
  </si>
  <si>
    <t>YEARLING RELEASE. FED HIGH RATION. SEE 182862-LO RATION</t>
  </si>
  <si>
    <t>2FS  TOMMR0254</t>
  </si>
  <si>
    <t>2FS  TOMMS0254</t>
  </si>
  <si>
    <t>YEARLING REL. ALSO 183104; ESTIMATED RELEASE #'S DUE TO POOR RECORD-KEEPING.</t>
  </si>
  <si>
    <t>YEARLING RELEASE BY NWSFA</t>
  </si>
  <si>
    <t>HIGH DENSITY REARED. SEE 183863-LOW DENSITY</t>
  </si>
  <si>
    <t>LOW DENSITY REARED-SEE 183862-HIGH DENSITY</t>
  </si>
  <si>
    <t>SEE ALSO 181915-17 &amp; 184051.</t>
  </si>
  <si>
    <t>SEE ALSO 181915-17 &amp; 184050.</t>
  </si>
  <si>
    <t>EXTENDED REARING.</t>
  </si>
  <si>
    <t>Age</t>
  </si>
  <si>
    <t>Average of Age</t>
  </si>
  <si>
    <t>(Multiple Items)</t>
  </si>
  <si>
    <t>River escapement auxilliary file for Gayle</t>
  </si>
  <si>
    <t>SEE ALSO 184723 &amp; 24. SCATTER RELEASED FROM DAM TO SUNSHINE VALLEY RD EAST.</t>
  </si>
  <si>
    <t>SEE ALSO 184722 &amp; 24. SCATTER RELEASED FROM DAM TO SUNSHINE VALLEY RD EAST.</t>
  </si>
  <si>
    <t>SEE ALSO 1847 22 &amp; 23. SCATTER RELEASED FROM DAM TO SUNSHINE VALLEY RD EAST.</t>
  </si>
  <si>
    <t>REL. SOME FROM ACCLIMATION POND AFTER 2 WKS &amp; SOME AT JULIET CR CONFLUENCE.</t>
  </si>
  <si>
    <t>SEE ALSO 185202 &amp; 185203.</t>
  </si>
  <si>
    <t>SEE ALSO 185201 &amp; 185203.</t>
  </si>
  <si>
    <t>SEE ALSO 185201 &amp; 185202.</t>
  </si>
  <si>
    <t>SEE ALSO 185216 &amp; 185217.</t>
  </si>
  <si>
    <t>SEE ALSO 185215 &amp; 185217.</t>
  </si>
  <si>
    <t>SEE ALSO 185215 &amp; 185216.</t>
  </si>
  <si>
    <t>Out of the 26 "No pin" results, 5 males and 6 females had CFE comment from the head lab. These were separated and labelled as "No data"</t>
  </si>
  <si>
    <t>8 heads were sent into the head lab without data</t>
  </si>
  <si>
    <t>L4</t>
  </si>
  <si>
    <t>016609E</t>
  </si>
  <si>
    <t>No-Pin</t>
  </si>
  <si>
    <t>no date</t>
  </si>
  <si>
    <t>U5</t>
  </si>
  <si>
    <t>278293E</t>
  </si>
  <si>
    <t>015504E</t>
  </si>
  <si>
    <t>L5</t>
  </si>
  <si>
    <t>015579E</t>
  </si>
  <si>
    <t>L</t>
  </si>
  <si>
    <t>367112E</t>
  </si>
  <si>
    <t>U4</t>
  </si>
  <si>
    <t>015526E</t>
  </si>
  <si>
    <t>U2</t>
  </si>
  <si>
    <t>015566E</t>
  </si>
  <si>
    <t>015567E</t>
  </si>
  <si>
    <t>could not reconcile</t>
  </si>
  <si>
    <t>REL.SITES: NICOLA DAM, MERRIT GOLFCOURSE, SHULUS RAILROAD BED, GAVLINS BRIDGE</t>
  </si>
  <si>
    <t>RELEASE SITES SAME AS 185234</t>
  </si>
  <si>
    <t>RELEASE SITES: NICOLA RANCH, RIVER RANCH, NORGARDS</t>
  </si>
  <si>
    <t>SAME RELEASE SITES AS 185236</t>
  </si>
  <si>
    <t>SEE ALSO 185517. VARIETY OF RELEASE SITES.</t>
  </si>
  <si>
    <t>SEE ALSO 185516. VARIETY OF RELEASE SITES.</t>
  </si>
  <si>
    <t>NICOLA DAM,MERRIT GOLF, SHULUS RR BED, GAVLINS BR, NICOLA&amp;RIVER RANCH, NORGARD</t>
  </si>
  <si>
    <t>ALSO SEE TAGCODES 185936 &amp; 185935.</t>
  </si>
  <si>
    <t>ALSO SEE TAGCODES 185936 &amp; 185926.</t>
  </si>
  <si>
    <t>ALSO SEE TAGCODES 185935 &amp; 185926.</t>
  </si>
  <si>
    <t>Hatcher Expansion Ratio</t>
  </si>
  <si>
    <t>Hatchery Expansion Ratio</t>
  </si>
  <si>
    <t>Hatchery Fish</t>
  </si>
  <si>
    <t>Total Spawners</t>
  </si>
  <si>
    <t>% Hatchery</t>
  </si>
  <si>
    <t>Total Hatchery Spawners</t>
  </si>
  <si>
    <t>Natural Origin Spawners</t>
  </si>
  <si>
    <t>Indicator</t>
  </si>
  <si>
    <t>no</t>
  </si>
  <si>
    <t>yes</t>
  </si>
  <si>
    <t>Release Type</t>
  </si>
  <si>
    <t>Tag Codes for the Canadian indicators up to BY 2008 (or 2007 depending on stock) to be used for the ERA and forecasts in 2011</t>
  </si>
  <si>
    <t>Included are:</t>
  </si>
  <si>
    <t>Standard indicator codes</t>
  </si>
  <si>
    <t>Codes used only for the base period calibration</t>
  </si>
  <si>
    <t>Additional codes for testing (new)</t>
  </si>
  <si>
    <t>indicator?</t>
  </si>
  <si>
    <t>Region</t>
  </si>
  <si>
    <t>ATN</t>
  </si>
  <si>
    <t>180488</t>
  </si>
  <si>
    <t>Yes</t>
  </si>
  <si>
    <t>North/Central Coast</t>
  </si>
  <si>
    <t>180489</t>
  </si>
  <si>
    <t>180984</t>
  </si>
  <si>
    <t>CAP</t>
  </si>
  <si>
    <t>Capilano R</t>
  </si>
  <si>
    <t>0103-Capilano R</t>
  </si>
  <si>
    <t>Base period calibration only</t>
  </si>
  <si>
    <t>180164</t>
  </si>
  <si>
    <t>CHE</t>
  </si>
  <si>
    <t>Harrison R</t>
  </si>
  <si>
    <t>0154-Chehalis River H</t>
  </si>
  <si>
    <t>180165</t>
  </si>
  <si>
    <t>180166</t>
  </si>
  <si>
    <t>CKO</t>
  </si>
  <si>
    <t>Chilko R</t>
  </si>
  <si>
    <t>0272-Chilko R</t>
  </si>
  <si>
    <t>180167</t>
  </si>
  <si>
    <t>180274</t>
  </si>
  <si>
    <t>180275</t>
  </si>
  <si>
    <t>186362</t>
  </si>
  <si>
    <t>KIT</t>
  </si>
  <si>
    <t>Kitimat R</t>
  </si>
  <si>
    <t>0146-Kitimat River H</t>
  </si>
  <si>
    <t>Central Coast</t>
  </si>
  <si>
    <t>186363</t>
  </si>
  <si>
    <t>186205</t>
  </si>
  <si>
    <t>186206</t>
  </si>
  <si>
    <t>Upper Georgia Strait</t>
  </si>
  <si>
    <t>186207</t>
  </si>
  <si>
    <t>186208</t>
  </si>
  <si>
    <t>186209</t>
  </si>
  <si>
    <t>West Coast Vancouver Island</t>
  </si>
  <si>
    <t>186210</t>
  </si>
  <si>
    <t>SKE</t>
  </si>
  <si>
    <t>Skeena R</t>
  </si>
  <si>
    <t>0119-Kispiox River H, 0142-Fulton River</t>
  </si>
  <si>
    <t>180273</t>
  </si>
  <si>
    <t>183855</t>
  </si>
  <si>
    <t>185360</t>
  </si>
  <si>
    <t>185956</t>
  </si>
  <si>
    <t>185957</t>
  </si>
  <si>
    <t>185958</t>
  </si>
  <si>
    <t>185959</t>
  </si>
  <si>
    <t>186161</t>
  </si>
  <si>
    <t>186345</t>
  </si>
  <si>
    <t>186346</t>
  </si>
  <si>
    <t>186347</t>
  </si>
  <si>
    <t>186348</t>
  </si>
  <si>
    <t>186349</t>
  </si>
  <si>
    <t>186350</t>
  </si>
  <si>
    <t>186351</t>
  </si>
  <si>
    <t>023754</t>
  </si>
  <si>
    <t>022819</t>
  </si>
  <si>
    <t>022655</t>
  </si>
  <si>
    <t>022520</t>
  </si>
  <si>
    <t>180484</t>
  </si>
  <si>
    <t>180485</t>
  </si>
  <si>
    <t>180486</t>
  </si>
  <si>
    <t>180487</t>
  </si>
  <si>
    <t>185001</t>
  </si>
  <si>
    <t>185002</t>
  </si>
  <si>
    <t>185040</t>
  </si>
  <si>
    <t>185556</t>
  </si>
  <si>
    <t>185557</t>
  </si>
  <si>
    <t>185558</t>
  </si>
  <si>
    <t>185612</t>
  </si>
  <si>
    <t>185707</t>
  </si>
  <si>
    <t>184922</t>
  </si>
  <si>
    <t>185221</t>
  </si>
  <si>
    <t>185242</t>
  </si>
  <si>
    <t>185263</t>
  </si>
  <si>
    <t>186030</t>
  </si>
  <si>
    <t>186031</t>
  </si>
  <si>
    <t>186032</t>
  </si>
  <si>
    <t>025641</t>
  </si>
  <si>
    <t>025650</t>
  </si>
  <si>
    <t>184923</t>
  </si>
  <si>
    <t>184924</t>
  </si>
  <si>
    <t>184920</t>
  </si>
  <si>
    <t>184921</t>
  </si>
  <si>
    <t>184911</t>
  </si>
  <si>
    <t>184912</t>
  </si>
  <si>
    <t>184550</t>
  </si>
  <si>
    <t>184551</t>
  </si>
  <si>
    <t>182132</t>
  </si>
  <si>
    <t>182133</t>
  </si>
  <si>
    <t>182134</t>
  </si>
  <si>
    <t>182135</t>
  </si>
  <si>
    <t>181724</t>
  </si>
  <si>
    <t>182722</t>
  </si>
  <si>
    <t>183723</t>
  </si>
  <si>
    <t>183916</t>
  </si>
  <si>
    <t>183917</t>
  </si>
  <si>
    <t>183901</t>
  </si>
  <si>
    <t>183902</t>
  </si>
  <si>
    <t>183903</t>
  </si>
  <si>
    <t>182846</t>
  </si>
  <si>
    <t>182847</t>
  </si>
  <si>
    <t>182848</t>
  </si>
  <si>
    <t>182256</t>
  </si>
  <si>
    <t>182257</t>
  </si>
  <si>
    <t>182258</t>
  </si>
  <si>
    <t>181945</t>
  </si>
  <si>
    <t>181946</t>
  </si>
  <si>
    <t>181947</t>
  </si>
  <si>
    <t>181231</t>
  </si>
  <si>
    <t>181232</t>
  </si>
  <si>
    <t>181233</t>
  </si>
  <si>
    <t>180842</t>
  </si>
  <si>
    <t>180843</t>
  </si>
  <si>
    <t>180844</t>
  </si>
  <si>
    <t>180335</t>
  </si>
  <si>
    <t>180336</t>
  </si>
  <si>
    <t>021547</t>
  </si>
  <si>
    <t>021548</t>
  </si>
  <si>
    <t>020641</t>
  </si>
  <si>
    <t>020642</t>
  </si>
  <si>
    <t>020643</t>
  </si>
  <si>
    <t>025761</t>
  </si>
  <si>
    <t>025762</t>
  </si>
  <si>
    <t>024738</t>
  </si>
  <si>
    <t>024739</t>
  </si>
  <si>
    <t>024740</t>
  </si>
  <si>
    <t>024741</t>
  </si>
  <si>
    <t>024402</t>
  </si>
  <si>
    <t>024403</t>
  </si>
  <si>
    <t>024404</t>
  </si>
  <si>
    <t>024405</t>
  </si>
  <si>
    <t>024406</t>
  </si>
  <si>
    <t>024407</t>
  </si>
  <si>
    <t>024408</t>
  </si>
  <si>
    <t>024409</t>
  </si>
  <si>
    <t>023755</t>
  </si>
  <si>
    <t>023756</t>
  </si>
  <si>
    <t>023757</t>
  </si>
  <si>
    <t>023758</t>
  </si>
  <si>
    <t>023759</t>
  </si>
  <si>
    <t>024051</t>
  </si>
  <si>
    <t>024052</t>
  </si>
  <si>
    <t>022901</t>
  </si>
  <si>
    <t>023041</t>
  </si>
  <si>
    <t>023042</t>
  </si>
  <si>
    <t>023043</t>
  </si>
  <si>
    <t>022701</t>
  </si>
  <si>
    <t>022702</t>
  </si>
  <si>
    <t>022725</t>
  </si>
  <si>
    <t>022759</t>
  </si>
  <si>
    <t>022760</t>
  </si>
  <si>
    <t>022761</t>
  </si>
  <si>
    <t>022521</t>
  </si>
  <si>
    <t>022523</t>
  </si>
  <si>
    <t>022525</t>
  </si>
  <si>
    <t>022205</t>
  </si>
  <si>
    <t>180480</t>
  </si>
  <si>
    <t>180481</t>
  </si>
  <si>
    <t>180482</t>
  </si>
  <si>
    <t>180483</t>
  </si>
  <si>
    <t>021602</t>
  </si>
  <si>
    <t>021658</t>
  </si>
  <si>
    <t>180377</t>
  </si>
  <si>
    <t>180395</t>
  </si>
  <si>
    <t>180396</t>
  </si>
  <si>
    <t>180469</t>
  </si>
  <si>
    <t>180470</t>
  </si>
  <si>
    <t>180471</t>
  </si>
  <si>
    <t>180472</t>
  </si>
  <si>
    <t>180473</t>
  </si>
  <si>
    <t>185344</t>
  </si>
  <si>
    <t>185345</t>
  </si>
  <si>
    <t>185705</t>
  </si>
  <si>
    <t>186137</t>
  </si>
  <si>
    <t>186311</t>
  </si>
  <si>
    <t>186312</t>
  </si>
  <si>
    <t>186313</t>
  </si>
  <si>
    <t>186314</t>
  </si>
  <si>
    <t>186315</t>
  </si>
  <si>
    <t>186316</t>
  </si>
  <si>
    <t>186317</t>
  </si>
  <si>
    <t>186318</t>
  </si>
  <si>
    <t>180182</t>
  </si>
  <si>
    <t>183639</t>
  </si>
  <si>
    <t>186232</t>
  </si>
  <si>
    <t>186233</t>
  </si>
  <si>
    <t>186234</t>
  </si>
  <si>
    <t>182755</t>
  </si>
  <si>
    <t>026124</t>
  </si>
  <si>
    <t>026125</t>
  </si>
  <si>
    <t>026126</t>
  </si>
  <si>
    <t>024841</t>
  </si>
  <si>
    <t>024847</t>
  </si>
  <si>
    <t>024007</t>
  </si>
  <si>
    <t>023059</t>
  </si>
  <si>
    <t>180183</t>
  </si>
  <si>
    <t>180184</t>
  </si>
  <si>
    <t>180189</t>
  </si>
  <si>
    <t>180474</t>
  </si>
  <si>
    <t>180475</t>
  </si>
  <si>
    <t>180491</t>
  </si>
  <si>
    <t>180170</t>
  </si>
  <si>
    <t>186235</t>
  </si>
  <si>
    <t>186236</t>
  </si>
  <si>
    <t>186237</t>
  </si>
  <si>
    <t>186238</t>
  </si>
  <si>
    <t>186239</t>
  </si>
  <si>
    <t>185910</t>
  </si>
  <si>
    <t>185911</t>
  </si>
  <si>
    <t>185912</t>
  </si>
  <si>
    <t>185913</t>
  </si>
  <si>
    <t>082339</t>
  </si>
  <si>
    <t>082343</t>
  </si>
  <si>
    <t>082344</t>
  </si>
  <si>
    <t>082345</t>
  </si>
  <si>
    <t>185808</t>
  </si>
  <si>
    <t>185809</t>
  </si>
  <si>
    <t>183716</t>
  </si>
  <si>
    <t>183717</t>
  </si>
  <si>
    <t>180369</t>
  </si>
  <si>
    <t>180370</t>
  </si>
  <si>
    <t>180371</t>
  </si>
  <si>
    <t>180372</t>
  </si>
  <si>
    <t>180373</t>
  </si>
  <si>
    <t>180374</t>
  </si>
  <si>
    <t>180375</t>
  </si>
  <si>
    <t>180376</t>
  </si>
  <si>
    <t>180386</t>
  </si>
  <si>
    <t>180387</t>
  </si>
  <si>
    <t>180388</t>
  </si>
  <si>
    <t>180389</t>
  </si>
  <si>
    <t>180390</t>
  </si>
  <si>
    <t>180391</t>
  </si>
  <si>
    <t>180392</t>
  </si>
  <si>
    <t>180393</t>
  </si>
  <si>
    <t>180394</t>
  </si>
  <si>
    <t>180685</t>
  </si>
  <si>
    <t>180881</t>
  </si>
  <si>
    <t>180882</t>
  </si>
  <si>
    <t>180883</t>
  </si>
  <si>
    <t>180884</t>
  </si>
  <si>
    <t>180885</t>
  </si>
  <si>
    <t>185960</t>
  </si>
  <si>
    <t>185961</t>
  </si>
  <si>
    <t>185962</t>
  </si>
  <si>
    <t>180226</t>
  </si>
  <si>
    <t>180227</t>
  </si>
  <si>
    <t>020951</t>
  </si>
  <si>
    <t>024803</t>
  </si>
  <si>
    <t>024804</t>
  </si>
  <si>
    <t>024805</t>
  </si>
  <si>
    <t>024806</t>
  </si>
  <si>
    <t>024514</t>
  </si>
  <si>
    <t>024515</t>
  </si>
  <si>
    <t>024516</t>
  </si>
  <si>
    <t>024517</t>
  </si>
  <si>
    <t>024518</t>
  </si>
  <si>
    <t>024519</t>
  </si>
  <si>
    <t>024520</t>
  </si>
  <si>
    <t>024644</t>
  </si>
  <si>
    <t>024645</t>
  </si>
  <si>
    <t>024646</t>
  </si>
  <si>
    <t>024647</t>
  </si>
  <si>
    <t>024648</t>
  </si>
  <si>
    <t>082222</t>
  </si>
  <si>
    <t>082223</t>
  </si>
  <si>
    <t>082224</t>
  </si>
  <si>
    <t>082226</t>
  </si>
  <si>
    <t>082227</t>
  </si>
  <si>
    <t>082228</t>
  </si>
  <si>
    <t>022354</t>
  </si>
  <si>
    <t>022355</t>
  </si>
  <si>
    <t>022356</t>
  </si>
  <si>
    <t>021908</t>
  </si>
  <si>
    <t>021936</t>
  </si>
  <si>
    <t>021937</t>
  </si>
  <si>
    <t>021715</t>
  </si>
  <si>
    <t>021805</t>
  </si>
  <si>
    <t>021806</t>
  </si>
  <si>
    <t>021807</t>
  </si>
  <si>
    <t>021606</t>
  </si>
  <si>
    <t>021751</t>
  </si>
  <si>
    <t>022003</t>
  </si>
  <si>
    <t>180276</t>
  </si>
  <si>
    <t>180277</t>
  </si>
  <si>
    <t>180380</t>
  </si>
  <si>
    <t>180381</t>
  </si>
  <si>
    <t>180382</t>
  </si>
  <si>
    <t>180383</t>
  </si>
  <si>
    <t>180384</t>
  </si>
  <si>
    <t>180385</t>
  </si>
  <si>
    <t>021601</t>
  </si>
  <si>
    <t>021755</t>
  </si>
  <si>
    <t>021625</t>
  </si>
  <si>
    <t>021638</t>
  </si>
  <si>
    <t>032003H00001803</t>
  </si>
  <si>
    <t>2FS  TOMFR0161</t>
  </si>
  <si>
    <t>2FS  TOMFH1958</t>
  </si>
  <si>
    <t>2FS  TOMFS0161</t>
  </si>
  <si>
    <t>DI; ADCWT: SEE ALSO 185205,06, 185148 (ADCWT) &amp; 185144,45,46,47 (CWTONLY).</t>
  </si>
  <si>
    <t>R-Shuswap R Low</t>
  </si>
  <si>
    <t>H-Shuswap River, Middle,</t>
  </si>
  <si>
    <t>S-Shuswap R Low</t>
  </si>
  <si>
    <t>DI; CWT ONLY: SEE ALSO 185145-47 (CWT ONLY) &amp; 185148,185204-06 (ADCWT).</t>
  </si>
  <si>
    <t>DI; CWT ONLY: SEE ALSO 185144,46,47 (CWT ONLY) &amp; 185148, 185204-06 (ADCWT).</t>
  </si>
  <si>
    <t>DI; CWT ONLY: SEE ALSO 185144,45,47 (CWT ONLY) &amp; 185148, 185204-06 (ADCWT).</t>
  </si>
  <si>
    <t>DI; CWT ONLY: SEE ALSO 185144,45,46 (CWT ONLY) &amp; 185148, 185204,05,06 (ADCWT).</t>
  </si>
  <si>
    <t>DI; ADCWT: SEE ALSO 185204,05,06 (ADCWT) &amp; 185144,45,46,47 (CWT ONLY).</t>
  </si>
  <si>
    <t>DI; ADCWT: SEE ALSO 185148, 185204,06 (ADCWT) &amp; 185144,45,46,47 (CWT ONLY).</t>
  </si>
  <si>
    <t>DI; ADCWT: SEE ALSO 185148, 185204,05 (ADCWT) &amp; 185144,45,46,47 (CWTONLY).</t>
  </si>
  <si>
    <t>184704</t>
  </si>
  <si>
    <t>2FS  TOMFR1958</t>
  </si>
  <si>
    <t>2FS  TOMFS1958</t>
  </si>
  <si>
    <t>SEE ALSO 184705 AND 184706.</t>
  </si>
  <si>
    <t>R-Shuswap R Middle</t>
  </si>
  <si>
    <t>S-Shuswap R Middle</t>
  </si>
  <si>
    <t>184705</t>
  </si>
  <si>
    <t>SEE ALSO 184704 AND 184706.</t>
  </si>
  <si>
    <t>184706</t>
  </si>
  <si>
    <t>SEE ALSO 184704 AND 184705.</t>
  </si>
  <si>
    <t>032002H00001796</t>
  </si>
  <si>
    <t>D.I., ADCWT; SEE ALSO 184708-10 (ADCWT) &amp; 184711-14 (CWTONLY).</t>
  </si>
  <si>
    <t>D.I., ADCWT; SEE ALSO 184707 &amp; 09-10 (ADCWT) &amp; 184711-14 (CWTONLY).</t>
  </si>
  <si>
    <t>D.I., ADCWT; SEE ALSO 184707-08 &amp; 10 (ADCWT) &amp; 184711-14 (CWTONLY).</t>
  </si>
  <si>
    <t>D.I., ADCWT; SEE ALSO 184707-09 (ADCWT) &amp; 184711-14 (CWTONLY).</t>
  </si>
  <si>
    <t>D.I., CWTONLY; SEE ALSO 184712-14 (CWTONLY) &amp; 184707-10 (ADCWT).</t>
  </si>
  <si>
    <t>D.I., CWTONLY; SEE ALSO 184711 &amp; 13-14 (CWTONLY) &amp; 184707-10 (ADCWT).</t>
  </si>
  <si>
    <t>D.I., CWTONLY; SEE ALSO 184711-12 &amp; 14 (CWTONLY) &amp; 184707-10 (ADCWT).</t>
  </si>
  <si>
    <t>D.I., CWTONLY; SEE ALSO 184711-13 (CWT ONLY) &amp; 184707-10 (ADCWT).</t>
  </si>
  <si>
    <t>032001H00001804</t>
  </si>
  <si>
    <t>DOUBLE INDEX ADCWT. SEE ALSO 184505-07. COMPARE TO CWT ONLY 184508-11.</t>
  </si>
  <si>
    <t>DOUBLE INDEX AD CWT. SEE ALSO 184504/06/07. COMPARE TO CWT ONLY 184508-11.</t>
  </si>
  <si>
    <t>DOUBLE INDEX AD CWT. SEE ALSO 184504/05/07. COMPARE TO CWT ONLY 184508-11.</t>
  </si>
  <si>
    <t>DOUBLE INDEX AD CWT. SEE ALSO 184504-06. COMPARE TO CWT ONLY 184508-11.</t>
  </si>
  <si>
    <t>DOUBLE INDEX CWT ONLY. SEE ALSO 184509-11. COMPARE TO ADCWT 184504-07.</t>
  </si>
  <si>
    <t>DOUBLE INDEX CWT ONLY. SEE ALSO 184508/10/11. COMPARE TO ADCWT 184504-07.</t>
  </si>
  <si>
    <t>DOUBLE INDEX CWT ONLY. SEE ALSO 184508/09/11. COMPARE TO ADCWT 184504-07.</t>
  </si>
  <si>
    <t>DOUBLE INDEX CWT ONLY. SEE ALSO 184508-10. COMPARE TO ADCWT 184504-07.</t>
  </si>
  <si>
    <t>184501</t>
  </si>
  <si>
    <t>SEE ALSO 184502/03.</t>
  </si>
  <si>
    <t>184502</t>
  </si>
  <si>
    <t>SEE ALSO 184501/03.</t>
  </si>
  <si>
    <t>184503</t>
  </si>
  <si>
    <t>SEE ALSO 184501/02.</t>
  </si>
  <si>
    <t>025343</t>
  </si>
  <si>
    <t>TIME OF RELEASE: LATE RELEASE</t>
  </si>
  <si>
    <t>020421</t>
  </si>
  <si>
    <t>COMBINE WITH  020422</t>
  </si>
  <si>
    <t>023548</t>
  </si>
  <si>
    <t>TIME OF RELEASE:EARLY SEE 023549</t>
  </si>
  <si>
    <t>020422</t>
  </si>
  <si>
    <t>COMBINE WITH  020421</t>
  </si>
  <si>
    <t>031999H00001806</t>
  </si>
  <si>
    <t>DOUBLE INDEX -ADCWT. SEE ALSO 184209 (ADCWT) &amp; 184210-11 (CWT ONLY)</t>
  </si>
  <si>
    <t>025828</t>
  </si>
  <si>
    <t>032000H00001805</t>
  </si>
  <si>
    <t>DOUBLE-INDEX, ADCWT. SEE ALSO 182205-07. COMPARE TO CWT ONLY 184310/11.</t>
  </si>
  <si>
    <t>025342</t>
  </si>
  <si>
    <t>TIME OF RELEASE:EARLY. 10% OF TAGGED FISH HAD ABRADED NOSES</t>
  </si>
  <si>
    <t>DOUBLE INDEX - CWTONLY. SEE ALSO 194211 (CWTONLY) &amp; 184208-09 (ADCWT)</t>
  </si>
  <si>
    <t>DOUBLE-INDEX, CWT ONLY. SEE ALSO 184310. COMPARE TO ADCWT 182204-07.</t>
  </si>
  <si>
    <t>DOUBLE-INDEX, ADCWT. SEE ALSO 182204/05/07. COMPARE TO CWT ONLY 184310/11.</t>
  </si>
  <si>
    <t>024316</t>
  </si>
  <si>
    <t>DOUBLE-INDEX, CWT ONLY. SEE ALSO 184311. COMPARE TO ADCWT 182204-07.</t>
  </si>
  <si>
    <t>DOUBLE-INDEX, ADCWT. SEE ALSO 182204-06. COMPARE TO CWT ONLY 184310/11.</t>
  </si>
  <si>
    <t>DOUBLE-INDEX, ADCWT. SEE ALSO 182204/06/07. COMPARE TO CWT ONLY 184310/11.</t>
  </si>
  <si>
    <t>DOUBLE INDEX -ADCWT. SEE ALSO 184208 (ADCWT) &amp; 184210-11 (CWTONLY)</t>
  </si>
  <si>
    <t>023055</t>
  </si>
  <si>
    <t>TIME OF RELEASE-EARLY</t>
  </si>
  <si>
    <t>023549</t>
  </si>
  <si>
    <t>TIME OF RELEASE:EARLY. SEE 023548</t>
  </si>
  <si>
    <t>023552</t>
  </si>
  <si>
    <t>TIME OF RELEASE:LATE. SEE 023553</t>
  </si>
  <si>
    <t>025827</t>
  </si>
  <si>
    <t>TIME OF RELEASE: EARLY RELEASE</t>
  </si>
  <si>
    <t>DOUBLE INDEX- CWT ONLY; SEE ALSO 184210 (CWTONLY) &amp; 184208-09 (ADCWT)</t>
  </si>
  <si>
    <t>023553</t>
  </si>
  <si>
    <t>TIME OF RELEASE:LATE. SEE 023552</t>
  </si>
  <si>
    <t>024610</t>
  </si>
  <si>
    <t>TIME OF RELEASE:EARLY RELEASE</t>
  </si>
  <si>
    <t>023054</t>
  </si>
  <si>
    <t>TIME OF RELEASE-LATE</t>
  </si>
  <si>
    <t>025340</t>
  </si>
  <si>
    <t>TIME OF RELEASE: LATE. SEE 025341</t>
  </si>
  <si>
    <t>023546</t>
  </si>
  <si>
    <t>TIME OF RELESE:EARLY SEE 023547</t>
  </si>
  <si>
    <t>181640</t>
  </si>
  <si>
    <t>025824</t>
  </si>
  <si>
    <t>TIME OF RELEASE:EARLY. SEE 025823</t>
  </si>
  <si>
    <t>183151</t>
  </si>
  <si>
    <t>183152</t>
  </si>
  <si>
    <t>023551</t>
  </si>
  <si>
    <t>TIME OF RELEASE:LATE SEE 023550</t>
  </si>
  <si>
    <t>183150</t>
  </si>
  <si>
    <t>025823</t>
  </si>
  <si>
    <t>TIME OF RELEASE:EARLY. SEE 025824</t>
  </si>
  <si>
    <t>025825</t>
  </si>
  <si>
    <t>TIME OF RELEASE:LATE. SEE 025826</t>
  </si>
  <si>
    <t>182461</t>
  </si>
  <si>
    <t>023547</t>
  </si>
  <si>
    <t>TIME OF RELEASE:EARLY SEE 023546</t>
  </si>
  <si>
    <t>181440</t>
  </si>
  <si>
    <t>180854</t>
  </si>
  <si>
    <t>182501</t>
  </si>
  <si>
    <t>025338</t>
  </si>
  <si>
    <t>TIME OF RELEASE:EARLY SEE 025339</t>
  </si>
  <si>
    <t>025339</t>
  </si>
  <si>
    <t>TIME AND SIZE: EARLY SEE 025338</t>
  </si>
  <si>
    <t>024535</t>
  </si>
  <si>
    <t>TIME OF RELEASE:LATE</t>
  </si>
  <si>
    <t>182203</t>
  </si>
  <si>
    <t>020424</t>
  </si>
  <si>
    <t>TIME OF RELEASE:EARLY. REPLICATE OF 020423</t>
  </si>
  <si>
    <t>180343</t>
  </si>
  <si>
    <t>TIME OF RELEASE: LATE. SEE ALSO 180342</t>
  </si>
  <si>
    <t>020423</t>
  </si>
  <si>
    <t>TIME OF RELEASE:EARLY. RELICATE OF 020424.</t>
  </si>
  <si>
    <t>020425</t>
  </si>
  <si>
    <t>TIME AND SIZE: LATE RELEASE.REPLICATE OF 020426</t>
  </si>
  <si>
    <t>182201</t>
  </si>
  <si>
    <t>020426</t>
  </si>
  <si>
    <t>TIME OF RELEASE:LATE. REPLICATE OF 020425</t>
  </si>
  <si>
    <t>182202</t>
  </si>
  <si>
    <t>180342</t>
  </si>
  <si>
    <t>TIME OF RELEASE: EARLY. SEE ALSO 180343</t>
  </si>
  <si>
    <t>025341</t>
  </si>
  <si>
    <t>TIME OF RELEASE:LATE. SEE 025342</t>
  </si>
  <si>
    <t>021530</t>
  </si>
  <si>
    <t>TIME OF RELEASE:EARLY. SEE 021531.</t>
  </si>
  <si>
    <t>184215</t>
  </si>
  <si>
    <t>021531</t>
  </si>
  <si>
    <t>TIME OF RELEASE: LATE. SEE 021530.</t>
  </si>
  <si>
    <t>023550</t>
  </si>
  <si>
    <t>TIME OF RELEASE:LATE SEE 023551</t>
  </si>
  <si>
    <t>025826</t>
  </si>
  <si>
    <t>TIME OF RELEASE:LATE. SEE 025825</t>
  </si>
  <si>
    <t>024534</t>
  </si>
  <si>
    <t>TIME AND SIZE: EARLY RELEASE</t>
  </si>
  <si>
    <t>ADCWT (NO LONGER DI TAGGING). SEE ALSO 185207 AND 185426.</t>
  </si>
  <si>
    <t>SEE ALSO 185156-58. RELEASED UPSTREAM OF COOKE CR CONFLUENCE.</t>
  </si>
  <si>
    <t>SEE ALSO 185155 &amp; 185157-58. REL UPSTREAM OF COOKE CR CONFLUENCE.</t>
  </si>
  <si>
    <t>SEE ALSO 185155-56 &amp; 185158. REL UPSTREAM OF COOKE CR CONFLUENCE.</t>
  </si>
  <si>
    <t>SEE ALSO 185155-57. REL UPSTREAM OF COOKE CR CONFLUENCE.</t>
  </si>
  <si>
    <t>ADCWT (NO LONGER DI TAGGING). SEE ALSO 185426 AND 185608.</t>
  </si>
  <si>
    <t>ADCWT (NO LONGER DI TAGGING). SEE ALSO 185207 AND 185608.</t>
  </si>
  <si>
    <t>RELEASED 300M UPSTREAM FROM COOK CREEK CONFLUENCE</t>
  </si>
  <si>
    <t>SEE 186162 AND 186352.</t>
  </si>
  <si>
    <t>SEE 186162.  LENGTH AND WEIGHT AVERAGED OVER ALL 12 RELEASES.</t>
  </si>
  <si>
    <t>SEE 186162 AND 186352 COMMENTS.</t>
  </si>
  <si>
    <t>RELEASED APPROX 300M UPSTREAM OF COOKE CR. CONFLUENCE. SEE 186352 COMMENT ALSO</t>
  </si>
  <si>
    <t>ALSO SEE TAGCODES 180276-77, 180380-83 &amp; 180385.</t>
  </si>
  <si>
    <t>ALSO SEE TAGCODES 180276 &amp; 180380-85.</t>
  </si>
  <si>
    <t>ALSO SEE TAGCODES 180277 &amp; 180380-85.</t>
  </si>
  <si>
    <t>180266</t>
  </si>
  <si>
    <t>ALSO SEE TAGCODES 180267-180269.</t>
  </si>
  <si>
    <t>180267</t>
  </si>
  <si>
    <t>ALSO SEE TAGCODES 180266, 180268 &amp; 180269</t>
  </si>
  <si>
    <t>180269</t>
  </si>
  <si>
    <t>ALSO SEE TAGCODES 180266-180268.</t>
  </si>
  <si>
    <t>ALSO SEE TAGCODES 180276,180277 &amp; 180381-85</t>
  </si>
  <si>
    <t>ALSO SEE TAGCODES 180276-77, 180380 &amp; 180382-85.</t>
  </si>
  <si>
    <t>ALSO SEE TAGCODES 180276-77, 180380-81 &amp; 180383-85.</t>
  </si>
  <si>
    <t>ALSO SEE TAGCODES 180276-77 &amp; 180380-84.</t>
  </si>
  <si>
    <t>180268</t>
  </si>
  <si>
    <t>ALSO SEE TAGCODES 180266,180267 &amp; 180269</t>
  </si>
  <si>
    <t>ALSO SEE TAGCODES 180276-77, 180380-82 &amp; 180384-85.</t>
  </si>
  <si>
    <t>180477</t>
  </si>
  <si>
    <t>VO</t>
  </si>
  <si>
    <t>180478</t>
  </si>
  <si>
    <t>V</t>
  </si>
  <si>
    <t>180767</t>
  </si>
  <si>
    <t>180996</t>
  </si>
  <si>
    <t>180969</t>
  </si>
  <si>
    <t>180970</t>
  </si>
  <si>
    <t>180972</t>
  </si>
  <si>
    <t>180766</t>
  </si>
  <si>
    <t>186338</t>
  </si>
  <si>
    <t>180971</t>
  </si>
  <si>
    <t>180897</t>
  </si>
  <si>
    <t>184860</t>
  </si>
  <si>
    <t>SEE ALSO 184859</t>
  </si>
  <si>
    <t>R-Salmon R/TOMF</t>
  </si>
  <si>
    <t>H-Spius Creek H</t>
  </si>
  <si>
    <t>S-Salmon R/TOMF</t>
  </si>
  <si>
    <t>R-Nicola R</t>
  </si>
  <si>
    <t>S-Nicola R</t>
  </si>
  <si>
    <t>184859</t>
  </si>
  <si>
    <t>SEE ALSO 184860</t>
  </si>
  <si>
    <t>184532</t>
  </si>
  <si>
    <t>ALSO 728 TAGS &amp; 13 AD-ONLY (741) RELEASED FEB 12 DUE TO MINOR FURUNC INFECTION</t>
  </si>
  <si>
    <t>R-Spius Cr</t>
  </si>
  <si>
    <t>S-Spius Cr</t>
  </si>
  <si>
    <t>184848</t>
  </si>
  <si>
    <t>REL. AT CONFLUENCE WITH BOLEAN CR. COMPARE TO 184849 (ACCLIMATION POND REL.).</t>
  </si>
  <si>
    <t>184849</t>
  </si>
  <si>
    <t>REL. FROM ACCLIMATION POND AFTER 1 WK. COMPARE TO 184848 (BOLEAN CR CONF.REL).</t>
  </si>
  <si>
    <t>R-Coldwater R</t>
  </si>
  <si>
    <t>S-Coldwater R</t>
  </si>
  <si>
    <t>184521</t>
  </si>
  <si>
    <t>EXTENDED REARING; SOME RELEASED FROM ACCLIMATION POND.</t>
  </si>
  <si>
    <t>181205</t>
  </si>
  <si>
    <t>R-Bridge R</t>
  </si>
  <si>
    <t>S-Bridge R</t>
  </si>
  <si>
    <t>180839</t>
  </si>
  <si>
    <t>181163</t>
  </si>
  <si>
    <t>024528</t>
  </si>
  <si>
    <t>R-Deadman R</t>
  </si>
  <si>
    <t>S-Deadman R</t>
  </si>
  <si>
    <t>024529</t>
  </si>
  <si>
    <t>025203</t>
  </si>
  <si>
    <t>ALSO SEE 025204</t>
  </si>
  <si>
    <t>025204</t>
  </si>
  <si>
    <t>ALSO SEE 025203</t>
  </si>
  <si>
    <t>024530</t>
  </si>
  <si>
    <t>024562</t>
  </si>
  <si>
    <t>020739</t>
  </si>
  <si>
    <t>TIME OF RELEASE: NORMAL 1+ SM. SEE ALSO 020738</t>
  </si>
  <si>
    <t>020741</t>
  </si>
  <si>
    <t>TIME OF RELEASE:1+ SM RELEASE 1 MONTH EARLIER THAN NORMAL. SEE ALSO 020740</t>
  </si>
  <si>
    <t>025738</t>
  </si>
  <si>
    <t>CONTROL FOR IMPRINT GROUP</t>
  </si>
  <si>
    <t>TIME OF REL: LATE.GROUP SUFFERED STRESS + MORTS WHEN REL'D IN HI TEMP WATER</t>
  </si>
  <si>
    <t>025858</t>
  </si>
  <si>
    <t>TIME OF RELEASE: NORMAL 1+ SM. SEE ALSO 025859.</t>
  </si>
  <si>
    <t>020738</t>
  </si>
  <si>
    <t>TIME OF RELEASE: NORMAL 1+ SM. SEE ALSO 020739</t>
  </si>
  <si>
    <t>REL'D SPAHOMIN SMOLT POND- AFS</t>
  </si>
  <si>
    <t>024859</t>
  </si>
  <si>
    <t>IMPRINT</t>
  </si>
  <si>
    <t>025857</t>
  </si>
  <si>
    <t>TIME OF RELEASE: EARLY 1+ SM. SEE ALSO 025856.</t>
  </si>
  <si>
    <t>024563</t>
  </si>
  <si>
    <t>025547</t>
  </si>
  <si>
    <t>TIME OF RELEASE-FALL</t>
  </si>
  <si>
    <t>025431</t>
  </si>
  <si>
    <t>025518</t>
  </si>
  <si>
    <t>025856</t>
  </si>
  <si>
    <t>TIME OF RELEASE: EARLY 1+ SM. SEE ALSO 025857.</t>
  </si>
  <si>
    <t>023038</t>
  </si>
  <si>
    <t>IMPRINTED</t>
  </si>
  <si>
    <t>024601</t>
  </si>
  <si>
    <t>TIME OF RELEASE: EXPERIMENTAL JULY RELEASE</t>
  </si>
  <si>
    <t>023039</t>
  </si>
  <si>
    <t>022822</t>
  </si>
  <si>
    <t>022823</t>
  </si>
  <si>
    <t>023730</t>
  </si>
  <si>
    <t>TIME OF RELEASE: FALL</t>
  </si>
  <si>
    <t>023535</t>
  </si>
  <si>
    <t>TIME OF RELEASE: YEARLING; COMBINE WITH 024057</t>
  </si>
  <si>
    <t>020416</t>
  </si>
  <si>
    <t>TIME OF RELEASE-NORMAL. SEE ALSO 020353, 020417.</t>
  </si>
  <si>
    <t>025740</t>
  </si>
  <si>
    <t>020419</t>
  </si>
  <si>
    <t>TIME OF RELEASE: LATE.RIVER AT FULL FLOOD,HIGH,FAST.SEE ALSO 020418,20</t>
  </si>
  <si>
    <t>020417</t>
  </si>
  <si>
    <t>TIME OF RELEASE:NORMAL.SEE ALSO 020353, 020416.</t>
  </si>
  <si>
    <t>025739</t>
  </si>
  <si>
    <t>024057</t>
  </si>
  <si>
    <t>TIME OF RELEASE: YEARLING; COMBINE WITH 023535</t>
  </si>
  <si>
    <t>025150</t>
  </si>
  <si>
    <t>TIME OF RELEASE-NORMAL SPRING</t>
  </si>
  <si>
    <t>022820</t>
  </si>
  <si>
    <t>020353</t>
  </si>
  <si>
    <t>TIME AND SIZE:NORMAL. SEE ALSO 020416, 020417.</t>
  </si>
  <si>
    <t>020420</t>
  </si>
  <si>
    <t>TIME OF RELEASE: LATE. RIVER AT FULL FLOOD,HIGH,FAST.SEE 020418-19.</t>
  </si>
  <si>
    <t>022821</t>
  </si>
  <si>
    <t>026346</t>
  </si>
  <si>
    <t>2FS  TOMMR0252</t>
  </si>
  <si>
    <t>2FS  TOMMS0252</t>
  </si>
  <si>
    <t>EWOS-REP 1</t>
  </si>
  <si>
    <t>R-Bonaparte R</t>
  </si>
  <si>
    <t>S-Bonaparte R</t>
  </si>
  <si>
    <t>021557</t>
  </si>
  <si>
    <t>SUBJECT TO SUPERSATURATION BEFORE RELEASE. 5% SHOWED SYMPTOMS.</t>
  </si>
  <si>
    <t>026347</t>
  </si>
  <si>
    <t>EWOS-REP 2</t>
  </si>
  <si>
    <t>026351</t>
  </si>
  <si>
    <t>WHITECREST-REP 2</t>
  </si>
  <si>
    <t>026349</t>
  </si>
  <si>
    <t>MOORE CLARK-REP 2</t>
  </si>
  <si>
    <t>024706</t>
  </si>
  <si>
    <t>TIME OF RELEASE: FALL; COMBINE WITH 024705</t>
  </si>
  <si>
    <t>024533</t>
  </si>
  <si>
    <t>TIME OF RELEASE: EARLY; COMBINE WITH 024531-32</t>
  </si>
  <si>
    <t>026345</t>
  </si>
  <si>
    <t>BIODIET-REP 2</t>
  </si>
  <si>
    <t>026350</t>
  </si>
  <si>
    <t>WHITECREST-REP 1</t>
  </si>
  <si>
    <t>024531</t>
  </si>
  <si>
    <t>TIME OF RELEASE:EARLY; COMBINE WITH 024532-33</t>
  </si>
  <si>
    <t>026348</t>
  </si>
  <si>
    <t>MOORE CLARK-REP 1</t>
  </si>
  <si>
    <t>024532</t>
  </si>
  <si>
    <t>TIME OF RELEASE: EARLY; COMBINE WITH 024531 &amp; 33</t>
  </si>
  <si>
    <t>026344</t>
  </si>
  <si>
    <t>BIODIET REP 1</t>
  </si>
  <si>
    <t>180349</t>
  </si>
  <si>
    <t>024707</t>
  </si>
  <si>
    <t>TIME OF RELEASE</t>
  </si>
  <si>
    <t>024705</t>
  </si>
  <si>
    <t>TIME OF RELEASE: FALL; COMBINE WITH 024706</t>
  </si>
  <si>
    <t>025517</t>
  </si>
  <si>
    <t>022817</t>
  </si>
  <si>
    <t>024607</t>
  </si>
  <si>
    <t>182241</t>
  </si>
  <si>
    <t>020743</t>
  </si>
  <si>
    <t>TIME OF RELEASE:YEARLING</t>
  </si>
  <si>
    <t>180301</t>
  </si>
  <si>
    <t>181525</t>
  </si>
  <si>
    <t>180302</t>
  </si>
  <si>
    <t>181828</t>
  </si>
  <si>
    <t>182733</t>
  </si>
  <si>
    <t>182131</t>
  </si>
  <si>
    <t>EXTENDED REARING. SEE ALSO 182130.</t>
  </si>
  <si>
    <t>183351</t>
  </si>
  <si>
    <t>181829</t>
  </si>
  <si>
    <t>183912</t>
  </si>
  <si>
    <t>182130</t>
  </si>
  <si>
    <t>EXTENDED REARING. SEE ALSO 182131.</t>
  </si>
  <si>
    <t>025859</t>
  </si>
  <si>
    <t>TIME OF RELEASE: NORMAL 1+ SM. SEE ALSO 025858.</t>
  </si>
  <si>
    <t>020418</t>
  </si>
  <si>
    <t>TIME OF RELEASE: LATE. RIVER AT FULL FLOOD,HIGH,FAST.SEE ALSO 020419-20</t>
  </si>
  <si>
    <t>023310</t>
  </si>
  <si>
    <t>025432</t>
  </si>
  <si>
    <t>025163</t>
  </si>
  <si>
    <t>025201</t>
  </si>
  <si>
    <t>025202</t>
  </si>
  <si>
    <t>TIME OF RELEASE-NORMAL SPRING RELEASE</t>
  </si>
  <si>
    <t>020740</t>
  </si>
  <si>
    <t>TIME OF RELEASE:1+ SM RELEASE 1 MONTH EARLIER THAN NORMAL. SEE ALSO 020741</t>
  </si>
  <si>
    <t>023311</t>
  </si>
  <si>
    <t>TIME OF RELEASE: NORMAL SIZE &amp; TIME AT RELEASE. SEE 021556.</t>
  </si>
  <si>
    <t>181526</t>
  </si>
  <si>
    <t>020742</t>
  </si>
  <si>
    <t>022818</t>
  </si>
  <si>
    <t>182242</t>
  </si>
  <si>
    <t>ESTIMATED RELEASE NUMBER FROM SPAHOMIN SM POND AFTER FREEZE KILLED MOST FISH</t>
  </si>
  <si>
    <t>180966</t>
  </si>
  <si>
    <t>182118</t>
  </si>
  <si>
    <t>SEE ALSO 182332.</t>
  </si>
  <si>
    <t>182332</t>
  </si>
  <si>
    <t>SEE ALSO 182118.</t>
  </si>
  <si>
    <t>185925</t>
  </si>
  <si>
    <t>ALSO SEE TAGCODES 180184 &amp; 180189</t>
  </si>
  <si>
    <t>ALSO SEE TAGCODES 180183 &amp; 180189</t>
  </si>
  <si>
    <t>ALSO SEE TAGCODES 180183 &amp; 180184</t>
  </si>
  <si>
    <t>180990</t>
  </si>
  <si>
    <t>180991</t>
  </si>
  <si>
    <t>180965</t>
  </si>
  <si>
    <t>2FS  TOMFH0156</t>
  </si>
  <si>
    <t>H-Eagle River H</t>
  </si>
  <si>
    <t>023421</t>
  </si>
  <si>
    <t>021535</t>
  </si>
  <si>
    <t>2FS  TOMFR0156</t>
  </si>
  <si>
    <t>2FS  TOMFS0156</t>
  </si>
  <si>
    <t>OUTFLOW RELEASE</t>
  </si>
  <si>
    <t>R-Eagle R</t>
  </si>
  <si>
    <t>S-Eagle R</t>
  </si>
  <si>
    <t>023762</t>
  </si>
  <si>
    <t>TIME OF REL:SMOLT.SEE 023763,023801-02(SM),024023-25(FALL),022722,27,023150(1+</t>
  </si>
  <si>
    <t>022803</t>
  </si>
  <si>
    <t>024203</t>
  </si>
  <si>
    <t>TIME OF RELEASE:YEARLING. SEE 024201-02(1+), 024301-06(SM),024553-55(FALL)</t>
  </si>
  <si>
    <t>026030</t>
  </si>
  <si>
    <t>TIME OF RELEASE-YEARLING. SEE 026029, 025906, 025710.</t>
  </si>
  <si>
    <t>025851</t>
  </si>
  <si>
    <t>EARLY RELEASE (MIDDLE SITE)</t>
  </si>
  <si>
    <t>023303</t>
  </si>
  <si>
    <t>TIME OF RELEASE:YEARLING. SEE 023261-62,023037(SM),023243-44(FALLS)</t>
  </si>
  <si>
    <t>023801</t>
  </si>
  <si>
    <t>TIME OF REL:SM. SEE 023762-63,023802(SM),024023-25(FALL),022722,27,023150(1+)</t>
  </si>
  <si>
    <t>181202</t>
  </si>
  <si>
    <t>ACCELERATED.COMBINE WITH 181201</t>
  </si>
  <si>
    <t>180445</t>
  </si>
  <si>
    <t>HEATED INCUBATION. GRIFFEN LAKE RELEASE</t>
  </si>
  <si>
    <t>181204</t>
  </si>
  <si>
    <t>ENCHANTED RELEASE.COMBINE WITH 181203</t>
  </si>
  <si>
    <t>025852</t>
  </si>
  <si>
    <t>EARLY RELEASE (UPPER SITE)</t>
  </si>
  <si>
    <t>024302</t>
  </si>
  <si>
    <t>TIME OF RELEASE:SMOLT. SEE 024301-06(SM),024553-55(FALL),024201-03(1+)</t>
  </si>
  <si>
    <t>025850</t>
  </si>
  <si>
    <t>EARLY RELEASE(LOWER SITE)</t>
  </si>
  <si>
    <t>025423</t>
  </si>
  <si>
    <t>TIME OF RELEASE:SMOLT. SEE 025420-22(SM),025521,024313-15(1+)</t>
  </si>
  <si>
    <t>023243</t>
  </si>
  <si>
    <t>TIME OF RELEASE:FALL. SEE 023244(FALL), 023261-62,023037(SM), 023303(1+)</t>
  </si>
  <si>
    <t>180447</t>
  </si>
  <si>
    <t>HEATED INCUBATION. HAGAR'S RELEASE</t>
  </si>
  <si>
    <t>023150</t>
  </si>
  <si>
    <t>TIME OF REL-YEARLING. SEE 022722,022727(1+),023762-63,023801-02(SM),024023-25</t>
  </si>
  <si>
    <t>181203</t>
  </si>
  <si>
    <t>ENCHANTED RELEASE.COMBINE WITH 181204</t>
  </si>
  <si>
    <t>024024</t>
  </si>
  <si>
    <t>TIME OF REL:FALL. SEE 023762-63,023801-01(SM),024024-25(FALL),022722,27,023150</t>
  </si>
  <si>
    <t>024025</t>
  </si>
  <si>
    <t>TIME OF REL:FALL. SEE 024023-24(FALL),023762-63,023801-02(SM),022722,27,023150</t>
  </si>
  <si>
    <t>025853</t>
  </si>
  <si>
    <t>LATE RELEASE (LOWER SITE)</t>
  </si>
  <si>
    <t>024553</t>
  </si>
  <si>
    <t>TIME OF RELEASE:FALL. SEE 024554-55(FALL), 024301-06(SM),024201-03(1+)</t>
  </si>
  <si>
    <t>021443</t>
  </si>
  <si>
    <t>GRIFFEN LAKE CONTROL. SEE 021440.</t>
  </si>
  <si>
    <t>025906</t>
  </si>
  <si>
    <t>TIME OF RELEASE-YEARLING.SEE 026029,025710,026030.</t>
  </si>
  <si>
    <t>024554</t>
  </si>
  <si>
    <t>TIME OF RELEASE:FALL. SEE 024553-55(FALL), 024301-06(SM),024201-03(1+)</t>
  </si>
  <si>
    <t>021442</t>
  </si>
  <si>
    <t>HAGAR'S RELEASE. HEATED INCUBATION. CONTROL=021444</t>
  </si>
  <si>
    <t>024301</t>
  </si>
  <si>
    <t>TIME OF RELEASE:SMOLT. SEE 024302-06(SM),024553-55(FALL),024201-03(1+)</t>
  </si>
  <si>
    <t>025422</t>
  </si>
  <si>
    <t>TIME OF RELEASE:SMOLT. SEE 025420-23(SM),025521,024313-15(1+)</t>
  </si>
  <si>
    <t>021441</t>
  </si>
  <si>
    <t>ENCHANTED FOREST RELEASE. HEATED INCUBATION. SEE CONTROL 021445.</t>
  </si>
  <si>
    <t>025855</t>
  </si>
  <si>
    <t>LATE RELEASE (UPPER SITE)</t>
  </si>
  <si>
    <t>024314</t>
  </si>
  <si>
    <t>TIME OF RELEASE: LATE YEARLING. SEE 024313-14</t>
  </si>
  <si>
    <t>024023</t>
  </si>
  <si>
    <t>TIME OF REL:FALL SEE 023762-63,023801-02(SM),024024-25(FALL),022722,27,023150</t>
  </si>
  <si>
    <t>024306</t>
  </si>
  <si>
    <t>TIME OF RELEASE:SMOLT. SEE 024301-05(SM), 024553-55(FALL),024201-03(1+)</t>
  </si>
  <si>
    <t>024202</t>
  </si>
  <si>
    <t>TIME OF RELEASE:YEARLING. SEE 024201-03(1+), 024301-06(SM),024553-55(FALL)</t>
  </si>
  <si>
    <t>020711</t>
  </si>
  <si>
    <t>180448</t>
  </si>
  <si>
    <t>CONTROL FOR 180445-180447</t>
  </si>
  <si>
    <t>020712</t>
  </si>
  <si>
    <t>LATE RELEASE (MIDDLE SITE)</t>
  </si>
  <si>
    <t>020710</t>
  </si>
  <si>
    <t>023037</t>
  </si>
  <si>
    <t>TIME OF RELEASE:SMOLT. SEE 023261-62(SM), 023243-44(FALLS),023303(1+)</t>
  </si>
  <si>
    <t>023244</t>
  </si>
  <si>
    <t>TIME OF RELEASE:FALL, SEE 023243(FALL), 023261-62,023037(SM),023303(1+)</t>
  </si>
  <si>
    <t>025854</t>
  </si>
  <si>
    <t>024303</t>
  </si>
  <si>
    <t>TIME OF RELEASE-SMOLT. SEE 024301-06(SM), 024553-55(FALL),024201-03(1+)</t>
  </si>
  <si>
    <t>023763</t>
  </si>
  <si>
    <t>TIME OF REL:SM. SEE 023762,023801-02(SM),024023-25(FALL),022722,27,023150(1+)</t>
  </si>
  <si>
    <t>024304</t>
  </si>
  <si>
    <t>TIME OF RELEASE:SMOLT. SEE 024301-06(SM), 024553-55(FALL),024201-03(1+)</t>
  </si>
  <si>
    <t>020444</t>
  </si>
  <si>
    <t>TIME OF RELEASE-YEARLING.TREATED FOR BKD 1 WK PRIOR TO RELEASE</t>
  </si>
  <si>
    <t>180446</t>
  </si>
  <si>
    <t>HEATED INCUBATION. ENCHANTED FOREST RELEASE</t>
  </si>
  <si>
    <t>180344</t>
  </si>
  <si>
    <t>DESTROYED. BKD.</t>
  </si>
  <si>
    <t>021440</t>
  </si>
  <si>
    <t>GRIFFEN LAKE RELEASE. HEATED INCUBATION. SEE CONTROL 021443.</t>
  </si>
  <si>
    <t>023246</t>
  </si>
  <si>
    <t>RELEASED TO UPPER EAGLE</t>
  </si>
  <si>
    <t>026029</t>
  </si>
  <si>
    <t>TIME OF RELEASE-YEARLING. SEE 025906, 026030, 025710.</t>
  </si>
  <si>
    <t>023261</t>
  </si>
  <si>
    <t>TIME OF RELEASE:SMOLT. SEE 023262,023037(SM),023243-44(FALL),023303(1+)</t>
  </si>
  <si>
    <t>181201</t>
  </si>
  <si>
    <t>ACCELERATED.COMBINE WITH 181202</t>
  </si>
  <si>
    <t>024555</t>
  </si>
  <si>
    <t>TIME OF RELEASE:FALL. SEE 024553,55(FALL),024301-06(SM),024201-03(1+)</t>
  </si>
  <si>
    <t>025521</t>
  </si>
  <si>
    <t>TIME OF RELEASE: LATE SPRING. SEE 024313-15(1+),025420-23(SM)</t>
  </si>
  <si>
    <t>023262</t>
  </si>
  <si>
    <t>TIME OF RELEASE-SMOLT. SEE 023261,023037(SM), 023243-44(FALS),023303(1+)</t>
  </si>
  <si>
    <t>021445</t>
  </si>
  <si>
    <t>ENCHANTED FOREST RELEASE. CONTROL. SEE 021441.</t>
  </si>
  <si>
    <t>024315</t>
  </si>
  <si>
    <t>TIME OF RELEASE:MID YEARLING. SEE 024313-14.</t>
  </si>
  <si>
    <t>021444</t>
  </si>
  <si>
    <t>HAGAR'S RELEASE. CONTROL. SEE 021442</t>
  </si>
  <si>
    <t>022727</t>
  </si>
  <si>
    <t>TIME OF REL:YEARLING. SEE 022722,023150(1+),023762-63,023801-02(SM),024023-25</t>
  </si>
  <si>
    <t>024201</t>
  </si>
  <si>
    <t>TIME OF RELEASE:YEARLING. SEE 024202-03(1+),024301-06(SM),024553-55(FALL)</t>
  </si>
  <si>
    <t>020443</t>
  </si>
  <si>
    <t>TIME OF RELEASE-YEARLING.TREATED FOR BKD PRIOR TO RELEASE</t>
  </si>
  <si>
    <t>020713</t>
  </si>
  <si>
    <t>020815</t>
  </si>
  <si>
    <t>Adjusted Net CWTs for auxiliary file from Fraser River Summary.xls</t>
  </si>
  <si>
    <t>!03NOCN0041</t>
  </si>
  <si>
    <t>2FS  TOMFH0289</t>
  </si>
  <si>
    <t>E</t>
  </si>
  <si>
    <t>H-Kingfisher Creek/ TOMF</t>
  </si>
  <si>
    <t>!03NOCN0084</t>
  </si>
  <si>
    <t>2FS  TOMFH1650</t>
  </si>
  <si>
    <t>!03NOCN0086</t>
  </si>
  <si>
    <t>2FS  TOMFH2083</t>
  </si>
  <si>
    <t>H-Revelstoke Schools</t>
  </si>
  <si>
    <t>!03NOCN0087</t>
  </si>
  <si>
    <t>2FS  TOMFH2559</t>
  </si>
  <si>
    <t>H-Vernon Schools</t>
  </si>
  <si>
    <t>!03NOCN9761</t>
  </si>
  <si>
    <t>!03NOCN9762</t>
  </si>
  <si>
    <t>!03NOCN9763</t>
  </si>
  <si>
    <t>!03NOCN9768</t>
  </si>
  <si>
    <t>!03NOCN0142</t>
  </si>
  <si>
    <t>Z</t>
  </si>
  <si>
    <t>!03NOCN00107</t>
  </si>
  <si>
    <t>!03NOCN01112</t>
  </si>
  <si>
    <t>!03NOCN0195</t>
  </si>
  <si>
    <t>!03NOCN0197</t>
  </si>
  <si>
    <t>!03NOCN0198</t>
  </si>
  <si>
    <t>!03NOCN0199</t>
  </si>
  <si>
    <t>!03NOCN9885</t>
  </si>
  <si>
    <t>CLASSROOM INCUBATION; RELEASE #'S ESTIMATED.</t>
  </si>
  <si>
    <t>!03NOCN9886</t>
  </si>
  <si>
    <t>CLASSROOM INCUBATION; SURVIVAL EST. AT 80%.</t>
  </si>
  <si>
    <t>!03NOCN9887</t>
  </si>
  <si>
    <t>!03NOCN98110</t>
  </si>
  <si>
    <t>UNFED FRY RELEASE, FLOOD DAMAGE TO REARING FACILITIES.</t>
  </si>
  <si>
    <t>!03NOCN9681</t>
  </si>
  <si>
    <t>!03NOCN9682</t>
  </si>
  <si>
    <t>!03NOCN9752</t>
  </si>
  <si>
    <t>!03NOCN9911</t>
  </si>
  <si>
    <t>!03NOCN9913</t>
  </si>
  <si>
    <t>!03NOCN9914</t>
  </si>
  <si>
    <t>!03NOCN9915</t>
  </si>
  <si>
    <t>!03NOCN9551</t>
  </si>
  <si>
    <t>!03NOCN9552</t>
  </si>
  <si>
    <t>024537</t>
  </si>
  <si>
    <t>2FS  TOMFR0188</t>
  </si>
  <si>
    <t>2FS  TOMFH0162</t>
  </si>
  <si>
    <t>2FS  TOMFS0188</t>
  </si>
  <si>
    <t>REP. WITH 024536 + 024538</t>
  </si>
  <si>
    <t>R-Thompson R N</t>
  </si>
  <si>
    <t>H-Clearwater River, Up, H</t>
  </si>
  <si>
    <t>S-Thompson R N</t>
  </si>
  <si>
    <t>025833</t>
  </si>
  <si>
    <t>024538</t>
  </si>
  <si>
    <t>REP. WITH 024536 + 024537</t>
  </si>
  <si>
    <t>024816</t>
  </si>
  <si>
    <t>025834</t>
  </si>
  <si>
    <t>025835</t>
  </si>
  <si>
    <t>024536</t>
  </si>
  <si>
    <t>REP. WITH 024537 + 024538</t>
  </si>
  <si>
    <t>023411</t>
  </si>
  <si>
    <t>2FS  TOMFR1945</t>
  </si>
  <si>
    <t>2FS  TOMFS1945</t>
  </si>
  <si>
    <t>TIME OF RELEASE LATE). SEE 023409-10(EARLY) &amp; 023412(LATE).</t>
  </si>
  <si>
    <t>R-Finn Cr</t>
  </si>
  <si>
    <t>S-Finn Cr</t>
  </si>
  <si>
    <t>023410</t>
  </si>
  <si>
    <t>TIME OF RELEASE EARLY). SEE 023409 (EARLY) &amp; 023411-12 (LATE)</t>
  </si>
  <si>
    <t>023409</t>
  </si>
  <si>
    <t>TIME OF RELEASE-EARLY. SEE 023410 (EARLY) &amp; 023411-12 (LATE)</t>
  </si>
  <si>
    <t>023412</t>
  </si>
  <si>
    <t>TIME OF RELEASE-LATE. SEE 023409-10 (EARLY) &amp; 023411 (LATE)</t>
  </si>
  <si>
    <t>025426</t>
  </si>
  <si>
    <t>2FS  TOMFR0162</t>
  </si>
  <si>
    <t>2FS  TOMFS0162</t>
  </si>
  <si>
    <t>TIME OF RELEASE-EARLY. SEE 025424-25(EARLY), 025519(R3-MID), &amp; 025427-28(LATE)</t>
  </si>
  <si>
    <t>R-Clearwater R Up</t>
  </si>
  <si>
    <t>S-Clearwater R Up</t>
  </si>
  <si>
    <t>025424</t>
  </si>
  <si>
    <t>TIME OF RELEASE-EARLY. SEE 025425-26(EARLY), 025519(R3)(MID), &amp; 025427-28(LATE</t>
  </si>
  <si>
    <t>025662</t>
  </si>
  <si>
    <t>PRODUCTION RELEASE OF LATE COMPONENT OF RUN.</t>
  </si>
  <si>
    <t>023719</t>
  </si>
  <si>
    <t>TIME OF RELEASE - 1ST RELEASE. SEE 023720-023722.</t>
  </si>
  <si>
    <t>025427</t>
  </si>
  <si>
    <t>TIME OF RELEASE-LATE. SEE 025424-26(EARLY),025519(R3-MID) &amp; 025428(LATE).</t>
  </si>
  <si>
    <t>020525</t>
  </si>
  <si>
    <t>021543</t>
  </si>
  <si>
    <t>TIME OF RELEASE-LATE. SEE 021147-48(MID) &amp; 021149-50(EARLY).</t>
  </si>
  <si>
    <t>025425</t>
  </si>
  <si>
    <t>TIME OF RELEASE - EARLY. SEE 025424-26(EARLY), 025519(R3-MID) &amp;025427-28(LATE)</t>
  </si>
  <si>
    <t>024249</t>
  </si>
  <si>
    <t>TIME OF RELEASE 3. SEE 024247-48, 024250.</t>
  </si>
  <si>
    <t>022804</t>
  </si>
  <si>
    <t>EARLY RELEASE BELOW THE HATCHERY</t>
  </si>
  <si>
    <t>021147</t>
  </si>
  <si>
    <t>TIME OF RELEASE-MID. COMBINE WITH 021148. SEE 021149-50(EARLY) &amp; 021543(LATE).</t>
  </si>
  <si>
    <t>022807</t>
  </si>
  <si>
    <t>LATE RELEASE BELOW THE HATCHERY</t>
  </si>
  <si>
    <t>023044</t>
  </si>
  <si>
    <t>LATE RELEASE ABOVE THE HATCHERY</t>
  </si>
  <si>
    <t>023722</t>
  </si>
  <si>
    <t>TIME OF RELEASE - 4TH RELEASE. SEE 023719-023722.</t>
  </si>
  <si>
    <t>024247</t>
  </si>
  <si>
    <t>TIME OF RELEASE 1 - SEE 024248-50.</t>
  </si>
  <si>
    <t>021150</t>
  </si>
  <si>
    <t>TIME OF RELEASE-EARLY. COMBINE WITH 021149. SEE 021147-48(MID) &amp; 021543(LATE).</t>
  </si>
  <si>
    <t>021148</t>
  </si>
  <si>
    <t>TIME OF RELEASE-MID. COMBINE WITH 021147. SEE 021149-50(EARLY) &amp; 021543(LATE).</t>
  </si>
  <si>
    <t>180350</t>
  </si>
  <si>
    <t>POST FRESHET RELEASE</t>
  </si>
  <si>
    <t>020760</t>
  </si>
  <si>
    <t>2FS  TOMFR0045</t>
  </si>
  <si>
    <t>2FS  TOMFS0045</t>
  </si>
  <si>
    <t>ACCELERATED INCUBATION AT QUESNEL</t>
  </si>
  <si>
    <t>R-Raft R</t>
  </si>
  <si>
    <t>S-Raft R</t>
  </si>
  <si>
    <t>023543</t>
  </si>
  <si>
    <t>TIME OF RELEASE-EARLY. SEE 023542 (EARLY) &amp; 023544-45 (LATE)</t>
  </si>
  <si>
    <t>020619</t>
  </si>
  <si>
    <t>COMBINE WITH 020620. COMPARES SURVIVAL TO SIZES AT RELEASE OF 020621 &amp; 020363.</t>
  </si>
  <si>
    <t>020313</t>
  </si>
  <si>
    <t>020621</t>
  </si>
  <si>
    <t>COMBINE WITH 020363. COMPARES SURVIVAL TO SIZES OF 020619-20 AT RELEASE.</t>
  </si>
  <si>
    <t>023053</t>
  </si>
  <si>
    <t>TIME OF RELEASE - LATE</t>
  </si>
  <si>
    <t>023545</t>
  </si>
  <si>
    <t>TIME OF RELEASE-LATE. SEE 023542-43(EARLY) &amp; 023544(LATE).</t>
  </si>
  <si>
    <t>023052</t>
  </si>
  <si>
    <t>020363</t>
  </si>
  <si>
    <t>COMBINE WITH 020621. COMPARES SURVIVAL TO SIZES OF 020619-20 AT RELEASE.</t>
  </si>
  <si>
    <t>021559</t>
  </si>
  <si>
    <t>TIME OF RELEASE-JULY. SEE 021558(MAY RELEASE).</t>
  </si>
  <si>
    <t>025924</t>
  </si>
  <si>
    <t>020620</t>
  </si>
  <si>
    <t>COMBINE WITH 020619. COMPARES SURVIVAL TO SIZES OF 020363 &amp; 020621 AT RELEASE.</t>
  </si>
  <si>
    <t>023542</t>
  </si>
  <si>
    <t>TIME &amp;OF RELEASE-EARLY. SEE 023543(EARLY) AND 023544-45 (LATE).</t>
  </si>
  <si>
    <t>023544</t>
  </si>
  <si>
    <t>TIME OF RELEASE-LATE. SEE 023542-43(EARLY) &amp; 023545(LATE).</t>
  </si>
  <si>
    <t>025925</t>
  </si>
  <si>
    <t>021558</t>
  </si>
  <si>
    <t>TIME OF RELEASE - MAY. SEE 021559(JULY RELEASE).</t>
  </si>
  <si>
    <t>025428</t>
  </si>
  <si>
    <t>TIME OF RELEASE-LATE. SEE 0254224-26(EARLY), 025519(R3-MID), &amp; 025427(LATE).</t>
  </si>
  <si>
    <t>025661</t>
  </si>
  <si>
    <t>PRODUCTION RELEASE OF EARLY COMPONENT OF RUN.</t>
  </si>
  <si>
    <t>024248</t>
  </si>
  <si>
    <t>TIME OF RELEASE 2. SEE 024247,024249-50.</t>
  </si>
  <si>
    <t>021149</t>
  </si>
  <si>
    <t>NA</t>
  </si>
  <si>
    <t xml:space="preserve">There was 1 female 'no pin' that was categorized as an Adipose absent, clip condition bad (A3). Chose to leave this in as </t>
  </si>
  <si>
    <t>there was another 'A3' that did have a pin. These are not considered Adipose not known, but rather a bad clip.</t>
  </si>
  <si>
    <t>Total heads into lab = 129</t>
  </si>
  <si>
    <t>There was 1 head code in data that was not sent in or was an data error: 010023E</t>
  </si>
  <si>
    <t>This code is the 'no data' entry</t>
  </si>
  <si>
    <t>"No pin" rate in females very high!</t>
  </si>
  <si>
    <t>TIME OF RELEASE-EARLY. COMBINE WITH 021150. SEE 021147-48(MID) &amp; 021543(LATE).</t>
  </si>
  <si>
    <t>022827</t>
  </si>
  <si>
    <t>EARLY RELEASE ABOVE THE HATCHERY</t>
  </si>
  <si>
    <t>023720</t>
  </si>
  <si>
    <t>TIME OF RELEASE - 2ND RELEASE. SEE 023719-023722.</t>
  </si>
  <si>
    <t>023721</t>
  </si>
  <si>
    <t>TIME OF RELEASE - 3RD RELEASE. SEE 023719-023722.</t>
  </si>
  <si>
    <t>180150</t>
  </si>
  <si>
    <t>2FS  TOMFR2617</t>
  </si>
  <si>
    <t>2FS  TOMFS2617</t>
  </si>
  <si>
    <t>ACCELERATED TEMP. COMBINE WITH 180149. SEE 180151-52 AMBIENT REARED.</t>
  </si>
  <si>
    <t>R-Clearwater R Low</t>
  </si>
  <si>
    <t>S-Clearwater R Low</t>
  </si>
  <si>
    <t>020524</t>
  </si>
  <si>
    <t>RELEASED AT HATCHERY BELOW SPAWNING GROUNDS</t>
  </si>
  <si>
    <t>025901</t>
  </si>
  <si>
    <t>INTERNAL REPLICATE</t>
  </si>
  <si>
    <t>180151</t>
  </si>
  <si>
    <t>AMBIENT TEMP.COMBINE WITH 180152. SEE 180149-50 ACCELERATED.</t>
  </si>
  <si>
    <t>024524</t>
  </si>
  <si>
    <t>TIME OF RELEASE-4TH RELEASE. SEE 024521-23.</t>
  </si>
  <si>
    <t>024521</t>
  </si>
  <si>
    <t>TIME OF RELEASE:1ST RELEASE. ALSO SEE 024522-24.</t>
  </si>
  <si>
    <t>180149</t>
  </si>
  <si>
    <t>ACCELERATED TEMP. COMBINE WITH 180150. SEE 180151-52 AMBIENT REARED.</t>
  </si>
  <si>
    <t>180152</t>
  </si>
  <si>
    <t>AMBIENT TEMP.COMBINE WITH 180151. SEE 180149-50 ACCELERATED.</t>
  </si>
  <si>
    <t>180727</t>
  </si>
  <si>
    <t>TIME AND SIZE - FALL RELEASE; ALSO SEE 180726</t>
  </si>
  <si>
    <t>024523</t>
  </si>
  <si>
    <t>TIME OF RELEASE- 3RD RELEASE. SEE 024521-22 &amp; 024524.</t>
  </si>
  <si>
    <t>024522</t>
  </si>
  <si>
    <t>TIME OF RELEASE-2ND RELEASE. SEE 024521 &amp; 024523-24</t>
  </si>
  <si>
    <t>024763</t>
  </si>
  <si>
    <t>REPLICATE OF 024801.</t>
  </si>
  <si>
    <t>020826</t>
  </si>
  <si>
    <t>RELEASED ABOVE SPAWNING GROUNDS</t>
  </si>
  <si>
    <t>024801</t>
  </si>
  <si>
    <t>REPLICATE OF 024763.</t>
  </si>
  <si>
    <t>180726</t>
  </si>
  <si>
    <t>TIME AND SIZE - YEARLING RELEASE; ALSO SEE 180727</t>
  </si>
  <si>
    <t>!03NOCN9112</t>
  </si>
  <si>
    <t>!03NOCN9128</t>
  </si>
  <si>
    <t>!03NOCN9642</t>
  </si>
  <si>
    <t>!03NOCN9646</t>
  </si>
  <si>
    <t>!03NOCN9648</t>
  </si>
  <si>
    <t>!03NOCN9067</t>
  </si>
  <si>
    <t>!03NOCN9069</t>
  </si>
  <si>
    <t>2FS  TOMFH1924</t>
  </si>
  <si>
    <t>H-North Thompson Schools</t>
  </si>
  <si>
    <t>!03NOCN9071</t>
  </si>
  <si>
    <t>020314</t>
  </si>
  <si>
    <t>2FS  TOMFR0364</t>
  </si>
  <si>
    <t>2FS  TOMFH0364</t>
  </si>
  <si>
    <t>R-Adams R Up</t>
  </si>
  <si>
    <t>H-Adams River, Upper</t>
  </si>
  <si>
    <t>025512</t>
  </si>
  <si>
    <t>020650</t>
  </si>
  <si>
    <t>024525</t>
  </si>
  <si>
    <t>180351</t>
  </si>
  <si>
    <t>025206</t>
  </si>
  <si>
    <t>REPLICATE OF 025205. REL TO UPPER ADAMS</t>
  </si>
  <si>
    <t>020649</t>
  </si>
  <si>
    <t>025205</t>
  </si>
  <si>
    <t>REPLICATE OF 025206. REL TO UPPER ADAMS</t>
  </si>
  <si>
    <t>181443</t>
  </si>
  <si>
    <t>025515</t>
  </si>
  <si>
    <t>020512</t>
  </si>
  <si>
    <t>024527</t>
  </si>
  <si>
    <t>020513</t>
  </si>
  <si>
    <t>AMBIENT INCUBATION.</t>
  </si>
  <si>
    <t>024526</t>
  </si>
  <si>
    <t>RELEASE ABOVE TUM TUM LAKE</t>
  </si>
  <si>
    <t>!03NOCN9166</t>
  </si>
  <si>
    <t>!03NOCN8640</t>
  </si>
  <si>
    <t>!03NOCN8641</t>
  </si>
  <si>
    <t>!03NOCN9168</t>
  </si>
  <si>
    <t>!03NOCN9355</t>
  </si>
  <si>
    <t>!03NOCN9357</t>
  </si>
  <si>
    <t>!03NOCN9361</t>
  </si>
  <si>
    <t>!03NOCN8656</t>
  </si>
  <si>
    <t>!03NOCN9367</t>
  </si>
  <si>
    <t>EYED EGG PLANT; WEIGHT IS FROM DOUG LOFTHOUSE FOR EMERGENT FRY</t>
  </si>
  <si>
    <t>!03NOCN9368</t>
  </si>
  <si>
    <t>!03NOCN9032</t>
  </si>
  <si>
    <t>!03NOCN8903</t>
  </si>
  <si>
    <t>!03NOCN8904</t>
  </si>
  <si>
    <t>!03NOCN8914</t>
  </si>
  <si>
    <t>PROGENY OF LATE SPAWNERS</t>
  </si>
  <si>
    <t>!03NOCN9214</t>
  </si>
  <si>
    <t>WEIGHT IS FROM DOUG LOFTHOUSE FOR EMERGENT FRY</t>
  </si>
  <si>
    <t>!03NOCN9215</t>
  </si>
  <si>
    <t>!03NOCN8963</t>
  </si>
  <si>
    <t>!03NOCN8971</t>
  </si>
  <si>
    <t>025519</t>
  </si>
  <si>
    <t>2FS  TOMFR2616</t>
  </si>
  <si>
    <t>TIME OF RELEASE -MID. SEE 025424-26(EARLY), 025227-28(LATE).</t>
  </si>
  <si>
    <t>R-Lonespoon Cr</t>
  </si>
  <si>
    <t>024250</t>
  </si>
  <si>
    <t>TIME OF RELEASE 4. SEE 024247-49.</t>
  </si>
  <si>
    <t>!03NOCN9243</t>
  </si>
  <si>
    <t>!03NOCN9244</t>
  </si>
  <si>
    <t>!03NOCN9245</t>
  </si>
  <si>
    <t>!03NOCN9456</t>
  </si>
  <si>
    <t>!03NOCN9460</t>
  </si>
  <si>
    <t>!03NOCN9461</t>
  </si>
  <si>
    <t>!03NOCN8704</t>
  </si>
  <si>
    <t>THIS GROUP CONSISTS OF FISH TOO SMALL AT TIME OF TAGGING</t>
  </si>
  <si>
    <t>!03NOCN8503</t>
  </si>
  <si>
    <t>WATER QUALITY TEST FISH</t>
  </si>
  <si>
    <t>!03NOCN8934</t>
  </si>
  <si>
    <t>!03NOCN8555</t>
  </si>
  <si>
    <t>!03NOCN8819</t>
  </si>
  <si>
    <t>!03NOCN8728</t>
  </si>
  <si>
    <t>!03NOCN8729</t>
  </si>
  <si>
    <t>!03NOCN8420</t>
  </si>
  <si>
    <t>!03NOCN8835</t>
  </si>
  <si>
    <t>!03NOCN8840</t>
  </si>
  <si>
    <t>!03NOCN8545</t>
  </si>
  <si>
    <t>!03NOCN8703</t>
  </si>
  <si>
    <t>EARLY AND LATE FISH TOO SMALL AT TAGGING:REL MAY 6 AND 24</t>
  </si>
  <si>
    <t>!03NOCN9179</t>
  </si>
  <si>
    <t>!03NOCN8856</t>
  </si>
  <si>
    <t>!03NOCN9248</t>
  </si>
  <si>
    <t>!03NOCN9528</t>
  </si>
  <si>
    <t>!03NOCN9531</t>
  </si>
  <si>
    <t>UNFED FRY - RELEASED EARLY DUE TO PROBLEM WITH REARING WATER INTAKE SYSTEM.</t>
  </si>
  <si>
    <t>!03NOCN9539</t>
  </si>
  <si>
    <t>!03NOCN8546</t>
  </si>
  <si>
    <t>!03NOCN9313</t>
  </si>
  <si>
    <t>PRODUCTION UPPER EAGLE RELEASE</t>
  </si>
  <si>
    <t>!03NOCN9314</t>
  </si>
  <si>
    <t>UPPER SALMON RELEASE</t>
  </si>
  <si>
    <t>!03NOCN9426</t>
  </si>
  <si>
    <t>!03NOCN93105</t>
  </si>
  <si>
    <t>FED FRY RELEASE; EXACT DATE AND NUMBER UNKNOWN</t>
  </si>
  <si>
    <t>!03NOCN8320</t>
  </si>
  <si>
    <t>!03NOCN8113</t>
  </si>
  <si>
    <t>!03NOCN8225</t>
  </si>
  <si>
    <t>!03NOCN0395</t>
  </si>
  <si>
    <t>!03NOCN0529</t>
  </si>
  <si>
    <t>!03NOCN0252</t>
  </si>
  <si>
    <t>CLASSROOM INCUBATION SIZE AND DATE ESTIMATED</t>
  </si>
  <si>
    <t>!03NOCN0734</t>
  </si>
  <si>
    <t>!03NOCN0297</t>
  </si>
  <si>
    <t>!03NOCN0323</t>
  </si>
  <si>
    <t>!03NOCN0218</t>
  </si>
  <si>
    <t>SEMI VOLITIONAL RELEASE FROM RACEWAY THROUGH OUTFLOW CHANNEL TO MID. SHUSWAP</t>
  </si>
  <si>
    <t>!03NOCN0601</t>
  </si>
  <si>
    <t>SEMI-VOLITIONAL RELEASE FROM THE RACEWAY INTO MIDDLE SHUSWAP RIVER</t>
  </si>
  <si>
    <t>!03NOCN0292</t>
  </si>
  <si>
    <t>CLASSROOM INCUBATION. SIZE &amp; DATE AT RELEASE ARE ESTIMATED.</t>
  </si>
  <si>
    <t>!03NOCN0736</t>
  </si>
  <si>
    <t>CLASSROOM INCUBATION.</t>
  </si>
  <si>
    <t>!03NOCN0611</t>
  </si>
  <si>
    <t>!03NOCN0253</t>
  </si>
  <si>
    <t>!03NOCN0254</t>
  </si>
  <si>
    <t>!03NOCN05109</t>
  </si>
  <si>
    <t>!03NOCN0612</t>
  </si>
  <si>
    <t>!03NOCN0454</t>
  </si>
  <si>
    <t>!03NOCN0458</t>
  </si>
  <si>
    <t>!03NOCN0448</t>
  </si>
  <si>
    <t>!03NOCN0345</t>
  </si>
  <si>
    <t>!03NOCN0615</t>
  </si>
  <si>
    <t>!03NOCN0445</t>
  </si>
  <si>
    <t>!03NOCN0530</t>
  </si>
  <si>
    <t>!03NOCN0346</t>
  </si>
  <si>
    <t>!03NOCN0616</t>
  </si>
  <si>
    <t>!03NOCN0510</t>
  </si>
  <si>
    <t>SEMI-VOL FROM RACEWAY TO M-SHUSWAP -600 FOR PINHEADS</t>
  </si>
  <si>
    <t>!03NOCN0806</t>
  </si>
  <si>
    <t>CLASSROOM INCUBATION</t>
  </si>
  <si>
    <t>!03NOCN0807</t>
  </si>
  <si>
    <t>!03NOCN0705</t>
  </si>
  <si>
    <t>SEMI-VOLITIONAL REL. FROM RACEWAY THROUGH OUTFLOW CHANNEL INTO SHUSWAP R MID.</t>
  </si>
  <si>
    <t>!03NOCN0733</t>
  </si>
  <si>
    <t>!03NOCN0804</t>
  </si>
  <si>
    <t>RELEASE WEIGHT ESTIMATED. CLASSROOM INCUBATION.</t>
  </si>
  <si>
    <t>!03NOCN0531</t>
  </si>
  <si>
    <t>!03NOCN0811</t>
  </si>
  <si>
    <t>EYED EGG PLANT</t>
  </si>
  <si>
    <t>!03NOCN0735</t>
  </si>
  <si>
    <t>!03NOCN0805</t>
  </si>
  <si>
    <t>!03NOCN0509</t>
  </si>
  <si>
    <t>EGG PLANT TO MIDDLE SHUSWAP</t>
  </si>
  <si>
    <t>!03NOCN0325</t>
  </si>
  <si>
    <t>!03NOCN0466</t>
  </si>
  <si>
    <t>!03NOCN0465</t>
  </si>
  <si>
    <t>SEMI-VOLITIONAL RELEASE.</t>
  </si>
  <si>
    <t>!03NOCN0324</t>
  </si>
  <si>
    <t>!03NOCN0983</t>
  </si>
  <si>
    <t>181586</t>
  </si>
  <si>
    <t>FR</t>
  </si>
  <si>
    <t>See also tag codes 181196-181198,181381-181386,181585</t>
  </si>
  <si>
    <t>181371</t>
  </si>
  <si>
    <t>MX</t>
  </si>
  <si>
    <t>181195</t>
  </si>
  <si>
    <t>Tag loss estimate combined for all mark groups.</t>
  </si>
  <si>
    <t>181197</t>
  </si>
  <si>
    <t>See also codes 181196,181198,181381-181386,181585</t>
  </si>
  <si>
    <t>181385</t>
  </si>
  <si>
    <t>See also tag codes 181196-181198,181381-181384,181386,181585</t>
  </si>
  <si>
    <t>!03NOCN1069</t>
  </si>
  <si>
    <t>!03NOCN1070</t>
  </si>
  <si>
    <t>181369</t>
  </si>
  <si>
    <t>181370</t>
  </si>
  <si>
    <t>181381</t>
  </si>
  <si>
    <t>See also codes 181196-181198,181382-181386,181585</t>
  </si>
  <si>
    <t>181382</t>
  </si>
  <si>
    <t>See also tag groups 181196-181198,181381,181383-181386,181585</t>
  </si>
  <si>
    <t>181383</t>
  </si>
  <si>
    <t>See also tag groups 181196-181198,181381-181382, 181384-181386, 181585</t>
  </si>
  <si>
    <t>181384</t>
  </si>
  <si>
    <t>See also tag codes 181196-181198,181381-181383,181385-181386,181585</t>
  </si>
  <si>
    <t>181386</t>
  </si>
  <si>
    <t>See also tag codes 181196-181198,181381-181385,181585</t>
  </si>
  <si>
    <t>181196</t>
  </si>
  <si>
    <t>See also codes 181197,181198,181381-181386,181585</t>
  </si>
  <si>
    <t>181198</t>
  </si>
  <si>
    <t>See also codes 181196,181197,181381-181386,181585</t>
  </si>
  <si>
    <t>181585</t>
  </si>
  <si>
    <t>See also tag codes 181196-181198,181381-181386</t>
  </si>
  <si>
    <t>!03NOCN1003</t>
  </si>
  <si>
    <t>!03NOCN0043</t>
  </si>
  <si>
    <t>!03NOCN0044</t>
  </si>
  <si>
    <t>!03NOCN0045</t>
  </si>
  <si>
    <t>2FS  TOMMR6276</t>
  </si>
  <si>
    <t>R-Spahomin Cr</t>
  </si>
  <si>
    <t>!03NOCN0046</t>
  </si>
  <si>
    <t>!03NOCN96131</t>
  </si>
  <si>
    <t>2FS  TOMMH0254</t>
  </si>
  <si>
    <t>EXTENDED REARING</t>
  </si>
  <si>
    <t>!03NOCN9732</t>
  </si>
  <si>
    <t>REL'D TO SPAHOMIN GROWOUT POND</t>
  </si>
  <si>
    <t>!03NOCN00124</t>
  </si>
  <si>
    <t>RELEASED AT CONFLUENCE OF SPIUS AND MAKA CREEKS.</t>
  </si>
  <si>
    <t>!03NOCN99134</t>
  </si>
  <si>
    <t>SOME RELEASED INTO ACCLIMATION POND.</t>
  </si>
  <si>
    <t>!03NOCN9894</t>
  </si>
  <si>
    <t>!03NOCN97110</t>
  </si>
  <si>
    <t>!03NOCN99105</t>
  </si>
  <si>
    <t>!03NOCN95101</t>
  </si>
  <si>
    <t>FRY RELEASE; RELEASED FISH SERIOUSLY ILL.</t>
  </si>
  <si>
    <t>!03NOCN98117</t>
  </si>
  <si>
    <t>!03NOCN98118</t>
  </si>
  <si>
    <t>!03NOCN9934</t>
  </si>
  <si>
    <t>!03NOCN9935</t>
  </si>
  <si>
    <t>!03NOCN9936</t>
  </si>
  <si>
    <t>FED FRY RELEASE. BKD-POSITIVE-FEMALE PRODUCTION.</t>
  </si>
  <si>
    <t>!03NOCN98121</t>
  </si>
  <si>
    <t>!03NOCN99122</t>
  </si>
  <si>
    <t>YEARLING RELEASE.</t>
  </si>
  <si>
    <t>181327</t>
  </si>
  <si>
    <t>EXTENDED REARING; DEVELOP IFF MARK-ONLY FISHERY; ALSO SEE 020929</t>
  </si>
  <si>
    <t>020861</t>
  </si>
  <si>
    <t>YEARLING RELEASE; IFF MARK-ONLY FISHERY; MORTALITIES NOT RECORDED SO REL # EST</t>
  </si>
  <si>
    <t>026302</t>
  </si>
  <si>
    <t>YEARLING RELEASE - SURVIVAL COMPARISON TO EARLIER WILD TAGGING</t>
  </si>
  <si>
    <t>020929</t>
  </si>
  <si>
    <t>EXTENDED REARING; DEVELOP IFF MARK-ONLY FISHERY; ALSO SEE 181327</t>
  </si>
  <si>
    <t>183104</t>
  </si>
  <si>
    <t>YEARLING REL. ALSO 183103; ESTIMATED RELEASE #'S DUE TO POOR RECORD-KEEPING.</t>
  </si>
  <si>
    <t>021029</t>
  </si>
  <si>
    <t>022719</t>
  </si>
  <si>
    <t>2FS  TOMMH0157</t>
  </si>
  <si>
    <t>H-Loon Creek H</t>
  </si>
  <si>
    <t>181461</t>
  </si>
  <si>
    <t>REARING MORTS NOT REC.; USED BIOSTD SURV.; SEE ALSO 181462.</t>
  </si>
  <si>
    <t>022418</t>
  </si>
  <si>
    <t>2FS  TOMMR0299</t>
  </si>
  <si>
    <t>R-Bonaparte R Low</t>
  </si>
  <si>
    <t>021906</t>
  </si>
  <si>
    <t>023663</t>
  </si>
  <si>
    <t>023662</t>
  </si>
  <si>
    <t>023240</t>
  </si>
  <si>
    <t>181462</t>
  </si>
  <si>
    <t>REARING MORTS NOT REC.; USED BIOSTD SURV.; SEE ALSO 181461.</t>
  </si>
  <si>
    <t>022416</t>
  </si>
  <si>
    <t>023048</t>
  </si>
  <si>
    <t>022536</t>
  </si>
  <si>
    <t>!03NOCN9683</t>
  </si>
  <si>
    <t>!03NOCN9684</t>
  </si>
  <si>
    <t>!03NOCN9685</t>
  </si>
  <si>
    <t>021907</t>
  </si>
  <si>
    <t>2FS  TOMMR0298</t>
  </si>
  <si>
    <t>R-Bonaparte R Up</t>
  </si>
  <si>
    <t>!03NOCN9109</t>
  </si>
  <si>
    <t>SURPLUS FISH</t>
  </si>
  <si>
    <t>!03NOCN9116</t>
  </si>
  <si>
    <t>022417</t>
  </si>
  <si>
    <t>!03NOCN96121</t>
  </si>
  <si>
    <t>!03NOCN96122</t>
  </si>
  <si>
    <t>REL'D GROWOUT POND BY NWSFA</t>
  </si>
  <si>
    <t>!03NOCN9645</t>
  </si>
  <si>
    <t>RELEASED FISH SERIOUSLY ILL.</t>
  </si>
  <si>
    <t>!03NOCN9596</t>
  </si>
  <si>
    <t>NOT TAGGED DUE TO ILL HEALTH AT REGULAR TAGGING TIME</t>
  </si>
  <si>
    <t>!03NOCN9599</t>
  </si>
  <si>
    <t>#'S ARE TRANSFER #'S TO SPAHOMIN POND FOR GROWOUT &amp; RELEASE</t>
  </si>
  <si>
    <t>!03NOCN9051</t>
  </si>
  <si>
    <t>ACCELERATED GROWTH</t>
  </si>
  <si>
    <t>!03NOCN9360</t>
  </si>
  <si>
    <t>2FS  TOMMH1925</t>
  </si>
  <si>
    <t>H-Merritt Schools</t>
  </si>
  <si>
    <t>!03NOCN8880</t>
  </si>
  <si>
    <t>022415</t>
  </si>
  <si>
    <t>2FS  TOMMR2649</t>
  </si>
  <si>
    <t>R-Nicola R Up</t>
  </si>
  <si>
    <t>!03NOCN8915</t>
  </si>
  <si>
    <t>!03NOCN8916</t>
  </si>
  <si>
    <t>!03NOCN8917</t>
  </si>
  <si>
    <t>!03NOCN9202</t>
  </si>
  <si>
    <t>2FS  UPFRR1620</t>
  </si>
  <si>
    <t>R-Yalakom R</t>
  </si>
  <si>
    <t>!03NOCN9203</t>
  </si>
  <si>
    <t>!03NOCN9204</t>
  </si>
  <si>
    <t>!03NOCN8979</t>
  </si>
  <si>
    <t>RELEASED DURING FLOOD THAT DESTROYED HATCHERY.</t>
  </si>
  <si>
    <t>!03NOCN8614</t>
  </si>
  <si>
    <t>!03NOCN8615</t>
  </si>
  <si>
    <t>!03NOCN8616</t>
  </si>
  <si>
    <t>!03NOCN8714</t>
  </si>
  <si>
    <t>!03NOCN8715</t>
  </si>
  <si>
    <t>!03NOCN8716</t>
  </si>
  <si>
    <t>!03NOCN8506</t>
  </si>
  <si>
    <t>GRADEOUTS - TOO SMALL TO TAG</t>
  </si>
  <si>
    <t>!03NOCN8814</t>
  </si>
  <si>
    <t>!03NOCN8815</t>
  </si>
  <si>
    <t>!03NOCN8816</t>
  </si>
  <si>
    <t>!03NOCN9348</t>
  </si>
  <si>
    <t>!03NOCN9534</t>
  </si>
  <si>
    <t>!03NOCN8103</t>
  </si>
  <si>
    <t>!03NOCN93103</t>
  </si>
  <si>
    <t>!03NOCN93104</t>
  </si>
  <si>
    <t>!03NOCN9324</t>
  </si>
  <si>
    <t>!03NOCN9383</t>
  </si>
  <si>
    <t>!03NOCN9401</t>
  </si>
  <si>
    <t>!03NOCN9402</t>
  </si>
  <si>
    <t>!03NOCN8112</t>
  </si>
  <si>
    <t>2FS  TOMMH0253</t>
  </si>
  <si>
    <t>H-Nicola River Inc</t>
  </si>
  <si>
    <t>!03NOCN8224</t>
  </si>
  <si>
    <t>!03NOCN9407</t>
  </si>
  <si>
    <t>!03NOCN0471</t>
  </si>
  <si>
    <t>RELEASED UPSTREAM OF THE SUNSHINE VALLEY ROAD WEST BRIDGE</t>
  </si>
  <si>
    <t>!03NOCN0696</t>
  </si>
  <si>
    <t>!03NOCN05140</t>
  </si>
  <si>
    <t>DATE AND WEIGHT ESTIMATED.</t>
  </si>
  <si>
    <t>!03NOCN05143</t>
  </si>
  <si>
    <t>!03NOCN03116</t>
  </si>
  <si>
    <t>2FS  TOMMR6683</t>
  </si>
  <si>
    <t>RELEASED ABOVE UPPER MAKA CREEK BRIDGE.</t>
  </si>
  <si>
    <t>R-Maka Cr</t>
  </si>
  <si>
    <t>!03NOCN03111</t>
  </si>
  <si>
    <t>RELEASED IN UPPER NICOLA R.</t>
  </si>
  <si>
    <t>!03NOCN05139</t>
  </si>
  <si>
    <t>!03NOCN05124</t>
  </si>
  <si>
    <t>RELEASED DOWNSTREAM OF SPIUS CR CONFLUENCE AT 11 SITES.</t>
  </si>
  <si>
    <t>!03NOCN04136</t>
  </si>
  <si>
    <t>RELEASED AT CONFLUENCE OF BOLEAN CR &amp; SALMON R.</t>
  </si>
  <si>
    <t>!03NOCN03115</t>
  </si>
  <si>
    <t>FRY FROM LIGHT BKD+ FEMALES. RELEASED IN UP MAKA &amp; AT MAKA/SPIUS CONFLUENCE.</t>
  </si>
  <si>
    <t>!03NOCN0694</t>
  </si>
  <si>
    <t>!03NOCN05123</t>
  </si>
  <si>
    <t>RELEASED TO 9 SITES IN UPPER SPIUS AND MAKA CREEKS.</t>
  </si>
  <si>
    <t>!03NOCN02113</t>
  </si>
  <si>
    <t>RELEASED AT DOT TRESTLE</t>
  </si>
  <si>
    <t>!03NOCN02112</t>
  </si>
  <si>
    <t>TRANSFERRED TO SPAHOMIN CR ACCLIMATION POND 27 MAY, REL TO UP NICOLA</t>
  </si>
  <si>
    <t>!03NOCN05142</t>
  </si>
  <si>
    <t>!03NOCN0780</t>
  </si>
  <si>
    <t>RELEASED AT BRODIE, HOLE IN FENCE, JULIET, BEDROCK HOLE, UPPER HIGHWAYS YARD.</t>
  </si>
  <si>
    <t>!03NOCN03114</t>
  </si>
  <si>
    <t>RELEASED AT 2ND BRIDGE ON ZUM MTN RD.</t>
  </si>
  <si>
    <t>!03NOCN02120</t>
  </si>
  <si>
    <t>TRANSFERRED TO SPAHOMIN CR ACCLIMATION POND MAY 27TH; REL TO UPPER NICOLA.</t>
  </si>
  <si>
    <t>!03NOCN02115</t>
  </si>
  <si>
    <t>RELEASED AT COQUIHALLA LAKES TURNOFF</t>
  </si>
  <si>
    <t>!03NOCN0474</t>
  </si>
  <si>
    <t>RELEASED AT TWO DIFFERENT SITES IN UPPER MAKA CREEK</t>
  </si>
  <si>
    <t>!03NOCN02119</t>
  </si>
  <si>
    <t>RELEASED AT DOT TRESTLE.</t>
  </si>
  <si>
    <t>!03NOCN03113</t>
  </si>
  <si>
    <t>SCATTER RELEASE.</t>
  </si>
  <si>
    <t>!03NOCN0778</t>
  </si>
  <si>
    <t>RELEASED AT 5 KM IN BOLEAN CREEK.</t>
  </si>
  <si>
    <t>!03NOCN02114</t>
  </si>
  <si>
    <t>RELEASED AT CONFLUENCE MAKA AND SPIUS (FIJI) CREEKS</t>
  </si>
  <si>
    <t>!03NOCN01122</t>
  </si>
  <si>
    <t>14800 RELEASED FROM ACCLIMATION POND, REST TO UPPER COLDWATER.</t>
  </si>
  <si>
    <t>!03NOCN04135</t>
  </si>
  <si>
    <t>RELEASED IN UPPER RIVER.</t>
  </si>
  <si>
    <t>!03NOCN01120</t>
  </si>
  <si>
    <t>FED FRY RELEASED FROM ACCLIMATION POND AND TO VARIOUS PARTS OF RIVER.</t>
  </si>
  <si>
    <t>!03NOCN03110</t>
  </si>
  <si>
    <t>RELEASED DOWNSTREAM OF SPIUS CR CONFLUENCE.</t>
  </si>
  <si>
    <t>!03NOCN0695</t>
  </si>
  <si>
    <t>!03NOCN0476</t>
  </si>
  <si>
    <t>RELEASED AT 7 DIFFERENT SITES IN THE UPPER SALMON R</t>
  </si>
  <si>
    <t>!03NOCN03112</t>
  </si>
  <si>
    <t>FRY FROM LIGHT BKD+ FEMALES. SCATTER RELEASE.</t>
  </si>
  <si>
    <t>!03NOCN0475</t>
  </si>
  <si>
    <t>RELEASED AT 7 DIFFERENT SITES IN THE UPPER COLDWATER R</t>
  </si>
  <si>
    <t>!03NOCN0472</t>
  </si>
  <si>
    <t>RELEASED AT SIX DIFFERENT SITES IN UPPER SPIUS CREEK</t>
  </si>
  <si>
    <t>!03NOCN01123</t>
  </si>
  <si>
    <t>RELEASED AT CONFLUENCE OF MAKA &amp; SPIUS CREEKS.</t>
  </si>
  <si>
    <t>!03NOCN01121</t>
  </si>
  <si>
    <t>FED FRY RELEASED ABOVE CONFLUENCE WITH JULIET CREEK.</t>
  </si>
  <si>
    <t>!03NOCN0775</t>
  </si>
  <si>
    <t>RELEASED BELOW CONFLUENCE OF SPIUS CR.</t>
  </si>
  <si>
    <t>!03NOCN0776</t>
  </si>
  <si>
    <t>RELEASED OVER 30 KM.</t>
  </si>
  <si>
    <t>!03NOCN0697</t>
  </si>
  <si>
    <t>!03NOCN04134</t>
  </si>
  <si>
    <t>RELEASED AT CONFLUENCE OF MAKA CR &amp; SPIUS CR.</t>
  </si>
  <si>
    <t>!03NOCN0779</t>
  </si>
  <si>
    <t>RELEASED UPSTREAM WITH CONFLUENCE OF BOLEAN CR, DEER RD, CEDAR HILL RD.</t>
  </si>
  <si>
    <t>!03NOCN06153</t>
  </si>
  <si>
    <t>!03NOCN07105</t>
  </si>
  <si>
    <t>!03NOCN0852</t>
  </si>
  <si>
    <t>48,208 ON HAND FOR 2010 SMOLT 1+ RELEASE.</t>
  </si>
  <si>
    <t>!03NOCN07104</t>
  </si>
  <si>
    <t>!03NOCN07103</t>
  </si>
  <si>
    <t>!03NOCN0853</t>
  </si>
  <si>
    <t>137,605 ON HAND FOR 2010 SMOLT 1+ RELEASE.</t>
  </si>
  <si>
    <t>!03NOCN0855</t>
  </si>
  <si>
    <t>52,039 ON HAND FOR 2010 SMOLT 1+ RELEASE.</t>
  </si>
  <si>
    <t>!03NOCN06154</t>
  </si>
  <si>
    <t>RELEASED IN PROSPECT CREEK.</t>
  </si>
  <si>
    <t>!03NOCN0854</t>
  </si>
  <si>
    <t>70,298 ON HAND FOR 2010 SMOLT 1+ RELEASE.</t>
  </si>
  <si>
    <t>!03NOCN08104</t>
  </si>
  <si>
    <t>!03NOCN0976</t>
  </si>
  <si>
    <t>!03NOCN0974</t>
  </si>
  <si>
    <t>!03NOCN0975</t>
  </si>
  <si>
    <t>!03NOCN0973</t>
  </si>
  <si>
    <t>!03NOCN08105</t>
  </si>
  <si>
    <t>!03NOCN1016</t>
  </si>
  <si>
    <t>181364</t>
  </si>
  <si>
    <t>181380</t>
  </si>
  <si>
    <t>181582</t>
  </si>
  <si>
    <t>181583</t>
  </si>
  <si>
    <t>!03NOCN09107</t>
  </si>
  <si>
    <t>!03NOCN09108</t>
  </si>
  <si>
    <t>!03NOCN1018</t>
  </si>
  <si>
    <t>!03NOCN1019</t>
  </si>
  <si>
    <t>!03NOCN1020</t>
  </si>
  <si>
    <t>Fish released as medium BKD positive</t>
  </si>
  <si>
    <t>!03NOCN1021</t>
  </si>
  <si>
    <t>!03NOCN1022</t>
  </si>
  <si>
    <t>!03NOCN1017</t>
  </si>
  <si>
    <t>Released as medium BKD positive</t>
  </si>
  <si>
    <t>Sum of non_cwt_1st_mark_count</t>
  </si>
  <si>
    <t>TIME OF RELEASE-YEARLING. TREATED FOR BKD 1 WK BEFORE RELEASE</t>
  </si>
  <si>
    <t>025421</t>
  </si>
  <si>
    <t>TIME OF RELEASE-SMOLT, SEE 025420-23(SM), 025521,024313-15(1+)</t>
  </si>
  <si>
    <t>022722</t>
  </si>
  <si>
    <t>TIME OF REL-YEARLING. SEE 022727,023150(1+),023762-63,023801-02(SM),024023-25</t>
  </si>
  <si>
    <t>025710</t>
  </si>
  <si>
    <t>TIME OF RELEASE-YEARLING. SEE 026029, 025906, 026030.</t>
  </si>
  <si>
    <t>022757</t>
  </si>
  <si>
    <t>020709</t>
  </si>
  <si>
    <t>023802</t>
  </si>
  <si>
    <t>TIME OF REL:SM. SEE 023762-63,023801(SM),024023-25(FALL),022722,27,023150(1+)</t>
  </si>
  <si>
    <t>025420</t>
  </si>
  <si>
    <t>TIME OF RELEASE:SMOLT. SEE 025421-23(SM),025521,024313-15(1+)</t>
  </si>
  <si>
    <t>020708</t>
  </si>
  <si>
    <t>026036</t>
  </si>
  <si>
    <t>UPPER SALMON RIVER RELEASE</t>
  </si>
  <si>
    <t>024022</t>
  </si>
  <si>
    <t>022833</t>
  </si>
  <si>
    <t>180246</t>
  </si>
  <si>
    <t>UPPER SALMON RELEASE.COMBINE WITH 020133</t>
  </si>
  <si>
    <t>020133</t>
  </si>
  <si>
    <t>UPPER SALMON RELEASE.COMBINE WITH 180246</t>
  </si>
  <si>
    <t>020717</t>
  </si>
  <si>
    <t>LOWER REL.COMBINE WITH 020716</t>
  </si>
  <si>
    <t>024327</t>
  </si>
  <si>
    <t>023308</t>
  </si>
  <si>
    <t>024019</t>
  </si>
  <si>
    <t>024020</t>
  </si>
  <si>
    <t>180345</t>
  </si>
  <si>
    <t>HEATED INCUBATION. UPPER SALMON RELEASE</t>
  </si>
  <si>
    <t>024305</t>
  </si>
  <si>
    <t>TIMEOF RELEASE:SMOLT. SEE 024301-06(SM), 024553-55(FALL),024201-03(1+)</t>
  </si>
  <si>
    <t>024313</t>
  </si>
  <si>
    <t>TIME OF RELEASE: EARLY YEARLING. SEE 024314-15</t>
  </si>
  <si>
    <t>024021</t>
  </si>
  <si>
    <t>180346</t>
  </si>
  <si>
    <t>HEATED INCUBATION. LOWER SALMON RELEASE</t>
  </si>
  <si>
    <t>025407</t>
  </si>
  <si>
    <t>026035</t>
  </si>
  <si>
    <t>LOWER SALMON RIVER RELEASE</t>
  </si>
  <si>
    <t>020715</t>
  </si>
  <si>
    <t>UPPER REL.COMBINE WITH 020714</t>
  </si>
  <si>
    <t>021446</t>
  </si>
  <si>
    <t>LOWER SALMON RELEASE. HEATED INCUBATION. SEE ALSO 021536,021537.</t>
  </si>
  <si>
    <t>020714</t>
  </si>
  <si>
    <t>UPPER REL.COMBINE WITH 020715</t>
  </si>
  <si>
    <t>021537</t>
  </si>
  <si>
    <t>UPPER SALMON RELEASE. CONTROL. SEE 021536, 021446.</t>
  </si>
  <si>
    <t>021536</t>
  </si>
  <si>
    <t>UPPER SALMON RELEASE. HEATED INCUBATION. SEE ALSO 021537,021446.</t>
  </si>
  <si>
    <t>020716</t>
  </si>
  <si>
    <t>LOWER REL.COMBINE WITH 020717</t>
  </si>
  <si>
    <t>H-Deadman River H</t>
  </si>
  <si>
    <t>River</t>
  </si>
  <si>
    <t>Tagcode</t>
  </si>
  <si>
    <t>Number Observed</t>
  </si>
  <si>
    <t>Stratum</t>
  </si>
  <si>
    <t>Number Estimated</t>
  </si>
  <si>
    <t>Spawning Year</t>
  </si>
  <si>
    <t>Number of AFC fish in Stratum</t>
  </si>
  <si>
    <t>Variance of total number of AFC fish in stratum</t>
  </si>
  <si>
    <t>Total number of fish in Stratum</t>
  </si>
  <si>
    <t>Variance of total number of fish in stratum</t>
  </si>
  <si>
    <t>Location</t>
  </si>
  <si>
    <t>Sex</t>
  </si>
  <si>
    <t>Nicola River</t>
  </si>
  <si>
    <t>185201</t>
  </si>
  <si>
    <t>185202</t>
  </si>
  <si>
    <t>185203</t>
  </si>
  <si>
    <t>185516</t>
  </si>
  <si>
    <t>185517</t>
  </si>
  <si>
    <t>Whole River</t>
  </si>
  <si>
    <t>M</t>
  </si>
  <si>
    <t>Natural</t>
  </si>
  <si>
    <t>Sample Rate</t>
  </si>
  <si>
    <t>Number AFC Heads Sampled from Stratum</t>
  </si>
  <si>
    <t>F</t>
  </si>
  <si>
    <t>Variance of Proportion</t>
  </si>
  <si>
    <t>184723</t>
  </si>
  <si>
    <t>No Data</t>
  </si>
  <si>
    <t>182216</t>
  </si>
  <si>
    <t>182217</t>
  </si>
  <si>
    <t>182218</t>
  </si>
  <si>
    <t>184722</t>
  </si>
  <si>
    <t>184724</t>
  </si>
  <si>
    <t>184910</t>
  </si>
  <si>
    <t>182127</t>
  </si>
  <si>
    <t>182128</t>
  </si>
  <si>
    <t>182129</t>
  </si>
  <si>
    <t>184124</t>
  </si>
  <si>
    <t>184549</t>
  </si>
  <si>
    <t>no data</t>
  </si>
  <si>
    <t>Variance of Number Estimated</t>
  </si>
  <si>
    <t>Proportion of AFC fish in Stratum</t>
  </si>
  <si>
    <t>CV of number AFC fish in stratum</t>
  </si>
  <si>
    <t>CV of number fish in stratum</t>
  </si>
  <si>
    <t>CV of number estimated CWTs in stratum</t>
  </si>
  <si>
    <t>No Pin</t>
  </si>
  <si>
    <t>Lost Pin</t>
  </si>
  <si>
    <t>Combined</t>
  </si>
  <si>
    <t>Number AFC Pitched in Stratum</t>
  </si>
  <si>
    <t>182862</t>
  </si>
  <si>
    <t>182863</t>
  </si>
  <si>
    <t>183103</t>
  </si>
  <si>
    <t>183352</t>
  </si>
  <si>
    <t>183862</t>
  </si>
  <si>
    <t>183863</t>
  </si>
  <si>
    <t>183911</t>
  </si>
  <si>
    <t>CWT summary is available for the combined sexes.  Cannot find individual CWT decodings.</t>
  </si>
  <si>
    <t>Number of Fish  Examined for Mark Status in Stratum</t>
  </si>
  <si>
    <t>Sum of Number Estimated (adj for no data)</t>
  </si>
  <si>
    <t>Grand Total</t>
  </si>
  <si>
    <t>lost pin</t>
  </si>
  <si>
    <t>185215</t>
  </si>
  <si>
    <t>185216</t>
  </si>
  <si>
    <t>185217</t>
  </si>
  <si>
    <t>181915</t>
  </si>
  <si>
    <t>181916</t>
  </si>
  <si>
    <t>181917</t>
  </si>
  <si>
    <t>184050</t>
  </si>
  <si>
    <t>184051</t>
  </si>
  <si>
    <t>182126</t>
  </si>
  <si>
    <t>182731</t>
  </si>
  <si>
    <t>182732</t>
  </si>
  <si>
    <t>182734</t>
  </si>
  <si>
    <t>181952</t>
  </si>
  <si>
    <t>181953</t>
  </si>
  <si>
    <t>183350</t>
  </si>
  <si>
    <t>181643</t>
  </si>
  <si>
    <t>180852</t>
  </si>
  <si>
    <t>180853</t>
  </si>
  <si>
    <t>180857</t>
  </si>
  <si>
    <t>181225</t>
  </si>
  <si>
    <t>181430</t>
  </si>
  <si>
    <t>181642</t>
  </si>
  <si>
    <t>180850</t>
  </si>
  <si>
    <t>180851</t>
  </si>
  <si>
    <t>181226</t>
  </si>
  <si>
    <t>181227</t>
  </si>
  <si>
    <t>181754</t>
  </si>
  <si>
    <t>180304</t>
  </si>
  <si>
    <t>180305</t>
  </si>
  <si>
    <t>180306</t>
  </si>
  <si>
    <t>180352</t>
  </si>
  <si>
    <t>180840</t>
  </si>
  <si>
    <t>Average of Total number of fish in Stratum</t>
  </si>
  <si>
    <t>Data</t>
  </si>
  <si>
    <t>Average of Variance of total number of fish in stratum</t>
  </si>
  <si>
    <t>Total Escapement</t>
  </si>
  <si>
    <t>Total Variance</t>
  </si>
  <si>
    <t>SE</t>
  </si>
  <si>
    <t>Brood Year</t>
  </si>
  <si>
    <t>Stock Acr</t>
  </si>
  <si>
    <t>BY</t>
  </si>
  <si>
    <t>CWT</t>
  </si>
  <si>
    <t>DIT?</t>
  </si>
  <si>
    <t>Clip Status</t>
  </si>
  <si>
    <t>BQR</t>
  </si>
  <si>
    <t>184304</t>
  </si>
  <si>
    <t>N</t>
  </si>
  <si>
    <t>184840</t>
  </si>
  <si>
    <t>185301</t>
  </si>
  <si>
    <t>185302</t>
  </si>
  <si>
    <t>185303</t>
  </si>
  <si>
    <t>185649</t>
  </si>
  <si>
    <t>185650</t>
  </si>
  <si>
    <t>185651</t>
  </si>
  <si>
    <t>185817</t>
  </si>
  <si>
    <t>182333</t>
  </si>
  <si>
    <t>183406</t>
  </si>
  <si>
    <t>183407</t>
  </si>
  <si>
    <t>183408</t>
  </si>
  <si>
    <t>183411</t>
  </si>
  <si>
    <t>184155</t>
  </si>
  <si>
    <t>184156</t>
  </si>
  <si>
    <t>185159</t>
  </si>
  <si>
    <t>185160</t>
  </si>
  <si>
    <t>185208</t>
  </si>
  <si>
    <t>185421</t>
  </si>
  <si>
    <t>185422</t>
  </si>
  <si>
    <t>185423</t>
  </si>
  <si>
    <t>185513</t>
  </si>
  <si>
    <t>185514</t>
  </si>
  <si>
    <t>185515</t>
  </si>
  <si>
    <t>183361</t>
  </si>
  <si>
    <t>183362</t>
  </si>
  <si>
    <t>183363</t>
  </si>
  <si>
    <t>183401</t>
  </si>
  <si>
    <t>183402</t>
  </si>
  <si>
    <t>183403</t>
  </si>
  <si>
    <t>184753</t>
  </si>
  <si>
    <t>184754</t>
  </si>
  <si>
    <t>184755</t>
  </si>
  <si>
    <t>184402</t>
  </si>
  <si>
    <t>184403</t>
  </si>
  <si>
    <t>184404</t>
  </si>
  <si>
    <t>184405</t>
  </si>
  <si>
    <t>184406</t>
  </si>
  <si>
    <t>184407</t>
  </si>
  <si>
    <t>184408</t>
  </si>
  <si>
    <t>184409</t>
  </si>
  <si>
    <t>183832</t>
  </si>
  <si>
    <t>183833</t>
  </si>
  <si>
    <t>183834</t>
  </si>
  <si>
    <t>183835</t>
  </si>
  <si>
    <t>184131</t>
  </si>
  <si>
    <t>184132</t>
  </si>
  <si>
    <t>184133</t>
  </si>
  <si>
    <t>183143</t>
  </si>
  <si>
    <t>183144</t>
  </si>
  <si>
    <t>183145</t>
  </si>
  <si>
    <t>183818</t>
  </si>
  <si>
    <t>183819</t>
  </si>
  <si>
    <t>183820</t>
  </si>
  <si>
    <t>183821</t>
  </si>
  <si>
    <t>183057</t>
  </si>
  <si>
    <t>183058</t>
  </si>
  <si>
    <t>183059</t>
  </si>
  <si>
    <t>183422</t>
  </si>
  <si>
    <t>183423</t>
  </si>
  <si>
    <t>183424</t>
  </si>
  <si>
    <t>183425</t>
  </si>
  <si>
    <t>182757</t>
  </si>
  <si>
    <t>182758</t>
  </si>
  <si>
    <t>182759</t>
  </si>
  <si>
    <t>183418</t>
  </si>
  <si>
    <t>183419</t>
  </si>
  <si>
    <t>183420</t>
  </si>
  <si>
    <t>183421</t>
  </si>
  <si>
    <t>181516</t>
  </si>
  <si>
    <t>181517</t>
  </si>
  <si>
    <t>181519</t>
  </si>
  <si>
    <t>181653</t>
  </si>
  <si>
    <t>182347</t>
  </si>
  <si>
    <t>182348</t>
  </si>
  <si>
    <t>182349</t>
  </si>
  <si>
    <t>182350</t>
  </si>
  <si>
    <t>181059</t>
  </si>
  <si>
    <t>181060</t>
  </si>
  <si>
    <t>181061</t>
  </si>
  <si>
    <t>181062</t>
  </si>
  <si>
    <t>182014</t>
  </si>
  <si>
    <t>182015</t>
  </si>
  <si>
    <t>182121</t>
  </si>
  <si>
    <t>182122</t>
  </si>
  <si>
    <t>180636</t>
  </si>
  <si>
    <t>180637</t>
  </si>
  <si>
    <t>180638</t>
  </si>
  <si>
    <t>180639</t>
  </si>
  <si>
    <t>181055</t>
  </si>
  <si>
    <t>181056</t>
  </si>
  <si>
    <t>181057</t>
  </si>
  <si>
    <t>181058</t>
  </si>
  <si>
    <t>180406</t>
  </si>
  <si>
    <t>180407</t>
  </si>
  <si>
    <t>180408</t>
  </si>
  <si>
    <t>180409</t>
  </si>
  <si>
    <t>180410</t>
  </si>
  <si>
    <t>180411</t>
  </si>
  <si>
    <t>181103</t>
  </si>
  <si>
    <t>181104</t>
  </si>
  <si>
    <t>021332</t>
  </si>
  <si>
    <t>021333</t>
  </si>
  <si>
    <t>021334</t>
  </si>
  <si>
    <t>021335</t>
  </si>
  <si>
    <t>180861</t>
  </si>
  <si>
    <t>180862</t>
  </si>
  <si>
    <t>180863</t>
  </si>
  <si>
    <t>021312</t>
  </si>
  <si>
    <t>021313</t>
  </si>
  <si>
    <t>021314</t>
  </si>
  <si>
    <t>021315</t>
  </si>
  <si>
    <t>180253</t>
  </si>
  <si>
    <t>180254</t>
  </si>
  <si>
    <t>180255</t>
  </si>
  <si>
    <t>180256</t>
  </si>
  <si>
    <t>020660</t>
  </si>
  <si>
    <t>020661</t>
  </si>
  <si>
    <t>020662</t>
  </si>
  <si>
    <t>020663</t>
  </si>
  <si>
    <t>020727</t>
  </si>
  <si>
    <t>020952</t>
  </si>
  <si>
    <t>020953</t>
  </si>
  <si>
    <t>020954</t>
  </si>
  <si>
    <t>026047</t>
  </si>
  <si>
    <t>026048</t>
  </si>
  <si>
    <t>026049</t>
  </si>
  <si>
    <t>026050</t>
  </si>
  <si>
    <t>026051</t>
  </si>
  <si>
    <t>No Mark Recapture Program prior to 1995</t>
  </si>
  <si>
    <t>Used peak count escapement index and calibration factor to estimate to escapement for both sexes</t>
  </si>
  <si>
    <t>Year</t>
  </si>
  <si>
    <t>Index Calibration Factor</t>
  </si>
  <si>
    <t>Index Calibration Factor SD</t>
  </si>
  <si>
    <t>1989</t>
  </si>
  <si>
    <t>UNKNOWN ADULTS</t>
  </si>
  <si>
    <t>FEMALES</t>
  </si>
  <si>
    <t>1990</t>
  </si>
  <si>
    <t>MALES</t>
  </si>
  <si>
    <t>1988</t>
  </si>
  <si>
    <t>tagcode</t>
  </si>
  <si>
    <t>stratum</t>
  </si>
  <si>
    <t>obs</t>
  </si>
  <si>
    <t>For 1993, not all of the HEB sample data could be identified back to sex, so the data were combined.</t>
  </si>
  <si>
    <t>Sum of obs</t>
  </si>
  <si>
    <t>Total</t>
  </si>
  <si>
    <t>Broodstock had to be combined with live fish sampled from the river in 1990</t>
  </si>
  <si>
    <t>1985</t>
  </si>
  <si>
    <t>1986</t>
  </si>
  <si>
    <t>1987</t>
  </si>
  <si>
    <t>JACKS</t>
  </si>
  <si>
    <t>For 1991, not all of the HEB sample data could be identified back to sex, so the data were combined.</t>
  </si>
  <si>
    <t>1984</t>
  </si>
  <si>
    <t>Broodstock had to be combined with live fish sampled from the river in 1987</t>
  </si>
  <si>
    <t>022718</t>
  </si>
  <si>
    <t>1983</t>
  </si>
  <si>
    <t>AFC_CWT</t>
  </si>
  <si>
    <t>AFC-CWT unclipped prod'n</t>
  </si>
  <si>
    <t>AFC-no pin</t>
  </si>
  <si>
    <t>AFC-No pin unclipped prod'n</t>
  </si>
  <si>
    <t>026052</t>
  </si>
  <si>
    <t>026053</t>
  </si>
  <si>
    <t>026054</t>
  </si>
  <si>
    <t>026323</t>
  </si>
  <si>
    <t>026324</t>
  </si>
  <si>
    <t>024416</t>
  </si>
  <si>
    <t>024742</t>
  </si>
  <si>
    <t>024761</t>
  </si>
  <si>
    <t>024762</t>
  </si>
  <si>
    <t>024957</t>
  </si>
  <si>
    <t>024962</t>
  </si>
  <si>
    <t>024963</t>
  </si>
  <si>
    <t>025001</t>
  </si>
  <si>
    <t>024260</t>
  </si>
  <si>
    <t>024261</t>
  </si>
  <si>
    <t>024262</t>
  </si>
  <si>
    <t>024263</t>
  </si>
  <si>
    <t>024357</t>
  </si>
  <si>
    <t>024358</t>
  </si>
  <si>
    <t>024359</t>
  </si>
  <si>
    <t>024360</t>
  </si>
  <si>
    <t>023742</t>
  </si>
  <si>
    <t>023743</t>
  </si>
  <si>
    <t>023744</t>
  </si>
  <si>
    <t>023745</t>
  </si>
  <si>
    <t>024047</t>
  </si>
  <si>
    <t>024048</t>
  </si>
  <si>
    <t>024049</t>
  </si>
  <si>
    <t>024050</t>
  </si>
  <si>
    <t>023217</t>
  </si>
  <si>
    <t>023320</t>
  </si>
  <si>
    <t>023321</t>
  </si>
  <si>
    <t>023333</t>
  </si>
  <si>
    <t>023334</t>
  </si>
  <si>
    <t>023335</t>
  </si>
  <si>
    <t>023336</t>
  </si>
  <si>
    <t>023337</t>
  </si>
  <si>
    <t>023338</t>
  </si>
  <si>
    <t>023345</t>
  </si>
  <si>
    <t>022661</t>
  </si>
  <si>
    <t>022747</t>
  </si>
  <si>
    <t>022748</t>
  </si>
  <si>
    <t>022824</t>
  </si>
  <si>
    <t>022825</t>
  </si>
  <si>
    <t>022826</t>
  </si>
  <si>
    <t>022543</t>
  </si>
  <si>
    <t>022223</t>
  </si>
  <si>
    <t>022306</t>
  </si>
  <si>
    <t>021810</t>
  </si>
  <si>
    <t>021944</t>
  </si>
  <si>
    <t>021824</t>
  </si>
  <si>
    <t>021825</t>
  </si>
  <si>
    <t>021826</t>
  </si>
  <si>
    <t>021612</t>
  </si>
  <si>
    <t>021613</t>
  </si>
  <si>
    <t>021656</t>
  </si>
  <si>
    <t>021726</t>
  </si>
  <si>
    <t>021727</t>
  </si>
  <si>
    <t>021716</t>
  </si>
  <si>
    <t>020206</t>
  </si>
  <si>
    <t>021002</t>
  </si>
  <si>
    <t>021102</t>
  </si>
  <si>
    <t>BLRD</t>
  </si>
  <si>
    <t>BLRDGN</t>
  </si>
  <si>
    <t>CHI</t>
  </si>
  <si>
    <t>185030</t>
  </si>
  <si>
    <t>Y</t>
  </si>
  <si>
    <t>185031</t>
  </si>
  <si>
    <t>185032</t>
  </si>
  <si>
    <t>185154</t>
  </si>
  <si>
    <t>185238</t>
  </si>
  <si>
    <t>185239</t>
  </si>
  <si>
    <t>185240</t>
  </si>
  <si>
    <t>185241</t>
  </si>
  <si>
    <t>185026</t>
  </si>
  <si>
    <t>185027</t>
  </si>
  <si>
    <t>185028</t>
  </si>
  <si>
    <t>185029</t>
  </si>
  <si>
    <t>185041</t>
  </si>
  <si>
    <t>185042</t>
  </si>
  <si>
    <t>185043</t>
  </si>
  <si>
    <t>185044</t>
  </si>
  <si>
    <t>185161</t>
  </si>
  <si>
    <t>185162</t>
  </si>
  <si>
    <t>185532</t>
  </si>
  <si>
    <t>185533</t>
  </si>
  <si>
    <t>185534</t>
  </si>
  <si>
    <t>185535</t>
  </si>
  <si>
    <t>185536</t>
  </si>
  <si>
    <t>184913</t>
  </si>
  <si>
    <t>184914</t>
  </si>
  <si>
    <t>184915</t>
  </si>
  <si>
    <t>184916</t>
  </si>
  <si>
    <t>184609</t>
  </si>
  <si>
    <t>184610</t>
  </si>
  <si>
    <t>184611</t>
  </si>
  <si>
    <t>184612</t>
  </si>
  <si>
    <t>184613</t>
  </si>
  <si>
    <t>184614</t>
  </si>
  <si>
    <t>184615</t>
  </si>
  <si>
    <t>184616</t>
  </si>
  <si>
    <t>184123</t>
  </si>
  <si>
    <t>184125</t>
  </si>
  <si>
    <t>184126</t>
  </si>
  <si>
    <t>184127</t>
  </si>
  <si>
    <t>184128</t>
  </si>
  <si>
    <t>184129</t>
  </si>
  <si>
    <t>184130</t>
  </si>
  <si>
    <t>184046</t>
  </si>
  <si>
    <t>184047</t>
  </si>
  <si>
    <t>184048</t>
  </si>
  <si>
    <t>184049</t>
  </si>
  <si>
    <t>183353</t>
  </si>
  <si>
    <t>183354</t>
  </si>
  <si>
    <t>182856</t>
  </si>
  <si>
    <t>182857</t>
  </si>
  <si>
    <t>182261</t>
  </si>
  <si>
    <t>182262</t>
  </si>
  <si>
    <t>180211</t>
  </si>
  <si>
    <t>180212</t>
  </si>
  <si>
    <t>182123</t>
  </si>
  <si>
    <t>182124</t>
  </si>
  <si>
    <t>181420</t>
  </si>
  <si>
    <t>181421</t>
  </si>
  <si>
    <t>181211</t>
  </si>
  <si>
    <t>181212</t>
  </si>
  <si>
    <t>180332</t>
  </si>
  <si>
    <t>180334</t>
  </si>
  <si>
    <t>180330</t>
  </si>
  <si>
    <t>020242</t>
  </si>
  <si>
    <t>020243</t>
  </si>
  <si>
    <t>025747</t>
  </si>
  <si>
    <t>025748</t>
  </si>
  <si>
    <t>025542</t>
  </si>
  <si>
    <t>024547</t>
  </si>
  <si>
    <t>024101</t>
  </si>
  <si>
    <t>023414</t>
  </si>
  <si>
    <t>023415</t>
  </si>
  <si>
    <t>023416</t>
  </si>
  <si>
    <t>023417</t>
  </si>
  <si>
    <t>023418</t>
  </si>
  <si>
    <t>023419</t>
  </si>
  <si>
    <t>022658</t>
  </si>
  <si>
    <t>022659</t>
  </si>
  <si>
    <t>022660</t>
  </si>
  <si>
    <t>022422</t>
  </si>
  <si>
    <t>022163</t>
  </si>
  <si>
    <t>COW</t>
  </si>
  <si>
    <t>184422</t>
  </si>
  <si>
    <t>184836</t>
  </si>
  <si>
    <t>185810</t>
  </si>
  <si>
    <t>185811</t>
  </si>
  <si>
    <t>185812</t>
  </si>
  <si>
    <t>185818</t>
  </si>
  <si>
    <t>185819</t>
  </si>
  <si>
    <t>185820</t>
  </si>
  <si>
    <t>185660</t>
  </si>
  <si>
    <t>185661</t>
  </si>
  <si>
    <t>185662</t>
  </si>
  <si>
    <t>185663</t>
  </si>
  <si>
    <t>185701</t>
  </si>
  <si>
    <t>185702</t>
  </si>
  <si>
    <t>185703</t>
  </si>
  <si>
    <t>185704</t>
  </si>
  <si>
    <t>184918</t>
  </si>
  <si>
    <t>184919</t>
  </si>
  <si>
    <t>185013</t>
  </si>
  <si>
    <t>185014</t>
  </si>
  <si>
    <t>185015</t>
  </si>
  <si>
    <t>185016</t>
  </si>
  <si>
    <t>184639</t>
  </si>
  <si>
    <t>184640</t>
  </si>
  <si>
    <t>184641</t>
  </si>
  <si>
    <t>184642</t>
  </si>
  <si>
    <t>184643</t>
  </si>
  <si>
    <t>184644</t>
  </si>
  <si>
    <t>184645</t>
  </si>
  <si>
    <t>184646</t>
  </si>
  <si>
    <t>183216</t>
  </si>
  <si>
    <t>183217</t>
  </si>
  <si>
    <t>184539</t>
  </si>
  <si>
    <t>184546</t>
  </si>
  <si>
    <t>184547</t>
  </si>
  <si>
    <t>183119</t>
  </si>
  <si>
    <t>183120</t>
  </si>
  <si>
    <t>183121</t>
  </si>
  <si>
    <t>183122</t>
  </si>
  <si>
    <t>183123</t>
  </si>
  <si>
    <t>183124</t>
  </si>
  <si>
    <t>183125</t>
  </si>
  <si>
    <t>183126</t>
  </si>
  <si>
    <t>183728</t>
  </si>
  <si>
    <t>183729</t>
  </si>
  <si>
    <t>183730</t>
  </si>
  <si>
    <t>183731</t>
  </si>
  <si>
    <t>183732</t>
  </si>
  <si>
    <t>183733</t>
  </si>
  <si>
    <t>182761</t>
  </si>
  <si>
    <t>182762</t>
  </si>
  <si>
    <t>182763</t>
  </si>
  <si>
    <t>182801</t>
  </si>
  <si>
    <t>182802</t>
  </si>
  <si>
    <t>182803</t>
  </si>
  <si>
    <t>182804</t>
  </si>
  <si>
    <t>182805</t>
  </si>
  <si>
    <t>182740</t>
  </si>
  <si>
    <t>182741</t>
  </si>
  <si>
    <t>182742</t>
  </si>
  <si>
    <t>182743</t>
  </si>
  <si>
    <t>182744</t>
  </si>
  <si>
    <t>182745</t>
  </si>
  <si>
    <t>182026</t>
  </si>
  <si>
    <t>182027</t>
  </si>
  <si>
    <t>182028</t>
  </si>
  <si>
    <t>182029</t>
  </si>
  <si>
    <t>182030</t>
  </si>
  <si>
    <t>182031</t>
  </si>
  <si>
    <t>181436</t>
  </si>
  <si>
    <t>181437</t>
  </si>
  <si>
    <t>181438</t>
  </si>
  <si>
    <t>181320</t>
  </si>
  <si>
    <t>181321</t>
  </si>
  <si>
    <t>181322</t>
  </si>
  <si>
    <t>180210</t>
  </si>
  <si>
    <t>180550</t>
  </si>
  <si>
    <t>181042</t>
  </si>
  <si>
    <t>181044</t>
  </si>
  <si>
    <t>180515</t>
  </si>
  <si>
    <t>180516</t>
  </si>
  <si>
    <t>180517</t>
  </si>
  <si>
    <t>180518</t>
  </si>
  <si>
    <t>020336</t>
  </si>
  <si>
    <t>020337</t>
  </si>
  <si>
    <t>020338</t>
  </si>
  <si>
    <t>020339</t>
  </si>
  <si>
    <t>020340</t>
  </si>
  <si>
    <t>020341</t>
  </si>
  <si>
    <t>020352</t>
  </si>
  <si>
    <t>020522</t>
  </si>
  <si>
    <t>020622</t>
  </si>
  <si>
    <t>020623</t>
  </si>
  <si>
    <t>020624</t>
  </si>
  <si>
    <t>020938</t>
  </si>
  <si>
    <t>020939</t>
  </si>
  <si>
    <t>026103</t>
  </si>
  <si>
    <t>024860</t>
  </si>
  <si>
    <t>025012</t>
  </si>
  <si>
    <t>025013</t>
  </si>
  <si>
    <t>025015</t>
  </si>
  <si>
    <t>025016</t>
  </si>
  <si>
    <t>025017</t>
  </si>
  <si>
    <t>025523</t>
  </si>
  <si>
    <t>025524</t>
  </si>
  <si>
    <t>024334</t>
  </si>
  <si>
    <t>024729</t>
  </si>
  <si>
    <t>024730</t>
  </si>
  <si>
    <t>024735</t>
  </si>
  <si>
    <t>024945</t>
  </si>
  <si>
    <t>024946</t>
  </si>
  <si>
    <t>023803</t>
  </si>
  <si>
    <t>023804</t>
  </si>
  <si>
    <t>023911</t>
  </si>
  <si>
    <t>DOM</t>
  </si>
  <si>
    <t>185140</t>
  </si>
  <si>
    <t>185141</t>
  </si>
  <si>
    <t>184345</t>
  </si>
  <si>
    <t>184346</t>
  </si>
  <si>
    <t>184655</t>
  </si>
  <si>
    <t>184656</t>
  </si>
  <si>
    <t>184349</t>
  </si>
  <si>
    <t>184350</t>
  </si>
  <si>
    <t>184619</t>
  </si>
  <si>
    <t>184620</t>
  </si>
  <si>
    <t>183242</t>
  </si>
  <si>
    <t>183243</t>
  </si>
  <si>
    <t>183233</t>
  </si>
  <si>
    <t>183234</t>
  </si>
  <si>
    <t>183203</t>
  </si>
  <si>
    <t>183204</t>
  </si>
  <si>
    <t>181509</t>
  </si>
  <si>
    <t>181510</t>
  </si>
  <si>
    <t>181503</t>
  </si>
  <si>
    <t>181504</t>
  </si>
  <si>
    <t>181432</t>
  </si>
  <si>
    <t>181019</t>
  </si>
  <si>
    <t>181020</t>
  </si>
  <si>
    <t>180543</t>
  </si>
  <si>
    <t>180544</t>
  </si>
  <si>
    <t>021326</t>
  </si>
  <si>
    <t>021327</t>
  </si>
  <si>
    <t>026340</t>
  </si>
  <si>
    <t>026341</t>
  </si>
  <si>
    <t>026342</t>
  </si>
  <si>
    <t>KLM</t>
  </si>
  <si>
    <t>185060</t>
  </si>
  <si>
    <t>185409</t>
  </si>
  <si>
    <t>185652</t>
  </si>
  <si>
    <t>185653</t>
  </si>
  <si>
    <t>185654</t>
  </si>
  <si>
    <t>185655</t>
  </si>
  <si>
    <t>185401</t>
  </si>
  <si>
    <t>185402</t>
  </si>
  <si>
    <t>185539</t>
  </si>
  <si>
    <t>185540</t>
  </si>
  <si>
    <t>184243</t>
  </si>
  <si>
    <t>185056</t>
  </si>
  <si>
    <t>185057</t>
  </si>
  <si>
    <t>185058</t>
  </si>
  <si>
    <t>185340</t>
  </si>
  <si>
    <t>185341</t>
  </si>
  <si>
    <t>183506</t>
  </si>
  <si>
    <t>185045</t>
  </si>
  <si>
    <t>185046</t>
  </si>
  <si>
    <t>185047</t>
  </si>
  <si>
    <t>185048</t>
  </si>
  <si>
    <t>185049</t>
  </si>
  <si>
    <t>185050</t>
  </si>
  <si>
    <t>185051</t>
  </si>
  <si>
    <t>184308</t>
  </si>
  <si>
    <t>184622</t>
  </si>
  <si>
    <t>184623</t>
  </si>
  <si>
    <t>184624</t>
  </si>
  <si>
    <t>184625</t>
  </si>
  <si>
    <t>184626</t>
  </si>
  <si>
    <t>184627</t>
  </si>
  <si>
    <t>182959</t>
  </si>
  <si>
    <t>184560</t>
  </si>
  <si>
    <t>184561</t>
  </si>
  <si>
    <t>184563</t>
  </si>
  <si>
    <t>184601</t>
  </si>
  <si>
    <t>184602</t>
  </si>
  <si>
    <t>184603</t>
  </si>
  <si>
    <t>184604</t>
  </si>
  <si>
    <t>183063</t>
  </si>
  <si>
    <t>183516</t>
  </si>
  <si>
    <t>184212</t>
  </si>
  <si>
    <t>184213</t>
  </si>
  <si>
    <t>184214</t>
  </si>
  <si>
    <t>182806</t>
  </si>
  <si>
    <t>182807</t>
  </si>
  <si>
    <t>182808</t>
  </si>
  <si>
    <t>182809</t>
  </si>
  <si>
    <t>182810</t>
  </si>
  <si>
    <t>183307</t>
  </si>
  <si>
    <t>183308</t>
  </si>
  <si>
    <t>182749</t>
  </si>
  <si>
    <t>182750</t>
  </si>
  <si>
    <t>182751</t>
  </si>
  <si>
    <t>182752</t>
  </si>
  <si>
    <t>182753</t>
  </si>
  <si>
    <t>182754</t>
  </si>
  <si>
    <t>182339</t>
  </si>
  <si>
    <t>182340</t>
  </si>
  <si>
    <t>182341</t>
  </si>
  <si>
    <t>182342</t>
  </si>
  <si>
    <t>182343</t>
  </si>
  <si>
    <t>182344</t>
  </si>
  <si>
    <t>182345</t>
  </si>
  <si>
    <t>180608</t>
  </si>
  <si>
    <t>180609</t>
  </si>
  <si>
    <t>180640</t>
  </si>
  <si>
    <t>180641</t>
  </si>
  <si>
    <t>180642</t>
  </si>
  <si>
    <t>182155</t>
  </si>
  <si>
    <t>182156</t>
  </si>
  <si>
    <t>182157</t>
  </si>
  <si>
    <t>021104</t>
  </si>
  <si>
    <t>181423</t>
  </si>
  <si>
    <t>181424</t>
  </si>
  <si>
    <t>181046</t>
  </si>
  <si>
    <t>181047</t>
  </si>
  <si>
    <t>181048</t>
  </si>
  <si>
    <t>181049</t>
  </si>
  <si>
    <t>181050</t>
  </si>
  <si>
    <t>181051</t>
  </si>
  <si>
    <t>181052</t>
  </si>
  <si>
    <t>021010</t>
  </si>
  <si>
    <t>021011</t>
  </si>
  <si>
    <t>023116</t>
  </si>
  <si>
    <t>021133</t>
  </si>
  <si>
    <t>021134</t>
  </si>
  <si>
    <t>021135</t>
  </si>
  <si>
    <t>021136</t>
  </si>
  <si>
    <t>021137</t>
  </si>
  <si>
    <t>021138</t>
  </si>
  <si>
    <t>021139</t>
  </si>
  <si>
    <t>021140</t>
  </si>
  <si>
    <t>020940</t>
  </si>
  <si>
    <t>020941</t>
  </si>
  <si>
    <t>020942</t>
  </si>
  <si>
    <t>020943</t>
  </si>
  <si>
    <t>020944</t>
  </si>
  <si>
    <t>020945</t>
  </si>
  <si>
    <t>020946</t>
  </si>
  <si>
    <t>026137</t>
  </si>
  <si>
    <t>026138</t>
  </si>
  <si>
    <t>026039</t>
  </si>
  <si>
    <t>026040</t>
  </si>
  <si>
    <t>026041</t>
  </si>
  <si>
    <t>026042</t>
  </si>
  <si>
    <t>026043</t>
  </si>
  <si>
    <t>026044</t>
  </si>
  <si>
    <t>180992</t>
  </si>
  <si>
    <t>180993</t>
  </si>
  <si>
    <t>180994</t>
  </si>
  <si>
    <t>180995</t>
  </si>
  <si>
    <t>024119</t>
  </si>
  <si>
    <t>024120</t>
  </si>
  <si>
    <t>025029</t>
  </si>
  <si>
    <t>025030</t>
  </si>
  <si>
    <t>025031</t>
  </si>
  <si>
    <t>025042</t>
  </si>
  <si>
    <t>025043</t>
  </si>
  <si>
    <t>025207</t>
  </si>
  <si>
    <t>025208</t>
  </si>
  <si>
    <t>025209</t>
  </si>
  <si>
    <t>025246</t>
  </si>
  <si>
    <t>025247</t>
  </si>
  <si>
    <t>025248</t>
  </si>
  <si>
    <t>025249</t>
  </si>
  <si>
    <t>025250</t>
  </si>
  <si>
    <t>026045</t>
  </si>
  <si>
    <t>024941</t>
  </si>
  <si>
    <t>024942</t>
  </si>
  <si>
    <t>024943</t>
  </si>
  <si>
    <t>024944</t>
  </si>
  <si>
    <t>025060</t>
  </si>
  <si>
    <t>025061</t>
  </si>
  <si>
    <t>024410</t>
  </si>
  <si>
    <t>024411</t>
  </si>
  <si>
    <t>024412</t>
  </si>
  <si>
    <t>024413</t>
  </si>
  <si>
    <t>024414</t>
  </si>
  <si>
    <t>023704</t>
  </si>
  <si>
    <t>023705</t>
  </si>
  <si>
    <t>023706</t>
  </si>
  <si>
    <t>023707</t>
  </si>
  <si>
    <t>023346</t>
  </si>
  <si>
    <t>023347</t>
  </si>
  <si>
    <t>023348</t>
  </si>
  <si>
    <t>023349</t>
  </si>
  <si>
    <t>023350</t>
  </si>
  <si>
    <t>023351</t>
  </si>
  <si>
    <t>023352</t>
  </si>
  <si>
    <t>023353</t>
  </si>
  <si>
    <t>022758</t>
  </si>
  <si>
    <t>022312</t>
  </si>
  <si>
    <t>022313</t>
  </si>
  <si>
    <t>021951</t>
  </si>
  <si>
    <t>021852</t>
  </si>
  <si>
    <t>NAN</t>
  </si>
  <si>
    <t>185713</t>
  </si>
  <si>
    <t>185714</t>
  </si>
  <si>
    <t>185715</t>
  </si>
  <si>
    <t>185716</t>
  </si>
  <si>
    <t>185717</t>
  </si>
  <si>
    <t>185802</t>
  </si>
  <si>
    <t>185803</t>
  </si>
  <si>
    <t>185527</t>
  </si>
  <si>
    <t>185528</t>
  </si>
  <si>
    <t>183205</t>
  </si>
  <si>
    <t>183206</t>
  </si>
  <si>
    <t>184715</t>
  </si>
  <si>
    <t>184716</t>
  </si>
  <si>
    <t>184717</t>
  </si>
  <si>
    <t>184718</t>
  </si>
  <si>
    <t>184552</t>
  </si>
  <si>
    <t>184553</t>
  </si>
  <si>
    <t>184554</t>
  </si>
  <si>
    <t>184331</t>
  </si>
  <si>
    <t>184332</t>
  </si>
  <si>
    <t>184333</t>
  </si>
  <si>
    <t>184334</t>
  </si>
  <si>
    <t>184335</t>
  </si>
  <si>
    <t>184336</t>
  </si>
  <si>
    <t>182408</t>
  </si>
  <si>
    <t>183223</t>
  </si>
  <si>
    <t>181716</t>
  </si>
  <si>
    <t>182306</t>
  </si>
  <si>
    <t>182746</t>
  </si>
  <si>
    <t>182747</t>
  </si>
  <si>
    <t>180357</t>
  </si>
  <si>
    <t>180358</t>
  </si>
  <si>
    <t>181323</t>
  </si>
  <si>
    <t>181324</t>
  </si>
  <si>
    <t>182159</t>
  </si>
  <si>
    <t>181032</t>
  </si>
  <si>
    <t>181033</t>
  </si>
  <si>
    <t>181034</t>
  </si>
  <si>
    <t>181035</t>
  </si>
  <si>
    <t>180548</t>
  </si>
  <si>
    <t>180549</t>
  </si>
  <si>
    <t>181013</t>
  </si>
  <si>
    <t>181014</t>
  </si>
  <si>
    <t>180523</t>
  </si>
  <si>
    <t>180524</t>
  </si>
  <si>
    <t>180525</t>
  </si>
  <si>
    <t>180526</t>
  </si>
  <si>
    <t>021141</t>
  </si>
  <si>
    <t>021142</t>
  </si>
  <si>
    <t>021143</t>
  </si>
  <si>
    <t>026156</t>
  </si>
  <si>
    <t>026157</t>
  </si>
  <si>
    <t>026303</t>
  </si>
  <si>
    <t>026304</t>
  </si>
  <si>
    <t>026305</t>
  </si>
  <si>
    <t>026308</t>
  </si>
  <si>
    <t>026058</t>
  </si>
  <si>
    <t>026059</t>
  </si>
  <si>
    <t>026060</t>
  </si>
  <si>
    <t>026061</t>
  </si>
  <si>
    <t>025002</t>
  </si>
  <si>
    <t>025003</t>
  </si>
  <si>
    <t>025004</t>
  </si>
  <si>
    <t>025005</t>
  </si>
  <si>
    <t>022504</t>
  </si>
  <si>
    <t>021600</t>
  </si>
  <si>
    <t>081929</t>
  </si>
  <si>
    <t>NIC</t>
  </si>
  <si>
    <t>181755</t>
  </si>
  <si>
    <t>PPS</t>
  </si>
  <si>
    <t>082350</t>
  </si>
  <si>
    <t>082414</t>
  </si>
  <si>
    <t>084327</t>
  </si>
  <si>
    <t>084328</t>
  </si>
  <si>
    <t>183412</t>
  </si>
  <si>
    <t>183718</t>
  </si>
  <si>
    <t>183721</t>
  </si>
  <si>
    <t>183722</t>
  </si>
  <si>
    <t>183724</t>
  </si>
  <si>
    <t>183725</t>
  </si>
  <si>
    <t>181912</t>
  </si>
  <si>
    <t>181913</t>
  </si>
  <si>
    <t>181914</t>
  </si>
  <si>
    <t>185504</t>
  </si>
  <si>
    <t>185505</t>
  </si>
  <si>
    <t>184854</t>
  </si>
  <si>
    <t>184855</t>
  </si>
  <si>
    <t>184843</t>
  </si>
  <si>
    <t>184844</t>
  </si>
  <si>
    <t>183843</t>
  </si>
  <si>
    <t>183844</t>
  </si>
  <si>
    <t>183828</t>
  </si>
  <si>
    <t>182844</t>
  </si>
  <si>
    <t>182842</t>
  </si>
  <si>
    <t>182139</t>
  </si>
  <si>
    <t>181410</t>
  </si>
  <si>
    <t>181411</t>
  </si>
  <si>
    <t>181403</t>
  </si>
  <si>
    <t>181404</t>
  </si>
  <si>
    <t>180814</t>
  </si>
  <si>
    <t>180815</t>
  </si>
  <si>
    <t>180816</t>
  </si>
  <si>
    <t>180817</t>
  </si>
  <si>
    <t>180315</t>
  </si>
  <si>
    <t>180316</t>
  </si>
  <si>
    <t>020809</t>
  </si>
  <si>
    <t>020810</t>
  </si>
  <si>
    <t>026034</t>
  </si>
  <si>
    <t>023701</t>
  </si>
  <si>
    <t>024701</t>
  </si>
  <si>
    <t>024702</t>
  </si>
  <si>
    <t>023727</t>
  </si>
  <si>
    <t>023357</t>
  </si>
  <si>
    <t>023358</t>
  </si>
  <si>
    <t>023359</t>
  </si>
  <si>
    <t>023360</t>
  </si>
  <si>
    <t>022710</t>
  </si>
  <si>
    <t>022711</t>
  </si>
  <si>
    <t>022556</t>
  </si>
  <si>
    <t>022557</t>
  </si>
  <si>
    <t>022302</t>
  </si>
  <si>
    <t>021947</t>
  </si>
  <si>
    <t>021854</t>
  </si>
  <si>
    <t>021731</t>
  </si>
  <si>
    <t>021634</t>
  </si>
  <si>
    <t>021816</t>
  </si>
  <si>
    <t>020308</t>
  </si>
  <si>
    <t>QUI</t>
  </si>
  <si>
    <t>185220</t>
  </si>
  <si>
    <t>185226</t>
  </si>
  <si>
    <t>185227</t>
  </si>
  <si>
    <t>Indicator CWTs</t>
  </si>
  <si>
    <t>185228</t>
  </si>
  <si>
    <t>185229</t>
  </si>
  <si>
    <t>185230</t>
  </si>
  <si>
    <t>185231</t>
  </si>
  <si>
    <t>185233</t>
  </si>
  <si>
    <t>182550</t>
  </si>
  <si>
    <t>182818</t>
  </si>
  <si>
    <t>182819</t>
  </si>
  <si>
    <t>184817</t>
  </si>
  <si>
    <t>184818</t>
  </si>
  <si>
    <t>185020</t>
  </si>
  <si>
    <t>185025</t>
  </si>
  <si>
    <t>182548</t>
  </si>
  <si>
    <t>182549</t>
  </si>
  <si>
    <t>184809</t>
  </si>
  <si>
    <t>184810</t>
  </si>
  <si>
    <t>184811</t>
  </si>
  <si>
    <t>184812</t>
  </si>
  <si>
    <t>184813</t>
  </si>
  <si>
    <t>185119</t>
  </si>
  <si>
    <t>185120</t>
  </si>
  <si>
    <t>185121</t>
  </si>
  <si>
    <t>185122</t>
  </si>
  <si>
    <t>185123</t>
  </si>
  <si>
    <t>185124</t>
  </si>
  <si>
    <t>185125</t>
  </si>
  <si>
    <t>185126</t>
  </si>
  <si>
    <t>184736</t>
  </si>
  <si>
    <t>184737</t>
  </si>
  <si>
    <t>184738</t>
  </si>
  <si>
    <t>184739</t>
  </si>
  <si>
    <t>184740</t>
  </si>
  <si>
    <t>184741</t>
  </si>
  <si>
    <t>184742</t>
  </si>
  <si>
    <t>184743</t>
  </si>
  <si>
    <t>184456</t>
  </si>
  <si>
    <t>184457</t>
  </si>
  <si>
    <t>184458</t>
  </si>
  <si>
    <t>184459</t>
  </si>
  <si>
    <t>184460</t>
  </si>
  <si>
    <t>184461</t>
  </si>
  <si>
    <t>184462</t>
  </si>
  <si>
    <t>184463</t>
  </si>
  <si>
    <t>183251</t>
  </si>
  <si>
    <t>183252</t>
  </si>
  <si>
    <t>183253</t>
  </si>
  <si>
    <t>183255</t>
  </si>
  <si>
    <t>183256</t>
  </si>
  <si>
    <t>183257</t>
  </si>
  <si>
    <t>183739</t>
  </si>
  <si>
    <t>183740</t>
  </si>
  <si>
    <t>183741</t>
  </si>
  <si>
    <t>183742</t>
  </si>
  <si>
    <t>183743</t>
  </si>
  <si>
    <t>183744</t>
  </si>
  <si>
    <t>183745</t>
  </si>
  <si>
    <t>183035</t>
  </si>
  <si>
    <t>183036</t>
  </si>
  <si>
    <t>183037</t>
  </si>
  <si>
    <t>183038</t>
  </si>
  <si>
    <t>183039</t>
  </si>
  <si>
    <t>183040</t>
  </si>
  <si>
    <t>183041</t>
  </si>
  <si>
    <t>183042</t>
  </si>
  <si>
    <t>181830</t>
  </si>
  <si>
    <t>182512</t>
  </si>
  <si>
    <t>182513</t>
  </si>
  <si>
    <t>182514</t>
  </si>
  <si>
    <t>182515</t>
  </si>
  <si>
    <t>182516</t>
  </si>
  <si>
    <t>182517</t>
  </si>
  <si>
    <t>182518</t>
  </si>
  <si>
    <t>181658</t>
  </si>
  <si>
    <t>181659</t>
  </si>
  <si>
    <t>181660</t>
  </si>
  <si>
    <t>182016</t>
  </si>
  <si>
    <t>182017</t>
  </si>
  <si>
    <t>182018</t>
  </si>
  <si>
    <t>182020</t>
  </si>
  <si>
    <t>182021</t>
  </si>
  <si>
    <t>181644</t>
  </si>
  <si>
    <t>181645</t>
  </si>
  <si>
    <t>181646</t>
  </si>
  <si>
    <t>181647</t>
  </si>
  <si>
    <t>181648</t>
  </si>
  <si>
    <t>181649</t>
  </si>
  <si>
    <t>181650</t>
  </si>
  <si>
    <t>181651</t>
  </si>
  <si>
    <t>181652</t>
  </si>
  <si>
    <t>180629</t>
  </si>
  <si>
    <t>180630</t>
  </si>
  <si>
    <t>180631</t>
  </si>
  <si>
    <t>181357</t>
  </si>
  <si>
    <t>181358</t>
  </si>
  <si>
    <t>181359</t>
  </si>
  <si>
    <t>181360</t>
  </si>
  <si>
    <t>181361</t>
  </si>
  <si>
    <t>181362</t>
  </si>
  <si>
    <t>181150</t>
  </si>
  <si>
    <t>181151</t>
  </si>
  <si>
    <t>181152</t>
  </si>
  <si>
    <t>181153</t>
  </si>
  <si>
    <t>181154</t>
  </si>
  <si>
    <t>181155</t>
  </si>
  <si>
    <t>181156</t>
  </si>
  <si>
    <t>181157</t>
  </si>
  <si>
    <t>181158</t>
  </si>
  <si>
    <t>021331</t>
  </si>
  <si>
    <t>180415</t>
  </si>
  <si>
    <t>180416</t>
  </si>
  <si>
    <t>180417</t>
  </si>
  <si>
    <t>180418</t>
  </si>
  <si>
    <t>180419</t>
  </si>
  <si>
    <t>180420</t>
  </si>
  <si>
    <t>180421</t>
  </si>
  <si>
    <t>180422</t>
  </si>
  <si>
    <t>020956</t>
  </si>
  <si>
    <t>020957</t>
  </si>
  <si>
    <t>020958</t>
  </si>
  <si>
    <t>020959</t>
  </si>
  <si>
    <t>021448</t>
  </si>
  <si>
    <t>021449</t>
  </si>
  <si>
    <t>021450</t>
  </si>
  <si>
    <t>021451</t>
  </si>
  <si>
    <t>026019</t>
  </si>
  <si>
    <t>020357</t>
  </si>
  <si>
    <t>020358</t>
  </si>
  <si>
    <t>020359</t>
  </si>
  <si>
    <t>020360</t>
  </si>
  <si>
    <t>020361</t>
  </si>
  <si>
    <t>026062</t>
  </si>
  <si>
    <t>026063</t>
  </si>
  <si>
    <t>026101</t>
  </si>
  <si>
    <t>026102</t>
  </si>
  <si>
    <t>025814</t>
  </si>
  <si>
    <t>025815</t>
  </si>
  <si>
    <t>025816</t>
  </si>
  <si>
    <t>025817</t>
  </si>
  <si>
    <t>025818</t>
  </si>
  <si>
    <t>025819</t>
  </si>
  <si>
    <t>025820</t>
  </si>
  <si>
    <t>025821</t>
  </si>
  <si>
    <t>025822</t>
  </si>
  <si>
    <t>024419</t>
  </si>
  <si>
    <t>024420</t>
  </si>
  <si>
    <t>024421</t>
  </si>
  <si>
    <t>024956</t>
  </si>
  <si>
    <t>025358</t>
  </si>
  <si>
    <t>025359</t>
  </si>
  <si>
    <t>025360</t>
  </si>
  <si>
    <t>025361</t>
  </si>
  <si>
    <t>025362</t>
  </si>
  <si>
    <t>024152</t>
  </si>
  <si>
    <t>024153</t>
  </si>
  <si>
    <t>024154</t>
  </si>
  <si>
    <t>024155</t>
  </si>
  <si>
    <t>024156</t>
  </si>
  <si>
    <t>024157</t>
  </si>
  <si>
    <t>024158</t>
  </si>
  <si>
    <t>024159</t>
  </si>
  <si>
    <t>024160</t>
  </si>
  <si>
    <t>023522</t>
  </si>
  <si>
    <t>023523</t>
  </si>
  <si>
    <t>023524</t>
  </si>
  <si>
    <t>023525</t>
  </si>
  <si>
    <t>023554</t>
  </si>
  <si>
    <t>023555</t>
  </si>
  <si>
    <t>023556</t>
  </si>
  <si>
    <t>023557</t>
  </si>
  <si>
    <t>023558</t>
  </si>
  <si>
    <t>023322</t>
  </si>
  <si>
    <t>023323</t>
  </si>
  <si>
    <t>023324</t>
  </si>
  <si>
    <t>023325</t>
  </si>
  <si>
    <t>023326</t>
  </si>
  <si>
    <t>023327</t>
  </si>
  <si>
    <t>023328</t>
  </si>
  <si>
    <t>023329</t>
  </si>
  <si>
    <t>023330</t>
  </si>
  <si>
    <t>022631</t>
  </si>
  <si>
    <t>022632</t>
  </si>
  <si>
    <t>022518</t>
  </si>
  <si>
    <t>022519</t>
  </si>
  <si>
    <t>022303</t>
  </si>
  <si>
    <t>022304</t>
  </si>
  <si>
    <t>021657</t>
  </si>
  <si>
    <t>021943</t>
  </si>
  <si>
    <t>021950</t>
  </si>
  <si>
    <t>021757</t>
  </si>
  <si>
    <t>021758</t>
  </si>
  <si>
    <t>021759</t>
  </si>
  <si>
    <t>021736</t>
  </si>
  <si>
    <t>021737</t>
  </si>
  <si>
    <t>021738</t>
  </si>
  <si>
    <t>021916</t>
  </si>
  <si>
    <t>020108</t>
  </si>
  <si>
    <t>020403</t>
  </si>
  <si>
    <t>RBT</t>
  </si>
  <si>
    <t>185257</t>
  </si>
  <si>
    <t>185258</t>
  </si>
  <si>
    <t>185259</t>
  </si>
  <si>
    <t>185260</t>
  </si>
  <si>
    <t>185948</t>
  </si>
  <si>
    <t>185949</t>
  </si>
  <si>
    <t>185950</t>
  </si>
  <si>
    <t>185951</t>
  </si>
  <si>
    <t>184447</t>
  </si>
  <si>
    <t>185211</t>
  </si>
  <si>
    <t>185212</t>
  </si>
  <si>
    <t>185213</t>
  </si>
  <si>
    <t>185804</t>
  </si>
  <si>
    <t>185805</t>
  </si>
  <si>
    <t>185806</t>
  </si>
  <si>
    <t>185807</t>
  </si>
  <si>
    <t>185413</t>
  </si>
  <si>
    <t>185414</t>
  </si>
  <si>
    <t>185415</t>
  </si>
  <si>
    <t>185416</t>
  </si>
  <si>
    <t>185420</t>
  </si>
  <si>
    <t>185561</t>
  </si>
  <si>
    <t>185562</t>
  </si>
  <si>
    <t>185563</t>
  </si>
  <si>
    <t>185033</t>
  </si>
  <si>
    <t>185034</t>
  </si>
  <si>
    <t>185035</t>
  </si>
  <si>
    <t>185036</t>
  </si>
  <si>
    <t>185133</t>
  </si>
  <si>
    <t>185134</t>
  </si>
  <si>
    <t>185135</t>
  </si>
  <si>
    <t>185136</t>
  </si>
  <si>
    <t>185009</t>
  </si>
  <si>
    <t>185010</t>
  </si>
  <si>
    <t>185011</t>
  </si>
  <si>
    <t>185012</t>
  </si>
  <si>
    <t>185021</t>
  </si>
  <si>
    <t>185022</t>
  </si>
  <si>
    <t>185023</t>
  </si>
  <si>
    <t>185024</t>
  </si>
  <si>
    <t>184631</t>
  </si>
  <si>
    <t>184632</t>
  </si>
  <si>
    <t>184633</t>
  </si>
  <si>
    <t>184634</t>
  </si>
  <si>
    <t>184635</t>
  </si>
  <si>
    <t>184636</t>
  </si>
  <si>
    <t>184637</t>
  </si>
  <si>
    <t>184638</t>
  </si>
  <si>
    <t>182160</t>
  </si>
  <si>
    <t>182161</t>
  </si>
  <si>
    <t>182162</t>
  </si>
  <si>
    <t>182163</t>
  </si>
  <si>
    <t>184541</t>
  </si>
  <si>
    <t>184605</t>
  </si>
  <si>
    <t>184606</t>
  </si>
  <si>
    <t>180362</t>
  </si>
  <si>
    <t>180363</t>
  </si>
  <si>
    <t>183432</t>
  </si>
  <si>
    <t>183433</t>
  </si>
  <si>
    <t>183434</t>
  </si>
  <si>
    <t>183831</t>
  </si>
  <si>
    <t>182814</t>
  </si>
  <si>
    <t>182815</t>
  </si>
  <si>
    <t>182816</t>
  </si>
  <si>
    <t>182817</t>
  </si>
  <si>
    <t>183153</t>
  </si>
  <si>
    <t>183154</t>
  </si>
  <si>
    <t>183155</t>
  </si>
  <si>
    <t>183156</t>
  </si>
  <si>
    <t>182232</t>
  </si>
  <si>
    <t>182233</t>
  </si>
  <si>
    <t>182234</t>
  </si>
  <si>
    <t>182235</t>
  </si>
  <si>
    <t>182236</t>
  </si>
  <si>
    <t>182237</t>
  </si>
  <si>
    <t>182541</t>
  </si>
  <si>
    <t>182542</t>
  </si>
  <si>
    <t>182543</t>
  </si>
  <si>
    <t>182544</t>
  </si>
  <si>
    <t>182545</t>
  </si>
  <si>
    <t>182546</t>
  </si>
  <si>
    <t>182547</t>
  </si>
  <si>
    <t>182226</t>
  </si>
  <si>
    <t>182227</t>
  </si>
  <si>
    <t>182228</t>
  </si>
  <si>
    <t>182229</t>
  </si>
  <si>
    <t>182230</t>
  </si>
  <si>
    <t>182231</t>
  </si>
  <si>
    <t>182502</t>
  </si>
  <si>
    <t>182503</t>
  </si>
  <si>
    <t>182504</t>
  </si>
  <si>
    <t>182505</t>
  </si>
  <si>
    <t>182506</t>
  </si>
  <si>
    <t>182507</t>
  </si>
  <si>
    <t>182508</t>
  </si>
  <si>
    <t>181455</t>
  </si>
  <si>
    <t>181456</t>
  </si>
  <si>
    <t>181457</t>
  </si>
  <si>
    <t>181458</t>
  </si>
  <si>
    <t>181459</t>
  </si>
  <si>
    <t>181460</t>
  </si>
  <si>
    <t>182220</t>
  </si>
  <si>
    <t>182221</t>
  </si>
  <si>
    <t>182222</t>
  </si>
  <si>
    <t>182223</t>
  </si>
  <si>
    <t>182224</t>
  </si>
  <si>
    <t>182225</t>
  </si>
  <si>
    <t>181539</t>
  </si>
  <si>
    <t>181540</t>
  </si>
  <si>
    <t>181541</t>
  </si>
  <si>
    <t>181542</t>
  </si>
  <si>
    <t>181543</t>
  </si>
  <si>
    <t>181544</t>
  </si>
  <si>
    <t>181545</t>
  </si>
  <si>
    <t>181546</t>
  </si>
  <si>
    <t>180259</t>
  </si>
  <si>
    <t>180260</t>
  </si>
  <si>
    <t>180261</t>
  </si>
  <si>
    <t>180262</t>
  </si>
  <si>
    <t>180624</t>
  </si>
  <si>
    <t>180625</t>
  </si>
  <si>
    <t>180626</t>
  </si>
  <si>
    <t>180627</t>
  </si>
  <si>
    <t>180620</t>
  </si>
  <si>
    <t>180621</t>
  </si>
  <si>
    <t>180622</t>
  </si>
  <si>
    <t>180623</t>
  </si>
  <si>
    <t>180802</t>
  </si>
  <si>
    <t>180803</t>
  </si>
  <si>
    <t>180804</t>
  </si>
  <si>
    <t>180805</t>
  </si>
  <si>
    <t>021208</t>
  </si>
  <si>
    <t>021209</t>
  </si>
  <si>
    <t>021549</t>
  </si>
  <si>
    <t>021550</t>
  </si>
  <si>
    <t>021551</t>
  </si>
  <si>
    <t>021552</t>
  </si>
  <si>
    <t>021553</t>
  </si>
  <si>
    <t>020151</t>
  </si>
  <si>
    <t>020152</t>
  </si>
  <si>
    <t>020153</t>
  </si>
  <si>
    <t>020645</t>
  </si>
  <si>
    <t>020646</t>
  </si>
  <si>
    <t>020647</t>
  </si>
  <si>
    <t>020648</t>
  </si>
  <si>
    <t>020948</t>
  </si>
  <si>
    <t>020949</t>
  </si>
  <si>
    <t>020950</t>
  </si>
  <si>
    <t>025014</t>
  </si>
  <si>
    <t>025836</t>
  </si>
  <si>
    <t>025837</t>
  </si>
  <si>
    <t>025838</t>
  </si>
  <si>
    <t>025839</t>
  </si>
  <si>
    <t>026055</t>
  </si>
  <si>
    <t>026056</t>
  </si>
  <si>
    <t>026057</t>
  </si>
  <si>
    <t>024311</t>
  </si>
  <si>
    <t>024802</t>
  </si>
  <si>
    <t>024809</t>
  </si>
  <si>
    <t>024810</t>
  </si>
  <si>
    <t>024951</t>
  </si>
  <si>
    <t>024952</t>
  </si>
  <si>
    <t>024958</t>
  </si>
  <si>
    <t>024959</t>
  </si>
  <si>
    <t>024960</t>
  </si>
  <si>
    <t>024961</t>
  </si>
  <si>
    <t>025326</t>
  </si>
  <si>
    <t>025327</t>
  </si>
  <si>
    <t>025328</t>
  </si>
  <si>
    <t>025329</t>
  </si>
  <si>
    <t>024256</t>
  </si>
  <si>
    <t>024257</t>
  </si>
  <si>
    <t>024361</t>
  </si>
  <si>
    <t>024362</t>
  </si>
  <si>
    <t>024363</t>
  </si>
  <si>
    <t>024401</t>
  </si>
  <si>
    <t>023734</t>
  </si>
  <si>
    <t>023735</t>
  </si>
  <si>
    <t>023736</t>
  </si>
  <si>
    <t>023737</t>
  </si>
  <si>
    <t>023738</t>
  </si>
  <si>
    <t>023739</t>
  </si>
  <si>
    <t>023740</t>
  </si>
  <si>
    <t>023741</t>
  </si>
  <si>
    <t>023131</t>
  </si>
  <si>
    <t>023132</t>
  </si>
  <si>
    <t>023133</t>
  </si>
  <si>
    <t>023134</t>
  </si>
  <si>
    <t>023135</t>
  </si>
  <si>
    <t>023136</t>
  </si>
  <si>
    <t>023142</t>
  </si>
  <si>
    <t>023143</t>
  </si>
  <si>
    <t>023144</t>
  </si>
  <si>
    <t>023145</t>
  </si>
  <si>
    <t>023151</t>
  </si>
  <si>
    <t>023203</t>
  </si>
  <si>
    <t>023204</t>
  </si>
  <si>
    <t>023206</t>
  </si>
  <si>
    <t>023208</t>
  </si>
  <si>
    <t>023304</t>
  </si>
  <si>
    <t>022662</t>
  </si>
  <si>
    <t>022663</t>
  </si>
  <si>
    <t>022708</t>
  </si>
  <si>
    <t>022753</t>
  </si>
  <si>
    <t>082247</t>
  </si>
  <si>
    <t>082248</t>
  </si>
  <si>
    <t>022541</t>
  </si>
  <si>
    <t>082225</t>
  </si>
  <si>
    <t>022202</t>
  </si>
  <si>
    <t>022405</t>
  </si>
  <si>
    <t>021661</t>
  </si>
  <si>
    <t>021827</t>
  </si>
  <si>
    <t>021829</t>
  </si>
  <si>
    <t>021615</t>
  </si>
  <si>
    <t>021635</t>
  </si>
  <si>
    <t>022217</t>
  </si>
  <si>
    <t>022218</t>
  </si>
  <si>
    <t>021629</t>
  </si>
  <si>
    <t>021630</t>
  </si>
  <si>
    <t>021631</t>
  </si>
  <si>
    <t>020408</t>
  </si>
  <si>
    <t>020409</t>
  </si>
  <si>
    <t>021305</t>
  </si>
  <si>
    <t>020606</t>
  </si>
  <si>
    <t>020906</t>
  </si>
  <si>
    <t>021206</t>
  </si>
  <si>
    <t>020203</t>
  </si>
  <si>
    <t>020406</t>
  </si>
  <si>
    <t>020506</t>
  </si>
  <si>
    <t>020602</t>
  </si>
  <si>
    <t>SHU</t>
  </si>
  <si>
    <t>025652</t>
  </si>
  <si>
    <t>025659</t>
  </si>
  <si>
    <t>184907</t>
  </si>
  <si>
    <t>185054</t>
  </si>
  <si>
    <t>185055</t>
  </si>
  <si>
    <t>185155</t>
  </si>
  <si>
    <t>185156</t>
  </si>
  <si>
    <t>185157</t>
  </si>
  <si>
    <t>185158</t>
  </si>
  <si>
    <t>185207</t>
  </si>
  <si>
    <t>185426</t>
  </si>
  <si>
    <t>185608</t>
  </si>
  <si>
    <t>185144</t>
  </si>
  <si>
    <t>185145</t>
  </si>
  <si>
    <t>185146</t>
  </si>
  <si>
    <t>185147</t>
  </si>
  <si>
    <t>185148</t>
  </si>
  <si>
    <t>185204</t>
  </si>
  <si>
    <t>185205</t>
  </si>
  <si>
    <t>185206</t>
  </si>
  <si>
    <t>184707</t>
  </si>
  <si>
    <t>184708</t>
  </si>
  <si>
    <t>184709</t>
  </si>
  <si>
    <t>184710</t>
  </si>
  <si>
    <t>184711</t>
  </si>
  <si>
    <t>184712</t>
  </si>
  <si>
    <t>184713</t>
  </si>
  <si>
    <t>184714</t>
  </si>
  <si>
    <t>184504</t>
  </si>
  <si>
    <t>184505</t>
  </si>
  <si>
    <t>184506</t>
  </si>
  <si>
    <t>184507</t>
  </si>
  <si>
    <t>184508</t>
  </si>
  <si>
    <t>184509</t>
  </si>
  <si>
    <t>184510</t>
  </si>
  <si>
    <t>184511</t>
  </si>
  <si>
    <t>182204</t>
  </si>
  <si>
    <t>182205</t>
  </si>
  <si>
    <t>182206</t>
  </si>
  <si>
    <t>182207</t>
  </si>
  <si>
    <t>184310</t>
  </si>
  <si>
    <t>184311</t>
  </si>
  <si>
    <t>184208</t>
  </si>
  <si>
    <t>184209</t>
  </si>
  <si>
    <t>184210</t>
  </si>
  <si>
    <t>184211</t>
  </si>
  <si>
    <t>184216</t>
  </si>
  <si>
    <t>183149</t>
  </si>
  <si>
    <t>182462</t>
  </si>
  <si>
    <t>181641</t>
  </si>
  <si>
    <t>181441</t>
  </si>
  <si>
    <t>180855</t>
  </si>
  <si>
    <t>180326</t>
  </si>
  <si>
    <t>180341</t>
  </si>
  <si>
    <t>021532</t>
  </si>
  <si>
    <t>185304</t>
  </si>
  <si>
    <t>185305</t>
  </si>
  <si>
    <t>185306</t>
  </si>
  <si>
    <t>185425</t>
  </si>
  <si>
    <t>185427</t>
  </si>
  <si>
    <t>185428</t>
  </si>
  <si>
    <t>184935</t>
  </si>
  <si>
    <t>184936</t>
  </si>
  <si>
    <t>184937</t>
  </si>
  <si>
    <t>184938</t>
  </si>
  <si>
    <t>184939</t>
  </si>
  <si>
    <t>184940</t>
  </si>
  <si>
    <t>184649</t>
  </si>
  <si>
    <t>184650</t>
  </si>
  <si>
    <t>184651</t>
  </si>
  <si>
    <t>184652</t>
  </si>
  <si>
    <t>184653</t>
  </si>
  <si>
    <t>184654</t>
  </si>
  <si>
    <t>184819</t>
  </si>
  <si>
    <t>184820</t>
  </si>
  <si>
    <t>184821</t>
  </si>
  <si>
    <t>184822</t>
  </si>
  <si>
    <t>184823</t>
  </si>
  <si>
    <t>184824</t>
  </si>
  <si>
    <t>184354</t>
  </si>
  <si>
    <t>184355</t>
  </si>
  <si>
    <t>184356</t>
  </si>
  <si>
    <t>184357</t>
  </si>
  <si>
    <t>184358</t>
  </si>
  <si>
    <t>184359</t>
  </si>
  <si>
    <t>183801</t>
  </si>
  <si>
    <t>183802</t>
  </si>
  <si>
    <t>183803</t>
  </si>
  <si>
    <t>183804</t>
  </si>
  <si>
    <t>183805</t>
  </si>
  <si>
    <t>183806</t>
  </si>
  <si>
    <t>183137</t>
  </si>
  <si>
    <t>183138</t>
  </si>
  <si>
    <t>183139</t>
  </si>
  <si>
    <t>183140</t>
  </si>
  <si>
    <t>183141</t>
  </si>
  <si>
    <t>183142</t>
  </si>
  <si>
    <t>182528</t>
  </si>
  <si>
    <t>182529</t>
  </si>
  <si>
    <t>182530</t>
  </si>
  <si>
    <t>182531</t>
  </si>
  <si>
    <t>182532</t>
  </si>
  <si>
    <t>182533</t>
  </si>
  <si>
    <t>183147</t>
  </si>
  <si>
    <t>183148</t>
  </si>
  <si>
    <t>181229</t>
  </si>
  <si>
    <t>181230</t>
  </si>
  <si>
    <t>181236</t>
  </si>
  <si>
    <t>181237</t>
  </si>
  <si>
    <t>181222</t>
  </si>
  <si>
    <t>181223</t>
  </si>
  <si>
    <t>181224</t>
  </si>
  <si>
    <t>180354</t>
  </si>
  <si>
    <t>180826</t>
  </si>
  <si>
    <t>180827</t>
  </si>
  <si>
    <t>021428</t>
  </si>
  <si>
    <t>021429</t>
  </si>
  <si>
    <t>021430</t>
  </si>
  <si>
    <t>021521</t>
  </si>
  <si>
    <t>021522</t>
  </si>
  <si>
    <t>021523</t>
  </si>
  <si>
    <t>020246</t>
  </si>
  <si>
    <t>020247</t>
  </si>
  <si>
    <t>020248</t>
  </si>
  <si>
    <t>020249</t>
  </si>
  <si>
    <t>020250</t>
  </si>
  <si>
    <t>020251</t>
  </si>
  <si>
    <t>025956</t>
  </si>
  <si>
    <t>025957</t>
  </si>
  <si>
    <t>025958</t>
  </si>
  <si>
    <t>025959</t>
  </si>
  <si>
    <t>025960</t>
  </si>
  <si>
    <t>025961</t>
  </si>
  <si>
    <t>025446</t>
  </si>
  <si>
    <t>025447</t>
  </si>
  <si>
    <t>025448</t>
  </si>
  <si>
    <t>025552</t>
  </si>
  <si>
    <t>024349</t>
  </si>
  <si>
    <t>024350</t>
  </si>
  <si>
    <t>024351</t>
  </si>
  <si>
    <t>024352</t>
  </si>
  <si>
    <t>024353</t>
  </si>
  <si>
    <t>024354</t>
  </si>
  <si>
    <t>024355</t>
  </si>
  <si>
    <t>024356</t>
  </si>
  <si>
    <t>Sum of Number Observed</t>
  </si>
  <si>
    <t>185234</t>
  </si>
  <si>
    <t>185235</t>
  </si>
  <si>
    <t>185236</t>
  </si>
  <si>
    <t>185237</t>
  </si>
  <si>
    <t>185728</t>
  </si>
  <si>
    <t>185926</t>
  </si>
  <si>
    <t>185935</t>
  </si>
  <si>
    <t>185936</t>
  </si>
  <si>
    <t>185644</t>
  </si>
  <si>
    <t>185743</t>
  </si>
  <si>
    <t>185744</t>
  </si>
  <si>
    <t>185745</t>
  </si>
  <si>
    <t>185746</t>
  </si>
  <si>
    <t>185813</t>
  </si>
  <si>
    <t>185814</t>
  </si>
  <si>
    <t>185815</t>
  </si>
  <si>
    <t>185137</t>
  </si>
  <si>
    <t>185138</t>
  </si>
  <si>
    <t>185139</t>
  </si>
  <si>
    <t>185508</t>
  </si>
  <si>
    <t>185509</t>
  </si>
  <si>
    <t>185510</t>
  </si>
  <si>
    <t>185607</t>
  </si>
  <si>
    <t>185609</t>
  </si>
  <si>
    <t>185657</t>
  </si>
  <si>
    <t>185658</t>
  </si>
  <si>
    <t>185659</t>
  </si>
  <si>
    <t>185706</t>
  </si>
  <si>
    <t>185708</t>
  </si>
  <si>
    <t>185710</t>
  </si>
  <si>
    <t>185832</t>
  </si>
  <si>
    <t>185833</t>
  </si>
  <si>
    <t>185834</t>
  </si>
  <si>
    <t>186035</t>
  </si>
  <si>
    <t>186036</t>
  </si>
  <si>
    <t>186037</t>
  </si>
  <si>
    <t>186039</t>
  </si>
  <si>
    <t>186042</t>
  </si>
  <si>
    <t>183530</t>
  </si>
  <si>
    <t>183531</t>
  </si>
  <si>
    <t>185251</t>
  </si>
  <si>
    <t>185252</t>
  </si>
  <si>
    <t>185253</t>
  </si>
  <si>
    <t>185254</t>
  </si>
  <si>
    <t>185255</t>
  </si>
  <si>
    <t>185256</t>
  </si>
  <si>
    <t>180353</t>
  </si>
  <si>
    <t>021555</t>
  </si>
  <si>
    <t>021556</t>
  </si>
  <si>
    <t>185914</t>
  </si>
  <si>
    <t>185915</t>
  </si>
  <si>
    <t>185916</t>
  </si>
  <si>
    <t>185917</t>
  </si>
  <si>
    <t>185430</t>
  </si>
  <si>
    <t>185431</t>
  </si>
  <si>
    <t>185559</t>
  </si>
  <si>
    <t>185560</t>
  </si>
  <si>
    <t>185602</t>
  </si>
  <si>
    <t>185603</t>
  </si>
  <si>
    <t>185604</t>
  </si>
  <si>
    <t>185605</t>
  </si>
  <si>
    <t>185821</t>
  </si>
  <si>
    <t>185822</t>
  </si>
  <si>
    <t>185823</t>
  </si>
  <si>
    <t>185824</t>
  </si>
  <si>
    <t>185825</t>
  </si>
  <si>
    <t>185826</t>
  </si>
  <si>
    <t>185827</t>
  </si>
  <si>
    <t>185828</t>
  </si>
  <si>
    <t>185222</t>
  </si>
  <si>
    <t>185223</t>
  </si>
  <si>
    <t>185224</t>
  </si>
  <si>
    <t>185225</t>
  </si>
  <si>
    <t>186061</t>
  </si>
  <si>
    <t>186062</t>
  </si>
  <si>
    <t>084325</t>
  </si>
  <si>
    <t>084326</t>
  </si>
  <si>
    <t>184439</t>
  </si>
  <si>
    <t>185629</t>
  </si>
  <si>
    <t>184830</t>
  </si>
  <si>
    <t>184831</t>
  </si>
  <si>
    <t>184420</t>
  </si>
  <si>
    <t>184827</t>
  </si>
  <si>
    <t>180148</t>
  </si>
  <si>
    <t>184302</t>
  </si>
  <si>
    <t>184621</t>
  </si>
  <si>
    <t>Stock Acronym</t>
  </si>
  <si>
    <t>Stock Site/Name</t>
  </si>
  <si>
    <t>Hatchery Site Code-Name</t>
  </si>
  <si>
    <t>Run Type</t>
  </si>
  <si>
    <t>Run Type Name</t>
  </si>
  <si>
    <t>Start Age</t>
  </si>
  <si>
    <t>Max Age</t>
  </si>
  <si>
    <t>Big Qualicum R</t>
  </si>
  <si>
    <t>0100-BIG QUALICUM R</t>
  </si>
  <si>
    <t>Fall</t>
  </si>
  <si>
    <t>Lower Georgia Strait</t>
  </si>
  <si>
    <t>Chilliwack R</t>
  </si>
  <si>
    <t>0107-CHILLIWACK R</t>
  </si>
  <si>
    <t>Lower Fraser River</t>
  </si>
  <si>
    <t>Cowichan R</t>
  </si>
  <si>
    <t>0118-COWICHAN R</t>
  </si>
  <si>
    <t>Dome Cr</t>
  </si>
  <si>
    <t>1890-DOME CR</t>
  </si>
  <si>
    <t>Spring</t>
  </si>
  <si>
    <t>KitsumKalum R</t>
  </si>
  <si>
    <t>0340-TERRACE</t>
  </si>
  <si>
    <t>Summer</t>
  </si>
  <si>
    <t>Nanaimo R</t>
  </si>
  <si>
    <t>0126-NANAIMO R</t>
  </si>
  <si>
    <t>Nicola R</t>
  </si>
  <si>
    <t>0253-NICOLA R</t>
  </si>
  <si>
    <t>Puntledge R</t>
  </si>
  <si>
    <t>0105-PUNTLEDGE R</t>
  </si>
  <si>
    <t>Quinsam R</t>
  </si>
  <si>
    <t>0106-QUINSAM R</t>
  </si>
  <si>
    <t>Robertson Cr</t>
  </si>
  <si>
    <t>0104-ROBERTSON CR</t>
  </si>
  <si>
    <t>Lower Shuswap R</t>
  </si>
  <si>
    <t>0161-LOWER SHUSWAP R</t>
  </si>
  <si>
    <t>Upper Fraser River</t>
  </si>
  <si>
    <t>Atnarko R</t>
  </si>
  <si>
    <t>0140-SNOOTLI CR</t>
  </si>
  <si>
    <t>186134</t>
  </si>
  <si>
    <t>186301</t>
  </si>
  <si>
    <t>186302</t>
  </si>
  <si>
    <t>186303</t>
  </si>
  <si>
    <t>186304</t>
  </si>
  <si>
    <t>186305</t>
  </si>
  <si>
    <t>186306</t>
  </si>
  <si>
    <t>186343</t>
  </si>
  <si>
    <t>186344</t>
  </si>
  <si>
    <t>186162</t>
  </si>
  <si>
    <t>186352</t>
  </si>
  <si>
    <t>186353</t>
  </si>
  <si>
    <t>186354</t>
  </si>
  <si>
    <t>186355</t>
  </si>
  <si>
    <t>186356</t>
  </si>
  <si>
    <t>186357</t>
  </si>
  <si>
    <t>186358</t>
  </si>
  <si>
    <t>186359</t>
  </si>
  <si>
    <t>186360</t>
  </si>
  <si>
    <t>186361</t>
  </si>
  <si>
    <t>185339</t>
  </si>
  <si>
    <t>185355</t>
  </si>
  <si>
    <t>185356</t>
  </si>
  <si>
    <t>185357</t>
  </si>
  <si>
    <t>185358</t>
  </si>
  <si>
    <t>185359</t>
  </si>
  <si>
    <t>186015</t>
  </si>
  <si>
    <t>186016</t>
  </si>
  <si>
    <t>186219</t>
  </si>
  <si>
    <t>186220</t>
  </si>
  <si>
    <t>186225</t>
  </si>
  <si>
    <t>186226</t>
  </si>
  <si>
    <t>186227</t>
  </si>
  <si>
    <t>186240</t>
  </si>
  <si>
    <t>186241</t>
  </si>
  <si>
    <t>!03NOCN0393</t>
  </si>
  <si>
    <t>2FS  LWFRR0152</t>
  </si>
  <si>
    <t>2FS  LWFRH0152</t>
  </si>
  <si>
    <t>2FS  LWFRS0152</t>
  </si>
  <si>
    <t>RELEASE DATA ESTIMATED.</t>
  </si>
  <si>
    <t>R-Birkenhead R</t>
  </si>
  <si>
    <t>H-Birkenhead River H</t>
  </si>
  <si>
    <t>S-Birkenhead R</t>
  </si>
  <si>
    <t>LWFR</t>
  </si>
  <si>
    <t>!03NOCN94100</t>
  </si>
  <si>
    <t>!03NOCN8201</t>
  </si>
  <si>
    <t>!03NOCN9545</t>
  </si>
  <si>
    <t>FED FRY RELEASE</t>
  </si>
  <si>
    <t>!03NOCN9468</t>
  </si>
  <si>
    <t>!03NOCN9673</t>
  </si>
  <si>
    <t>021915</t>
  </si>
  <si>
    <t>020734</t>
  </si>
  <si>
    <t>BIRKENHEAD REARED.MILD FURUNCULSIS @ RELEASE</t>
  </si>
  <si>
    <t>024726</t>
  </si>
  <si>
    <t>INIT INCUB+ REAR AT INCH; REL UP BIRKRNHEAD IN HINTOO FLATS AREA</t>
  </si>
  <si>
    <t>023319</t>
  </si>
  <si>
    <t>INCH REARED</t>
  </si>
  <si>
    <t>021858</t>
  </si>
  <si>
    <t>!03NOCN9853</t>
  </si>
  <si>
    <t>021835</t>
  </si>
  <si>
    <t>025842</t>
  </si>
  <si>
    <t>REL TIME SO FRY COULD OVERWINTER</t>
  </si>
  <si>
    <t>021655</t>
  </si>
  <si>
    <t>!03NOCN9592</t>
  </si>
  <si>
    <t>FRY OUTPLANT.</t>
  </si>
  <si>
    <t>024725</t>
  </si>
  <si>
    <t>INIT INCUB+ REARED AT INCH; HATCHERY  RELEASE</t>
  </si>
  <si>
    <t>023318</t>
  </si>
  <si>
    <t>!03NOCN9975</t>
  </si>
  <si>
    <t>FED FRY RELEASE. SMOLTED EARLY, SHOULD HAVE OVER-WINTERED.</t>
  </si>
  <si>
    <t>021711</t>
  </si>
  <si>
    <t>025840</t>
  </si>
  <si>
    <t>025841</t>
  </si>
  <si>
    <t>021527</t>
  </si>
  <si>
    <t>INC.&amp; REARED AT INCH CR. COMPARE TO 021463(TENDERFT REARED &amp; SMALLER)</t>
  </si>
  <si>
    <t>023713</t>
  </si>
  <si>
    <t>VOLITIONAL REL-BIRK REARED-1.3% PINHEADS</t>
  </si>
  <si>
    <t>022724</t>
  </si>
  <si>
    <t>REARED AT INCH CR</t>
  </si>
  <si>
    <t>022528</t>
  </si>
  <si>
    <t>EARLY RELEASE</t>
  </si>
  <si>
    <t>020732</t>
  </si>
  <si>
    <t>INCUB'D &amp; PART REARED INCH.FURUNC. DIAGNOSED @ RELEASE</t>
  </si>
  <si>
    <t>021463</t>
  </si>
  <si>
    <t>TENDERFOOT REARED; COMPARE TO 021527 INCH REARED &amp; LARGER</t>
  </si>
  <si>
    <t>022530</t>
  </si>
  <si>
    <t>LATE RELEASE</t>
  </si>
  <si>
    <t>023714</t>
  </si>
  <si>
    <t>VOLITIONAL REL-INCH REARED-4.8% PINHEADS</t>
  </si>
  <si>
    <t>020733</t>
  </si>
  <si>
    <t>INCUB'D &amp; PART REARED INCH.DIAGNOSED WITH FURUNC @ RELEASE</t>
  </si>
  <si>
    <t>023235</t>
  </si>
  <si>
    <t>BIRKEN REARED</t>
  </si>
  <si>
    <t>181514</t>
  </si>
  <si>
    <t>020735</t>
  </si>
  <si>
    <t>BIRKENHEAD REARED.MILD FURUNCULOSIS @ RELEASE</t>
  </si>
  <si>
    <t>021761</t>
  </si>
  <si>
    <t>022340</t>
  </si>
  <si>
    <t>024321</t>
  </si>
  <si>
    <t>REARED AT BIRKENHEAD;REL. VOLITIONALLY</t>
  </si>
  <si>
    <t>024320</t>
  </si>
  <si>
    <t>FISH REARED TO FRY STAGE AT INCH CREEK</t>
  </si>
  <si>
    <t>022618</t>
  </si>
  <si>
    <t>REARED AT BIRKENHEAD</t>
  </si>
  <si>
    <t>023234</t>
  </si>
  <si>
    <t>BIRKEN. REARED</t>
  </si>
  <si>
    <t>022529</t>
  </si>
  <si>
    <t>MID RELEASE</t>
  </si>
  <si>
    <t>021959</t>
  </si>
  <si>
    <t>025408</t>
  </si>
  <si>
    <t>INCH CR INCUBATED; ENUM CHECKED BY WEIGHT MEASURE</t>
  </si>
  <si>
    <t>!03NOCN0162</t>
  </si>
  <si>
    <t>!03NOCN0066</t>
  </si>
  <si>
    <t>!03NOCN9738</t>
  </si>
  <si>
    <t>!03NOCN0242</t>
  </si>
  <si>
    <t>FRY RELEASE.  10K RELEASED TO OUTLET OF BIRKENHEAD LAKE</t>
  </si>
  <si>
    <t>!03LV9315</t>
  </si>
  <si>
    <t>2FS  LWFRR2072</t>
  </si>
  <si>
    <t>YEARLING RELEASE; MARKED FOR ESCAPEMENT I.D.</t>
  </si>
  <si>
    <t>R-Fee Ch</t>
  </si>
  <si>
    <t>180728</t>
  </si>
  <si>
    <t>COMPARE RESULTS OF 1+ RELEASE TO EARLIER YEARS' 0+ RELEASES</t>
  </si>
  <si>
    <t>180738</t>
  </si>
  <si>
    <t>022109</t>
  </si>
  <si>
    <t>2FS  LWFRR0219</t>
  </si>
  <si>
    <t>2FS  LWFRH9017</t>
  </si>
  <si>
    <t>2FS  LWFRS0229</t>
  </si>
  <si>
    <t>CONTRIBUTION AND DISTRIBUTION</t>
  </si>
  <si>
    <t>R-Billy Harris Sl</t>
  </si>
  <si>
    <t>H-Smokehouse H</t>
  </si>
  <si>
    <t>S-Harrison R</t>
  </si>
  <si>
    <t>022113</t>
  </si>
  <si>
    <t>!03NOCN8216</t>
  </si>
  <si>
    <t>2FS  LWFRR0229</t>
  </si>
  <si>
    <t>R-Harrison R</t>
  </si>
  <si>
    <t>!03NOCN8530</t>
  </si>
  <si>
    <t>COMPARE INCUBATION AND EARLY REARING SURVIVAL TO CHEHALIS H (OPERATIONS).</t>
  </si>
  <si>
    <t>184135</t>
  </si>
  <si>
    <t>2FS  LWFRR0244</t>
  </si>
  <si>
    <t>2FS  LWFRH0150</t>
  </si>
  <si>
    <t>16% STAVE STOCK, 84% HARRISON TRANSPLANT. SEE ALSO 184134.</t>
  </si>
  <si>
    <t>R-Stave R</t>
  </si>
  <si>
    <t>H-Inch Creek H</t>
  </si>
  <si>
    <t>184134</t>
  </si>
  <si>
    <t>16% STAVE STOCK, 84% HARRISON TRANSPLANT. SEE ALSO 184135.</t>
  </si>
  <si>
    <t>!03NOCN8418</t>
  </si>
  <si>
    <t>2FS  LWFRH0244</t>
  </si>
  <si>
    <t>H-Stave River H</t>
  </si>
  <si>
    <t>020101*1</t>
  </si>
  <si>
    <t>2FS  GSMNH0103</t>
  </si>
  <si>
    <t>WITH MARK 020201</t>
  </si>
  <si>
    <t>H-Capilano River H</t>
  </si>
  <si>
    <t>020201</t>
  </si>
  <si>
    <t>WITH MARK 020101</t>
  </si>
  <si>
    <t>2FS  LWFRR0154</t>
  </si>
  <si>
    <t>2FS  LWFRH0154</t>
  </si>
  <si>
    <t>LATE RELEASE. SEE ALSO 184923 (EARLY REL).</t>
  </si>
  <si>
    <t>R-Chehalis R</t>
  </si>
  <si>
    <t>H-Chehalis River H</t>
  </si>
  <si>
    <t>EARLY RELEASE. SEE ALSO 184924 (LATE REL).</t>
  </si>
  <si>
    <t>!03NOCN0536</t>
  </si>
  <si>
    <t>RELEASED AT HATCHERY</t>
  </si>
  <si>
    <t>!03NOCN0614</t>
  </si>
  <si>
    <t>!03RV8422</t>
  </si>
  <si>
    <t>MIXED WITH 023129. REARED ONE YEAR; RED</t>
  </si>
  <si>
    <t>!03NOCN9213</t>
  </si>
  <si>
    <t>INTENDED YEARLING RELEASE.REL'D DUE TO POOR QUALITY</t>
  </si>
  <si>
    <t>!03NOCN9618</t>
  </si>
  <si>
    <t>REARED WITH CHUM</t>
  </si>
  <si>
    <t>EARLY RELEASE. SEE 182132 (EARLY), 182134-35 (LATE).</t>
  </si>
  <si>
    <t>!03NOCN9115</t>
  </si>
  <si>
    <t>!03NOCN99117</t>
  </si>
  <si>
    <t>!03NOCN98120</t>
  </si>
  <si>
    <t>EXTENDED REARING. 16% PREDATION LOSS.</t>
  </si>
  <si>
    <t>TIME AND SIZE: SPRING</t>
  </si>
  <si>
    <t>025763</t>
  </si>
  <si>
    <t>TIME &amp; SIZE - FALL VOLITIONAL REL. ALSO SEE 025761-62 (SPRING REL.)</t>
  </si>
  <si>
    <t>TIME &amp; SIZE - SPRING REL. ALSO 025761 (SPRING) &amp; 025763 (FALL REL.)</t>
  </si>
  <si>
    <t>020235</t>
  </si>
  <si>
    <t>TIME OF RELEASE: YEARLINGS</t>
  </si>
  <si>
    <t>025451</t>
  </si>
  <si>
    <t>TIME AND SIZE OF RELEASE: FALL EXTENDED REARED</t>
  </si>
  <si>
    <t>TIME AND SIZE: SMALL LATE RELEASE</t>
  </si>
  <si>
    <t>TIME OF RELEASE-LATE. HARRISON PLAGUE PRESENT</t>
  </si>
  <si>
    <t>SMALL SIZE</t>
  </si>
  <si>
    <t>023128</t>
  </si>
  <si>
    <t>WHITE; REARED ONE YEAR</t>
  </si>
  <si>
    <t>TIME OF RELEASE: MID</t>
  </si>
  <si>
    <t>TIME OF RELEASE: EARLY RELEASE 14%PINHEADS</t>
  </si>
  <si>
    <t>TIME OF RELEASE: EARLY</t>
  </si>
  <si>
    <t>020644</t>
  </si>
  <si>
    <t>023129</t>
  </si>
  <si>
    <t>MIXED WITH RV8422. REARED ONE YEAR; RED</t>
  </si>
  <si>
    <t>SMALL EARLY REL; ALSO 183723, 181724 &amp; 182722 (EARLY); COMP TO 183917 (LATE).</t>
  </si>
  <si>
    <t>TIME AND SIZE: LARGE LATE RELEASE</t>
  </si>
  <si>
    <t>LARGE SMOLT SIZE AND LATE RELEASE DATE. COMPARE TO 184550 (EARLY RELEASE).</t>
  </si>
  <si>
    <t>EARLY FRY RELEASE. COMPARE TO 184551 (LATE RELEASE).</t>
  </si>
  <si>
    <t>LARGE LATE REL; COMP TO 183723, 183916, 181724 &amp; 182722 (SMALL EARLY REL).</t>
  </si>
  <si>
    <t>TIME OF RELEASE: LATE</t>
  </si>
  <si>
    <t>TIME OF RELEASE-EARLY.</t>
  </si>
  <si>
    <t>MEDIUM SIZE FISH</t>
  </si>
  <si>
    <t>HEATH TRAY INCUBATED. FED WHITECREST FEED.</t>
  </si>
  <si>
    <t>KEEPER CHANNEL INCUBATED. FED OMP</t>
  </si>
  <si>
    <t>HEATH TRAY INCUBATED. FED OMP.</t>
  </si>
  <si>
    <t>TIME OF RELEASE- MID. SEE 181945-47.</t>
  </si>
  <si>
    <t>TIME &amp; SIZE - SPRING REL.; ALSO SEE 025762 (SPRING) &amp; 025763 (FALL REL.)</t>
  </si>
  <si>
    <t>FRY INCUBATED IN KEEPER CHANNELS AND FED OMP</t>
  </si>
  <si>
    <t>LARGE SIZE</t>
  </si>
  <si>
    <t>SMALL EARLY REL; ALSO 183723, 181724, &amp; 183916 (EARLY); COMP TO 183917 (LATE).</t>
  </si>
  <si>
    <t>SMALL EARLY REL; ALSO 183916, 181724 &amp; 182722 (EARLY); COMP TO 183917 (LATE).</t>
  </si>
  <si>
    <t>TIME OF RELEASE - EARLY</t>
  </si>
  <si>
    <t>LATE RELEASE.  SEE ALSO 182134. COMPARE TO 182132/33 (FRY RELEASE).</t>
  </si>
  <si>
    <t>TIME AND SIZE: LARGE EARLY RELEASE</t>
  </si>
  <si>
    <t>LATE RELEASE.  SEE ALSO 182135. COMPARE TO 182132/33 (FRY RELEASE).</t>
  </si>
  <si>
    <t>EARLY RELEASE; SEE ALSO 182133. COMPARE TO 182134-35 (SMOLT RELEASE).</t>
  </si>
  <si>
    <t>CONTROL FOR 180843,180844.FED OMP</t>
  </si>
  <si>
    <t>TIME OF RELEASE- EARLY. SEE 181946-47.</t>
  </si>
  <si>
    <t>TIME AND SIZE: SPRING FRY</t>
  </si>
  <si>
    <t>FRY CAP TROUGH REARED AND FED WHITECREST FEED</t>
  </si>
  <si>
    <t>TIME OF RELEASE- LATE. SEE 181945-46.</t>
  </si>
  <si>
    <t>EARLY SMALL REL; ALSO 183723, 183916 &amp; 182722 (EARLY); COMP TO 183917 (LATE).</t>
  </si>
  <si>
    <t>TIME AND SIZE: SMALL EARLY RELEASE</t>
  </si>
  <si>
    <t>LARGE SIZE AND LATE RELEASE.  SEE 184920 FOR SMALLS</t>
  </si>
  <si>
    <t>!03NOCN97103</t>
  </si>
  <si>
    <t>!03NOCN00120</t>
  </si>
  <si>
    <t>!03NOCN0037</t>
  </si>
  <si>
    <t>EXPERIMENTAL REARING. CHANNEL WITH 56.3% CHUM, 43.7% CHINOOK.</t>
  </si>
  <si>
    <t>SMALL SIZE AND EARLY REL.  SEE 184921 FOR LARGER SIZE</t>
  </si>
  <si>
    <t>LARGE SIZE AND LATE RELEASE</t>
  </si>
  <si>
    <t>SMALL SIZE AND EARLY RELEASE TIME; INCLUDES UNMARKED FISH REARED WITH CHUM.</t>
  </si>
  <si>
    <t>!03NOCN0722</t>
  </si>
  <si>
    <t>RELEASED AT HATCHERY OUTLET AS SURPLUS TO TAGGING REQUIREMENTS.</t>
  </si>
  <si>
    <t>!03NOCN0427</t>
  </si>
  <si>
    <t>!03NOCN0428</t>
  </si>
  <si>
    <t>181499</t>
  </si>
  <si>
    <t>181498</t>
  </si>
  <si>
    <t>181497</t>
  </si>
  <si>
    <t>181496</t>
  </si>
  <si>
    <t>181564</t>
  </si>
  <si>
    <t>TRUCKED TO LOG DUMP ON CHEHALIS RESERVE</t>
  </si>
  <si>
    <t>ALSO SEE TAGCODES 180485-87.</t>
  </si>
  <si>
    <t>ALSO SEE TAGCODES 180484,86-87.</t>
  </si>
  <si>
    <t>ALSO SEE TAGCODES 180484-85,87.</t>
  </si>
  <si>
    <t>ALSO SEE TAGCODES 180484-86.</t>
  </si>
  <si>
    <t>181472</t>
  </si>
  <si>
    <t>181473</t>
  </si>
  <si>
    <t>181471</t>
  </si>
  <si>
    <t>181470</t>
  </si>
  <si>
    <t>RELEASED AT LOG DUMP ON CHEHALIS NATIVE RESERVE.</t>
  </si>
  <si>
    <t>FISH WERE TRANSPORTED TO LOG DUMP ON CHEHALIS RESERVE.</t>
  </si>
  <si>
    <t>180594</t>
  </si>
  <si>
    <t>181964</t>
  </si>
  <si>
    <t>2FS  LWFRR0107</t>
  </si>
  <si>
    <t>2FS  LWFRH0107</t>
  </si>
  <si>
    <t>R-Chilliwack R</t>
  </si>
  <si>
    <t>H-Chilliwack River H</t>
  </si>
  <si>
    <t>022814</t>
  </si>
  <si>
    <t>2FS  UPFRR0269</t>
  </si>
  <si>
    <t>2FS  UPFRH0155</t>
  </si>
  <si>
    <t>2FS  UPFRS0269</t>
  </si>
  <si>
    <t>R-Willow R/UPFR</t>
  </si>
  <si>
    <t>H-Quesnel River H</t>
  </si>
  <si>
    <t>S-Willow R/UPFR</t>
  </si>
  <si>
    <t>022813</t>
  </si>
  <si>
    <t>023728</t>
  </si>
  <si>
    <t>022815</t>
  </si>
  <si>
    <t>023621</t>
  </si>
  <si>
    <t>2FS  UPFRR0127</t>
  </si>
  <si>
    <t>REL TO W. FORK OF FONTONIKO</t>
  </si>
  <si>
    <t>R-Fontoniko Cr</t>
  </si>
  <si>
    <t>022028</t>
  </si>
  <si>
    <t>2FS  UPFRR0396</t>
  </si>
  <si>
    <t>021938</t>
  </si>
  <si>
    <t>2FS  UPFRR0325</t>
  </si>
  <si>
    <t>2FS  UPFRS0325</t>
  </si>
  <si>
    <t>R-Fraser R Up</t>
  </si>
  <si>
    <t>S-Fraser R Up</t>
  </si>
  <si>
    <t>022063</t>
  </si>
  <si>
    <t>2FS  UPFRR0271</t>
  </si>
  <si>
    <t>R-Tete Jaune</t>
  </si>
  <si>
    <t>022127</t>
  </si>
  <si>
    <t>021922</t>
  </si>
  <si>
    <t>021813</t>
  </si>
  <si>
    <t>022940</t>
  </si>
  <si>
    <t>2FS  UPFRR0135</t>
  </si>
  <si>
    <t>2FS  UPFRS0135</t>
  </si>
  <si>
    <t>R-McKinley Cr</t>
  </si>
  <si>
    <t>S-McKinley Cr</t>
  </si>
  <si>
    <t>!03NOCN8610</t>
  </si>
  <si>
    <t>022941</t>
  </si>
  <si>
    <t>!03NOCN0306</t>
  </si>
  <si>
    <t>2FS  LWFRS0224</t>
  </si>
  <si>
    <t>S-Harrison+Chehalis</t>
  </si>
  <si>
    <t>TIME OF RELEASE 2: REPLICATE WITH 02/37/56</t>
  </si>
  <si>
    <t>TIME OF RELEASE 3: REPLICATE WITH O2/37/59</t>
  </si>
  <si>
    <t>023761</t>
  </si>
  <si>
    <t>TIME OF RELEASE:EXTENDED REARED. ALSO SEE 023760</t>
  </si>
  <si>
    <t>TIME OF RELEASE 1: REPLICATE WITH 02/37/54</t>
  </si>
  <si>
    <t>TIME OF RELEASE 2: REPLICATE WITH 02/37/57</t>
  </si>
  <si>
    <t>TIME OF RELEASE 3: REPLICATE WITH 02/37/58</t>
  </si>
  <si>
    <t>TIME OF RELEASE 1: REPLICATE OF 02/37/55</t>
  </si>
  <si>
    <t>023760</t>
  </si>
  <si>
    <t>TIME OF RELEASE: EXTENDED REARED. SEE 023761</t>
  </si>
  <si>
    <t>TIME OF RELEASE 4: REPLICATE WITH 02/40/52</t>
  </si>
  <si>
    <t>TIME OF RELEASE 4: REPLICATE WITH 02/40/51</t>
  </si>
  <si>
    <t>!03NOCN9982</t>
  </si>
  <si>
    <t>2FS  LWFRR0302</t>
  </si>
  <si>
    <t>2FS  LWFRH0302</t>
  </si>
  <si>
    <t>2FS  LWFRS0302</t>
  </si>
  <si>
    <t>R-Alouette R S</t>
  </si>
  <si>
    <t>H-Alouette River, South H</t>
  </si>
  <si>
    <t>S-Alouette R S</t>
  </si>
  <si>
    <t>!03NOCN9736</t>
  </si>
  <si>
    <t>!03NOCN0069</t>
  </si>
  <si>
    <t>!03NOCN9443</t>
  </si>
  <si>
    <t>2FS  UPFRR0158</t>
  </si>
  <si>
    <t>2FS  UPFRH1651</t>
  </si>
  <si>
    <t>2FS  UPFRS0158</t>
  </si>
  <si>
    <t>R-Stuart R</t>
  </si>
  <si>
    <t>H-Pr George (Mackenzie) S</t>
  </si>
  <si>
    <t>S-Stuart R</t>
  </si>
  <si>
    <t>!03NOCN9260</t>
  </si>
  <si>
    <t>!03NOCN9386</t>
  </si>
  <si>
    <t>!03NOCN8832</t>
  </si>
  <si>
    <t>!03NOCN8973</t>
  </si>
  <si>
    <t>!03NOCN9149</t>
  </si>
  <si>
    <t>!03NOCN9060</t>
  </si>
  <si>
    <t>020504</t>
  </si>
  <si>
    <t>2FS  UPFRR2722</t>
  </si>
  <si>
    <t>2FS  UPFRH0158</t>
  </si>
  <si>
    <t>NECHAKO STUDY; ACCID. REL. SOME TAGS WITH UNTAGGED FRY MAR.19/92 AT 3 GM</t>
  </si>
  <si>
    <t>R-Stuart Lk</t>
  </si>
  <si>
    <t>H-Stuart River</t>
  </si>
  <si>
    <t>021159</t>
  </si>
  <si>
    <t>180547</t>
  </si>
  <si>
    <t>NECHAKO RIVER STUDY; ALSO SEE 180546 &amp; 180239</t>
  </si>
  <si>
    <t>180239</t>
  </si>
  <si>
    <t>NECHAKO RIVER STUDY; ALSO SEE 180546 &amp; 180547</t>
  </si>
  <si>
    <t>021160</t>
  </si>
  <si>
    <t>021158</t>
  </si>
  <si>
    <t>020827</t>
  </si>
  <si>
    <t>180546</t>
  </si>
  <si>
    <t>NECHAKO RIVER STUDY; ALSO SEE 180547 &amp; 180239</t>
  </si>
  <si>
    <t>020547</t>
  </si>
  <si>
    <t>!03NOCN8723</t>
  </si>
  <si>
    <t>!03NOCN8722</t>
  </si>
  <si>
    <t>!03NOCN8634</t>
  </si>
  <si>
    <t>!03NOCN9304</t>
  </si>
  <si>
    <t>!03NOCN8535</t>
  </si>
  <si>
    <t>025757</t>
  </si>
  <si>
    <t>NECHAKO RIVER STUDY - ALSO SEE 02-57-56</t>
  </si>
  <si>
    <t>180562</t>
  </si>
  <si>
    <t>NECHAKO STUDY; HATCHERY CLOSED- NO'S ESTIM.; ALSO SEE 181839 &amp; 181840</t>
  </si>
  <si>
    <t>026319</t>
  </si>
  <si>
    <t>NECHAKO STUDY; ALSO SEE 2-63-16,17,18.</t>
  </si>
  <si>
    <t>021122</t>
  </si>
  <si>
    <t>NECHAKO RIVER STUDY- ALSO SEE 2-03-19, 2-10-09 &amp; 2-11-23</t>
  </si>
  <si>
    <t>026316</t>
  </si>
  <si>
    <t>NECHAKO STUDY; ALSO SEE 2-63-17,18,19.</t>
  </si>
  <si>
    <t>181839</t>
  </si>
  <si>
    <t>NECHAKO STUDY; HATCHERY CLOSED- NO'S ESTIM.; ALSO SEE 181840 &amp; 180562</t>
  </si>
  <si>
    <t>022361</t>
  </si>
  <si>
    <t>022360</t>
  </si>
  <si>
    <t>021717</t>
  </si>
  <si>
    <t>NECHAKO RIVER STUDY</t>
  </si>
  <si>
    <t>021123</t>
  </si>
  <si>
    <t>NECHAKO RIVER STUDY- ALSO SEE 2-03-19, 2-10-09 &amp; 2-11-22</t>
  </si>
  <si>
    <t>181840</t>
  </si>
  <si>
    <t>NECHAKO STUDY; HATCHERY CLOSED- NO'S ESTIM.; ALSO SEE 181839 &amp; 180562</t>
  </si>
  <si>
    <t>020319</t>
  </si>
  <si>
    <t>NECHAKO RIVER STUDY- ALSO SEE 2-10-09, 2-11-22 &amp; 2-11-23</t>
  </si>
  <si>
    <t>025756</t>
  </si>
  <si>
    <t>NECHAKO RIVER STUDY - ALSO SEE 02-57-57</t>
  </si>
  <si>
    <t>026318</t>
  </si>
  <si>
    <t>NECHAKO STUDY; ALSO SEE 2-63-16,17,19.</t>
  </si>
  <si>
    <t>021009</t>
  </si>
  <si>
    <t>NECHAKO RIVER STUDY- ALSO SEE 2-03-19, 2-11-22 &amp; 2-11-23</t>
  </si>
  <si>
    <t>!03NOCN8936</t>
  </si>
  <si>
    <t>022446</t>
  </si>
  <si>
    <t>!03NOCN8724</t>
  </si>
  <si>
    <t>026317</t>
  </si>
  <si>
    <t>NECHAKO STUDY; ALSO SEE 02-63-16,18,19.</t>
  </si>
  <si>
    <t>021812</t>
  </si>
  <si>
    <t>2FS  UPFRR0377</t>
  </si>
  <si>
    <t>R-Davidsons Landing</t>
  </si>
  <si>
    <t>!03NOCN9530</t>
  </si>
  <si>
    <t>2FS  UPFRH1619</t>
  </si>
  <si>
    <t>H-Bridge River H</t>
  </si>
  <si>
    <t>!03NOCN9458</t>
  </si>
  <si>
    <t>!03NOCN8829</t>
  </si>
  <si>
    <t>!03NOCN9356</t>
  </si>
  <si>
    <t>!03NOCN9702</t>
  </si>
  <si>
    <t>!03NOCN9068</t>
  </si>
  <si>
    <t>!03NOCN9644</t>
  </si>
  <si>
    <t>!03NOCN9643</t>
  </si>
  <si>
    <t>181206</t>
  </si>
  <si>
    <t>MITIG. PROJ.; ASSESS STRATEGY; ALSO SEE 181205 &amp; 180840 (SPIUS H.)</t>
  </si>
  <si>
    <t>!03NOCN9912</t>
  </si>
  <si>
    <t>!03NOCN9838</t>
  </si>
  <si>
    <t>RELEASED AT CAMU AND YALAKOM CONFLUENCE.</t>
  </si>
  <si>
    <t>!03NOCN9837</t>
  </si>
  <si>
    <t>!03LV8920</t>
  </si>
  <si>
    <t>MARKED FOR ESCAPEMENT I.D.</t>
  </si>
  <si>
    <t>!03NOCN8651</t>
  </si>
  <si>
    <t>!03LV8727</t>
  </si>
  <si>
    <t>!03NOCN9459</t>
  </si>
  <si>
    <t>H-Gold Trail Schools</t>
  </si>
  <si>
    <t>!03NOCN8972</t>
  </si>
  <si>
    <t>!03NOCN9247</t>
  </si>
  <si>
    <t>!03NOCN8841</t>
  </si>
  <si>
    <t>!03NOCN9358</t>
  </si>
  <si>
    <t>!03NOCN9167</t>
  </si>
  <si>
    <t>!03NOCN9070</t>
  </si>
  <si>
    <t>!03NOCN96135</t>
  </si>
  <si>
    <t>023049</t>
  </si>
  <si>
    <t>2FS  UPFRR0280</t>
  </si>
  <si>
    <t>2FS  UPFRS0280</t>
  </si>
  <si>
    <t>R-Baezaeko R</t>
  </si>
  <si>
    <t>S-Baezaeko R</t>
  </si>
  <si>
    <t>023614</t>
  </si>
  <si>
    <t>ALSO SEE 023612 AND 023613</t>
  </si>
  <si>
    <t>023612</t>
  </si>
  <si>
    <t>ALSO SEE 023613 AND 023614</t>
  </si>
  <si>
    <t>023613</t>
  </si>
  <si>
    <t>ALSO SEE 023612 AND 023614</t>
  </si>
  <si>
    <t>!03NOCN8609</t>
  </si>
  <si>
    <t>022409</t>
  </si>
  <si>
    <t>2FS  UPFRR2311</t>
  </si>
  <si>
    <t>2FS  UPFRS2311</t>
  </si>
  <si>
    <t>R-West Road R</t>
  </si>
  <si>
    <t>S-West Road R</t>
  </si>
  <si>
    <t>020759</t>
  </si>
  <si>
    <t>ACCELERATED INCUBATION. SEE ALSO 020754-020759.</t>
  </si>
  <si>
    <t>020756</t>
  </si>
  <si>
    <t>AMBIENT WATER INCUBATION. SEE 020754-020759.</t>
  </si>
  <si>
    <t>023025</t>
  </si>
  <si>
    <t>TIME OF RELEASE: LATE. SEE 023026-27(EARLY), 023024(LATE)</t>
  </si>
  <si>
    <t>020758</t>
  </si>
  <si>
    <t>ACCELERATED INCUBATION.  SEE ALSO 020754-020759</t>
  </si>
  <si>
    <t>020755</t>
  </si>
  <si>
    <t>AMBIENT WATER INCUBATION. SEE ALSO 020754-020759</t>
  </si>
  <si>
    <t>020754</t>
  </si>
  <si>
    <t>AMBIENT WATER INCUBATION. SEE 020755-020759</t>
  </si>
  <si>
    <t>024208</t>
  </si>
  <si>
    <t>REPLICATE WITH 024206-07</t>
  </si>
  <si>
    <t>024207</t>
  </si>
  <si>
    <t>REPLICATE WITH 024206 &amp; 08</t>
  </si>
  <si>
    <t>023024</t>
  </si>
  <si>
    <t>TIME OF RELEASE: LATE. SEE 023026-27(EARLY), 023025(LATE)</t>
  </si>
  <si>
    <t>024206</t>
  </si>
  <si>
    <t>REPLICATE WITH 024207-08</t>
  </si>
  <si>
    <t>023027</t>
  </si>
  <si>
    <t>TIME OF RELEASE: EARLY. SEE 023026(EARLY), 023024-25(LATE)</t>
  </si>
  <si>
    <t>020757</t>
  </si>
  <si>
    <t>022621</t>
  </si>
  <si>
    <t>023026</t>
  </si>
  <si>
    <t>TIME OF RELEASE: EARLY. SEE 023027(EARLY),023024-25(LATE)</t>
  </si>
  <si>
    <t>!03NOCN8822</t>
  </si>
  <si>
    <t>2FS  UPFRR0273</t>
  </si>
  <si>
    <t>2FS  UPFRS0273</t>
  </si>
  <si>
    <t>R-Chilcotin R</t>
  </si>
  <si>
    <t>S-Chilcotin R</t>
  </si>
  <si>
    <t>020750</t>
  </si>
  <si>
    <t>COMBINE WITH 020748-49.</t>
  </si>
  <si>
    <t>020748</t>
  </si>
  <si>
    <t>COMBINE WITH 020749-50.</t>
  </si>
  <si>
    <t>020122</t>
  </si>
  <si>
    <t>REPLICATE OF 020120 &amp; 020115.</t>
  </si>
  <si>
    <t>020115</t>
  </si>
  <si>
    <t>REPLICATE OF 020120 &amp; 020122</t>
  </si>
  <si>
    <t>020120</t>
  </si>
  <si>
    <t>REPLICATE OF 020115 &amp; 020122.</t>
  </si>
  <si>
    <t>024749</t>
  </si>
  <si>
    <t>REP. CODE 024750</t>
  </si>
  <si>
    <t>024750</t>
  </si>
  <si>
    <t>REP. CODE 024749</t>
  </si>
  <si>
    <t>020749</t>
  </si>
  <si>
    <t>COMBINE WITH 020748,020750.</t>
  </si>
  <si>
    <t>022117</t>
  </si>
  <si>
    <t>022116</t>
  </si>
  <si>
    <t>!03NOCN1086</t>
  </si>
  <si>
    <t>!03NOCN1148</t>
  </si>
  <si>
    <t>Used l/w sample dates as release dates.  Rearing morts = 35,438. No explaination</t>
  </si>
  <si>
    <t>!03NOCN8710</t>
  </si>
  <si>
    <t>2FS  UPFRR0134</t>
  </si>
  <si>
    <t>2FS  UPFRS0134</t>
  </si>
  <si>
    <t>R-Indianpoint Cr</t>
  </si>
  <si>
    <t>S-Indianpoint Cr</t>
  </si>
  <si>
    <t>!03NOCN8404</t>
  </si>
  <si>
    <t>!03NOCN8820</t>
  </si>
  <si>
    <t>022623</t>
  </si>
  <si>
    <t>023610</t>
  </si>
  <si>
    <t>023611</t>
  </si>
  <si>
    <t>!03NOCN8508</t>
  </si>
  <si>
    <t>2FS  UPFRR0352</t>
  </si>
  <si>
    <t>2FS  UPFRS0352</t>
  </si>
  <si>
    <t>DOWNGRADES</t>
  </si>
  <si>
    <t>R-Cariboo R Up</t>
  </si>
  <si>
    <t>S-Cariboo R Up</t>
  </si>
  <si>
    <t>180414</t>
  </si>
  <si>
    <t>SMALL DIAMETER EGGS</t>
  </si>
  <si>
    <t>024748</t>
  </si>
  <si>
    <t>REP. TAGCODE 024747; 3 REL. SITES UPPER CARIBOO</t>
  </si>
  <si>
    <t>023619</t>
  </si>
  <si>
    <t>020615</t>
  </si>
  <si>
    <t>LARGE DIAMETER EGGS. REARED 50% WELL + QUESNEL WATER FOR 2 WKS</t>
  </si>
  <si>
    <t>023019</t>
  </si>
  <si>
    <t>TIME OF RELEASE-MID. SEE 023018-23.</t>
  </si>
  <si>
    <t>023022</t>
  </si>
  <si>
    <t>TIME OF RELEASE: EARLY.SEE 023018-23.</t>
  </si>
  <si>
    <t>020550</t>
  </si>
  <si>
    <t>LARGE DIAMETER EGGS</t>
  </si>
  <si>
    <t>180413</t>
  </si>
  <si>
    <t>SMALL DIAMETER EGGS. REARED ON 50% QUESNEL + WELL WATER FOR 2 WKS</t>
  </si>
  <si>
    <t>023018</t>
  </si>
  <si>
    <t>TIME OF RELEASE-MID. SEE 023019-23.</t>
  </si>
  <si>
    <t>020549</t>
  </si>
  <si>
    <t>023021</t>
  </si>
  <si>
    <t>TIME OF RELEASE: EARLY. SEE 023018-23.</t>
  </si>
  <si>
    <t>020616</t>
  </si>
  <si>
    <t>024747</t>
  </si>
  <si>
    <t>REP. TAGCODE 024748; 3 RELEASE SITES UPPER CARIBOO</t>
  </si>
  <si>
    <t>023618</t>
  </si>
  <si>
    <t>023620</t>
  </si>
  <si>
    <t>023023</t>
  </si>
  <si>
    <t>020753</t>
  </si>
  <si>
    <t>ACCELERATED DURING INCUBATION. COMBINE WITH 020751-52</t>
  </si>
  <si>
    <t>022624</t>
  </si>
  <si>
    <t>020752</t>
  </si>
  <si>
    <t>ACCELERATED DURING INCUBATION.COMBINE WITH 020751,020753</t>
  </si>
  <si>
    <t>020751</t>
  </si>
  <si>
    <t>ACCELERATED DURING INCUBATION.COMBINE WITH 020752-53</t>
  </si>
  <si>
    <t>025637</t>
  </si>
  <si>
    <t>EGGS INCUBATED USING HEATED WELL WATER. SEE 025638</t>
  </si>
  <si>
    <t>025462</t>
  </si>
  <si>
    <t>37362 REL AT LITTLE R (14070 MARKS); CONTR'N &amp; SURV OF FISH REL ABOVE LAKE</t>
  </si>
  <si>
    <t>025463</t>
  </si>
  <si>
    <t>36859 REL AT LITTLE R (13459 MARKS); CONTRIB'N &amp; SURV OF FISH REL ABOVE LAKE</t>
  </si>
  <si>
    <t>025638</t>
  </si>
  <si>
    <t>EGGS INCUBATED WITH AMBIENT WATER. SEE 025637</t>
  </si>
  <si>
    <t>023020</t>
  </si>
  <si>
    <t>024224</t>
  </si>
  <si>
    <t>3 REL. SITES ON UPPER CARIBOO</t>
  </si>
  <si>
    <t>024223</t>
  </si>
  <si>
    <t>024225</t>
  </si>
  <si>
    <t>180317</t>
  </si>
  <si>
    <t>SMALL DIAMETER EGGS.REARED 50% QUESNEL + WELL WATER FOR 2 WKS</t>
  </si>
  <si>
    <t>025453</t>
  </si>
  <si>
    <t>2FS  UPFRR2737</t>
  </si>
  <si>
    <t>CONTRIB'N &amp; SURV OF FISH RELEASED BELOW THE LAKE</t>
  </si>
  <si>
    <t>R-Cariboo R Low</t>
  </si>
  <si>
    <t>025410</t>
  </si>
  <si>
    <t>023623</t>
  </si>
  <si>
    <t>2FS  UPFRR1952</t>
  </si>
  <si>
    <t>TRANSPLANT FROM CARIBOO RIVER</t>
  </si>
  <si>
    <t>R-Little R/UPFR</t>
  </si>
  <si>
    <t>023622</t>
  </si>
  <si>
    <t>!03NOCN92110</t>
  </si>
  <si>
    <t>025162</t>
  </si>
  <si>
    <t>2FS  UPFRS0272</t>
  </si>
  <si>
    <t>UPFR REDS. REPLICATE WITH 025161</t>
  </si>
  <si>
    <t>S-Chilko R</t>
  </si>
  <si>
    <t>024062</t>
  </si>
  <si>
    <t>025161</t>
  </si>
  <si>
    <t>UPFR REDS. REPLICATE WITH 025162</t>
  </si>
  <si>
    <t>020326</t>
  </si>
  <si>
    <t>2FS  UPFRR0272</t>
  </si>
  <si>
    <t>TIME OF RELEASE-NORMAL.COMBINE WITH 020327 AND 020328.</t>
  </si>
  <si>
    <t>R-Chilko R</t>
  </si>
  <si>
    <t>020328</t>
  </si>
  <si>
    <t>TIME OF RELEASE-NORMAL. COMBINE WITH 020326 &amp; 020327.</t>
  </si>
  <si>
    <t>024251</t>
  </si>
  <si>
    <t>REPLICATE WITH 024213-16, 024252 &amp; 023809-10</t>
  </si>
  <si>
    <t>025520</t>
  </si>
  <si>
    <t>020320</t>
  </si>
  <si>
    <t>TIME OF RELEASE-POST FRESHET. SEE ALSO 020321,020322</t>
  </si>
  <si>
    <t>024215</t>
  </si>
  <si>
    <t>REPLICATE WITH 024213-14, 024216, 024251-52 &amp; 023809-10</t>
  </si>
  <si>
    <t>020321</t>
  </si>
  <si>
    <t>TIME OF RELEASE-POST FRESHET. SEE ALSO 020320,020322</t>
  </si>
  <si>
    <t>024754</t>
  </si>
  <si>
    <t>REP. TAGS 024753,55,56</t>
  </si>
  <si>
    <t>020324</t>
  </si>
  <si>
    <t>TIME OF RELEASE-FALL. SEE ALSO 020323,020325.</t>
  </si>
  <si>
    <t>024756</t>
  </si>
  <si>
    <t>REP. TAGS 024753,54,55</t>
  </si>
  <si>
    <t>025539</t>
  </si>
  <si>
    <t>020156</t>
  </si>
  <si>
    <t>TIME OF RELEASE- SUMMER. 55935 RELEASED 60 MI DOWNSTREAM IN CHILCOTIN</t>
  </si>
  <si>
    <t>020155</t>
  </si>
  <si>
    <t>TIME OF RELEASE- FALL</t>
  </si>
  <si>
    <t>024252</t>
  </si>
  <si>
    <t>REPLICATE WITH 024213-16, 024251 &amp; 023809-10</t>
  </si>
  <si>
    <t>020325</t>
  </si>
  <si>
    <t>TIME OF RELEASE-FALL. SEE ALSO 020323,020324</t>
  </si>
  <si>
    <t>023809</t>
  </si>
  <si>
    <t>REPLICATE WITH 024213-16, 024251-52 &amp; 023810</t>
  </si>
  <si>
    <t>024213</t>
  </si>
  <si>
    <t>REPLICATE WITH 024214-16, 024251-52 &amp; 023809-10</t>
  </si>
  <si>
    <t>020322</t>
  </si>
  <si>
    <t>TIME OF RELEASE-POST FRESHET.SEE ALSO 020320,020321</t>
  </si>
  <si>
    <t>024216</t>
  </si>
  <si>
    <t>REPLICATE WITH 024213-15, 024251-52 &amp; 023809-10</t>
  </si>
  <si>
    <t>020323</t>
  </si>
  <si>
    <t>TIME OF RELEASE-FALL. SEE ALSO 020324,020325.</t>
  </si>
  <si>
    <t>023810</t>
  </si>
  <si>
    <t>REPLICATE WITH 024213-16, 024251-52 &amp; 023809</t>
  </si>
  <si>
    <t>024753</t>
  </si>
  <si>
    <t>REP. TAGCODES 024754,55,56</t>
  </si>
  <si>
    <t>024755</t>
  </si>
  <si>
    <t>REP. TAGS 024753,54,56</t>
  </si>
  <si>
    <t>020327</t>
  </si>
  <si>
    <t>TIME OF RELEASE-NORMAL. COMBINE WITH 020326 &amp; 020328</t>
  </si>
  <si>
    <t>024214</t>
  </si>
  <si>
    <t>RERPLICATE WITH 024213, 024214-16, 024251-52 &amp; 023809-10</t>
  </si>
  <si>
    <t>022125</t>
  </si>
  <si>
    <t>022119</t>
  </si>
  <si>
    <t>!03ADLV8904</t>
  </si>
  <si>
    <t>2FS  LWFRR2509</t>
  </si>
  <si>
    <t>2FS  LWFRS2509</t>
  </si>
  <si>
    <t>GRADEOUTS</t>
  </si>
  <si>
    <t>R-Hicks Cr</t>
  </si>
  <si>
    <t>S-Hicks Cr</t>
  </si>
  <si>
    <t>026161</t>
  </si>
  <si>
    <t>STOCK REBUILDING</t>
  </si>
  <si>
    <t>026160</t>
  </si>
  <si>
    <t>!03NOCN97123</t>
  </si>
  <si>
    <t>2FS  UPFRR1625</t>
  </si>
  <si>
    <t>2FS  UPFRS1625</t>
  </si>
  <si>
    <t>R-Salmon R/UPFR</t>
  </si>
  <si>
    <t>H-Nechako Lks (Vanderh) S</t>
  </si>
  <si>
    <t>S-Salmon R/UPFR</t>
  </si>
  <si>
    <t>!03NOCN96147</t>
  </si>
  <si>
    <t>!03NOCN8770</t>
  </si>
  <si>
    <t>!03NOCN03134</t>
  </si>
  <si>
    <t>!03NOCN8678</t>
  </si>
  <si>
    <t>!03LV9119</t>
  </si>
  <si>
    <t>2FS  UPFRH1625</t>
  </si>
  <si>
    <t>H-Salmon River/ UPFR H</t>
  </si>
  <si>
    <t>!03NOCN03104</t>
  </si>
  <si>
    <t>NUMBER, DATE &amp; SIZE ESTIMATED.</t>
  </si>
  <si>
    <t>!03NOCN8330</t>
  </si>
  <si>
    <t>!03LV9411</t>
  </si>
  <si>
    <t>!03LV8825</t>
  </si>
  <si>
    <t>!03LV8918</t>
  </si>
  <si>
    <t>!03NOCN8234</t>
  </si>
  <si>
    <t>!03LV9317</t>
  </si>
  <si>
    <t>!03LV9029</t>
  </si>
  <si>
    <t>!03LV9217</t>
  </si>
  <si>
    <t>!03LV8728</t>
  </si>
  <si>
    <t>180220</t>
  </si>
  <si>
    <t>ALSO SEE 180221; UNMARKED FISH WERE ACTUALLY ALL LEFT VENTRAL CLIPPED</t>
  </si>
  <si>
    <t>182158</t>
  </si>
  <si>
    <t>ALSO SEE 181053</t>
  </si>
  <si>
    <t>180221</t>
  </si>
  <si>
    <t>ALSO SEE 180220; UNMARKED FISH WERE ACTUALLY ALL LEFT VENTRAL CLIPPED</t>
  </si>
  <si>
    <t>026014</t>
  </si>
  <si>
    <t>CONTRIBUTION AND DISTRIBUTION - UPPER FRASER STOCK - ALSO SEE 02-60-15.</t>
  </si>
  <si>
    <t>026015</t>
  </si>
  <si>
    <t>CONTRIBUTION AND DISTRIBUTION - UPPER FRASER STOCK - ALSO SEE 02-60-14.</t>
  </si>
  <si>
    <t>181053</t>
  </si>
  <si>
    <t>ALSO SEE 182158</t>
  </si>
  <si>
    <t>!03LV9709</t>
  </si>
  <si>
    <t>!03NOCN02117</t>
  </si>
  <si>
    <t>!03NOCN9445</t>
  </si>
  <si>
    <t>!03NOCN9261</t>
  </si>
  <si>
    <t>!03NOCN0394</t>
  </si>
  <si>
    <t>!03NOCN9384</t>
  </si>
  <si>
    <t>!03NOCN9563</t>
  </si>
  <si>
    <t>!03NOCN8831</t>
  </si>
  <si>
    <t>!03NOCN8652</t>
  </si>
  <si>
    <t>!03NOCN8975</t>
  </si>
  <si>
    <t>!03NOCN9150</t>
  </si>
  <si>
    <t>!03NOCN9061</t>
  </si>
  <si>
    <t>!03NOCN8730</t>
  </si>
  <si>
    <t>!03NOCN9651</t>
  </si>
  <si>
    <t>!03NOCN9795</t>
  </si>
  <si>
    <t>!03NOCN9561</t>
  </si>
  <si>
    <t>2FS  UPFRR1304</t>
  </si>
  <si>
    <t>2FS  UPFRH1304</t>
  </si>
  <si>
    <t>ACCIDENTAL ESCAPE; FISH MEANT TO GO BACK TO SALMON RIVER</t>
  </si>
  <si>
    <t>R-Chilako R</t>
  </si>
  <si>
    <t>H-Chilako River H</t>
  </si>
  <si>
    <t>!03NOCN9441</t>
  </si>
  <si>
    <t>!03NOCN9649</t>
  </si>
  <si>
    <t>!03NOCN9777</t>
  </si>
  <si>
    <t>!03NOCN01128</t>
  </si>
  <si>
    <t>2FS  UPFRR1890</t>
  </si>
  <si>
    <t>2FS  UPFRH2480</t>
  </si>
  <si>
    <t>2FS  UPFRS1890</t>
  </si>
  <si>
    <t>R-Dome Cr</t>
  </si>
  <si>
    <t>H-Quesnel Schools</t>
  </si>
  <si>
    <t>S-Dome Cr</t>
  </si>
  <si>
    <t>2FS  UPFRH0270</t>
  </si>
  <si>
    <t>SEE 185140</t>
  </si>
  <si>
    <t>H-Penny H</t>
  </si>
  <si>
    <t>!03NOCN0291</t>
  </si>
  <si>
    <t>FED FRY RELEASE TO UPPER DOME CREEK</t>
  </si>
  <si>
    <t>185404</t>
  </si>
  <si>
    <t>SEE ALSO 195403</t>
  </si>
  <si>
    <t>185403</t>
  </si>
  <si>
    <t>SEE ALSO 185404</t>
  </si>
  <si>
    <t>SEE 185141</t>
  </si>
  <si>
    <t>!03NOCN9403</t>
  </si>
  <si>
    <t>!03RV8721</t>
  </si>
  <si>
    <t>FED FRY RELEASE - MARKED FOR ESCAPEMENT I.D.</t>
  </si>
  <si>
    <t>184858</t>
  </si>
  <si>
    <t>SEE ALSO 184833</t>
  </si>
  <si>
    <t>184833</t>
  </si>
  <si>
    <t>SEE ALSO 184858</t>
  </si>
  <si>
    <t>!03NOCN0501</t>
  </si>
  <si>
    <t>ALL RELEASED AS FRY DUE TO TECHNICAL PROBLEMS AT HATCHERY.</t>
  </si>
  <si>
    <t>!03NOCN9503</t>
  </si>
  <si>
    <t>!03NOCN8632</t>
  </si>
  <si>
    <t>!03NOCN9301</t>
  </si>
  <si>
    <t>!03NOCN9233</t>
  </si>
  <si>
    <t>!03LV8820</t>
  </si>
  <si>
    <t>FED FRY RELEASE; MARKED FOR ESCAPEMENT I.D.</t>
  </si>
  <si>
    <t>!03NOCN9629</t>
  </si>
  <si>
    <t>!03NOCN9141</t>
  </si>
  <si>
    <t>!03NOCN9040</t>
  </si>
  <si>
    <t>!03NOCN99111</t>
  </si>
  <si>
    <t>FED FALL RELEASED TO POND AFTER FLOW FAILURE. UNMARKED.</t>
  </si>
  <si>
    <t>EARLY RELEASE TIMING (FALL)</t>
  </si>
  <si>
    <t>!03NOCN9919</t>
  </si>
  <si>
    <t>!03NOCN9587</t>
  </si>
  <si>
    <t>EARLY FRY RELEASE.</t>
  </si>
  <si>
    <t>YEARLING RELEASE TIMING</t>
  </si>
  <si>
    <t>!03NOCN0027</t>
  </si>
  <si>
    <t>FED FRY RELEASE AT OOG CREEK.</t>
  </si>
  <si>
    <t>!03NOCN9812</t>
  </si>
  <si>
    <t>FED FRY RELEASED TO UPPER DOME AND OOG CREEKS (TRIB OF DOME).</t>
  </si>
  <si>
    <t>LATE RELEASE TIMING (YEARLING)</t>
  </si>
  <si>
    <t>FALL FRY RELEASE</t>
  </si>
  <si>
    <t>!03NOCN0110</t>
  </si>
  <si>
    <t>!03NOCN9741</t>
  </si>
  <si>
    <t>FED FRY RELEASE; SOME TO OOG CREEK (TRIB. OF DOME)</t>
  </si>
  <si>
    <t>!03NOCN0311</t>
  </si>
  <si>
    <t>!03NOCN9444</t>
  </si>
  <si>
    <t>!03NOCN8960</t>
  </si>
  <si>
    <t>!03NOCN0159</t>
  </si>
  <si>
    <t>!03NOCN0161</t>
  </si>
  <si>
    <t>2FS  UPFRH0022</t>
  </si>
  <si>
    <t>H-Williams Lk Schools</t>
  </si>
  <si>
    <t>!03NOCN02108</t>
  </si>
  <si>
    <t>025157</t>
  </si>
  <si>
    <t>UPFR REDS. REPLICATE WITH 025158</t>
  </si>
  <si>
    <t>025741</t>
  </si>
  <si>
    <t>UPFR REDS. REPLICATE WITH 025142</t>
  </si>
  <si>
    <t>025742</t>
  </si>
  <si>
    <t>UPFR REDS. REPLICATE WITH 025141</t>
  </si>
  <si>
    <t>025158</t>
  </si>
  <si>
    <t>UPFR REDS. REPLICATE WITH 025157</t>
  </si>
  <si>
    <t>!03NOCN01124</t>
  </si>
  <si>
    <t>2FS  UPFRS1304</t>
  </si>
  <si>
    <t>#, DATE &amp; SIZE ESTIMATED.</t>
  </si>
  <si>
    <t>S-Chilako R</t>
  </si>
  <si>
    <t>!03NOCN8553</t>
  </si>
  <si>
    <t>!03NOCN9259</t>
  </si>
  <si>
    <t>!03NOCN8647</t>
  </si>
  <si>
    <t>!03NOCN8424</t>
  </si>
  <si>
    <t>!03NOCN8551</t>
  </si>
  <si>
    <t>!03NOCN9059</t>
  </si>
  <si>
    <t>!03NOCN8727</t>
  </si>
  <si>
    <t>182384</t>
  </si>
  <si>
    <t>BKD present in this release group</t>
  </si>
  <si>
    <t>181091</t>
  </si>
  <si>
    <t>BKD was present in this release group</t>
  </si>
  <si>
    <t>182383</t>
  </si>
  <si>
    <t>!03NOCN1144</t>
  </si>
  <si>
    <t>181692</t>
  </si>
  <si>
    <t>BKD was present in this release group.</t>
  </si>
  <si>
    <t>!03NOCN1145</t>
  </si>
  <si>
    <t>180576</t>
  </si>
  <si>
    <t>185648</t>
  </si>
  <si>
    <t>181918</t>
  </si>
  <si>
    <t>BKD in this release group</t>
  </si>
  <si>
    <t>!03NOCN0196</t>
  </si>
  <si>
    <t>!03NOCN0085</t>
  </si>
  <si>
    <t>022047</t>
  </si>
  <si>
    <t>021508*1</t>
  </si>
  <si>
    <t>!03NOCN8202</t>
  </si>
  <si>
    <t>2FS  UPFRR0066</t>
  </si>
  <si>
    <t>2FS  UPFRS0066</t>
  </si>
  <si>
    <t>R-Nazko R</t>
  </si>
  <si>
    <t>S-Nazko R</t>
  </si>
  <si>
    <t>!03NOCN8405</t>
  </si>
  <si>
    <t>!03NOCN8608</t>
  </si>
  <si>
    <t>023617</t>
  </si>
  <si>
    <t>REPLICATE OF 36/15; 36/16</t>
  </si>
  <si>
    <t>022620</t>
  </si>
  <si>
    <t>023616</t>
  </si>
  <si>
    <t>REPLICATE OF 36/15; 36/17</t>
  </si>
  <si>
    <t>023615</t>
  </si>
  <si>
    <t>REPLICATE OF 36/16; 36/17</t>
  </si>
  <si>
    <t>!03NOCN8009</t>
  </si>
  <si>
    <t>2FS  UPFRR0345</t>
  </si>
  <si>
    <t>2FS  UPFRS0345</t>
  </si>
  <si>
    <t>R-Nechako R</t>
  </si>
  <si>
    <t>S-Nechako R</t>
  </si>
  <si>
    <t>022031</t>
  </si>
  <si>
    <t>!03NOCN8206</t>
  </si>
  <si>
    <t>2FS  UPFRR0412</t>
  </si>
  <si>
    <t>2FS  UPFRS0412</t>
  </si>
  <si>
    <t>R-James Cr</t>
  </si>
  <si>
    <t>S-James Cr</t>
  </si>
  <si>
    <t>!03NOCN8205</t>
  </si>
  <si>
    <t>022852</t>
  </si>
  <si>
    <t>UPFR CHINOOK FRY; ALSO SEE 023108</t>
  </si>
  <si>
    <t>022558</t>
  </si>
  <si>
    <t>023108</t>
  </si>
  <si>
    <t>UPFR CHINOOK FRY; ALSO SEE 022852</t>
  </si>
  <si>
    <t>023034</t>
  </si>
  <si>
    <t>023032</t>
  </si>
  <si>
    <t>023033</t>
  </si>
  <si>
    <t>!03NOCN8223</t>
  </si>
  <si>
    <t>2FS  LWFRS0154</t>
  </si>
  <si>
    <t>S-Chehalis R</t>
  </si>
  <si>
    <t>022857</t>
  </si>
  <si>
    <t>022858</t>
  </si>
  <si>
    <t>!03NOCN1159</t>
  </si>
  <si>
    <t>!03NOCN0239</t>
  </si>
  <si>
    <t>!03NOCN0816</t>
  </si>
  <si>
    <t>!03NOCN0906</t>
  </si>
  <si>
    <t>!03NOCN1068</t>
  </si>
  <si>
    <t>!03NOCN0904</t>
  </si>
  <si>
    <t>!03NOCN0786</t>
  </si>
  <si>
    <t>!03NOCN9517</t>
  </si>
  <si>
    <t>!03NOCN96107</t>
  </si>
  <si>
    <t>!03LV8318</t>
  </si>
  <si>
    <t>EXTENDED REARED</t>
  </si>
  <si>
    <t>!03NOCN96123</t>
  </si>
  <si>
    <t>!03NOCN9940</t>
  </si>
  <si>
    <t>!03NOCN0102</t>
  </si>
  <si>
    <t>!03NOCN97104</t>
  </si>
  <si>
    <t>!03NOCN0038</t>
  </si>
  <si>
    <t>!03NOCN9733</t>
  </si>
  <si>
    <t>!03NOCN9845</t>
  </si>
  <si>
    <t>!03NOCN0365</t>
  </si>
  <si>
    <t>!03NOCN0426</t>
  </si>
  <si>
    <t>SOME WERE FROM CHILLIWACK H.</t>
  </si>
  <si>
    <t>!03LV8211</t>
  </si>
  <si>
    <t>2FS  LWFRH0051</t>
  </si>
  <si>
    <t>H-Centre Creek H</t>
  </si>
  <si>
    <t>!03RV8916</t>
  </si>
  <si>
    <t>2FS  LWFRR1155</t>
  </si>
  <si>
    <t>2FS  LWFRS1155</t>
  </si>
  <si>
    <t>FED FRY RELEASE - EGGTAKE BY HYDRAULIC SAMPLE; MARKED FOR ESCAPEMENT I.D.</t>
  </si>
  <si>
    <t>R-Maria Sl</t>
  </si>
  <si>
    <t>S-Maria Sl</t>
  </si>
  <si>
    <t>!03NOCN9909</t>
  </si>
  <si>
    <t>2FS  LWFRR2582</t>
  </si>
  <si>
    <t>2FS  LWFRH2582</t>
  </si>
  <si>
    <t>ESTIMATED CHANNEL FRY MIGRATION.</t>
  </si>
  <si>
    <t>R-Seabird Riffles</t>
  </si>
  <si>
    <t>H-Seabird Riffles</t>
  </si>
  <si>
    <t>!03NOCN0921</t>
  </si>
  <si>
    <t>2FS  LWFRR0458</t>
  </si>
  <si>
    <t>R-Hope Sl</t>
  </si>
  <si>
    <t>!03NOCN0610</t>
  </si>
  <si>
    <t>TRANSPLANT</t>
  </si>
  <si>
    <t>!03NOCN0304</t>
  </si>
  <si>
    <t>STARTED WITH BROOD 2002.</t>
  </si>
  <si>
    <t>!03NOCN0479</t>
  </si>
  <si>
    <t>THIRD YEAR OF TRANSPLANT</t>
  </si>
  <si>
    <t>!03NOCN0228</t>
  </si>
  <si>
    <t>EXTENSION OF RANGE OF NATIVE LOWER FRASER RED STOCK</t>
  </si>
  <si>
    <t>!03NOCN0506</t>
  </si>
  <si>
    <t>!03NOCN0829</t>
  </si>
  <si>
    <t>2FS  LWFRR2700</t>
  </si>
  <si>
    <t>R-Hope+Camp Sl</t>
  </si>
  <si>
    <t>!03NOCN0721</t>
  </si>
  <si>
    <t>RELEASED IN THREE LOCATIONS IN CHILLIWACK INTO HOPE SLOUGH.</t>
  </si>
  <si>
    <t>!03NOCN0303</t>
  </si>
  <si>
    <t>SCATTER RELEASE - UPPER CHAN, BIRCHTREE RUN AND DOWNSTREAM OF ROAD CULVERT.</t>
  </si>
  <si>
    <t>!03NOCN9676</t>
  </si>
  <si>
    <t>182729</t>
  </si>
  <si>
    <t>NATIVE SUMMER-RUN RED CHINOOK POPULATION.</t>
  </si>
  <si>
    <t>184116</t>
  </si>
  <si>
    <t>183027</t>
  </si>
  <si>
    <t>184053</t>
  </si>
  <si>
    <t>NATIVE LOWER FRASER SUMMER RED CHINOOK; SEE ALSO 184052.</t>
  </si>
  <si>
    <t>184052</t>
  </si>
  <si>
    <t>NATIVE LOWER FRASER SUMMER RED CHINOOK; SEE ALSO 184053.</t>
  </si>
  <si>
    <t>!03NOCN9731</t>
  </si>
  <si>
    <t>181910</t>
  </si>
  <si>
    <t>NATIVE LOWER FRASER SUMMER RED CHINOOK.</t>
  </si>
  <si>
    <t>!03NOCN0609</t>
  </si>
  <si>
    <t>!03NOCN0229</t>
  </si>
  <si>
    <t>2FS  LWFRR6395</t>
  </si>
  <si>
    <t>EXTENTION OF RANGE OF LOWER FRASER RED STOCK</t>
  </si>
  <si>
    <t>R-Wahleach Pd</t>
  </si>
  <si>
    <t>!03NOCN0505</t>
  </si>
  <si>
    <t>2FS  LWFRR6413</t>
  </si>
  <si>
    <t>R-Wahleach Ch</t>
  </si>
  <si>
    <t>!03NOCN0478</t>
  </si>
  <si>
    <t>!03NOCN0305</t>
  </si>
  <si>
    <t>!03NOCN9019</t>
  </si>
  <si>
    <t>MAINLY PINHEADS</t>
  </si>
  <si>
    <t>!03NOCN9981</t>
  </si>
  <si>
    <t>2FS  LWFRS0244</t>
  </si>
  <si>
    <t>ORIGINALLY HARRISON STOCK.</t>
  </si>
  <si>
    <t>S-Stave R</t>
  </si>
  <si>
    <t>!03NOCN0725</t>
  </si>
  <si>
    <t>WATER WAS HIGH AT TIME OF RELEASE.</t>
  </si>
  <si>
    <t>!03NOCN0281</t>
  </si>
  <si>
    <t>!03NOCN0607</t>
  </si>
  <si>
    <t>THE GROUP WAS FED BIO-VITA THROUGHOUT REARING.</t>
  </si>
  <si>
    <t>!03NOCN0608</t>
  </si>
  <si>
    <t>FED EWOS TO START THEN SWITCHED TO BIO-VITA AT 1.5 G.</t>
  </si>
  <si>
    <t>!03NOCN0477</t>
  </si>
  <si>
    <t>184044</t>
  </si>
  <si>
    <t>183909</t>
  </si>
  <si>
    <t>184542</t>
  </si>
  <si>
    <t>184909</t>
  </si>
  <si>
    <t>!03NOCN0504</t>
  </si>
  <si>
    <t>022318</t>
  </si>
  <si>
    <t>2FS  UPFRR0262</t>
  </si>
  <si>
    <t>2FS  UPFRS0262</t>
  </si>
  <si>
    <t>IMPRINTED 7 DAYS</t>
  </si>
  <si>
    <t>R-Slim Cr</t>
  </si>
  <si>
    <t>S-Slim Cr</t>
  </si>
  <si>
    <t>022317</t>
  </si>
  <si>
    <t>NO IMPRINTING</t>
  </si>
  <si>
    <t>021952</t>
  </si>
  <si>
    <t>025801</t>
  </si>
  <si>
    <t>RED FLESH</t>
  </si>
  <si>
    <t>025803</t>
  </si>
  <si>
    <t>025802</t>
  </si>
  <si>
    <t>025744</t>
  </si>
  <si>
    <t>UPFR REDS. REPL. WITH 025743. AD ONLYS INCLUDE 264 TOO SMALL TO TA</t>
  </si>
  <si>
    <t>024552</t>
  </si>
  <si>
    <t>RED FLESH COLOUR</t>
  </si>
  <si>
    <t>024551</t>
  </si>
  <si>
    <t>025160</t>
  </si>
  <si>
    <t>UPFR REDS. REPLICATE WITH 025159</t>
  </si>
  <si>
    <t>025743</t>
  </si>
  <si>
    <t>UPFR REDS. REPLICATE WITH 025744</t>
  </si>
  <si>
    <t>025159</t>
  </si>
  <si>
    <t>UPFR REDS. REPLICATE WITH 025160</t>
  </si>
  <si>
    <t>!03NOCN8328</t>
  </si>
  <si>
    <t>!03NOCN8212</t>
  </si>
  <si>
    <t>!03NOCN8211</t>
  </si>
  <si>
    <t>ALL PINHEADS</t>
  </si>
  <si>
    <t>021863</t>
  </si>
  <si>
    <t>022145</t>
  </si>
  <si>
    <t>2FS  UPFRR0263</t>
  </si>
  <si>
    <t>2FS  UPFRS0263</t>
  </si>
  <si>
    <t>APPROX. 8% OF FISH BLIND</t>
  </si>
  <si>
    <t>R-Bowron R</t>
  </si>
  <si>
    <t>S-Bowron R</t>
  </si>
  <si>
    <t>022320</t>
  </si>
  <si>
    <t>022319</t>
  </si>
  <si>
    <t>024550</t>
  </si>
  <si>
    <t>024061</t>
  </si>
  <si>
    <t>024549</t>
  </si>
  <si>
    <t>!03NOCN8821</t>
  </si>
  <si>
    <t>023625</t>
  </si>
  <si>
    <t>024212</t>
  </si>
  <si>
    <t>REPLICATE WITH 024209-11</t>
  </si>
  <si>
    <t>024211</t>
  </si>
  <si>
    <t>REPLICATE WITH 024209-10 &amp; 024212</t>
  </si>
  <si>
    <t>024744</t>
  </si>
  <si>
    <t>REP. TAGCODES 024743,45,46</t>
  </si>
  <si>
    <t>022201</t>
  </si>
  <si>
    <t>IMPRINTING: HELD 1 WK</t>
  </si>
  <si>
    <t>022140</t>
  </si>
  <si>
    <t>024210</t>
  </si>
  <si>
    <t>REPLICATE WITH 024209 &amp; 024211-12</t>
  </si>
  <si>
    <t>023627</t>
  </si>
  <si>
    <t>024746</t>
  </si>
  <si>
    <t>REP. TAGCODES 024743,44,45</t>
  </si>
  <si>
    <t>024209</t>
  </si>
  <si>
    <t>REPLICATE WITH 024210-12</t>
  </si>
  <si>
    <t>024745</t>
  </si>
  <si>
    <t>REP. TAGCODES 024743,44,46</t>
  </si>
  <si>
    <t>023040</t>
  </si>
  <si>
    <t>2 RELEASE SITES ON BOWRON</t>
  </si>
  <si>
    <t>023029</t>
  </si>
  <si>
    <t>022754</t>
  </si>
  <si>
    <t>023624</t>
  </si>
  <si>
    <t>023626</t>
  </si>
  <si>
    <t>023608</t>
  </si>
  <si>
    <t>022412</t>
  </si>
  <si>
    <t>023609</t>
  </si>
  <si>
    <t>023030</t>
  </si>
  <si>
    <t>023031</t>
  </si>
  <si>
    <t>022622</t>
  </si>
  <si>
    <t>023028</t>
  </si>
  <si>
    <t>023036</t>
  </si>
  <si>
    <t>022411</t>
  </si>
  <si>
    <t>NO IMPRINTING - CONTROL</t>
  </si>
  <si>
    <t>024743</t>
  </si>
  <si>
    <t>REP. TAGCODES ARE 024744,45,46</t>
  </si>
  <si>
    <t>022410</t>
  </si>
  <si>
    <t>021859</t>
  </si>
  <si>
    <t>!03NOCN1143</t>
  </si>
  <si>
    <t>2FS  LWFRS0107</t>
  </si>
  <si>
    <t>S-Chilliwack R</t>
  </si>
  <si>
    <t>!03NOCN0724</t>
  </si>
  <si>
    <t>!03NOCN0319</t>
  </si>
  <si>
    <t>CHILLIWACK FALL WHITES.</t>
  </si>
  <si>
    <t>!03NOCN0244</t>
  </si>
  <si>
    <t>!03NOCN06102</t>
  </si>
  <si>
    <t>!03NOCN0869</t>
  </si>
  <si>
    <t>!03NOCN0412</t>
  </si>
  <si>
    <t>!03NOCN1060</t>
  </si>
  <si>
    <t>!03NOCN1063</t>
  </si>
  <si>
    <t>!03NOCN1062</t>
  </si>
  <si>
    <t>!03NOCN9626</t>
  </si>
  <si>
    <t>!03NOCN9850</t>
  </si>
  <si>
    <t>!03NOCN9983</t>
  </si>
  <si>
    <t>!03NOCN0163</t>
  </si>
  <si>
    <t>!03NOCN9737</t>
  </si>
  <si>
    <t>!03NOCN0567</t>
  </si>
  <si>
    <t>!03NOCN1065</t>
  </si>
  <si>
    <t>2FS  LWFRR0182</t>
  </si>
  <si>
    <t>These fish were transferred directly in as smolts from Chilliwack hatchery</t>
  </si>
  <si>
    <t>R-Alouette R</t>
  </si>
  <si>
    <t>!03NOCN0972</t>
  </si>
  <si>
    <t>!03NOCN0971</t>
  </si>
  <si>
    <t>!03NOCN1064</t>
  </si>
  <si>
    <t>2FS  LWFRR0499</t>
  </si>
  <si>
    <t>R-Coquitlam R</t>
  </si>
  <si>
    <t>!03NOCN9789</t>
  </si>
  <si>
    <t>2FS  GSMSH0287</t>
  </si>
  <si>
    <t>H-Nicomekl River H</t>
  </si>
  <si>
    <t>!03NOCN9675</t>
  </si>
  <si>
    <t>!03NOCN9413</t>
  </si>
  <si>
    <t>!03NOCN9317</t>
  </si>
  <si>
    <t>COMBO CHEHALIS &amp; CHILLIWACK SUMMERS</t>
  </si>
  <si>
    <t>!03NOCN0537</t>
  </si>
  <si>
    <t>!03NOCN9002</t>
  </si>
  <si>
    <t>COMBO TRANSPLANT &amp; FLESH COLOUR</t>
  </si>
  <si>
    <t>!03NOCN9206</t>
  </si>
  <si>
    <t>HARRISON FALL MALES X CHILLIWACK FALL FEMALES</t>
  </si>
  <si>
    <t>180337</t>
  </si>
  <si>
    <t>RED CHILLIWACK CN</t>
  </si>
  <si>
    <t>!03NOCN00117</t>
  </si>
  <si>
    <t>CHEH. &amp; CHILL. RETURNS BOTH ORIGINALLY UPPER FRASER STOCKS.</t>
  </si>
  <si>
    <t>!03NOCN0652</t>
  </si>
  <si>
    <t>!03NOCN05132</t>
  </si>
  <si>
    <t>182385</t>
  </si>
  <si>
    <t>032012H00002504</t>
  </si>
  <si>
    <t>032004H00000391</t>
  </si>
  <si>
    <t>DI: ADCWT. RACEWAY 1. UNMARKED ARE NOT AD CLIPPED.</t>
  </si>
  <si>
    <t>!03NOCN1104</t>
  </si>
  <si>
    <t>185163</t>
  </si>
  <si>
    <t>DI:ADCWT. MARKING HALTED: HEAVY LOSSES FROM SMOLTING. UNMARKED NOT AD CLIP.</t>
  </si>
  <si>
    <t>180279</t>
  </si>
  <si>
    <t>032007H00000394</t>
  </si>
  <si>
    <t>DIT: ADCWT. SEE 185708,185710,185657-59,185607,185609</t>
  </si>
  <si>
    <t>!03NOCN0238</t>
  </si>
  <si>
    <t>032006H00000393</t>
  </si>
  <si>
    <t>DIT CWTONLY - SEE ALSO 185030-32,185154,185238,185240-41</t>
  </si>
  <si>
    <t>032005H00000392</t>
  </si>
  <si>
    <t>DI: ADCWT. SEE 185026, 28 &amp; 44 (ADCWT) &amp; 185027, 29, 41 &amp; 43 (CWT ONLY).</t>
  </si>
  <si>
    <t>DI: CWTONLY. SEE 185027, 29 &amp; 41 (CWT ONLY) &amp; 185026, 28, 42 &amp; 44 (ADCWT).</t>
  </si>
  <si>
    <t>DI: CWTONLY. SEE 185027, 29 &amp; 43 (CWT ONLY) &amp; 185026, 28, 42 &amp; 44 (ADCWT).</t>
  </si>
  <si>
    <t>DI: CWTONLY. SEE 185027, 41 &amp; 43 (CWT ONLY) &amp; 185026, 28, 42 &amp; 44 (ADCWT).</t>
  </si>
  <si>
    <t>DI: ADCWT. SEE 185026, 42, 44 (ADCWT) &amp; 185027, 29, 41, 43 (CWT ONLY).</t>
  </si>
  <si>
    <t>DI: CWTONLY. SEE 185029, 41 &amp; 43 (CWT ONLY) &amp; 185026, 28, 42, 44 (ADCWT).</t>
  </si>
  <si>
    <t>DI: ADCWT. SEE 185028, 42 &amp; 44 (ADCWT) &amp; 185027, 29, 41 &amp; 43 (CWT ONLY).</t>
  </si>
  <si>
    <t>DI: CWTONLY. RACEWAY 1. UNMARKED ARE NOT AD CLIPPED.</t>
  </si>
  <si>
    <t>DIT: CWT ONLY. SEE 185657-58, 185607, 185609, 185706, 185708, 185710.</t>
  </si>
  <si>
    <t>185537</t>
  </si>
  <si>
    <t>DI: CWTONLY. MARKING HALTED: HEAVY LOSSES FROM SMOLTING. UNMARKED NOT AD CLIP.</t>
  </si>
  <si>
    <t>DIT CWTONLY - SEE ALSO 185030,185031,185154,185238-41</t>
  </si>
  <si>
    <t>032009H00000399</t>
  </si>
  <si>
    <t>ADCWT OF DIT PAIR. SEE 180481 FOR CWT ONLY.</t>
  </si>
  <si>
    <t>DIT: ADCWT. SEE 185657, 185659, 185607, 185609, 185706, 185708, 185710.</t>
  </si>
  <si>
    <t>DIT CWTONLY-SEE ALSO 185030-32,185238-41. MARKING HALTED DUE TO SMOLTING</t>
  </si>
  <si>
    <t>DIT ADCWT-SEE ALSO 185030-32,185154,185239-41</t>
  </si>
  <si>
    <t>!03NOCN0560</t>
  </si>
  <si>
    <t>EGG PLANT TO SIDE CHAN 3 KM UPSTREAM VEDDER CROSSING</t>
  </si>
  <si>
    <t>DIT: ADCWT. SEE 185706, 185710, 185657-59, 185607, 185609.</t>
  </si>
  <si>
    <t>184260</t>
  </si>
  <si>
    <t>ONLY MORTS CHECKED FOR TAG LOSS TO REDUCE STRESS</t>
  </si>
  <si>
    <t>DIT ADCWT-SEE ALSO 185030-31,185154,185238-41 MARKING HALTED DUE TO SMOLTING</t>
  </si>
  <si>
    <t>DIT ADCWT-SEE 185031-32,185154,185239-41</t>
  </si>
  <si>
    <t>!03NOCN9404</t>
  </si>
  <si>
    <t>180898</t>
  </si>
  <si>
    <t>032010H00002486</t>
  </si>
  <si>
    <t>180896</t>
  </si>
  <si>
    <t>DIT CWTONLY - SEE ALSO 185030-32,185154,185238-40</t>
  </si>
  <si>
    <t>DIT ADCWT-SEE ALSO 185030-31,185154,185238-39,185241</t>
  </si>
  <si>
    <t>!03NOCN06156</t>
  </si>
  <si>
    <t>EGG PLANT</t>
  </si>
  <si>
    <t>!03NOCN0908</t>
  </si>
  <si>
    <t>!03NOCN1067</t>
  </si>
  <si>
    <t>181590</t>
  </si>
  <si>
    <t>032011H00002492</t>
  </si>
  <si>
    <t>181588</t>
  </si>
  <si>
    <t>181592</t>
  </si>
  <si>
    <t>DIT: CWT ONLY. SEE 185607, 185657-59, 185706, 185708, 185710</t>
  </si>
  <si>
    <t>032008H00000396</t>
  </si>
  <si>
    <t>CWT-ONLY PORTION OF DIT PAIR. SEE 186242 FOR AD-CLIPPED PORTION OF DIT PAIR.</t>
  </si>
  <si>
    <t>DIT: CWT ONLY. SEE 185658-59, 185607, 185609, 185706, 185708, 185710.</t>
  </si>
  <si>
    <t>DIT: CWT ONLY. SEE 185609, 185657-59, 185706, 185708, 185710.</t>
  </si>
  <si>
    <t>!03NOCN0302</t>
  </si>
  <si>
    <t>CWT ONLY OF DIT PAIR. SEE 180480 FOR ADCWT.</t>
  </si>
  <si>
    <t>!03NOCN9518</t>
  </si>
  <si>
    <t>!03NOCN9310</t>
  </si>
  <si>
    <t>!03NOCN9619</t>
  </si>
  <si>
    <t>!03NOCN9207</t>
  </si>
  <si>
    <t>!03NOCN9210</t>
  </si>
  <si>
    <t>EXCESS</t>
  </si>
  <si>
    <t>!03NOCN8501</t>
  </si>
  <si>
    <t>180937</t>
  </si>
  <si>
    <t>SEE ALSO 182262.</t>
  </si>
  <si>
    <t>020332</t>
  </si>
  <si>
    <t>COMBINE W/020331. ACCIDENTAL RELEASE. SIZE RANGE 4-7.1G. FUNGUS</t>
  </si>
  <si>
    <t>022128</t>
  </si>
  <si>
    <t>180435</t>
  </si>
  <si>
    <t>COMBINE WITH 180434</t>
  </si>
  <si>
    <t>020331</t>
  </si>
  <si>
    <t>COMBINE W/020332 ACCIDENTAL RELEASE. SIZE RANGE 4-7.1G. FUNGUS.</t>
  </si>
  <si>
    <t>031999H00000388</t>
  </si>
  <si>
    <t>DI- CWTONLY. SEE 184049 (CWTONLY) &amp; 184046 &amp; 184048 (ADCWT)</t>
  </si>
  <si>
    <t>180434</t>
  </si>
  <si>
    <t>COMBINE WITH 180435</t>
  </si>
  <si>
    <t>032000H00000389</t>
  </si>
  <si>
    <t>CWT ONLY. SEE 184125/27/29. COMPARE TO ADCWT 184124/26/28/30.THERMAL MASS MARK</t>
  </si>
  <si>
    <t>022551</t>
  </si>
  <si>
    <t>ADCWT. SEE 184126/28/30. COMPARE TO CWT ONLY 184123/25/27/29.THERMAL MASS MARK</t>
  </si>
  <si>
    <t>TIME OF RELEASE - NORMAL. FALL-WHITES. SEE 023414-023419.</t>
  </si>
  <si>
    <t>TIME OF RELEASE - LATE. FALL WHITES. SEE 023414-023419.</t>
  </si>
  <si>
    <t>LOWER FRASER STOCK-FALL WHITES. INTERNAL REPLICATE.</t>
  </si>
  <si>
    <t>TIME OF RELEASE-EARLY. SEE 180211-12; 182124. NEW WIRE</t>
  </si>
  <si>
    <t>CWT ONLY. SEE 184123/25/27. COMPARE TO ADCWT 184124/26/28/30.THERMAL MASS MARK</t>
  </si>
  <si>
    <t>ADCWT. SEE 184124/26/30. COMPARE TO CWT ONLY 184123/25/27/29.THERMAL MASS MARK</t>
  </si>
  <si>
    <t>TIME OF RELEASE-LATE PRODUCTION.</t>
  </si>
  <si>
    <t>020330</t>
  </si>
  <si>
    <t>COMBINE WITH 020329</t>
  </si>
  <si>
    <t>020430</t>
  </si>
  <si>
    <t>COMBINE WITH 020431.PROGENY OF BOWRON TRANSPLANT.</t>
  </si>
  <si>
    <t>TIME OF RELEASE- LATE. SEE 180211-12 &amp; 182123. NEW WIRE.</t>
  </si>
  <si>
    <t>PRODUCTION LATE RELEASE</t>
  </si>
  <si>
    <t>020329</t>
  </si>
  <si>
    <t>COMBINE WITH 020330</t>
  </si>
  <si>
    <t>SEE ALSO 182261.</t>
  </si>
  <si>
    <t>COMBINE W/ 020242. PROGENY OF HARRISON TRANSPLANT.</t>
  </si>
  <si>
    <t>TIME OF RELEASE- LATE. SEE 180211 &amp; 182123-24. OLD WIRE.</t>
  </si>
  <si>
    <t>TIME OF RELEASE- EARLY. SEE 181223, 12 &amp; 24. OLD WIRE.</t>
  </si>
  <si>
    <t>!03NOCN9938</t>
  </si>
  <si>
    <t>ADCWT. SEE 184124/26/28. COMPARE TO CWT ONLY 184123/25/27/29.THERMAL MASS MARK</t>
  </si>
  <si>
    <t>ADCWT. SEE 184124/28/30. COMPARE TO CWT ONLY 184123/25/27/29.THERMAL MASS MARK</t>
  </si>
  <si>
    <t>CWT ONLY. SEE 184123/25/29. COMPARE TO ADCWT 184124/26/28/30.THERMAL MASS MARK</t>
  </si>
  <si>
    <t>DI- ADCWT. SEE 184048 (ADCWT) &amp; 184047 &amp;184049 (CWTONLY)</t>
  </si>
  <si>
    <t>TIME OF RELEASE - NORMAL.  FALL WHITES. SEE 023414-023419.</t>
  </si>
  <si>
    <t>CWT ONLY. SEE 184123/27/29. COMPARE TO ADCWT 184124/26/28/30.THERMAL MASS MARK</t>
  </si>
  <si>
    <t>PRODUCTION EARLY RELEASE</t>
  </si>
  <si>
    <t>020431</t>
  </si>
  <si>
    <t>COMBINE WITH 020430. PROGENY OF BOWRON TRANSPLANT.</t>
  </si>
  <si>
    <t>DI- CWT ONLY. SEE 184047 (CWTONLY) &amp; 184046 &amp; 184048 (ADCWT)</t>
  </si>
  <si>
    <t>024245</t>
  </si>
  <si>
    <t>SUMMER WHITES.REP. WITH 024244</t>
  </si>
  <si>
    <t>FED MOORE CLARK DRY. SEE 183354 (CMP DIET)</t>
  </si>
  <si>
    <t>TIME OF RELEASE - LATE. FALL WHITES. SEE 023415-023419.</t>
  </si>
  <si>
    <t>024244</t>
  </si>
  <si>
    <t>SUMMER WHITES.REP. WITH 024245</t>
  </si>
  <si>
    <t>COMBINE W/ 020243. PROGENY OF HARRISON TRANSPLANT.</t>
  </si>
  <si>
    <t>TIME OF RELEASE-EARLY PRODUCTION.</t>
  </si>
  <si>
    <t>FED CMP. SEE 183353 (DRY DIET)</t>
  </si>
  <si>
    <t>FALL WHITES- CHILLIWACK/HARRISON</t>
  </si>
  <si>
    <t>COMBINE WITH 180332</t>
  </si>
  <si>
    <t>TIME OF RELEASE- EARLY. SEE 182856- LATE</t>
  </si>
  <si>
    <t>TIME OF RELEASE- LATE. SEE 182857- EARLY</t>
  </si>
  <si>
    <t>COMBINE WITH 180334. RELEASE WT RANGED FROM 4.3G ON MAY4 TO 6.4 G ON MAY 25</t>
  </si>
  <si>
    <t>DI- ADCWT. SEE 184046 (ADCWT) &amp; 184047 &amp; 184049 (CWTONLY)</t>
  </si>
  <si>
    <t>032003H00000390</t>
  </si>
  <si>
    <t>DI; CWTONLY. SEE ALSO 185534 &amp; COMP TO 185533, 35 (ADCWT)</t>
  </si>
  <si>
    <t>DI; ADCWT. SEE ALSO 185533 &amp; COMP TO 185534, 36 (CWTONLY)</t>
  </si>
  <si>
    <t>DI; CWTONLY. SEE ALSO 185536 &amp; COMP TO 185533, 35 (ADCWT)</t>
  </si>
  <si>
    <t>DI; ADCWT. SEE ALSO 185535 &amp; COMP TO 185534, 36 (CWTONLY)</t>
  </si>
  <si>
    <t>!03NOCN0116</t>
  </si>
  <si>
    <t>NUMBER RELEASED REFLECTS APPROX. 5% LOSS DUE TO PREDATION IN REARING CHANNEL.</t>
  </si>
  <si>
    <t>!03NOCN0047</t>
  </si>
  <si>
    <t>NUMBER RELEASED REFLECTS AN EST. 4% PREDATION LOSS.</t>
  </si>
  <si>
    <t>!03NOCN9881</t>
  </si>
  <si>
    <t>032002H00000385</t>
  </si>
  <si>
    <t>D.I., ADCWT; SEE 184914 (ADCWT) &amp; 184913 &amp; 15 (CWTONLY)</t>
  </si>
  <si>
    <t>D.I., CWTONLY; SEE 184913 (CWTONLY) &amp; 181914 &amp; 16 (ADCWT)</t>
  </si>
  <si>
    <t>D.I., ADCWT; SEE 184916 (ADCWT) &amp; 184913 &amp; 15 (CWTONLY)</t>
  </si>
  <si>
    <t>D.I., CWTONLY; SEE 184915 (CWTONLY) &amp; 184914 &amp; 16 (ADCWT)</t>
  </si>
  <si>
    <t>!03NOCN9743</t>
  </si>
  <si>
    <t>181584</t>
  </si>
  <si>
    <t>!03NOCN0429</t>
  </si>
  <si>
    <t>!03NOCN0507</t>
  </si>
  <si>
    <t>FINAL RELEASE ADJUSTED FOR PREDATION LOSSES</t>
  </si>
  <si>
    <t>!03NOCN0823</t>
  </si>
  <si>
    <t>FLUSH RELEASE AT DUSK.</t>
  </si>
  <si>
    <t>ADCWT OF DIT PAIR. SEE 180483 FOR CWT ONLY.</t>
  </si>
  <si>
    <t>CWT ONLY OF DIT PAIR. SEE 180482 FOR ADCWT.</t>
  </si>
  <si>
    <t>!03NOCN0663</t>
  </si>
  <si>
    <t>AD-CLIPPED PORTION OF DIT PAIR. SEE 186241 FOR CWT-ONLY PORTION OF DIT PAIR.</t>
  </si>
  <si>
    <t>CWT-ONLY PORTION OF DIT PAIR. SEE 186240 FOR AD-CLIPPED PORTION OF DIT PAIR.</t>
  </si>
  <si>
    <t>181679</t>
  </si>
  <si>
    <t>!03NOCN0708</t>
  </si>
  <si>
    <t>RIVER SLIGHTLY COLOURED AND HIGH AT TIME OF RELEASE.</t>
  </si>
  <si>
    <t>DIT: ADCWT. SEE 185706, 185708, 185607, 185609, 185657-59.</t>
  </si>
  <si>
    <t>180895</t>
  </si>
  <si>
    <t>182068</t>
  </si>
  <si>
    <t>AD-CLIPPED PORTION OF DIT PAIR. SEE 186243 FOR CWT-ONLY PORTION OF DIT PAIR.</t>
  </si>
  <si>
    <t>181982</t>
  </si>
  <si>
    <t>182467</t>
  </si>
  <si>
    <t>185621</t>
  </si>
  <si>
    <t>2FS  LWFRR5891</t>
  </si>
  <si>
    <t>SMALL (2.0G) WERE CLIPPED ONLY, LARGE (3.81G) CLIP&amp;CWT</t>
  </si>
  <si>
    <t>R-Cent/Bulbeard Ch</t>
  </si>
  <si>
    <t>182858</t>
  </si>
  <si>
    <t>STAVE RELEASE</t>
  </si>
  <si>
    <t>182125</t>
  </si>
  <si>
    <t>SEE 180213. NEW WIRE.</t>
  </si>
  <si>
    <t>180213</t>
  </si>
  <si>
    <t>SEE 182125. OLD WIRE</t>
  </si>
  <si>
    <t>!03NOCN0321</t>
  </si>
  <si>
    <t>2FS  LWFRH6037</t>
  </si>
  <si>
    <t>H-River Springs H</t>
  </si>
  <si>
    <t>!03NOCN9978</t>
  </si>
  <si>
    <t>!03NOCN9883</t>
  </si>
  <si>
    <t>ENUMERATION DISCREPANCY.</t>
  </si>
  <si>
    <t>!03NOCN9755</t>
  </si>
  <si>
    <t>!03NOCN0165</t>
  </si>
  <si>
    <t>SIZE AND TIME OF RELEASE ESTIMATED.</t>
  </si>
  <si>
    <t>!03NOCN0243</t>
  </si>
  <si>
    <t>!03NOCN0414</t>
  </si>
  <si>
    <t>!03NOCN1150</t>
  </si>
  <si>
    <t>2FS  LWFRH0499</t>
  </si>
  <si>
    <t>H-Coquitlam River H</t>
  </si>
  <si>
    <t>!03NOCN0245</t>
  </si>
  <si>
    <t>!03NOCN0648</t>
  </si>
  <si>
    <t>!03NOCN04137</t>
  </si>
  <si>
    <t>!03NOCN0883</t>
  </si>
  <si>
    <t>!03NOCN07102</t>
  </si>
  <si>
    <t>!03NOCN0978</t>
  </si>
  <si>
    <t>!03NOCN0647</t>
  </si>
  <si>
    <t>DIRECT TRANSFER &amp; RELEASE TO COQUITLAM RIVER FROM CHILLIWACK HATCHERY</t>
  </si>
  <si>
    <t>!03NOCN0569</t>
  </si>
  <si>
    <t>!03NOCN9630</t>
  </si>
  <si>
    <t>FIRST TRANSPLANT RELEASE OF CHINOOK.</t>
  </si>
  <si>
    <t>!03NOCN9997</t>
  </si>
  <si>
    <t>!03NOCN9882</t>
  </si>
  <si>
    <t>!03NOCN9754</t>
  </si>
  <si>
    <t>!03NOCN0164</t>
  </si>
  <si>
    <t>!03NOCN0977</t>
  </si>
  <si>
    <t>!03NOCN0787</t>
  </si>
  <si>
    <t>!03NOCN0568</t>
  </si>
  <si>
    <t>!03NOCN1066</t>
  </si>
  <si>
    <t>!03NOCN0320</t>
  </si>
  <si>
    <t>2FS  LWFRR6010</t>
  </si>
  <si>
    <t>TRANPLANTED CHILLIWACK FALL WHITES.</t>
  </si>
  <si>
    <t>R-Grist/Maple Ch</t>
  </si>
  <si>
    <t>!03NOCN96134</t>
  </si>
  <si>
    <t>2FS  LWFRH2522</t>
  </si>
  <si>
    <t>H-Steveston Salmon H</t>
  </si>
  <si>
    <t>182199</t>
  </si>
  <si>
    <t>182198</t>
  </si>
  <si>
    <t>182197</t>
  </si>
  <si>
    <t>!03NOCN98140</t>
  </si>
  <si>
    <t>!03NOCN1151</t>
  </si>
  <si>
    <t>Eyed egg plant</t>
  </si>
  <si>
    <t>024231</t>
  </si>
  <si>
    <t>2FS  UPFRR3175</t>
  </si>
  <si>
    <t>2FS  UPFRS3175</t>
  </si>
  <si>
    <t>R-Swift R/UPFR</t>
  </si>
  <si>
    <t>S-Swift R/UPFR</t>
  </si>
  <si>
    <t>024229</t>
  </si>
  <si>
    <t>024230</t>
  </si>
  <si>
    <t>023729</t>
  </si>
  <si>
    <t>!03NOCN8711</t>
  </si>
  <si>
    <t>2FS  UPFRS2737</t>
  </si>
  <si>
    <t>S-Cariboo R Low</t>
  </si>
  <si>
    <t>!03NOCN8913</t>
  </si>
  <si>
    <t>!03NOCN9008</t>
  </si>
  <si>
    <t>024226</t>
  </si>
  <si>
    <t>3 REL. SITES ON LOWER CARIBOO</t>
  </si>
  <si>
    <t>024227</t>
  </si>
  <si>
    <t>024228</t>
  </si>
  <si>
    <t>!03NOCN09111</t>
  </si>
  <si>
    <t>2FS  LWFRR6718</t>
  </si>
  <si>
    <t>2FS  GSMSS0288</t>
  </si>
  <si>
    <t>R-McLennan Cr</t>
  </si>
  <si>
    <t>S-Serpentine R</t>
  </si>
  <si>
    <t>022714</t>
  </si>
  <si>
    <t>2FS  UPFRR0326</t>
  </si>
  <si>
    <t>2FS  UPFRS0326</t>
  </si>
  <si>
    <t>R-Cottonwood R</t>
  </si>
  <si>
    <t>S-Cottonwood R</t>
  </si>
  <si>
    <t>021506</t>
  </si>
  <si>
    <t>2FS  TOMFR0312</t>
  </si>
  <si>
    <t>2FS  TOMFS0312</t>
  </si>
  <si>
    <t>SIZE 3 CM</t>
  </si>
  <si>
    <t>R-Thompson R S</t>
  </si>
  <si>
    <t>S-Thompson R S</t>
  </si>
  <si>
    <t>!03NOCN1173</t>
  </si>
  <si>
    <t>032001H00000437</t>
  </si>
  <si>
    <t>2FS  LWFRS6750</t>
  </si>
  <si>
    <t>DBL-IND; ADCWT. ALSO 184610/14/16 ADCWT, 09/11/13/15 CWTONLY. THERMAL MARKS</t>
  </si>
  <si>
    <t>S-Chill+Harrison R</t>
  </si>
  <si>
    <t>DBL-IND; ADCWT. ALSO 184609/11/13/15 CWTONLY, 12/14/16 ADCWT. THERMAL MARKS</t>
  </si>
  <si>
    <t>DBL-IND; CWTONLY.  ALSO 184610/12/14/16 ADCWT, 11/13/15 CWTONLY. THERMAL MARKS</t>
  </si>
  <si>
    <t>DBL-IND; ADCWT. ALSO 184610/12/14 ADCWT, 09/11/13/15 CWTONLY. THERMAL MARKS</t>
  </si>
  <si>
    <t>DBL-IND; CWTONLY. ALSO 184609/11/13 CWTONLY, 10/12/14/16 ADCWT. THERMAL MARKS</t>
  </si>
  <si>
    <t>DBL-IND; ADCWT. ALSO 184610/12/16 ADCWT, 09/11/13/15 CWTONLY. THERMAL MARKS</t>
  </si>
  <si>
    <t>DBL-IND; CWTONLY. ALSO 184609/11/15 CWTONLY, 10/12/14/16 ADCWT. THERMAL MARKS</t>
  </si>
  <si>
    <t>DBL-IND; CWTONLY. ALSO 184609/13/15 CWTONLY, 10/12/14/16 AD. THERMAL MARKS</t>
  </si>
  <si>
    <t>!03NOCN0078</t>
  </si>
  <si>
    <t>!03NOCN1088</t>
  </si>
  <si>
    <t>!03NOCN1147</t>
  </si>
  <si>
    <t>BKD positive</t>
  </si>
  <si>
    <t>023842</t>
  </si>
  <si>
    <t>RECONNAISSANCE PRIOR TO HATCHERY CONSTRUCTION</t>
  </si>
  <si>
    <t>023844</t>
  </si>
  <si>
    <t>022121</t>
  </si>
  <si>
    <t>023845</t>
  </si>
  <si>
    <t>023846</t>
  </si>
  <si>
    <t>022029</t>
  </si>
  <si>
    <t>023843</t>
  </si>
  <si>
    <t>!03NOCN8532</t>
  </si>
  <si>
    <t>2FS  UPFRR2572</t>
  </si>
  <si>
    <t>2FS  UPFRS0127</t>
  </si>
  <si>
    <t>R-Red Mountain Cr</t>
  </si>
  <si>
    <t>S-Fontoniko Cr</t>
  </si>
  <si>
    <t>!03NOCN8531</t>
  </si>
  <si>
    <t>!03NOCN8507</t>
  </si>
  <si>
    <t>023606</t>
  </si>
  <si>
    <t>TIME OF RELEASE: LATE RELEASE SEE 023605,08</t>
  </si>
  <si>
    <t>023604</t>
  </si>
  <si>
    <t>TIME OF RELEASE: EARLY RELEASE SEE 023602-03</t>
  </si>
  <si>
    <t>023603</t>
  </si>
  <si>
    <t>TIME OF RELEASE: EARLY RELEASE SEE 023602,04</t>
  </si>
  <si>
    <t>023050</t>
  </si>
  <si>
    <t>023605</t>
  </si>
  <si>
    <t>TIME OF RELEASE: LATE RELEASE SEE 023607-08</t>
  </si>
  <si>
    <t>023602</t>
  </si>
  <si>
    <t>TIME OF RELEASE: EARLY RELEASE SEE 023603-04</t>
  </si>
  <si>
    <t>023607</t>
  </si>
  <si>
    <t>TIME OF RELEASE: LATE RELEASE SEE 023605-06</t>
  </si>
  <si>
    <t>022626</t>
  </si>
  <si>
    <t>2FS  UPFRR0029</t>
  </si>
  <si>
    <t>2FS  UPFRS0029</t>
  </si>
  <si>
    <t>R-Horsefly R</t>
  </si>
  <si>
    <t>S-Horsefly R</t>
  </si>
  <si>
    <t>022816</t>
  </si>
  <si>
    <t>!03NOCN8607</t>
  </si>
  <si>
    <t>023051</t>
  </si>
  <si>
    <t>2FS  UPFRR0145</t>
  </si>
  <si>
    <t>2FS  UPFRS0145</t>
  </si>
  <si>
    <t>R-Seebach Cr</t>
  </si>
  <si>
    <t>S-Seebach Cr</t>
  </si>
  <si>
    <t>!03NOCN8818</t>
  </si>
  <si>
    <t>2FS  LWFRR0249</t>
  </si>
  <si>
    <t>2FS  LWFRS0249</t>
  </si>
  <si>
    <t>R-Pitt R Up</t>
  </si>
  <si>
    <t>S-Pitt R Up</t>
  </si>
  <si>
    <t>021528</t>
  </si>
  <si>
    <t>TIME OF RELEASE:EARLY SEE 021529-LATE.</t>
  </si>
  <si>
    <t>021529</t>
  </si>
  <si>
    <t>TIME OF RELEASE: LATE. SEE 021528-EARLY.</t>
  </si>
  <si>
    <t>025538</t>
  </si>
  <si>
    <t>TIME OF RELEASE:MID APRIL. SEE 025537(EARLY APR), 025525(LATE APR)</t>
  </si>
  <si>
    <t>025525</t>
  </si>
  <si>
    <t>TIME OF RELEASE:LATE APRIL. SEE 025537(EARLY APR), 025538(MID APR)</t>
  </si>
  <si>
    <t>024727</t>
  </si>
  <si>
    <t>TIME OF RELEASE:EARLY. SEE 024728(LATE)</t>
  </si>
  <si>
    <t>026333</t>
  </si>
  <si>
    <t>TIME OF RELEASE: LATE. SEE 026331(EARLY), 026333(LATE)</t>
  </si>
  <si>
    <t>026331</t>
  </si>
  <si>
    <t>TIME OF RELEASE: EARLY. SEE 026332(MID), 026333(LATE)</t>
  </si>
  <si>
    <t>026332</t>
  </si>
  <si>
    <t>TIME OF RELEASE: MID. SEE 026331(EARLY), 026333(LATE)</t>
  </si>
  <si>
    <t>024233</t>
  </si>
  <si>
    <t>TIME AND SIZE: LATE. RELEASE LOCATION=BLUE CREEK; TRIB. OF PITT RIVER</t>
  </si>
  <si>
    <t>024234</t>
  </si>
  <si>
    <t>TIME OF RELEASE-EARLY. POSS.10-50% LOSS DUE TO TRASPORT DIFFICULTIES</t>
  </si>
  <si>
    <t>025537</t>
  </si>
  <si>
    <t>TIME OF RELEASE: EARLY APRIL RELEASE. SEE 025538, 025525.</t>
  </si>
  <si>
    <t>024728</t>
  </si>
  <si>
    <t>TIME OF RELEASE:LATE. SEE 024727(EARLY)</t>
  </si>
  <si>
    <t>!03NOCN8104</t>
  </si>
  <si>
    <t>024056</t>
  </si>
  <si>
    <t>SUMMER WHITES</t>
  </si>
  <si>
    <t>022159</t>
  </si>
  <si>
    <t>022157</t>
  </si>
  <si>
    <t>021861</t>
  </si>
  <si>
    <t>2FS  UPFRR0398</t>
  </si>
  <si>
    <t>2FS  UPFRS0398</t>
  </si>
  <si>
    <t>R-Swift Cr</t>
  </si>
  <si>
    <t>S-Swift Cr</t>
  </si>
  <si>
    <t>021811</t>
  </si>
  <si>
    <t>!03NOCN96148</t>
  </si>
  <si>
    <t>2FS  UPFRR0155</t>
  </si>
  <si>
    <t>2FS  UPFRS0155</t>
  </si>
  <si>
    <t>R-Quesnel R</t>
  </si>
  <si>
    <t>S-Quesnel R</t>
  </si>
  <si>
    <t>!03NOCN99139</t>
  </si>
  <si>
    <t>!03NOCN03123</t>
  </si>
  <si>
    <t>!03NOCN05102</t>
  </si>
  <si>
    <t>ALL NUMBERS, DATES, AND SIZES ESTIMATED</t>
  </si>
  <si>
    <t>!03NOCN0782</t>
  </si>
  <si>
    <t>CALSSROOM INCUBATION</t>
  </si>
  <si>
    <t>!03NOCN0891</t>
  </si>
  <si>
    <t>!03NOCN0781</t>
  </si>
  <si>
    <t>2FS  UPFRR5685</t>
  </si>
  <si>
    <t>R-Baker Cr</t>
  </si>
  <si>
    <t>!03NOCN0667</t>
  </si>
  <si>
    <t>!03NOCN94107</t>
  </si>
  <si>
    <t>!03NOCN98139</t>
  </si>
  <si>
    <t>!03NOCN08108</t>
  </si>
  <si>
    <t>!03NOCN04139</t>
  </si>
  <si>
    <t>!03NOCN02116</t>
  </si>
  <si>
    <t>!03NOCN0455</t>
  </si>
  <si>
    <t>DATE AND SIZE ESTIMATED.</t>
  </si>
  <si>
    <t>!03LV9908</t>
  </si>
  <si>
    <t>QUESNEL STOCK RELEASED BACK TO QUESNEL</t>
  </si>
  <si>
    <t>!03NOCN05103</t>
  </si>
  <si>
    <t>ALL NUMBERS, DATES, AND SIZES ESTIMATED.</t>
  </si>
  <si>
    <t>!03NOCN9857</t>
  </si>
  <si>
    <t>2FS  UPFRR2692</t>
  </si>
  <si>
    <t>6000 DIED DURING TRIP BACK TO QUESNEL FOR RELEASE - LOW DO.</t>
  </si>
  <si>
    <t>R-Quesnel Lk</t>
  </si>
  <si>
    <t>!03NOCN0273</t>
  </si>
  <si>
    <t>CLASSROOM INCUBATION  SIZE ESTIMATED</t>
  </si>
  <si>
    <t>!03NOCN0890</t>
  </si>
  <si>
    <t>!03NOCN0452</t>
  </si>
  <si>
    <t>!03NOCN9856</t>
  </si>
  <si>
    <t>!03NOCN0158</t>
  </si>
  <si>
    <t>CLASSROOM INCUBATION/SIZE AND REL TIMING ESTIMATED</t>
  </si>
  <si>
    <t>!03NOCN05101</t>
  </si>
  <si>
    <t>ALL NUMBERS, DATES, AND SIZES ARE ESTIMATED</t>
  </si>
  <si>
    <t>!03NOCN0666</t>
  </si>
  <si>
    <t>!03NOCN9263</t>
  </si>
  <si>
    <t>!03NOCN9388</t>
  </si>
  <si>
    <t>!03NOCN9565</t>
  </si>
  <si>
    <t>!03NOCN8826</t>
  </si>
  <si>
    <t>!03NOCN8966</t>
  </si>
  <si>
    <t>!03NOCN9152</t>
  </si>
  <si>
    <t>!03NOCN9063</t>
  </si>
  <si>
    <t>!03NOCN9653</t>
  </si>
  <si>
    <t>!03NOCN9852</t>
  </si>
  <si>
    <t>!03NOCN9797</t>
  </si>
  <si>
    <t>!03NOCN0461</t>
  </si>
  <si>
    <t>!03NOCN94108</t>
  </si>
  <si>
    <t>!03NOCN95110</t>
  </si>
  <si>
    <t>!03NOCN98136</t>
  </si>
  <si>
    <t>!03NOCN8825</t>
  </si>
  <si>
    <t>2FS  UPFRR2238</t>
  </si>
  <si>
    <t>R-McKinley Lk</t>
  </si>
  <si>
    <t>024063</t>
  </si>
  <si>
    <t>!03NOCN98126</t>
  </si>
  <si>
    <t>!03NOCN94101</t>
  </si>
  <si>
    <t>YEARLING RELEASE; FUNDING FOR THIS HATCHERY WAS CUT &amp; PIP TOOK OVER.</t>
  </si>
  <si>
    <t>!03NOCN92103</t>
  </si>
  <si>
    <t>!03NOCN92102</t>
  </si>
  <si>
    <t>EYED EGG PLANT; WEIGHT IS FROM DOUG LOFTHOUSE</t>
  </si>
  <si>
    <t>!03NOCN8719</t>
  </si>
  <si>
    <t>REARED PARTLY AT CLEARWATER</t>
  </si>
  <si>
    <t>!03NOCN9594</t>
  </si>
  <si>
    <t>!03NOCN8767</t>
  </si>
  <si>
    <t>REARED IN EARTHEN CHANNEL FROM 04/10/88 TO RELEASE</t>
  </si>
  <si>
    <t>!03NOCN8766</t>
  </si>
  <si>
    <t>!03NOCN96113</t>
  </si>
  <si>
    <t>022545</t>
  </si>
  <si>
    <t>020259</t>
  </si>
  <si>
    <t>TIME OF RELEASE-POST FRESHET.RELEASE @ HATCHERY. SEE 026033(PRE-FRESHET_</t>
  </si>
  <si>
    <t>025632</t>
  </si>
  <si>
    <t>TIME OF RELEASE- YEARLING. UPPER EARTHEN CHANNEL REARED</t>
  </si>
  <si>
    <t>024751</t>
  </si>
  <si>
    <t>HATCHERY RELEASE - EARLY</t>
  </si>
  <si>
    <t>180160</t>
  </si>
  <si>
    <t>HATCHERY RELEASE. WHITES.POST FRESHET RELEASE</t>
  </si>
  <si>
    <t>022430</t>
  </si>
  <si>
    <t>RELEASE TIMING STUDY - WHITE FLESH</t>
  </si>
  <si>
    <t>026020</t>
  </si>
  <si>
    <t>TIME OF RELEASE- YEARLINGS FROM EARTHEN CHANNEL</t>
  </si>
  <si>
    <t>022429</t>
  </si>
  <si>
    <t>022427</t>
  </si>
  <si>
    <t>RELEASE TIMING STUDY - RED FLESH</t>
  </si>
  <si>
    <t>025107</t>
  </si>
  <si>
    <t>HATCHERY-LATE RELEASE</t>
  </si>
  <si>
    <t>024318</t>
  </si>
  <si>
    <t>WHITE/WHITE FLESH COLOUR</t>
  </si>
  <si>
    <t>022428</t>
  </si>
  <si>
    <t>022434</t>
  </si>
  <si>
    <t>FLESH COLOUR HYBRID</t>
  </si>
  <si>
    <t>026021</t>
  </si>
  <si>
    <t>180163</t>
  </si>
  <si>
    <t>QUESNEL LAKE OUTLET RELEASE. REDS. POST FRESHET RELEASE</t>
  </si>
  <si>
    <t>020261</t>
  </si>
  <si>
    <t>TIME OF RELEASE: EXPERIMENTAL FALL RELEASE</t>
  </si>
  <si>
    <t>022247</t>
  </si>
  <si>
    <t>WHITE STOCK</t>
  </si>
  <si>
    <t>020262</t>
  </si>
  <si>
    <t>TIME OF RELEASE- YEARLING. EARTHEN CHANNEL REARED</t>
  </si>
  <si>
    <t>181445</t>
  </si>
  <si>
    <t>023014</t>
  </si>
  <si>
    <t>IMPRINTED 1 WEEK - RED X RED</t>
  </si>
  <si>
    <t>180835</t>
  </si>
  <si>
    <t>REDS.YEARLING RELEASE FROM CHANNEL</t>
  </si>
  <si>
    <t>022432</t>
  </si>
  <si>
    <t>021903</t>
  </si>
  <si>
    <t>RED X WHITE (QUESNEL RIVER MIXED STOCK)</t>
  </si>
  <si>
    <t>025103</t>
  </si>
  <si>
    <t>025104</t>
  </si>
  <si>
    <t>025105</t>
  </si>
  <si>
    <t>022426</t>
  </si>
  <si>
    <t>025108</t>
  </si>
  <si>
    <t>!03NOCN99121</t>
  </si>
  <si>
    <t>022435</t>
  </si>
  <si>
    <t>180836</t>
  </si>
  <si>
    <t>WHITES.YEARLING RELEASE FROM CHANNEL</t>
  </si>
  <si>
    <t>023016</t>
  </si>
  <si>
    <t>LATE RELEASE - RED X RED</t>
  </si>
  <si>
    <t>025522</t>
  </si>
  <si>
    <t>TIME OF RELEASE. INTERNAL REPLICATE</t>
  </si>
  <si>
    <t>023015</t>
  </si>
  <si>
    <t>IMPRINTED 1 WEEK - WHITE X WHITE</t>
  </si>
  <si>
    <t>022433</t>
  </si>
  <si>
    <t>021525</t>
  </si>
  <si>
    <t>021561</t>
  </si>
  <si>
    <t>TIME OF RELEASE-0+ SMOLT</t>
  </si>
  <si>
    <t>023017</t>
  </si>
  <si>
    <t>LATE RELEASE - WHITE X WHITE</t>
  </si>
  <si>
    <t>026022</t>
  </si>
  <si>
    <t>TIME OF RELEASE-YEARLINGS FROM EARTHEN CHANNELS</t>
  </si>
  <si>
    <t>023010</t>
  </si>
  <si>
    <t>EARLY TIMING RELEASE - RED X RED</t>
  </si>
  <si>
    <t>023709</t>
  </si>
  <si>
    <t>WHITE MALES/WHITE FEMALES</t>
  </si>
  <si>
    <t>023710</t>
  </si>
  <si>
    <t>RED MALE/RED FEMALE</t>
  </si>
  <si>
    <t>024752</t>
  </si>
  <si>
    <t>180834</t>
  </si>
  <si>
    <t>REL'D AT LAKE OUTLET. 50% RED &amp; WHITE.FALL RELEASE</t>
  </si>
  <si>
    <t>022425</t>
  </si>
  <si>
    <t>023011</t>
  </si>
  <si>
    <t>EARLY TIMING RELEASE - WHITE X WHITE</t>
  </si>
  <si>
    <t>023013</t>
  </si>
  <si>
    <t>MID TIMING RELEASE - WHITE X WHITE</t>
  </si>
  <si>
    <t>022260</t>
  </si>
  <si>
    <t>IMPRINTING: HELD 1 WK.  RED X WHITE</t>
  </si>
  <si>
    <t>023224</t>
  </si>
  <si>
    <t>MID TIMING RELEASE - RED X RED</t>
  </si>
  <si>
    <t>022625</t>
  </si>
  <si>
    <t>WHITE FLESH</t>
  </si>
  <si>
    <t>024317</t>
  </si>
  <si>
    <t>1/2 WERE WHITE, OTHERS RED FLESH. FALL RELEASE</t>
  </si>
  <si>
    <t>022248</t>
  </si>
  <si>
    <t>RED STOCK</t>
  </si>
  <si>
    <t>026033</t>
  </si>
  <si>
    <t>TIME OF RELEASE- PRE-FRESHET RELEASE. SEE 020259 POST-FRESHET</t>
  </si>
  <si>
    <t>023012</t>
  </si>
  <si>
    <t>025106</t>
  </si>
  <si>
    <t>023711</t>
  </si>
  <si>
    <t>180162</t>
  </si>
  <si>
    <t>HATCHERY RELEASE. REDS.POST FRESHET RELEASE</t>
  </si>
  <si>
    <t>180161</t>
  </si>
  <si>
    <t>QUESNEL LAKE OUTLET RELEASE. WHITES.POST FRESHET RELEASE</t>
  </si>
  <si>
    <t>022431</t>
  </si>
  <si>
    <t>025635</t>
  </si>
  <si>
    <t>TIME OF RELEASE- YEARLING. LOWER EARTHEN CHANNEL REARED</t>
  </si>
  <si>
    <t>022424</t>
  </si>
  <si>
    <t>024319</t>
  </si>
  <si>
    <t>RED/RED FLESH COLOUR</t>
  </si>
  <si>
    <t>180833</t>
  </si>
  <si>
    <t>HATCHERY RELEASE. 50% RED + WHITE.FALL RELEASE</t>
  </si>
  <si>
    <t>!03NOCN98125</t>
  </si>
  <si>
    <t>!03NOCN0067</t>
  </si>
  <si>
    <t>!03NOCN97108</t>
  </si>
  <si>
    <t>!03NOCN93114</t>
  </si>
  <si>
    <t>Release date is a guess</t>
  </si>
  <si>
    <t>024760</t>
  </si>
  <si>
    <t>2FS  UPFRR2745</t>
  </si>
  <si>
    <t>QUESNEL TOWNSITE RELEASE</t>
  </si>
  <si>
    <t>R-Quesnel Townsite</t>
  </si>
  <si>
    <t>025555</t>
  </si>
  <si>
    <t>TIME OF RELEASE. INTERNAL REPLICATE CODE</t>
  </si>
  <si>
    <t>024758</t>
  </si>
  <si>
    <t>024759</t>
  </si>
  <si>
    <t>024757</t>
  </si>
  <si>
    <t>021524</t>
  </si>
  <si>
    <t>022043</t>
  </si>
  <si>
    <t>021820</t>
  </si>
  <si>
    <t>2FS  UPFRR0382</t>
  </si>
  <si>
    <t>R-Quesnel Lk Out</t>
  </si>
  <si>
    <t>H-N Okanagan-Shuswap Sch</t>
  </si>
  <si>
    <t>182387</t>
  </si>
  <si>
    <t>182386</t>
  </si>
  <si>
    <t>181491</t>
  </si>
  <si>
    <t>181490</t>
  </si>
  <si>
    <t>181487</t>
  </si>
  <si>
    <t>181489</t>
  </si>
  <si>
    <t>184931</t>
  </si>
  <si>
    <t>181488</t>
  </si>
  <si>
    <t>181486</t>
  </si>
  <si>
    <t>182089</t>
  </si>
  <si>
    <t>182088</t>
  </si>
  <si>
    <t>!03NOCN1175</t>
  </si>
  <si>
    <t>!03NOCN1174</t>
  </si>
  <si>
    <t>!03NOCN9633</t>
  </si>
  <si>
    <t>2FS  LWFRR5730</t>
  </si>
  <si>
    <t>2FS  LWFRH5730</t>
  </si>
  <si>
    <t>2FS  LWFRS0279</t>
  </si>
  <si>
    <t>R-Big Silver Ch</t>
  </si>
  <si>
    <t>H-Big Silver Channel</t>
  </si>
  <si>
    <t>S-Big Silver Cr</t>
  </si>
  <si>
    <t>Average</t>
  </si>
  <si>
    <t>Sum of Sum of Number Estimated (adj for no data)</t>
  </si>
  <si>
    <t>no pin rate</t>
  </si>
  <si>
    <t>For 1988, Kris and Nicole found the escapement CWT data and the information was added to the spreadsheet in July 2013.</t>
  </si>
  <si>
    <t>Number Estimated (adj for no data and lost pin)</t>
  </si>
  <si>
    <t>Sum of Number Estimated (adj for no data and lost pin)</t>
  </si>
  <si>
    <t>Kris and Nicole found the missing data in July 2013, and the estimates are now stratified.</t>
  </si>
  <si>
    <t>(All)</t>
  </si>
  <si>
    <t>Total Sum of Number Estimated (adj for no data and lost pin)</t>
  </si>
  <si>
    <t>Sum of Variance of Number Estimated</t>
  </si>
  <si>
    <t>Total Sum of Variance of Number Estimated</t>
  </si>
  <si>
    <t>age-3</t>
  </si>
  <si>
    <t>age-4</t>
  </si>
  <si>
    <t>age-5</t>
  </si>
  <si>
    <t>Natural+Brood Stock</t>
  </si>
  <si>
    <t>182494</t>
  </si>
  <si>
    <t>182493</t>
  </si>
  <si>
    <t>182492</t>
  </si>
  <si>
    <t>182491</t>
  </si>
  <si>
    <t>182490</t>
  </si>
  <si>
    <t>R-Perry Ranch Cr</t>
  </si>
  <si>
    <t>2FS  UPFRH2566</t>
  </si>
  <si>
    <t>!03NOCN1250</t>
  </si>
  <si>
    <t>!03NOCN1273</t>
  </si>
  <si>
    <t>!03NOCN1274</t>
  </si>
  <si>
    <t>!03NOCN07114</t>
  </si>
  <si>
    <t>!03NOCN08111</t>
  </si>
  <si>
    <t>!03NOCN06204</t>
  </si>
  <si>
    <t>!03NOCN04140</t>
  </si>
  <si>
    <t>!03NOCN1272</t>
  </si>
  <si>
    <t>!03NOCN05144</t>
  </si>
  <si>
    <t>181971</t>
  </si>
  <si>
    <t>Discontinuation of double index tagging.</t>
  </si>
  <si>
    <t>!03NOCN1261</t>
  </si>
  <si>
    <t>181972</t>
  </si>
  <si>
    <t>181865</t>
  </si>
  <si>
    <t>Discontinuation of double index tagging</t>
  </si>
  <si>
    <t>181864</t>
  </si>
  <si>
    <t>!03NOCN08112</t>
  </si>
  <si>
    <t>!03NOCN1091</t>
  </si>
  <si>
    <t>181693</t>
  </si>
  <si>
    <t>181774</t>
  </si>
  <si>
    <t>181248</t>
  </si>
  <si>
    <t>!03NOCN1251</t>
  </si>
  <si>
    <t>182391</t>
  </si>
  <si>
    <t>182390</t>
  </si>
  <si>
    <t>181366</t>
  </si>
  <si>
    <t>2FS  UPFRH2150</t>
  </si>
  <si>
    <t>183194</t>
  </si>
  <si>
    <t>183193</t>
  </si>
  <si>
    <t>180283</t>
  </si>
  <si>
    <t>!03NOCN1252</t>
  </si>
  <si>
    <t>!03NOCN1196</t>
  </si>
  <si>
    <t>!03NOCN1264</t>
  </si>
  <si>
    <t>!03NOCN1253</t>
  </si>
  <si>
    <t>!03NOCN1283</t>
  </si>
  <si>
    <t>!03NOCN1281</t>
  </si>
  <si>
    <t>182892</t>
  </si>
  <si>
    <t>181464</t>
  </si>
  <si>
    <t>181466</t>
  </si>
  <si>
    <t>181469</t>
  </si>
  <si>
    <t>181468</t>
  </si>
  <si>
    <t>181467</t>
  </si>
  <si>
    <t>181465</t>
  </si>
  <si>
    <t>181199</t>
  </si>
  <si>
    <t>182394</t>
  </si>
  <si>
    <t>!03NOCN1259</t>
  </si>
  <si>
    <t>!03NOCN1260</t>
  </si>
  <si>
    <t>5000</t>
  </si>
  <si>
    <t>181070</t>
  </si>
  <si>
    <t>181071</t>
  </si>
  <si>
    <t>181072</t>
  </si>
  <si>
    <t>181073</t>
  </si>
  <si>
    <t>181074</t>
  </si>
  <si>
    <t>181075</t>
  </si>
  <si>
    <t>181076</t>
  </si>
  <si>
    <t>181077</t>
  </si>
  <si>
    <t>181078</t>
  </si>
  <si>
    <t>181079</t>
  </si>
  <si>
    <t>181167</t>
  </si>
  <si>
    <t>181168</t>
  </si>
  <si>
    <t>181169</t>
  </si>
  <si>
    <t>181170</t>
  </si>
  <si>
    <t>181171</t>
  </si>
  <si>
    <t>186263</t>
  </si>
  <si>
    <t>181189</t>
  </si>
  <si>
    <t>181190</t>
  </si>
  <si>
    <t>181474</t>
  </si>
  <si>
    <t>181475</t>
  </si>
  <si>
    <t>181476</t>
  </si>
  <si>
    <t>181477</t>
  </si>
  <si>
    <t>181677</t>
  </si>
  <si>
    <t>181678</t>
  </si>
  <si>
    <t>ATS</t>
  </si>
  <si>
    <t>020346</t>
  </si>
  <si>
    <t>180325</t>
  </si>
  <si>
    <t>180907</t>
  </si>
  <si>
    <t>180908</t>
  </si>
  <si>
    <t>181238</t>
  </si>
  <si>
    <t>180185</t>
  </si>
  <si>
    <t>180278</t>
  </si>
  <si>
    <t>181593</t>
  </si>
  <si>
    <t>181594</t>
  </si>
  <si>
    <t>181793</t>
  </si>
  <si>
    <t>181794</t>
  </si>
  <si>
    <t>181172</t>
  </si>
  <si>
    <t>181173</t>
  </si>
  <si>
    <t>181174</t>
  </si>
  <si>
    <t>181176</t>
  </si>
  <si>
    <t>181177</t>
  </si>
  <si>
    <t>181178</t>
  </si>
  <si>
    <t>181375</t>
  </si>
  <si>
    <t>181376</t>
  </si>
  <si>
    <t>181377</t>
  </si>
  <si>
    <t>181378</t>
  </si>
  <si>
    <t>181379</t>
  </si>
  <si>
    <t>181279</t>
  </si>
  <si>
    <t>181280</t>
  </si>
  <si>
    <t>181281</t>
  </si>
  <si>
    <t>181282</t>
  </si>
  <si>
    <t>181478</t>
  </si>
  <si>
    <t>181479</t>
  </si>
  <si>
    <t>181480</t>
  </si>
  <si>
    <t>181481</t>
  </si>
  <si>
    <t>181766</t>
  </si>
  <si>
    <t>181767</t>
  </si>
  <si>
    <t>181768</t>
  </si>
  <si>
    <t>181769</t>
  </si>
  <si>
    <t>180492</t>
  </si>
  <si>
    <t>180493</t>
  </si>
  <si>
    <t>180678</t>
  </si>
  <si>
    <t>180888</t>
  </si>
  <si>
    <t>180889</t>
  </si>
  <si>
    <t>180890</t>
  </si>
  <si>
    <t>180967</t>
  </si>
  <si>
    <t>180968</t>
  </si>
  <si>
    <t>186307</t>
  </si>
  <si>
    <t>186308</t>
  </si>
  <si>
    <t>181394</t>
  </si>
  <si>
    <t>181395</t>
  </si>
  <si>
    <t>181396</t>
  </si>
  <si>
    <t>181397</t>
  </si>
  <si>
    <t>181398</t>
  </si>
  <si>
    <t>181399</t>
  </si>
  <si>
    <t>186110</t>
  </si>
  <si>
    <t>186228</t>
  </si>
  <si>
    <t>186309</t>
  </si>
  <si>
    <t>186310</t>
  </si>
  <si>
    <t>HAR</t>
  </si>
  <si>
    <t>180866</t>
  </si>
  <si>
    <t>180867</t>
  </si>
  <si>
    <t>180868</t>
  </si>
  <si>
    <t>180869</t>
  </si>
  <si>
    <t>186021</t>
  </si>
  <si>
    <t>186022</t>
  </si>
  <si>
    <t>186246</t>
  </si>
  <si>
    <t>186257</t>
  </si>
  <si>
    <t>186258</t>
  </si>
  <si>
    <t>186261</t>
  </si>
  <si>
    <t>186262</t>
  </si>
  <si>
    <t>180781</t>
  </si>
  <si>
    <t>180782</t>
  </si>
  <si>
    <t>180783</t>
  </si>
  <si>
    <t>180786</t>
  </si>
  <si>
    <t>180789</t>
  </si>
  <si>
    <t>180790</t>
  </si>
  <si>
    <t>180791</t>
  </si>
  <si>
    <t>180792</t>
  </si>
  <si>
    <t>180793</t>
  </si>
  <si>
    <t>180794</t>
  </si>
  <si>
    <t>181286</t>
  </si>
  <si>
    <t>181287</t>
  </si>
  <si>
    <t>181288</t>
  </si>
  <si>
    <t>181289</t>
  </si>
  <si>
    <t>181296</t>
  </si>
  <si>
    <t>181579</t>
  </si>
  <si>
    <t>180296</t>
  </si>
  <si>
    <t>180297</t>
  </si>
  <si>
    <t>180298</t>
  </si>
  <si>
    <t>180299</t>
  </si>
  <si>
    <t>180468</t>
  </si>
  <si>
    <t>180591</t>
  </si>
  <si>
    <t>180592</t>
  </si>
  <si>
    <t>180593</t>
  </si>
  <si>
    <t>180894</t>
  </si>
  <si>
    <t>186132</t>
  </si>
  <si>
    <t>185538</t>
  </si>
  <si>
    <t>185610</t>
  </si>
  <si>
    <t>185611</t>
  </si>
  <si>
    <t>185711</t>
  </si>
  <si>
    <t>185712</t>
  </si>
  <si>
    <t>185735</t>
  </si>
  <si>
    <t>185736</t>
  </si>
  <si>
    <t>185737</t>
  </si>
  <si>
    <t>185740</t>
  </si>
  <si>
    <t>185741</t>
  </si>
  <si>
    <t>185742</t>
  </si>
  <si>
    <t>185937</t>
  </si>
  <si>
    <t>185938</t>
  </si>
  <si>
    <t>186229</t>
  </si>
  <si>
    <t>186230</t>
  </si>
  <si>
    <t>186231</t>
  </si>
  <si>
    <t>180479</t>
  </si>
  <si>
    <t>180695</t>
  </si>
  <si>
    <t>180696</t>
  </si>
  <si>
    <t>180697</t>
  </si>
  <si>
    <t>180698</t>
  </si>
  <si>
    <t>180973</t>
  </si>
  <si>
    <t>180974</t>
  </si>
  <si>
    <t>180975</t>
  </si>
  <si>
    <t>180976</t>
  </si>
  <si>
    <t>180977</t>
  </si>
  <si>
    <t>180986</t>
  </si>
  <si>
    <t>180987</t>
  </si>
  <si>
    <t>180988</t>
  </si>
  <si>
    <t>181275</t>
  </si>
  <si>
    <t>181276</t>
  </si>
  <si>
    <t>181277</t>
  </si>
  <si>
    <t>181278</t>
  </si>
  <si>
    <t>181388</t>
  </si>
  <si>
    <t>181389</t>
  </si>
  <si>
    <t>181390</t>
  </si>
  <si>
    <t>181391</t>
  </si>
  <si>
    <t>181392</t>
  </si>
  <si>
    <t>181393</t>
  </si>
  <si>
    <t>181676</t>
  </si>
  <si>
    <t>180174</t>
  </si>
  <si>
    <t>180175</t>
  </si>
  <si>
    <t>180567</t>
  </si>
  <si>
    <t>180981</t>
  </si>
  <si>
    <t>180982</t>
  </si>
  <si>
    <t>181080</t>
  </si>
  <si>
    <t>181081</t>
  </si>
  <si>
    <t>181082</t>
  </si>
  <si>
    <t>181083</t>
  </si>
  <si>
    <t>181084</t>
  </si>
  <si>
    <t>181085</t>
  </si>
  <si>
    <t>181086</t>
  </si>
  <si>
    <t>181087</t>
  </si>
  <si>
    <t>181088</t>
  </si>
  <si>
    <t>181269</t>
  </si>
  <si>
    <t>181270</t>
  </si>
  <si>
    <t>181271</t>
  </si>
  <si>
    <t>180194</t>
  </si>
  <si>
    <t>180195</t>
  </si>
  <si>
    <t>181482</t>
  </si>
  <si>
    <t>181483</t>
  </si>
  <si>
    <t>181484</t>
  </si>
  <si>
    <t>181485</t>
  </si>
  <si>
    <t>181694</t>
  </si>
  <si>
    <t>181695</t>
  </si>
  <si>
    <t>181798</t>
  </si>
  <si>
    <t>181799</t>
  </si>
  <si>
    <t>KLY</t>
  </si>
  <si>
    <t>180874</t>
  </si>
  <si>
    <t>186245</t>
  </si>
  <si>
    <t>186259</t>
  </si>
  <si>
    <t>186133</t>
  </si>
  <si>
    <t>186135</t>
  </si>
  <si>
    <t>MSH</t>
  </si>
  <si>
    <t>All data from an Observer was removed due to sampling bias. There was too much error to determine correct sex,</t>
  </si>
  <si>
    <t>POHL, ad. Status.</t>
  </si>
  <si>
    <t>There were 15 results that could not be matched to data</t>
  </si>
  <si>
    <t>There was a high amount of Ad. Absent fish that the heads were not taken (a lot with clip condition 1's) and no cooment as to why</t>
  </si>
  <si>
    <t>Row Labels</t>
  </si>
  <si>
    <t>Sum of cwt_1st_mark_count</t>
  </si>
  <si>
    <t>BKD</t>
  </si>
  <si>
    <t>Sum of non_cwt_2nd_mark_count</t>
  </si>
  <si>
    <t>Total Yearling Smolts</t>
  </si>
  <si>
    <t>Myxobacteria infection</t>
  </si>
  <si>
    <t>rank</t>
  </si>
  <si>
    <t>survival</t>
  </si>
  <si>
    <t>Stock</t>
  </si>
  <si>
    <t>Column Labels</t>
  </si>
  <si>
    <t>Average of Number AFC Pitched in Stratum</t>
  </si>
  <si>
    <t>Average of Number of AFC fish in Stratum</t>
  </si>
  <si>
    <t>Average of Number AFC Heads Sampled from Stratum</t>
  </si>
  <si>
    <t>total</t>
  </si>
  <si>
    <t>AFC Pitched</t>
  </si>
  <si>
    <t>AFC Samples (incl ND)</t>
  </si>
  <si>
    <t>Total AFC in River</t>
  </si>
  <si>
    <t>ND</t>
  </si>
  <si>
    <t>Rates</t>
  </si>
  <si>
    <t>AFC pitched not sampled</t>
  </si>
  <si>
    <t>Unuseable/pitched</t>
  </si>
  <si>
    <t>AFC-not pitched</t>
  </si>
  <si>
    <t>year</t>
  </si>
  <si>
    <t>calibrated estimate</t>
  </si>
  <si>
    <t>Difference (old - new)</t>
  </si>
  <si>
    <t>Peak Count Estimate</t>
  </si>
  <si>
    <t>Ln(PCE)</t>
  </si>
  <si>
    <t>ln SE</t>
  </si>
  <si>
    <t>ln (Clb)</t>
  </si>
  <si>
    <t>Calibrated PCE</t>
  </si>
  <si>
    <t>variance</t>
  </si>
  <si>
    <t>-1SE</t>
  </si>
  <si>
    <t>+1SE</t>
  </si>
  <si>
    <t>Best Time Series</t>
  </si>
  <si>
    <t>182398</t>
  </si>
  <si>
    <t>182399</t>
  </si>
  <si>
    <t>182891</t>
  </si>
  <si>
    <t>183472</t>
  </si>
  <si>
    <t>183493</t>
  </si>
  <si>
    <t>The lab received 19 head labels with no heads attached, and 19 heads with no label.  The lab assigned their own labels to the heads and read the cwts.  These CWTs are not used in the spreadsheet as they</t>
  </si>
  <si>
    <t xml:space="preserve">cannot be matched to our field data and the sex is unknown.  The 19 labels that the lab returned with a "no head attached" reading are included in the no data row of the spreadsheet.  </t>
  </si>
  <si>
    <t>There were also four head with labels labels in the recovery data that were not in the lab report, assumed these heads did not make it to the lab.  They were also included in the  no data row.</t>
  </si>
  <si>
    <t>!03NOCN1455</t>
  </si>
  <si>
    <t>183393</t>
  </si>
  <si>
    <t>!03NOCN1456</t>
  </si>
  <si>
    <t>183571</t>
  </si>
  <si>
    <t>!03NOCN1399</t>
  </si>
  <si>
    <t>182395</t>
  </si>
  <si>
    <t>181996</t>
  </si>
  <si>
    <t>182480</t>
  </si>
  <si>
    <t>183394</t>
  </si>
  <si>
    <t>!03NOCN1437</t>
  </si>
  <si>
    <t>!03NOCN1438</t>
  </si>
  <si>
    <t>!03NOCN1451</t>
  </si>
  <si>
    <t>!03NOCN1457</t>
  </si>
  <si>
    <t>183864</t>
  </si>
  <si>
    <t>183865</t>
  </si>
  <si>
    <t>183897</t>
  </si>
  <si>
    <t>183898</t>
  </si>
  <si>
    <t>183391</t>
  </si>
  <si>
    <t>183392</t>
  </si>
  <si>
    <t>180196</t>
  </si>
  <si>
    <t>!03NOCN1285</t>
  </si>
  <si>
    <t>182971</t>
  </si>
  <si>
    <t>182973</t>
  </si>
  <si>
    <t>!03NOCN1340</t>
  </si>
  <si>
    <t>Ponded on April 27,2014  - debris torrent on May 2, 2014. Emergency release</t>
  </si>
  <si>
    <t>!03NOCN1359</t>
  </si>
  <si>
    <t>!03NOCN1360</t>
  </si>
  <si>
    <t>Fraser River near PG</t>
  </si>
  <si>
    <t>!03NOCN1361</t>
  </si>
  <si>
    <t>!03NOCN1364</t>
  </si>
  <si>
    <t>LATE RELEASE GROUP AS PER M.FOY DIRECTION</t>
  </si>
  <si>
    <t>182778</t>
  </si>
  <si>
    <t>182779</t>
  </si>
  <si>
    <t>182780</t>
  </si>
  <si>
    <t>182781</t>
  </si>
  <si>
    <t>182782</t>
  </si>
  <si>
    <t>182783</t>
  </si>
  <si>
    <t>182784</t>
  </si>
  <si>
    <t>182789</t>
  </si>
  <si>
    <t>182790</t>
  </si>
  <si>
    <t>182791</t>
  </si>
  <si>
    <t>182792</t>
  </si>
  <si>
    <t>183570</t>
  </si>
  <si>
    <t>!03NOCN1375</t>
  </si>
  <si>
    <t>Volitional realease for 4 days, then forced released after.</t>
  </si>
  <si>
    <t>!03NOCN1368</t>
  </si>
  <si>
    <t>!03NOCN1386</t>
  </si>
  <si>
    <t>183270</t>
  </si>
  <si>
    <t>183272</t>
  </si>
  <si>
    <t>!03NOCN1378</t>
  </si>
  <si>
    <t>182567</t>
  </si>
  <si>
    <t>182575</t>
  </si>
  <si>
    <t>!03NOCN1342</t>
  </si>
  <si>
    <t>!03NOCN1363</t>
  </si>
  <si>
    <t>EARLY RELEASE DUE TO HIGH DENSITIES</t>
  </si>
  <si>
    <t>!03NOCN1296</t>
  </si>
  <si>
    <t>!03NOCN03135</t>
  </si>
  <si>
    <t>!03NOCN1365</t>
  </si>
  <si>
    <t>LARGER SAMPLE WEIGHT CAUSED EXTRA TRIP FROM ALLCO TO COQUITLAM WATERSHED</t>
  </si>
  <si>
    <t>182574</t>
  </si>
  <si>
    <t>183195</t>
  </si>
  <si>
    <t>181930</t>
  </si>
  <si>
    <t>181931</t>
  </si>
  <si>
    <t>183569</t>
  </si>
  <si>
    <t>182568</t>
  </si>
  <si>
    <t>!03NOCN1292</t>
  </si>
  <si>
    <t>!03NOCN1293</t>
  </si>
  <si>
    <t>Released to Fiji (2/3) and Maka Creek (1/3)</t>
  </si>
  <si>
    <t>!03NOCN1327</t>
  </si>
  <si>
    <t>!03NOCN1392</t>
  </si>
  <si>
    <t>Released  because of the BKD value of the female adults.</t>
  </si>
  <si>
    <t>!03NOCN1393</t>
  </si>
  <si>
    <t>!03NOCN1395</t>
  </si>
  <si>
    <t>!03NOCN1394</t>
  </si>
  <si>
    <t>CTC Catch and Escapement Figure</t>
  </si>
  <si>
    <t>!03NOCN1479</t>
  </si>
  <si>
    <t>!03NOCN1579</t>
  </si>
  <si>
    <t>!03NOCN1487</t>
  </si>
  <si>
    <t>!03NOCN1536</t>
  </si>
  <si>
    <t>!03NOCN1495</t>
  </si>
  <si>
    <t>!03NOCN1496</t>
  </si>
  <si>
    <t>!03NOCN1475</t>
  </si>
  <si>
    <t>!03NOCN1535</t>
  </si>
  <si>
    <t>183972</t>
  </si>
  <si>
    <t>!03NOCN1576</t>
  </si>
  <si>
    <t>!03NOCN1577</t>
  </si>
  <si>
    <t>2F   OKANH6259</t>
  </si>
  <si>
    <t>H-Kelowna Schools</t>
  </si>
  <si>
    <t>!03NOCN1578</t>
  </si>
  <si>
    <t>!03NOCN1546</t>
  </si>
  <si>
    <t>082749</t>
  </si>
  <si>
    <t>082750</t>
  </si>
  <si>
    <t>!03NOCN1574</t>
  </si>
  <si>
    <t>!03NOCN1583</t>
  </si>
  <si>
    <t>!03NOCN1584</t>
  </si>
  <si>
    <t>!03NOCN1585</t>
  </si>
  <si>
    <t>185622</t>
  </si>
  <si>
    <t>185623</t>
  </si>
  <si>
    <t>!03NOCN1477</t>
  </si>
  <si>
    <t>!03NOCN13100</t>
  </si>
  <si>
    <t>!03NOCN13102</t>
  </si>
  <si>
    <t>!03NOCN1465</t>
  </si>
  <si>
    <t>!03NOCN1569</t>
  </si>
  <si>
    <t>!03NOCN1570</t>
  </si>
  <si>
    <t>!03NOCN1571</t>
  </si>
  <si>
    <t>180777</t>
  </si>
  <si>
    <t>180778</t>
  </si>
  <si>
    <t>!03NOCN1467</t>
  </si>
  <si>
    <t>!03NOCN1468</t>
  </si>
  <si>
    <t>!03NOCN1476</t>
  </si>
  <si>
    <t>!03NOCN1488</t>
  </si>
  <si>
    <t>!03NOCN1489</t>
  </si>
  <si>
    <t>!03NOCN1490</t>
  </si>
  <si>
    <t>180270</t>
  </si>
  <si>
    <t>180271</t>
  </si>
  <si>
    <t>180272</t>
  </si>
  <si>
    <t>181690</t>
  </si>
  <si>
    <t>181791</t>
  </si>
  <si>
    <t>181899</t>
  </si>
  <si>
    <t>183688</t>
  </si>
  <si>
    <t>183689</t>
  </si>
  <si>
    <t>183870</t>
  </si>
  <si>
    <t>183385</t>
  </si>
  <si>
    <t>183386</t>
  </si>
  <si>
    <t>183387</t>
  </si>
  <si>
    <t>183388</t>
  </si>
  <si>
    <t>183389</t>
  </si>
  <si>
    <t>183390</t>
  </si>
  <si>
    <t>!03NOCN14100</t>
  </si>
  <si>
    <t>!03NOCN1498</t>
  </si>
  <si>
    <t>!03NOCN1499</t>
  </si>
  <si>
    <t>183277</t>
  </si>
  <si>
    <t>183278</t>
  </si>
  <si>
    <t>183279</t>
  </si>
  <si>
    <t>183280</t>
  </si>
  <si>
    <t>!03NOCN1530</t>
  </si>
  <si>
    <t>!03NOCN1531</t>
  </si>
  <si>
    <t>2FS  LWFRR6297</t>
  </si>
  <si>
    <t>R-Pierce Ch &amp; Pd</t>
  </si>
  <si>
    <t>!03NOCN1534</t>
  </si>
  <si>
    <t>!03NOCN1538</t>
  </si>
  <si>
    <t>!03NOCN1548</t>
  </si>
  <si>
    <t>183289</t>
  </si>
  <si>
    <t>500-2000 tagged fish (181792, 183289) escaped in Chehalis R during transport.</t>
  </si>
  <si>
    <t>183964</t>
  </si>
  <si>
    <t>183965</t>
  </si>
  <si>
    <t>183966</t>
  </si>
  <si>
    <t>183967</t>
  </si>
  <si>
    <t>183968</t>
  </si>
  <si>
    <t>183970</t>
  </si>
  <si>
    <t>183971</t>
  </si>
  <si>
    <t>183973</t>
  </si>
  <si>
    <t>183974</t>
  </si>
  <si>
    <t>183975</t>
  </si>
  <si>
    <t>181792</t>
  </si>
  <si>
    <t>183871</t>
  </si>
  <si>
    <t>182594</t>
  </si>
  <si>
    <t>182595</t>
  </si>
  <si>
    <t>183469</t>
  </si>
  <si>
    <t>183470</t>
  </si>
  <si>
    <t>184180</t>
  </si>
  <si>
    <t>184181</t>
  </si>
  <si>
    <t>183687</t>
  </si>
  <si>
    <t>183691</t>
  </si>
  <si>
    <t>183692</t>
  </si>
  <si>
    <t>183596</t>
  </si>
  <si>
    <t>183597</t>
  </si>
  <si>
    <t>182793</t>
  </si>
  <si>
    <t>!03NOCN13113</t>
  </si>
  <si>
    <t>020110</t>
  </si>
  <si>
    <t>022016</t>
  </si>
  <si>
    <t>022017</t>
  </si>
  <si>
    <t>022018</t>
  </si>
  <si>
    <t>022020</t>
  </si>
  <si>
    <t>022021</t>
  </si>
  <si>
    <t>022022</t>
  </si>
  <si>
    <t>021732</t>
  </si>
  <si>
    <t>180983</t>
  </si>
  <si>
    <t>181094</t>
  </si>
  <si>
    <t>181095</t>
  </si>
  <si>
    <t>181096</t>
  </si>
  <si>
    <t>181097</t>
  </si>
  <si>
    <t>181098</t>
  </si>
  <si>
    <t>181099</t>
  </si>
  <si>
    <t>182192</t>
  </si>
  <si>
    <t>182193</t>
  </si>
  <si>
    <t>182289</t>
  </si>
  <si>
    <t>182290</t>
  </si>
  <si>
    <t>182291</t>
  </si>
  <si>
    <t>182292</t>
  </si>
  <si>
    <t>182293</t>
  </si>
  <si>
    <t>182294</t>
  </si>
  <si>
    <t>181991</t>
  </si>
  <si>
    <t>181992</t>
  </si>
  <si>
    <t>181993</t>
  </si>
  <si>
    <t>181994</t>
  </si>
  <si>
    <t>181995</t>
  </si>
  <si>
    <t>181998</t>
  </si>
  <si>
    <t>181999</t>
  </si>
  <si>
    <t>182064</t>
  </si>
  <si>
    <t>182065</t>
  </si>
  <si>
    <t>182369</t>
  </si>
  <si>
    <t>182370</t>
  </si>
  <si>
    <t>182371</t>
  </si>
  <si>
    <t>182372</t>
  </si>
  <si>
    <t>182373</t>
  </si>
  <si>
    <t>182374</t>
  </si>
  <si>
    <t>191990</t>
  </si>
  <si>
    <t>181164</t>
  </si>
  <si>
    <t>181165</t>
  </si>
  <si>
    <t>181166</t>
  </si>
  <si>
    <t>181696</t>
  </si>
  <si>
    <t>BLRDGD*2</t>
  </si>
  <si>
    <t>181566</t>
  </si>
  <si>
    <t>181567</t>
  </si>
  <si>
    <t>181568</t>
  </si>
  <si>
    <t>181569</t>
  </si>
  <si>
    <t>181570</t>
  </si>
  <si>
    <t>181867</t>
  </si>
  <si>
    <t>181868</t>
  </si>
  <si>
    <t>182295</t>
  </si>
  <si>
    <t>182296</t>
  </si>
  <si>
    <t>182297</t>
  </si>
  <si>
    <t>182298</t>
  </si>
  <si>
    <t>180197</t>
  </si>
  <si>
    <t>181893</t>
  </si>
  <si>
    <t>181896</t>
  </si>
  <si>
    <t>182396</t>
  </si>
  <si>
    <t>182397</t>
  </si>
  <si>
    <t>182495</t>
  </si>
  <si>
    <t>182496</t>
  </si>
  <si>
    <t>182497</t>
  </si>
  <si>
    <t>182498</t>
  </si>
  <si>
    <t>182499</t>
  </si>
  <si>
    <t>183366</t>
  </si>
  <si>
    <t>182682</t>
  </si>
  <si>
    <t>182683</t>
  </si>
  <si>
    <t>182684</t>
  </si>
  <si>
    <t>182970</t>
  </si>
  <si>
    <t>182972</t>
  </si>
  <si>
    <t>182974</t>
  </si>
  <si>
    <t>182975</t>
  </si>
  <si>
    <t>182976</t>
  </si>
  <si>
    <t>021846</t>
  </si>
  <si>
    <t>022060</t>
  </si>
  <si>
    <t>022158</t>
  </si>
  <si>
    <t>022307</t>
  </si>
  <si>
    <t>022339</t>
  </si>
  <si>
    <t>022831</t>
  </si>
  <si>
    <t>181889</t>
  </si>
  <si>
    <t>181890</t>
  </si>
  <si>
    <t>181891</t>
  </si>
  <si>
    <t>181892</t>
  </si>
  <si>
    <t>181974</t>
  </si>
  <si>
    <t>181975</t>
  </si>
  <si>
    <t>181976</t>
  </si>
  <si>
    <t>181977</t>
  </si>
  <si>
    <t>181978</t>
  </si>
  <si>
    <t>181979</t>
  </si>
  <si>
    <t>181980</t>
  </si>
  <si>
    <t>181984</t>
  </si>
  <si>
    <t>181985</t>
  </si>
  <si>
    <t>185729</t>
  </si>
  <si>
    <t>182069</t>
  </si>
  <si>
    <t>182070</t>
  </si>
  <si>
    <t>182071</t>
  </si>
  <si>
    <t>182072</t>
  </si>
  <si>
    <t>182073</t>
  </si>
  <si>
    <t>182080</t>
  </si>
  <si>
    <t>182081</t>
  </si>
  <si>
    <t>182082</t>
  </si>
  <si>
    <t>183096</t>
  </si>
  <si>
    <t>183097</t>
  </si>
  <si>
    <t>183098</t>
  </si>
  <si>
    <t>183099</t>
  </si>
  <si>
    <t>183164</t>
  </si>
  <si>
    <t>183165</t>
  </si>
  <si>
    <t>183166</t>
  </si>
  <si>
    <t>183167</t>
  </si>
  <si>
    <t>181697</t>
  </si>
  <si>
    <t>181698</t>
  </si>
  <si>
    <t>183367</t>
  </si>
  <si>
    <t>183368</t>
  </si>
  <si>
    <t>022050</t>
  </si>
  <si>
    <t>022034</t>
  </si>
  <si>
    <t>022048</t>
  </si>
  <si>
    <t>021614</t>
  </si>
  <si>
    <t>022001</t>
  </si>
  <si>
    <t>020126</t>
  </si>
  <si>
    <t>022052</t>
  </si>
  <si>
    <t>181290</t>
  </si>
  <si>
    <t>180871</t>
  </si>
  <si>
    <t>180872</t>
  </si>
  <si>
    <t>181595</t>
  </si>
  <si>
    <t>181596</t>
  </si>
  <si>
    <t>181597</t>
  </si>
  <si>
    <t>181683</t>
  </si>
  <si>
    <t>181684</t>
  </si>
  <si>
    <t>181973</t>
  </si>
  <si>
    <t>181981</t>
  </si>
  <si>
    <t>181983</t>
  </si>
  <si>
    <t>182174</t>
  </si>
  <si>
    <t>182175</t>
  </si>
  <si>
    <t>182185</t>
  </si>
  <si>
    <t>184562</t>
  </si>
  <si>
    <t>185643</t>
  </si>
  <si>
    <t>181285</t>
  </si>
  <si>
    <t>180784</t>
  </si>
  <si>
    <t>180785</t>
  </si>
  <si>
    <t>182181</t>
  </si>
  <si>
    <t>182182</t>
  </si>
  <si>
    <t>182183</t>
  </si>
  <si>
    <t>182184</t>
  </si>
  <si>
    <t>PHI</t>
  </si>
  <si>
    <t>180679</t>
  </si>
  <si>
    <t>181878</t>
  </si>
  <si>
    <t>181880</t>
  </si>
  <si>
    <t>181372</t>
  </si>
  <si>
    <t>181373</t>
  </si>
  <si>
    <t>180770</t>
  </si>
  <si>
    <t>180771</t>
  </si>
  <si>
    <t>182083</t>
  </si>
  <si>
    <t>182084</t>
  </si>
  <si>
    <t>182085</t>
  </si>
  <si>
    <t>182876</t>
  </si>
  <si>
    <t>182786</t>
  </si>
  <si>
    <t>182787</t>
  </si>
  <si>
    <t>182965</t>
  </si>
  <si>
    <t>181367</t>
  </si>
  <si>
    <t>181368</t>
  </si>
  <si>
    <t>182771</t>
  </si>
  <si>
    <t>182772</t>
  </si>
  <si>
    <t>181874</t>
  </si>
  <si>
    <t>183481</t>
  </si>
  <si>
    <t>181872</t>
  </si>
  <si>
    <t>181873</t>
  </si>
  <si>
    <t>182074</t>
  </si>
  <si>
    <t>182075</t>
  </si>
  <si>
    <t>182076</t>
  </si>
  <si>
    <t>182077</t>
  </si>
  <si>
    <t>182078</t>
  </si>
  <si>
    <t>182079</t>
  </si>
  <si>
    <t>182282</t>
  </si>
  <si>
    <t>181565</t>
  </si>
  <si>
    <t>181571</t>
  </si>
  <si>
    <t>181572</t>
  </si>
  <si>
    <t>181573</t>
  </si>
  <si>
    <t>181665</t>
  </si>
  <si>
    <t>181674</t>
  </si>
  <si>
    <t>182466</t>
  </si>
  <si>
    <t>182489</t>
  </si>
  <si>
    <t>180693</t>
  </si>
  <si>
    <t>180694</t>
  </si>
  <si>
    <t>182477</t>
  </si>
  <si>
    <t>182569</t>
  </si>
  <si>
    <t>182570</t>
  </si>
  <si>
    <t>182571</t>
  </si>
  <si>
    <t>182572</t>
  </si>
  <si>
    <t>182573</t>
  </si>
  <si>
    <t>182773</t>
  </si>
  <si>
    <t>182888</t>
  </si>
  <si>
    <t>182894</t>
  </si>
  <si>
    <t>182895</t>
  </si>
  <si>
    <t>No</t>
  </si>
  <si>
    <t>181092</t>
  </si>
  <si>
    <t>181093</t>
  </si>
  <si>
    <t>181272</t>
  </si>
  <si>
    <t>181273</t>
  </si>
  <si>
    <t>181274</t>
  </si>
  <si>
    <t>181283</t>
  </si>
  <si>
    <t>181492</t>
  </si>
  <si>
    <t>181493</t>
  </si>
  <si>
    <t>181494</t>
  </si>
  <si>
    <t>181495</t>
  </si>
  <si>
    <t>182388</t>
  </si>
  <si>
    <t>182389</t>
  </si>
  <si>
    <t>180684</t>
  </si>
  <si>
    <t>180690</t>
  </si>
  <si>
    <t>181894</t>
  </si>
  <si>
    <t>181895</t>
  </si>
  <si>
    <t>181988</t>
  </si>
  <si>
    <t>181989</t>
  </si>
  <si>
    <t>182086</t>
  </si>
  <si>
    <t>182464</t>
  </si>
  <si>
    <t>182465</t>
  </si>
  <si>
    <t>182564</t>
  </si>
  <si>
    <t>182565</t>
  </si>
  <si>
    <t>182566</t>
  </si>
  <si>
    <t>181699</t>
  </si>
  <si>
    <t>181997</t>
  </si>
  <si>
    <t>183275</t>
  </si>
  <si>
    <t>183276</t>
  </si>
  <si>
    <t>183381</t>
  </si>
  <si>
    <t>183382</t>
  </si>
  <si>
    <t>183383</t>
  </si>
  <si>
    <t>183384</t>
  </si>
  <si>
    <t>183484</t>
  </si>
  <si>
    <t>181990</t>
  </si>
  <si>
    <t>There were two age-3 females with CWTs.  One of them was confirmed in the field by DFO staff (Mitch).  These fish</t>
  </si>
  <si>
    <t>are from the same cohort as the age-2 CWT recovery in the 2015, but different tagcodes.</t>
  </si>
  <si>
    <t>184364</t>
  </si>
  <si>
    <t>180191</t>
  </si>
  <si>
    <t>184366</t>
  </si>
  <si>
    <t>184365</t>
  </si>
  <si>
    <t>184367</t>
  </si>
  <si>
    <t>184368</t>
  </si>
  <si>
    <t>184369</t>
  </si>
  <si>
    <t>184578</t>
  </si>
  <si>
    <t>184579</t>
  </si>
  <si>
    <t>183979</t>
  </si>
  <si>
    <t>184182</t>
  </si>
  <si>
    <t>182587</t>
  </si>
  <si>
    <t>182585</t>
  </si>
  <si>
    <t>182588</t>
  </si>
  <si>
    <t>184183</t>
  </si>
  <si>
    <t>183896</t>
  </si>
  <si>
    <t>184372</t>
  </si>
  <si>
    <t>184373</t>
  </si>
  <si>
    <t>184374</t>
  </si>
  <si>
    <t>184375</t>
  </si>
  <si>
    <t>184376</t>
  </si>
  <si>
    <t>184382</t>
  </si>
  <si>
    <t>184384</t>
  </si>
  <si>
    <t>184385</t>
  </si>
  <si>
    <t>184383</t>
  </si>
  <si>
    <t>!03NOCN1588</t>
  </si>
  <si>
    <t>!03NOCN1589</t>
  </si>
  <si>
    <t>!03NOCN1590</t>
  </si>
  <si>
    <t>!03NOCN1591</t>
  </si>
  <si>
    <t>!03NOCN1627</t>
  </si>
  <si>
    <t>!03NOCN1628</t>
  </si>
  <si>
    <t>!03NOCN1629</t>
  </si>
  <si>
    <t>!03NOCN1466</t>
  </si>
  <si>
    <t>183498</t>
  </si>
  <si>
    <t>183989</t>
  </si>
  <si>
    <t>183990</t>
  </si>
  <si>
    <t>183991</t>
  </si>
  <si>
    <t>!03AD1582</t>
  </si>
  <si>
    <t>2FS  LWFRR5736</t>
  </si>
  <si>
    <t>2FS  LWFRS0499</t>
  </si>
  <si>
    <t>R-Oxbow Ch/LWFR</t>
  </si>
  <si>
    <t>S-Coquitlam R</t>
  </si>
  <si>
    <t>!03AD1583</t>
  </si>
  <si>
    <t>Released to Coquitlam dam outlet for survival study.</t>
  </si>
  <si>
    <t>!03AD1584</t>
  </si>
  <si>
    <t>!03AD1585</t>
  </si>
  <si>
    <t>!03AD1586</t>
  </si>
  <si>
    <t>!03AD1587</t>
  </si>
  <si>
    <t>!03AD1588</t>
  </si>
  <si>
    <t>!03NOCN1653</t>
  </si>
  <si>
    <t>!03NOCN1654</t>
  </si>
  <si>
    <t>!03NOCN1655</t>
  </si>
  <si>
    <t>!03NOCN1656</t>
  </si>
  <si>
    <t>!03NOCN1657</t>
  </si>
  <si>
    <t>!03NOCN1660</t>
  </si>
  <si>
    <t>!03NOCN1661</t>
  </si>
  <si>
    <t>!03NOCN1662</t>
  </si>
  <si>
    <t>!03NOCN1663</t>
  </si>
  <si>
    <t>!03NOCN1592</t>
  </si>
  <si>
    <t>Average of Sample Rate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</si>
</sst>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 #,##0.00_-;_-* &quot;-&quot;??_-;_-@_-"/>
    <numFmt numFmtId="164" formatCode="_(* #,##0.00_);_(* \(#,##0.00\);_(* &quot;-&quot;??_);_(@_)"/>
    <numFmt numFmtId="165" formatCode="0.000"/>
    <numFmt numFmtId="166" formatCode="0.0"/>
    <numFmt numFmtId="167" formatCode="0.0%"/>
    <numFmt numFmtId="168" formatCode="_(* #,##0_);_(* \(#,##0\);_(* &quot;-&quot;??_);_(@_)"/>
    <numFmt numFmtId="169" formatCode="0.0000"/>
    <numFmt numFmtId="170" formatCode="General_)"/>
  </numFmts>
  <fonts count="2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8"/>
      <color indexed="81"/>
      <name val="Tahoma"/>
      <family val="2"/>
    </font>
    <font>
      <b/>
      <sz val="8"/>
      <color indexed="81"/>
      <name val="Tahoma"/>
      <family val="2"/>
    </font>
    <font>
      <b/>
      <sz val="10"/>
      <name val="Arial"/>
      <family val="2"/>
    </font>
    <font>
      <sz val="11"/>
      <name val="Arial"/>
      <family val="2"/>
    </font>
    <font>
      <sz val="10"/>
      <name val="Arial"/>
      <family val="2"/>
    </font>
    <font>
      <b/>
      <sz val="10"/>
      <color indexed="10"/>
      <name val="Arial"/>
      <family val="2"/>
    </font>
    <font>
      <sz val="11"/>
      <color indexed="8"/>
      <name val="Arial"/>
      <family val="2"/>
    </font>
    <font>
      <sz val="8.5"/>
      <name val="MS Sans Serif"/>
      <family val="2"/>
    </font>
    <font>
      <b/>
      <sz val="10"/>
      <color indexed="17"/>
      <name val="Arial"/>
      <family val="2"/>
    </font>
    <font>
      <sz val="9"/>
      <color indexed="81"/>
      <name val="Tahoma"/>
      <family val="2"/>
    </font>
    <font>
      <b/>
      <sz val="9"/>
      <color indexed="81"/>
      <name val="Tahoma"/>
      <family val="2"/>
    </font>
    <font>
      <sz val="10"/>
      <name val="Arial"/>
      <family val="2"/>
    </font>
    <font>
      <sz val="11"/>
      <name val="Calibri"/>
      <family val="2"/>
      <scheme val="minor"/>
    </font>
    <font>
      <sz val="11"/>
      <color rgb="FF006100"/>
      <name val="Calibri"/>
      <family val="2"/>
      <scheme val="minor"/>
    </font>
    <font>
      <b/>
      <sz val="10"/>
      <color theme="1"/>
      <name val="Arial"/>
      <family val="2"/>
    </font>
    <font>
      <sz val="8"/>
      <name val="Helvetica"/>
      <family val="2"/>
    </font>
    <font>
      <sz val="11"/>
      <color theme="1"/>
      <name val="Arial"/>
      <family val="2"/>
    </font>
    <font>
      <sz val="10"/>
      <color theme="1"/>
      <name val="Arial"/>
      <family val="2"/>
    </font>
  </fonts>
  <fills count="13">
    <fill>
      <patternFill patternType="none"/>
    </fill>
    <fill>
      <patternFill patternType="gray125"/>
    </fill>
    <fill>
      <patternFill patternType="solid">
        <fgColor indexed="43"/>
        <bgColor indexed="64"/>
      </patternFill>
    </fill>
    <fill>
      <patternFill patternType="solid">
        <fgColor indexed="13"/>
        <bgColor indexed="64"/>
      </patternFill>
    </fill>
    <fill>
      <patternFill patternType="solid">
        <fgColor indexed="11"/>
        <bgColor indexed="64"/>
      </patternFill>
    </fill>
    <fill>
      <patternFill patternType="solid">
        <fgColor indexed="53"/>
        <bgColor indexed="64"/>
      </patternFill>
    </fill>
    <fill>
      <patternFill patternType="solid">
        <fgColor indexed="41"/>
        <bgColor indexed="64"/>
      </patternFill>
    </fill>
    <fill>
      <patternFill patternType="solid">
        <fgColor rgb="FFFFFF00"/>
        <bgColor indexed="64"/>
      </patternFill>
    </fill>
    <fill>
      <patternFill patternType="solid">
        <fgColor rgb="FFFFC000"/>
        <bgColor indexed="64"/>
      </patternFill>
    </fill>
    <fill>
      <patternFill patternType="solid">
        <fgColor theme="4" tint="0.79998168889431442"/>
        <bgColor theme="4" tint="0.79998168889431442"/>
      </patternFill>
    </fill>
    <fill>
      <patternFill patternType="solid">
        <fgColor rgb="FFC6EFCE"/>
      </patternFill>
    </fill>
    <fill>
      <patternFill patternType="solid">
        <fgColor rgb="FFFFFF99"/>
        <bgColor indexed="64"/>
      </patternFill>
    </fill>
    <fill>
      <patternFill patternType="solid">
        <fgColor rgb="FF99FF33"/>
        <bgColor indexed="64"/>
      </patternFill>
    </fill>
  </fills>
  <borders count="25">
    <border>
      <left/>
      <right/>
      <top/>
      <bottom/>
      <diagonal/>
    </border>
    <border>
      <left/>
      <right/>
      <top style="thin">
        <color indexed="64"/>
      </top>
      <bottom style="double">
        <color indexed="64"/>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style="thin">
        <color indexed="8"/>
      </left>
      <right style="thin">
        <color indexed="8"/>
      </right>
      <top style="thin">
        <color indexed="8"/>
      </top>
      <bottom/>
      <diagonal/>
    </border>
    <border>
      <left style="thin">
        <color indexed="8"/>
      </left>
      <right/>
      <top/>
      <bottom/>
      <diagonal/>
    </border>
    <border>
      <left style="thin">
        <color indexed="8"/>
      </left>
      <right/>
      <top style="thin">
        <color indexed="8"/>
      </top>
      <bottom style="thin">
        <color indexed="8"/>
      </bottom>
      <diagonal/>
    </border>
    <border>
      <left style="thin">
        <color indexed="8"/>
      </left>
      <right style="thin">
        <color indexed="8"/>
      </right>
      <top/>
      <bottom/>
      <diagonal/>
    </border>
    <border>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65"/>
      </top>
      <bottom/>
      <diagonal/>
    </border>
    <border>
      <left style="thin">
        <color indexed="65"/>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style="thin">
        <color indexed="8"/>
      </right>
      <top style="thin">
        <color indexed="8"/>
      </top>
      <bottom/>
      <diagonal/>
    </border>
    <border>
      <left/>
      <right style="thin">
        <color indexed="8"/>
      </right>
      <top/>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style="thin">
        <color indexed="8"/>
      </right>
      <top/>
      <bottom style="thin">
        <color indexed="8"/>
      </bottom>
      <diagonal/>
    </border>
    <border>
      <left/>
      <right/>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thin">
        <color indexed="65"/>
      </top>
      <bottom/>
      <diagonal/>
    </border>
    <border>
      <left/>
      <right/>
      <top/>
      <bottom style="medium">
        <color indexed="64"/>
      </bottom>
      <diagonal/>
    </border>
  </borders>
  <cellStyleXfs count="16">
    <xf numFmtId="0" fontId="0" fillId="0" borderId="0"/>
    <xf numFmtId="164" fontId="4" fillId="0" borderId="0" applyFont="0" applyFill="0" applyBorder="0" applyAlignment="0" applyProtection="0"/>
    <xf numFmtId="9" fontId="4" fillId="0" borderId="0" applyFont="0" applyFill="0" applyBorder="0" applyAlignment="0" applyProtection="0"/>
    <xf numFmtId="164" fontId="17" fillId="0" borderId="0" applyFont="0" applyFill="0" applyBorder="0" applyAlignment="0" applyProtection="0"/>
    <xf numFmtId="9" fontId="17" fillId="0" borderId="0" applyFont="0" applyFill="0" applyBorder="0" applyAlignment="0" applyProtection="0"/>
    <xf numFmtId="0" fontId="19" fillId="10" borderId="0" applyNumberFormat="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3" fillId="0" borderId="0"/>
    <xf numFmtId="164" fontId="3" fillId="0" borderId="0" applyFont="0" applyFill="0" applyBorder="0" applyAlignment="0" applyProtection="0"/>
    <xf numFmtId="9" fontId="3" fillId="0" borderId="0" applyFont="0" applyFill="0" applyBorder="0" applyAlignment="0" applyProtection="0"/>
    <xf numFmtId="170" fontId="21" fillId="0" borderId="0"/>
    <xf numFmtId="43" fontId="4" fillId="0" borderId="0" applyFont="0" applyFill="0" applyBorder="0" applyAlignment="0" applyProtection="0"/>
    <xf numFmtId="0" fontId="2" fillId="0" borderId="0"/>
    <xf numFmtId="0" fontId="4" fillId="0" borderId="0"/>
  </cellStyleXfs>
  <cellXfs count="274">
    <xf numFmtId="0" fontId="0" fillId="0" borderId="0" xfId="0"/>
    <xf numFmtId="1" fontId="0" fillId="0" borderId="0" xfId="0" applyNumberFormat="1"/>
    <xf numFmtId="1" fontId="0" fillId="0" borderId="0" xfId="0" applyNumberFormat="1" applyAlignment="1">
      <alignment horizontal="center"/>
    </xf>
    <xf numFmtId="0" fontId="0" fillId="0" borderId="0" xfId="0" applyAlignment="1">
      <alignment horizontal="center"/>
    </xf>
    <xf numFmtId="9" fontId="4" fillId="0" borderId="0" xfId="2" applyAlignment="1">
      <alignment horizontal="center"/>
    </xf>
    <xf numFmtId="165" fontId="0" fillId="0" borderId="0" xfId="0" applyNumberFormat="1" applyAlignment="1">
      <alignment horizontal="center"/>
    </xf>
    <xf numFmtId="2" fontId="0" fillId="0" borderId="0" xfId="0" applyNumberFormat="1" applyAlignment="1">
      <alignment horizontal="center"/>
    </xf>
    <xf numFmtId="166" fontId="0" fillId="0" borderId="0" xfId="0" applyNumberFormat="1" applyAlignment="1">
      <alignment horizontal="center"/>
    </xf>
    <xf numFmtId="0" fontId="8" fillId="0" borderId="0" xfId="0" applyFont="1"/>
    <xf numFmtId="0" fontId="0" fillId="0" borderId="0" xfId="0" applyFill="1" applyBorder="1" applyAlignment="1">
      <alignment horizontal="center"/>
    </xf>
    <xf numFmtId="0" fontId="8" fillId="0" borderId="1" xfId="0" applyFont="1" applyFill="1" applyBorder="1" applyAlignment="1">
      <alignment wrapText="1"/>
    </xf>
    <xf numFmtId="0" fontId="8" fillId="0" borderId="1" xfId="0" applyFont="1" applyFill="1" applyBorder="1" applyAlignment="1">
      <alignment horizontal="center" wrapText="1"/>
    </xf>
    <xf numFmtId="0" fontId="0" fillId="0" borderId="0" xfId="0" applyFill="1" applyAlignment="1">
      <alignment wrapText="1"/>
    </xf>
    <xf numFmtId="0" fontId="0" fillId="0" borderId="0" xfId="0" applyFill="1"/>
    <xf numFmtId="0" fontId="0" fillId="0" borderId="0" xfId="0" applyFill="1" applyAlignment="1">
      <alignment horizontal="center"/>
    </xf>
    <xf numFmtId="0" fontId="0" fillId="0" borderId="0" xfId="0" applyFill="1" applyBorder="1"/>
    <xf numFmtId="2" fontId="0" fillId="0" borderId="0" xfId="0" applyNumberFormat="1" applyFill="1" applyAlignment="1">
      <alignment horizontal="center"/>
    </xf>
    <xf numFmtId="9" fontId="0" fillId="0" borderId="0" xfId="2" applyFont="1" applyFill="1" applyAlignment="1">
      <alignment horizontal="center"/>
    </xf>
    <xf numFmtId="166" fontId="0" fillId="0" borderId="0" xfId="0" applyNumberFormat="1" applyFill="1" applyAlignment="1">
      <alignment horizontal="center"/>
    </xf>
    <xf numFmtId="1" fontId="0" fillId="0" borderId="0" xfId="0" applyNumberFormat="1" applyFill="1" applyAlignment="1">
      <alignment horizontal="center"/>
    </xf>
    <xf numFmtId="2" fontId="0" fillId="0" borderId="0" xfId="2" applyNumberFormat="1" applyFont="1" applyFill="1" applyAlignment="1">
      <alignment horizontal="center"/>
    </xf>
    <xf numFmtId="166" fontId="0" fillId="0" borderId="0" xfId="0" applyNumberFormat="1" applyFill="1" applyBorder="1"/>
    <xf numFmtId="2" fontId="0" fillId="0" borderId="0" xfId="0" applyNumberFormat="1" applyFill="1" applyBorder="1"/>
    <xf numFmtId="167" fontId="0" fillId="0" borderId="0" xfId="2" applyNumberFormat="1" applyFont="1" applyFill="1" applyAlignment="1">
      <alignment horizontal="center"/>
    </xf>
    <xf numFmtId="2" fontId="4" fillId="0" borderId="0" xfId="2" applyNumberFormat="1" applyFont="1" applyFill="1" applyAlignment="1">
      <alignment horizontal="center"/>
    </xf>
    <xf numFmtId="2" fontId="0" fillId="0" borderId="0" xfId="0" applyNumberFormat="1" applyFill="1" applyBorder="1" applyAlignment="1">
      <alignment horizontal="center"/>
    </xf>
    <xf numFmtId="3" fontId="0" fillId="0" borderId="0" xfId="0" applyNumberFormat="1" applyFill="1" applyAlignment="1">
      <alignment horizontal="center"/>
    </xf>
    <xf numFmtId="0" fontId="0" fillId="0" borderId="2" xfId="0" pivotButton="1" applyBorder="1"/>
    <xf numFmtId="0" fontId="0" fillId="0" borderId="2" xfId="0" applyBorder="1"/>
    <xf numFmtId="0" fontId="8" fillId="0" borderId="0" xfId="0" applyFont="1" applyFill="1" applyBorder="1" applyAlignment="1">
      <alignment wrapText="1"/>
    </xf>
    <xf numFmtId="0" fontId="8" fillId="0" borderId="0" xfId="0" applyFont="1" applyFill="1" applyBorder="1" applyAlignment="1">
      <alignment horizontal="center" wrapText="1"/>
    </xf>
    <xf numFmtId="0" fontId="10" fillId="0" borderId="0" xfId="0" applyFont="1" applyFill="1"/>
    <xf numFmtId="0" fontId="10" fillId="0" borderId="0" xfId="0" applyFont="1" applyFill="1" applyBorder="1" applyAlignment="1">
      <alignment horizontal="center" wrapText="1"/>
    </xf>
    <xf numFmtId="0" fontId="10" fillId="0" borderId="0" xfId="0" applyFont="1" applyFill="1" applyBorder="1" applyAlignment="1">
      <alignment horizontal="center"/>
    </xf>
    <xf numFmtId="9" fontId="10" fillId="0" borderId="0" xfId="2" applyFont="1" applyFill="1" applyAlignment="1">
      <alignment horizontal="center"/>
    </xf>
    <xf numFmtId="1" fontId="10" fillId="0" borderId="0" xfId="0" applyNumberFormat="1" applyFont="1" applyFill="1" applyAlignment="1">
      <alignment horizontal="center"/>
    </xf>
    <xf numFmtId="2" fontId="10" fillId="0" borderId="0" xfId="2" applyNumberFormat="1" applyFont="1" applyFill="1" applyAlignment="1">
      <alignment horizontal="center"/>
    </xf>
    <xf numFmtId="0" fontId="0" fillId="0" borderId="5" xfId="0" applyBorder="1"/>
    <xf numFmtId="0" fontId="0" fillId="0" borderId="6" xfId="0" applyBorder="1"/>
    <xf numFmtId="0" fontId="8" fillId="2" borderId="1" xfId="0" applyFont="1" applyFill="1" applyBorder="1" applyAlignment="1">
      <alignment horizontal="center" wrapText="1"/>
    </xf>
    <xf numFmtId="0" fontId="0" fillId="2" borderId="0" xfId="0" applyFill="1"/>
    <xf numFmtId="0" fontId="10" fillId="2" borderId="0" xfId="0" applyFont="1" applyFill="1" applyBorder="1" applyAlignment="1">
      <alignment horizontal="center" wrapText="1"/>
    </xf>
    <xf numFmtId="0" fontId="8" fillId="2" borderId="0" xfId="0" applyFont="1" applyFill="1" applyBorder="1" applyAlignment="1">
      <alignment horizontal="center" wrapText="1"/>
    </xf>
    <xf numFmtId="0" fontId="0" fillId="2" borderId="0" xfId="0" applyFill="1" applyBorder="1" applyAlignment="1">
      <alignment horizontal="center"/>
    </xf>
    <xf numFmtId="0" fontId="0" fillId="2" borderId="0" xfId="0" applyFill="1" applyAlignment="1">
      <alignment horizontal="center"/>
    </xf>
    <xf numFmtId="3" fontId="10" fillId="2" borderId="0" xfId="0" applyNumberFormat="1" applyFont="1" applyFill="1" applyBorder="1" applyAlignment="1">
      <alignment horizontal="center"/>
    </xf>
    <xf numFmtId="0" fontId="0" fillId="2" borderId="0" xfId="0" applyNumberFormat="1" applyFill="1" applyBorder="1" applyAlignment="1">
      <alignment horizontal="center"/>
    </xf>
    <xf numFmtId="1" fontId="0" fillId="2" borderId="0" xfId="0" applyNumberFormat="1" applyFill="1" applyAlignment="1">
      <alignment horizontal="center"/>
    </xf>
    <xf numFmtId="1" fontId="0" fillId="2" borderId="0" xfId="2" applyNumberFormat="1" applyFont="1" applyFill="1" applyAlignment="1">
      <alignment horizontal="center"/>
    </xf>
    <xf numFmtId="1" fontId="0" fillId="2" borderId="0" xfId="0" applyNumberFormat="1" applyFill="1" applyBorder="1"/>
    <xf numFmtId="1" fontId="0" fillId="2" borderId="0" xfId="0" applyNumberFormat="1" applyFill="1"/>
    <xf numFmtId="1" fontId="0" fillId="2" borderId="0" xfId="2" applyNumberFormat="1" applyFont="1" applyFill="1" applyBorder="1" applyAlignment="1">
      <alignment horizontal="center"/>
    </xf>
    <xf numFmtId="1" fontId="10" fillId="2" borderId="0" xfId="0" applyNumberFormat="1" applyFont="1" applyFill="1" applyBorder="1" applyAlignment="1">
      <alignment horizontal="center" wrapText="1"/>
    </xf>
    <xf numFmtId="3" fontId="9" fillId="2" borderId="0" xfId="0" applyNumberFormat="1" applyFont="1" applyFill="1" applyAlignment="1">
      <alignment horizontal="center"/>
    </xf>
    <xf numFmtId="0" fontId="11" fillId="0" borderId="0" xfId="0" applyFont="1"/>
    <xf numFmtId="3" fontId="12" fillId="2" borderId="0" xfId="0" applyNumberFormat="1" applyFont="1" applyFill="1"/>
    <xf numFmtId="11" fontId="4" fillId="0" borderId="0" xfId="2" applyNumberFormat="1" applyFont="1" applyFill="1" applyAlignment="1">
      <alignment horizontal="center"/>
    </xf>
    <xf numFmtId="165" fontId="0" fillId="0" borderId="0" xfId="2" applyNumberFormat="1" applyFont="1" applyFill="1" applyAlignment="1">
      <alignment horizontal="center"/>
    </xf>
    <xf numFmtId="0" fontId="0" fillId="0" borderId="7" xfId="0" applyBorder="1"/>
    <xf numFmtId="3" fontId="10" fillId="2" borderId="0" xfId="0" applyNumberFormat="1" applyFont="1" applyFill="1" applyAlignment="1">
      <alignment horizontal="center"/>
    </xf>
    <xf numFmtId="0" fontId="0" fillId="0" borderId="8" xfId="0" applyBorder="1"/>
    <xf numFmtId="49" fontId="8" fillId="0" borderId="0" xfId="0" applyNumberFormat="1" applyFont="1" applyFill="1" applyBorder="1" applyAlignment="1">
      <alignment horizontal="left" wrapText="1"/>
    </xf>
    <xf numFmtId="49" fontId="10" fillId="0" borderId="0" xfId="0" applyNumberFormat="1" applyFont="1" applyFill="1" applyBorder="1" applyAlignment="1">
      <alignment horizontal="left" wrapText="1"/>
    </xf>
    <xf numFmtId="49" fontId="0" fillId="0" borderId="0" xfId="0" applyNumberFormat="1" applyFill="1" applyAlignment="1">
      <alignment horizontal="left"/>
    </xf>
    <xf numFmtId="49" fontId="0" fillId="0" borderId="0" xfId="0" applyNumberFormat="1" applyFill="1" applyBorder="1" applyAlignment="1">
      <alignment horizontal="left"/>
    </xf>
    <xf numFmtId="49" fontId="10" fillId="0" borderId="0" xfId="0" applyNumberFormat="1" applyFont="1" applyFill="1" applyBorder="1" applyAlignment="1">
      <alignment horizontal="left"/>
    </xf>
    <xf numFmtId="49" fontId="10" fillId="0" borderId="0" xfId="0" quotePrefix="1" applyNumberFormat="1" applyFont="1" applyBorder="1" applyAlignment="1">
      <alignment horizontal="left"/>
    </xf>
    <xf numFmtId="0" fontId="0" fillId="0" borderId="0" xfId="0" applyNumberFormat="1" applyFill="1" applyAlignment="1">
      <alignment horizontal="left"/>
    </xf>
    <xf numFmtId="49" fontId="8" fillId="0" borderId="1" xfId="0" applyNumberFormat="1" applyFont="1" applyFill="1" applyBorder="1" applyAlignment="1">
      <alignment horizontal="left" wrapText="1"/>
    </xf>
    <xf numFmtId="1" fontId="0" fillId="0" borderId="2" xfId="0" applyNumberFormat="1" applyBorder="1"/>
    <xf numFmtId="1" fontId="0" fillId="0" borderId="5" xfId="0" applyNumberFormat="1" applyBorder="1"/>
    <xf numFmtId="1" fontId="0" fillId="0" borderId="7" xfId="0" applyNumberFormat="1" applyBorder="1"/>
    <xf numFmtId="166" fontId="0" fillId="0" borderId="0" xfId="0" applyNumberFormat="1"/>
    <xf numFmtId="0" fontId="0" fillId="0" borderId="0" xfId="0" applyAlignment="1">
      <alignment horizontal="right"/>
    </xf>
    <xf numFmtId="2" fontId="0" fillId="0" borderId="0" xfId="0" applyNumberFormat="1"/>
    <xf numFmtId="49" fontId="0" fillId="0" borderId="0" xfId="0" applyNumberFormat="1"/>
    <xf numFmtId="165" fontId="0" fillId="0" borderId="0" xfId="0" applyNumberFormat="1"/>
    <xf numFmtId="0" fontId="0" fillId="0" borderId="0" xfId="0" applyNumberFormat="1"/>
    <xf numFmtId="1" fontId="10" fillId="2" borderId="0" xfId="0" applyNumberFormat="1" applyFont="1" applyFill="1" applyAlignment="1">
      <alignment horizontal="center"/>
    </xf>
    <xf numFmtId="9" fontId="0" fillId="0" borderId="0" xfId="2" applyFont="1"/>
    <xf numFmtId="0" fontId="0" fillId="0" borderId="14" xfId="0" applyBorder="1"/>
    <xf numFmtId="168" fontId="0" fillId="0" borderId="14" xfId="1" applyNumberFormat="1" applyFont="1" applyBorder="1"/>
    <xf numFmtId="9" fontId="0" fillId="0" borderId="14" xfId="2" applyFont="1" applyBorder="1"/>
    <xf numFmtId="49" fontId="4" fillId="4" borderId="0" xfId="0" applyNumberFormat="1" applyFont="1" applyFill="1" applyAlignment="1">
      <alignment horizontal="left"/>
    </xf>
    <xf numFmtId="0" fontId="0" fillId="0" borderId="14" xfId="0" applyFill="1" applyBorder="1"/>
    <xf numFmtId="168" fontId="0" fillId="0" borderId="14" xfId="0" applyNumberFormat="1" applyBorder="1"/>
    <xf numFmtId="0" fontId="0" fillId="0" borderId="0" xfId="0" applyBorder="1"/>
    <xf numFmtId="0" fontId="0" fillId="0" borderId="15" xfId="0" applyBorder="1"/>
    <xf numFmtId="0" fontId="0" fillId="0" borderId="0" xfId="0" applyAlignment="1">
      <alignment horizontal="left"/>
    </xf>
    <xf numFmtId="2" fontId="0" fillId="0" borderId="15" xfId="0" applyNumberFormat="1" applyBorder="1"/>
    <xf numFmtId="2" fontId="0" fillId="0" borderId="16" xfId="0" applyNumberFormat="1" applyBorder="1"/>
    <xf numFmtId="9" fontId="0" fillId="0" borderId="0" xfId="0" applyNumberFormat="1"/>
    <xf numFmtId="0" fontId="13" fillId="0" borderId="0" xfId="0" quotePrefix="1" applyNumberFormat="1" applyFont="1"/>
    <xf numFmtId="0" fontId="13" fillId="2" borderId="0" xfId="0" quotePrefix="1" applyNumberFormat="1" applyFont="1" applyFill="1" applyAlignment="1">
      <alignment horizontal="center"/>
    </xf>
    <xf numFmtId="1" fontId="0" fillId="2" borderId="0" xfId="0" applyNumberFormat="1" applyFill="1" applyAlignment="1">
      <alignment horizontal="right"/>
    </xf>
    <xf numFmtId="0" fontId="0" fillId="0" borderId="6" xfId="0" applyNumberFormat="1" applyBorder="1"/>
    <xf numFmtId="0" fontId="0" fillId="0" borderId="9" xfId="0" applyNumberFormat="1" applyBorder="1"/>
    <xf numFmtId="0" fontId="0" fillId="0" borderId="11" xfId="0" applyNumberFormat="1" applyBorder="1"/>
    <xf numFmtId="0" fontId="0" fillId="0" borderId="0" xfId="0" applyNumberFormat="1" applyBorder="1"/>
    <xf numFmtId="0" fontId="13" fillId="5" borderId="0" xfId="0" quotePrefix="1" applyNumberFormat="1" applyFont="1" applyFill="1"/>
    <xf numFmtId="0" fontId="0" fillId="2" borderId="0" xfId="0" applyFill="1" applyBorder="1"/>
    <xf numFmtId="0" fontId="0" fillId="0" borderId="0" xfId="0" applyNumberFormat="1" applyFill="1" applyBorder="1" applyAlignment="1">
      <alignment horizontal="left"/>
    </xf>
    <xf numFmtId="1" fontId="0" fillId="0" borderId="14" xfId="0" applyNumberFormat="1" applyBorder="1"/>
    <xf numFmtId="0" fontId="0" fillId="6" borderId="0" xfId="0" applyFill="1" applyBorder="1"/>
    <xf numFmtId="0" fontId="13" fillId="6" borderId="0" xfId="0" quotePrefix="1" applyNumberFormat="1" applyFont="1" applyFill="1"/>
    <xf numFmtId="16" fontId="10" fillId="0" borderId="0" xfId="0" applyNumberFormat="1" applyFont="1" applyFill="1" applyBorder="1" applyAlignment="1">
      <alignment horizontal="center"/>
    </xf>
    <xf numFmtId="0" fontId="14" fillId="0" borderId="0" xfId="0" applyFont="1" applyFill="1" applyBorder="1" applyAlignment="1">
      <alignment horizontal="center"/>
    </xf>
    <xf numFmtId="0" fontId="0" fillId="2" borderId="0" xfId="0" applyNumberFormat="1" applyFill="1" applyAlignment="1">
      <alignment horizontal="center"/>
    </xf>
    <xf numFmtId="2" fontId="10" fillId="0" borderId="0" xfId="0" applyNumberFormat="1" applyFont="1" applyFill="1" applyAlignment="1">
      <alignment horizontal="center"/>
    </xf>
    <xf numFmtId="2" fontId="0" fillId="0" borderId="0" xfId="0" applyNumberFormat="1" applyAlignment="1">
      <alignment horizontal="right"/>
    </xf>
    <xf numFmtId="0" fontId="0" fillId="0" borderId="2" xfId="0" applyNumberFormat="1" applyBorder="1"/>
    <xf numFmtId="0" fontId="0" fillId="0" borderId="5" xfId="0" applyNumberFormat="1" applyBorder="1"/>
    <xf numFmtId="0" fontId="0" fillId="0" borderId="7" xfId="0" applyNumberFormat="1" applyBorder="1"/>
    <xf numFmtId="0" fontId="0" fillId="0" borderId="8" xfId="0" applyNumberFormat="1" applyBorder="1"/>
    <xf numFmtId="0" fontId="0" fillId="0" borderId="10" xfId="0" applyNumberFormat="1" applyBorder="1"/>
    <xf numFmtId="0" fontId="0" fillId="0" borderId="19" xfId="0" applyBorder="1"/>
    <xf numFmtId="1" fontId="0" fillId="0" borderId="19" xfId="0" applyNumberFormat="1" applyBorder="1"/>
    <xf numFmtId="1" fontId="0" fillId="0" borderId="21" xfId="0" applyNumberFormat="1" applyBorder="1"/>
    <xf numFmtId="0" fontId="0" fillId="0" borderId="12" xfId="0" applyNumberFormat="1" applyBorder="1"/>
    <xf numFmtId="0" fontId="0" fillId="0" borderId="18" xfId="0" applyNumberFormat="1" applyBorder="1"/>
    <xf numFmtId="2" fontId="0" fillId="0" borderId="20" xfId="0" applyNumberFormat="1" applyBorder="1"/>
    <xf numFmtId="164" fontId="0" fillId="0" borderId="0" xfId="0" applyNumberFormat="1"/>
    <xf numFmtId="0" fontId="10" fillId="0" borderId="0" xfId="0" applyFont="1"/>
    <xf numFmtId="49" fontId="10" fillId="0" borderId="0" xfId="0" applyNumberFormat="1" applyFont="1"/>
    <xf numFmtId="2" fontId="0" fillId="7" borderId="9" xfId="0" applyNumberFormat="1" applyFill="1" applyBorder="1"/>
    <xf numFmtId="2" fontId="0" fillId="0" borderId="9" xfId="0" applyNumberFormat="1" applyFill="1" applyBorder="1"/>
    <xf numFmtId="0" fontId="0" fillId="7" borderId="0" xfId="0" applyFill="1"/>
    <xf numFmtId="0" fontId="0" fillId="0" borderId="0" xfId="0"/>
    <xf numFmtId="1" fontId="0" fillId="0" borderId="0" xfId="0" applyNumberFormat="1"/>
    <xf numFmtId="166" fontId="0" fillId="0" borderId="0" xfId="0" applyNumberFormat="1" applyFill="1" applyAlignment="1">
      <alignment horizontal="center"/>
    </xf>
    <xf numFmtId="1" fontId="0" fillId="0" borderId="0" xfId="0" applyNumberFormat="1" applyFill="1" applyAlignment="1">
      <alignment horizontal="center"/>
    </xf>
    <xf numFmtId="0" fontId="0" fillId="0" borderId="2" xfId="0" pivotButton="1" applyBorder="1"/>
    <xf numFmtId="0" fontId="0" fillId="0" borderId="3" xfId="0" applyBorder="1"/>
    <xf numFmtId="0" fontId="0" fillId="0" borderId="2" xfId="0" applyBorder="1"/>
    <xf numFmtId="0" fontId="0" fillId="0" borderId="4" xfId="0" applyBorder="1"/>
    <xf numFmtId="0" fontId="0" fillId="0" borderId="5" xfId="0" applyBorder="1"/>
    <xf numFmtId="0" fontId="0" fillId="0" borderId="6" xfId="0" applyBorder="1"/>
    <xf numFmtId="1" fontId="0" fillId="2" borderId="0" xfId="0" applyNumberFormat="1" applyFill="1" applyAlignment="1">
      <alignment horizontal="center"/>
    </xf>
    <xf numFmtId="0" fontId="0" fillId="0" borderId="7" xfId="0" applyBorder="1"/>
    <xf numFmtId="0" fontId="0" fillId="0" borderId="8" xfId="0" applyBorder="1"/>
    <xf numFmtId="1" fontId="0" fillId="0" borderId="2" xfId="0" applyNumberFormat="1" applyBorder="1"/>
    <xf numFmtId="1" fontId="0" fillId="0" borderId="5" xfId="0" applyNumberFormat="1" applyBorder="1"/>
    <xf numFmtId="1" fontId="0" fillId="0" borderId="6" xfId="0" applyNumberFormat="1" applyBorder="1"/>
    <xf numFmtId="1" fontId="0" fillId="0" borderId="7" xfId="0" applyNumberFormat="1" applyBorder="1"/>
    <xf numFmtId="1" fontId="0" fillId="0" borderId="9" xfId="0" applyNumberFormat="1" applyBorder="1"/>
    <xf numFmtId="1" fontId="0" fillId="0" borderId="8" xfId="0" applyNumberFormat="1" applyBorder="1"/>
    <xf numFmtId="1" fontId="0" fillId="0" borderId="10" xfId="0" applyNumberFormat="1" applyBorder="1"/>
    <xf numFmtId="166" fontId="0" fillId="0" borderId="0" xfId="0" applyNumberFormat="1"/>
    <xf numFmtId="0" fontId="0" fillId="3" borderId="7" xfId="0" applyFill="1" applyBorder="1"/>
    <xf numFmtId="2" fontId="0" fillId="0" borderId="0" xfId="0" applyNumberFormat="1"/>
    <xf numFmtId="0" fontId="0" fillId="0" borderId="12" xfId="0" applyBorder="1"/>
    <xf numFmtId="0" fontId="0" fillId="0" borderId="3" xfId="0" pivotButton="1" applyBorder="1"/>
    <xf numFmtId="0" fontId="0" fillId="0" borderId="13" xfId="0" applyBorder="1"/>
    <xf numFmtId="2" fontId="0" fillId="0" borderId="2" xfId="0" applyNumberFormat="1" applyBorder="1"/>
    <xf numFmtId="2" fontId="0" fillId="0" borderId="5" xfId="0" applyNumberFormat="1" applyBorder="1"/>
    <xf numFmtId="2" fontId="0" fillId="0" borderId="6" xfId="0" applyNumberFormat="1" applyBorder="1"/>
    <xf numFmtId="2" fontId="0" fillId="0" borderId="7" xfId="0" applyNumberFormat="1" applyBorder="1"/>
    <xf numFmtId="2" fontId="0" fillId="0" borderId="9" xfId="0" applyNumberFormat="1" applyBorder="1"/>
    <xf numFmtId="2" fontId="0" fillId="0" borderId="8" xfId="0" applyNumberFormat="1" applyBorder="1"/>
    <xf numFmtId="2" fontId="0" fillId="0" borderId="10" xfId="0" applyNumberFormat="1" applyBorder="1"/>
    <xf numFmtId="2" fontId="0" fillId="0" borderId="11" xfId="0" applyNumberFormat="1" applyBorder="1"/>
    <xf numFmtId="0" fontId="0" fillId="0" borderId="15" xfId="0" applyBorder="1"/>
    <xf numFmtId="1" fontId="0" fillId="0" borderId="15" xfId="0" applyNumberFormat="1" applyBorder="1"/>
    <xf numFmtId="1" fontId="0" fillId="0" borderId="16" xfId="0" applyNumberFormat="1" applyBorder="1"/>
    <xf numFmtId="1" fontId="0" fillId="0" borderId="17" xfId="0" applyNumberFormat="1" applyBorder="1"/>
    <xf numFmtId="0" fontId="0" fillId="0" borderId="11" xfId="0" pivotButton="1" applyBorder="1"/>
    <xf numFmtId="0" fontId="0" fillId="0" borderId="11" xfId="0" applyBorder="1"/>
    <xf numFmtId="2" fontId="0" fillId="0" borderId="15" xfId="0" applyNumberFormat="1" applyBorder="1"/>
    <xf numFmtId="2" fontId="0" fillId="0" borderId="16" xfId="0" applyNumberFormat="1" applyBorder="1"/>
    <xf numFmtId="9" fontId="0" fillId="0" borderId="0" xfId="0" applyNumberFormat="1"/>
    <xf numFmtId="3" fontId="0" fillId="0" borderId="2" xfId="0" applyNumberFormat="1" applyBorder="1"/>
    <xf numFmtId="3" fontId="0" fillId="0" borderId="5" xfId="0" applyNumberFormat="1" applyBorder="1"/>
    <xf numFmtId="3" fontId="0" fillId="0" borderId="6" xfId="0" applyNumberFormat="1" applyBorder="1"/>
    <xf numFmtId="3" fontId="0" fillId="0" borderId="7" xfId="0" applyNumberFormat="1" applyBorder="1"/>
    <xf numFmtId="3" fontId="0" fillId="0" borderId="0" xfId="0" applyNumberFormat="1"/>
    <xf numFmtId="3" fontId="0" fillId="0" borderId="9" xfId="0" applyNumberFormat="1" applyBorder="1"/>
    <xf numFmtId="3" fontId="0" fillId="0" borderId="8" xfId="0" applyNumberFormat="1" applyBorder="1"/>
    <xf numFmtId="3" fontId="0" fillId="0" borderId="10" xfId="0" applyNumberFormat="1" applyBorder="1"/>
    <xf numFmtId="3" fontId="0" fillId="0" borderId="11" xfId="0" applyNumberFormat="1" applyBorder="1"/>
    <xf numFmtId="1" fontId="0" fillId="0" borderId="14" xfId="0" applyNumberFormat="1" applyBorder="1"/>
    <xf numFmtId="0" fontId="0" fillId="0" borderId="18" xfId="0" applyBorder="1"/>
    <xf numFmtId="0" fontId="0" fillId="0" borderId="19" xfId="0" applyBorder="1"/>
    <xf numFmtId="1" fontId="0" fillId="0" borderId="19" xfId="0" applyNumberFormat="1" applyBorder="1"/>
    <xf numFmtId="1" fontId="0" fillId="0" borderId="21" xfId="0" applyNumberFormat="1" applyBorder="1"/>
    <xf numFmtId="2" fontId="0" fillId="0" borderId="20" xfId="0" applyNumberFormat="1" applyBorder="1"/>
    <xf numFmtId="1" fontId="0" fillId="0" borderId="22" xfId="0" applyNumberFormat="1" applyBorder="1"/>
    <xf numFmtId="1" fontId="0" fillId="0" borderId="11" xfId="0" applyNumberFormat="1" applyBorder="1"/>
    <xf numFmtId="0" fontId="0" fillId="0" borderId="2" xfId="0" pivotButton="1" applyBorder="1" applyAlignment="1">
      <alignment wrapText="1"/>
    </xf>
    <xf numFmtId="0" fontId="0" fillId="0" borderId="2" xfId="0" applyBorder="1" applyAlignment="1">
      <alignment wrapText="1"/>
    </xf>
    <xf numFmtId="0" fontId="0" fillId="0" borderId="5" xfId="0" applyBorder="1" applyAlignment="1">
      <alignment wrapText="1"/>
    </xf>
    <xf numFmtId="0" fontId="0" fillId="0" borderId="12" xfId="0" applyBorder="1" applyAlignment="1">
      <alignment wrapText="1"/>
    </xf>
    <xf numFmtId="0" fontId="0" fillId="0" borderId="23" xfId="0" applyBorder="1" applyAlignment="1">
      <alignment wrapText="1"/>
    </xf>
    <xf numFmtId="0" fontId="0" fillId="0" borderId="0" xfId="0" applyAlignment="1">
      <alignment wrapText="1"/>
    </xf>
    <xf numFmtId="0" fontId="0" fillId="0" borderId="6" xfId="0" applyBorder="1" applyAlignment="1">
      <alignment wrapText="1"/>
    </xf>
    <xf numFmtId="0" fontId="4" fillId="0" borderId="0" xfId="0" applyFont="1"/>
    <xf numFmtId="0" fontId="4" fillId="0" borderId="0" xfId="0" applyFont="1" applyAlignment="1">
      <alignment wrapText="1"/>
    </xf>
    <xf numFmtId="166" fontId="0" fillId="0" borderId="0" xfId="0" applyNumberFormat="1" applyFill="1"/>
    <xf numFmtId="0" fontId="0" fillId="8" borderId="0" xfId="0" applyFill="1"/>
    <xf numFmtId="0" fontId="0" fillId="8" borderId="0" xfId="0" applyFill="1" applyBorder="1" applyAlignment="1">
      <alignment horizontal="center"/>
    </xf>
    <xf numFmtId="0" fontId="4" fillId="8" borderId="0" xfId="0" applyFont="1" applyFill="1" applyBorder="1" applyAlignment="1">
      <alignment horizontal="center"/>
    </xf>
    <xf numFmtId="0" fontId="4" fillId="8" borderId="0" xfId="0" applyFont="1" applyFill="1"/>
    <xf numFmtId="0" fontId="0" fillId="0" borderId="0" xfId="0" applyFont="1"/>
    <xf numFmtId="0" fontId="0" fillId="0" borderId="0" xfId="0" applyFont="1" applyFill="1"/>
    <xf numFmtId="49" fontId="4" fillId="0" borderId="0" xfId="0" applyNumberFormat="1" applyFont="1"/>
    <xf numFmtId="0" fontId="19" fillId="11" borderId="0" xfId="5" applyFill="1" applyBorder="1" applyAlignment="1">
      <alignment horizontal="center" wrapText="1"/>
    </xf>
    <xf numFmtId="0" fontId="10" fillId="11" borderId="0" xfId="0" applyFont="1" applyFill="1" applyBorder="1" applyAlignment="1">
      <alignment horizontal="center" wrapText="1"/>
    </xf>
    <xf numFmtId="1" fontId="19" fillId="11" borderId="0" xfId="5" applyNumberFormat="1" applyFill="1" applyBorder="1" applyAlignment="1">
      <alignment horizontal="center" wrapText="1"/>
    </xf>
    <xf numFmtId="1" fontId="10" fillId="11" borderId="0" xfId="0" applyNumberFormat="1" applyFont="1" applyFill="1" applyBorder="1" applyAlignment="1">
      <alignment horizontal="center" wrapText="1"/>
    </xf>
    <xf numFmtId="9" fontId="0" fillId="0" borderId="0" xfId="2" applyNumberFormat="1" applyFont="1" applyFill="1" applyAlignment="1">
      <alignment horizontal="center"/>
    </xf>
    <xf numFmtId="0" fontId="0" fillId="0" borderId="0" xfId="0" pivotButton="1"/>
    <xf numFmtId="169" fontId="0" fillId="0" borderId="0" xfId="0" applyNumberFormat="1" applyAlignment="1">
      <alignment horizontal="center"/>
    </xf>
    <xf numFmtId="0" fontId="4" fillId="0" borderId="0" xfId="6"/>
    <xf numFmtId="49" fontId="4" fillId="0" borderId="0" xfId="0" quotePrefix="1" applyNumberFormat="1" applyFont="1"/>
    <xf numFmtId="0" fontId="0" fillId="0" borderId="24" xfId="0" applyFill="1" applyBorder="1" applyAlignment="1">
      <alignment wrapText="1"/>
    </xf>
    <xf numFmtId="0" fontId="4" fillId="0" borderId="0" xfId="0" applyFont="1" applyFill="1" applyAlignment="1">
      <alignment wrapText="1"/>
    </xf>
    <xf numFmtId="9" fontId="0" fillId="0" borderId="0" xfId="2" applyFont="1" applyFill="1" applyAlignment="1">
      <alignment wrapText="1"/>
    </xf>
    <xf numFmtId="0" fontId="0" fillId="0" borderId="0" xfId="0" pivotButton="1" applyAlignment="1">
      <alignment wrapText="1"/>
    </xf>
    <xf numFmtId="0" fontId="0" fillId="0" borderId="0" xfId="0" applyFont="1" applyAlignment="1">
      <alignment wrapText="1"/>
    </xf>
    <xf numFmtId="0" fontId="20" fillId="9" borderId="0" xfId="0" applyFont="1" applyFill="1" applyAlignment="1">
      <alignment wrapText="1"/>
    </xf>
    <xf numFmtId="1" fontId="23" fillId="11" borderId="0" xfId="9" applyNumberFormat="1" applyFont="1" applyFill="1"/>
    <xf numFmtId="0" fontId="22" fillId="0" borderId="0" xfId="9" applyFont="1"/>
    <xf numFmtId="1" fontId="22" fillId="0" borderId="0" xfId="9" applyNumberFormat="1" applyFont="1"/>
    <xf numFmtId="170" fontId="9" fillId="0" borderId="0" xfId="12" applyFont="1" applyAlignment="1">
      <alignment horizontal="right"/>
    </xf>
    <xf numFmtId="0" fontId="22" fillId="0" borderId="0" xfId="9" applyFont="1" applyFill="1"/>
    <xf numFmtId="2" fontId="22" fillId="0" borderId="0" xfId="11" applyNumberFormat="1" applyFont="1"/>
    <xf numFmtId="0" fontId="22" fillId="0" borderId="1" xfId="9" applyFont="1" applyBorder="1"/>
    <xf numFmtId="2" fontId="22" fillId="0" borderId="1" xfId="9" applyNumberFormat="1" applyFont="1" applyBorder="1"/>
    <xf numFmtId="49" fontId="22" fillId="0" borderId="1" xfId="9" applyNumberFormat="1" applyFont="1" applyBorder="1" applyAlignment="1">
      <alignment horizontal="center"/>
    </xf>
    <xf numFmtId="170" fontId="9" fillId="0" borderId="0" xfId="12" applyFont="1" applyFill="1" applyAlignment="1">
      <alignment horizontal="right"/>
    </xf>
    <xf numFmtId="1" fontId="22" fillId="0" borderId="1" xfId="9" applyNumberFormat="1" applyFont="1" applyBorder="1"/>
    <xf numFmtId="1" fontId="22" fillId="0" borderId="0" xfId="10" applyNumberFormat="1" applyFont="1"/>
    <xf numFmtId="0" fontId="22" fillId="0" borderId="1" xfId="9" applyFont="1" applyFill="1" applyBorder="1" applyAlignment="1">
      <alignment horizontal="center"/>
    </xf>
    <xf numFmtId="4" fontId="9" fillId="0" borderId="0" xfId="12" applyNumberFormat="1" applyFont="1" applyAlignment="1">
      <alignment horizontal="right"/>
    </xf>
    <xf numFmtId="2" fontId="9" fillId="0" borderId="0" xfId="12" applyNumberFormat="1" applyFont="1" applyAlignment="1">
      <alignment horizontal="right"/>
    </xf>
    <xf numFmtId="166" fontId="9" fillId="0" borderId="0" xfId="12" applyNumberFormat="1" applyFont="1" applyAlignment="1">
      <alignment horizontal="right"/>
    </xf>
    <xf numFmtId="4" fontId="9" fillId="0" borderId="0" xfId="12" applyNumberFormat="1" applyFont="1" applyFill="1" applyAlignment="1">
      <alignment horizontal="right"/>
    </xf>
    <xf numFmtId="0" fontId="0" fillId="7" borderId="0" xfId="0" applyNumberFormat="1" applyFill="1" applyBorder="1" applyAlignment="1">
      <alignment horizontal="center"/>
    </xf>
    <xf numFmtId="0" fontId="0" fillId="12" borderId="0" xfId="0" applyFill="1" applyAlignment="1">
      <alignment horizontal="left"/>
    </xf>
    <xf numFmtId="0" fontId="0" fillId="12" borderId="0" xfId="0" applyNumberFormat="1" applyFill="1" applyBorder="1" applyAlignment="1">
      <alignment horizontal="center"/>
    </xf>
    <xf numFmtId="165" fontId="10" fillId="0" borderId="0" xfId="0" applyNumberFormat="1" applyFont="1" applyFill="1" applyAlignment="1">
      <alignment horizontal="center"/>
    </xf>
    <xf numFmtId="0" fontId="18" fillId="0" borderId="0" xfId="0" applyFont="1" applyFill="1"/>
    <xf numFmtId="0" fontId="0" fillId="0" borderId="0" xfId="0" quotePrefix="1"/>
    <xf numFmtId="0" fontId="0" fillId="11" borderId="0" xfId="0" applyNumberFormat="1" applyFill="1" applyBorder="1" applyAlignment="1">
      <alignment horizontal="center"/>
    </xf>
    <xf numFmtId="49" fontId="4" fillId="0" borderId="0" xfId="0" applyNumberFormat="1" applyFont="1" applyAlignment="1">
      <alignment horizontal="left"/>
    </xf>
    <xf numFmtId="0" fontId="0" fillId="0" borderId="0" xfId="0" applyBorder="1" applyAlignment="1">
      <alignment wrapText="1"/>
    </xf>
    <xf numFmtId="1" fontId="0" fillId="0" borderId="0" xfId="0" applyNumberFormat="1" applyBorder="1"/>
    <xf numFmtId="0" fontId="1" fillId="0" borderId="0" xfId="0" applyFont="1"/>
    <xf numFmtId="0" fontId="1" fillId="0" borderId="0" xfId="0" quotePrefix="1" applyFont="1"/>
    <xf numFmtId="170" fontId="21" fillId="0" borderId="0" xfId="12"/>
    <xf numFmtId="49" fontId="1" fillId="0" borderId="0" xfId="0" quotePrefix="1" applyNumberFormat="1" applyFont="1" applyAlignment="1">
      <alignment horizontal="left" vertical="center"/>
    </xf>
    <xf numFmtId="49" fontId="1" fillId="0" borderId="0" xfId="0" quotePrefix="1" applyNumberFormat="1" applyFont="1"/>
    <xf numFmtId="0" fontId="1" fillId="0" borderId="0" xfId="0" applyNumberFormat="1" applyFont="1"/>
    <xf numFmtId="49" fontId="1" fillId="0" borderId="0" xfId="0" applyNumberFormat="1" applyFont="1"/>
    <xf numFmtId="49" fontId="1" fillId="7" borderId="0" xfId="0" applyNumberFormat="1" applyFont="1" applyFill="1"/>
    <xf numFmtId="0" fontId="1" fillId="7" borderId="0" xfId="0" quotePrefix="1" applyFont="1" applyFill="1"/>
    <xf numFmtId="0" fontId="21" fillId="0" borderId="0" xfId="12" applyNumberFormat="1"/>
    <xf numFmtId="0" fontId="18" fillId="0" borderId="0" xfId="15" applyFont="1"/>
    <xf numFmtId="170" fontId="4" fillId="0" borderId="0" xfId="12" applyFont="1"/>
    <xf numFmtId="167" fontId="0" fillId="0" borderId="0" xfId="0" applyNumberFormat="1"/>
    <xf numFmtId="9" fontId="0" fillId="0" borderId="0" xfId="0" pivotButton="1" applyNumberFormat="1"/>
    <xf numFmtId="0" fontId="4" fillId="0" borderId="0" xfId="0" applyFont="1" applyFill="1"/>
    <xf numFmtId="0" fontId="4" fillId="0" borderId="0" xfId="0" applyFont="1" applyFill="1" applyBorder="1" applyAlignment="1">
      <alignment horizontal="center" wrapText="1"/>
    </xf>
    <xf numFmtId="49" fontId="4" fillId="0" borderId="0" xfId="0" quotePrefix="1" applyNumberFormat="1" applyFont="1" applyAlignment="1">
      <alignment horizontal="left"/>
    </xf>
    <xf numFmtId="0" fontId="4" fillId="2" borderId="0" xfId="0" applyNumberFormat="1" applyFont="1" applyFill="1" applyBorder="1" applyAlignment="1">
      <alignment horizontal="center"/>
    </xf>
    <xf numFmtId="0" fontId="18" fillId="11" borderId="0" xfId="5" applyFont="1" applyFill="1" applyBorder="1" applyAlignment="1">
      <alignment horizontal="center" wrapText="1"/>
    </xf>
    <xf numFmtId="0" fontId="4" fillId="11" borderId="0" xfId="0" applyNumberFormat="1" applyFont="1" applyFill="1" applyBorder="1" applyAlignment="1">
      <alignment horizontal="center"/>
    </xf>
    <xf numFmtId="0" fontId="4" fillId="11" borderId="0" xfId="0" applyFont="1" applyFill="1" applyBorder="1" applyAlignment="1">
      <alignment horizontal="center" wrapText="1"/>
    </xf>
    <xf numFmtId="1" fontId="18" fillId="11" borderId="0" xfId="5" applyNumberFormat="1" applyFont="1" applyFill="1" applyBorder="1" applyAlignment="1">
      <alignment horizontal="center" wrapText="1"/>
    </xf>
    <xf numFmtId="1" fontId="4" fillId="11" borderId="0" xfId="0" applyNumberFormat="1" applyFont="1" applyFill="1" applyBorder="1" applyAlignment="1">
      <alignment horizontal="center" wrapText="1"/>
    </xf>
    <xf numFmtId="2" fontId="0" fillId="0" borderId="0" xfId="0" applyNumberFormat="1" applyBorder="1"/>
    <xf numFmtId="168" fontId="0" fillId="0" borderId="0" xfId="0" applyNumberFormat="1"/>
    <xf numFmtId="0" fontId="0" fillId="7" borderId="14" xfId="0" applyFill="1" applyBorder="1"/>
    <xf numFmtId="1" fontId="0" fillId="7" borderId="14" xfId="0" applyNumberFormat="1" applyFill="1" applyBorder="1"/>
    <xf numFmtId="1" fontId="0" fillId="0" borderId="14" xfId="0" applyNumberFormat="1" applyFill="1" applyBorder="1"/>
  </cellXfs>
  <cellStyles count="16">
    <cellStyle name="Comma" xfId="1" builtinId="3"/>
    <cellStyle name="Comma 2" xfId="3"/>
    <cellStyle name="Comma 2 2" xfId="7"/>
    <cellStyle name="Comma 3" xfId="13"/>
    <cellStyle name="Comma 4" xfId="10"/>
    <cellStyle name="Good" xfId="5" builtinId="26"/>
    <cellStyle name="Normal" xfId="0" builtinId="0"/>
    <cellStyle name="Normal 2" xfId="6"/>
    <cellStyle name="Normal 2 2" xfId="12"/>
    <cellStyle name="Normal 3" xfId="9"/>
    <cellStyle name="Normal 4" xfId="14"/>
    <cellStyle name="Normal_CdnCWTlistforERAin2011_forMA 2" xfId="15"/>
    <cellStyle name="Percent" xfId="2" builtinId="5"/>
    <cellStyle name="Percent 2" xfId="4"/>
    <cellStyle name="Percent 2 2" xfId="8"/>
    <cellStyle name="Percent 3" xfId="11"/>
  </cellStyles>
  <dxfs count="39">
    <dxf>
      <numFmt numFmtId="2" formatCode="0.00"/>
    </dxf>
    <dxf>
      <numFmt numFmtId="1" formatCode="0"/>
    </dxf>
    <dxf>
      <numFmt numFmtId="1" formatCode="0"/>
    </dxf>
    <dxf>
      <fill>
        <patternFill patternType="solid">
          <bgColor rgb="FFFFFF00"/>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numFmt numFmtId="2" formatCode="0.00"/>
    </dxf>
    <dxf>
      <numFmt numFmtId="2" formatCode="0.00"/>
    </dxf>
    <dxf>
      <fill>
        <patternFill patternType="solid">
          <bgColor indexed="44"/>
        </patternFill>
      </fill>
    </dxf>
    <dxf>
      <fill>
        <patternFill patternType="solid">
          <bgColor indexed="44"/>
        </patternFill>
      </fill>
    </dxf>
    <dxf>
      <fill>
        <patternFill patternType="solid">
          <bgColor indexed="44"/>
        </patternFill>
      </fill>
    </dxf>
    <dxf>
      <fill>
        <patternFill patternType="solid">
          <bgColor indexed="44"/>
        </patternFill>
      </fill>
    </dxf>
    <dxf>
      <fill>
        <patternFill patternType="solid">
          <bgColor indexed="13"/>
        </patternFill>
      </fill>
    </dxf>
    <dxf>
      <fill>
        <patternFill patternType="solid">
          <bgColor indexed="13"/>
        </patternFill>
      </fill>
    </dxf>
    <dxf>
      <numFmt numFmtId="1" formatCode="0"/>
    </dxf>
    <dxf>
      <numFmt numFmtId="1" formatCode="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numFmt numFmtId="1" formatCode="0"/>
    </dxf>
    <dxf>
      <numFmt numFmtId="1" formatCode="0"/>
    </dxf>
    <dxf>
      <numFmt numFmtId="13" formatCode="0%"/>
    </dxf>
    <dxf>
      <numFmt numFmtId="3" formatCode="#,##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numFmt numFmtId="167" formatCode="0.0%"/>
    </dxf>
    <dxf>
      <numFmt numFmtId="13" formatCode="0%"/>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Nicola Chinook Mark-Recapture</a:t>
            </a:r>
          </a:p>
        </c:rich>
      </c:tx>
      <c:overlay val="1"/>
    </c:title>
    <c:autoTitleDeleted val="0"/>
    <c:plotArea>
      <c:layout/>
      <c:lineChart>
        <c:grouping val="standard"/>
        <c:varyColors val="0"/>
        <c:ser>
          <c:idx val="0"/>
          <c:order val="0"/>
          <c:tx>
            <c:strRef>
              <c:f>'head sampling'!$U$3</c:f>
              <c:strCache>
                <c:ptCount val="1"/>
                <c:pt idx="0">
                  <c:v>AFC Pitched</c:v>
                </c:pt>
              </c:strCache>
            </c:strRef>
          </c:tx>
          <c:marker>
            <c:symbol val="none"/>
          </c:marker>
          <c:cat>
            <c:numRef>
              <c:f>'head sampling'!$O$12:$O$34</c:f>
              <c:numCache>
                <c:formatCode>General</c:formatCode>
                <c:ptCount val="23"/>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numCache>
            </c:numRef>
          </c:cat>
          <c:val>
            <c:numRef>
              <c:f>'head sampling'!$U$12:$U$34</c:f>
              <c:numCache>
                <c:formatCode>0%</c:formatCode>
                <c:ptCount val="23"/>
                <c:pt idx="0">
                  <c:v>0.36377522312732269</c:v>
                </c:pt>
                <c:pt idx="1">
                  <c:v>0.44228879203861837</c:v>
                </c:pt>
                <c:pt idx="2">
                  <c:v>0.43094044226231293</c:v>
                </c:pt>
                <c:pt idx="3">
                  <c:v>0.27969769942028933</c:v>
                </c:pt>
                <c:pt idx="4">
                  <c:v>0.36260944949683638</c:v>
                </c:pt>
                <c:pt idx="5">
                  <c:v>0.54433902776573562</c:v>
                </c:pt>
                <c:pt idx="6">
                  <c:v>0.4986553526146611</c:v>
                </c:pt>
                <c:pt idx="7">
                  <c:v>0.44661025003697896</c:v>
                </c:pt>
                <c:pt idx="8">
                  <c:v>0.5046784745974664</c:v>
                </c:pt>
                <c:pt idx="9">
                  <c:v>0.31813793739440527</c:v>
                </c:pt>
                <c:pt idx="10">
                  <c:v>0.32982269125289471</c:v>
                </c:pt>
                <c:pt idx="11">
                  <c:v>0.34568618975864884</c:v>
                </c:pt>
                <c:pt idx="12">
                  <c:v>0.36144011915659469</c:v>
                </c:pt>
                <c:pt idx="13">
                  <c:v>0.32470602210973709</c:v>
                </c:pt>
                <c:pt idx="14">
                  <c:v>0.41253524321871859</c:v>
                </c:pt>
                <c:pt idx="15">
                  <c:v>0.20230770053628044</c:v>
                </c:pt>
                <c:pt idx="16">
                  <c:v>0.28821316326437452</c:v>
                </c:pt>
                <c:pt idx="17">
                  <c:v>0.24216743798949128</c:v>
                </c:pt>
                <c:pt idx="18">
                  <c:v>0.2208367946968183</c:v>
                </c:pt>
                <c:pt idx="19">
                  <c:v>0.27293756513085882</c:v>
                </c:pt>
                <c:pt idx="20">
                  <c:v>0.44428365004571824</c:v>
                </c:pt>
                <c:pt idx="21">
                  <c:v>0.23898635907501961</c:v>
                </c:pt>
                <c:pt idx="22">
                  <c:v>0.3529962034595564</c:v>
                </c:pt>
              </c:numCache>
            </c:numRef>
          </c:val>
          <c:smooth val="0"/>
          <c:extLst xmlns:c16r2="http://schemas.microsoft.com/office/drawing/2015/06/chart">
            <c:ext xmlns:c16="http://schemas.microsoft.com/office/drawing/2014/chart" uri="{C3380CC4-5D6E-409C-BE32-E72D297353CC}">
              <c16:uniqueId val="{00000000-6787-49E2-AF0A-45C45B0665F4}"/>
            </c:ext>
          </c:extLst>
        </c:ser>
        <c:ser>
          <c:idx val="1"/>
          <c:order val="1"/>
          <c:tx>
            <c:strRef>
              <c:f>'head sampling'!$W$3</c:f>
              <c:strCache>
                <c:ptCount val="1"/>
                <c:pt idx="0">
                  <c:v>AFC Samples (incl ND)</c:v>
                </c:pt>
              </c:strCache>
            </c:strRef>
          </c:tx>
          <c:marker>
            <c:symbol val="none"/>
          </c:marker>
          <c:cat>
            <c:numRef>
              <c:f>'head sampling'!$O$12:$O$34</c:f>
              <c:numCache>
                <c:formatCode>General</c:formatCode>
                <c:ptCount val="23"/>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numCache>
            </c:numRef>
          </c:cat>
          <c:val>
            <c:numRef>
              <c:f>'head sampling'!$W$12:$W$34</c:f>
              <c:numCache>
                <c:formatCode>0%</c:formatCode>
                <c:ptCount val="23"/>
                <c:pt idx="0">
                  <c:v>0.17180709333242228</c:v>
                </c:pt>
                <c:pt idx="1">
                  <c:v>0.38910216514789847</c:v>
                </c:pt>
                <c:pt idx="2">
                  <c:v>0.39978812113491685</c:v>
                </c:pt>
                <c:pt idx="3">
                  <c:v>0.27969769942028933</c:v>
                </c:pt>
                <c:pt idx="4">
                  <c:v>0.17878391039362734</c:v>
                </c:pt>
                <c:pt idx="5">
                  <c:v>0.26136133824130986</c:v>
                </c:pt>
                <c:pt idx="6">
                  <c:v>0.25086357575070217</c:v>
                </c:pt>
                <c:pt idx="7">
                  <c:v>0.22183278353485109</c:v>
                </c:pt>
                <c:pt idx="8">
                  <c:v>0.27393707017695629</c:v>
                </c:pt>
                <c:pt idx="9">
                  <c:v>0.1773689385473233</c:v>
                </c:pt>
                <c:pt idx="10">
                  <c:v>0.20024949111782891</c:v>
                </c:pt>
                <c:pt idx="11">
                  <c:v>0.27654895180691907</c:v>
                </c:pt>
                <c:pt idx="12">
                  <c:v>0.36144011915659469</c:v>
                </c:pt>
                <c:pt idx="13">
                  <c:v>0.28033625511337551</c:v>
                </c:pt>
                <c:pt idx="14">
                  <c:v>0.40222186213825062</c:v>
                </c:pt>
                <c:pt idx="15">
                  <c:v>9.3805066274300977E-2</c:v>
                </c:pt>
                <c:pt idx="16">
                  <c:v>0.24803799505176477</c:v>
                </c:pt>
                <c:pt idx="17">
                  <c:v>0.22486976384738475</c:v>
                </c:pt>
                <c:pt idx="18">
                  <c:v>0.18990525667739425</c:v>
                </c:pt>
                <c:pt idx="19">
                  <c:v>0.18441727373706679</c:v>
                </c:pt>
                <c:pt idx="20">
                  <c:v>0.25706525618528592</c:v>
                </c:pt>
                <c:pt idx="21">
                  <c:v>0.22128366581020334</c:v>
                </c:pt>
                <c:pt idx="22">
                  <c:v>0.34400266961345305</c:v>
                </c:pt>
              </c:numCache>
            </c:numRef>
          </c:val>
          <c:smooth val="0"/>
          <c:extLst xmlns:c16r2="http://schemas.microsoft.com/office/drawing/2015/06/chart">
            <c:ext xmlns:c16="http://schemas.microsoft.com/office/drawing/2014/chart" uri="{C3380CC4-5D6E-409C-BE32-E72D297353CC}">
              <c16:uniqueId val="{00000001-6787-49E2-AF0A-45C45B0665F4}"/>
            </c:ext>
          </c:extLst>
        </c:ser>
        <c:dLbls>
          <c:showLegendKey val="0"/>
          <c:showVal val="0"/>
          <c:showCatName val="0"/>
          <c:showSerName val="0"/>
          <c:showPercent val="0"/>
          <c:showBubbleSize val="0"/>
        </c:dLbls>
        <c:marker val="1"/>
        <c:smooth val="0"/>
        <c:axId val="129352832"/>
        <c:axId val="129354368"/>
      </c:lineChart>
      <c:catAx>
        <c:axId val="129352832"/>
        <c:scaling>
          <c:orientation val="minMax"/>
        </c:scaling>
        <c:delete val="0"/>
        <c:axPos val="b"/>
        <c:numFmt formatCode="General" sourceLinked="1"/>
        <c:majorTickMark val="out"/>
        <c:minorTickMark val="none"/>
        <c:tickLblPos val="nextTo"/>
        <c:crossAx val="129354368"/>
        <c:crosses val="autoZero"/>
        <c:auto val="1"/>
        <c:lblAlgn val="ctr"/>
        <c:lblOffset val="100"/>
        <c:tickLblSkip val="5"/>
        <c:noMultiLvlLbl val="0"/>
      </c:catAx>
      <c:valAx>
        <c:axId val="129354368"/>
        <c:scaling>
          <c:orientation val="minMax"/>
        </c:scaling>
        <c:delete val="0"/>
        <c:axPos val="l"/>
        <c:majorGridlines/>
        <c:title>
          <c:tx>
            <c:rich>
              <a:bodyPr rot="-5400000" vert="horz"/>
              <a:lstStyle/>
              <a:p>
                <a:pPr>
                  <a:defRPr/>
                </a:pPr>
                <a:r>
                  <a:rPr lang="en-US"/>
                  <a:t>Proportion of AFC River Spawners</a:t>
                </a:r>
              </a:p>
            </c:rich>
          </c:tx>
          <c:overlay val="0"/>
        </c:title>
        <c:numFmt formatCode="0%" sourceLinked="1"/>
        <c:majorTickMark val="out"/>
        <c:minorTickMark val="none"/>
        <c:tickLblPos val="nextTo"/>
        <c:crossAx val="129352832"/>
        <c:crosses val="autoZero"/>
        <c:crossBetween val="between"/>
        <c:majorUnit val="0.2"/>
        <c:minorUnit val="0.1"/>
      </c:valAx>
    </c:plotArea>
    <c:legend>
      <c:legendPos val="b"/>
      <c:overlay val="0"/>
    </c:legend>
    <c:plotVisOnly val="1"/>
    <c:dispBlanksAs val="gap"/>
    <c:showDLblsOverMax val="0"/>
  </c:chart>
  <c:txPr>
    <a:bodyPr/>
    <a:lstStyle/>
    <a:p>
      <a:pPr>
        <a:defRPr sz="1400"/>
      </a:pPr>
      <a:endParaRPr lang="en-US"/>
    </a:p>
  </c:txPr>
  <c:printSettings>
    <c:headerFooter/>
    <c:pageMargins b="0.75" l="0.7" r="0.7" t="0.75" header="0.3" footer="0.3"/>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Nicola River Mark-Recapture Program</a:t>
            </a:r>
          </a:p>
        </c:rich>
      </c:tx>
      <c:layout>
        <c:manualLayout>
          <c:xMode val="edge"/>
          <c:yMode val="edge"/>
          <c:x val="0.27161143039214014"/>
          <c:y val="1.3573707905918884E-2"/>
        </c:manualLayout>
      </c:layout>
      <c:overlay val="1"/>
    </c:title>
    <c:autoTitleDeleted val="0"/>
    <c:plotArea>
      <c:layout/>
      <c:barChart>
        <c:barDir val="col"/>
        <c:grouping val="stacked"/>
        <c:varyColors val="0"/>
        <c:ser>
          <c:idx val="0"/>
          <c:order val="0"/>
          <c:tx>
            <c:strRef>
              <c:f>'head sampling'!$R$3</c:f>
              <c:strCache>
                <c:ptCount val="1"/>
                <c:pt idx="0">
                  <c:v>AFC Samples (incl ND)</c:v>
                </c:pt>
              </c:strCache>
            </c:strRef>
          </c:tx>
          <c:spPr>
            <a:ln w="12700">
              <a:solidFill>
                <a:schemeClr val="tx1"/>
              </a:solidFill>
            </a:ln>
          </c:spPr>
          <c:invertIfNegative val="0"/>
          <c:cat>
            <c:numRef>
              <c:f>'head sampling'!$O$12:$O$34</c:f>
              <c:numCache>
                <c:formatCode>General</c:formatCode>
                <c:ptCount val="23"/>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numCache>
            </c:numRef>
          </c:cat>
          <c:val>
            <c:numRef>
              <c:f>'head sampling'!$R$12:$R$34</c:f>
              <c:numCache>
                <c:formatCode>General</c:formatCode>
                <c:ptCount val="23"/>
                <c:pt idx="0">
                  <c:v>392</c:v>
                </c:pt>
                <c:pt idx="1">
                  <c:v>139</c:v>
                </c:pt>
                <c:pt idx="2">
                  <c:v>77</c:v>
                </c:pt>
                <c:pt idx="3">
                  <c:v>55</c:v>
                </c:pt>
                <c:pt idx="4">
                  <c:v>461</c:v>
                </c:pt>
                <c:pt idx="5">
                  <c:v>399</c:v>
                </c:pt>
                <c:pt idx="6">
                  <c:v>490</c:v>
                </c:pt>
                <c:pt idx="7">
                  <c:v>452</c:v>
                </c:pt>
                <c:pt idx="8">
                  <c:v>501</c:v>
                </c:pt>
                <c:pt idx="9">
                  <c:v>63</c:v>
                </c:pt>
                <c:pt idx="10">
                  <c:v>51</c:v>
                </c:pt>
                <c:pt idx="11">
                  <c:v>88</c:v>
                </c:pt>
                <c:pt idx="12">
                  <c:v>19</c:v>
                </c:pt>
                <c:pt idx="13">
                  <c:v>139</c:v>
                </c:pt>
                <c:pt idx="14">
                  <c:v>39</c:v>
                </c:pt>
                <c:pt idx="15">
                  <c:v>217</c:v>
                </c:pt>
                <c:pt idx="16">
                  <c:v>142</c:v>
                </c:pt>
                <c:pt idx="17">
                  <c:v>130</c:v>
                </c:pt>
                <c:pt idx="18">
                  <c:v>264</c:v>
                </c:pt>
                <c:pt idx="19">
                  <c:v>100</c:v>
                </c:pt>
                <c:pt idx="20">
                  <c:v>357</c:v>
                </c:pt>
                <c:pt idx="21">
                  <c:v>175</c:v>
                </c:pt>
                <c:pt idx="22">
                  <c:v>306</c:v>
                </c:pt>
              </c:numCache>
            </c:numRef>
          </c:val>
          <c:extLst xmlns:c16r2="http://schemas.microsoft.com/office/drawing/2015/06/chart">
            <c:ext xmlns:c16="http://schemas.microsoft.com/office/drawing/2014/chart" uri="{C3380CC4-5D6E-409C-BE32-E72D297353CC}">
              <c16:uniqueId val="{00000000-9221-4F7C-95D6-EA520FB9F7D4}"/>
            </c:ext>
          </c:extLst>
        </c:ser>
        <c:ser>
          <c:idx val="1"/>
          <c:order val="1"/>
          <c:tx>
            <c:strRef>
              <c:f>'head sampling'!$Q$3</c:f>
              <c:strCache>
                <c:ptCount val="1"/>
                <c:pt idx="0">
                  <c:v>AFC pitched not sampled</c:v>
                </c:pt>
              </c:strCache>
            </c:strRef>
          </c:tx>
          <c:spPr>
            <a:ln w="12700">
              <a:solidFill>
                <a:schemeClr val="tx1"/>
              </a:solidFill>
            </a:ln>
          </c:spPr>
          <c:invertIfNegative val="0"/>
          <c:cat>
            <c:numRef>
              <c:f>'head sampling'!$O$12:$O$34</c:f>
              <c:numCache>
                <c:formatCode>General</c:formatCode>
                <c:ptCount val="23"/>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numCache>
            </c:numRef>
          </c:cat>
          <c:val>
            <c:numRef>
              <c:f>'head sampling'!$Q$12:$Q$34</c:f>
              <c:numCache>
                <c:formatCode>General</c:formatCode>
                <c:ptCount val="23"/>
                <c:pt idx="0">
                  <c:v>438</c:v>
                </c:pt>
                <c:pt idx="1">
                  <c:v>19</c:v>
                </c:pt>
                <c:pt idx="2">
                  <c:v>6</c:v>
                </c:pt>
                <c:pt idx="3">
                  <c:v>0</c:v>
                </c:pt>
                <c:pt idx="4">
                  <c:v>474</c:v>
                </c:pt>
                <c:pt idx="5">
                  <c:v>432</c:v>
                </c:pt>
                <c:pt idx="6">
                  <c:v>484</c:v>
                </c:pt>
                <c:pt idx="7">
                  <c:v>458</c:v>
                </c:pt>
                <c:pt idx="8">
                  <c:v>422</c:v>
                </c:pt>
                <c:pt idx="9">
                  <c:v>50</c:v>
                </c:pt>
                <c:pt idx="10">
                  <c:v>33</c:v>
                </c:pt>
                <c:pt idx="11">
                  <c:v>22</c:v>
                </c:pt>
                <c:pt idx="12">
                  <c:v>0</c:v>
                </c:pt>
                <c:pt idx="13">
                  <c:v>22</c:v>
                </c:pt>
                <c:pt idx="14">
                  <c:v>1</c:v>
                </c:pt>
                <c:pt idx="15">
                  <c:v>251</c:v>
                </c:pt>
                <c:pt idx="16">
                  <c:v>23</c:v>
                </c:pt>
                <c:pt idx="17">
                  <c:v>10</c:v>
                </c:pt>
                <c:pt idx="18">
                  <c:v>43</c:v>
                </c:pt>
                <c:pt idx="19">
                  <c:v>48</c:v>
                </c:pt>
                <c:pt idx="20">
                  <c:v>260</c:v>
                </c:pt>
                <c:pt idx="21">
                  <c:v>14</c:v>
                </c:pt>
                <c:pt idx="22">
                  <c:v>8</c:v>
                </c:pt>
              </c:numCache>
            </c:numRef>
          </c:val>
          <c:extLst xmlns:c16r2="http://schemas.microsoft.com/office/drawing/2015/06/chart">
            <c:ext xmlns:c16="http://schemas.microsoft.com/office/drawing/2014/chart" uri="{C3380CC4-5D6E-409C-BE32-E72D297353CC}">
              <c16:uniqueId val="{00000001-9221-4F7C-95D6-EA520FB9F7D4}"/>
            </c:ext>
          </c:extLst>
        </c:ser>
        <c:ser>
          <c:idx val="2"/>
          <c:order val="2"/>
          <c:tx>
            <c:strRef>
              <c:f>'head sampling'!$Z$3</c:f>
              <c:strCache>
                <c:ptCount val="1"/>
                <c:pt idx="0">
                  <c:v>AFC-not pitched</c:v>
                </c:pt>
              </c:strCache>
            </c:strRef>
          </c:tx>
          <c:spPr>
            <a:solidFill>
              <a:schemeClr val="bg1"/>
            </a:solidFill>
            <a:ln w="12700">
              <a:solidFill>
                <a:schemeClr val="tx1"/>
              </a:solidFill>
            </a:ln>
          </c:spPr>
          <c:invertIfNegative val="0"/>
          <c:cat>
            <c:numRef>
              <c:f>'head sampling'!$O$12:$O$34</c:f>
              <c:numCache>
                <c:formatCode>General</c:formatCode>
                <c:ptCount val="23"/>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numCache>
            </c:numRef>
          </c:cat>
          <c:val>
            <c:numRef>
              <c:f>'head sampling'!$Z$12:$Z$34</c:f>
              <c:numCache>
                <c:formatCode>0</c:formatCode>
                <c:ptCount val="23"/>
                <c:pt idx="0">
                  <c:v>1451.628729039352</c:v>
                </c:pt>
                <c:pt idx="1">
                  <c:v>199.2326562283863</c:v>
                </c:pt>
                <c:pt idx="2">
                  <c:v>109.60202074391987</c:v>
                </c:pt>
                <c:pt idx="3">
                  <c:v>141.64087375046279</c:v>
                </c:pt>
                <c:pt idx="4">
                  <c:v>1643.531809629957</c:v>
                </c:pt>
                <c:pt idx="5">
                  <c:v>695.62211895935047</c:v>
                </c:pt>
                <c:pt idx="6">
                  <c:v>979.25287273646154</c:v>
                </c:pt>
                <c:pt idx="7">
                  <c:v>1127.5707900225145</c:v>
                </c:pt>
                <c:pt idx="8">
                  <c:v>905.88719542910667</c:v>
                </c:pt>
                <c:pt idx="9">
                  <c:v>242.19184202137598</c:v>
                </c:pt>
                <c:pt idx="10">
                  <c:v>170.68229514746213</c:v>
                </c:pt>
                <c:pt idx="11">
                  <c:v>208.20767869494523</c:v>
                </c:pt>
                <c:pt idx="12">
                  <c:v>33.567490416768621</c:v>
                </c:pt>
                <c:pt idx="13">
                  <c:v>334.83311992159088</c:v>
                </c:pt>
                <c:pt idx="14">
                  <c:v>56.961412770236308</c:v>
                </c:pt>
                <c:pt idx="15">
                  <c:v>1845.3078907002464</c:v>
                </c:pt>
                <c:pt idx="16">
                  <c:v>407.49293589220088</c:v>
                </c:pt>
                <c:pt idx="17">
                  <c:v>438.11240504627722</c:v>
                </c:pt>
                <c:pt idx="18">
                  <c:v>1083.1668896321066</c:v>
                </c:pt>
                <c:pt idx="19">
                  <c:v>394.24855391027609</c:v>
                </c:pt>
                <c:pt idx="20">
                  <c:v>771.75243312804491</c:v>
                </c:pt>
                <c:pt idx="21">
                  <c:v>601.84011627906966</c:v>
                </c:pt>
                <c:pt idx="22">
                  <c:v>575.52798053527999</c:v>
                </c:pt>
              </c:numCache>
            </c:numRef>
          </c:val>
          <c:extLst xmlns:c16r2="http://schemas.microsoft.com/office/drawing/2015/06/chart">
            <c:ext xmlns:c16="http://schemas.microsoft.com/office/drawing/2014/chart" uri="{C3380CC4-5D6E-409C-BE32-E72D297353CC}">
              <c16:uniqueId val="{00000002-9221-4F7C-95D6-EA520FB9F7D4}"/>
            </c:ext>
          </c:extLst>
        </c:ser>
        <c:dLbls>
          <c:showLegendKey val="0"/>
          <c:showVal val="0"/>
          <c:showCatName val="0"/>
          <c:showSerName val="0"/>
          <c:showPercent val="0"/>
          <c:showBubbleSize val="0"/>
        </c:dLbls>
        <c:gapWidth val="150"/>
        <c:overlap val="100"/>
        <c:axId val="129411712"/>
        <c:axId val="129413504"/>
      </c:barChart>
      <c:catAx>
        <c:axId val="129411712"/>
        <c:scaling>
          <c:orientation val="minMax"/>
        </c:scaling>
        <c:delete val="0"/>
        <c:axPos val="b"/>
        <c:numFmt formatCode="General" sourceLinked="1"/>
        <c:majorTickMark val="out"/>
        <c:minorTickMark val="none"/>
        <c:tickLblPos val="nextTo"/>
        <c:crossAx val="129413504"/>
        <c:crosses val="autoZero"/>
        <c:auto val="1"/>
        <c:lblAlgn val="ctr"/>
        <c:lblOffset val="100"/>
        <c:tickLblSkip val="5"/>
        <c:noMultiLvlLbl val="0"/>
      </c:catAx>
      <c:valAx>
        <c:axId val="129413504"/>
        <c:scaling>
          <c:orientation val="minMax"/>
        </c:scaling>
        <c:delete val="0"/>
        <c:axPos val="l"/>
        <c:majorGridlines/>
        <c:title>
          <c:tx>
            <c:rich>
              <a:bodyPr rot="-5400000" vert="horz"/>
              <a:lstStyle/>
              <a:p>
                <a:pPr>
                  <a:defRPr/>
                </a:pPr>
                <a:r>
                  <a:rPr lang="en-US"/>
                  <a:t>Number of AFC Fish</a:t>
                </a:r>
              </a:p>
            </c:rich>
          </c:tx>
          <c:overlay val="0"/>
        </c:title>
        <c:numFmt formatCode="General" sourceLinked="1"/>
        <c:majorTickMark val="out"/>
        <c:minorTickMark val="none"/>
        <c:tickLblPos val="nextTo"/>
        <c:crossAx val="129411712"/>
        <c:crosses val="autoZero"/>
        <c:crossBetween val="between"/>
      </c:valAx>
    </c:plotArea>
    <c:legend>
      <c:legendPos val="b"/>
      <c:overlay val="0"/>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tx>
            <c:strRef>
              <c:f>'CWT Precision'!$M$5</c:f>
              <c:strCache>
                <c:ptCount val="1"/>
                <c:pt idx="0">
                  <c:v>age-3</c:v>
                </c:pt>
              </c:strCache>
            </c:strRef>
          </c:tx>
          <c:cat>
            <c:numRef>
              <c:f>'CWT Precision'!$L$6:$L$35</c:f>
              <c:numCache>
                <c:formatCode>General</c:formatCode>
                <c:ptCount val="30"/>
                <c:pt idx="0">
                  <c:v>1988</c:v>
                </c:pt>
                <c:pt idx="1">
                  <c:v>1989</c:v>
                </c:pt>
                <c:pt idx="2">
                  <c:v>1990</c:v>
                </c:pt>
                <c:pt idx="3">
                  <c:v>1991</c:v>
                </c:pt>
                <c:pt idx="4">
                  <c:v>1992</c:v>
                </c:pt>
                <c:pt idx="5">
                  <c:v>1993</c:v>
                </c:pt>
                <c:pt idx="6">
                  <c:v>1994</c:v>
                </c:pt>
                <c:pt idx="7">
                  <c:v>1995</c:v>
                </c:pt>
                <c:pt idx="8">
                  <c:v>1996</c:v>
                </c:pt>
                <c:pt idx="9">
                  <c:v>1997</c:v>
                </c:pt>
                <c:pt idx="10">
                  <c:v>1998</c:v>
                </c:pt>
                <c:pt idx="11">
                  <c:v>1999</c:v>
                </c:pt>
                <c:pt idx="12">
                  <c:v>2000</c:v>
                </c:pt>
                <c:pt idx="13">
                  <c:v>2001</c:v>
                </c:pt>
                <c:pt idx="14">
                  <c:v>2002</c:v>
                </c:pt>
                <c:pt idx="15">
                  <c:v>2003</c:v>
                </c:pt>
                <c:pt idx="16">
                  <c:v>2004</c:v>
                </c:pt>
                <c:pt idx="17">
                  <c:v>2005</c:v>
                </c:pt>
                <c:pt idx="18">
                  <c:v>2006</c:v>
                </c:pt>
                <c:pt idx="19">
                  <c:v>2007</c:v>
                </c:pt>
                <c:pt idx="20">
                  <c:v>2008</c:v>
                </c:pt>
                <c:pt idx="21">
                  <c:v>2009</c:v>
                </c:pt>
                <c:pt idx="22">
                  <c:v>2010</c:v>
                </c:pt>
                <c:pt idx="23">
                  <c:v>2011</c:v>
                </c:pt>
                <c:pt idx="24">
                  <c:v>2012</c:v>
                </c:pt>
                <c:pt idx="25">
                  <c:v>2013</c:v>
                </c:pt>
                <c:pt idx="26">
                  <c:v>2014</c:v>
                </c:pt>
                <c:pt idx="27">
                  <c:v>2015</c:v>
                </c:pt>
                <c:pt idx="28">
                  <c:v>2016</c:v>
                </c:pt>
                <c:pt idx="29">
                  <c:v>2017</c:v>
                </c:pt>
              </c:numCache>
            </c:numRef>
          </c:cat>
          <c:val>
            <c:numRef>
              <c:f>'CWT Precision'!$M$6:$M$35</c:f>
              <c:numCache>
                <c:formatCode>0%</c:formatCode>
                <c:ptCount val="30"/>
                <c:pt idx="0">
                  <c:v>0.27647952006437043</c:v>
                </c:pt>
                <c:pt idx="2">
                  <c:v>0.80058940617653118</c:v>
                </c:pt>
                <c:pt idx="3">
                  <c:v>0.68004441158637385</c:v>
                </c:pt>
                <c:pt idx="4">
                  <c:v>0.6032004604721144</c:v>
                </c:pt>
                <c:pt idx="5">
                  <c:v>0.26930179094281542</c:v>
                </c:pt>
                <c:pt idx="6">
                  <c:v>0.34041680108015826</c:v>
                </c:pt>
                <c:pt idx="8">
                  <c:v>0.77512473542827354</c:v>
                </c:pt>
                <c:pt idx="10">
                  <c:v>0.41009415161210167</c:v>
                </c:pt>
                <c:pt idx="11">
                  <c:v>0.45591965821748393</c:v>
                </c:pt>
                <c:pt idx="12">
                  <c:v>0.3404872093909353</c:v>
                </c:pt>
                <c:pt idx="13">
                  <c:v>0.26605099636639729</c:v>
                </c:pt>
                <c:pt idx="14">
                  <c:v>0.31723720405485106</c:v>
                </c:pt>
                <c:pt idx="15">
                  <c:v>0.60773818161579218</c:v>
                </c:pt>
                <c:pt idx="17">
                  <c:v>0.88992006458054185</c:v>
                </c:pt>
                <c:pt idx="19">
                  <c:v>0.5037289606173142</c:v>
                </c:pt>
                <c:pt idx="21">
                  <c:v>0.34918699366712674</c:v>
                </c:pt>
                <c:pt idx="22">
                  <c:v>0.55683132626629106</c:v>
                </c:pt>
                <c:pt idx="23">
                  <c:v>0.80385249827745298</c:v>
                </c:pt>
                <c:pt idx="24">
                  <c:v>0.41690876527761678</c:v>
                </c:pt>
                <c:pt idx="25">
                  <c:v>0.87420942588112316</c:v>
                </c:pt>
                <c:pt idx="26">
                  <c:v>0.34739659581119148</c:v>
                </c:pt>
                <c:pt idx="27">
                  <c:v>0.4050896841895934</c:v>
                </c:pt>
                <c:pt idx="28">
                  <c:v>0.37833098706337287</c:v>
                </c:pt>
                <c:pt idx="29">
                  <c:v>0.4808314530337755</c:v>
                </c:pt>
              </c:numCache>
            </c:numRef>
          </c:val>
          <c:smooth val="0"/>
          <c:extLst xmlns:c16r2="http://schemas.microsoft.com/office/drawing/2015/06/chart">
            <c:ext xmlns:c16="http://schemas.microsoft.com/office/drawing/2014/chart" uri="{C3380CC4-5D6E-409C-BE32-E72D297353CC}">
              <c16:uniqueId val="{00000000-6C10-4C58-800D-28C49C8133A4}"/>
            </c:ext>
          </c:extLst>
        </c:ser>
        <c:ser>
          <c:idx val="2"/>
          <c:order val="1"/>
          <c:tx>
            <c:strRef>
              <c:f>'CWT Precision'!$N$5</c:f>
              <c:strCache>
                <c:ptCount val="1"/>
                <c:pt idx="0">
                  <c:v>age-4</c:v>
                </c:pt>
              </c:strCache>
            </c:strRef>
          </c:tx>
          <c:cat>
            <c:numRef>
              <c:f>'CWT Precision'!$L$6:$L$35</c:f>
              <c:numCache>
                <c:formatCode>General</c:formatCode>
                <c:ptCount val="30"/>
                <c:pt idx="0">
                  <c:v>1988</c:v>
                </c:pt>
                <c:pt idx="1">
                  <c:v>1989</c:v>
                </c:pt>
                <c:pt idx="2">
                  <c:v>1990</c:v>
                </c:pt>
                <c:pt idx="3">
                  <c:v>1991</c:v>
                </c:pt>
                <c:pt idx="4">
                  <c:v>1992</c:v>
                </c:pt>
                <c:pt idx="5">
                  <c:v>1993</c:v>
                </c:pt>
                <c:pt idx="6">
                  <c:v>1994</c:v>
                </c:pt>
                <c:pt idx="7">
                  <c:v>1995</c:v>
                </c:pt>
                <c:pt idx="8">
                  <c:v>1996</c:v>
                </c:pt>
                <c:pt idx="9">
                  <c:v>1997</c:v>
                </c:pt>
                <c:pt idx="10">
                  <c:v>1998</c:v>
                </c:pt>
                <c:pt idx="11">
                  <c:v>1999</c:v>
                </c:pt>
                <c:pt idx="12">
                  <c:v>2000</c:v>
                </c:pt>
                <c:pt idx="13">
                  <c:v>2001</c:v>
                </c:pt>
                <c:pt idx="14">
                  <c:v>2002</c:v>
                </c:pt>
                <c:pt idx="15">
                  <c:v>2003</c:v>
                </c:pt>
                <c:pt idx="16">
                  <c:v>2004</c:v>
                </c:pt>
                <c:pt idx="17">
                  <c:v>2005</c:v>
                </c:pt>
                <c:pt idx="18">
                  <c:v>2006</c:v>
                </c:pt>
                <c:pt idx="19">
                  <c:v>2007</c:v>
                </c:pt>
                <c:pt idx="20">
                  <c:v>2008</c:v>
                </c:pt>
                <c:pt idx="21">
                  <c:v>2009</c:v>
                </c:pt>
                <c:pt idx="22">
                  <c:v>2010</c:v>
                </c:pt>
                <c:pt idx="23">
                  <c:v>2011</c:v>
                </c:pt>
                <c:pt idx="24">
                  <c:v>2012</c:v>
                </c:pt>
                <c:pt idx="25">
                  <c:v>2013</c:v>
                </c:pt>
                <c:pt idx="26">
                  <c:v>2014</c:v>
                </c:pt>
                <c:pt idx="27">
                  <c:v>2015</c:v>
                </c:pt>
                <c:pt idx="28">
                  <c:v>2016</c:v>
                </c:pt>
                <c:pt idx="29">
                  <c:v>2017</c:v>
                </c:pt>
              </c:numCache>
            </c:numRef>
          </c:cat>
          <c:val>
            <c:numRef>
              <c:f>'CWT Precision'!$N$6:$N$35</c:f>
              <c:numCache>
                <c:formatCode>0%</c:formatCode>
                <c:ptCount val="30"/>
                <c:pt idx="1">
                  <c:v>0.18362382402667043</c:v>
                </c:pt>
                <c:pt idx="2">
                  <c:v>0.16811000567599754</c:v>
                </c:pt>
                <c:pt idx="3">
                  <c:v>0.1477237626286341</c:v>
                </c:pt>
                <c:pt idx="4">
                  <c:v>0.16451841420441826</c:v>
                </c:pt>
                <c:pt idx="5">
                  <c:v>0.11288316312405645</c:v>
                </c:pt>
                <c:pt idx="6">
                  <c:v>0.1086714611312258</c:v>
                </c:pt>
                <c:pt idx="7">
                  <c:v>8.3397387148980137E-2</c:v>
                </c:pt>
                <c:pt idx="8">
                  <c:v>0.30051261820077185</c:v>
                </c:pt>
                <c:pt idx="9">
                  <c:v>0.1250108023871605</c:v>
                </c:pt>
                <c:pt idx="10">
                  <c:v>0.18453480781597145</c:v>
                </c:pt>
                <c:pt idx="11">
                  <c:v>5.8151966789171144E-2</c:v>
                </c:pt>
                <c:pt idx="12">
                  <c:v>5.7644017030891788E-2</c:v>
                </c:pt>
                <c:pt idx="13">
                  <c:v>5.4760826914933072E-2</c:v>
                </c:pt>
                <c:pt idx="14">
                  <c:v>5.4159683348400392E-2</c:v>
                </c:pt>
                <c:pt idx="15">
                  <c:v>4.8736417679134836E-2</c:v>
                </c:pt>
                <c:pt idx="16">
                  <c:v>0.18593351754971646</c:v>
                </c:pt>
                <c:pt idx="17">
                  <c:v>0.15684574302968407</c:v>
                </c:pt>
                <c:pt idx="18">
                  <c:v>0.12570539204956066</c:v>
                </c:pt>
                <c:pt idx="19">
                  <c:v>0.30683919730469972</c:v>
                </c:pt>
                <c:pt idx="20">
                  <c:v>9.5128447053757004E-2</c:v>
                </c:pt>
                <c:pt idx="21">
                  <c:v>0.1797368483150141</c:v>
                </c:pt>
                <c:pt idx="22">
                  <c:v>7.9754013961507525E-2</c:v>
                </c:pt>
                <c:pt idx="23">
                  <c:v>9.4126203125028327E-2</c:v>
                </c:pt>
                <c:pt idx="24">
                  <c:v>0.11648179266683899</c:v>
                </c:pt>
                <c:pt idx="25">
                  <c:v>7.5486210619325839E-2</c:v>
                </c:pt>
                <c:pt idx="26">
                  <c:v>0.11437985052766865</c:v>
                </c:pt>
                <c:pt idx="27">
                  <c:v>5.0826159514313622E-2</c:v>
                </c:pt>
                <c:pt idx="28">
                  <c:v>9.5911739523805453E-2</c:v>
                </c:pt>
                <c:pt idx="29">
                  <c:v>7.5580367553540667E-2</c:v>
                </c:pt>
              </c:numCache>
            </c:numRef>
          </c:val>
          <c:smooth val="0"/>
          <c:extLst xmlns:c16r2="http://schemas.microsoft.com/office/drawing/2015/06/chart">
            <c:ext xmlns:c16="http://schemas.microsoft.com/office/drawing/2014/chart" uri="{C3380CC4-5D6E-409C-BE32-E72D297353CC}">
              <c16:uniqueId val="{00000001-6C10-4C58-800D-28C49C8133A4}"/>
            </c:ext>
          </c:extLst>
        </c:ser>
        <c:ser>
          <c:idx val="3"/>
          <c:order val="2"/>
          <c:tx>
            <c:strRef>
              <c:f>'CWT Precision'!$O$5</c:f>
              <c:strCache>
                <c:ptCount val="1"/>
                <c:pt idx="0">
                  <c:v>age-5</c:v>
                </c:pt>
              </c:strCache>
            </c:strRef>
          </c:tx>
          <c:marker>
            <c:symbol val="circle"/>
            <c:size val="7"/>
            <c:spPr>
              <a:noFill/>
            </c:spPr>
          </c:marker>
          <c:cat>
            <c:numRef>
              <c:f>'CWT Precision'!$L$6:$L$35</c:f>
              <c:numCache>
                <c:formatCode>General</c:formatCode>
                <c:ptCount val="30"/>
                <c:pt idx="0">
                  <c:v>1988</c:v>
                </c:pt>
                <c:pt idx="1">
                  <c:v>1989</c:v>
                </c:pt>
                <c:pt idx="2">
                  <c:v>1990</c:v>
                </c:pt>
                <c:pt idx="3">
                  <c:v>1991</c:v>
                </c:pt>
                <c:pt idx="4">
                  <c:v>1992</c:v>
                </c:pt>
                <c:pt idx="5">
                  <c:v>1993</c:v>
                </c:pt>
                <c:pt idx="6">
                  <c:v>1994</c:v>
                </c:pt>
                <c:pt idx="7">
                  <c:v>1995</c:v>
                </c:pt>
                <c:pt idx="8">
                  <c:v>1996</c:v>
                </c:pt>
                <c:pt idx="9">
                  <c:v>1997</c:v>
                </c:pt>
                <c:pt idx="10">
                  <c:v>1998</c:v>
                </c:pt>
                <c:pt idx="11">
                  <c:v>1999</c:v>
                </c:pt>
                <c:pt idx="12">
                  <c:v>2000</c:v>
                </c:pt>
                <c:pt idx="13">
                  <c:v>2001</c:v>
                </c:pt>
                <c:pt idx="14">
                  <c:v>2002</c:v>
                </c:pt>
                <c:pt idx="15">
                  <c:v>2003</c:v>
                </c:pt>
                <c:pt idx="16">
                  <c:v>2004</c:v>
                </c:pt>
                <c:pt idx="17">
                  <c:v>2005</c:v>
                </c:pt>
                <c:pt idx="18">
                  <c:v>2006</c:v>
                </c:pt>
                <c:pt idx="19">
                  <c:v>2007</c:v>
                </c:pt>
                <c:pt idx="20">
                  <c:v>2008</c:v>
                </c:pt>
                <c:pt idx="21">
                  <c:v>2009</c:v>
                </c:pt>
                <c:pt idx="22">
                  <c:v>2010</c:v>
                </c:pt>
                <c:pt idx="23">
                  <c:v>2011</c:v>
                </c:pt>
                <c:pt idx="24">
                  <c:v>2012</c:v>
                </c:pt>
                <c:pt idx="25">
                  <c:v>2013</c:v>
                </c:pt>
                <c:pt idx="26">
                  <c:v>2014</c:v>
                </c:pt>
                <c:pt idx="27">
                  <c:v>2015</c:v>
                </c:pt>
                <c:pt idx="28">
                  <c:v>2016</c:v>
                </c:pt>
                <c:pt idx="29">
                  <c:v>2017</c:v>
                </c:pt>
              </c:numCache>
            </c:numRef>
          </c:cat>
          <c:val>
            <c:numRef>
              <c:f>'CWT Precision'!$O$6:$O$35</c:f>
              <c:numCache>
                <c:formatCode>0%</c:formatCode>
                <c:ptCount val="30"/>
                <c:pt idx="2">
                  <c:v>0.18142880255238411</c:v>
                </c:pt>
                <c:pt idx="3">
                  <c:v>0.55525393693928149</c:v>
                </c:pt>
                <c:pt idx="4">
                  <c:v>0.39138818181419971</c:v>
                </c:pt>
                <c:pt idx="5">
                  <c:v>0.33030381177445989</c:v>
                </c:pt>
                <c:pt idx="6">
                  <c:v>0.41372547733506232</c:v>
                </c:pt>
                <c:pt idx="7">
                  <c:v>0.15579364593400655</c:v>
                </c:pt>
                <c:pt idx="8">
                  <c:v>0.22521344943261895</c:v>
                </c:pt>
                <c:pt idx="10">
                  <c:v>0.87466059740095692</c:v>
                </c:pt>
                <c:pt idx="11">
                  <c:v>0.3257726559338</c:v>
                </c:pt>
                <c:pt idx="12">
                  <c:v>0.25660035617953136</c:v>
                </c:pt>
                <c:pt idx="13">
                  <c:v>0.16290728603184229</c:v>
                </c:pt>
                <c:pt idx="14">
                  <c:v>0.15725729794585358</c:v>
                </c:pt>
                <c:pt idx="15">
                  <c:v>0.17293619176735214</c:v>
                </c:pt>
                <c:pt idx="16">
                  <c:v>0.19618350151072228</c:v>
                </c:pt>
                <c:pt idx="17">
                  <c:v>0.88992006458054185</c:v>
                </c:pt>
                <c:pt idx="18">
                  <c:v>0.28022300347996432</c:v>
                </c:pt>
                <c:pt idx="19">
                  <c:v>0.36285324622829973</c:v>
                </c:pt>
                <c:pt idx="21">
                  <c:v>0.46513076618292559</c:v>
                </c:pt>
                <c:pt idx="22">
                  <c:v>0.67661639170779819</c:v>
                </c:pt>
                <c:pt idx="23">
                  <c:v>0.23007824468592675</c:v>
                </c:pt>
                <c:pt idx="24">
                  <c:v>0.37359173219836678</c:v>
                </c:pt>
                <c:pt idx="25">
                  <c:v>0.4228921725740224</c:v>
                </c:pt>
                <c:pt idx="26">
                  <c:v>0.33066267045610409</c:v>
                </c:pt>
                <c:pt idx="27">
                  <c:v>0.79776814017054731</c:v>
                </c:pt>
                <c:pt idx="28">
                  <c:v>0.23559040854244456</c:v>
                </c:pt>
                <c:pt idx="29">
                  <c:v>0.24200901231876032</c:v>
                </c:pt>
              </c:numCache>
            </c:numRef>
          </c:val>
          <c:smooth val="0"/>
          <c:extLst xmlns:c16r2="http://schemas.microsoft.com/office/drawing/2015/06/chart">
            <c:ext xmlns:c16="http://schemas.microsoft.com/office/drawing/2014/chart" uri="{C3380CC4-5D6E-409C-BE32-E72D297353CC}">
              <c16:uniqueId val="{00000002-6C10-4C58-800D-28C49C8133A4}"/>
            </c:ext>
          </c:extLst>
        </c:ser>
        <c:dLbls>
          <c:showLegendKey val="0"/>
          <c:showVal val="0"/>
          <c:showCatName val="0"/>
          <c:showSerName val="0"/>
          <c:showPercent val="0"/>
          <c:showBubbleSize val="0"/>
        </c:dLbls>
        <c:marker val="1"/>
        <c:smooth val="0"/>
        <c:axId val="130000000"/>
        <c:axId val="130001920"/>
      </c:lineChart>
      <c:catAx>
        <c:axId val="130000000"/>
        <c:scaling>
          <c:orientation val="minMax"/>
        </c:scaling>
        <c:delete val="0"/>
        <c:axPos val="b"/>
        <c:numFmt formatCode="General" sourceLinked="1"/>
        <c:majorTickMark val="out"/>
        <c:minorTickMark val="none"/>
        <c:tickLblPos val="nextTo"/>
        <c:crossAx val="130001920"/>
        <c:crosses val="autoZero"/>
        <c:auto val="1"/>
        <c:lblAlgn val="ctr"/>
        <c:lblOffset val="100"/>
        <c:tickLblSkip val="5"/>
        <c:noMultiLvlLbl val="0"/>
      </c:catAx>
      <c:valAx>
        <c:axId val="130001920"/>
        <c:scaling>
          <c:orientation val="minMax"/>
        </c:scaling>
        <c:delete val="0"/>
        <c:axPos val="l"/>
        <c:majorGridlines/>
        <c:title>
          <c:tx>
            <c:rich>
              <a:bodyPr rot="-5400000" vert="horz"/>
              <a:lstStyle/>
              <a:p>
                <a:pPr>
                  <a:defRPr/>
                </a:pPr>
                <a:r>
                  <a:rPr lang="en-US"/>
                  <a:t>Coefficient of Variation</a:t>
                </a:r>
              </a:p>
            </c:rich>
          </c:tx>
          <c:layout/>
          <c:overlay val="0"/>
        </c:title>
        <c:numFmt formatCode="0%" sourceLinked="1"/>
        <c:majorTickMark val="out"/>
        <c:minorTickMark val="none"/>
        <c:tickLblPos val="nextTo"/>
        <c:crossAx val="130000000"/>
        <c:crosses val="autoZero"/>
        <c:crossBetween val="between"/>
        <c:majorUnit val="0.30000000000000004"/>
      </c:valAx>
    </c:plotArea>
    <c:legend>
      <c:legendPos val="b"/>
      <c:layout/>
      <c:overlay val="0"/>
    </c:legend>
    <c:plotVisOnly val="1"/>
    <c:dispBlanksAs val="gap"/>
    <c:showDLblsOverMax val="0"/>
  </c:chart>
  <c:txPr>
    <a:bodyPr/>
    <a:lstStyle/>
    <a:p>
      <a:pPr>
        <a:defRPr sz="1600"/>
      </a:pPr>
      <a:endParaRPr lang="en-US"/>
    </a:p>
  </c:tx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lineChart>
        <c:grouping val="standard"/>
        <c:varyColors val="0"/>
        <c:ser>
          <c:idx val="0"/>
          <c:order val="0"/>
          <c:tx>
            <c:strRef>
              <c:f>'Hatchery Contribution'!$AI$174</c:f>
              <c:strCache>
                <c:ptCount val="1"/>
                <c:pt idx="0">
                  <c:v>no pin rate</c:v>
                </c:pt>
              </c:strCache>
            </c:strRef>
          </c:tx>
          <c:marker>
            <c:symbol val="none"/>
          </c:marker>
          <c:cat>
            <c:numRef>
              <c:f>'Hatchery Contribution'!$AJ$161:$BN$161</c:f>
              <c:numCache>
                <c:formatCode>General</c:formatCode>
                <c:ptCount val="31"/>
                <c:pt idx="0">
                  <c:v>1987</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numCache>
            </c:numRef>
          </c:cat>
          <c:val>
            <c:numRef>
              <c:f>'Hatchery Contribution'!$AJ$174:$BN$174</c:f>
              <c:numCache>
                <c:formatCode>0%</c:formatCode>
                <c:ptCount val="31"/>
                <c:pt idx="0">
                  <c:v>0.11111111111111112</c:v>
                </c:pt>
                <c:pt idx="1">
                  <c:v>0.14102564102564102</c:v>
                </c:pt>
                <c:pt idx="2">
                  <c:v>8.1632653061224497E-2</c:v>
                </c:pt>
                <c:pt idx="3">
                  <c:v>0.15053763440860213</c:v>
                </c:pt>
                <c:pt idx="4">
                  <c:v>3.731343283582092E-2</c:v>
                </c:pt>
                <c:pt idx="5">
                  <c:v>5.6179775280898889E-2</c:v>
                </c:pt>
                <c:pt idx="6">
                  <c:v>5.0583657587548646E-2</c:v>
                </c:pt>
                <c:pt idx="7">
                  <c:v>6.8965517241379323E-2</c:v>
                </c:pt>
                <c:pt idx="8">
                  <c:v>4.161172453791416E-2</c:v>
                </c:pt>
                <c:pt idx="9">
                  <c:v>0.14424310070181731</c:v>
                </c:pt>
                <c:pt idx="10">
                  <c:v>0.11462354599316393</c:v>
                </c:pt>
                <c:pt idx="11">
                  <c:v>9.1838047522846078E-2</c:v>
                </c:pt>
                <c:pt idx="12">
                  <c:v>0.1342499990262376</c:v>
                </c:pt>
                <c:pt idx="13">
                  <c:v>5.9725542461092969E-2</c:v>
                </c:pt>
                <c:pt idx="14">
                  <c:v>5.4505911134171692E-2</c:v>
                </c:pt>
                <c:pt idx="15">
                  <c:v>6.1642133300425082E-2</c:v>
                </c:pt>
                <c:pt idx="16">
                  <c:v>0.10879320220496169</c:v>
                </c:pt>
                <c:pt idx="17">
                  <c:v>0.1585523067095711</c:v>
                </c:pt>
                <c:pt idx="18">
                  <c:v>0.16409103911588949</c:v>
                </c:pt>
                <c:pt idx="19">
                  <c:v>0.10940209466455418</c:v>
                </c:pt>
                <c:pt idx="20">
                  <c:v>0</c:v>
                </c:pt>
                <c:pt idx="21">
                  <c:v>0.12101196925015704</c:v>
                </c:pt>
                <c:pt idx="22">
                  <c:v>0.13653269837262894</c:v>
                </c:pt>
                <c:pt idx="23">
                  <c:v>0.11113777053546382</c:v>
                </c:pt>
                <c:pt idx="24">
                  <c:v>0.11092307323069511</c:v>
                </c:pt>
                <c:pt idx="25">
                  <c:v>0.21105184914001421</c:v>
                </c:pt>
                <c:pt idx="26">
                  <c:v>0.11391842049462617</c:v>
                </c:pt>
                <c:pt idx="27">
                  <c:v>0.33457533393225991</c:v>
                </c:pt>
                <c:pt idx="28">
                  <c:v>9.8011940878933557E-2</c:v>
                </c:pt>
                <c:pt idx="29">
                  <c:v>6.9067496420825436E-2</c:v>
                </c:pt>
                <c:pt idx="30">
                  <c:v>5.1991318533293994E-2</c:v>
                </c:pt>
              </c:numCache>
            </c:numRef>
          </c:val>
          <c:smooth val="0"/>
          <c:extLst xmlns:c16r2="http://schemas.microsoft.com/office/drawing/2015/06/chart">
            <c:ext xmlns:c16="http://schemas.microsoft.com/office/drawing/2014/chart" uri="{C3380CC4-5D6E-409C-BE32-E72D297353CC}">
              <c16:uniqueId val="{00000000-30C7-4262-B1EE-C21592FBC742}"/>
            </c:ext>
          </c:extLst>
        </c:ser>
        <c:dLbls>
          <c:showLegendKey val="0"/>
          <c:showVal val="0"/>
          <c:showCatName val="0"/>
          <c:showSerName val="0"/>
          <c:showPercent val="0"/>
          <c:showBubbleSize val="0"/>
        </c:dLbls>
        <c:marker val="1"/>
        <c:smooth val="0"/>
        <c:axId val="130028288"/>
        <c:axId val="130029824"/>
      </c:lineChart>
      <c:catAx>
        <c:axId val="130028288"/>
        <c:scaling>
          <c:orientation val="minMax"/>
        </c:scaling>
        <c:delete val="0"/>
        <c:axPos val="b"/>
        <c:numFmt formatCode="General" sourceLinked="1"/>
        <c:majorTickMark val="out"/>
        <c:minorTickMark val="none"/>
        <c:tickLblPos val="nextTo"/>
        <c:crossAx val="130029824"/>
        <c:crosses val="autoZero"/>
        <c:auto val="1"/>
        <c:lblAlgn val="ctr"/>
        <c:lblOffset val="100"/>
        <c:tickLblSkip val="5"/>
        <c:noMultiLvlLbl val="0"/>
      </c:catAx>
      <c:valAx>
        <c:axId val="130029824"/>
        <c:scaling>
          <c:orientation val="minMax"/>
        </c:scaling>
        <c:delete val="0"/>
        <c:axPos val="l"/>
        <c:majorGridlines/>
        <c:numFmt formatCode="0%" sourceLinked="1"/>
        <c:majorTickMark val="out"/>
        <c:minorTickMark val="none"/>
        <c:tickLblPos val="nextTo"/>
        <c:crossAx val="130028288"/>
        <c:crosses val="autoZero"/>
        <c:crossBetween val="between"/>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circle"/>
            <c:size val="5"/>
            <c:spPr>
              <a:solidFill>
                <a:schemeClr val="bg1"/>
              </a:solidFill>
            </c:spPr>
          </c:marker>
          <c:cat>
            <c:numRef>
              <c:f>'Hatchery Contribution'!$AJ$176:$BT$176</c:f>
              <c:numCache>
                <c:formatCode>General</c:formatCod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numCache>
            </c:numRef>
          </c:cat>
          <c:val>
            <c:numRef>
              <c:f>'Hatchery Contribution'!$AQ$177:$BT$177</c:f>
              <c:numCache>
                <c:formatCode>0%</c:formatCode>
                <c:ptCount val="30"/>
                <c:pt idx="0">
                  <c:v>0.22782108600968637</c:v>
                </c:pt>
                <c:pt idx="1">
                  <c:v>0.17136483855030743</c:v>
                </c:pt>
                <c:pt idx="2">
                  <c:v>0.20765824765059343</c:v>
                </c:pt>
                <c:pt idx="3">
                  <c:v>0.13783464473940132</c:v>
                </c:pt>
                <c:pt idx="4">
                  <c:v>0.78874696522691912</c:v>
                </c:pt>
                <c:pt idx="5">
                  <c:v>0.14789786621591006</c:v>
                </c:pt>
                <c:pt idx="6">
                  <c:v>0.49089881391936635</c:v>
                </c:pt>
                <c:pt idx="7">
                  <c:v>0.65449216854605796</c:v>
                </c:pt>
                <c:pt idx="8">
                  <c:v>0.58196919464413577</c:v>
                </c:pt>
                <c:pt idx="9">
                  <c:v>4.1424851681965143E-2</c:v>
                </c:pt>
                <c:pt idx="10">
                  <c:v>5.8723318579474854E-2</c:v>
                </c:pt>
                <c:pt idx="11">
                  <c:v>0.2021135978740688</c:v>
                </c:pt>
                <c:pt idx="12">
                  <c:v>0.62376580141306892</c:v>
                </c:pt>
                <c:pt idx="13">
                  <c:v>0.34411026368934566</c:v>
                </c:pt>
                <c:pt idx="14">
                  <c:v>0.35334184304695682</c:v>
                </c:pt>
                <c:pt idx="15">
                  <c:v>0.25878067718780484</c:v>
                </c:pt>
                <c:pt idx="16">
                  <c:v>0.2447856143788695</c:v>
                </c:pt>
                <c:pt idx="17">
                  <c:v>7.3995525554635441E-2</c:v>
                </c:pt>
                <c:pt idx="18">
                  <c:v>0.15420537376762472</c:v>
                </c:pt>
                <c:pt idx="19">
                  <c:v>7.2134225320140105E-2</c:v>
                </c:pt>
                <c:pt idx="20">
                  <c:v>7.8974258254074767E-2</c:v>
                </c:pt>
                <c:pt idx="21">
                  <c:v>0.18914087941268673</c:v>
                </c:pt>
                <c:pt idx="22">
                  <c:v>0.1924203914654786</c:v>
                </c:pt>
                <c:pt idx="23">
                  <c:v>0.44016681952638448</c:v>
                </c:pt>
                <c:pt idx="24">
                  <c:v>0.21399394916204939</c:v>
                </c:pt>
                <c:pt idx="25">
                  <c:v>0.10454825200112268</c:v>
                </c:pt>
                <c:pt idx="26">
                  <c:v>0.43329198240132627</c:v>
                </c:pt>
                <c:pt idx="27">
                  <c:v>7.8692365378719334E-2</c:v>
                </c:pt>
                <c:pt idx="28">
                  <c:v>0.30245457496985051</c:v>
                </c:pt>
                <c:pt idx="29">
                  <c:v>0.37628687426529939</c:v>
                </c:pt>
              </c:numCache>
            </c:numRef>
          </c:val>
          <c:smooth val="0"/>
          <c:extLst xmlns:c16r2="http://schemas.microsoft.com/office/drawing/2015/06/chart">
            <c:ext xmlns:c16="http://schemas.microsoft.com/office/drawing/2014/chart" uri="{C3380CC4-5D6E-409C-BE32-E72D297353CC}">
              <c16:uniqueId val="{00000000-B266-48EA-9590-22A00F59CD35}"/>
            </c:ext>
          </c:extLst>
        </c:ser>
        <c:dLbls>
          <c:showLegendKey val="0"/>
          <c:showVal val="0"/>
          <c:showCatName val="0"/>
          <c:showSerName val="0"/>
          <c:showPercent val="0"/>
          <c:showBubbleSize val="0"/>
        </c:dLbls>
        <c:marker val="1"/>
        <c:smooth val="0"/>
        <c:axId val="130045824"/>
        <c:axId val="130052480"/>
      </c:lineChart>
      <c:catAx>
        <c:axId val="130045824"/>
        <c:scaling>
          <c:orientation val="minMax"/>
        </c:scaling>
        <c:delete val="0"/>
        <c:axPos val="b"/>
        <c:title>
          <c:tx>
            <c:rich>
              <a:bodyPr/>
              <a:lstStyle/>
              <a:p>
                <a:pPr>
                  <a:defRPr sz="1100"/>
                </a:pPr>
                <a:r>
                  <a:rPr lang="en-US" sz="1100"/>
                  <a:t>Run Year</a:t>
                </a:r>
              </a:p>
            </c:rich>
          </c:tx>
          <c:layout/>
          <c:overlay val="0"/>
        </c:title>
        <c:numFmt formatCode="General" sourceLinked="1"/>
        <c:majorTickMark val="out"/>
        <c:minorTickMark val="none"/>
        <c:tickLblPos val="nextTo"/>
        <c:crossAx val="130052480"/>
        <c:crosses val="autoZero"/>
        <c:auto val="1"/>
        <c:lblAlgn val="ctr"/>
        <c:lblOffset val="100"/>
        <c:tickLblSkip val="5"/>
        <c:noMultiLvlLbl val="0"/>
      </c:catAx>
      <c:valAx>
        <c:axId val="130052480"/>
        <c:scaling>
          <c:orientation val="minMax"/>
        </c:scaling>
        <c:delete val="0"/>
        <c:axPos val="l"/>
        <c:majorGridlines/>
        <c:title>
          <c:tx>
            <c:rich>
              <a:bodyPr rot="-5400000" vert="horz"/>
              <a:lstStyle/>
              <a:p>
                <a:pPr>
                  <a:defRPr sz="1400"/>
                </a:pPr>
                <a:r>
                  <a:rPr lang="en-US" sz="1400"/>
                  <a:t>Enhanced Contribution for Adult Escapemetn</a:t>
                </a:r>
              </a:p>
            </c:rich>
          </c:tx>
          <c:layout/>
          <c:overlay val="0"/>
        </c:title>
        <c:numFmt formatCode="0%" sourceLinked="1"/>
        <c:majorTickMark val="out"/>
        <c:minorTickMark val="none"/>
        <c:tickLblPos val="nextTo"/>
        <c:crossAx val="130045824"/>
        <c:crosses val="autoZero"/>
        <c:crossBetween val="between"/>
        <c:majorUnit val="0.2"/>
      </c:valAx>
    </c:plotArea>
    <c:plotVisOnly val="1"/>
    <c:dispBlanksAs val="gap"/>
    <c:showDLblsOverMax val="0"/>
  </c:chart>
  <c:spPr>
    <a:ln w="19050">
      <a:solidFill>
        <a:schemeClr val="tx1"/>
      </a:solid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Sheet1!$B$6:$B$29</c:f>
              <c:numCache>
                <c:formatCode>#,##0</c:formatCode>
                <c:ptCount val="24"/>
                <c:pt idx="0">
                  <c:v>50514</c:v>
                </c:pt>
                <c:pt idx="1">
                  <c:v>101824</c:v>
                </c:pt>
                <c:pt idx="2">
                  <c:v>99424</c:v>
                </c:pt>
                <c:pt idx="3">
                  <c:v>75259</c:v>
                </c:pt>
                <c:pt idx="4">
                  <c:v>74489</c:v>
                </c:pt>
                <c:pt idx="5">
                  <c:v>47150</c:v>
                </c:pt>
                <c:pt idx="6">
                  <c:v>70693</c:v>
                </c:pt>
                <c:pt idx="7">
                  <c:v>98078</c:v>
                </c:pt>
                <c:pt idx="8">
                  <c:v>100173</c:v>
                </c:pt>
                <c:pt idx="9">
                  <c:v>99297</c:v>
                </c:pt>
                <c:pt idx="10">
                  <c:v>42798</c:v>
                </c:pt>
                <c:pt idx="11">
                  <c:v>74802</c:v>
                </c:pt>
                <c:pt idx="12">
                  <c:v>71134</c:v>
                </c:pt>
                <c:pt idx="13">
                  <c:v>25471</c:v>
                </c:pt>
                <c:pt idx="14">
                  <c:v>88883</c:v>
                </c:pt>
                <c:pt idx="15">
                  <c:v>73091</c:v>
                </c:pt>
                <c:pt idx="16">
                  <c:v>116898</c:v>
                </c:pt>
                <c:pt idx="17">
                  <c:v>146476</c:v>
                </c:pt>
                <c:pt idx="18">
                  <c:v>143178</c:v>
                </c:pt>
                <c:pt idx="19">
                  <c:v>127215</c:v>
                </c:pt>
                <c:pt idx="20">
                  <c:v>193131</c:v>
                </c:pt>
                <c:pt idx="21">
                  <c:v>187725</c:v>
                </c:pt>
                <c:pt idx="22">
                  <c:v>200672</c:v>
                </c:pt>
                <c:pt idx="23">
                  <c:v>78501</c:v>
                </c:pt>
              </c:numCache>
            </c:numRef>
          </c:xVal>
          <c:yVal>
            <c:numRef>
              <c:f>Sheet1!$J$6:$J$29</c:f>
              <c:numCache>
                <c:formatCode>0.0000</c:formatCode>
                <c:ptCount val="24"/>
                <c:pt idx="0">
                  <c:v>3.7044149999999998E-2</c:v>
                </c:pt>
                <c:pt idx="1">
                  <c:v>7.4944900000000004E-3</c:v>
                </c:pt>
                <c:pt idx="2">
                  <c:v>3.0674900000000001E-2</c:v>
                </c:pt>
                <c:pt idx="3">
                  <c:v>1.589662E-2</c:v>
                </c:pt>
                <c:pt idx="4">
                  <c:v>3.1850299999999998E-2</c:v>
                </c:pt>
                <c:pt idx="5">
                  <c:v>9.6540609999999999E-2</c:v>
                </c:pt>
                <c:pt idx="6">
                  <c:v>6.8119059999999995E-2</c:v>
                </c:pt>
                <c:pt idx="8">
                  <c:v>1.1304979999999999E-2</c:v>
                </c:pt>
                <c:pt idx="9">
                  <c:v>2.368874E-2</c:v>
                </c:pt>
                <c:pt idx="10">
                  <c:v>7.4191469999999995E-2</c:v>
                </c:pt>
                <c:pt idx="11">
                  <c:v>5.6253070000000002E-2</c:v>
                </c:pt>
                <c:pt idx="12">
                  <c:v>7.448594E-2</c:v>
                </c:pt>
                <c:pt idx="13">
                  <c:v>0.14462169999999999</c:v>
                </c:pt>
                <c:pt idx="14">
                  <c:v>7.6713290000000003E-2</c:v>
                </c:pt>
                <c:pt idx="15">
                  <c:v>1.029974E-2</c:v>
                </c:pt>
                <c:pt idx="16">
                  <c:v>1.5418329999999999E-2</c:v>
                </c:pt>
                <c:pt idx="17">
                  <c:v>1.37433E-2</c:v>
                </c:pt>
                <c:pt idx="18">
                  <c:v>1.8223600000000001E-3</c:v>
                </c:pt>
                <c:pt idx="19">
                  <c:v>2.3177090000000001E-2</c:v>
                </c:pt>
                <c:pt idx="20">
                  <c:v>4.34089E-3</c:v>
                </c:pt>
                <c:pt idx="21">
                  <c:v>4.825198E-2</c:v>
                </c:pt>
                <c:pt idx="22">
                  <c:v>1.4287299999999999E-2</c:v>
                </c:pt>
                <c:pt idx="23">
                  <c:v>1.5036229999999999E-2</c:v>
                </c:pt>
              </c:numCache>
            </c:numRef>
          </c:yVal>
          <c:smooth val="0"/>
          <c:extLst xmlns:c16r2="http://schemas.microsoft.com/office/drawing/2015/06/chart">
            <c:ext xmlns:c16="http://schemas.microsoft.com/office/drawing/2014/chart" uri="{C3380CC4-5D6E-409C-BE32-E72D297353CC}">
              <c16:uniqueId val="{00000000-7AC4-416C-8171-F194E15D244F}"/>
            </c:ext>
          </c:extLst>
        </c:ser>
        <c:dLbls>
          <c:showLegendKey val="0"/>
          <c:showVal val="0"/>
          <c:showCatName val="0"/>
          <c:showSerName val="0"/>
          <c:showPercent val="0"/>
          <c:showBubbleSize val="0"/>
        </c:dLbls>
        <c:axId val="133131648"/>
        <c:axId val="133133440"/>
      </c:scatterChart>
      <c:valAx>
        <c:axId val="133131648"/>
        <c:scaling>
          <c:orientation val="minMax"/>
        </c:scaling>
        <c:delete val="0"/>
        <c:axPos val="b"/>
        <c:numFmt formatCode="#,##0" sourceLinked="1"/>
        <c:majorTickMark val="out"/>
        <c:minorTickMark val="none"/>
        <c:tickLblPos val="nextTo"/>
        <c:crossAx val="133133440"/>
        <c:crosses val="autoZero"/>
        <c:crossBetween val="midCat"/>
      </c:valAx>
      <c:valAx>
        <c:axId val="133133440"/>
        <c:scaling>
          <c:orientation val="minMax"/>
        </c:scaling>
        <c:delete val="0"/>
        <c:axPos val="l"/>
        <c:majorGridlines/>
        <c:numFmt formatCode="0.0000" sourceLinked="1"/>
        <c:majorTickMark val="out"/>
        <c:minorTickMark val="none"/>
        <c:tickLblPos val="nextTo"/>
        <c:crossAx val="13313164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14</xdr:col>
      <xdr:colOff>246528</xdr:colOff>
      <xdr:row>36</xdr:row>
      <xdr:rowOff>79561</xdr:rowOff>
    </xdr:from>
    <xdr:to>
      <xdr:col>24</xdr:col>
      <xdr:colOff>560293</xdr:colOff>
      <xdr:row>58</xdr:row>
      <xdr:rowOff>22412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425824</xdr:colOff>
      <xdr:row>37</xdr:row>
      <xdr:rowOff>79563</xdr:rowOff>
    </xdr:from>
    <xdr:to>
      <xdr:col>11</xdr:col>
      <xdr:colOff>168090</xdr:colOff>
      <xdr:row>54</xdr:row>
      <xdr:rowOff>155763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168088</xdr:colOff>
      <xdr:row>9</xdr:row>
      <xdr:rowOff>79559</xdr:rowOff>
    </xdr:from>
    <xdr:to>
      <xdr:col>24</xdr:col>
      <xdr:colOff>22412</xdr:colOff>
      <xdr:row>32</xdr:row>
      <xdr:rowOff>89646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0.21749</cdr:x>
      <cdr:y>0.58191</cdr:y>
    </cdr:from>
    <cdr:to>
      <cdr:x>0.95291</cdr:x>
      <cdr:y>0.58191</cdr:y>
    </cdr:to>
    <cdr:cxnSp macro="">
      <cdr:nvCxnSpPr>
        <cdr:cNvPr id="3" name="Straight Connector 2"/>
        <cdr:cNvCxnSpPr/>
      </cdr:nvCxnSpPr>
      <cdr:spPr>
        <a:xfrm xmlns:a="http://schemas.openxmlformats.org/drawingml/2006/main">
          <a:off x="1086971" y="2105588"/>
          <a:ext cx="3675529" cy="0"/>
        </a:xfrm>
        <a:prstGeom xmlns:a="http://schemas.openxmlformats.org/drawingml/2006/main" prst="line">
          <a:avLst/>
        </a:prstGeom>
        <a:ln xmlns:a="http://schemas.openxmlformats.org/drawingml/2006/main" w="38100">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49</xdr:col>
      <xdr:colOff>748</xdr:colOff>
      <xdr:row>180</xdr:row>
      <xdr:rowOff>5228</xdr:rowOff>
    </xdr:from>
    <xdr:to>
      <xdr:col>58</xdr:col>
      <xdr:colOff>395568</xdr:colOff>
      <xdr:row>196</xdr:row>
      <xdr:rowOff>101786</xdr:rowOff>
    </xdr:to>
    <xdr:graphicFrame macro="">
      <xdr:nvGraphicFramePr>
        <xdr:cNvPr id="717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177005</xdr:colOff>
      <xdr:row>179</xdr:row>
      <xdr:rowOff>126480</xdr:rowOff>
    </xdr:from>
    <xdr:to>
      <xdr:col>43</xdr:col>
      <xdr:colOff>336177</xdr:colOff>
      <xdr:row>196</xdr:row>
      <xdr:rowOff>64296</xdr:rowOff>
    </xdr:to>
    <xdr:graphicFrame macro="">
      <xdr:nvGraphicFramePr>
        <xdr:cNvPr id="717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180975</xdr:colOff>
      <xdr:row>35</xdr:row>
      <xdr:rowOff>80962</xdr:rowOff>
    </xdr:from>
    <xdr:to>
      <xdr:col>12</xdr:col>
      <xdr:colOff>828675</xdr:colOff>
      <xdr:row>52</xdr:row>
      <xdr:rowOff>71437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r:id="rId1" refreshedBy="Fisheries and Oceans Canada" refreshedDate="40780.461248263891" createdVersion="1" refreshedVersion="1" recordCount="34" upgradeOnRefresh="1">
  <cacheSource type="worksheet">
    <worksheetSource ref="B71:E105" sheet="Notes"/>
  </cacheSource>
  <cacheFields count="4">
    <cacheField name="tagcode" numFmtId="0">
      <sharedItems count="22">
        <s v="020742"/>
        <s v="020743"/>
        <s v="180302"/>
        <s v="020353"/>
        <s v="020416"/>
        <s v="020417"/>
        <s v="020418"/>
        <s v="020419"/>
        <s v="020420"/>
        <s v="020738"/>
        <s v="020739"/>
        <s v="020740"/>
        <s v="020741"/>
        <s v="021555"/>
        <s v="021556"/>
        <s v="025856"/>
        <s v="025857"/>
        <s v="025858"/>
        <s v="025859"/>
        <s v="180304"/>
        <s v="180305"/>
        <s v="180306"/>
      </sharedItems>
    </cacheField>
    <cacheField name="BY" numFmtId="0">
      <sharedItems count="3">
        <s v="1989"/>
        <s v="1990"/>
        <s v="1988"/>
      </sharedItems>
    </cacheField>
    <cacheField name="stratum" numFmtId="0">
      <sharedItems count="3">
        <s v="UNKNOWN ADULTS"/>
        <s v="FEMALES"/>
        <s v="MALES"/>
      </sharedItems>
    </cacheField>
    <cacheField name="obs" numFmtId="0">
      <sharedItems containsSemiMixedTypes="0" containsString="0" containsNumber="1" containsInteger="1" minValue="1" maxValue="40" count="12">
        <n v="3"/>
        <n v="1"/>
        <n v="7"/>
        <n v="5"/>
        <n v="2"/>
        <n v="40"/>
        <n v="38"/>
        <n v="31"/>
        <n v="4"/>
        <n v="29"/>
        <n v="32"/>
        <n v="6"/>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Fisheries and Oceans Canada" refreshedDate="40780.494033912037" createdVersion="1" refreshedVersion="1" recordCount="29" upgradeOnRefresh="1">
  <cacheSource type="worksheet">
    <worksheetSource ref="B140:E169" sheet="Notes"/>
  </cacheSource>
  <cacheFields count="4">
    <cacheField name="tagcode" numFmtId="0">
      <sharedItems count="14">
        <s v="023730"/>
        <s v="024563"/>
        <s v="024601"/>
        <s v="025150"/>
        <s v="025163"/>
        <s v="025201"/>
        <s v="024607"/>
        <s v="023535"/>
        <s v="024057"/>
        <s v="024562"/>
        <s v="025202"/>
        <s v="025431"/>
        <s v="025739"/>
        <s v="025740"/>
      </sharedItems>
    </cacheField>
    <cacheField name="BY" numFmtId="0">
      <sharedItems count="4">
        <s v="1985"/>
        <s v="1986"/>
        <s v="1987"/>
        <s v="1988"/>
      </sharedItems>
    </cacheField>
    <cacheField name="stratum" numFmtId="0">
      <sharedItems count="4">
        <s v="UNKNOWN ADULTS"/>
        <s v="FEMALES"/>
        <s v="MALES"/>
        <s v="JACKS"/>
      </sharedItems>
    </cacheField>
    <cacheField name="obs" numFmtId="0">
      <sharedItems containsSemiMixedTypes="0" containsString="0" containsNumber="1" containsInteger="1" minValue="1" maxValue="12" count="8">
        <n v="1"/>
        <n v="2"/>
        <n v="3"/>
        <n v="6"/>
        <n v="4"/>
        <n v="5"/>
        <n v="12"/>
        <n v="8"/>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Fisheries and Oceans Canada" refreshedDate="40780.522378819442" createdVersion="1" refreshedVersion="1" recordCount="29" upgradeOnRefresh="1">
  <cacheSource type="worksheet">
    <worksheetSource ref="B108:E137" sheet="Notes"/>
  </cacheSource>
  <cacheFields count="4">
    <cacheField name="tagcode" numFmtId="0">
      <sharedItems containsBlank="1" count="18">
        <s v="024562"/>
        <s v="024563"/>
        <s v="024601"/>
        <s v="024859"/>
        <s v="025150"/>
        <s v="025163"/>
        <s v="025201"/>
        <s v="025202"/>
        <s v="025431"/>
        <s v="025432"/>
        <s v="025518"/>
        <s v="025547"/>
        <s v="025738"/>
        <s v="025739"/>
        <s v="025740"/>
        <s v="025857"/>
        <s v="025859"/>
        <m/>
      </sharedItems>
    </cacheField>
    <cacheField name="BY" numFmtId="0">
      <sharedItems containsString="0" containsBlank="1" count="1">
        <m/>
      </sharedItems>
    </cacheField>
    <cacheField name="stratum" numFmtId="0">
      <sharedItems containsString="0" containsBlank="1" count="1">
        <m/>
      </sharedItems>
    </cacheField>
    <cacheField name="obs" numFmtId="0">
      <sharedItems containsSemiMixedTypes="0" containsString="0" containsNumber="1" containsInteger="1" minValue="1" maxValue="21" count="10">
        <n v="1"/>
        <n v="3"/>
        <n v="5"/>
        <n v="2"/>
        <n v="4"/>
        <n v="7"/>
        <n v="21"/>
        <n v="12"/>
        <n v="10"/>
        <n v="18"/>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Fisheries and Oceans Canada" refreshedDate="40780.54235625" createdVersion="1" refreshedVersion="1" recordCount="15" upgradeOnRefresh="1">
  <cacheSource type="worksheet">
    <worksheetSource ref="B174:E189" sheet="Notes"/>
  </cacheSource>
  <cacheFields count="4">
    <cacheField name="tagcode" numFmtId="0">
      <sharedItems count="8">
        <s v="022718"/>
        <s v="022820"/>
        <s v="022821"/>
        <s v="022822"/>
        <s v="022823"/>
        <s v="023038"/>
        <s v="023039"/>
        <s v="023311"/>
      </sharedItems>
    </cacheField>
    <cacheField name="BY" numFmtId="0">
      <sharedItems count="3">
        <s v="1983"/>
        <s v="1984"/>
        <s v="1985"/>
      </sharedItems>
    </cacheField>
    <cacheField name="stratum" numFmtId="0">
      <sharedItems count="3">
        <s v="MALES"/>
        <s v="FEMALES"/>
        <s v="JACKS"/>
      </sharedItems>
    </cacheField>
    <cacheField name="obs" numFmtId="0">
      <sharedItems containsSemiMixedTypes="0" containsString="0" containsNumber="1" containsInteger="1" minValue="1" maxValue="5" count="5">
        <n v="1"/>
        <n v="5"/>
        <n v="2"/>
        <n v="3"/>
        <n v="4"/>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DFO" refreshedDate="41659.553224884257" createdVersion="4" refreshedVersion="4" recordCount="155">
  <cacheSource type="worksheet">
    <worksheetSource ref="H4:L159" sheet="Summary"/>
  </cacheSource>
  <cacheFields count="5">
    <cacheField name="Spawning Year" numFmtId="0">
      <sharedItems containsSemiMixedTypes="0" containsString="0" containsNumber="1" containsInteger="1" minValue="1988" maxValue="2012" count="25">
        <n v="1988"/>
        <n v="1989"/>
        <n v="1990"/>
        <n v="1991"/>
        <n v="1992"/>
        <n v="1993"/>
        <n v="1994"/>
        <n v="1995"/>
        <n v="1996"/>
        <n v="1997"/>
        <n v="1998"/>
        <n v="1999"/>
        <n v="2000"/>
        <n v="2001"/>
        <n v="2002"/>
        <n v="2003"/>
        <n v="2004"/>
        <n v="2005"/>
        <n v="2006"/>
        <n v="2007"/>
        <n v="2008"/>
        <n v="2009"/>
        <n v="2010"/>
        <n v="2011"/>
        <n v="2012"/>
      </sharedItems>
    </cacheField>
    <cacheField name="Tagcode" numFmtId="0">
      <sharedItems/>
    </cacheField>
    <cacheField name="Average of Age" numFmtId="1">
      <sharedItems containsSemiMixedTypes="0" containsString="0" containsNumber="1" containsInteger="1" minValue="3" maxValue="5"/>
    </cacheField>
    <cacheField name="Sum of Number Observed" numFmtId="1">
      <sharedItems containsSemiMixedTypes="0" containsString="0" containsNumber="1" containsInteger="1" minValue="1" maxValue="235"/>
    </cacheField>
    <cacheField name="Sum of Number Estimated (adj for no data)" numFmtId="2">
      <sharedItems containsSemiMixedTypes="0" containsString="0" containsNumber="1" minValue="2.0712934296525627" maxValue="1371.4208096061129"/>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DFO-MPO" refreshedDate="43088.554687731485" createdVersion="4" refreshedVersion="4" minRefreshableVersion="3" recordCount="661">
  <cacheSource type="worksheet">
    <worksheetSource ref="A1:AA1048576" sheet="Nicola - Escapement CWT Data"/>
  </cacheSource>
  <cacheFields count="27">
    <cacheField name="River" numFmtId="0">
      <sharedItems containsBlank="1"/>
    </cacheField>
    <cacheField name="Brood Year" numFmtId="0">
      <sharedItems containsBlank="1" containsMixedTypes="1" containsNumber="1" containsInteger="1" minValue="1985" maxValue="2014" count="32">
        <n v="2013"/>
        <n v="2012"/>
        <n v="2014"/>
        <s v=""/>
        <m/>
        <n v="2011"/>
        <n v="2010"/>
        <n v="2009"/>
        <n v="2008"/>
        <n v="2007"/>
        <n v="2006"/>
        <n v="2005"/>
        <n v="2004"/>
        <n v="2003"/>
        <n v="2002"/>
        <n v="2001"/>
        <n v="2000"/>
        <n v="1999"/>
        <n v="1998"/>
        <n v="1997"/>
        <n v="1996"/>
        <n v="1995"/>
        <n v="1994"/>
        <n v="1993"/>
        <n v="1991"/>
        <n v="1992"/>
        <n v="1990"/>
        <n v="1989"/>
        <n v="1988"/>
        <n v="1987"/>
        <n v="1986"/>
        <n v="1985"/>
      </sharedItems>
    </cacheField>
    <cacheField name="Spawning Year" numFmtId="0">
      <sharedItems containsString="0" containsBlank="1" containsNumber="1" containsInteger="1" minValue="1987" maxValue="2017" count="32">
        <n v="2017"/>
        <m/>
        <n v="2016"/>
        <n v="2015"/>
        <n v="2014"/>
        <n v="2013"/>
        <n v="2012"/>
        <n v="2011"/>
        <n v="2010"/>
        <n v="2009"/>
        <n v="2008"/>
        <n v="2007"/>
        <n v="2006"/>
        <n v="2005"/>
        <n v="2004"/>
        <n v="2003"/>
        <n v="2002"/>
        <n v="2001"/>
        <n v="2000"/>
        <n v="1999"/>
        <n v="1998"/>
        <n v="1997"/>
        <n v="1996"/>
        <n v="1995"/>
        <n v="1994"/>
        <n v="1993"/>
        <n v="1992"/>
        <n v="1991"/>
        <n v="1990"/>
        <n v="1989"/>
        <n v="1988"/>
        <n v="1987"/>
      </sharedItems>
    </cacheField>
    <cacheField name="Tagcode" numFmtId="0">
      <sharedItems containsBlank="1"/>
    </cacheField>
    <cacheField name="Location" numFmtId="0">
      <sharedItems containsBlank="1"/>
    </cacheField>
    <cacheField name="Sex" numFmtId="0">
      <sharedItems containsBlank="1" count="4">
        <s v="M"/>
        <m/>
        <s v="F"/>
        <s v="Combined"/>
      </sharedItems>
    </cacheField>
    <cacheField name="Stratum" numFmtId="0">
      <sharedItems containsBlank="1"/>
    </cacheField>
    <cacheField name="Number AFC Pitched in Stratum" numFmtId="0">
      <sharedItems containsString="0" containsBlank="1" containsNumber="1" containsInteger="1" minValue="6" maxValue="1056"/>
    </cacheField>
    <cacheField name="Number AFC Heads Sampled from Stratum" numFmtId="0">
      <sharedItems containsString="0" containsBlank="1" containsNumber="1" containsInteger="1" minValue="6" maxValue="522"/>
    </cacheField>
    <cacheField name="Sample Rate" numFmtId="0">
      <sharedItems containsString="0" containsBlank="1" containsNumber="1" minValue="5.0497384327650233E-2" maxValue="0.5082001245588541"/>
    </cacheField>
    <cacheField name="Number Observed" numFmtId="0">
      <sharedItems containsString="0" containsBlank="1" containsNumber="1" containsInteger="1" minValue="0" maxValue="164"/>
    </cacheField>
    <cacheField name="Number of Fish  Examined for Mark Status in Stratum" numFmtId="0">
      <sharedItems containsString="0" containsBlank="1" containsNumber="1" containsInteger="1" minValue="102" maxValue="4429"/>
    </cacheField>
    <cacheField name="Proportion of AFC fish in Stratum" numFmtId="0">
      <sharedItems containsString="0" containsBlank="1" containsNumber="1" minValue="1.5177548682703322E-2" maxValue="0.59190031152647971"/>
    </cacheField>
    <cacheField name="Variance of Proportion" numFmtId="0">
      <sharedItems containsString="0" containsBlank="1" containsNumber="1" minValue="2.3073228365401035E-6" maxValue="8.3749162092956655E-4"/>
    </cacheField>
    <cacheField name="Number Estimated" numFmtId="0">
      <sharedItems containsString="0" containsBlank="1" containsNumber="1" minValue="0" maxValue="862.32890944220958"/>
    </cacheField>
    <cacheField name="Number Estimated (adj for no data and lost pin)" numFmtId="0">
      <sharedItems containsString="0" containsBlank="1" containsNumber="1" minValue="0" maxValue="866.14452408575914"/>
    </cacheField>
    <cacheField name="Variance of Number Estimated" numFmtId="0">
      <sharedItems containsString="0" containsBlank="1" containsNumber="1" minValue="0" maxValue="10911.240347118051"/>
    </cacheField>
    <cacheField name="CV of number estimated CWTs in stratum" numFmtId="0">
      <sharedItems containsBlank="1" containsMixedTypes="1" containsNumber="1" minValue="0" maxValue="1.007088081004855"/>
    </cacheField>
    <cacheField name="Number of AFC fish in Stratum" numFmtId="0">
      <sharedItems containsString="0" containsBlank="1" containsNumber="1" minValue="13.114754098360656" maxValue="2209.7557010611877"/>
    </cacheField>
    <cacheField name="Variance of total number of AFC fish in stratum" numFmtId="0">
      <sharedItems containsString="0" containsBlank="1" containsNumber="1" minValue="18.236980535057654" maxValue="143940.81633714295"/>
    </cacheField>
    <cacheField name="CV of number AFC fish in stratum" numFmtId="0">
      <sharedItems containsString="0" containsBlank="1" containsNumber="1" minValue="4.8890522253723673E-2" maxValue="0.32562393131050527"/>
    </cacheField>
    <cacheField name="Total number of fish in Stratum" numFmtId="0">
      <sharedItems containsString="0" containsBlank="1" containsNumber="1" minValue="200.70833333333334" maxValue="10204"/>
    </cacheField>
    <cacheField name="Variance of total number of fish in stratum" numFmtId="0">
      <sharedItems containsString="0" containsBlank="1" containsNumber="1" minValue="610.84006944444445" maxValue="2500612.9606453171"/>
    </cacheField>
    <cacheField name="CV of number fish in stratum" numFmtId="0">
      <sharedItems containsString="0" containsBlank="1" containsNumber="1" minValue="4.0335111718694971E-2" maxValue="0.18524604811503451"/>
    </cacheField>
    <cacheField name="Indicator" numFmtId="0">
      <sharedItems containsBlank="1"/>
    </cacheField>
    <cacheField name="Age" numFmtId="0">
      <sharedItems containsBlank="1" containsMixedTypes="1" containsNumber="1" containsInteger="1" minValue="2" maxValue="5"/>
    </cacheField>
    <cacheField name="Stock" numFmtId="0">
      <sharedItems containsBlank="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edBy="DFO-MPO" refreshedDate="43088.559903009256" createdVersion="4" refreshedVersion="4" minRefreshableVersion="3" recordCount="2073">
  <cacheSource type="worksheet">
    <worksheetSource ref="A1:AX2074" sheet="CWT Releases"/>
  </cacheSource>
  <cacheFields count="50">
    <cacheField name="record_code" numFmtId="0">
      <sharedItems/>
    </cacheField>
    <cacheField name="format_version" numFmtId="0">
      <sharedItems containsSemiMixedTypes="0" containsString="0" containsNumber="1" minValue="4.0999999999999996" maxValue="4.0999999999999996"/>
    </cacheField>
    <cacheField name="submission_date" numFmtId="0">
      <sharedItems containsSemiMixedTypes="0" containsString="0" containsNumber="1" containsInteger="1" minValue="20171204" maxValue="20171204"/>
    </cacheField>
    <cacheField name="reporting_agency" numFmtId="0">
      <sharedItems/>
    </cacheField>
    <cacheField name="release_agency" numFmtId="0">
      <sharedItems/>
    </cacheField>
    <cacheField name="coordinator" numFmtId="0">
      <sharedItems containsSemiMixedTypes="0" containsString="0" containsNumber="1" containsInteger="1" minValue="3" maxValue="3"/>
    </cacheField>
    <cacheField name="tag_code_or_release_id" numFmtId="49">
      <sharedItems/>
    </cacheField>
    <cacheField name="tag_type" numFmtId="0">
      <sharedItems containsString="0" containsBlank="1" containsNumber="1" containsInteger="1" minValue="0" maxValue="12" count="4">
        <n v="0"/>
        <m/>
        <n v="12"/>
        <n v="9"/>
      </sharedItems>
    </cacheField>
    <cacheField name="first_sequential_number" numFmtId="0">
      <sharedItems containsNonDate="0" containsString="0" containsBlank="1"/>
    </cacheField>
    <cacheField name="last_sequential_number" numFmtId="0">
      <sharedItems containsNonDate="0" containsString="0" containsBlank="1"/>
    </cacheField>
    <cacheField name="related_group_type" numFmtId="0">
      <sharedItems containsBlank="1"/>
    </cacheField>
    <cacheField name="related_group_id" numFmtId="0">
      <sharedItems containsBlank="1"/>
    </cacheField>
    <cacheField name="species" numFmtId="0">
      <sharedItems containsSemiMixedTypes="0" containsString="0" containsNumber="1" containsInteger="1" minValue="1" maxValue="1"/>
    </cacheField>
    <cacheField name="run" numFmtId="0">
      <sharedItems containsSemiMixedTypes="0" containsString="0" containsNumber="1" containsInteger="1" minValue="1" maxValue="3"/>
    </cacheField>
    <cacheField name="brood_year" numFmtId="0">
      <sharedItems containsSemiMixedTypes="0" containsString="0" containsNumber="1" containsInteger="1" minValue="1971" maxValue="2016" count="43">
        <n v="1978"/>
        <n v="1997"/>
        <n v="1994"/>
        <n v="1985"/>
        <n v="1992"/>
        <n v="1987"/>
        <n v="2014"/>
        <n v="1979"/>
        <n v="2010"/>
        <n v="1986"/>
        <n v="2008"/>
        <n v="1989"/>
        <n v="2015"/>
        <n v="1991"/>
        <n v="2005"/>
        <n v="1982"/>
        <n v="1995"/>
        <n v="1988"/>
        <n v="1993"/>
        <n v="1998"/>
        <n v="2002"/>
        <n v="2003"/>
        <n v="2006"/>
        <n v="1984"/>
        <n v="1981"/>
        <n v="2001"/>
        <n v="1983"/>
        <n v="2007"/>
        <n v="1990"/>
        <n v="2004"/>
        <n v="2011"/>
        <n v="2009"/>
        <n v="1996"/>
        <n v="2000"/>
        <n v="1999"/>
        <n v="2013"/>
        <n v="2012"/>
        <n v="1980"/>
        <n v="1977"/>
        <n v="1975"/>
        <n v="1976"/>
        <n v="2016"/>
        <n v="1971"/>
      </sharedItems>
    </cacheField>
    <cacheField name="first_release_date" numFmtId="0">
      <sharedItems containsSemiMixedTypes="0" containsString="0" containsNumber="1" containsInteger="1" minValue="1979" maxValue="20170609"/>
    </cacheField>
    <cacheField name="last_release_date" numFmtId="0">
      <sharedItems containsSemiMixedTypes="0" containsString="0" containsNumber="1" containsInteger="1" minValue="1992" maxValue="20170609"/>
    </cacheField>
    <cacheField name="release_location_code" numFmtId="0">
      <sharedItems/>
    </cacheField>
    <cacheField name="hatchery_location_code" numFmtId="0">
      <sharedItems containsBlank="1"/>
    </cacheField>
    <cacheField name="stock_location_code" numFmtId="0">
      <sharedItems/>
    </cacheField>
    <cacheField name="release_stage" numFmtId="0">
      <sharedItems containsBlank="1" count="6">
        <m/>
        <s v="S"/>
        <s v="F"/>
        <s v="Y"/>
        <s v="E"/>
        <s v="Z"/>
      </sharedItems>
    </cacheField>
    <cacheField name="rearing_type" numFmtId="0">
      <sharedItems/>
    </cacheField>
    <cacheField name="study_type" numFmtId="0">
      <sharedItems containsBlank="1"/>
    </cacheField>
    <cacheField name="release_strategy" numFmtId="0">
      <sharedItems containsBlank="1"/>
    </cacheField>
    <cacheField name="avg_weight" numFmtId="0">
      <sharedItems containsString="0" containsBlank="1" containsNumber="1" minValue="0.3" maxValue="475"/>
    </cacheField>
    <cacheField name="avg_length" numFmtId="0">
      <sharedItems containsString="0" containsBlank="1" containsNumber="1" containsInteger="1" minValue="7" maxValue="227"/>
    </cacheField>
    <cacheField name="study_integrity" numFmtId="0">
      <sharedItems containsBlank="1"/>
    </cacheField>
    <cacheField name="cwt_1st_mark" numFmtId="0">
      <sharedItems containsString="0" containsBlank="1" containsNumber="1" containsInteger="1" minValue="0" maxValue="5000"/>
    </cacheField>
    <cacheField name="cwt_1st_mark_count" numFmtId="0">
      <sharedItems containsString="0" containsBlank="1" containsNumber="1" containsInteger="1" minValue="0" maxValue="149523"/>
    </cacheField>
    <cacheField name="cwt_2nd_mark" numFmtId="0">
      <sharedItems containsNonDate="0" containsString="0" containsBlank="1"/>
    </cacheField>
    <cacheField name="cwt_2nd_mark_count" numFmtId="0">
      <sharedItems containsNonDate="0" containsString="0" containsBlank="1"/>
    </cacheField>
    <cacheField name="non_cwt_1st_mark" numFmtId="0">
      <sharedItems containsString="0" containsBlank="1" containsNumber="1" containsInteger="1" minValue="0" maxValue="5001"/>
    </cacheField>
    <cacheField name="non_cwt_1st_mark_count" numFmtId="0">
      <sharedItems containsString="0" containsBlank="1" containsNumber="1" containsInteger="1" minValue="13" maxValue="2267090"/>
    </cacheField>
    <cacheField name="non_cwt_2nd_mark" numFmtId="0">
      <sharedItems containsString="0" containsBlank="1" containsNumber="1" containsInteger="1" minValue="0" maxValue="5000"/>
    </cacheField>
    <cacheField name="non_cwt_2nd_mark_count" numFmtId="0">
      <sharedItems containsString="0" containsBlank="1" containsNumber="1" containsInteger="1" minValue="0" maxValue="18600"/>
    </cacheField>
    <cacheField name="counting_method" numFmtId="0">
      <sharedItems containsBlank="1"/>
    </cacheField>
    <cacheField name="tag_loss_rate" numFmtId="0">
      <sharedItems containsString="0" containsBlank="1" containsNumber="1" minValue="0" maxValue="0.17899999999999999"/>
    </cacheField>
    <cacheField name="tag_loss_days" numFmtId="0">
      <sharedItems containsString="0" containsBlank="1" containsNumber="1" containsInteger="1" minValue="1" maxValue="400"/>
    </cacheField>
    <cacheField name="tag_loss_sample_size" numFmtId="0">
      <sharedItems containsString="0" containsBlank="1" containsNumber="1" containsInteger="1" minValue="20" maxValue="44550"/>
    </cacheField>
    <cacheField name="tag_reused" numFmtId="0">
      <sharedItems containsBlank="1"/>
    </cacheField>
    <cacheField name="comments" numFmtId="0">
      <sharedItems containsBlank="1"/>
    </cacheField>
    <cacheField name="release_location_name" numFmtId="0">
      <sharedItems count="84">
        <s v="R-Chilko R"/>
        <s v="R-Shuswap R Low"/>
        <s v="R-Stuart R"/>
        <s v="R-Chehalis R"/>
        <s v="R-Bonaparte R"/>
        <s v="R-Quesnel R"/>
        <s v="R-Eagle R"/>
        <s v="R-Davidsons Landing"/>
        <s v="R-Nicola R"/>
        <s v="R-Salmon R/UPFR"/>
        <s v="R-Coquitlam R"/>
        <s v="R-Lonespoon Cr"/>
        <s v="R-Shuswap R Middle"/>
        <s v="R-Birkenhead R"/>
        <s v="R-Stave R"/>
        <s v="R-Dome Cr"/>
        <s v="R-Chilliwack R"/>
        <s v="R-Raft R"/>
        <s v="R-Coldwater R"/>
        <s v="R-Clearwater R Up"/>
        <s v="R-Bridge R"/>
        <s v="R-Spius Cr"/>
        <s v="R-Nazko R"/>
        <s v="R-Yalakom R"/>
        <s v="R-Baker Cr"/>
        <s v="R-Nechako R"/>
        <s v="R-Maka Cr"/>
        <s v="R-Maria Sl"/>
        <s v="R-Hope Sl"/>
        <s v="R-Clearwater R Low"/>
        <s v="R-Harrison R"/>
        <s v="R-Cariboo R Up"/>
        <s v="R-Alouette R S"/>
        <s v="R-Bowron R"/>
        <s v="R-James Cr"/>
        <s v="R-Salmon R/TOMF"/>
        <s v="R-Pitt R Up"/>
        <s v="R-Indianpoint Cr"/>
        <s v="R-Horsefly R"/>
        <s v="R-Cottonwood R"/>
        <s v="R-Fontoniko Cr"/>
        <s v="R-Hicks Cr"/>
        <s v="R-Little R/UPFR"/>
        <s v="R-Adams R Up"/>
        <s v="R-Quesnel Townsite"/>
        <s v="R-McKinley Cr"/>
        <s v="R-Baezaeko R"/>
        <s v="R-Cariboo R Low"/>
        <s v="R-Thompson R N"/>
        <s v="R-Bonaparte R Low"/>
        <s v="R-Deadman R"/>
        <s v="R-Tete Jaune"/>
        <s v="R-Red Mountain Cr"/>
        <s v="R-Fraser R Up"/>
        <s v="R-West Road R"/>
        <s v="R-Stuart Lk"/>
        <s v="R-Slim Cr"/>
        <s v="R-Quesnel Lk"/>
        <s v="R-Chilako R"/>
        <s v="R-Chilcotin R"/>
        <s v="R-Finn Cr"/>
        <s v="R-Thompson R S"/>
        <s v="R-Seabird Riffles"/>
        <s v="R-Willow R/UPFR"/>
        <s v="R-Quesnel Lk Out"/>
        <s v="R-Fee Ch"/>
        <s v="R-Billy Harris Sl"/>
        <s v="R-Swift Cr"/>
        <s v="R-Swift R/UPFR"/>
        <s v="R-Big Silver Ch"/>
        <s v="R-Seebach Cr"/>
        <s v="R-Bonaparte R Up"/>
        <s v="R-Nicola R Up"/>
        <s v="R-Spahomin Cr"/>
        <s v="R-Hope+Camp Sl"/>
        <s v="R-Wahleach Ch"/>
        <s v="R-Grist/Maple Ch"/>
        <s v="R-Alouette R"/>
        <s v="R-McLennan Cr"/>
        <s v="R-Wahleach Pd"/>
        <s v="R-Perry Ranch Cr"/>
        <s v="R-McKinley Lk"/>
        <s v="R-Cent/Bulbeard Ch"/>
        <s v="R-Pierce Ch &amp; Pd" u="1"/>
      </sharedItems>
    </cacheField>
    <cacheField name="hatchery_location_name" numFmtId="0">
      <sharedItems/>
    </cacheField>
    <cacheField name="stock_location_name" numFmtId="0">
      <sharedItems/>
    </cacheField>
    <cacheField name="release_location_state" numFmtId="0">
      <sharedItems/>
    </cacheField>
    <cacheField name="release_location_psc_region" numFmtId="0">
      <sharedItems/>
    </cacheField>
    <cacheField name="release_location_psc_basin" numFmtId="0">
      <sharedItems/>
    </cacheField>
    <cacheField name="record_origin" numFmtId="0">
      <sharedItems/>
    </cacheField>
    <cacheField name="Hatcher Expansion Ratio" numFmtId="2">
      <sharedItems containsMixedTypes="1" containsNumber="1" minValue="0" maxValue="49.044962160557944"/>
    </cacheField>
    <cacheField name="Release Type"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r:id="rId1" refreshedBy="DFO-MPO" refreshedDate="43088.559970023147" createdVersion="4" refreshedVersion="4" minRefreshableVersion="3" recordCount="1914">
  <cacheSource type="worksheet">
    <worksheetSource ref="A1:AX1915" sheet="CWT Releases"/>
  </cacheSource>
  <cacheFields count="50">
    <cacheField name="record_code" numFmtId="0">
      <sharedItems/>
    </cacheField>
    <cacheField name="format_version" numFmtId="0">
      <sharedItems containsSemiMixedTypes="0" containsString="0" containsNumber="1" minValue="4.0999999999999996" maxValue="4.0999999999999996"/>
    </cacheField>
    <cacheField name="submission_date" numFmtId="0">
      <sharedItems containsSemiMixedTypes="0" containsString="0" containsNumber="1" containsInteger="1" minValue="20171204" maxValue="20171204"/>
    </cacheField>
    <cacheField name="reporting_agency" numFmtId="0">
      <sharedItems/>
    </cacheField>
    <cacheField name="release_agency" numFmtId="0">
      <sharedItems/>
    </cacheField>
    <cacheField name="coordinator" numFmtId="0">
      <sharedItems containsSemiMixedTypes="0" containsString="0" containsNumber="1" containsInteger="1" minValue="3" maxValue="3"/>
    </cacheField>
    <cacheField name="tag_code_or_release_id" numFmtId="49">
      <sharedItems/>
    </cacheField>
    <cacheField name="tag_type" numFmtId="0">
      <sharedItems containsString="0" containsBlank="1" containsNumber="1" containsInteger="1" minValue="0" maxValue="12"/>
    </cacheField>
    <cacheField name="first_sequential_number" numFmtId="0">
      <sharedItems containsNonDate="0" containsString="0" containsBlank="1"/>
    </cacheField>
    <cacheField name="last_sequential_number" numFmtId="0">
      <sharedItems containsNonDate="0" containsString="0" containsBlank="1"/>
    </cacheField>
    <cacheField name="related_group_type" numFmtId="0">
      <sharedItems containsBlank="1"/>
    </cacheField>
    <cacheField name="related_group_id" numFmtId="0">
      <sharedItems containsBlank="1"/>
    </cacheField>
    <cacheField name="species" numFmtId="0">
      <sharedItems containsSemiMixedTypes="0" containsString="0" containsNumber="1" containsInteger="1" minValue="1" maxValue="1"/>
    </cacheField>
    <cacheField name="run" numFmtId="0">
      <sharedItems containsSemiMixedTypes="0" containsString="0" containsNumber="1" containsInteger="1" minValue="1" maxValue="3"/>
    </cacheField>
    <cacheField name="brood_year" numFmtId="0">
      <sharedItems containsSemiMixedTypes="0" containsString="0" containsNumber="1" containsInteger="1" minValue="1971" maxValue="2016" count="43">
        <n v="1978"/>
        <n v="1997"/>
        <n v="1994"/>
        <n v="1985"/>
        <n v="1992"/>
        <n v="1987"/>
        <n v="2014"/>
        <n v="1979"/>
        <n v="2010"/>
        <n v="1986"/>
        <n v="2008"/>
        <n v="1989"/>
        <n v="2015"/>
        <n v="1991"/>
        <n v="2005"/>
        <n v="1982"/>
        <n v="1995"/>
        <n v="1988"/>
        <n v="1993"/>
        <n v="1998"/>
        <n v="2002"/>
        <n v="2003"/>
        <n v="2006"/>
        <n v="1984"/>
        <n v="1981"/>
        <n v="2001"/>
        <n v="1983"/>
        <n v="2007"/>
        <n v="1990"/>
        <n v="2004"/>
        <n v="2011"/>
        <n v="2009"/>
        <n v="1996"/>
        <n v="2000"/>
        <n v="1999"/>
        <n v="2013"/>
        <n v="2012"/>
        <n v="1980"/>
        <n v="1977"/>
        <n v="1975"/>
        <n v="1976"/>
        <n v="2016"/>
        <n v="1971"/>
      </sharedItems>
    </cacheField>
    <cacheField name="first_release_date" numFmtId="0">
      <sharedItems containsSemiMixedTypes="0" containsString="0" containsNumber="1" containsInteger="1" minValue="1979" maxValue="20170609"/>
    </cacheField>
    <cacheField name="last_release_date" numFmtId="0">
      <sharedItems containsSemiMixedTypes="0" containsString="0" containsNumber="1" containsInteger="1" minValue="1992" maxValue="20170609"/>
    </cacheField>
    <cacheField name="release_location_code" numFmtId="0">
      <sharedItems/>
    </cacheField>
    <cacheField name="hatchery_location_code" numFmtId="0">
      <sharedItems containsBlank="1"/>
    </cacheField>
    <cacheField name="stock_location_code" numFmtId="0">
      <sharedItems/>
    </cacheField>
    <cacheField name="release_stage" numFmtId="0">
      <sharedItems containsBlank="1" count="6">
        <m/>
        <s v="S"/>
        <s v="F"/>
        <s v="Y"/>
        <s v="E"/>
        <s v="Z"/>
      </sharedItems>
    </cacheField>
    <cacheField name="rearing_type" numFmtId="0">
      <sharedItems/>
    </cacheField>
    <cacheField name="study_type" numFmtId="0">
      <sharedItems containsBlank="1"/>
    </cacheField>
    <cacheField name="release_strategy" numFmtId="0">
      <sharedItems containsBlank="1"/>
    </cacheField>
    <cacheField name="avg_weight" numFmtId="0">
      <sharedItems containsString="0" containsBlank="1" containsNumber="1" minValue="0.3" maxValue="475"/>
    </cacheField>
    <cacheField name="avg_length" numFmtId="0">
      <sharedItems containsString="0" containsBlank="1" containsNumber="1" containsInteger="1" minValue="7" maxValue="227"/>
    </cacheField>
    <cacheField name="study_integrity" numFmtId="0">
      <sharedItems containsBlank="1"/>
    </cacheField>
    <cacheField name="cwt_1st_mark" numFmtId="0">
      <sharedItems containsString="0" containsBlank="1" containsNumber="1" containsInteger="1" minValue="0" maxValue="5000"/>
    </cacheField>
    <cacheField name="cwt_1st_mark_count" numFmtId="0">
      <sharedItems containsString="0" containsBlank="1" containsNumber="1" containsInteger="1" minValue="0" maxValue="149523"/>
    </cacheField>
    <cacheField name="cwt_2nd_mark" numFmtId="0">
      <sharedItems containsNonDate="0" containsString="0" containsBlank="1"/>
    </cacheField>
    <cacheField name="cwt_2nd_mark_count" numFmtId="0">
      <sharedItems containsNonDate="0" containsString="0" containsBlank="1"/>
    </cacheField>
    <cacheField name="non_cwt_1st_mark" numFmtId="0">
      <sharedItems containsString="0" containsBlank="1" containsNumber="1" containsInteger="1" minValue="0" maxValue="5001"/>
    </cacheField>
    <cacheField name="non_cwt_1st_mark_count" numFmtId="0">
      <sharedItems containsString="0" containsBlank="1" containsNumber="1" containsInteger="1" minValue="13" maxValue="2267090"/>
    </cacheField>
    <cacheField name="non_cwt_2nd_mark" numFmtId="0">
      <sharedItems containsString="0" containsBlank="1" containsNumber="1" containsInteger="1" minValue="0" maxValue="5000"/>
    </cacheField>
    <cacheField name="non_cwt_2nd_mark_count" numFmtId="0">
      <sharedItems containsString="0" containsBlank="1" containsNumber="1" containsInteger="1" minValue="0" maxValue="18600"/>
    </cacheField>
    <cacheField name="counting_method" numFmtId="0">
      <sharedItems containsBlank="1"/>
    </cacheField>
    <cacheField name="tag_loss_rate" numFmtId="0">
      <sharedItems containsString="0" containsBlank="1" containsNumber="1" minValue="0" maxValue="0.17449999999999999"/>
    </cacheField>
    <cacheField name="tag_loss_days" numFmtId="0">
      <sharedItems containsString="0" containsBlank="1" containsNumber="1" containsInteger="1" minValue="1" maxValue="369"/>
    </cacheField>
    <cacheField name="tag_loss_sample_size" numFmtId="0">
      <sharedItems containsString="0" containsBlank="1" containsNumber="1" containsInteger="1" minValue="20" maxValue="44550"/>
    </cacheField>
    <cacheField name="tag_reused" numFmtId="0">
      <sharedItems containsBlank="1"/>
    </cacheField>
    <cacheField name="comments" numFmtId="0">
      <sharedItems containsBlank="1"/>
    </cacheField>
    <cacheField name="release_location_name" numFmtId="0">
      <sharedItems/>
    </cacheField>
    <cacheField name="hatchery_location_name" numFmtId="0">
      <sharedItems/>
    </cacheField>
    <cacheField name="stock_location_name" numFmtId="0">
      <sharedItems count="55">
        <s v="S-Chilko R"/>
        <s v="S-Shuswap R Low"/>
        <s v="S-Stuart R"/>
        <s v="S-Harrison+Chehalis"/>
        <s v="S-Bonaparte R"/>
        <s v="S-Quesnel R"/>
        <s v="S-Eagle R"/>
        <s v="S-Nicola R"/>
        <s v="S-Salmon R/UPFR"/>
        <s v="S-Chilliwack R"/>
        <s v="S-Clearwater R Up"/>
        <s v="S-Shuswap R Middle"/>
        <s v="S-Birkenhead R"/>
        <s v="S-Stave R"/>
        <s v="S-Harrison R"/>
        <s v="S-Dome Cr"/>
        <s v="S-Raft R"/>
        <s v="S-Coldwater R"/>
        <s v="S-Bridge R"/>
        <s v="S-Spius Cr"/>
        <s v="S-Nazko R"/>
        <s v="S-Slim Cr"/>
        <s v="S-Nechako R"/>
        <s v="S-Maria Sl"/>
        <s v="S-Clearwater R Low"/>
        <s v="S-Cariboo R Up"/>
        <s v="S-Bowron R"/>
        <s v="S-James Cr"/>
        <s v="S-Salmon R/TOMF"/>
        <s v="S-Pitt R Up"/>
        <s v="S-Chehalis R"/>
        <s v="S-Indianpoint Cr"/>
        <s v="S-Horsefly R"/>
        <s v="S-Cottonwood R"/>
        <s v="S-Fontoniko Cr"/>
        <s v="S-Hicks Cr"/>
        <s v="S-Finn Cr"/>
        <s v="S-McKinley Cr"/>
        <s v="S-Baezaeko R"/>
        <s v="S-Cariboo R Low"/>
        <s v="S-Thompson R N"/>
        <s v="S-Chill+Harrison R"/>
        <s v="S-Deadman R"/>
        <s v="S-Fraser R Up"/>
        <s v="S-Alouette R S"/>
        <s v="S-West Road R"/>
        <s v="S-Willow R/UPFR"/>
        <s v="S-Chilako R"/>
        <s v="S-Chilcotin R"/>
        <s v="S-Thompson R S"/>
        <s v="S-Swift Cr"/>
        <s v="S-Swift R/UPFR"/>
        <s v="S-Big Silver Cr"/>
        <s v="S-Seebach Cr"/>
        <s v="S-Serpentine R"/>
      </sharedItems>
    </cacheField>
    <cacheField name="release_location_state" numFmtId="0">
      <sharedItems/>
    </cacheField>
    <cacheField name="release_location_psc_region" numFmtId="0">
      <sharedItems/>
    </cacheField>
    <cacheField name="release_location_psc_basin" numFmtId="0">
      <sharedItems/>
    </cacheField>
    <cacheField name="record_origin" numFmtId="0">
      <sharedItems/>
    </cacheField>
    <cacheField name="Hatcher Expansion Ratio" numFmtId="2">
      <sharedItems containsMixedTypes="1" containsNumber="1" minValue="0" maxValue="49.044797687861269"/>
    </cacheField>
    <cacheField name="Release Type"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r:id="rId1" refreshedBy="DFO-MPO" refreshedDate="43088.560224652778" createdVersion="4" refreshedVersion="4" recordCount="660">
  <cacheSource type="worksheet">
    <worksheetSource ref="A1:Z661" sheet="Nicola - Escapement CWT Data"/>
  </cacheSource>
  <cacheFields count="26">
    <cacheField name="River" numFmtId="0">
      <sharedItems containsBlank="1"/>
    </cacheField>
    <cacheField name="Brood Year" numFmtId="0">
      <sharedItems containsBlank="1" containsMixedTypes="1" containsNumber="1" containsInteger="1" minValue="1985" maxValue="2014" count="32">
        <n v="2013"/>
        <n v="2012"/>
        <n v="2014"/>
        <s v=""/>
        <m/>
        <n v="2011"/>
        <n v="2010"/>
        <n v="2009"/>
        <n v="2008"/>
        <n v="2007"/>
        <n v="2006"/>
        <n v="2005"/>
        <n v="2004"/>
        <n v="2003"/>
        <n v="2002"/>
        <n v="2001"/>
        <n v="2000"/>
        <n v="1999"/>
        <n v="1998"/>
        <n v="1997"/>
        <n v="1996"/>
        <n v="1995"/>
        <n v="1994"/>
        <n v="1993"/>
        <n v="1991"/>
        <n v="1992"/>
        <n v="1990"/>
        <n v="1989"/>
        <n v="1988"/>
        <n v="1987"/>
        <n v="1986"/>
        <n v="1985"/>
      </sharedItems>
    </cacheField>
    <cacheField name="Spawning Year" numFmtId="0">
      <sharedItems containsString="0" containsBlank="1" containsNumber="1" containsInteger="1" minValue="1987" maxValue="2017" count="32">
        <n v="2017"/>
        <m/>
        <n v="2016"/>
        <n v="2015"/>
        <n v="2014"/>
        <n v="2013"/>
        <n v="2012"/>
        <n v="2011"/>
        <n v="2010"/>
        <n v="2009"/>
        <n v="2008"/>
        <n v="2007"/>
        <n v="2006"/>
        <n v="2005"/>
        <n v="2004"/>
        <n v="2003"/>
        <n v="2002"/>
        <n v="2001"/>
        <n v="2000"/>
        <n v="1999"/>
        <n v="1998"/>
        <n v="1997"/>
        <n v="1996"/>
        <n v="1995"/>
        <n v="1994"/>
        <n v="1993"/>
        <n v="1992"/>
        <n v="1991"/>
        <n v="1990"/>
        <n v="1989"/>
        <n v="1988"/>
        <n v="1987"/>
      </sharedItems>
    </cacheField>
    <cacheField name="Tagcode" numFmtId="0">
      <sharedItems containsBlank="1" count="152">
        <s v="181690"/>
        <s v="181899"/>
        <s v="182398"/>
        <s v="182399"/>
        <s v="182891"/>
        <s v="183277"/>
        <s v="183278"/>
        <s v="183472"/>
        <s v="183493"/>
        <s v="183596"/>
        <s v="183597"/>
        <s v="183871"/>
        <s v="Lost Pin"/>
        <s v="No Data"/>
        <s v="No Pin"/>
        <m/>
        <s v="181248"/>
        <s v="181366"/>
        <s v="181693"/>
        <s v="181774"/>
        <s v="181930"/>
        <s v="182390"/>
        <s v="182391"/>
        <s v="182383"/>
        <s v="180576"/>
        <s v="181091"/>
        <s v="181380"/>
        <s v="181583"/>
        <s v="181692"/>
        <s v="181918"/>
        <s v="182384"/>
        <s v="185648"/>
        <s v="180965"/>
        <s v="180966"/>
        <s v="181364"/>
        <s v="181582"/>
        <s v="180183"/>
        <s v="180184"/>
        <s v="180189"/>
        <s v="180990"/>
        <s v="185926"/>
        <s v="185935"/>
        <s v="185936"/>
        <s v="185236"/>
        <s v="185728"/>
        <s v="185215"/>
        <s v="185216"/>
        <s v="185217"/>
        <s v="185234"/>
        <s v="185235"/>
        <s v="185237"/>
        <s v="181915"/>
        <s v="181916"/>
        <s v="181917"/>
        <s v="184050"/>
        <s v="184051"/>
        <s v="185516"/>
        <s v="185517"/>
        <s v="185201"/>
        <s v="185202"/>
        <s v="185203"/>
        <s v="184723"/>
        <s v="182216"/>
        <s v="182217"/>
        <s v="182218"/>
        <s v="184722"/>
        <s v="184724"/>
        <s v="184910"/>
        <s v="182126"/>
        <s v="182127"/>
        <s v="182128"/>
        <s v="182129"/>
        <s v="184549"/>
        <s v="183862"/>
        <s v="183863"/>
        <s v="182862"/>
        <s v="182863"/>
        <s v="183103"/>
        <s v="183352"/>
        <s v="183911"/>
        <s v="182731"/>
        <s v="182732"/>
        <s v="182734"/>
        <s v="181952"/>
        <s v="181953"/>
        <s v="183350"/>
        <s v="181642"/>
        <s v="181526"/>
        <s v="180852"/>
        <s v="180853"/>
        <s v="180857"/>
        <s v="181225"/>
        <s v="181430"/>
        <s v="181643"/>
        <s v="180850"/>
        <s v="180851"/>
        <s v="181226"/>
        <s v="181227"/>
        <s v="181754"/>
        <s v="180304"/>
        <s v="180305"/>
        <s v="180306"/>
        <s v="180352"/>
        <s v="180840"/>
        <s v="180302"/>
        <s v="020420"/>
        <s v="020739"/>
        <s v="020740"/>
        <s v="021555"/>
        <s v="021556"/>
        <s v="020353"/>
        <s v="020416"/>
        <s v="020417"/>
        <s v="020418"/>
        <s v="020419"/>
        <s v="020738"/>
        <s v="020741"/>
        <s v="020742"/>
        <s v="020743"/>
        <s v="025856"/>
        <s v="025857"/>
        <s v="025858"/>
        <s v="025859"/>
        <s v="024859"/>
        <s v="025150"/>
        <s v="025431"/>
        <s v="025432"/>
        <s v="025518"/>
        <s v="025547"/>
        <s v="025738"/>
        <s v="025739"/>
        <s v="025740"/>
        <s v="024562"/>
        <s v="024563"/>
        <s v="024601"/>
        <s v="025163"/>
        <s v="025201"/>
        <s v="025202"/>
        <s v="023535"/>
        <s v="023730"/>
        <s v="024057"/>
        <s v="024607"/>
        <s v="022818"/>
        <s v="022820"/>
        <s v="022821"/>
        <s v="022822"/>
        <s v="022823"/>
        <s v="023038"/>
        <s v="023039"/>
        <s v="023310"/>
        <s v="023311"/>
        <s v="022718"/>
      </sharedItems>
    </cacheField>
    <cacheField name="Location" numFmtId="0">
      <sharedItems containsBlank="1"/>
    </cacheField>
    <cacheField name="Sex" numFmtId="0">
      <sharedItems containsBlank="1" count="4">
        <s v="M"/>
        <m/>
        <s v="F"/>
        <s v="Combined"/>
      </sharedItems>
    </cacheField>
    <cacheField name="Stratum" numFmtId="0">
      <sharedItems containsBlank="1"/>
    </cacheField>
    <cacheField name="Number AFC Pitched in Stratum" numFmtId="0">
      <sharedItems containsString="0" containsBlank="1" containsNumber="1" containsInteger="1" minValue="6" maxValue="1056"/>
    </cacheField>
    <cacheField name="Number AFC Heads Sampled from Stratum" numFmtId="0">
      <sharedItems containsString="0" containsBlank="1" containsNumber="1" containsInteger="1" minValue="6" maxValue="522"/>
    </cacheField>
    <cacheField name="Sample Rate" numFmtId="0">
      <sharedItems containsString="0" containsBlank="1" containsNumber="1" minValue="5.0497384327650233E-2" maxValue="0.5082001245588541"/>
    </cacheField>
    <cacheField name="Number Observed" numFmtId="0">
      <sharedItems containsString="0" containsBlank="1" containsNumber="1" containsInteger="1" minValue="0" maxValue="164"/>
    </cacheField>
    <cacheField name="Number of Fish  Examined for Mark Status in Stratum" numFmtId="0">
      <sharedItems containsString="0" containsBlank="1" containsNumber="1" containsInteger="1" minValue="102" maxValue="4429"/>
    </cacheField>
    <cacheField name="Proportion of AFC fish in Stratum" numFmtId="0">
      <sharedItems containsString="0" containsBlank="1" containsNumber="1" minValue="1.5177548682703322E-2" maxValue="0.59190031152647971"/>
    </cacheField>
    <cacheField name="Variance of Proportion" numFmtId="0">
      <sharedItems containsString="0" containsBlank="1" containsNumber="1" minValue="2.3073228365401035E-6" maxValue="8.3749162092956655E-4"/>
    </cacheField>
    <cacheField name="Number Estimated" numFmtId="0">
      <sharedItems containsString="0" containsBlank="1" containsNumber="1" minValue="0" maxValue="862.32890944220958"/>
    </cacheField>
    <cacheField name="Number Estimated (adj for no data and lost pin)" numFmtId="0">
      <sharedItems containsString="0" containsBlank="1" containsNumber="1" minValue="0" maxValue="866.14452408575914"/>
    </cacheField>
    <cacheField name="Variance of Number Estimated" numFmtId="0">
      <sharedItems containsString="0" containsBlank="1" containsNumber="1" minValue="0" maxValue="10911.240347118051"/>
    </cacheField>
    <cacheField name="CV of number estimated CWTs in stratum" numFmtId="0">
      <sharedItems containsBlank="1" containsMixedTypes="1" containsNumber="1" minValue="0" maxValue="1.007088081004855"/>
    </cacheField>
    <cacheField name="Number of AFC fish in Stratum" numFmtId="0">
      <sharedItems containsString="0" containsBlank="1" containsNumber="1" minValue="13.114754098360656" maxValue="2209.7557010611877"/>
    </cacheField>
    <cacheField name="Variance of total number of AFC fish in stratum" numFmtId="0">
      <sharedItems containsString="0" containsBlank="1" containsNumber="1" minValue="18.236980535057654" maxValue="143940.81633714295"/>
    </cacheField>
    <cacheField name="CV of number AFC fish in stratum" numFmtId="0">
      <sharedItems containsString="0" containsBlank="1" containsNumber="1" minValue="4.8890522253723673E-2" maxValue="0.32562393131050527"/>
    </cacheField>
    <cacheField name="Total number of fish in Stratum" numFmtId="0">
      <sharedItems containsString="0" containsBlank="1" containsNumber="1" minValue="200.70833333333334" maxValue="10204"/>
    </cacheField>
    <cacheField name="Variance of total number of fish in stratum" numFmtId="0">
      <sharedItems containsString="0" containsBlank="1" containsNumber="1" minValue="610.84006944444445" maxValue="2500612.9606453171"/>
    </cacheField>
    <cacheField name="CV of number fish in stratum" numFmtId="0">
      <sharedItems containsString="0" containsBlank="1" containsNumber="1" minValue="4.0335111718694971E-2" maxValue="0.18524604811503451"/>
    </cacheField>
    <cacheField name="Indicator" numFmtId="0">
      <sharedItems containsBlank="1" count="3">
        <s v="yes"/>
        <s v="no"/>
        <m/>
      </sharedItems>
    </cacheField>
    <cacheField name="Age" numFmtId="0">
      <sharedItems containsBlank="1" containsMixedTypes="1" containsNumber="1" containsInteger="1" minValue="2" maxValue="5" count="6">
        <n v="4"/>
        <n v="5"/>
        <n v="3"/>
        <s v=""/>
        <m/>
        <n v="2"/>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r:id="rId1" refreshedBy="DFO-MPO" refreshedDate="43088.560620138887" createdVersion="4" refreshedVersion="4" recordCount="660">
  <cacheSource type="worksheet">
    <worksheetSource ref="A1:Y661" sheet="Nicola - Escapement CWT Data"/>
  </cacheSource>
  <cacheFields count="25">
    <cacheField name="River" numFmtId="0">
      <sharedItems containsBlank="1"/>
    </cacheField>
    <cacheField name="Brood Year" numFmtId="0">
      <sharedItems containsBlank="1" containsMixedTypes="1" containsNumber="1" containsInteger="1" minValue="1985" maxValue="2014"/>
    </cacheField>
    <cacheField name="Spawning Year" numFmtId="0">
      <sharedItems containsString="0" containsBlank="1" containsNumber="1" containsInteger="1" minValue="1987" maxValue="2017" count="32">
        <n v="2017"/>
        <m/>
        <n v="2016"/>
        <n v="2015"/>
        <n v="2014"/>
        <n v="2013"/>
        <n v="2012"/>
        <n v="2011"/>
        <n v="2010"/>
        <n v="2009"/>
        <n v="2008"/>
        <n v="2007"/>
        <n v="2006"/>
        <n v="2005"/>
        <n v="2004"/>
        <n v="2003"/>
        <n v="2002"/>
        <n v="2001"/>
        <n v="2000"/>
        <n v="1999"/>
        <n v="1998"/>
        <n v="1997"/>
        <n v="1996"/>
        <n v="1995"/>
        <n v="1994"/>
        <n v="1993"/>
        <n v="1992"/>
        <n v="1991"/>
        <n v="1990"/>
        <n v="1989"/>
        <n v="1988"/>
        <n v="1987"/>
      </sharedItems>
    </cacheField>
    <cacheField name="Tagcode" numFmtId="0">
      <sharedItems containsBlank="1" count="155">
        <s v="181690"/>
        <s v="181899"/>
        <s v="182398"/>
        <s v="182399"/>
        <s v="182891"/>
        <s v="183277"/>
        <s v="183278"/>
        <s v="183472"/>
        <s v="183493"/>
        <s v="183596"/>
        <s v="183597"/>
        <s v="183871"/>
        <s v="Lost Pin"/>
        <s v="No Data"/>
        <s v="No Pin"/>
        <m/>
        <s v="181248"/>
        <s v="181366"/>
        <s v="181693"/>
        <s v="181774"/>
        <s v="181930"/>
        <s v="182390"/>
        <s v="182391"/>
        <s v="182383"/>
        <s v="180576"/>
        <s v="181091"/>
        <s v="181380"/>
        <s v="181583"/>
        <s v="181692"/>
        <s v="181918"/>
        <s v="182384"/>
        <s v="185648"/>
        <s v="180965"/>
        <s v="180966"/>
        <s v="181364"/>
        <s v="181582"/>
        <s v="180183"/>
        <s v="180184"/>
        <s v="180189"/>
        <s v="180990"/>
        <s v="185926"/>
        <s v="185935"/>
        <s v="185936"/>
        <s v="185236"/>
        <s v="185728"/>
        <s v="185215"/>
        <s v="185216"/>
        <s v="185217"/>
        <s v="185234"/>
        <s v="185235"/>
        <s v="185237"/>
        <s v="181915"/>
        <s v="181916"/>
        <s v="181917"/>
        <s v="184050"/>
        <s v="184051"/>
        <s v="185516"/>
        <s v="185517"/>
        <s v="185201"/>
        <s v="185202"/>
        <s v="185203"/>
        <s v="184723"/>
        <s v="182216"/>
        <s v="182217"/>
        <s v="182218"/>
        <s v="184722"/>
        <s v="184724"/>
        <s v="184910"/>
        <s v="182126"/>
        <s v="182127"/>
        <s v="182128"/>
        <s v="182129"/>
        <s v="184549"/>
        <s v="183862"/>
        <s v="183863"/>
        <s v="182862"/>
        <s v="182863"/>
        <s v="183103"/>
        <s v="183352"/>
        <s v="183911"/>
        <s v="182731"/>
        <s v="182732"/>
        <s v="182734"/>
        <s v="181952"/>
        <s v="181953"/>
        <s v="183350"/>
        <s v="181642"/>
        <s v="181526"/>
        <s v="180852"/>
        <s v="180853"/>
        <s v="180857"/>
        <s v="181225"/>
        <s v="181430"/>
        <s v="181643"/>
        <s v="180850"/>
        <s v="180851"/>
        <s v="181226"/>
        <s v="181227"/>
        <s v="181754"/>
        <s v="180304"/>
        <s v="180305"/>
        <s v="180306"/>
        <s v="180352"/>
        <s v="180840"/>
        <s v="180302"/>
        <s v="020420"/>
        <s v="020739"/>
        <s v="020740"/>
        <s v="021555"/>
        <s v="021556"/>
        <s v="020353"/>
        <s v="020416"/>
        <s v="020417"/>
        <s v="020418"/>
        <s v="020419"/>
        <s v="020738"/>
        <s v="020741"/>
        <s v="020742"/>
        <s v="020743"/>
        <s v="025856"/>
        <s v="025857"/>
        <s v="025858"/>
        <s v="025859"/>
        <s v="024859"/>
        <s v="025150"/>
        <s v="025431"/>
        <s v="025432"/>
        <s v="025518"/>
        <s v="025547"/>
        <s v="025738"/>
        <s v="025739"/>
        <s v="025740"/>
        <s v="024562"/>
        <s v="024563"/>
        <s v="024601"/>
        <s v="025163"/>
        <s v="025201"/>
        <s v="025202"/>
        <s v="023535"/>
        <s v="023730"/>
        <s v="024057"/>
        <s v="024607"/>
        <s v="022818"/>
        <s v="022820"/>
        <s v="022821"/>
        <s v="022822"/>
        <s v="022823"/>
        <s v="023038"/>
        <s v="023039"/>
        <s v="023310"/>
        <s v="023311"/>
        <s v="022718"/>
        <s v="184124" u="1"/>
        <s v="182832" u="1"/>
        <s v="182829" u="1"/>
      </sharedItems>
    </cacheField>
    <cacheField name="Location" numFmtId="0">
      <sharedItems containsBlank="1"/>
    </cacheField>
    <cacheField name="Sex" numFmtId="0">
      <sharedItems containsBlank="1" count="4">
        <s v="M"/>
        <m/>
        <s v="F"/>
        <s v="Combined"/>
      </sharedItems>
    </cacheField>
    <cacheField name="Stratum" numFmtId="0">
      <sharedItems containsBlank="1"/>
    </cacheField>
    <cacheField name="Number AFC Pitched in Stratum" numFmtId="0">
      <sharedItems containsString="0" containsBlank="1" containsNumber="1" containsInteger="1" minValue="6" maxValue="1056"/>
    </cacheField>
    <cacheField name="Number AFC Heads Sampled from Stratum" numFmtId="0">
      <sharedItems containsString="0" containsBlank="1" containsNumber="1" containsInteger="1" minValue="6" maxValue="522"/>
    </cacheField>
    <cacheField name="Sample Rate" numFmtId="0">
      <sharedItems containsString="0" containsBlank="1" containsNumber="1" minValue="5.0497384327650233E-2" maxValue="0.5082001245588541"/>
    </cacheField>
    <cacheField name="Number Observed" numFmtId="0">
      <sharedItems containsString="0" containsBlank="1" containsNumber="1" containsInteger="1" minValue="0" maxValue="164"/>
    </cacheField>
    <cacheField name="Number of Fish  Examined for Mark Status in Stratum" numFmtId="0">
      <sharedItems containsString="0" containsBlank="1" containsNumber="1" containsInteger="1" minValue="102" maxValue="4429"/>
    </cacheField>
    <cacheField name="Proportion of AFC fish in Stratum" numFmtId="0">
      <sharedItems containsString="0" containsBlank="1" containsNumber="1" minValue="1.5177548682703322E-2" maxValue="0.59190031152647971"/>
    </cacheField>
    <cacheField name="Variance of Proportion" numFmtId="0">
      <sharedItems containsString="0" containsBlank="1" containsNumber="1" minValue="2.3073228365401035E-6" maxValue="8.3749162092956655E-4"/>
    </cacheField>
    <cacheField name="Number Estimated" numFmtId="0">
      <sharedItems containsString="0" containsBlank="1" containsNumber="1" minValue="0" maxValue="862.32890944220958"/>
    </cacheField>
    <cacheField name="Number Estimated (adj for no data and lost pin)" numFmtId="0">
      <sharedItems containsString="0" containsBlank="1" containsNumber="1" minValue="0" maxValue="866.14452408575914"/>
    </cacheField>
    <cacheField name="Variance of Number Estimated" numFmtId="0">
      <sharedItems containsString="0" containsBlank="1" containsNumber="1" minValue="0" maxValue="10911.240347118051"/>
    </cacheField>
    <cacheField name="CV of number estimated CWTs in stratum" numFmtId="0">
      <sharedItems containsBlank="1" containsMixedTypes="1" containsNumber="1" minValue="0" maxValue="1.007088081004855"/>
    </cacheField>
    <cacheField name="Number of AFC fish in Stratum" numFmtId="0">
      <sharedItems containsString="0" containsBlank="1" containsNumber="1" minValue="13.114754098360656" maxValue="2209.7557010611877"/>
    </cacheField>
    <cacheField name="Variance of total number of AFC fish in stratum" numFmtId="0">
      <sharedItems containsString="0" containsBlank="1" containsNumber="1" minValue="18.236980535057654" maxValue="143940.81633714295"/>
    </cacheField>
    <cacheField name="CV of number AFC fish in stratum" numFmtId="0">
      <sharedItems containsString="0" containsBlank="1" containsNumber="1" minValue="4.8890522253723673E-2" maxValue="0.32562393131050527"/>
    </cacheField>
    <cacheField name="Total number of fish in Stratum" numFmtId="0">
      <sharedItems containsString="0" containsBlank="1" containsNumber="1" minValue="200.70833333333334" maxValue="10204"/>
    </cacheField>
    <cacheField name="Variance of total number of fish in stratum" numFmtId="0">
      <sharedItems containsString="0" containsBlank="1" containsNumber="1" minValue="610.84006944444445" maxValue="2500612.9606453171"/>
    </cacheField>
    <cacheField name="CV of number fish in stratum" numFmtId="0">
      <sharedItems containsString="0" containsBlank="1" containsNumber="1" minValue="4.0335111718694971E-2" maxValue="0.18524604811503451"/>
    </cacheField>
    <cacheField name="Indicator" numFmtId="0">
      <sharedItems containsBlank="1" count="3">
        <s v="yes"/>
        <s v="no"/>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
  <r>
    <x v="0"/>
    <x v="0"/>
    <x v="0"/>
    <x v="0"/>
  </r>
  <r>
    <x v="1"/>
    <x v="0"/>
    <x v="0"/>
    <x v="0"/>
  </r>
  <r>
    <x v="1"/>
    <x v="0"/>
    <x v="1"/>
    <x v="1"/>
  </r>
  <r>
    <x v="2"/>
    <x v="1"/>
    <x v="0"/>
    <x v="1"/>
  </r>
  <r>
    <x v="3"/>
    <x v="0"/>
    <x v="0"/>
    <x v="0"/>
  </r>
  <r>
    <x v="4"/>
    <x v="0"/>
    <x v="0"/>
    <x v="2"/>
  </r>
  <r>
    <x v="5"/>
    <x v="0"/>
    <x v="0"/>
    <x v="3"/>
  </r>
  <r>
    <x v="6"/>
    <x v="0"/>
    <x v="0"/>
    <x v="0"/>
  </r>
  <r>
    <x v="7"/>
    <x v="0"/>
    <x v="0"/>
    <x v="4"/>
  </r>
  <r>
    <x v="7"/>
    <x v="0"/>
    <x v="2"/>
    <x v="1"/>
  </r>
  <r>
    <x v="8"/>
    <x v="0"/>
    <x v="0"/>
    <x v="4"/>
  </r>
  <r>
    <x v="8"/>
    <x v="0"/>
    <x v="1"/>
    <x v="1"/>
  </r>
  <r>
    <x v="9"/>
    <x v="0"/>
    <x v="0"/>
    <x v="5"/>
  </r>
  <r>
    <x v="9"/>
    <x v="0"/>
    <x v="2"/>
    <x v="1"/>
  </r>
  <r>
    <x v="9"/>
    <x v="0"/>
    <x v="1"/>
    <x v="4"/>
  </r>
  <r>
    <x v="10"/>
    <x v="0"/>
    <x v="0"/>
    <x v="6"/>
  </r>
  <r>
    <x v="10"/>
    <x v="0"/>
    <x v="1"/>
    <x v="1"/>
  </r>
  <r>
    <x v="11"/>
    <x v="0"/>
    <x v="0"/>
    <x v="7"/>
  </r>
  <r>
    <x v="11"/>
    <x v="0"/>
    <x v="2"/>
    <x v="8"/>
  </r>
  <r>
    <x v="12"/>
    <x v="0"/>
    <x v="0"/>
    <x v="9"/>
  </r>
  <r>
    <x v="12"/>
    <x v="0"/>
    <x v="2"/>
    <x v="1"/>
  </r>
  <r>
    <x v="12"/>
    <x v="0"/>
    <x v="1"/>
    <x v="1"/>
  </r>
  <r>
    <x v="13"/>
    <x v="1"/>
    <x v="0"/>
    <x v="10"/>
  </r>
  <r>
    <x v="13"/>
    <x v="1"/>
    <x v="2"/>
    <x v="4"/>
  </r>
  <r>
    <x v="13"/>
    <x v="1"/>
    <x v="1"/>
    <x v="0"/>
  </r>
  <r>
    <x v="14"/>
    <x v="1"/>
    <x v="0"/>
    <x v="11"/>
  </r>
  <r>
    <x v="15"/>
    <x v="2"/>
    <x v="0"/>
    <x v="8"/>
  </r>
  <r>
    <x v="16"/>
    <x v="2"/>
    <x v="0"/>
    <x v="1"/>
  </r>
  <r>
    <x v="17"/>
    <x v="2"/>
    <x v="0"/>
    <x v="4"/>
  </r>
  <r>
    <x v="18"/>
    <x v="2"/>
    <x v="0"/>
    <x v="1"/>
  </r>
  <r>
    <x v="19"/>
    <x v="1"/>
    <x v="0"/>
    <x v="0"/>
  </r>
  <r>
    <x v="20"/>
    <x v="1"/>
    <x v="0"/>
    <x v="0"/>
  </r>
  <r>
    <x v="21"/>
    <x v="1"/>
    <x v="0"/>
    <x v="11"/>
  </r>
  <r>
    <x v="21"/>
    <x v="1"/>
    <x v="2"/>
    <x v="1"/>
  </r>
</pivotCacheRecords>
</file>

<file path=xl/pivotCache/pivotCacheRecords2.xml><?xml version="1.0" encoding="utf-8"?>
<pivotCacheRecords xmlns="http://schemas.openxmlformats.org/spreadsheetml/2006/main" xmlns:r="http://schemas.openxmlformats.org/officeDocument/2006/relationships" count="29">
  <r>
    <x v="0"/>
    <x v="0"/>
    <x v="0"/>
    <x v="0"/>
  </r>
  <r>
    <x v="1"/>
    <x v="1"/>
    <x v="0"/>
    <x v="0"/>
  </r>
  <r>
    <x v="2"/>
    <x v="1"/>
    <x v="0"/>
    <x v="0"/>
  </r>
  <r>
    <x v="3"/>
    <x v="2"/>
    <x v="0"/>
    <x v="1"/>
  </r>
  <r>
    <x v="4"/>
    <x v="2"/>
    <x v="0"/>
    <x v="0"/>
  </r>
  <r>
    <x v="5"/>
    <x v="2"/>
    <x v="0"/>
    <x v="0"/>
  </r>
  <r>
    <x v="6"/>
    <x v="1"/>
    <x v="1"/>
    <x v="2"/>
  </r>
  <r>
    <x v="7"/>
    <x v="0"/>
    <x v="2"/>
    <x v="1"/>
  </r>
  <r>
    <x v="7"/>
    <x v="0"/>
    <x v="1"/>
    <x v="3"/>
  </r>
  <r>
    <x v="0"/>
    <x v="0"/>
    <x v="2"/>
    <x v="2"/>
  </r>
  <r>
    <x v="0"/>
    <x v="0"/>
    <x v="1"/>
    <x v="4"/>
  </r>
  <r>
    <x v="8"/>
    <x v="0"/>
    <x v="2"/>
    <x v="5"/>
  </r>
  <r>
    <x v="8"/>
    <x v="0"/>
    <x v="1"/>
    <x v="5"/>
  </r>
  <r>
    <x v="9"/>
    <x v="1"/>
    <x v="2"/>
    <x v="1"/>
  </r>
  <r>
    <x v="9"/>
    <x v="1"/>
    <x v="1"/>
    <x v="6"/>
  </r>
  <r>
    <x v="1"/>
    <x v="1"/>
    <x v="2"/>
    <x v="1"/>
  </r>
  <r>
    <x v="1"/>
    <x v="1"/>
    <x v="1"/>
    <x v="7"/>
  </r>
  <r>
    <x v="2"/>
    <x v="1"/>
    <x v="2"/>
    <x v="2"/>
  </r>
  <r>
    <x v="2"/>
    <x v="1"/>
    <x v="1"/>
    <x v="4"/>
  </r>
  <r>
    <x v="3"/>
    <x v="2"/>
    <x v="2"/>
    <x v="2"/>
  </r>
  <r>
    <x v="4"/>
    <x v="2"/>
    <x v="2"/>
    <x v="0"/>
  </r>
  <r>
    <x v="4"/>
    <x v="2"/>
    <x v="1"/>
    <x v="0"/>
  </r>
  <r>
    <x v="5"/>
    <x v="2"/>
    <x v="2"/>
    <x v="1"/>
  </r>
  <r>
    <x v="5"/>
    <x v="2"/>
    <x v="1"/>
    <x v="0"/>
  </r>
  <r>
    <x v="10"/>
    <x v="2"/>
    <x v="2"/>
    <x v="0"/>
  </r>
  <r>
    <x v="10"/>
    <x v="2"/>
    <x v="1"/>
    <x v="0"/>
  </r>
  <r>
    <x v="11"/>
    <x v="2"/>
    <x v="2"/>
    <x v="0"/>
  </r>
  <r>
    <x v="12"/>
    <x v="3"/>
    <x v="3"/>
    <x v="0"/>
  </r>
  <r>
    <x v="13"/>
    <x v="3"/>
    <x v="3"/>
    <x v="0"/>
  </r>
</pivotCacheRecords>
</file>

<file path=xl/pivotCache/pivotCacheRecords3.xml><?xml version="1.0" encoding="utf-8"?>
<pivotCacheRecords xmlns="http://schemas.openxmlformats.org/spreadsheetml/2006/main" xmlns:r="http://schemas.openxmlformats.org/officeDocument/2006/relationships" count="29">
  <r>
    <x v="0"/>
    <x v="0"/>
    <x v="0"/>
    <x v="0"/>
  </r>
  <r>
    <x v="1"/>
    <x v="0"/>
    <x v="0"/>
    <x v="0"/>
  </r>
  <r>
    <x v="2"/>
    <x v="0"/>
    <x v="0"/>
    <x v="0"/>
  </r>
  <r>
    <x v="3"/>
    <x v="0"/>
    <x v="0"/>
    <x v="1"/>
  </r>
  <r>
    <x v="3"/>
    <x v="0"/>
    <x v="0"/>
    <x v="0"/>
  </r>
  <r>
    <x v="4"/>
    <x v="0"/>
    <x v="0"/>
    <x v="2"/>
  </r>
  <r>
    <x v="4"/>
    <x v="0"/>
    <x v="0"/>
    <x v="3"/>
  </r>
  <r>
    <x v="5"/>
    <x v="0"/>
    <x v="0"/>
    <x v="3"/>
  </r>
  <r>
    <x v="5"/>
    <x v="0"/>
    <x v="0"/>
    <x v="4"/>
  </r>
  <r>
    <x v="6"/>
    <x v="0"/>
    <x v="0"/>
    <x v="4"/>
  </r>
  <r>
    <x v="6"/>
    <x v="0"/>
    <x v="0"/>
    <x v="1"/>
  </r>
  <r>
    <x v="7"/>
    <x v="0"/>
    <x v="0"/>
    <x v="0"/>
  </r>
  <r>
    <x v="8"/>
    <x v="0"/>
    <x v="0"/>
    <x v="5"/>
  </r>
  <r>
    <x v="8"/>
    <x v="0"/>
    <x v="0"/>
    <x v="6"/>
  </r>
  <r>
    <x v="9"/>
    <x v="0"/>
    <x v="0"/>
    <x v="7"/>
  </r>
  <r>
    <x v="9"/>
    <x v="0"/>
    <x v="0"/>
    <x v="7"/>
  </r>
  <r>
    <x v="10"/>
    <x v="0"/>
    <x v="0"/>
    <x v="1"/>
  </r>
  <r>
    <x v="10"/>
    <x v="0"/>
    <x v="0"/>
    <x v="3"/>
  </r>
  <r>
    <x v="11"/>
    <x v="0"/>
    <x v="0"/>
    <x v="8"/>
  </r>
  <r>
    <x v="11"/>
    <x v="0"/>
    <x v="0"/>
    <x v="9"/>
  </r>
  <r>
    <x v="12"/>
    <x v="0"/>
    <x v="0"/>
    <x v="3"/>
  </r>
  <r>
    <x v="12"/>
    <x v="0"/>
    <x v="0"/>
    <x v="0"/>
  </r>
  <r>
    <x v="13"/>
    <x v="0"/>
    <x v="0"/>
    <x v="3"/>
  </r>
  <r>
    <x v="13"/>
    <x v="0"/>
    <x v="0"/>
    <x v="3"/>
  </r>
  <r>
    <x v="14"/>
    <x v="0"/>
    <x v="0"/>
    <x v="4"/>
  </r>
  <r>
    <x v="14"/>
    <x v="0"/>
    <x v="0"/>
    <x v="1"/>
  </r>
  <r>
    <x v="15"/>
    <x v="0"/>
    <x v="0"/>
    <x v="0"/>
  </r>
  <r>
    <x v="16"/>
    <x v="0"/>
    <x v="0"/>
    <x v="0"/>
  </r>
  <r>
    <x v="17"/>
    <x v="0"/>
    <x v="0"/>
    <x v="2"/>
  </r>
</pivotCacheRecords>
</file>

<file path=xl/pivotCache/pivotCacheRecords4.xml><?xml version="1.0" encoding="utf-8"?>
<pivotCacheRecords xmlns="http://schemas.openxmlformats.org/spreadsheetml/2006/main" xmlns:r="http://schemas.openxmlformats.org/officeDocument/2006/relationships" count="15">
  <r>
    <x v="0"/>
    <x v="0"/>
    <x v="0"/>
    <x v="0"/>
  </r>
  <r>
    <x v="0"/>
    <x v="0"/>
    <x v="1"/>
    <x v="0"/>
  </r>
  <r>
    <x v="1"/>
    <x v="1"/>
    <x v="0"/>
    <x v="1"/>
  </r>
  <r>
    <x v="1"/>
    <x v="1"/>
    <x v="1"/>
    <x v="2"/>
  </r>
  <r>
    <x v="2"/>
    <x v="1"/>
    <x v="0"/>
    <x v="2"/>
  </r>
  <r>
    <x v="2"/>
    <x v="1"/>
    <x v="1"/>
    <x v="3"/>
  </r>
  <r>
    <x v="3"/>
    <x v="1"/>
    <x v="0"/>
    <x v="4"/>
  </r>
  <r>
    <x v="3"/>
    <x v="1"/>
    <x v="1"/>
    <x v="3"/>
  </r>
  <r>
    <x v="4"/>
    <x v="1"/>
    <x v="0"/>
    <x v="1"/>
  </r>
  <r>
    <x v="4"/>
    <x v="1"/>
    <x v="1"/>
    <x v="3"/>
  </r>
  <r>
    <x v="5"/>
    <x v="1"/>
    <x v="0"/>
    <x v="2"/>
  </r>
  <r>
    <x v="5"/>
    <x v="1"/>
    <x v="1"/>
    <x v="3"/>
  </r>
  <r>
    <x v="6"/>
    <x v="1"/>
    <x v="0"/>
    <x v="3"/>
  </r>
  <r>
    <x v="6"/>
    <x v="1"/>
    <x v="1"/>
    <x v="2"/>
  </r>
  <r>
    <x v="7"/>
    <x v="2"/>
    <x v="2"/>
    <x v="0"/>
  </r>
</pivotCacheRecords>
</file>

<file path=xl/pivotCache/pivotCacheRecords5.xml><?xml version="1.0" encoding="utf-8"?>
<pivotCacheRecords xmlns="http://schemas.openxmlformats.org/spreadsheetml/2006/main" xmlns:r="http://schemas.openxmlformats.org/officeDocument/2006/relationships" count="155">
  <r>
    <x v="0"/>
    <s v="023535"/>
    <n v="3"/>
    <n v="3"/>
    <n v="13.067656056641312"/>
  </r>
  <r>
    <x v="0"/>
    <s v="023730"/>
    <n v="3"/>
    <n v="2"/>
    <n v="8.7117707044275416"/>
  </r>
  <r>
    <x v="0"/>
    <s v="024057"/>
    <n v="3"/>
    <n v="9"/>
    <n v="39.202968169923935"/>
  </r>
  <r>
    <x v="1"/>
    <s v="023535"/>
    <n v="4"/>
    <n v="16"/>
    <n v="209.44358321725838"/>
  </r>
  <r>
    <x v="1"/>
    <s v="023730"/>
    <n v="4"/>
    <n v="6"/>
    <n v="78.541343706471892"/>
  </r>
  <r>
    <x v="1"/>
    <s v="024057"/>
    <n v="4"/>
    <n v="23"/>
    <n v="301.07515087480891"/>
  </r>
  <r>
    <x v="2"/>
    <s v="023535"/>
    <n v="5"/>
    <n v="8"/>
    <n v="19.179512018344965"/>
  </r>
  <r>
    <x v="2"/>
    <s v="023730"/>
    <n v="5"/>
    <n v="8"/>
    <n v="19.179512018344965"/>
  </r>
  <r>
    <x v="2"/>
    <s v="024057"/>
    <n v="5"/>
    <n v="10"/>
    <n v="23.974390022931203"/>
  </r>
  <r>
    <x v="2"/>
    <s v="024562"/>
    <n v="4"/>
    <n v="14"/>
    <n v="33.564146032103686"/>
  </r>
  <r>
    <x v="2"/>
    <s v="024563"/>
    <n v="4"/>
    <n v="11"/>
    <n v="26.371829025224326"/>
  </r>
  <r>
    <x v="2"/>
    <s v="024601"/>
    <n v="4"/>
    <n v="8"/>
    <n v="19.179512018344965"/>
  </r>
  <r>
    <x v="2"/>
    <s v="025431"/>
    <n v="3"/>
    <n v="1"/>
    <n v="2.3974390022931207"/>
  </r>
  <r>
    <x v="3"/>
    <s v="024562"/>
    <n v="5"/>
    <n v="1"/>
    <n v="8.5788004427286069"/>
  </r>
  <r>
    <x v="3"/>
    <s v="024563"/>
    <n v="5"/>
    <n v="1"/>
    <n v="8.5788004427286069"/>
  </r>
  <r>
    <x v="3"/>
    <s v="024601"/>
    <n v="5"/>
    <n v="1"/>
    <n v="8.5788004427286069"/>
  </r>
  <r>
    <x v="3"/>
    <s v="025431"/>
    <n v="4"/>
    <n v="28"/>
    <n v="240.20641239640102"/>
  </r>
  <r>
    <x v="3"/>
    <s v="025432"/>
    <n v="4"/>
    <n v="24"/>
    <n v="205.89121062548659"/>
  </r>
  <r>
    <x v="3"/>
    <s v="025547"/>
    <n v="4"/>
    <n v="28"/>
    <n v="240.20641239640102"/>
  </r>
  <r>
    <x v="3"/>
    <s v="025857"/>
    <n v="3"/>
    <n v="1"/>
    <n v="8.5788004427286069"/>
  </r>
  <r>
    <x v="3"/>
    <s v="025859"/>
    <n v="3"/>
    <n v="1"/>
    <n v="8.5788004427286069"/>
  </r>
  <r>
    <x v="4"/>
    <s v="020738"/>
    <n v="3"/>
    <n v="1"/>
    <n v="4.0158822352576271"/>
  </r>
  <r>
    <x v="4"/>
    <s v="020739"/>
    <n v="3"/>
    <n v="1"/>
    <n v="4.0158822352576271"/>
  </r>
  <r>
    <x v="4"/>
    <s v="025431"/>
    <n v="5"/>
    <n v="3"/>
    <n v="12.047646705772882"/>
  </r>
  <r>
    <x v="4"/>
    <s v="025432"/>
    <n v="5"/>
    <n v="1"/>
    <n v="4.0158822352576271"/>
  </r>
  <r>
    <x v="4"/>
    <s v="025547"/>
    <n v="5"/>
    <n v="1"/>
    <n v="4.0158822352576271"/>
  </r>
  <r>
    <x v="4"/>
    <s v="025856"/>
    <n v="4"/>
    <n v="7"/>
    <n v="28.111175646803392"/>
  </r>
  <r>
    <x v="4"/>
    <s v="025857"/>
    <n v="4"/>
    <n v="8"/>
    <n v="32.127057882061017"/>
  </r>
  <r>
    <x v="4"/>
    <s v="025858"/>
    <n v="4"/>
    <n v="11"/>
    <n v="44.174704587833901"/>
  </r>
  <r>
    <x v="4"/>
    <s v="025859"/>
    <n v="4"/>
    <n v="11"/>
    <n v="44.174704587833901"/>
  </r>
  <r>
    <x v="5"/>
    <s v="020738"/>
    <n v="4"/>
    <n v="43"/>
    <n v="178.15503129066502"/>
  </r>
  <r>
    <x v="5"/>
    <s v="020739"/>
    <n v="4"/>
    <n v="39"/>
    <n v="161.58247024037061"/>
  </r>
  <r>
    <x v="5"/>
    <s v="020740"/>
    <n v="4"/>
    <n v="35"/>
    <n v="145.0099091900762"/>
  </r>
  <r>
    <x v="5"/>
    <s v="020741"/>
    <n v="4"/>
    <n v="31"/>
    <n v="128.43734813978176"/>
  </r>
  <r>
    <x v="5"/>
    <s v="025856"/>
    <n v="5"/>
    <n v="4"/>
    <n v="16.572561050294421"/>
  </r>
  <r>
    <x v="5"/>
    <s v="025857"/>
    <n v="5"/>
    <n v="1"/>
    <n v="4.1431402625736053"/>
  </r>
  <r>
    <x v="5"/>
    <s v="025858"/>
    <n v="5"/>
    <n v="2"/>
    <n v="8.2862805251472107"/>
  </r>
  <r>
    <x v="5"/>
    <s v="025859"/>
    <n v="5"/>
    <n v="1"/>
    <n v="4.1431402625736053"/>
  </r>
  <r>
    <x v="5"/>
    <s v="180304"/>
    <n v="3"/>
    <n v="3"/>
    <n v="12.429420787720815"/>
  </r>
  <r>
    <x v="5"/>
    <s v="180305"/>
    <n v="3"/>
    <n v="3"/>
    <n v="12.429420787720815"/>
  </r>
  <r>
    <x v="5"/>
    <s v="180306"/>
    <n v="3"/>
    <n v="7"/>
    <n v="29.001981838015237"/>
  </r>
  <r>
    <x v="6"/>
    <s v="020739"/>
    <n v="5"/>
    <n v="3"/>
    <n v="12.680511479603808"/>
  </r>
  <r>
    <x v="6"/>
    <s v="020740"/>
    <n v="5"/>
    <n v="2"/>
    <n v="8.4536743197358728"/>
  </r>
  <r>
    <x v="6"/>
    <s v="180304"/>
    <n v="4"/>
    <n v="131"/>
    <n v="553.71566794269972"/>
  </r>
  <r>
    <x v="6"/>
    <s v="180305"/>
    <n v="4"/>
    <n v="124"/>
    <n v="524.12780782362415"/>
  </r>
  <r>
    <x v="6"/>
    <s v="180306"/>
    <n v="4"/>
    <n v="124"/>
    <n v="524.12780782362415"/>
  </r>
  <r>
    <x v="6"/>
    <s v="180851"/>
    <n v="3"/>
    <n v="9"/>
    <n v="38.041534438811432"/>
  </r>
  <r>
    <x v="7"/>
    <s v="180304"/>
    <n v="5"/>
    <n v="11"/>
    <n v="64.314194314892575"/>
  </r>
  <r>
    <x v="7"/>
    <s v="180305"/>
    <n v="5"/>
    <n v="13"/>
    <n v="74.956761748728695"/>
  </r>
  <r>
    <x v="7"/>
    <s v="180306"/>
    <n v="5"/>
    <n v="12"/>
    <n v="70.791492717569412"/>
  </r>
  <r>
    <x v="7"/>
    <s v="180851"/>
    <n v="4"/>
    <n v="235"/>
    <n v="1371.4208096061129"/>
  </r>
  <r>
    <x v="8"/>
    <s v="180851"/>
    <n v="5"/>
    <n v="13"/>
    <n v="33.967411113769359"/>
  </r>
  <r>
    <x v="8"/>
    <s v="181227"/>
    <n v="4"/>
    <n v="7"/>
    <n v="18.291707008634827"/>
  </r>
  <r>
    <x v="8"/>
    <s v="181642"/>
    <n v="3"/>
    <n v="1"/>
    <n v="2.6136131016335602"/>
  </r>
  <r>
    <x v="9"/>
    <s v="181642"/>
    <n v="4"/>
    <n v="42"/>
    <n v="107.49275602724856"/>
  </r>
  <r>
    <x v="9"/>
    <s v="181643"/>
    <n v="4"/>
    <n v="19"/>
    <n v="46.094460789708194"/>
  </r>
  <r>
    <x v="10"/>
    <s v="181642"/>
    <n v="5"/>
    <n v="1"/>
    <n v="8.35"/>
  </r>
  <r>
    <x v="10"/>
    <s v="181952"/>
    <n v="4"/>
    <n v="14"/>
    <n v="124.01855670103092"/>
  </r>
  <r>
    <x v="10"/>
    <s v="181953"/>
    <n v="4"/>
    <n v="29"/>
    <n v="252.8278350515464"/>
  </r>
  <r>
    <x v="10"/>
    <s v="182731"/>
    <n v="3"/>
    <n v="3"/>
    <n v="25.761855670103092"/>
  </r>
  <r>
    <x v="10"/>
    <s v="182732"/>
    <n v="3"/>
    <n v="2"/>
    <n v="17.411855670103094"/>
  </r>
  <r>
    <x v="11"/>
    <s v="181952"/>
    <n v="5"/>
    <n v="4"/>
    <n v="23.676836431104327"/>
  </r>
  <r>
    <x v="11"/>
    <s v="181953"/>
    <n v="5"/>
    <n v="4"/>
    <n v="22.726980214205348"/>
  </r>
  <r>
    <x v="11"/>
    <s v="182731"/>
    <n v="4"/>
    <n v="192"/>
    <n v="1079.9717037875182"/>
  </r>
  <r>
    <x v="11"/>
    <s v="182732"/>
    <n v="4"/>
    <n v="172"/>
    <n v="960.63766541509767"/>
  </r>
  <r>
    <x v="11"/>
    <s v="182862"/>
    <n v="3"/>
    <n v="2"/>
    <n v="11.363490107102674"/>
  </r>
  <r>
    <x v="11"/>
    <s v="182863"/>
    <n v="3"/>
    <n v="2"/>
    <n v="11.363490107102674"/>
  </r>
  <r>
    <x v="12"/>
    <s v="182731"/>
    <n v="5"/>
    <n v="5"/>
    <n v="19.876177533124881"/>
  </r>
  <r>
    <x v="12"/>
    <s v="182732"/>
    <n v="5"/>
    <n v="7"/>
    <n v="28.065449690690787"/>
  </r>
  <r>
    <x v="12"/>
    <s v="182862"/>
    <n v="4"/>
    <n v="163"/>
    <n v="628.62049489027936"/>
  </r>
  <r>
    <x v="12"/>
    <s v="182863"/>
    <n v="4"/>
    <n v="167"/>
    <n v="624.7009419385555"/>
  </r>
  <r>
    <x v="12"/>
    <s v="183862"/>
    <n v="3"/>
    <n v="3"/>
    <n v="14.074916818718471"/>
  </r>
  <r>
    <x v="12"/>
    <s v="183863"/>
    <n v="3"/>
    <n v="4"/>
    <n v="17.572550036711551"/>
  </r>
  <r>
    <x v="13"/>
    <s v="182128"/>
    <n v="3"/>
    <n v="5"/>
    <n v="20.195786311297045"/>
  </r>
  <r>
    <x v="13"/>
    <s v="182129"/>
    <n v="3"/>
    <n v="6"/>
    <n v="25.099416432578089"/>
  </r>
  <r>
    <x v="13"/>
    <s v="182862"/>
    <n v="5"/>
    <n v="9"/>
    <n v="37.108829111978608"/>
  </r>
  <r>
    <x v="13"/>
    <s v="182863"/>
    <n v="5"/>
    <n v="21"/>
    <n v="83.525593218915134"/>
  </r>
  <r>
    <x v="13"/>
    <s v="183862"/>
    <n v="4"/>
    <n v="227"/>
    <n v="901.86848260738498"/>
  </r>
  <r>
    <x v="13"/>
    <s v="183863"/>
    <n v="4"/>
    <n v="169"/>
    <n v="676.35014909393328"/>
  </r>
  <r>
    <x v="14"/>
    <s v="182128"/>
    <n v="4"/>
    <n v="185"/>
    <n v="839.60746743536924"/>
  </r>
  <r>
    <x v="14"/>
    <s v="182129"/>
    <n v="4"/>
    <n v="188"/>
    <n v="843.12827731512414"/>
  </r>
  <r>
    <x v="14"/>
    <s v="182216"/>
    <n v="3"/>
    <n v="3"/>
    <n v="14.860163724792514"/>
  </r>
  <r>
    <x v="14"/>
    <s v="182217"/>
    <n v="3"/>
    <n v="1"/>
    <n v="4.2661543418982548"/>
  </r>
  <r>
    <x v="14"/>
    <s v="182218"/>
    <n v="3"/>
    <n v="4"/>
    <n v="19.126318066690772"/>
  </r>
  <r>
    <x v="14"/>
    <s v="183862"/>
    <n v="5"/>
    <n v="21"/>
    <n v="97.836043976254359"/>
  </r>
  <r>
    <x v="14"/>
    <s v="183863"/>
    <n v="5"/>
    <n v="12"/>
    <n v="54.286403151425688"/>
  </r>
  <r>
    <x v="15"/>
    <s v="182128"/>
    <n v="5"/>
    <n v="16"/>
    <n v="59.38677161709824"/>
  </r>
  <r>
    <x v="15"/>
    <s v="182129"/>
    <n v="5"/>
    <n v="9"/>
    <n v="33.779807800660592"/>
  </r>
  <r>
    <x v="15"/>
    <s v="182216"/>
    <n v="4"/>
    <n v="140"/>
    <n v="512.139276328753"/>
  </r>
  <r>
    <x v="15"/>
    <s v="182217"/>
    <n v="4"/>
    <n v="137"/>
    <n v="510.07317678878366"/>
  </r>
  <r>
    <x v="15"/>
    <s v="182218"/>
    <n v="4"/>
    <n v="103"/>
    <n v="379.52920141635298"/>
  </r>
  <r>
    <x v="15"/>
    <s v="184724"/>
    <n v="3"/>
    <n v="2"/>
    <n v="7.5732459585544145"/>
  </r>
  <r>
    <x v="16"/>
    <s v="182216"/>
    <n v="5"/>
    <n v="7"/>
    <n v="39.406233152420647"/>
  </r>
  <r>
    <x v="16"/>
    <s v="182217"/>
    <n v="5"/>
    <n v="8"/>
    <n v="45.145030470029745"/>
  </r>
  <r>
    <x v="16"/>
    <s v="182218"/>
    <n v="5"/>
    <n v="9"/>
    <n v="50.883827787638843"/>
  </r>
  <r>
    <x v="16"/>
    <s v="184722"/>
    <n v="4"/>
    <n v="7"/>
    <n v="39.559302766589255"/>
  </r>
  <r>
    <x v="16"/>
    <s v="184723"/>
    <n v="4"/>
    <n v="9"/>
    <n v="50.730758173470235"/>
  </r>
  <r>
    <x v="16"/>
    <s v="184724"/>
    <n v="4"/>
    <n v="11"/>
    <n v="61.825678773266915"/>
  </r>
  <r>
    <x v="17"/>
    <s v="184723"/>
    <n v="5"/>
    <n v="1"/>
    <n v="5.4743456991008319"/>
  </r>
  <r>
    <x v="17"/>
    <s v="185201"/>
    <n v="4"/>
    <n v="15"/>
    <n v="78.107819211232595"/>
  </r>
  <r>
    <x v="17"/>
    <s v="185202"/>
    <n v="4"/>
    <n v="9"/>
    <n v="42.256220310167677"/>
  </r>
  <r>
    <x v="17"/>
    <s v="185203"/>
    <n v="4"/>
    <n v="16"/>
    <n v="81.578481772693465"/>
  </r>
  <r>
    <x v="17"/>
    <s v="185516"/>
    <n v="3"/>
    <n v="1"/>
    <n v="5.4743456991008319"/>
  </r>
  <r>
    <x v="18"/>
    <s v="185201"/>
    <n v="5"/>
    <n v="2"/>
    <n v="7.4244751119680368"/>
  </r>
  <r>
    <x v="18"/>
    <s v="185202"/>
    <n v="5"/>
    <n v="5"/>
    <n v="18.1762229512088"/>
  </r>
  <r>
    <x v="18"/>
    <s v="185203"/>
    <n v="5"/>
    <n v="3"/>
    <n v="10.751747839240764"/>
  </r>
  <r>
    <x v="18"/>
    <s v="185516"/>
    <n v="4"/>
    <n v="37"/>
    <n v="136.19789508527481"/>
  </r>
  <r>
    <x v="18"/>
    <s v="185517"/>
    <n v="4"/>
    <n v="31"/>
    <n v="110.84475111968037"/>
  </r>
  <r>
    <x v="19"/>
    <s v="181915"/>
    <n v="4"/>
    <n v="3"/>
    <n v="7.4064105701003182"/>
  </r>
  <r>
    <x v="19"/>
    <s v="181916"/>
    <n v="4"/>
    <n v="1"/>
    <n v="3.0348258706467659"/>
  </r>
  <r>
    <x v="19"/>
    <s v="181917"/>
    <n v="4"/>
    <n v="3"/>
    <n v="9.1044776119402968"/>
  </r>
  <r>
    <x v="19"/>
    <s v="184050"/>
    <n v="4"/>
    <n v="1"/>
    <n v="3.0348258706467659"/>
  </r>
  <r>
    <x v="19"/>
    <s v="184051"/>
    <n v="4"/>
    <n v="1"/>
    <n v="2.1857923497267762"/>
  </r>
  <r>
    <x v="19"/>
    <s v="185215"/>
    <n v="3"/>
    <n v="2"/>
    <n v="5.2206182203735416"/>
  </r>
  <r>
    <x v="19"/>
    <s v="185216"/>
    <n v="3"/>
    <n v="1"/>
    <n v="2.1857923497267762"/>
  </r>
  <r>
    <x v="19"/>
    <s v="185516"/>
    <n v="5"/>
    <n v="4"/>
    <n v="12.139303482587064"/>
  </r>
  <r>
    <x v="19"/>
    <s v="185517"/>
    <n v="5"/>
    <n v="3"/>
    <n v="8.2554440910203084"/>
  </r>
  <r>
    <x v="20"/>
    <s v="185215"/>
    <n v="4"/>
    <n v="37"/>
    <n v="135.47944640444169"/>
  </r>
  <r>
    <x v="20"/>
    <s v="185216"/>
    <n v="4"/>
    <n v="36"/>
    <n v="131.43164818816521"/>
  </r>
  <r>
    <x v="20"/>
    <s v="185217"/>
    <n v="4"/>
    <n v="45"/>
    <n v="168.92028306782299"/>
  </r>
  <r>
    <x v="21"/>
    <s v="185215"/>
    <n v="5"/>
    <n v="1"/>
    <n v="2.0712934296525627"/>
  </r>
  <r>
    <x v="21"/>
    <s v="185216"/>
    <n v="5"/>
    <n v="1"/>
    <n v="3.0319388214125058"/>
  </r>
  <r>
    <x v="21"/>
    <s v="185217"/>
    <n v="5"/>
    <n v="1"/>
    <n v="2.0712934296525627"/>
  </r>
  <r>
    <x v="21"/>
    <s v="185234"/>
    <n v="4"/>
    <n v="4"/>
    <n v="9.2458191103701939"/>
  </r>
  <r>
    <x v="21"/>
    <s v="185235"/>
    <n v="4"/>
    <n v="3"/>
    <n v="8.1351710724775739"/>
  </r>
  <r>
    <x v="21"/>
    <s v="185236"/>
    <n v="4"/>
    <n v="6"/>
    <n v="16.270342144955148"/>
  </r>
  <r>
    <x v="21"/>
    <s v="185237"/>
    <n v="4"/>
    <n v="4"/>
    <n v="11.16710989389008"/>
  </r>
  <r>
    <x v="21"/>
    <s v="185728"/>
    <n v="4"/>
    <n v="8"/>
    <n v="20.412929004260274"/>
  </r>
  <r>
    <x v="21"/>
    <s v="185926"/>
    <n v="3"/>
    <n v="2"/>
    <n v="4.1425868593051254"/>
  </r>
  <r>
    <x v="21"/>
    <s v="185935"/>
    <n v="3"/>
    <n v="2"/>
    <n v="5.1032322510650685"/>
  </r>
  <r>
    <x v="21"/>
    <s v="185936"/>
    <n v="3"/>
    <n v="1"/>
    <n v="2.0712934296525627"/>
  </r>
  <r>
    <x v="22"/>
    <s v="180184"/>
    <n v="3"/>
    <n v="2"/>
    <n v="22.940669523919844"/>
  </r>
  <r>
    <x v="22"/>
    <s v="180189"/>
    <n v="3"/>
    <n v="1"/>
    <n v="10.257524578458835"/>
  </r>
  <r>
    <x v="22"/>
    <s v="185236"/>
    <n v="5"/>
    <n v="1"/>
    <n v="10.257524578458835"/>
  </r>
  <r>
    <x v="22"/>
    <s v="185728"/>
    <n v="5"/>
    <n v="1"/>
    <n v="11.470334761959922"/>
  </r>
  <r>
    <x v="22"/>
    <s v="185926"/>
    <n v="4"/>
    <n v="67"/>
    <n v="718.78721152777018"/>
  </r>
  <r>
    <x v="22"/>
    <s v="185935"/>
    <n v="4"/>
    <n v="71"/>
    <n v="764.66855057560986"/>
  </r>
  <r>
    <x v="22"/>
    <s v="185936"/>
    <n v="4"/>
    <n v="48"/>
    <n v="517.83019361954689"/>
  </r>
  <r>
    <x v="23"/>
    <s v="180183"/>
    <n v="4"/>
    <n v="29"/>
    <n v="127.08436918038552"/>
  </r>
  <r>
    <x v="23"/>
    <s v="180184"/>
    <n v="4"/>
    <n v="50"/>
    <n v="223.23271037787171"/>
  </r>
  <r>
    <x v="23"/>
    <s v="180189"/>
    <n v="4"/>
    <n v="22"/>
    <n v="97.027091146873516"/>
  </r>
  <r>
    <x v="23"/>
    <s v="180966"/>
    <n v="3"/>
    <n v="1"/>
    <n v="3.8670034978624175"/>
  </r>
  <r>
    <x v="23"/>
    <s v="185926"/>
    <n v="5"/>
    <n v="2"/>
    <n v="7.734006995724835"/>
  </r>
  <r>
    <x v="23"/>
    <s v="185935"/>
    <n v="5"/>
    <n v="6"/>
    <n v="26.190274535649589"/>
  </r>
  <r>
    <x v="23"/>
    <s v="185936"/>
    <n v="5"/>
    <n v="5"/>
    <n v="23.817397812024716"/>
  </r>
  <r>
    <x v="24"/>
    <s v="180183"/>
    <n v="5"/>
    <n v="1"/>
    <n v="3.5184177198135327"/>
  </r>
  <r>
    <x v="24"/>
    <s v="180184"/>
    <n v="5"/>
    <n v="3"/>
    <n v="10.555253159440598"/>
  </r>
  <r>
    <x v="24"/>
    <s v="180189"/>
    <n v="5"/>
    <n v="2"/>
    <n v="8.8116428566317992"/>
  </r>
  <r>
    <x v="24"/>
    <s v="180965"/>
    <n v="4"/>
    <n v="41"/>
    <n v="183.30088968645902"/>
  </r>
  <r>
    <x v="24"/>
    <s v="180966"/>
    <n v="4"/>
    <n v="35"/>
    <n v="151.5415388655494"/>
  </r>
  <r>
    <x v="24"/>
    <s v="180990"/>
    <n v="4"/>
    <n v="17"/>
    <n v="74.011560572867936"/>
  </r>
  <r>
    <x v="24"/>
    <s v="181364"/>
    <n v="3"/>
    <n v="1"/>
    <n v="5.2932251368182675"/>
  </r>
  <r>
    <x v="24"/>
    <s v="181380"/>
    <n v="3"/>
    <n v="2"/>
    <n v="10.586450273636535"/>
  </r>
  <r>
    <x v="24"/>
    <s v="181582"/>
    <n v="3"/>
    <n v="1"/>
    <n v="3.5184177198135327"/>
  </r>
  <r>
    <x v="24"/>
    <s v="181583"/>
    <n v="3"/>
    <n v="1"/>
    <n v="5.2932251368182675"/>
  </r>
</pivotCacheRecords>
</file>

<file path=xl/pivotCache/pivotCacheRecords6.xml><?xml version="1.0" encoding="utf-8"?>
<pivotCacheRecords xmlns="http://schemas.openxmlformats.org/spreadsheetml/2006/main" xmlns:r="http://schemas.openxmlformats.org/officeDocument/2006/relationships" count="661">
  <r>
    <s v="Nicola River"/>
    <x v="0"/>
    <x v="0"/>
    <s v="181690"/>
    <s v="Natural"/>
    <x v="0"/>
    <s v="Whole River"/>
    <n v="124"/>
    <n v="123"/>
    <n v="0.32126515671471062"/>
    <n v="5"/>
    <n v="274"/>
    <n v="0.45255474452554745"/>
    <n v="6.1358514579817707E-4"/>
    <n v="15.563468043439556"/>
    <n v="15.820715449116243"/>
    <n v="41.117042277543888"/>
    <n v="0.41200696224233152"/>
    <n v="382.86131386861314"/>
    <n v="4388.4955293340572"/>
    <n v="0.17302798281845144"/>
    <n v="846"/>
    <n v="19341.3"/>
    <n v="0.16438889174042801"/>
    <s v="yes"/>
    <n v="4"/>
    <s v="NIC"/>
  </r>
  <r>
    <s v="Nicola River"/>
    <x v="0"/>
    <x v="0"/>
    <s v="181899"/>
    <s v="Natural"/>
    <x v="0"/>
    <s v="Whole River"/>
    <n v="124"/>
    <n v="123"/>
    <n v="0.32126515671471062"/>
    <n v="5"/>
    <n v="274"/>
    <n v="0.45255474452554745"/>
    <n v="6.1358514579817707E-4"/>
    <n v="15.563468043439556"/>
    <n v="15.820715449116243"/>
    <n v="41.117042277543888"/>
    <n v="0.41200696224233152"/>
    <n v="382.86131386861314"/>
    <n v="4388.4955293340572"/>
    <n v="0.17302798281845144"/>
    <n v="846"/>
    <n v="19341.3"/>
    <n v="0.16438889174042801"/>
    <s v="yes"/>
    <n v="4"/>
    <s v="NIC"/>
  </r>
  <r>
    <s v="Nicola River"/>
    <x v="1"/>
    <x v="0"/>
    <s v="182398"/>
    <s v="Natural"/>
    <x v="0"/>
    <s v="Whole River"/>
    <n v="124"/>
    <n v="123"/>
    <n v="0.32126515671471062"/>
    <n v="1"/>
    <n v="274"/>
    <n v="0.45255474452554745"/>
    <n v="6.1358514579817707E-4"/>
    <n v="3.1126936086879113"/>
    <n v="3.1641430898232485"/>
    <n v="7.0631214492733214"/>
    <n v="0.85381142726475656"/>
    <n v="382.86131386861314"/>
    <n v="4388.4955293340572"/>
    <n v="0.17302798281845144"/>
    <n v="846"/>
    <n v="19341.3"/>
    <n v="0.16438889174042801"/>
    <s v="yes"/>
    <n v="5"/>
    <s v="NIC"/>
  </r>
  <r>
    <s v="Nicola River"/>
    <x v="1"/>
    <x v="0"/>
    <s v="182399"/>
    <s v="Natural"/>
    <x v="0"/>
    <s v="Whole River"/>
    <n v="124"/>
    <n v="123"/>
    <n v="0.32126515671471062"/>
    <n v="1"/>
    <n v="274"/>
    <n v="0.45255474452554745"/>
    <n v="6.1358514579817707E-4"/>
    <n v="3.1126936086879113"/>
    <n v="3.1641430898232485"/>
    <n v="7.0631214492733214"/>
    <n v="0.85381142726475656"/>
    <n v="382.86131386861314"/>
    <n v="4388.4955293340572"/>
    <n v="0.17302798281845144"/>
    <n v="846"/>
    <n v="19341.3"/>
    <n v="0.16438889174042801"/>
    <s v="yes"/>
    <n v="5"/>
    <s v="NIC"/>
  </r>
  <r>
    <s v="Nicola River"/>
    <x v="0"/>
    <x v="0"/>
    <s v="182891"/>
    <s v="Natural"/>
    <x v="0"/>
    <s v="Whole River"/>
    <n v="124"/>
    <n v="123"/>
    <n v="0.32126515671471062"/>
    <n v="25"/>
    <n v="274"/>
    <n v="0.45255474452554745"/>
    <n v="6.1358514579817707E-4"/>
    <n v="77.817340217197781"/>
    <n v="79.103577245581221"/>
    <n v="350.62108716715147"/>
    <n v="0.24062604526070877"/>
    <n v="382.86131386861314"/>
    <n v="4388.4955293340572"/>
    <n v="0.17302798281845144"/>
    <n v="846"/>
    <n v="19341.3"/>
    <n v="0.16438889174042801"/>
    <s v="yes"/>
    <n v="4"/>
    <s v="NIC"/>
  </r>
  <r>
    <s v="Nicola River"/>
    <x v="0"/>
    <x v="0"/>
    <s v="183277"/>
    <s v="Natural"/>
    <x v="0"/>
    <s v="Whole River"/>
    <n v="124"/>
    <n v="123"/>
    <n v="0.32126515671471062"/>
    <n v="46"/>
    <n v="274"/>
    <n v="0.45255474452554745"/>
    <n v="6.1358514579817707E-4"/>
    <n v="143.18390599964391"/>
    <n v="145.55058213186942"/>
    <n v="925.35211239342141"/>
    <n v="0.21245125686735591"/>
    <n v="382.86131386861314"/>
    <n v="4388.4955293340572"/>
    <n v="0.17302798281845144"/>
    <n v="846"/>
    <n v="19341.3"/>
    <n v="0.16438889174042801"/>
    <s v="yes"/>
    <n v="4"/>
    <s v="NIC"/>
  </r>
  <r>
    <s v="Nicola River"/>
    <x v="0"/>
    <x v="0"/>
    <s v="183278"/>
    <s v="Natural"/>
    <x v="0"/>
    <s v="Whole River"/>
    <n v="124"/>
    <n v="123"/>
    <n v="0.32126515671471062"/>
    <n v="30"/>
    <n v="274"/>
    <n v="0.45255474452554745"/>
    <n v="6.1358514579817707E-4"/>
    <n v="93.380808260637338"/>
    <n v="94.924292694697456"/>
    <n v="464.25606733441134"/>
    <n v="0.23073908465597587"/>
    <n v="382.86131386861314"/>
    <n v="4388.4955293340572"/>
    <n v="0.17302798281845144"/>
    <n v="846"/>
    <n v="19341.3"/>
    <n v="0.16438889174042801"/>
    <s v="yes"/>
    <n v="4"/>
    <s v="NIC"/>
  </r>
  <r>
    <s v="Nicola River"/>
    <x v="1"/>
    <x v="0"/>
    <s v="183472"/>
    <s v="Natural"/>
    <x v="0"/>
    <s v="Whole River"/>
    <n v="124"/>
    <n v="123"/>
    <n v="0.32126515671471062"/>
    <n v="2"/>
    <n v="274"/>
    <n v="0.45255474452554745"/>
    <n v="6.1358514579817707E-4"/>
    <n v="6.2253872173758227"/>
    <n v="6.3282861796464971"/>
    <n v="14.706386401664371"/>
    <n v="0.61600837501047945"/>
    <n v="382.86131386861314"/>
    <n v="4388.4955293340572"/>
    <n v="0.17302798281845144"/>
    <n v="846"/>
    <n v="19341.3"/>
    <n v="0.16438889174042801"/>
    <s v="yes"/>
    <n v="5"/>
    <s v="NIC"/>
  </r>
  <r>
    <s v="Nicola River"/>
    <x v="1"/>
    <x v="0"/>
    <s v="183493"/>
    <s v="Natural"/>
    <x v="0"/>
    <s v="Whole River"/>
    <n v="124"/>
    <n v="123"/>
    <n v="0.32126515671471062"/>
    <n v="0"/>
    <n v="274"/>
    <n v="0.45255474452554745"/>
    <n v="6.1358514579817707E-4"/>
    <n v="0"/>
    <n v="0"/>
    <n v="0"/>
    <s v="NA"/>
    <n v="382.86131386861314"/>
    <n v="4388.4955293340572"/>
    <n v="0.17302798281845144"/>
    <n v="846"/>
    <n v="19341.3"/>
    <n v="0.16438889174042801"/>
    <s v="yes"/>
    <n v="5"/>
    <s v="NIC"/>
  </r>
  <r>
    <s v="Nicola River"/>
    <x v="2"/>
    <x v="0"/>
    <s v="183596"/>
    <s v="Natural"/>
    <x v="0"/>
    <s v="Whole River"/>
    <n v="124"/>
    <n v="123"/>
    <n v="0.32126515671471062"/>
    <n v="1"/>
    <n v="274"/>
    <n v="0.45255474452554745"/>
    <n v="6.1358514579817707E-4"/>
    <n v="3.1126936086879113"/>
    <n v="3.1641430898232485"/>
    <n v="7.0631214492733214"/>
    <n v="0.85381142726475656"/>
    <n v="382.86131386861314"/>
    <n v="4388.4955293340572"/>
    <n v="0.17302798281845144"/>
    <n v="846"/>
    <n v="19341.3"/>
    <n v="0.16438889174042801"/>
    <s v="yes"/>
    <n v="3"/>
    <s v="NIC"/>
  </r>
  <r>
    <s v="Nicola River"/>
    <x v="2"/>
    <x v="0"/>
    <s v="183597"/>
    <s v="Natural"/>
    <x v="0"/>
    <s v="Whole River"/>
    <n v="124"/>
    <n v="123"/>
    <n v="0.32126515671471062"/>
    <n v="1"/>
    <n v="274"/>
    <n v="0.45255474452554745"/>
    <n v="6.1358514579817707E-4"/>
    <n v="3.1126936086879113"/>
    <n v="3.1641430898232485"/>
    <n v="7.0631214492733214"/>
    <n v="0.85381142726475656"/>
    <n v="382.86131386861314"/>
    <n v="4388.4955293340572"/>
    <n v="0.17302798281845144"/>
    <n v="846"/>
    <n v="19341.3"/>
    <n v="0.16438889174042801"/>
    <s v="yes"/>
    <n v="3"/>
    <s v="NIC"/>
  </r>
  <r>
    <s v="Nicola River"/>
    <x v="2"/>
    <x v="0"/>
    <s v="183871"/>
    <s v="Natural"/>
    <x v="0"/>
    <s v="Whole River"/>
    <n v="124"/>
    <n v="123"/>
    <n v="0.32126515671471062"/>
    <n v="0"/>
    <n v="274"/>
    <n v="0.45255474452554745"/>
    <n v="6.1358514579817707E-4"/>
    <n v="0"/>
    <n v="0"/>
    <n v="0"/>
    <s v="NA"/>
    <n v="382.86131386861314"/>
    <n v="4388.4955293340572"/>
    <n v="0.17302798281845144"/>
    <n v="846"/>
    <n v="19341.3"/>
    <n v="0.16438889174042801"/>
    <s v="yes"/>
    <n v="3"/>
    <s v="NIC"/>
  </r>
  <r>
    <s v="Nicola River"/>
    <x v="3"/>
    <x v="0"/>
    <s v="Lost Pin"/>
    <s v="Natural"/>
    <x v="0"/>
    <s v="Whole River"/>
    <n v="124"/>
    <n v="123"/>
    <n v="0.32126515671471062"/>
    <n v="0"/>
    <n v="274"/>
    <n v="0.45255474452554745"/>
    <n v="6.1358514579817707E-4"/>
    <n v="0"/>
    <m/>
    <n v="0"/>
    <s v="NA"/>
    <n v="382.86131386861314"/>
    <n v="4388.4955293340572"/>
    <n v="0.17302798281845144"/>
    <n v="846"/>
    <n v="19341.3"/>
    <n v="0.16438889174042801"/>
    <s v="no"/>
    <s v=""/>
    <s v=""/>
  </r>
  <r>
    <s v="Nicola River"/>
    <x v="3"/>
    <x v="0"/>
    <s v="No Data"/>
    <s v="Natural"/>
    <x v="0"/>
    <s v="Whole River"/>
    <n v="124"/>
    <n v="123"/>
    <n v="0.32126515671471062"/>
    <n v="2"/>
    <n v="274"/>
    <n v="0.45255474452554745"/>
    <n v="6.1358514579817707E-4"/>
    <n v="6.2253872173758227"/>
    <m/>
    <n v="14.706386401664371"/>
    <n v="0.61600837501047945"/>
    <n v="382.86131386861314"/>
    <n v="4388.4955293340572"/>
    <n v="0.17302798281845144"/>
    <n v="846"/>
    <n v="19341.3"/>
    <n v="0.16438889174042801"/>
    <s v="no"/>
    <s v=""/>
    <s v=""/>
  </r>
  <r>
    <s v="Nicola River"/>
    <x v="3"/>
    <x v="0"/>
    <s v="No Pin"/>
    <s v="Natural"/>
    <x v="0"/>
    <s v="Whole River"/>
    <n v="124"/>
    <n v="123"/>
    <n v="0.32126515671471062"/>
    <n v="4"/>
    <n v="274"/>
    <n v="0.45255474452554745"/>
    <n v="6.1358514579817707E-4"/>
    <n v="12.450774434751645"/>
    <n v="12.656572359292994"/>
    <n v="31.733346815799656"/>
    <n v="0.45244060434562777"/>
    <n v="382.86131386861314"/>
    <n v="4388.4955293340572"/>
    <n v="0.17302798281845144"/>
    <n v="846"/>
    <n v="19341.3"/>
    <n v="0.16438889174042801"/>
    <s v="no"/>
    <s v=""/>
    <s v=""/>
  </r>
  <r>
    <m/>
    <x v="3"/>
    <x v="1"/>
    <m/>
    <m/>
    <x v="1"/>
    <m/>
    <m/>
    <m/>
    <m/>
    <m/>
    <m/>
    <m/>
    <m/>
    <m/>
    <m/>
    <m/>
    <m/>
    <m/>
    <m/>
    <m/>
    <m/>
    <m/>
    <m/>
    <m/>
    <m/>
    <s v=""/>
  </r>
  <r>
    <s v="Nicola River"/>
    <x v="0"/>
    <x v="0"/>
    <s v="181690"/>
    <s v="Natural"/>
    <x v="2"/>
    <s v="Whole River"/>
    <n v="190"/>
    <n v="183"/>
    <n v="0.36118421052631583"/>
    <n v="4"/>
    <n v="321"/>
    <n v="0.59190031152647971"/>
    <n v="4.7178580613542183E-4"/>
    <n v="11.074681238615664"/>
    <n v="11.197053406998158"/>
    <n v="22.28864486290297"/>
    <n v="0.4262953519331753"/>
    <n v="506.66666666666663"/>
    <n v="4875.1657467506866"/>
    <n v="0.13780734305110071"/>
    <n v="856"/>
    <n v="12946"/>
    <n v="0.13292113366711691"/>
    <s v="yes"/>
    <n v="4"/>
    <s v="NIC"/>
  </r>
  <r>
    <s v="Nicola River"/>
    <x v="0"/>
    <x v="0"/>
    <s v="181899"/>
    <s v="Natural"/>
    <x v="2"/>
    <s v="Whole River"/>
    <n v="190"/>
    <n v="183"/>
    <n v="0.36118421052631583"/>
    <n v="15"/>
    <n v="321"/>
    <n v="0.59190031152647971"/>
    <n v="4.7178580613542183E-4"/>
    <n v="41.530054644808743"/>
    <n v="41.988950276243095"/>
    <n v="107.60231576086042"/>
    <n v="0.24977461975497833"/>
    <n v="506.66666666666663"/>
    <n v="4875.1657467506866"/>
    <n v="0.13780734305110071"/>
    <n v="856"/>
    <n v="12946"/>
    <n v="0.13292113366711691"/>
    <s v="yes"/>
    <n v="4"/>
    <s v="NIC"/>
  </r>
  <r>
    <s v="Nicola River"/>
    <x v="1"/>
    <x v="0"/>
    <s v="182398"/>
    <s v="Natural"/>
    <x v="2"/>
    <s v="Whole River"/>
    <n v="190"/>
    <n v="183"/>
    <n v="0.36118421052631583"/>
    <n v="4"/>
    <n v="321"/>
    <n v="0.59190031152647971"/>
    <n v="4.7178580613542183E-4"/>
    <n v="11.074681238615664"/>
    <n v="11.197053406998158"/>
    <n v="22.28864486290297"/>
    <n v="0.4262953519331753"/>
    <n v="506.66666666666663"/>
    <n v="4875.1657467506866"/>
    <n v="0.13780734305110071"/>
    <n v="856"/>
    <n v="12946"/>
    <n v="0.13292113366711691"/>
    <s v="yes"/>
    <n v="5"/>
    <s v="NIC"/>
  </r>
  <r>
    <s v="Nicola River"/>
    <x v="1"/>
    <x v="0"/>
    <s v="182399"/>
    <s v="Natural"/>
    <x v="2"/>
    <s v="Whole River"/>
    <n v="190"/>
    <n v="183"/>
    <n v="0.36118421052631583"/>
    <n v="1"/>
    <n v="321"/>
    <n v="0.59190031152647971"/>
    <n v="4.7178580613542183E-4"/>
    <n v="2.768670309653916"/>
    <n v="2.7992633517495396"/>
    <n v="5.1354358061807561"/>
    <n v="0.8184975973837112"/>
    <n v="506.66666666666663"/>
    <n v="4875.1657467506866"/>
    <n v="0.13780734305110071"/>
    <n v="856"/>
    <n v="12946"/>
    <n v="0.13292113366711691"/>
    <s v="yes"/>
    <n v="5"/>
    <s v="NIC"/>
  </r>
  <r>
    <s v="Nicola River"/>
    <x v="0"/>
    <x v="0"/>
    <s v="182891"/>
    <s v="Natural"/>
    <x v="2"/>
    <s v="Whole River"/>
    <n v="190"/>
    <n v="183"/>
    <n v="0.36118421052631583"/>
    <n v="43"/>
    <n v="321"/>
    <n v="0.59190031152647971"/>
    <n v="4.7178580613542183E-4"/>
    <n v="119.05282331511839"/>
    <n v="120.36832412523019"/>
    <n v="483.73243621185452"/>
    <n v="0.18474083647681963"/>
    <n v="506.66666666666663"/>
    <n v="4875.1657467506866"/>
    <n v="0.13780734305110071"/>
    <n v="856"/>
    <n v="12946"/>
    <n v="0.13292113366711691"/>
    <s v="yes"/>
    <n v="4"/>
    <s v="NIC"/>
  </r>
  <r>
    <s v="Nicola River"/>
    <x v="0"/>
    <x v="0"/>
    <s v="183277"/>
    <s v="Natural"/>
    <x v="2"/>
    <s v="Whole River"/>
    <n v="190"/>
    <n v="183"/>
    <n v="0.36118421052631583"/>
    <n v="58"/>
    <n v="321"/>
    <n v="0.59190031152647971"/>
    <n v="4.7178580613542183E-4"/>
    <n v="160.58287795992712"/>
    <n v="162.35727440147326"/>
    <n v="779.12667807705907"/>
    <n v="0.17382202319964907"/>
    <n v="506.66666666666663"/>
    <n v="4875.1657467506866"/>
    <n v="0.13780734305110071"/>
    <n v="856"/>
    <n v="12946"/>
    <n v="0.13292113366711691"/>
    <s v="yes"/>
    <n v="4"/>
    <s v="NIC"/>
  </r>
  <r>
    <s v="Nicola River"/>
    <x v="0"/>
    <x v="0"/>
    <s v="183278"/>
    <s v="Natural"/>
    <x v="2"/>
    <s v="Whole River"/>
    <n v="190"/>
    <n v="183"/>
    <n v="0.36118421052631583"/>
    <n v="40"/>
    <n v="321"/>
    <n v="0.59190031152647971"/>
    <n v="4.7178580613542183E-4"/>
    <n v="110.74681238615665"/>
    <n v="111.97053406998158"/>
    <n v="432.51464521062337"/>
    <n v="0.1877885782653097"/>
    <n v="506.66666666666663"/>
    <n v="4875.1657467506866"/>
    <n v="0.13780734305110071"/>
    <n v="856"/>
    <n v="12946"/>
    <n v="0.13292113366711691"/>
    <s v="yes"/>
    <n v="4"/>
    <s v="NIC"/>
  </r>
  <r>
    <s v="Nicola River"/>
    <x v="1"/>
    <x v="0"/>
    <s v="183472"/>
    <s v="Natural"/>
    <x v="2"/>
    <s v="Whole River"/>
    <n v="190"/>
    <n v="183"/>
    <n v="0.36118421052631583"/>
    <n v="1"/>
    <n v="321"/>
    <n v="0.59190031152647971"/>
    <n v="4.7178580613542183E-4"/>
    <n v="2.768670309653916"/>
    <n v="2.7992633517495396"/>
    <n v="5.1354358061807561"/>
    <n v="0.8184975973837112"/>
    <n v="506.66666666666663"/>
    <n v="4875.1657467506866"/>
    <n v="0.13780734305110071"/>
    <n v="856"/>
    <n v="12946"/>
    <n v="0.13292113366711691"/>
    <s v="yes"/>
    <n v="5"/>
    <s v="NIC"/>
  </r>
  <r>
    <s v="Nicola River"/>
    <x v="1"/>
    <x v="0"/>
    <s v="183493"/>
    <s v="Natural"/>
    <x v="2"/>
    <s v="Whole River"/>
    <n v="190"/>
    <n v="183"/>
    <n v="0.36118421052631583"/>
    <n v="2"/>
    <n v="321"/>
    <n v="0.59190031152647971"/>
    <n v="4.7178580613542183E-4"/>
    <n v="5.5373406193078321"/>
    <n v="5.5985267034990791"/>
    <n v="10.562021885391504"/>
    <n v="0.5869110583051369"/>
    <n v="506.66666666666663"/>
    <n v="4875.1657467506866"/>
    <n v="0.13780734305110071"/>
    <n v="856"/>
    <n v="12946"/>
    <n v="0.13292113366711691"/>
    <s v="yes"/>
    <n v="5"/>
    <s v="NIC"/>
  </r>
  <r>
    <s v="Nicola River"/>
    <x v="2"/>
    <x v="0"/>
    <s v="183596"/>
    <s v="Natural"/>
    <x v="2"/>
    <s v="Whole River"/>
    <n v="190"/>
    <n v="183"/>
    <n v="0.36118421052631583"/>
    <n v="0"/>
    <n v="321"/>
    <n v="0.59190031152647971"/>
    <n v="4.7178580613542183E-4"/>
    <n v="0"/>
    <n v="0"/>
    <n v="0"/>
    <s v="NA"/>
    <n v="506.66666666666663"/>
    <n v="4875.1657467506866"/>
    <n v="0.13780734305110071"/>
    <n v="856"/>
    <n v="12946"/>
    <n v="0.13292113366711691"/>
    <s v="yes"/>
    <n v="3"/>
    <s v="NIC"/>
  </r>
  <r>
    <s v="Nicola River"/>
    <x v="2"/>
    <x v="0"/>
    <s v="183597"/>
    <s v="Natural"/>
    <x v="2"/>
    <s v="Whole River"/>
    <n v="190"/>
    <n v="183"/>
    <n v="0.36118421052631583"/>
    <n v="0"/>
    <n v="321"/>
    <n v="0.59190031152647971"/>
    <n v="4.7178580613542183E-4"/>
    <n v="0"/>
    <n v="0"/>
    <n v="0"/>
    <s v="NA"/>
    <n v="506.66666666666663"/>
    <n v="4875.1657467506866"/>
    <n v="0.13780734305110071"/>
    <n v="856"/>
    <n v="12946"/>
    <n v="0.13292113366711691"/>
    <s v="yes"/>
    <n v="3"/>
    <s v="NIC"/>
  </r>
  <r>
    <s v="Nicola River"/>
    <x v="2"/>
    <x v="0"/>
    <s v="183871"/>
    <s v="Natural"/>
    <x v="2"/>
    <s v="Whole River"/>
    <n v="190"/>
    <n v="183"/>
    <n v="0.36118421052631583"/>
    <n v="1"/>
    <n v="321"/>
    <n v="0.59190031152647971"/>
    <n v="4.7178580613542183E-4"/>
    <n v="2.768670309653916"/>
    <n v="2.7992633517495396"/>
    <n v="5.1354358061807561"/>
    <n v="0.8184975973837112"/>
    <n v="506.66666666666663"/>
    <n v="4875.1657467506866"/>
    <n v="0.13780734305110071"/>
    <n v="856"/>
    <n v="12946"/>
    <n v="0.13292113366711691"/>
    <s v="yes"/>
    <n v="3"/>
    <s v="NIC"/>
  </r>
  <r>
    <s v="Nicola River"/>
    <x v="3"/>
    <x v="0"/>
    <s v="Lost Pin"/>
    <s v="Natural"/>
    <x v="2"/>
    <s v="Whole River"/>
    <n v="190"/>
    <n v="183"/>
    <n v="0.36118421052631583"/>
    <n v="0"/>
    <n v="321"/>
    <n v="0.59190031152647971"/>
    <n v="4.7178580613542183E-4"/>
    <n v="0"/>
    <m/>
    <n v="0"/>
    <s v="NA"/>
    <n v="506.66666666666663"/>
    <n v="4875.1657467506866"/>
    <n v="0.13780734305110071"/>
    <n v="856"/>
    <n v="12946"/>
    <n v="0.13292113366711691"/>
    <s v="no"/>
    <s v=""/>
    <s v=""/>
  </r>
  <r>
    <s v="Nicola River"/>
    <x v="3"/>
    <x v="0"/>
    <s v="No Data"/>
    <s v="Natural"/>
    <x v="2"/>
    <s v="Whole River"/>
    <n v="190"/>
    <n v="183"/>
    <n v="0.36118421052631583"/>
    <n v="2"/>
    <n v="321"/>
    <n v="0.59190031152647971"/>
    <n v="4.7178580613542183E-4"/>
    <n v="5.5373406193078321"/>
    <m/>
    <n v="10.562021885391504"/>
    <n v="0.5869110583051369"/>
    <n v="506.66666666666663"/>
    <n v="4875.1657467506866"/>
    <n v="0.13780734305110071"/>
    <n v="856"/>
    <n v="12946"/>
    <n v="0.13292113366711691"/>
    <s v="no"/>
    <s v=""/>
    <s v=""/>
  </r>
  <r>
    <s v="Nicola River"/>
    <x v="3"/>
    <x v="0"/>
    <s v="No Pin"/>
    <s v="Natural"/>
    <x v="2"/>
    <s v="Whole River"/>
    <n v="190"/>
    <n v="183"/>
    <n v="0.36118421052631583"/>
    <n v="12"/>
    <n v="321"/>
    <n v="0.59190031152647971"/>
    <n v="4.7178580613542183E-4"/>
    <n v="33.224043715846989"/>
    <n v="33.591160220994468"/>
    <n v="80.841147694148475"/>
    <n v="0.27062240279119376"/>
    <n v="506.66666666666663"/>
    <n v="4875.1657467506866"/>
    <n v="0.13780734305110071"/>
    <n v="856"/>
    <n v="12946"/>
    <n v="0.13292113366711691"/>
    <s v="no"/>
    <s v=""/>
    <s v=""/>
  </r>
  <r>
    <m/>
    <x v="4"/>
    <x v="1"/>
    <m/>
    <m/>
    <x v="1"/>
    <m/>
    <m/>
    <m/>
    <m/>
    <m/>
    <m/>
    <m/>
    <m/>
    <m/>
    <m/>
    <m/>
    <m/>
    <m/>
    <m/>
    <m/>
    <m/>
    <m/>
    <m/>
    <m/>
    <m/>
    <m/>
  </r>
  <r>
    <m/>
    <x v="4"/>
    <x v="1"/>
    <m/>
    <m/>
    <x v="1"/>
    <m/>
    <m/>
    <m/>
    <m/>
    <m/>
    <m/>
    <m/>
    <m/>
    <m/>
    <m/>
    <m/>
    <m/>
    <m/>
    <m/>
    <m/>
    <m/>
    <m/>
    <m/>
    <m/>
    <m/>
    <m/>
  </r>
  <r>
    <s v="Nicola River"/>
    <x v="5"/>
    <x v="2"/>
    <s v="181248"/>
    <s v="Natural"/>
    <x v="0"/>
    <s v="Whole River"/>
    <n v="75"/>
    <n v="71"/>
    <n v="0.19973830552829572"/>
    <n v="0"/>
    <n v="215"/>
    <n v="0.34883720930232559"/>
    <n v="8.3749162092956655E-4"/>
    <n v="0"/>
    <n v="0"/>
    <n v="0"/>
    <s v="NA"/>
    <n v="355.46511627906978"/>
    <n v="4362.1809485169988"/>
    <n v="0.18580391083088774"/>
    <n v="1019"/>
    <n v="28900"/>
    <n v="0.16683022571148184"/>
    <s v="yes"/>
    <n v="5"/>
    <s v="NIC"/>
  </r>
  <r>
    <s v="Nicola River"/>
    <x v="5"/>
    <x v="2"/>
    <s v="181366"/>
    <s v="Natural"/>
    <x v="0"/>
    <s v="Whole River"/>
    <n v="75"/>
    <n v="71"/>
    <n v="0.19973830552829572"/>
    <n v="1"/>
    <n v="215"/>
    <n v="0.34883720930232559"/>
    <n v="8.3749162092956655E-4"/>
    <n v="5.0065509335080245"/>
    <n v="5.0065509335080245"/>
    <n v="21.616840488285657"/>
    <n v="0.92866156207654893"/>
    <n v="355.46511627906978"/>
    <n v="4362.1809485169988"/>
    <n v="0.18580391083088774"/>
    <n v="1019"/>
    <n v="28900"/>
    <n v="0.16683022571148184"/>
    <s v="yes"/>
    <n v="5"/>
    <s v="NIC"/>
  </r>
  <r>
    <s v="Nicola River"/>
    <x v="5"/>
    <x v="2"/>
    <s v="181693"/>
    <s v="Natural"/>
    <x v="0"/>
    <s v="Whole River"/>
    <n v="75"/>
    <n v="71"/>
    <n v="0.19973830552829572"/>
    <n v="1"/>
    <n v="215"/>
    <n v="0.34883720930232559"/>
    <n v="8.3749162092956655E-4"/>
    <n v="5.0065509335080245"/>
    <n v="5.0065509335080245"/>
    <n v="21.616840488285657"/>
    <n v="0.92866156207654893"/>
    <n v="355.46511627906978"/>
    <n v="4362.1809485169988"/>
    <n v="0.18580391083088774"/>
    <n v="1019"/>
    <n v="28900"/>
    <n v="0.16683022571148184"/>
    <s v="yes"/>
    <n v="5"/>
    <s v="NIC"/>
  </r>
  <r>
    <s v="Nicola River"/>
    <x v="5"/>
    <x v="2"/>
    <s v="181774"/>
    <s v="Natural"/>
    <x v="0"/>
    <s v="Whole River"/>
    <n v="75"/>
    <n v="71"/>
    <n v="0.19973830552829572"/>
    <n v="0"/>
    <n v="215"/>
    <n v="0.34883720930232559"/>
    <n v="8.3749162092956655E-4"/>
    <n v="0"/>
    <n v="0"/>
    <n v="0"/>
    <s v="NA"/>
    <n v="355.46511627906978"/>
    <n v="4362.1809485169988"/>
    <n v="0.18580391083088774"/>
    <n v="1019"/>
    <n v="28900"/>
    <n v="0.16683022571148184"/>
    <s v="yes"/>
    <n v="5"/>
    <s v="NIC"/>
  </r>
  <r>
    <s v="Nicola River"/>
    <x v="1"/>
    <x v="2"/>
    <s v="181930"/>
    <s v="Natural"/>
    <x v="0"/>
    <s v="Whole River"/>
    <n v="75"/>
    <n v="71"/>
    <n v="0.19973830552829572"/>
    <n v="0"/>
    <n v="215"/>
    <n v="0.34883720930232559"/>
    <n v="8.3749162092956655E-4"/>
    <n v="0"/>
    <n v="0"/>
    <n v="0"/>
    <s v="NA"/>
    <n v="355.46511627906978"/>
    <n v="4362.1809485169988"/>
    <n v="0.18580391083088774"/>
    <n v="1019"/>
    <n v="28900"/>
    <n v="0.16683022571148184"/>
    <s v="yes"/>
    <n v="4"/>
    <s v="NIC"/>
  </r>
  <r>
    <s v="Nicola River"/>
    <x v="5"/>
    <x v="2"/>
    <s v="182390"/>
    <s v="Natural"/>
    <x v="0"/>
    <s v="Whole River"/>
    <n v="75"/>
    <n v="71"/>
    <n v="0.19973830552829572"/>
    <n v="1"/>
    <n v="215"/>
    <n v="0.34883720930232559"/>
    <n v="8.3749162092956655E-4"/>
    <n v="5.0065509335080245"/>
    <n v="5.0065509335080245"/>
    <n v="21.616840488285657"/>
    <n v="0.92866156207654893"/>
    <n v="355.46511627906978"/>
    <n v="4362.1809485169988"/>
    <n v="0.18580391083088774"/>
    <n v="1019"/>
    <n v="28900"/>
    <n v="0.16683022571148184"/>
    <s v="yes"/>
    <n v="5"/>
    <s v="NIC"/>
  </r>
  <r>
    <s v="Nicola River"/>
    <x v="5"/>
    <x v="2"/>
    <s v="182391"/>
    <s v="Natural"/>
    <x v="0"/>
    <s v="Whole River"/>
    <n v="75"/>
    <n v="71"/>
    <n v="0.19973830552829572"/>
    <n v="0"/>
    <n v="215"/>
    <n v="0.34883720930232559"/>
    <n v="8.3749162092956655E-4"/>
    <n v="0"/>
    <n v="0"/>
    <n v="0"/>
    <s v="NA"/>
    <n v="355.46511627906978"/>
    <n v="4362.1809485169988"/>
    <n v="0.18580391083088774"/>
    <n v="1019"/>
    <n v="28900"/>
    <n v="0.16683022571148184"/>
    <s v="yes"/>
    <n v="5"/>
    <s v="NIC"/>
  </r>
  <r>
    <s v="Nicola River"/>
    <x v="1"/>
    <x v="2"/>
    <s v="182398"/>
    <s v="Natural"/>
    <x v="0"/>
    <s v="Whole River"/>
    <n v="75"/>
    <n v="71"/>
    <n v="0.19973830552829572"/>
    <n v="22"/>
    <n v="215"/>
    <n v="0.34883720930232559"/>
    <n v="8.3749162092956655E-4"/>
    <n v="110.14412053717653"/>
    <n v="110.14412053717653"/>
    <n v="875.35775481981921"/>
    <n v="0.26861574919640052"/>
    <n v="355.46511627906978"/>
    <n v="4362.1809485169988"/>
    <n v="0.18580391083088774"/>
    <n v="1019"/>
    <n v="28900"/>
    <n v="0.16683022571148184"/>
    <s v="yes"/>
    <n v="4"/>
    <s v="NIC"/>
  </r>
  <r>
    <s v="Nicola River"/>
    <x v="1"/>
    <x v="2"/>
    <s v="182399"/>
    <s v="Natural"/>
    <x v="0"/>
    <s v="Whole River"/>
    <n v="75"/>
    <n v="71"/>
    <n v="0.19973830552829572"/>
    <n v="11"/>
    <n v="215"/>
    <n v="0.34883720930232559"/>
    <n v="8.3749162092956655E-4"/>
    <n v="55.072060268588267"/>
    <n v="55.072060268588267"/>
    <n v="332.97268919912671"/>
    <n v="0.33133932479051537"/>
    <n v="355.46511627906978"/>
    <n v="4362.1809485169988"/>
    <n v="0.18580391083088774"/>
    <n v="1019"/>
    <n v="28900"/>
    <n v="0.16683022571148184"/>
    <s v="yes"/>
    <n v="4"/>
    <s v="NIC"/>
  </r>
  <r>
    <s v="Nicola River"/>
    <x v="0"/>
    <x v="2"/>
    <s v="182891"/>
    <s v="Natural"/>
    <x v="0"/>
    <s v="Whole River"/>
    <n v="75"/>
    <n v="71"/>
    <n v="0.19973830552829572"/>
    <n v="1"/>
    <n v="215"/>
    <n v="0.34883720930232559"/>
    <n v="8.3749162092956655E-4"/>
    <n v="5.0065509335080245"/>
    <n v="5.0065509335080245"/>
    <n v="21.616840488285657"/>
    <n v="0.92866156207654893"/>
    <n v="355.46511627906978"/>
    <n v="4362.1809485169988"/>
    <n v="0.18580391083088774"/>
    <n v="1019"/>
    <n v="28900"/>
    <n v="0.16683022571148184"/>
    <s v="yes"/>
    <n v="3"/>
    <s v="NIC"/>
  </r>
  <r>
    <s v="Nicola River"/>
    <x v="0"/>
    <x v="2"/>
    <s v="183277"/>
    <s v="Natural"/>
    <x v="0"/>
    <s v="Whole River"/>
    <n v="75"/>
    <n v="71"/>
    <n v="0.19973830552829572"/>
    <n v="2"/>
    <n v="215"/>
    <n v="0.34883720930232559"/>
    <n v="8.3749162092956655E-4"/>
    <n v="10.013101867016049"/>
    <n v="10.013101867016049"/>
    <n v="44.964361773443763"/>
    <n v="0.66967730667781644"/>
    <n v="355.46511627906978"/>
    <n v="4362.1809485169988"/>
    <n v="0.18580391083088774"/>
    <n v="1019"/>
    <n v="28900"/>
    <n v="0.16683022571148184"/>
    <s v="yes"/>
    <n v="3"/>
    <s v="NIC"/>
  </r>
  <r>
    <s v="Nicola River"/>
    <x v="0"/>
    <x v="2"/>
    <s v="183278"/>
    <s v="Natural"/>
    <x v="0"/>
    <s v="Whole River"/>
    <n v="75"/>
    <n v="71"/>
    <n v="0.19973830552829572"/>
    <n v="1"/>
    <n v="215"/>
    <n v="0.34883720930232559"/>
    <n v="8.3749162092956655E-4"/>
    <n v="5.0065509335080245"/>
    <n v="5.0065509335080245"/>
    <n v="21.616840488285657"/>
    <n v="0.92866156207654893"/>
    <n v="355.46511627906978"/>
    <n v="4362.1809485169988"/>
    <n v="0.18580391083088774"/>
    <n v="1019"/>
    <n v="28900"/>
    <n v="0.16683022571148184"/>
    <s v="yes"/>
    <n v="3"/>
    <s v="NIC"/>
  </r>
  <r>
    <s v="Nicola River"/>
    <x v="1"/>
    <x v="2"/>
    <s v="183472"/>
    <s v="Natural"/>
    <x v="0"/>
    <s v="Whole River"/>
    <n v="75"/>
    <n v="71"/>
    <n v="0.19973830552829572"/>
    <n v="14"/>
    <n v="215"/>
    <n v="0.34883720930232559"/>
    <n v="8.3749162092956655E-4"/>
    <n v="70.091713069112345"/>
    <n v="70.091713069112345"/>
    <n v="460.12771935139176"/>
    <n v="0.30603600506186229"/>
    <n v="355.46511627906978"/>
    <n v="4362.1809485169988"/>
    <n v="0.18580391083088774"/>
    <n v="1019"/>
    <n v="28900"/>
    <n v="0.16683022571148184"/>
    <s v="yes"/>
    <n v="4"/>
    <s v="NIC"/>
  </r>
  <r>
    <s v="Nicola River"/>
    <x v="1"/>
    <x v="2"/>
    <s v="183493"/>
    <s v="Natural"/>
    <x v="0"/>
    <s v="Whole River"/>
    <n v="75"/>
    <n v="71"/>
    <n v="0.19973830552829572"/>
    <n v="12"/>
    <n v="215"/>
    <n v="0.34883720930232559"/>
    <n v="8.3749162092956655E-4"/>
    <n v="60.078611202096297"/>
    <n v="60.078611202096297"/>
    <n v="373.62701845300933"/>
    <n v="0.32173569936608859"/>
    <n v="355.46511627906978"/>
    <n v="4362.1809485169988"/>
    <n v="0.18580391083088774"/>
    <n v="1019"/>
    <n v="28900"/>
    <n v="0.16683022571148184"/>
    <s v="yes"/>
    <n v="4"/>
    <s v="NIC"/>
  </r>
  <r>
    <s v="Nicola River"/>
    <x v="3"/>
    <x v="2"/>
    <s v="Lost Pin"/>
    <s v="Natural"/>
    <x v="0"/>
    <s v="Whole River"/>
    <n v="75"/>
    <n v="71"/>
    <n v="0.19973830552829572"/>
    <n v="0"/>
    <n v="215"/>
    <n v="0.34883720930232559"/>
    <n v="8.3749162092956655E-4"/>
    <n v="0"/>
    <m/>
    <n v="0"/>
    <s v="NA"/>
    <n v="355.46511627906978"/>
    <n v="4362.1809485169988"/>
    <n v="0.18580391083088774"/>
    <n v="1019"/>
    <n v="28900"/>
    <n v="0.16683022571148184"/>
    <s v="no"/>
    <s v=""/>
    <s v=""/>
  </r>
  <r>
    <s v="Nicola River"/>
    <x v="3"/>
    <x v="2"/>
    <s v="No Data"/>
    <s v="Natural"/>
    <x v="0"/>
    <s v="Whole River"/>
    <n v="75"/>
    <n v="71"/>
    <n v="0.19973830552829572"/>
    <n v="0"/>
    <n v="215"/>
    <n v="0.34883720930232559"/>
    <n v="8.3749162092956655E-4"/>
    <n v="0"/>
    <m/>
    <n v="0"/>
    <s v="NA"/>
    <n v="355.46511627906978"/>
    <n v="4362.1809485169988"/>
    <n v="0.18580391083088774"/>
    <n v="1019"/>
    <n v="28900"/>
    <n v="0.16683022571148184"/>
    <s v="no"/>
    <s v=""/>
    <s v=""/>
  </r>
  <r>
    <s v="Nicola River"/>
    <x v="3"/>
    <x v="2"/>
    <s v="No Pin"/>
    <s v="Natural"/>
    <x v="0"/>
    <s v="Whole River"/>
    <n v="75"/>
    <n v="71"/>
    <n v="0.19973830552829572"/>
    <n v="5"/>
    <n v="215"/>
    <n v="0.34883720930232559"/>
    <n v="8.3749162092956655E-4"/>
    <n v="25.032754667540122"/>
    <n v="25.032754667540122"/>
    <n v="125.39101041015275"/>
    <n v="0.44732642890816682"/>
    <n v="355.46511627906978"/>
    <n v="4362.1809485169988"/>
    <n v="0.18580391083088774"/>
    <n v="1019"/>
    <n v="28900"/>
    <n v="0.16683022571148184"/>
    <s v="no"/>
    <s v=""/>
    <s v=""/>
  </r>
  <r>
    <m/>
    <x v="3"/>
    <x v="1"/>
    <m/>
    <m/>
    <x v="1"/>
    <m/>
    <m/>
    <m/>
    <m/>
    <m/>
    <m/>
    <m/>
    <m/>
    <m/>
    <m/>
    <m/>
    <m/>
    <m/>
    <m/>
    <m/>
    <m/>
    <m/>
    <m/>
    <m/>
    <m/>
    <s v=""/>
  </r>
  <r>
    <s v="Nicola River"/>
    <x v="5"/>
    <x v="2"/>
    <s v="181248"/>
    <s v="Natural"/>
    <x v="2"/>
    <s v="Whole River"/>
    <n v="114"/>
    <n v="104"/>
    <n v="0.23887453344817686"/>
    <n v="2"/>
    <n v="304"/>
    <n v="0.375"/>
    <n v="5.7097521767680642E-4"/>
    <n v="8.3725961538461533"/>
    <n v="8.4538834951456305"/>
    <n v="28.594762380304868"/>
    <n v="0.63867968459141933"/>
    <n v="435.375"/>
    <n v="3755.0210786461398"/>
    <n v="0.14074815226178533"/>
    <n v="1161"/>
    <n v="21316"/>
    <n v="0.12575366063738158"/>
    <s v="yes"/>
    <n v="5"/>
    <s v="NIC"/>
  </r>
  <r>
    <s v="Nicola River"/>
    <x v="5"/>
    <x v="2"/>
    <s v="181366"/>
    <s v="Natural"/>
    <x v="2"/>
    <s v="Whole River"/>
    <n v="114"/>
    <n v="104"/>
    <n v="0.23887453344817686"/>
    <n v="3"/>
    <n v="304"/>
    <n v="0.375"/>
    <n v="5.7097521767680642E-4"/>
    <n v="12.55889423076923"/>
    <n v="12.680825242718445"/>
    <n v="43.933661990939775"/>
    <n v="0.52777315877963338"/>
    <n v="435.375"/>
    <n v="3755.0210786461398"/>
    <n v="0.14074815226178533"/>
    <n v="1161"/>
    <n v="21316"/>
    <n v="0.12575366063738158"/>
    <s v="yes"/>
    <n v="5"/>
    <s v="NIC"/>
  </r>
  <r>
    <s v="Nicola River"/>
    <x v="5"/>
    <x v="2"/>
    <s v="181693"/>
    <s v="Natural"/>
    <x v="2"/>
    <s v="Whole River"/>
    <n v="114"/>
    <n v="104"/>
    <n v="0.23887453344817686"/>
    <n v="0"/>
    <n v="304"/>
    <n v="0.375"/>
    <n v="5.7097521767680642E-4"/>
    <n v="0"/>
    <n v="0"/>
    <n v="0"/>
    <s v="NA"/>
    <n v="435.375"/>
    <n v="3755.0210786461398"/>
    <n v="0.14074815226178533"/>
    <n v="1161"/>
    <n v="21316"/>
    <n v="0.12575366063738158"/>
    <s v="yes"/>
    <n v="5"/>
    <s v="NIC"/>
  </r>
  <r>
    <s v="Nicola River"/>
    <x v="5"/>
    <x v="2"/>
    <s v="181774"/>
    <s v="Natural"/>
    <x v="2"/>
    <s v="Whole River"/>
    <n v="114"/>
    <n v="104"/>
    <n v="0.23887453344817686"/>
    <n v="2"/>
    <n v="304"/>
    <n v="0.375"/>
    <n v="5.7097521767680642E-4"/>
    <n v="8.3725961538461533"/>
    <n v="8.4538834951456305"/>
    <n v="28.594762380304868"/>
    <n v="0.63867968459141933"/>
    <n v="435.375"/>
    <n v="3755.0210786461398"/>
    <n v="0.14074815226178533"/>
    <n v="1161"/>
    <n v="21316"/>
    <n v="0.12575366063738158"/>
    <s v="yes"/>
    <n v="5"/>
    <s v="NIC"/>
  </r>
  <r>
    <s v="Nicola River"/>
    <x v="1"/>
    <x v="2"/>
    <s v="181930"/>
    <s v="Natural"/>
    <x v="2"/>
    <s v="Whole River"/>
    <n v="114"/>
    <n v="104"/>
    <n v="0.23887453344817686"/>
    <n v="2"/>
    <n v="304"/>
    <n v="0.375"/>
    <n v="5.7097521767680642E-4"/>
    <n v="8.3725961538461533"/>
    <n v="8.4538834951456305"/>
    <n v="28.594762380304868"/>
    <n v="0.63867968459141933"/>
    <n v="435.375"/>
    <n v="3755.0210786461398"/>
    <n v="0.14074815226178533"/>
    <n v="1161"/>
    <n v="21316"/>
    <n v="0.12575366063738158"/>
    <s v="yes"/>
    <n v="4"/>
    <s v="NIC"/>
  </r>
  <r>
    <s v="Nicola River"/>
    <x v="5"/>
    <x v="2"/>
    <s v="182390"/>
    <s v="Natural"/>
    <x v="2"/>
    <s v="Whole River"/>
    <n v="114"/>
    <n v="104"/>
    <n v="0.23887453344817686"/>
    <n v="4"/>
    <n v="304"/>
    <n v="0.375"/>
    <n v="5.7097521767680642E-4"/>
    <n v="16.745192307692307"/>
    <n v="16.907766990291261"/>
    <n v="59.966907215229661"/>
    <n v="0.46245096057576829"/>
    <n v="435.375"/>
    <n v="3755.0210786461398"/>
    <n v="0.14074815226178533"/>
    <n v="1161"/>
    <n v="21316"/>
    <n v="0.12575366063738158"/>
    <s v="yes"/>
    <n v="5"/>
    <s v="NIC"/>
  </r>
  <r>
    <s v="Nicola River"/>
    <x v="5"/>
    <x v="2"/>
    <s v="182391"/>
    <s v="Natural"/>
    <x v="2"/>
    <s v="Whole River"/>
    <n v="114"/>
    <n v="104"/>
    <n v="0.23887453344817686"/>
    <n v="1"/>
    <n v="304"/>
    <n v="0.375"/>
    <n v="5.7097521767680642E-4"/>
    <n v="4.1862980769230766"/>
    <n v="4.2269417475728153"/>
    <n v="13.950208383324943"/>
    <n v="0.89219585106325339"/>
    <n v="435.375"/>
    <n v="3755.0210786461398"/>
    <n v="0.14074815226178533"/>
    <n v="1161"/>
    <n v="21316"/>
    <n v="0.12575366063738158"/>
    <s v="yes"/>
    <n v="5"/>
    <s v="NIC"/>
  </r>
  <r>
    <s v="Nicola River"/>
    <x v="1"/>
    <x v="2"/>
    <s v="182398"/>
    <s v="Natural"/>
    <x v="2"/>
    <s v="Whole River"/>
    <n v="114"/>
    <n v="104"/>
    <n v="0.23887453344817686"/>
    <n v="31"/>
    <n v="304"/>
    <n v="0.375"/>
    <n v="5.7097521767680642E-4"/>
    <n v="129.77524038461539"/>
    <n v="131.03519417475729"/>
    <n v="755.32717023263979"/>
    <n v="0.2117754979588804"/>
    <n v="435.375"/>
    <n v="3755.0210786461398"/>
    <n v="0.14074815226178533"/>
    <n v="1161"/>
    <n v="21316"/>
    <n v="0.12575366063738158"/>
    <s v="yes"/>
    <n v="4"/>
    <s v="NIC"/>
  </r>
  <r>
    <s v="Nicola River"/>
    <x v="1"/>
    <x v="2"/>
    <s v="182399"/>
    <s v="Natural"/>
    <x v="2"/>
    <s v="Whole River"/>
    <n v="114"/>
    <n v="104"/>
    <n v="0.23887453344817686"/>
    <n v="22"/>
    <n v="304"/>
    <n v="0.375"/>
    <n v="5.7097521767680642E-4"/>
    <n v="92.098557692307679"/>
    <n v="92.992718446601927"/>
    <n v="467.29842118744943"/>
    <n v="0.23471688229184884"/>
    <n v="435.375"/>
    <n v="3755.0210786461398"/>
    <n v="0.14074815226178533"/>
    <n v="1161"/>
    <n v="21316"/>
    <n v="0.12575366063738158"/>
    <s v="yes"/>
    <n v="4"/>
    <s v="NIC"/>
  </r>
  <r>
    <s v="Nicola River"/>
    <x v="0"/>
    <x v="2"/>
    <s v="182891"/>
    <s v="Natural"/>
    <x v="2"/>
    <s v="Whole River"/>
    <n v="114"/>
    <n v="104"/>
    <n v="0.23887453344817686"/>
    <n v="0"/>
    <n v="304"/>
    <n v="0.375"/>
    <n v="5.7097521767680642E-4"/>
    <n v="0"/>
    <n v="0"/>
    <n v="0"/>
    <s v="NA"/>
    <n v="435.375"/>
    <n v="3755.0210786461398"/>
    <n v="0.14074815226178533"/>
    <n v="1161"/>
    <n v="21316"/>
    <n v="0.12575366063738158"/>
    <s v="yes"/>
    <n v="3"/>
    <s v="NIC"/>
  </r>
  <r>
    <s v="Nicola River"/>
    <x v="0"/>
    <x v="2"/>
    <s v="183277"/>
    <s v="Natural"/>
    <x v="2"/>
    <s v="Whole River"/>
    <n v="114"/>
    <n v="104"/>
    <n v="0.23887453344817686"/>
    <n v="1"/>
    <n v="304"/>
    <n v="0.375"/>
    <n v="5.7097521767680642E-4"/>
    <n v="4.1862980769230766"/>
    <n v="4.2269417475728153"/>
    <n v="13.950208383324943"/>
    <n v="0.89219585106325339"/>
    <n v="435.375"/>
    <n v="3755.0210786461398"/>
    <n v="0.14074815226178533"/>
    <n v="1161"/>
    <n v="21316"/>
    <n v="0.12575366063738158"/>
    <s v="yes"/>
    <n v="3"/>
    <s v="NIC"/>
  </r>
  <r>
    <s v="Nicola River"/>
    <x v="0"/>
    <x v="2"/>
    <s v="183278"/>
    <s v="Natural"/>
    <x v="2"/>
    <s v="Whole River"/>
    <n v="114"/>
    <n v="104"/>
    <n v="0.23887453344817686"/>
    <n v="1"/>
    <n v="304"/>
    <n v="0.375"/>
    <n v="5.7097521767680642E-4"/>
    <n v="4.1862980769230766"/>
    <n v="4.2269417475728153"/>
    <n v="13.950208383324943"/>
    <n v="0.89219585106325339"/>
    <n v="435.375"/>
    <n v="3755.0210786461398"/>
    <n v="0.14074815226178533"/>
    <n v="1161"/>
    <n v="21316"/>
    <n v="0.12575366063738158"/>
    <s v="yes"/>
    <n v="3"/>
    <s v="NIC"/>
  </r>
  <r>
    <s v="Nicola River"/>
    <x v="1"/>
    <x v="2"/>
    <s v="183472"/>
    <s v="Natural"/>
    <x v="2"/>
    <s v="Whole River"/>
    <n v="114"/>
    <n v="104"/>
    <n v="0.23887453344817686"/>
    <n v="16"/>
    <n v="304"/>
    <n v="0.375"/>
    <n v="5.7097521767680642E-4"/>
    <n v="66.980769230769226"/>
    <n v="67.631067961165044"/>
    <n v="306.52480777179687"/>
    <n v="0.26138621713509064"/>
    <n v="435.375"/>
    <n v="3755.0210786461398"/>
    <n v="0.14074815226178533"/>
    <n v="1161"/>
    <n v="21316"/>
    <n v="0.12575366063738158"/>
    <s v="yes"/>
    <n v="4"/>
    <s v="NIC"/>
  </r>
  <r>
    <s v="Nicola River"/>
    <x v="1"/>
    <x v="2"/>
    <s v="183493"/>
    <s v="Natural"/>
    <x v="2"/>
    <s v="Whole River"/>
    <n v="114"/>
    <n v="104"/>
    <n v="0.23887453344817686"/>
    <n v="11"/>
    <n v="304"/>
    <n v="0.375"/>
    <n v="5.7097521767680642E-4"/>
    <n v="46.04927884615384"/>
    <n v="46.496359223300963"/>
    <n v="191.64130096759834"/>
    <n v="0.30062266597930459"/>
    <n v="435.375"/>
    <n v="3755.0210786461398"/>
    <n v="0.14074815226178533"/>
    <n v="1161"/>
    <n v="21316"/>
    <n v="0.12575366063738158"/>
    <s v="yes"/>
    <n v="4"/>
    <s v="NIC"/>
  </r>
  <r>
    <s v="Nicola River"/>
    <x v="3"/>
    <x v="2"/>
    <s v="Lost Pin"/>
    <s v="Natural"/>
    <x v="2"/>
    <s v="Whole River"/>
    <n v="114"/>
    <n v="104"/>
    <n v="0.23887453344817686"/>
    <n v="0"/>
    <n v="304"/>
    <n v="0.375"/>
    <n v="5.7097521767680642E-4"/>
    <n v="0"/>
    <m/>
    <n v="0"/>
    <s v="NA"/>
    <n v="435.375"/>
    <n v="3755.0210786461398"/>
    <n v="0.14074815226178533"/>
    <n v="1161"/>
    <n v="21316"/>
    <n v="0.12575366063738158"/>
    <s v="no"/>
    <s v=""/>
    <s v=""/>
  </r>
  <r>
    <s v="Nicola River"/>
    <x v="3"/>
    <x v="2"/>
    <s v="No Data"/>
    <s v="Natural"/>
    <x v="2"/>
    <s v="Whole River"/>
    <n v="114"/>
    <n v="104"/>
    <n v="0.23887453344817686"/>
    <n v="1"/>
    <n v="304"/>
    <n v="0.375"/>
    <n v="5.7097521767680642E-4"/>
    <n v="4.1862980769230766"/>
    <m/>
    <n v="13.950208383324943"/>
    <n v="0.89219585106325339"/>
    <n v="435.375"/>
    <n v="3755.0210786461398"/>
    <n v="0.14074815226178533"/>
    <n v="1161"/>
    <n v="21316"/>
    <n v="0.12575366063738158"/>
    <s v="no"/>
    <s v=""/>
    <s v=""/>
  </r>
  <r>
    <s v="Nicola River"/>
    <x v="3"/>
    <x v="2"/>
    <s v="No Pin"/>
    <s v="Natural"/>
    <x v="2"/>
    <s v="Whole River"/>
    <n v="114"/>
    <n v="104"/>
    <n v="0.23887453344817686"/>
    <n v="7"/>
    <n v="304"/>
    <n v="0.375"/>
    <n v="5.7097521767680642E-4"/>
    <n v="29.304086538461537"/>
    <n v="29.588592233009706"/>
    <n v="112.23271657002923"/>
    <n v="0.36151935155576848"/>
    <n v="435.375"/>
    <n v="3755.0210786461398"/>
    <n v="0.14074815226178533"/>
    <n v="1161"/>
    <n v="21316"/>
    <n v="0.12575366063738158"/>
    <s v="no"/>
    <s v=""/>
    <s v=""/>
  </r>
  <r>
    <m/>
    <x v="4"/>
    <x v="1"/>
    <m/>
    <m/>
    <x v="1"/>
    <m/>
    <m/>
    <m/>
    <m/>
    <m/>
    <m/>
    <m/>
    <m/>
    <m/>
    <m/>
    <m/>
    <m/>
    <m/>
    <m/>
    <m/>
    <m/>
    <m/>
    <m/>
    <m/>
    <m/>
    <m/>
  </r>
  <r>
    <s v="Nicola River"/>
    <x v="5"/>
    <x v="3"/>
    <s v="181248"/>
    <s v="Natural"/>
    <x v="0"/>
    <s v="Whole River"/>
    <n v="259"/>
    <n v="148"/>
    <n v="0.25260347129506006"/>
    <n v="13"/>
    <n v="946"/>
    <n v="0.27378435517970401"/>
    <n v="1.173905056391307E-4"/>
    <n v="51.464059196617342"/>
    <n v="56.005005596318874"/>
    <n v="162.37536959461511"/>
    <n v="0.24760307753719371"/>
    <n v="585.8985200845666"/>
    <n v="1238.4826795066751"/>
    <n v="6.0065150224702574E-2"/>
    <n v="2140"/>
    <n v="9365"/>
    <n v="4.5220995373495006E-2"/>
    <s v="yes"/>
    <n v="4"/>
    <s v="NIC"/>
  </r>
  <r>
    <s v="Nicola River"/>
    <x v="5"/>
    <x v="3"/>
    <s v="181366"/>
    <s v="Natural"/>
    <x v="0"/>
    <s v="Whole River"/>
    <n v="259"/>
    <n v="148"/>
    <n v="0.25260347129506006"/>
    <n v="24"/>
    <n v="946"/>
    <n v="0.27378435517970401"/>
    <n v="1.173905056391307E-4"/>
    <n v="95.010570824524322"/>
    <n v="103.39385648551176"/>
    <n v="314.69684093694764"/>
    <n v="0.18671287416146501"/>
    <n v="585.8985200845666"/>
    <n v="1238.4826795066751"/>
    <n v="6.0065150224702574E-2"/>
    <n v="2140"/>
    <n v="9365"/>
    <n v="4.5220995373495006E-2"/>
    <s v="yes"/>
    <n v="4"/>
    <s v="NIC"/>
  </r>
  <r>
    <s v="Nicola River"/>
    <x v="5"/>
    <x v="3"/>
    <s v="181693"/>
    <s v="Natural"/>
    <x v="0"/>
    <s v="Whole River"/>
    <n v="259"/>
    <n v="148"/>
    <n v="0.25260347129506006"/>
    <n v="3"/>
    <n v="946"/>
    <n v="0.27378435517970401"/>
    <n v="1.173905056391307E-4"/>
    <n v="11.87632135306554"/>
    <n v="12.92423206068897"/>
    <n v="35.774997337310182"/>
    <n v="0.50362567758253551"/>
    <n v="585.8985200845666"/>
    <n v="1238.4826795066751"/>
    <n v="6.0065150224702574E-2"/>
    <n v="2140"/>
    <n v="9365"/>
    <n v="4.5220995373495006E-2"/>
    <s v="yes"/>
    <n v="4"/>
    <s v="NIC"/>
  </r>
  <r>
    <s v="Nicola River"/>
    <x v="5"/>
    <x v="3"/>
    <s v="181774"/>
    <s v="Natural"/>
    <x v="0"/>
    <s v="Whole River"/>
    <n v="259"/>
    <n v="148"/>
    <n v="0.25260347129506006"/>
    <n v="27"/>
    <n v="946"/>
    <n v="0.27378435517970401"/>
    <n v="1.173905056391307E-4"/>
    <n v="106.88689217758987"/>
    <n v="116.31808854620074"/>
    <n v="358.61379891381961"/>
    <n v="0.17716953628676202"/>
    <n v="585.8985200845666"/>
    <n v="1238.4826795066751"/>
    <n v="6.0065150224702574E-2"/>
    <n v="2140"/>
    <n v="9365"/>
    <n v="4.5220995373495006E-2"/>
    <s v="yes"/>
    <n v="4"/>
    <s v="NIC"/>
  </r>
  <r>
    <s v="Nicola River"/>
    <x v="6"/>
    <x v="3"/>
    <s v="182383"/>
    <s v="Natural"/>
    <x v="0"/>
    <s v="Whole River"/>
    <n v="259"/>
    <n v="148"/>
    <n v="0.25260347129506006"/>
    <n v="1"/>
    <n v="946"/>
    <n v="0.27378435517970401"/>
    <n v="1.173905056391307E-4"/>
    <n v="3.9587737843551802"/>
    <n v="4.3080773535629904"/>
    <n v="11.811916325776144"/>
    <n v="0.86815944665618394"/>
    <n v="585.8985200845666"/>
    <n v="1238.4826795066751"/>
    <n v="6.0065150224702574E-2"/>
    <n v="2140"/>
    <n v="9365"/>
    <n v="4.5220995373495006E-2"/>
    <s v="yes"/>
    <n v="5"/>
    <s v="NIC"/>
  </r>
  <r>
    <s v="Nicola River"/>
    <x v="5"/>
    <x v="3"/>
    <s v="182390"/>
    <s v="Natural"/>
    <x v="0"/>
    <s v="Whole River"/>
    <n v="259"/>
    <n v="148"/>
    <n v="0.25260347129506006"/>
    <n v="36"/>
    <n v="946"/>
    <n v="0.27378435517970401"/>
    <n v="1.173905056391307E-4"/>
    <n v="142.51585623678648"/>
    <n v="155.09078472826764"/>
    <n v="496.47114332410678"/>
    <n v="0.15634493598747848"/>
    <n v="585.8985200845666"/>
    <n v="1238.4826795066751"/>
    <n v="6.0065150224702574E-2"/>
    <n v="2140"/>
    <n v="9365"/>
    <n v="4.5220995373495006E-2"/>
    <s v="yes"/>
    <n v="4"/>
    <s v="NIC"/>
  </r>
  <r>
    <s v="Nicola River"/>
    <x v="5"/>
    <x v="3"/>
    <s v="182391"/>
    <s v="Natural"/>
    <x v="0"/>
    <s v="Whole River"/>
    <n v="259"/>
    <n v="148"/>
    <n v="0.25260347129506006"/>
    <n v="22"/>
    <n v="946"/>
    <n v="0.27378435517970401"/>
    <n v="1.173905056391307E-4"/>
    <n v="87.093023255813961"/>
    <n v="94.777701778385776"/>
    <n v="285.98428288566924"/>
    <n v="0.19417249741124157"/>
    <n v="585.8985200845666"/>
    <n v="1238.4826795066751"/>
    <n v="6.0065150224702574E-2"/>
    <n v="2140"/>
    <n v="9365"/>
    <n v="4.5220995373495006E-2"/>
    <s v="yes"/>
    <n v="4"/>
    <s v="NIC"/>
  </r>
  <r>
    <s v="Nicola River"/>
    <x v="1"/>
    <x v="3"/>
    <s v="182398"/>
    <s v="Natural"/>
    <x v="0"/>
    <s v="Whole River"/>
    <n v="259"/>
    <n v="148"/>
    <n v="0.25260347129506006"/>
    <n v="0"/>
    <n v="946"/>
    <n v="0.27378435517970401"/>
    <n v="1.173905056391307E-4"/>
    <n v="0"/>
    <n v="0"/>
    <n v="0"/>
    <s v="NA"/>
    <n v="585.8985200845666"/>
    <n v="1238.4826795066751"/>
    <n v="6.0065150224702574E-2"/>
    <n v="2140"/>
    <n v="9365"/>
    <n v="4.5220995373495006E-2"/>
    <s v="yes"/>
    <n v="3"/>
    <s v="NIC"/>
  </r>
  <r>
    <s v="Nicola River"/>
    <x v="1"/>
    <x v="3"/>
    <s v="182399"/>
    <s v="Natural"/>
    <x v="0"/>
    <s v="Whole River"/>
    <n v="259"/>
    <n v="148"/>
    <n v="0.25260347129506006"/>
    <n v="0"/>
    <n v="946"/>
    <n v="0.27378435517970401"/>
    <n v="1.173905056391307E-4"/>
    <n v="0"/>
    <n v="0"/>
    <n v="0"/>
    <s v="NA"/>
    <n v="585.8985200845666"/>
    <n v="1238.4826795066751"/>
    <n v="6.0065150224702574E-2"/>
    <n v="2140"/>
    <n v="9365"/>
    <n v="4.5220995373495006E-2"/>
    <s v="yes"/>
    <n v="3"/>
    <s v="NIC"/>
  </r>
  <r>
    <s v="Nicola River"/>
    <x v="0"/>
    <x v="3"/>
    <s v="182891"/>
    <s v="Natural"/>
    <x v="0"/>
    <s v="Whole River"/>
    <n v="259"/>
    <n v="148"/>
    <n v="0.25260347129506006"/>
    <n v="0"/>
    <n v="946"/>
    <n v="0.27378435517970401"/>
    <n v="1.173905056391307E-4"/>
    <n v="0"/>
    <n v="0"/>
    <n v="0"/>
    <s v="NA"/>
    <n v="585.8985200845666"/>
    <n v="1238.4826795066751"/>
    <n v="6.0065150224702574E-2"/>
    <n v="2140"/>
    <n v="9365"/>
    <n v="4.5220995373495006E-2"/>
    <s v="yes"/>
    <n v="2"/>
    <s v="NIC"/>
  </r>
  <r>
    <s v="Nicola River"/>
    <x v="1"/>
    <x v="3"/>
    <s v="183472"/>
    <s v="Natural"/>
    <x v="0"/>
    <s v="Whole River"/>
    <n v="259"/>
    <n v="148"/>
    <n v="0.25260347129506006"/>
    <n v="1"/>
    <n v="946"/>
    <n v="0.27378435517970401"/>
    <n v="1.173905056391307E-4"/>
    <n v="3.9587737843551802"/>
    <n v="4.3080773535629904"/>
    <n v="11.811916325776144"/>
    <n v="0.86815944665618394"/>
    <n v="585.8985200845666"/>
    <n v="1238.4826795066751"/>
    <n v="6.0065150224702574E-2"/>
    <n v="2140"/>
    <n v="9365"/>
    <n v="4.5220995373495006E-2"/>
    <s v="yes"/>
    <n v="3"/>
    <s v="NIC"/>
  </r>
  <r>
    <s v="Nicola River"/>
    <x v="1"/>
    <x v="3"/>
    <s v="183493"/>
    <s v="Natural"/>
    <x v="0"/>
    <s v="Whole River"/>
    <n v="259"/>
    <n v="148"/>
    <n v="0.25260347129506006"/>
    <n v="0"/>
    <n v="946"/>
    <n v="0.27378435517970401"/>
    <n v="1.173905056391307E-4"/>
    <n v="0"/>
    <n v="0"/>
    <n v="0"/>
    <s v="NA"/>
    <n v="585.8985200845666"/>
    <n v="1238.4826795066751"/>
    <n v="6.0065150224702574E-2"/>
    <n v="2140"/>
    <n v="9365"/>
    <n v="4.5220995373495006E-2"/>
    <s v="yes"/>
    <n v="3"/>
    <s v="NIC"/>
  </r>
  <r>
    <s v="Nicola River"/>
    <x v="3"/>
    <x v="3"/>
    <s v="Lost Pin"/>
    <s v="Natural"/>
    <x v="0"/>
    <s v="Whole River"/>
    <n v="259"/>
    <n v="148"/>
    <n v="0.25260347129506006"/>
    <n v="0"/>
    <n v="946"/>
    <n v="0.27378435517970401"/>
    <n v="1.173905056391307E-4"/>
    <n v="0"/>
    <m/>
    <n v="0"/>
    <s v="NA"/>
    <n v="585.8985200845666"/>
    <n v="1238.4826795066751"/>
    <n v="6.0065150224702574E-2"/>
    <n v="2140"/>
    <n v="9365"/>
    <n v="4.5220995373495006E-2"/>
    <s v="no"/>
    <s v=""/>
    <s v=""/>
  </r>
  <r>
    <s v="Nicola River"/>
    <x v="3"/>
    <x v="3"/>
    <s v="No Data"/>
    <s v="Natural"/>
    <x v="0"/>
    <s v="Whole River"/>
    <n v="259"/>
    <n v="148"/>
    <n v="0.25260347129506006"/>
    <n v="12"/>
    <n v="946"/>
    <n v="0.27378435517970401"/>
    <n v="1.173905056391307E-4"/>
    <n v="47.505285412262161"/>
    <m/>
    <n v="149.20645982891205"/>
    <n v="0.25712948583107709"/>
    <n v="585.8985200845666"/>
    <n v="1238.4826795066751"/>
    <n v="6.0065150224702574E-2"/>
    <n v="2140"/>
    <n v="9365"/>
    <n v="4.5220995373495006E-2"/>
    <s v="no"/>
    <s v=""/>
    <s v=""/>
  </r>
  <r>
    <s v="Nicola River"/>
    <x v="3"/>
    <x v="3"/>
    <s v="No Pin"/>
    <s v="Natural"/>
    <x v="0"/>
    <s v="Whole River"/>
    <n v="259"/>
    <n v="148"/>
    <n v="0.25260347129506006"/>
    <n v="9"/>
    <n v="946"/>
    <n v="0.27378435517970401"/>
    <n v="1.173905056391307E-4"/>
    <n v="35.628964059196619"/>
    <n v="38.772696182066909"/>
    <n v="110.37822725176619"/>
    <n v="0.29487537913696138"/>
    <n v="585.8985200845666"/>
    <n v="1238.4826795066751"/>
    <n v="6.0065150224702574E-2"/>
    <n v="2140"/>
    <n v="9365"/>
    <n v="4.5220995373495006E-2"/>
    <s v="no"/>
    <s v=""/>
    <s v=""/>
  </r>
  <r>
    <m/>
    <x v="3"/>
    <x v="1"/>
    <m/>
    <m/>
    <x v="1"/>
    <m/>
    <m/>
    <m/>
    <m/>
    <m/>
    <m/>
    <m/>
    <m/>
    <m/>
    <m/>
    <m/>
    <m/>
    <m/>
    <m/>
    <m/>
    <m/>
    <m/>
    <m/>
    <m/>
    <m/>
    <s v=""/>
  </r>
  <r>
    <s v="Nicola River"/>
    <x v="5"/>
    <x v="3"/>
    <s v="181248"/>
    <s v="Natural"/>
    <x v="2"/>
    <s v="Whole River"/>
    <n v="358"/>
    <n v="209"/>
    <n v="0.26032133194408641"/>
    <n v="12"/>
    <n v="1150"/>
    <n v="0.31130434782608696"/>
    <n v="1.0338877401546989E-4"/>
    <n v="46.096875390056169"/>
    <n v="48.937268521687223"/>
    <n v="141.18975057438567"/>
    <n v="0.25776865005979027"/>
    <n v="802.85391304347831"/>
    <n v="2917.2258585580985"/>
    <n v="6.7274193314687661E-2"/>
    <n v="2579"/>
    <n v="23031"/>
    <n v="5.8844388693020888E-2"/>
    <s v="yes"/>
    <n v="4"/>
    <s v="NIC"/>
  </r>
  <r>
    <s v="Nicola River"/>
    <x v="5"/>
    <x v="3"/>
    <s v="181366"/>
    <s v="Natural"/>
    <x v="2"/>
    <s v="Whole River"/>
    <n v="358"/>
    <n v="209"/>
    <n v="0.26032133194408641"/>
    <n v="46"/>
    <n v="1150"/>
    <n v="0.31130434782608696"/>
    <n v="1.0338877401546989E-4"/>
    <n v="176.70468899521532"/>
    <n v="187.59286266646771"/>
    <n v="645.67876894615983"/>
    <n v="0.14380042815838373"/>
    <n v="802.85391304347831"/>
    <n v="2917.2258585580985"/>
    <n v="6.7274193314687661E-2"/>
    <n v="2579"/>
    <n v="23031"/>
    <n v="5.8844388693020888E-2"/>
    <s v="yes"/>
    <n v="4"/>
    <s v="NIC"/>
  </r>
  <r>
    <s v="Nicola River"/>
    <x v="5"/>
    <x v="3"/>
    <s v="181693"/>
    <s v="Natural"/>
    <x v="2"/>
    <s v="Whole River"/>
    <n v="358"/>
    <n v="209"/>
    <n v="0.26032133194408641"/>
    <n v="9"/>
    <n v="1150"/>
    <n v="0.31130434782608696"/>
    <n v="1.0338877401546989E-4"/>
    <n v="34.572656542542127"/>
    <n v="36.702951391265415"/>
    <n v="104.08912394287532"/>
    <n v="0.29510048612206907"/>
    <n v="802.85391304347831"/>
    <n v="2917.2258585580985"/>
    <n v="6.7274193314687661E-2"/>
    <n v="2579"/>
    <n v="23031"/>
    <n v="5.8844388693020888E-2"/>
    <s v="yes"/>
    <n v="4"/>
    <s v="NIC"/>
  </r>
  <r>
    <s v="Nicola River"/>
    <x v="5"/>
    <x v="3"/>
    <s v="181774"/>
    <s v="Natural"/>
    <x v="2"/>
    <s v="Whole River"/>
    <n v="358"/>
    <n v="209"/>
    <n v="0.26032133194408641"/>
    <n v="37"/>
    <n v="1150"/>
    <n v="0.31130434782608696"/>
    <n v="1.0338877401546989E-4"/>
    <n v="142.1320324526732"/>
    <n v="150.88991127520228"/>
    <n v="497.11098330140737"/>
    <n v="0.15686812766015576"/>
    <n v="802.85391304347831"/>
    <n v="2917.2258585580985"/>
    <n v="6.7274193314687661E-2"/>
    <n v="2579"/>
    <n v="23031"/>
    <n v="5.8844388693020888E-2"/>
    <s v="yes"/>
    <n v="4"/>
    <s v="NIC"/>
  </r>
  <r>
    <s v="Nicola River"/>
    <x v="6"/>
    <x v="3"/>
    <s v="182383"/>
    <s v="Natural"/>
    <x v="2"/>
    <s v="Whole River"/>
    <n v="358"/>
    <n v="209"/>
    <n v="0.26032133194408641"/>
    <n v="0"/>
    <n v="1150"/>
    <n v="0.31130434782608696"/>
    <n v="1.0338877401546989E-4"/>
    <n v="0"/>
    <n v="0"/>
    <n v="0"/>
    <s v="NA"/>
    <n v="802.85391304347831"/>
    <n v="2917.2258585580985"/>
    <n v="6.7274193314687661E-2"/>
    <n v="2579"/>
    <n v="23031"/>
    <n v="5.8844388693020888E-2"/>
    <s v="yes"/>
    <n v="5"/>
    <s v="NIC"/>
  </r>
  <r>
    <s v="Nicola River"/>
    <x v="5"/>
    <x v="3"/>
    <s v="182390"/>
    <s v="Natural"/>
    <x v="2"/>
    <s v="Whole River"/>
    <n v="358"/>
    <n v="209"/>
    <n v="0.26032133194408641"/>
    <n v="41"/>
    <n v="1150"/>
    <n v="0.31130434782608696"/>
    <n v="1.0338877401546989E-4"/>
    <n v="157.49765758269191"/>
    <n v="167.2023341157647"/>
    <n v="561.80541470802768"/>
    <n v="0.15049388764363336"/>
    <n v="802.85391304347831"/>
    <n v="2917.2258585580985"/>
    <n v="6.7274193314687661E-2"/>
    <n v="2579"/>
    <n v="23031"/>
    <n v="5.8844388693020888E-2"/>
    <s v="yes"/>
    <n v="4"/>
    <s v="NIC"/>
  </r>
  <r>
    <s v="Nicola River"/>
    <x v="5"/>
    <x v="3"/>
    <s v="182391"/>
    <s v="Natural"/>
    <x v="2"/>
    <s v="Whole River"/>
    <n v="358"/>
    <n v="209"/>
    <n v="0.26032133194408641"/>
    <n v="25"/>
    <n v="1150"/>
    <n v="0.31130434782608696"/>
    <n v="1.0338877401546989E-4"/>
    <n v="96.035157062617031"/>
    <n v="101.95264275351506"/>
    <n v="315.85036632893423"/>
    <n v="0.18505909818904928"/>
    <n v="802.85391304347831"/>
    <n v="2917.2258585580985"/>
    <n v="6.7274193314687661E-2"/>
    <n v="2579"/>
    <n v="23031"/>
    <n v="5.8844388693020888E-2"/>
    <s v="yes"/>
    <n v="4"/>
    <s v="NIC"/>
  </r>
  <r>
    <s v="Nicola River"/>
    <x v="1"/>
    <x v="3"/>
    <s v="182398"/>
    <s v="Natural"/>
    <x v="2"/>
    <s v="Whole River"/>
    <n v="358"/>
    <n v="209"/>
    <n v="0.26032133194408641"/>
    <n v="1"/>
    <n v="1150"/>
    <n v="0.31130434782608696"/>
    <n v="1.0338877401546989E-4"/>
    <n v="3.8414062825046811"/>
    <n v="4.0781057101406022"/>
    <n v="11.031179997233869"/>
    <n v="0.86461097349975702"/>
    <n v="802.85391304347831"/>
    <n v="2917.2258585580985"/>
    <n v="6.7274193314687661E-2"/>
    <n v="2579"/>
    <n v="23031"/>
    <n v="5.8844388693020888E-2"/>
    <s v="yes"/>
    <n v="3"/>
    <s v="NIC"/>
  </r>
  <r>
    <s v="Nicola River"/>
    <x v="1"/>
    <x v="3"/>
    <s v="182399"/>
    <s v="Natural"/>
    <x v="2"/>
    <s v="Whole River"/>
    <n v="358"/>
    <n v="209"/>
    <n v="0.26032133194408641"/>
    <n v="1"/>
    <n v="1150"/>
    <n v="0.31130434782608696"/>
    <n v="1.0338877401546989E-4"/>
    <n v="3.8414062825046811"/>
    <n v="4.0781057101406022"/>
    <n v="11.031179997233869"/>
    <n v="0.86461097349975702"/>
    <n v="802.85391304347831"/>
    <n v="2917.2258585580985"/>
    <n v="6.7274193314687661E-2"/>
    <n v="2579"/>
    <n v="23031"/>
    <n v="5.8844388693020888E-2"/>
    <s v="yes"/>
    <n v="3"/>
    <s v="NIC"/>
  </r>
  <r>
    <s v="Nicola River"/>
    <x v="0"/>
    <x v="3"/>
    <s v="182891"/>
    <s v="Natural"/>
    <x v="2"/>
    <s v="Whole River"/>
    <n v="358"/>
    <n v="209"/>
    <n v="0.26032133194408641"/>
    <n v="0"/>
    <n v="1150"/>
    <n v="0.31130434782608696"/>
    <n v="1.0338877401546989E-4"/>
    <n v="0"/>
    <n v="0"/>
    <n v="0"/>
    <s v="NA"/>
    <n v="802.85391304347831"/>
    <n v="2917.2258585580985"/>
    <n v="6.7274193314687661E-2"/>
    <n v="2579"/>
    <n v="23031"/>
    <n v="5.8844388693020888E-2"/>
    <s v="yes"/>
    <n v="2"/>
    <s v="NIC"/>
  </r>
  <r>
    <s v="Nicola River"/>
    <x v="1"/>
    <x v="3"/>
    <s v="183472"/>
    <s v="Natural"/>
    <x v="2"/>
    <s v="Whole River"/>
    <n v="358"/>
    <n v="209"/>
    <n v="0.26032133194408641"/>
    <n v="0"/>
    <n v="1150"/>
    <n v="0.31130434782608696"/>
    <n v="1.0338877401546989E-4"/>
    <n v="0"/>
    <n v="0"/>
    <n v="0"/>
    <s v="NA"/>
    <n v="802.85391304347831"/>
    <n v="2917.2258585580985"/>
    <n v="6.7274193314687661E-2"/>
    <n v="2579"/>
    <n v="23031"/>
    <n v="5.8844388693020888E-2"/>
    <s v="yes"/>
    <n v="3"/>
    <s v="NIC"/>
  </r>
  <r>
    <s v="Nicola River"/>
    <x v="1"/>
    <x v="3"/>
    <s v="183493"/>
    <s v="Natural"/>
    <x v="2"/>
    <s v="Whole River"/>
    <n v="358"/>
    <n v="209"/>
    <n v="0.26032133194408641"/>
    <n v="1"/>
    <n v="1150"/>
    <n v="0.31130434782608696"/>
    <n v="1.0338877401546989E-4"/>
    <n v="3.8414062825046811"/>
    <n v="4.0781057101406022"/>
    <n v="11.031179997233869"/>
    <n v="0.86461097349975702"/>
    <n v="802.85391304347831"/>
    <n v="2917.2258585580985"/>
    <n v="6.7274193314687661E-2"/>
    <n v="2579"/>
    <n v="23031"/>
    <n v="5.8844388693020888E-2"/>
    <s v="yes"/>
    <n v="3"/>
    <s v="NIC"/>
  </r>
  <r>
    <s v="Nicola River"/>
    <x v="3"/>
    <x v="3"/>
    <s v="Lost Pin"/>
    <s v="Natural"/>
    <x v="2"/>
    <s v="Whole River"/>
    <n v="358"/>
    <n v="209"/>
    <n v="0.26032133194408641"/>
    <n v="1"/>
    <n v="1150"/>
    <n v="0.31130434782608696"/>
    <n v="1.0338877401546989E-4"/>
    <n v="3.8414062825046811"/>
    <m/>
    <n v="11.031179997233869"/>
    <n v="0.86461097349975702"/>
    <n v="802.85391304347831"/>
    <n v="2917.2258585580985"/>
    <n v="6.7274193314687661E-2"/>
    <n v="2579"/>
    <n v="23031"/>
    <n v="5.8844388693020888E-2"/>
    <s v="no"/>
    <s v=""/>
    <s v=""/>
  </r>
  <r>
    <s v="Nicola River"/>
    <x v="3"/>
    <x v="3"/>
    <s v="No Data"/>
    <s v="Natural"/>
    <x v="2"/>
    <s v="Whole River"/>
    <n v="358"/>
    <n v="209"/>
    <n v="0.26032133194408641"/>
    <n v="11"/>
    <n v="1150"/>
    <n v="0.31130434782608696"/>
    <n v="1.0338877401546989E-4"/>
    <n v="42.255469107551491"/>
    <m/>
    <n v="128.6893054758886"/>
    <n v="0.26846538736740133"/>
    <n v="802.85391304347831"/>
    <n v="2917.2258585580985"/>
    <n v="6.7274193314687661E-2"/>
    <n v="2579"/>
    <n v="23031"/>
    <n v="5.8844388693020888E-2"/>
    <s v="no"/>
    <s v=""/>
    <s v=""/>
  </r>
  <r>
    <s v="Nicola River"/>
    <x v="3"/>
    <x v="3"/>
    <s v="No Pin"/>
    <s v="Natural"/>
    <x v="2"/>
    <s v="Whole River"/>
    <n v="358"/>
    <n v="209"/>
    <n v="0.26032133194408641"/>
    <n v="24"/>
    <n v="1150"/>
    <n v="0.31130434782608696"/>
    <n v="1.0338877401546989E-4"/>
    <n v="92.193750780112339"/>
    <n v="97.341625189154144"/>
    <n v="301.61351701985336"/>
    <n v="0.18837528240163118"/>
    <n v="802.85391304347831"/>
    <n v="2917.2258585580985"/>
    <n v="6.7274193314687661E-2"/>
    <n v="2579"/>
    <n v="23031"/>
    <n v="5.8844388693020888E-2"/>
    <s v="no"/>
    <s v=""/>
    <s v=""/>
  </r>
  <r>
    <m/>
    <x v="3"/>
    <x v="1"/>
    <m/>
    <m/>
    <x v="1"/>
    <m/>
    <m/>
    <m/>
    <m/>
    <m/>
    <m/>
    <m/>
    <m/>
    <m/>
    <m/>
    <m/>
    <m/>
    <m/>
    <m/>
    <m/>
    <m/>
    <m/>
    <m/>
    <m/>
    <m/>
    <s v=""/>
  </r>
  <r>
    <s v="Nicola River"/>
    <x v="6"/>
    <x v="4"/>
    <s v="180576"/>
    <s v="Natural"/>
    <x v="0"/>
    <s v="Whole River"/>
    <n v="78"/>
    <n v="39"/>
    <n v="0.1649423000397931"/>
    <n v="1"/>
    <n v="829"/>
    <n v="9.4089264173703252E-2"/>
    <n v="6.8983422976833084E-5"/>
    <n v="6.0627261761158016"/>
    <n v="8.1533214092591813"/>
    <n v="31.598069453597571"/>
    <n v="0.92717629804026835"/>
    <n v="236.44632086851627"/>
    <n v="749.40831591645258"/>
    <n v="0.11577817332618878"/>
    <n v="2513"/>
    <n v="35721"/>
    <n v="7.5208913649025072E-2"/>
    <s v="yes"/>
    <n v="4"/>
    <s v="NIC"/>
  </r>
  <r>
    <s v="Nicola River"/>
    <x v="6"/>
    <x v="4"/>
    <s v="181091"/>
    <s v="Natural"/>
    <x v="0"/>
    <s v="Whole River"/>
    <n v="78"/>
    <n v="39"/>
    <n v="0.1649423000397931"/>
    <n v="1"/>
    <n v="829"/>
    <n v="9.4089264173703252E-2"/>
    <n v="6.8983422976833084E-5"/>
    <n v="6.0627261761158016"/>
    <n v="8.1533214092591813"/>
    <n v="31.598069453597571"/>
    <n v="0.92717629804026835"/>
    <n v="236.44632086851627"/>
    <n v="749.40831591645258"/>
    <n v="0.11577817332618878"/>
    <n v="2513"/>
    <n v="35721"/>
    <n v="7.5208913649025072E-2"/>
    <s v="yes"/>
    <n v="4"/>
    <s v="NIC"/>
  </r>
  <r>
    <s v="Nicola River"/>
    <x v="5"/>
    <x v="4"/>
    <s v="181366"/>
    <s v="Natural"/>
    <x v="0"/>
    <s v="Whole River"/>
    <n v="78"/>
    <n v="39"/>
    <n v="0.1649423000397931"/>
    <n v="2"/>
    <n v="829"/>
    <n v="9.4089264173703252E-2"/>
    <n v="6.8983422976833084E-5"/>
    <n v="12.125452352231603"/>
    <n v="16.306642818518363"/>
    <n v="64.181554181247023"/>
    <n v="0.66070434880754547"/>
    <n v="236.44632086851627"/>
    <n v="749.40831591645258"/>
    <n v="0.11577817332618878"/>
    <n v="2513"/>
    <n v="35721"/>
    <n v="7.5208913649025072E-2"/>
    <s v="yes"/>
    <n v="3"/>
    <s v="NIC"/>
  </r>
  <r>
    <s v="Nicola River"/>
    <x v="7"/>
    <x v="4"/>
    <s v="181380"/>
    <s v="Natural"/>
    <x v="0"/>
    <s v="Whole River"/>
    <n v="78"/>
    <n v="39"/>
    <n v="0.1649423000397931"/>
    <n v="1"/>
    <n v="829"/>
    <n v="9.4089264173703252E-2"/>
    <n v="6.8983422976833084E-5"/>
    <n v="6.0627261761158016"/>
    <n v="8.1533214092591813"/>
    <n v="31.598069453597571"/>
    <n v="0.92717629804026835"/>
    <n v="236.44632086851627"/>
    <n v="749.40831591645258"/>
    <n v="0.11577817332618878"/>
    <n v="2513"/>
    <n v="35721"/>
    <n v="7.5208913649025072E-2"/>
    <s v="yes"/>
    <n v="5"/>
    <s v="NIC"/>
  </r>
  <r>
    <s v="Nicola River"/>
    <x v="7"/>
    <x v="4"/>
    <s v="181583"/>
    <s v="Natural"/>
    <x v="0"/>
    <s v="Whole River"/>
    <n v="78"/>
    <n v="39"/>
    <n v="0.1649423000397931"/>
    <n v="0"/>
    <n v="829"/>
    <n v="9.4089264173703252E-2"/>
    <n v="6.8983422976833084E-5"/>
    <n v="0"/>
    <n v="0"/>
    <n v="0"/>
    <s v="NA"/>
    <n v="236.44632086851627"/>
    <n v="749.40831591645258"/>
    <n v="0.11577817332618878"/>
    <n v="2513"/>
    <n v="35721"/>
    <n v="7.5208913649025072E-2"/>
    <s v="yes"/>
    <n v="5"/>
    <s v="NIC"/>
  </r>
  <r>
    <s v="Nicola River"/>
    <x v="6"/>
    <x v="4"/>
    <s v="181692"/>
    <s v="Natural"/>
    <x v="0"/>
    <s v="Whole River"/>
    <n v="78"/>
    <n v="39"/>
    <n v="0.1649423000397931"/>
    <n v="2"/>
    <n v="829"/>
    <n v="9.4089264173703252E-2"/>
    <n v="6.8983422976833084E-5"/>
    <n v="12.125452352231603"/>
    <n v="16.306642818518363"/>
    <n v="64.181554181247023"/>
    <n v="0.66070434880754547"/>
    <n v="236.44632086851627"/>
    <n v="749.40831591645258"/>
    <n v="0.11577817332618878"/>
    <n v="2513"/>
    <n v="35721"/>
    <n v="7.5208913649025072E-2"/>
    <s v="yes"/>
    <n v="4"/>
    <s v="NIC"/>
  </r>
  <r>
    <s v="Nicola River"/>
    <x v="6"/>
    <x v="4"/>
    <s v="181918"/>
    <s v="Natural"/>
    <x v="0"/>
    <s v="Whole River"/>
    <n v="78"/>
    <n v="39"/>
    <n v="0.1649423000397931"/>
    <n v="0"/>
    <n v="829"/>
    <n v="9.4089264173703252E-2"/>
    <n v="6.8983422976833084E-5"/>
    <n v="0"/>
    <n v="0"/>
    <n v="0"/>
    <s v="NA"/>
    <n v="236.44632086851627"/>
    <n v="749.40831591645258"/>
    <n v="0.11577817332618878"/>
    <n v="2513"/>
    <n v="35721"/>
    <n v="7.5208913649025072E-2"/>
    <s v="yes"/>
    <n v="4"/>
    <s v="NIC"/>
  </r>
  <r>
    <s v="Nicola River"/>
    <x v="6"/>
    <x v="4"/>
    <s v="182383"/>
    <s v="Natural"/>
    <x v="0"/>
    <s v="Whole River"/>
    <n v="78"/>
    <n v="39"/>
    <n v="0.1649423000397931"/>
    <n v="2"/>
    <n v="829"/>
    <n v="9.4089264173703252E-2"/>
    <n v="6.8983422976833084E-5"/>
    <n v="12.125452352231603"/>
    <n v="16.306642818518363"/>
    <n v="64.181554181247023"/>
    <n v="0.66070434880754547"/>
    <n v="236.44632086851627"/>
    <n v="749.40831591645258"/>
    <n v="0.11577817332618878"/>
    <n v="2513"/>
    <n v="35721"/>
    <n v="7.5208913649025072E-2"/>
    <s v="yes"/>
    <n v="4"/>
    <s v="NIC"/>
  </r>
  <r>
    <s v="Nicola River"/>
    <x v="6"/>
    <x v="4"/>
    <s v="182384"/>
    <s v="Natural"/>
    <x v="0"/>
    <s v="Whole River"/>
    <n v="78"/>
    <n v="39"/>
    <n v="0.1649423000397931"/>
    <n v="1"/>
    <n v="829"/>
    <n v="9.4089264173703252E-2"/>
    <n v="6.8983422976833084E-5"/>
    <n v="6.0627261761158016"/>
    <n v="8.1533214092591813"/>
    <n v="31.598069453597571"/>
    <n v="0.92717629804026835"/>
    <n v="236.44632086851627"/>
    <n v="749.40831591645258"/>
    <n v="0.11577817332618878"/>
    <n v="2513"/>
    <n v="35721"/>
    <n v="7.5208913649025072E-2"/>
    <s v="yes"/>
    <n v="4"/>
    <s v="NIC"/>
  </r>
  <r>
    <s v="Nicola River"/>
    <x v="5"/>
    <x v="4"/>
    <s v="182390"/>
    <s v="Natural"/>
    <x v="0"/>
    <s v="Whole River"/>
    <n v="78"/>
    <n v="39"/>
    <n v="0.1649423000397931"/>
    <n v="2"/>
    <n v="829"/>
    <n v="9.4089264173703252E-2"/>
    <n v="6.8983422976833084E-5"/>
    <n v="12.125452352231603"/>
    <n v="16.306642818518363"/>
    <n v="64.181554181247023"/>
    <n v="0.66070434880754547"/>
    <n v="236.44632086851627"/>
    <n v="749.40831591645258"/>
    <n v="0.11577817332618878"/>
    <n v="2513"/>
    <n v="35721"/>
    <n v="7.5208913649025072E-2"/>
    <s v="yes"/>
    <n v="3"/>
    <s v="NIC"/>
  </r>
  <r>
    <s v="Nicola River"/>
    <x v="6"/>
    <x v="4"/>
    <s v="185648"/>
    <s v="Natural"/>
    <x v="0"/>
    <s v="Whole River"/>
    <n v="78"/>
    <n v="39"/>
    <n v="0.1649423000397931"/>
    <n v="3"/>
    <n v="829"/>
    <n v="9.4089264173703252E-2"/>
    <n v="6.8983422976833084E-5"/>
    <n v="18.188178528347404"/>
    <n v="24.459964227777544"/>
    <n v="97.750454182948332"/>
    <n v="0.54358840387593332"/>
    <n v="236.44632086851627"/>
    <n v="749.40831591645258"/>
    <n v="0.11577817332618878"/>
    <n v="2513"/>
    <n v="35721"/>
    <n v="7.5208913649025072E-2"/>
    <s v="yes"/>
    <n v="4"/>
    <s v="NIC"/>
  </r>
  <r>
    <s v="Nicola River"/>
    <x v="3"/>
    <x v="4"/>
    <s v="Lost Pin"/>
    <s v="Natural"/>
    <x v="0"/>
    <s v="Whole River"/>
    <n v="78"/>
    <n v="39"/>
    <n v="0.1649423000397931"/>
    <n v="0"/>
    <n v="829"/>
    <n v="9.4089264173703252E-2"/>
    <n v="6.8983422976833084E-5"/>
    <n v="0"/>
    <m/>
    <n v="0"/>
    <s v="NA"/>
    <n v="236.44632086851627"/>
    <n v="749.40831591645258"/>
    <n v="0.11577817332618878"/>
    <n v="2513"/>
    <n v="35721"/>
    <n v="7.5208913649025072E-2"/>
    <s v="no"/>
    <s v=""/>
    <s v=""/>
  </r>
  <r>
    <s v="Nicola River"/>
    <x v="3"/>
    <x v="4"/>
    <s v="No Data"/>
    <s v="Natural"/>
    <x v="0"/>
    <s v="Whole River"/>
    <n v="78"/>
    <n v="39"/>
    <n v="0.1649423000397931"/>
    <n v="10"/>
    <n v="829"/>
    <n v="9.4089264173703252E-2"/>
    <n v="6.8983422976833084E-5"/>
    <n v="60.627261761158017"/>
    <m/>
    <n v="360.32438186831018"/>
    <n v="0.31309697482032584"/>
    <n v="236.44632086851627"/>
    <n v="749.40831591645258"/>
    <n v="0.11577817332618878"/>
    <n v="2513"/>
    <n v="35721"/>
    <n v="7.5208913649025072E-2"/>
    <s v="no"/>
    <s v=""/>
    <s v=""/>
  </r>
  <r>
    <s v="Nicola River"/>
    <x v="3"/>
    <x v="4"/>
    <s v="No Pin"/>
    <s v="Natural"/>
    <x v="0"/>
    <s v="Whole River"/>
    <n v="78"/>
    <n v="39"/>
    <n v="0.1649423000397931"/>
    <n v="14"/>
    <n v="829"/>
    <n v="9.4089264173703252E-2"/>
    <n v="6.8983422976833084E-5"/>
    <n v="84.87816646562122"/>
    <n v="114.14649972962854"/>
    <n v="532.04576228908684"/>
    <n v="0.27175560161021178"/>
    <n v="236.44632086851627"/>
    <n v="749.40831591645258"/>
    <n v="0.11577817332618878"/>
    <n v="2513"/>
    <n v="35721"/>
    <n v="7.5208913649025072E-2"/>
    <s v="no"/>
    <s v=""/>
    <s v=""/>
  </r>
  <r>
    <m/>
    <x v="3"/>
    <x v="1"/>
    <m/>
    <m/>
    <x v="1"/>
    <m/>
    <m/>
    <m/>
    <m/>
    <m/>
    <m/>
    <m/>
    <m/>
    <m/>
    <m/>
    <m/>
    <m/>
    <m/>
    <m/>
    <m/>
    <m/>
    <m/>
    <m/>
    <m/>
    <m/>
    <s v=""/>
  </r>
  <r>
    <s v="Nicola River"/>
    <x v="6"/>
    <x v="4"/>
    <s v="180576"/>
    <s v="Natural"/>
    <x v="2"/>
    <s v="Whole River"/>
    <n v="70"/>
    <n v="61"/>
    <n v="0.19947532558295583"/>
    <n v="1"/>
    <n v="1055"/>
    <n v="6.6350710900473939E-2"/>
    <n v="4.5320636590328506E-5"/>
    <n v="5.0131513613403271"/>
    <n v="6.1160446608351986"/>
    <n v="20.802030995479065"/>
    <n v="0.90979187118559135"/>
    <n v="305.80223304175996"/>
    <n v="1412.5259445397735"/>
    <n v="0.12290160778596342"/>
    <n v="4608.8765122722389"/>
    <n v="103242.30224756285"/>
    <n v="6.9716209808472276E-2"/>
    <s v="yes"/>
    <n v="4"/>
    <s v="NIC"/>
  </r>
  <r>
    <s v="Nicola River"/>
    <x v="6"/>
    <x v="4"/>
    <s v="181091"/>
    <s v="Natural"/>
    <x v="2"/>
    <s v="Whole River"/>
    <n v="70"/>
    <n v="61"/>
    <n v="0.19947532558295583"/>
    <n v="6"/>
    <n v="1055"/>
    <n v="6.6350710900473939E-2"/>
    <n v="4.5320636590328506E-5"/>
    <n v="30.078908168041963"/>
    <n v="36.696267965011195"/>
    <n v="136.20046287053449"/>
    <n v="0.38799597825605825"/>
    <n v="305.80223304175996"/>
    <n v="1412.5259445397735"/>
    <n v="0.12290160778596342"/>
    <n v="4608.8765122722389"/>
    <n v="103242.30224756285"/>
    <n v="6.9716209808472276E-2"/>
    <s v="yes"/>
    <n v="4"/>
    <s v="NIC"/>
  </r>
  <r>
    <s v="Nicola River"/>
    <x v="5"/>
    <x v="4"/>
    <s v="181366"/>
    <s v="Natural"/>
    <x v="2"/>
    <s v="Whole River"/>
    <n v="70"/>
    <n v="61"/>
    <n v="0.19947532558295583"/>
    <n v="0"/>
    <n v="1055"/>
    <n v="6.6350710900473939E-2"/>
    <n v="4.5320636590328506E-5"/>
    <n v="0"/>
    <n v="0"/>
    <n v="0"/>
    <s v="NA"/>
    <n v="305.80223304175996"/>
    <n v="1412.5259445397735"/>
    <n v="0.12290160778596342"/>
    <n v="4608.8765122722389"/>
    <n v="103242.30224756285"/>
    <n v="6.9716209808472276E-2"/>
    <s v="yes"/>
    <n v="3"/>
    <s v="NIC"/>
  </r>
  <r>
    <s v="Nicola River"/>
    <x v="7"/>
    <x v="4"/>
    <s v="181380"/>
    <s v="Natural"/>
    <x v="2"/>
    <s v="Whole River"/>
    <n v="70"/>
    <n v="61"/>
    <n v="0.19947532558295583"/>
    <n v="2"/>
    <n v="1055"/>
    <n v="6.6350710900473939E-2"/>
    <n v="4.5320636590328506E-5"/>
    <n v="10.026302722680654"/>
    <n v="12.232089321670397"/>
    <n v="42.363280450802137"/>
    <n v="0.64916332847433489"/>
    <n v="305.80223304175996"/>
    <n v="1412.5259445397735"/>
    <n v="0.12290160778596342"/>
    <n v="4608.8765122722389"/>
    <n v="103242.30224756285"/>
    <n v="6.9716209808472276E-2"/>
    <s v="yes"/>
    <n v="5"/>
    <s v="NIC"/>
  </r>
  <r>
    <s v="Nicola River"/>
    <x v="7"/>
    <x v="4"/>
    <s v="181583"/>
    <s v="Natural"/>
    <x v="2"/>
    <s v="Whole River"/>
    <n v="70"/>
    <n v="61"/>
    <n v="0.19947532558295583"/>
    <n v="2"/>
    <n v="1055"/>
    <n v="6.6350710900473939E-2"/>
    <n v="4.5320636590328506E-5"/>
    <n v="10.026302722680654"/>
    <n v="12.232089321670397"/>
    <n v="42.363280450802137"/>
    <n v="0.64916332847433489"/>
    <n v="305.80223304175996"/>
    <n v="1412.5259445397735"/>
    <n v="0.12290160778596342"/>
    <n v="4608.8765122722389"/>
    <n v="103242.30224756285"/>
    <n v="6.9716209808472276E-2"/>
    <s v="yes"/>
    <n v="5"/>
    <s v="NIC"/>
  </r>
  <r>
    <s v="Nicola River"/>
    <x v="6"/>
    <x v="4"/>
    <s v="181692"/>
    <s v="Natural"/>
    <x v="2"/>
    <s v="Whole River"/>
    <n v="70"/>
    <n v="61"/>
    <n v="0.19947532558295583"/>
    <n v="4"/>
    <n v="1055"/>
    <n v="6.6350710900473939E-2"/>
    <n v="4.5320636590328506E-5"/>
    <n v="20.052605445361309"/>
    <n v="24.464178643340794"/>
    <n v="87.763434740980287"/>
    <n v="0.46718188761565443"/>
    <n v="305.80223304175996"/>
    <n v="1412.5259445397735"/>
    <n v="0.12290160778596342"/>
    <n v="4608.8765122722389"/>
    <n v="103242.30224756285"/>
    <n v="6.9716209808472276E-2"/>
    <s v="yes"/>
    <n v="4"/>
    <s v="NIC"/>
  </r>
  <r>
    <s v="Nicola River"/>
    <x v="6"/>
    <x v="4"/>
    <s v="181918"/>
    <s v="Natural"/>
    <x v="2"/>
    <s v="Whole River"/>
    <n v="70"/>
    <n v="61"/>
    <n v="0.19947532558295583"/>
    <n v="1"/>
    <n v="1055"/>
    <n v="6.6350710900473939E-2"/>
    <n v="4.5320636590328506E-5"/>
    <n v="5.0131513613403271"/>
    <n v="6.1160446608351986"/>
    <n v="20.802030995479065"/>
    <n v="0.90979187118559135"/>
    <n v="305.80223304175996"/>
    <n v="1412.5259445397735"/>
    <n v="0.12290160778596342"/>
    <n v="4608.8765122722389"/>
    <n v="103242.30224756285"/>
    <n v="6.9716209808472276E-2"/>
    <s v="yes"/>
    <n v="4"/>
    <s v="NIC"/>
  </r>
  <r>
    <s v="Nicola River"/>
    <x v="6"/>
    <x v="4"/>
    <s v="182383"/>
    <s v="Natural"/>
    <x v="2"/>
    <s v="Whole River"/>
    <n v="70"/>
    <n v="61"/>
    <n v="0.19947532558295583"/>
    <n v="12"/>
    <n v="1055"/>
    <n v="6.6350710900473939E-2"/>
    <n v="4.5320636590328506E-5"/>
    <n v="60.157816336083926"/>
    <n v="73.39253593002239"/>
    <n v="299.73279029545319"/>
    <n v="0.28778957967519464"/>
    <n v="305.80223304175996"/>
    <n v="1412.5259445397735"/>
    <n v="0.12290160778596342"/>
    <n v="4608.8765122722389"/>
    <n v="103242.30224756285"/>
    <n v="6.9716209808472276E-2"/>
    <s v="yes"/>
    <n v="4"/>
    <s v="NIC"/>
  </r>
  <r>
    <s v="Nicola River"/>
    <x v="6"/>
    <x v="4"/>
    <s v="182384"/>
    <s v="Natural"/>
    <x v="2"/>
    <s v="Whole River"/>
    <n v="70"/>
    <n v="61"/>
    <n v="0.19947532558295583"/>
    <n v="9"/>
    <n v="1055"/>
    <n v="6.6350710900473939E-2"/>
    <n v="4.5320636590328506E-5"/>
    <n v="45.118362252062944"/>
    <n v="55.044401947516789"/>
    <n v="214.55014351369579"/>
    <n v="0.32464676366892775"/>
    <n v="305.80223304175996"/>
    <n v="1412.5259445397735"/>
    <n v="0.12290160778596342"/>
    <n v="4608.8765122722389"/>
    <n v="103242.30224756285"/>
    <n v="6.9716209808472276E-2"/>
    <s v="yes"/>
    <n v="4"/>
    <s v="NIC"/>
  </r>
  <r>
    <s v="Nicola River"/>
    <x v="5"/>
    <x v="4"/>
    <s v="182390"/>
    <s v="Natural"/>
    <x v="2"/>
    <s v="Whole River"/>
    <n v="70"/>
    <n v="61"/>
    <n v="0.19947532558295583"/>
    <n v="0"/>
    <n v="1055"/>
    <n v="6.6350710900473939E-2"/>
    <n v="4.5320636590328506E-5"/>
    <n v="0"/>
    <n v="0"/>
    <n v="0"/>
    <s v="NA"/>
    <n v="305.80223304175996"/>
    <n v="1412.5259445397735"/>
    <n v="0.12290160778596342"/>
    <n v="4608.8765122722389"/>
    <n v="103242.30224756285"/>
    <n v="6.9716209808472276E-2"/>
    <s v="yes"/>
    <n v="3"/>
    <s v="NIC"/>
  </r>
  <r>
    <s v="Nicola River"/>
    <x v="6"/>
    <x v="4"/>
    <s v="185648"/>
    <s v="Natural"/>
    <x v="2"/>
    <s v="Whole River"/>
    <n v="70"/>
    <n v="61"/>
    <n v="0.19947532558295583"/>
    <n v="2"/>
    <n v="1055"/>
    <n v="6.6350710900473939E-2"/>
    <n v="4.5320636590328506E-5"/>
    <n v="10.026302722680654"/>
    <n v="12.232089321670397"/>
    <n v="42.363280450802137"/>
    <n v="0.64916332847433489"/>
    <n v="305.80223304175996"/>
    <n v="1412.5259445397735"/>
    <n v="0.12290160778596342"/>
    <n v="4608.8765122722389"/>
    <n v="103242.30224756285"/>
    <n v="6.9716209808472276E-2"/>
    <s v="yes"/>
    <n v="4"/>
    <s v="NIC"/>
  </r>
  <r>
    <s v="Nicola River"/>
    <x v="3"/>
    <x v="4"/>
    <s v="Lost Pin"/>
    <s v="Natural"/>
    <x v="2"/>
    <s v="Whole River"/>
    <n v="70"/>
    <n v="61"/>
    <n v="0.19947532558295583"/>
    <n v="0"/>
    <n v="1055"/>
    <n v="6.6350710900473939E-2"/>
    <n v="4.5320636590328506E-5"/>
    <n v="0"/>
    <m/>
    <n v="0"/>
    <s v="NA"/>
    <n v="305.80223304175996"/>
    <n v="1412.5259445397735"/>
    <n v="0.12290160778596342"/>
    <n v="4608.8765122722389"/>
    <n v="103242.30224756285"/>
    <n v="6.9716209808472276E-2"/>
    <s v="no"/>
    <s v=""/>
    <s v=""/>
  </r>
  <r>
    <s v="Nicola River"/>
    <x v="3"/>
    <x v="4"/>
    <s v="No Data"/>
    <s v="Natural"/>
    <x v="2"/>
    <s v="Whole River"/>
    <n v="70"/>
    <n v="61"/>
    <n v="0.19947532558295583"/>
    <n v="11"/>
    <n v="1055"/>
    <n v="6.6350710900473939E-2"/>
    <n v="4.5320636590328506E-5"/>
    <n v="55.144664974743598"/>
    <m/>
    <n v="270.57935624169005"/>
    <n v="0.29829352548959487"/>
    <n v="305.80223304175996"/>
    <n v="1412.5259445397735"/>
    <n v="0.12290160778596342"/>
    <n v="4608.8765122722389"/>
    <n v="103242.30224756285"/>
    <n v="6.9716209808472276E-2"/>
    <s v="no"/>
    <s v=""/>
    <s v=""/>
  </r>
  <r>
    <s v="Nicola River"/>
    <x v="3"/>
    <x v="4"/>
    <s v="No Pin"/>
    <s v="Natural"/>
    <x v="2"/>
    <s v="Whole River"/>
    <n v="70"/>
    <n v="61"/>
    <n v="0.19947532558295583"/>
    <n v="11"/>
    <n v="1055"/>
    <n v="6.6350710900473939E-2"/>
    <n v="4.5320636590328506E-5"/>
    <n v="55.144664974743598"/>
    <n v="67.27649126918719"/>
    <n v="270.57935624169005"/>
    <n v="0.29829352548959487"/>
    <n v="305.80223304175996"/>
    <n v="1412.5259445397735"/>
    <n v="0.12290160778596342"/>
    <n v="4608.8765122722389"/>
    <n v="103242.30224756285"/>
    <n v="6.9716209808472276E-2"/>
    <s v="no"/>
    <s v=""/>
    <s v=""/>
  </r>
  <r>
    <m/>
    <x v="3"/>
    <x v="1"/>
    <m/>
    <m/>
    <x v="1"/>
    <m/>
    <m/>
    <m/>
    <m/>
    <m/>
    <m/>
    <m/>
    <m/>
    <m/>
    <m/>
    <m/>
    <m/>
    <m/>
    <m/>
    <m/>
    <m/>
    <m/>
    <m/>
    <m/>
    <m/>
    <s v=""/>
  </r>
  <r>
    <s v="Nicola River"/>
    <x v="8"/>
    <x v="5"/>
    <s v="180965"/>
    <s v="Natural"/>
    <x v="0"/>
    <s v="Whole River"/>
    <n v="139"/>
    <n v="118"/>
    <n v="0.25623595611699618"/>
    <n v="1"/>
    <n v="345"/>
    <n v="0.40289855072463771"/>
    <n v="4.882497716682999E-4"/>
    <n v="3.9026529108327193"/>
    <n v="3.9026529108327193"/>
    <n v="11.639942264799114"/>
    <n v="0.87420942588112316"/>
    <n v="460.5130434782609"/>
    <n v="2490.492923696539"/>
    <n v="0.10836791571258361"/>
    <n v="1143"/>
    <n v="11447.3"/>
    <n v="9.360634801387302E-2"/>
    <s v="yes"/>
    <n v="5"/>
    <s v="NIC"/>
  </r>
  <r>
    <s v="Nicola River"/>
    <x v="8"/>
    <x v="5"/>
    <s v="180966"/>
    <s v="Natural"/>
    <x v="0"/>
    <s v="Whole River"/>
    <n v="139"/>
    <n v="118"/>
    <n v="0.25623595611699618"/>
    <n v="1"/>
    <n v="345"/>
    <n v="0.40289855072463771"/>
    <n v="4.882497716682999E-4"/>
    <n v="3.9026529108327193"/>
    <n v="3.9026529108327193"/>
    <n v="11.639942264799114"/>
    <n v="0.87420942588112316"/>
    <n v="460.5130434782609"/>
    <n v="2490.492923696539"/>
    <n v="0.10836791571258361"/>
    <n v="1143"/>
    <n v="11447.3"/>
    <n v="9.360634801387302E-2"/>
    <s v="yes"/>
    <n v="5"/>
    <s v="NIC"/>
  </r>
  <r>
    <s v="Nicola River"/>
    <x v="7"/>
    <x v="5"/>
    <s v="181364"/>
    <s v="Natural"/>
    <x v="0"/>
    <s v="Whole River"/>
    <n v="139"/>
    <n v="118"/>
    <n v="0.25623595611699618"/>
    <n v="20"/>
    <n v="345"/>
    <n v="0.40289855072463771"/>
    <n v="4.882497716682999E-4"/>
    <n v="78.053058216654392"/>
    <n v="78.053058216654392"/>
    <n v="300.76690842473016"/>
    <n v="0.22219030337317894"/>
    <n v="460.5130434782609"/>
    <n v="2490.492923696539"/>
    <n v="0.10836791571258361"/>
    <n v="1143"/>
    <n v="11447.3"/>
    <n v="9.360634801387302E-2"/>
    <s v="yes"/>
    <n v="4"/>
    <s v="NIC"/>
  </r>
  <r>
    <s v="Nicola River"/>
    <x v="7"/>
    <x v="5"/>
    <s v="181380"/>
    <s v="Natural"/>
    <x v="0"/>
    <s v="Whole River"/>
    <n v="139"/>
    <n v="118"/>
    <n v="0.25623595611699618"/>
    <n v="30"/>
    <n v="345"/>
    <n v="0.40289855072463771"/>
    <n v="4.882497716682999E-4"/>
    <n v="117.07958732498157"/>
    <n v="117.07958732498157"/>
    <n v="504.80935984400139"/>
    <n v="0.19190333242027544"/>
    <n v="460.5130434782609"/>
    <n v="2490.492923696539"/>
    <n v="0.10836791571258361"/>
    <n v="1143"/>
    <n v="11447.3"/>
    <n v="9.360634801387302E-2"/>
    <s v="yes"/>
    <n v="4"/>
    <s v="NIC"/>
  </r>
  <r>
    <s v="Nicola River"/>
    <x v="7"/>
    <x v="5"/>
    <s v="181582"/>
    <s v="Natural"/>
    <x v="0"/>
    <s v="Whole River"/>
    <n v="139"/>
    <n v="118"/>
    <n v="0.25623595611699618"/>
    <n v="17"/>
    <n v="345"/>
    <n v="0.40289855072463771"/>
    <n v="4.882497716682999E-4"/>
    <n v="66.345099484156222"/>
    <n v="66.345099484156222"/>
    <n v="246.52984263584656"/>
    <n v="0.23666056641050992"/>
    <n v="460.5130434782609"/>
    <n v="2490.492923696539"/>
    <n v="0.10836791571258361"/>
    <n v="1143"/>
    <n v="11447.3"/>
    <n v="9.360634801387302E-2"/>
    <s v="yes"/>
    <n v="4"/>
    <s v="NIC"/>
  </r>
  <r>
    <s v="Nicola River"/>
    <x v="7"/>
    <x v="5"/>
    <s v="181583"/>
    <s v="Natural"/>
    <x v="0"/>
    <s v="Whole River"/>
    <n v="139"/>
    <n v="118"/>
    <n v="0.25623595611699618"/>
    <n v="27"/>
    <n v="345"/>
    <n v="0.40289855072463771"/>
    <n v="4.882497716682999E-4"/>
    <n v="105.37162859248342"/>
    <n v="105.37162859248342"/>
    <n v="439.84049461373655"/>
    <n v="0.19903246099964528"/>
    <n v="460.5130434782609"/>
    <n v="2490.492923696539"/>
    <n v="0.10836791571258361"/>
    <n v="1143"/>
    <n v="11447.3"/>
    <n v="9.360634801387302E-2"/>
    <s v="yes"/>
    <n v="4"/>
    <s v="NIC"/>
  </r>
  <r>
    <s v="Nicola River"/>
    <x v="6"/>
    <x v="5"/>
    <s v="182383"/>
    <s v="Natural"/>
    <x v="0"/>
    <s v="Whole River"/>
    <n v="139"/>
    <n v="118"/>
    <n v="0.25623595611699618"/>
    <n v="1"/>
    <n v="345"/>
    <n v="0.40289855072463771"/>
    <n v="4.882497716682999E-4"/>
    <n v="3.9026529108327193"/>
    <n v="3.9026529108327193"/>
    <n v="11.639942264799114"/>
    <n v="0.87420942588112316"/>
    <n v="460.5130434782609"/>
    <n v="2490.492923696539"/>
    <n v="0.10836791571258361"/>
    <n v="1143"/>
    <n v="11447.3"/>
    <n v="9.360634801387302E-2"/>
    <s v="yes"/>
    <n v="3"/>
    <s v="NIC"/>
  </r>
  <r>
    <s v="Nicola River"/>
    <x v="3"/>
    <x v="5"/>
    <s v="Lost Pin"/>
    <s v="Natural"/>
    <x v="0"/>
    <s v="Whole River"/>
    <n v="139"/>
    <n v="118"/>
    <n v="0.25623595611699618"/>
    <n v="0"/>
    <n v="345"/>
    <n v="0.40289855072463771"/>
    <n v="4.882497716682999E-4"/>
    <n v="0"/>
    <m/>
    <n v="0"/>
    <s v="NA"/>
    <n v="460.5130434782609"/>
    <n v="2490.492923696539"/>
    <n v="0.10836791571258361"/>
    <n v="1143"/>
    <n v="11447.3"/>
    <n v="9.360634801387302E-2"/>
    <s v="no"/>
    <s v=""/>
    <s v=""/>
  </r>
  <r>
    <s v="Nicola River"/>
    <x v="3"/>
    <x v="5"/>
    <s v="No Data"/>
    <s v="Natural"/>
    <x v="0"/>
    <s v="Whole River"/>
    <n v="139"/>
    <n v="118"/>
    <n v="0.25623595611699618"/>
    <n v="0"/>
    <n v="345"/>
    <n v="0.40289855072463771"/>
    <n v="4.882497716682999E-4"/>
    <n v="0"/>
    <m/>
    <n v="0"/>
    <s v="NA"/>
    <n v="460.5130434782609"/>
    <n v="2490.492923696539"/>
    <n v="0.10836791571258361"/>
    <n v="1143"/>
    <n v="11447.3"/>
    <n v="9.360634801387302E-2"/>
    <s v="no"/>
    <s v=""/>
    <s v=""/>
  </r>
  <r>
    <s v="Nicola River"/>
    <x v="3"/>
    <x v="5"/>
    <s v="No Pin"/>
    <s v="Natural"/>
    <x v="0"/>
    <s v="Whole River"/>
    <n v="139"/>
    <n v="118"/>
    <n v="0.25623595611699618"/>
    <n v="21"/>
    <n v="345"/>
    <n v="0.40289855072463771"/>
    <n v="4.882497716682999E-4"/>
    <n v="81.955711127487106"/>
    <n v="81.955711127487106"/>
    <n v="319.56138365045007"/>
    <n v="0.21812122267622477"/>
    <n v="460.5130434782609"/>
    <n v="2490.492923696539"/>
    <n v="0.10836791571258361"/>
    <n v="1143"/>
    <n v="11447.3"/>
    <n v="9.360634801387302E-2"/>
    <s v="no"/>
    <s v=""/>
    <s v=""/>
  </r>
  <r>
    <m/>
    <x v="3"/>
    <x v="1"/>
    <m/>
    <m/>
    <x v="1"/>
    <m/>
    <m/>
    <m/>
    <m/>
    <m/>
    <m/>
    <m/>
    <m/>
    <m/>
    <m/>
    <m/>
    <m/>
    <m/>
    <m/>
    <m/>
    <m/>
    <m/>
    <m/>
    <m/>
    <m/>
    <s v=""/>
  </r>
  <r>
    <s v="Nicola River"/>
    <x v="8"/>
    <x v="5"/>
    <s v="180965"/>
    <s v="Natural"/>
    <x v="2"/>
    <s v="Whole River"/>
    <n v="168"/>
    <n v="146"/>
    <n v="0.15704770179140293"/>
    <n v="2"/>
    <n v="416"/>
    <n v="0.40384615384615385"/>
    <n v="4.7529426462320369E-4"/>
    <n v="12.734984193888303"/>
    <n v="12.734984193888303"/>
    <n v="71.127641059129061"/>
    <n v="0.66224820911540205"/>
    <n v="929.65384615384619"/>
    <n v="10394.682421031501"/>
    <n v="0.10966911585885619"/>
    <n v="2302"/>
    <n v="48433"/>
    <n v="9.5601645186909404E-2"/>
    <s v="yes"/>
    <n v="5"/>
    <s v="NIC"/>
  </r>
  <r>
    <s v="Nicola River"/>
    <x v="8"/>
    <x v="5"/>
    <s v="180966"/>
    <s v="Natural"/>
    <x v="2"/>
    <s v="Whole River"/>
    <n v="168"/>
    <n v="146"/>
    <n v="0.15704770179140293"/>
    <n v="1"/>
    <n v="416"/>
    <n v="0.40384615384615385"/>
    <n v="4.7529426462320369E-4"/>
    <n v="6.3674920969441517"/>
    <n v="6.3674920969441517"/>
    <n v="35.076173577930476"/>
    <n v="0.93011723238517163"/>
    <n v="929.65384615384619"/>
    <n v="10394.682421031501"/>
    <n v="0.10966911585885619"/>
    <n v="2302"/>
    <n v="48433"/>
    <n v="9.5601645186909404E-2"/>
    <s v="yes"/>
    <n v="5"/>
    <s v="NIC"/>
  </r>
  <r>
    <s v="Nicola River"/>
    <x v="7"/>
    <x v="5"/>
    <s v="181364"/>
    <s v="Natural"/>
    <x v="2"/>
    <s v="Whole River"/>
    <n v="168"/>
    <n v="146"/>
    <n v="0.15704770179140293"/>
    <n v="26"/>
    <n v="416"/>
    <n v="0.40384615384615385"/>
    <n v="4.7529426462320369E-4"/>
    <n v="165.55479452054794"/>
    <n v="165.55479452054794"/>
    <n v="1228.9510315883276"/>
    <n v="0.21175102763454498"/>
    <n v="929.65384615384619"/>
    <n v="10394.682421031501"/>
    <n v="0.10966911585885619"/>
    <n v="2302"/>
    <n v="48433"/>
    <n v="9.5601645186909404E-2"/>
    <s v="yes"/>
    <n v="4"/>
    <s v="NIC"/>
  </r>
  <r>
    <s v="Nicola River"/>
    <x v="7"/>
    <x v="5"/>
    <s v="181380"/>
    <s v="Natural"/>
    <x v="2"/>
    <s v="Whole River"/>
    <n v="168"/>
    <n v="146"/>
    <n v="0.15704770179140293"/>
    <n v="45"/>
    <n v="416"/>
    <n v="0.40384615384615385"/>
    <n v="4.7529426462320369E-4"/>
    <n v="286.53714436248686"/>
    <n v="286.53714436248686"/>
    <n v="2543.9687752422992"/>
    <n v="0.17602524596731592"/>
    <n v="929.65384615384619"/>
    <n v="10394.682421031501"/>
    <n v="0.10966911585885619"/>
    <n v="2302"/>
    <n v="48433"/>
    <n v="9.5601645186909404E-2"/>
    <s v="yes"/>
    <n v="4"/>
    <s v="NIC"/>
  </r>
  <r>
    <s v="Nicola River"/>
    <x v="7"/>
    <x v="5"/>
    <s v="181582"/>
    <s v="Natural"/>
    <x v="2"/>
    <s v="Whole River"/>
    <n v="168"/>
    <n v="146"/>
    <n v="0.15704770179140293"/>
    <n v="29"/>
    <n v="416"/>
    <n v="0.40384615384615385"/>
    <n v="4.7529426462320369E-4"/>
    <n v="184.65727081138041"/>
    <n v="184.65727081138041"/>
    <n v="1413.178358486836"/>
    <n v="0.20357857800310486"/>
    <n v="929.65384615384619"/>
    <n v="10394.682421031501"/>
    <n v="0.10966911585885619"/>
    <n v="2302"/>
    <n v="48433"/>
    <n v="9.5601645186909404E-2"/>
    <s v="yes"/>
    <n v="4"/>
    <s v="NIC"/>
  </r>
  <r>
    <s v="Nicola River"/>
    <x v="7"/>
    <x v="5"/>
    <s v="181583"/>
    <s v="Natural"/>
    <x v="2"/>
    <s v="Whole River"/>
    <n v="168"/>
    <n v="146"/>
    <n v="0.15704770179140293"/>
    <n v="31"/>
    <n v="416"/>
    <n v="0.40384615384615385"/>
    <n v="4.7529426462320369E-4"/>
    <n v="197.39225500526871"/>
    <n v="197.39225500526871"/>
    <n v="1540.8730459355152"/>
    <n v="0.19886269498663317"/>
    <n v="929.65384615384619"/>
    <n v="10394.682421031501"/>
    <n v="0.10966911585885619"/>
    <n v="2302"/>
    <n v="48433"/>
    <n v="9.5601645186909404E-2"/>
    <s v="yes"/>
    <n v="4"/>
    <s v="NIC"/>
  </r>
  <r>
    <s v="Nicola River"/>
    <x v="3"/>
    <x v="5"/>
    <s v="Lost Pin"/>
    <s v="Natural"/>
    <x v="2"/>
    <s v="Whole River"/>
    <n v="168"/>
    <n v="146"/>
    <n v="0.15704770179140293"/>
    <n v="0"/>
    <n v="416"/>
    <n v="0.40384615384615385"/>
    <n v="4.7529426462320369E-4"/>
    <n v="0"/>
    <m/>
    <n v="0"/>
    <s v="NA"/>
    <n v="929.65384615384619"/>
    <n v="10394.682421031501"/>
    <n v="0.10966911585885619"/>
    <n v="2302"/>
    <n v="48433"/>
    <n v="9.5601645186909404E-2"/>
    <s v="no"/>
    <s v=""/>
    <s v=""/>
  </r>
  <r>
    <s v="Nicola River"/>
    <x v="3"/>
    <x v="5"/>
    <s v="No Data"/>
    <s v="Natural"/>
    <x v="2"/>
    <s v="Whole River"/>
    <n v="168"/>
    <n v="146"/>
    <n v="0.15704770179140293"/>
    <n v="0"/>
    <n v="416"/>
    <n v="0.40384615384615385"/>
    <n v="4.7529426462320369E-4"/>
    <n v="0"/>
    <m/>
    <n v="0"/>
    <s v="NA"/>
    <n v="929.65384615384619"/>
    <n v="10394.682421031501"/>
    <n v="0.10966911585885619"/>
    <n v="2302"/>
    <n v="48433"/>
    <n v="9.5601645186909404E-2"/>
    <s v="no"/>
    <s v=""/>
    <s v=""/>
  </r>
  <r>
    <s v="Nicola River"/>
    <x v="3"/>
    <x v="5"/>
    <s v="No Pin"/>
    <s v="Natural"/>
    <x v="2"/>
    <s v="Whole River"/>
    <n v="168"/>
    <n v="146"/>
    <n v="0.15704770179140293"/>
    <n v="12"/>
    <n v="416"/>
    <n v="0.40384615384615385"/>
    <n v="4.7529426462320369E-4"/>
    <n v="76.409905163329825"/>
    <n v="76.409905163329825"/>
    <n v="485.28348055086087"/>
    <n v="0.28830229081725817"/>
    <n v="929.65384615384619"/>
    <n v="10394.682421031501"/>
    <n v="0.10966911585885619"/>
    <n v="2302"/>
    <n v="48433"/>
    <n v="9.5601645186909404E-2"/>
    <s v="no"/>
    <s v=""/>
    <s v=""/>
  </r>
  <r>
    <m/>
    <x v="3"/>
    <x v="1"/>
    <m/>
    <m/>
    <x v="1"/>
    <m/>
    <m/>
    <m/>
    <m/>
    <m/>
    <m/>
    <m/>
    <m/>
    <m/>
    <m/>
    <m/>
    <m/>
    <m/>
    <m/>
    <m/>
    <m/>
    <m/>
    <m/>
    <m/>
    <m/>
    <s v=""/>
  </r>
  <r>
    <s v="Nicola River"/>
    <x v="9"/>
    <x v="6"/>
    <s v="180183"/>
    <s v="Natural"/>
    <x v="0"/>
    <s v="Whole River"/>
    <n v="62"/>
    <n v="60"/>
    <n v="0.28903593419722451"/>
    <n v="1"/>
    <n v="629"/>
    <n v="9.8569157392686804E-2"/>
    <n v="9.9228389389045726E-5"/>
    <n v="3.4597774244833071"/>
    <n v="3.4672854886460924"/>
    <n v="9.1118189766809863"/>
    <n v="0.87247779151532834"/>
    <n v="207.5866454689984"/>
    <n v="1265.6792216753854"/>
    <n v="0.17138089808496651"/>
    <n v="2106"/>
    <n v="85848.8"/>
    <n v="0.13912614373355789"/>
    <s v="yes"/>
    <n v="5"/>
    <s v="NIC"/>
  </r>
  <r>
    <s v="Nicola River"/>
    <x v="9"/>
    <x v="6"/>
    <s v="180184"/>
    <s v="Natural"/>
    <x v="0"/>
    <s v="Whole River"/>
    <n v="62"/>
    <n v="60"/>
    <n v="0.28903593419722451"/>
    <n v="3"/>
    <n v="629"/>
    <n v="9.8569157392686804E-2"/>
    <n v="9.9228389389045726E-5"/>
    <n v="10.379332273449922"/>
    <n v="10.401856465938279"/>
    <n v="29.444922299501936"/>
    <n v="0.52280025540171138"/>
    <n v="207.5866454689984"/>
    <n v="1265.6792216753854"/>
    <n v="0.17138089808496651"/>
    <n v="2106"/>
    <n v="85848.8"/>
    <n v="0.13912614373355789"/>
    <s v="yes"/>
    <n v="5"/>
    <s v="NIC"/>
  </r>
  <r>
    <s v="Nicola River"/>
    <x v="9"/>
    <x v="6"/>
    <s v="180189"/>
    <s v="Natural"/>
    <x v="0"/>
    <s v="Whole River"/>
    <n v="62"/>
    <n v="60"/>
    <n v="0.28903593419722451"/>
    <n v="1"/>
    <n v="629"/>
    <n v="9.8569157392686804E-2"/>
    <n v="9.9228389389045726E-5"/>
    <n v="3.4597774244833071"/>
    <n v="3.4672854886460924"/>
    <n v="9.1118189766809863"/>
    <n v="0.87247779151532834"/>
    <n v="207.5866454689984"/>
    <n v="1265.6792216753854"/>
    <n v="0.17138089808496651"/>
    <n v="2106"/>
    <n v="85848.8"/>
    <n v="0.13912614373355789"/>
    <s v="yes"/>
    <n v="5"/>
    <s v="NIC"/>
  </r>
  <r>
    <s v="Nicola River"/>
    <x v="8"/>
    <x v="6"/>
    <s v="180965"/>
    <s v="Natural"/>
    <x v="0"/>
    <s v="Whole River"/>
    <n v="62"/>
    <n v="60"/>
    <n v="0.28903593419722451"/>
    <n v="19"/>
    <n v="629"/>
    <n v="9.8569157392686804E-2"/>
    <n v="9.9228389389045726E-5"/>
    <n v="65.735771065182831"/>
    <n v="65.878424284275752"/>
    <n v="293.36408661610034"/>
    <n v="0.26055638007912779"/>
    <n v="207.5866454689984"/>
    <n v="1265.6792216753854"/>
    <n v="0.17138089808496651"/>
    <n v="2106"/>
    <n v="85848.8"/>
    <n v="0.13912614373355789"/>
    <s v="yes"/>
    <n v="4"/>
    <s v="NIC"/>
  </r>
  <r>
    <s v="Nicola River"/>
    <x v="8"/>
    <x v="6"/>
    <s v="180966"/>
    <s v="Natural"/>
    <x v="0"/>
    <s v="Whole River"/>
    <n v="62"/>
    <n v="60"/>
    <n v="0.28903593419722451"/>
    <n v="19"/>
    <n v="629"/>
    <n v="9.8569157392686804E-2"/>
    <n v="9.9228389389045726E-5"/>
    <n v="65.735771065182831"/>
    <n v="65.878424284275752"/>
    <n v="293.36408661610034"/>
    <n v="0.26055638007912779"/>
    <n v="207.5866454689984"/>
    <n v="1265.6792216753854"/>
    <n v="0.17138089808496651"/>
    <n v="2106"/>
    <n v="85848.8"/>
    <n v="0.13912614373355789"/>
    <s v="yes"/>
    <n v="4"/>
    <s v="NIC"/>
  </r>
  <r>
    <s v="Nicola River"/>
    <x v="8"/>
    <x v="6"/>
    <s v="180990"/>
    <s v="Natural"/>
    <x v="0"/>
    <s v="Whole River"/>
    <n v="62"/>
    <n v="60"/>
    <n v="0.28903593419722451"/>
    <n v="9"/>
    <n v="629"/>
    <n v="9.8569157392686804E-2"/>
    <n v="9.9228389389045726E-5"/>
    <n v="31.137996820349763"/>
    <n v="31.205569397814831"/>
    <n v="107.31995522363657"/>
    <n v="0.33269752604275754"/>
    <n v="207.5866454689984"/>
    <n v="1265.6792216753854"/>
    <n v="0.17138089808496651"/>
    <n v="2106"/>
    <n v="85848.8"/>
    <n v="0.13912614373355789"/>
    <s v="yes"/>
    <n v="4"/>
    <s v="NIC"/>
  </r>
  <r>
    <s v="Nicola River"/>
    <x v="7"/>
    <x v="6"/>
    <s v="181364"/>
    <s v="Natural"/>
    <x v="0"/>
    <s v="Whole River"/>
    <n v="62"/>
    <n v="60"/>
    <n v="0.28903593419722451"/>
    <n v="0"/>
    <n v="629"/>
    <n v="9.8569157392686804E-2"/>
    <n v="9.9228389389045726E-5"/>
    <n v="0"/>
    <n v="0"/>
    <n v="0"/>
    <s v="NA"/>
    <n v="207.5866454689984"/>
    <n v="1265.6792216753854"/>
    <n v="0.17138089808496651"/>
    <n v="2106"/>
    <n v="85848.8"/>
    <n v="0.13912614373355789"/>
    <s v="yes"/>
    <n v="3"/>
    <s v="NIC"/>
  </r>
  <r>
    <s v="Nicola River"/>
    <x v="7"/>
    <x v="6"/>
    <s v="181380"/>
    <s v="Natural"/>
    <x v="0"/>
    <s v="Whole River"/>
    <n v="62"/>
    <n v="60"/>
    <n v="0.28903593419722451"/>
    <n v="0"/>
    <n v="629"/>
    <n v="9.8569157392686804E-2"/>
    <n v="9.9228389389045726E-5"/>
    <n v="0"/>
    <n v="0"/>
    <n v="0"/>
    <s v="NA"/>
    <n v="207.5866454689984"/>
    <n v="1265.6792216753854"/>
    <n v="0.17138089808496651"/>
    <n v="2106"/>
    <n v="85848.8"/>
    <n v="0.13912614373355789"/>
    <s v="yes"/>
    <n v="3"/>
    <s v="NIC"/>
  </r>
  <r>
    <s v="Nicola River"/>
    <x v="7"/>
    <x v="6"/>
    <s v="181582"/>
    <s v="Natural"/>
    <x v="0"/>
    <s v="Whole River"/>
    <n v="62"/>
    <n v="60"/>
    <n v="0.28903593419722451"/>
    <n v="1"/>
    <n v="629"/>
    <n v="9.8569157392686804E-2"/>
    <n v="9.9228389389045726E-5"/>
    <n v="3.4597774244833071"/>
    <n v="3.4672854886460924"/>
    <n v="9.1118189766809863"/>
    <n v="0.87247779151532834"/>
    <n v="207.5866454689984"/>
    <n v="1265.6792216753854"/>
    <n v="0.17138089808496651"/>
    <n v="2106"/>
    <n v="85848.8"/>
    <n v="0.13912614373355789"/>
    <s v="yes"/>
    <n v="3"/>
    <s v="NIC"/>
  </r>
  <r>
    <s v="Nicola River"/>
    <x v="7"/>
    <x v="6"/>
    <s v="181583"/>
    <s v="Natural"/>
    <x v="0"/>
    <s v="Whole River"/>
    <n v="62"/>
    <n v="60"/>
    <n v="0.28903593419722451"/>
    <n v="0"/>
    <n v="629"/>
    <n v="9.8569157392686804E-2"/>
    <n v="9.9228389389045726E-5"/>
    <n v="0"/>
    <n v="0"/>
    <n v="0"/>
    <s v="NA"/>
    <n v="207.5866454689984"/>
    <n v="1265.6792216753854"/>
    <n v="0.17138089808496651"/>
    <n v="2106"/>
    <n v="85848.8"/>
    <n v="0.13912614373355789"/>
    <s v="yes"/>
    <n v="3"/>
    <s v="NIC"/>
  </r>
  <r>
    <s v="Nicola River"/>
    <x v="3"/>
    <x v="6"/>
    <s v="Lost Pin"/>
    <s v="Natural"/>
    <x v="0"/>
    <s v="Whole River"/>
    <n v="62"/>
    <n v="60"/>
    <n v="0.28903593419722451"/>
    <n v="0"/>
    <n v="629"/>
    <n v="9.8569157392686804E-2"/>
    <n v="9.9228389389045726E-5"/>
    <n v="0"/>
    <m/>
    <n v="0"/>
    <s v="NA"/>
    <n v="207.5866454689984"/>
    <n v="1265.6792216753854"/>
    <n v="0.17138089808496651"/>
    <n v="2106"/>
    <n v="85848.8"/>
    <n v="0.13912614373355789"/>
    <s v="no"/>
    <s v=""/>
    <s v=""/>
  </r>
  <r>
    <s v="Nicola River"/>
    <x v="3"/>
    <x v="6"/>
    <s v="No Data"/>
    <s v="Natural"/>
    <x v="0"/>
    <s v="Whole River"/>
    <n v="62"/>
    <n v="60"/>
    <n v="0.28903593419722451"/>
    <n v="1"/>
    <n v="629"/>
    <n v="9.8569157392686804E-2"/>
    <n v="9.9228389389045726E-5"/>
    <n v="3.4597774244833071"/>
    <m/>
    <n v="9.1118189766809863"/>
    <n v="0.87247779151532834"/>
    <n v="207.5866454689984"/>
    <n v="1265.6792216753854"/>
    <n v="0.17138089808496651"/>
    <n v="2106"/>
    <n v="85848.8"/>
    <n v="0.13912614373355789"/>
    <s v="no"/>
    <s v=""/>
    <s v=""/>
  </r>
  <r>
    <s v="Nicola River"/>
    <x v="3"/>
    <x v="6"/>
    <s v="No Pin"/>
    <s v="Natural"/>
    <x v="0"/>
    <s v="Whole River"/>
    <n v="62"/>
    <n v="60"/>
    <n v="0.28903593419722451"/>
    <n v="6"/>
    <n v="629"/>
    <n v="9.8569157392686804E-2"/>
    <n v="9.9228389389045726E-5"/>
    <n v="20.758664546899844"/>
    <n v="20.803712931876557"/>
    <n v="65.218240707380801"/>
    <n v="0.38903182342612047"/>
    <n v="207.5866454689984"/>
    <n v="1265.6792216753854"/>
    <n v="0.17138089808496651"/>
    <n v="2106"/>
    <n v="85848.8"/>
    <n v="0.13912614373355789"/>
    <s v="no"/>
    <s v=""/>
    <s v=""/>
  </r>
  <r>
    <m/>
    <x v="3"/>
    <x v="1"/>
    <m/>
    <m/>
    <x v="1"/>
    <m/>
    <m/>
    <m/>
    <m/>
    <m/>
    <m/>
    <m/>
    <m/>
    <m/>
    <m/>
    <m/>
    <m/>
    <m/>
    <m/>
    <m/>
    <m/>
    <m/>
    <m/>
    <m/>
    <m/>
    <s v=""/>
  </r>
  <r>
    <s v="Nicola River"/>
    <x v="9"/>
    <x v="6"/>
    <s v="180183"/>
    <s v="Natural"/>
    <x v="2"/>
    <s v="Whole River"/>
    <n v="78"/>
    <n v="70"/>
    <n v="0.1889207381420952"/>
    <n v="0"/>
    <n v="757"/>
    <n v="0.10303830911492734"/>
    <n v="9.6515381559270799E-5"/>
    <n v="0"/>
    <n v="0"/>
    <n v="0"/>
    <s v="NA"/>
    <n v="370.52575957727873"/>
    <n v="2924.1636234275707"/>
    <n v="0.1459427175500061"/>
    <n v="3596"/>
    <n v="159319.6"/>
    <n v="0.11099794045732291"/>
    <s v="yes"/>
    <n v="5"/>
    <s v="NIC"/>
  </r>
  <r>
    <s v="Nicola River"/>
    <x v="9"/>
    <x v="6"/>
    <s v="180184"/>
    <s v="Natural"/>
    <x v="2"/>
    <s v="Whole River"/>
    <n v="78"/>
    <n v="70"/>
    <n v="0.1889207381420952"/>
    <n v="0"/>
    <n v="757"/>
    <n v="0.10303830911492734"/>
    <n v="9.6515381559270799E-5"/>
    <n v="0"/>
    <n v="0"/>
    <n v="0"/>
    <s v="NA"/>
    <n v="370.52575957727873"/>
    <n v="2924.1636234275707"/>
    <n v="0.1459427175500061"/>
    <n v="3596"/>
    <n v="159319.6"/>
    <n v="0.11099794045732291"/>
    <s v="yes"/>
    <n v="5"/>
    <s v="NIC"/>
  </r>
  <r>
    <s v="Nicola River"/>
    <x v="9"/>
    <x v="6"/>
    <s v="180189"/>
    <s v="Natural"/>
    <x v="2"/>
    <s v="Whole River"/>
    <n v="78"/>
    <n v="70"/>
    <n v="0.1889207381420952"/>
    <n v="1"/>
    <n v="757"/>
    <n v="0.10303830911492734"/>
    <n v="9.6515381559270799E-5"/>
    <n v="5.2932251368182675"/>
    <n v="5.2932251368182675"/>
    <n v="23.805801517669142"/>
    <n v="0.92176674944022952"/>
    <n v="370.52575957727873"/>
    <n v="2924.1636234275707"/>
    <n v="0.1459427175500061"/>
    <n v="3596"/>
    <n v="159319.6"/>
    <n v="0.11099794045732291"/>
    <s v="yes"/>
    <n v="5"/>
    <s v="NIC"/>
  </r>
  <r>
    <s v="Nicola River"/>
    <x v="8"/>
    <x v="6"/>
    <s v="180965"/>
    <s v="Natural"/>
    <x v="2"/>
    <s v="Whole River"/>
    <n v="78"/>
    <n v="70"/>
    <n v="0.1889207381420952"/>
    <n v="22"/>
    <n v="757"/>
    <n v="0.10303830911492734"/>
    <n v="9.6515381559270799E-5"/>
    <n v="116.45095301000188"/>
    <n v="116.45095301000188"/>
    <n v="799.43448931189209"/>
    <n v="0.24279983837207297"/>
    <n v="370.52575957727873"/>
    <n v="2924.1636234275707"/>
    <n v="0.1459427175500061"/>
    <n v="3596"/>
    <n v="159319.6"/>
    <n v="0.11099794045732291"/>
    <s v="yes"/>
    <n v="4"/>
    <s v="NIC"/>
  </r>
  <r>
    <s v="Nicola River"/>
    <x v="8"/>
    <x v="6"/>
    <s v="180966"/>
    <s v="Natural"/>
    <x v="2"/>
    <s v="Whole River"/>
    <n v="78"/>
    <n v="70"/>
    <n v="0.1889207381420952"/>
    <n v="16"/>
    <n v="757"/>
    <n v="0.10303830911492734"/>
    <n v="9.6515381559270799E-5"/>
    <n v="84.691602189092279"/>
    <n v="84.691602189092279"/>
    <n v="524.1171650220158"/>
    <n v="0.27031730110901842"/>
    <n v="370.52575957727873"/>
    <n v="2924.1636234275707"/>
    <n v="0.1459427175500061"/>
    <n v="3596"/>
    <n v="159319.6"/>
    <n v="0.11099794045732291"/>
    <s v="yes"/>
    <n v="4"/>
    <s v="NIC"/>
  </r>
  <r>
    <s v="Nicola River"/>
    <x v="8"/>
    <x v="6"/>
    <s v="180990"/>
    <s v="Natural"/>
    <x v="2"/>
    <s v="Whole River"/>
    <n v="78"/>
    <n v="70"/>
    <n v="0.1889207381420952"/>
    <n v="8"/>
    <n v="757"/>
    <n v="0.10303830911492734"/>
    <n v="9.6515381559270799E-5"/>
    <n v="42.34580109454614"/>
    <n v="42.34580109454614"/>
    <n v="223.86542498052538"/>
    <n v="0.35333215216258851"/>
    <n v="370.52575957727873"/>
    <n v="2924.1636234275707"/>
    <n v="0.1459427175500061"/>
    <n v="3596"/>
    <n v="159319.6"/>
    <n v="0.11099794045732291"/>
    <s v="yes"/>
    <n v="4"/>
    <s v="NIC"/>
  </r>
  <r>
    <s v="Nicola River"/>
    <x v="7"/>
    <x v="6"/>
    <s v="181364"/>
    <s v="Natural"/>
    <x v="2"/>
    <s v="Whole River"/>
    <n v="78"/>
    <n v="70"/>
    <n v="0.1889207381420952"/>
    <n v="1"/>
    <n v="757"/>
    <n v="0.10303830911492734"/>
    <n v="9.6515381559270799E-5"/>
    <n v="5.2932251368182675"/>
    <n v="5.2932251368182675"/>
    <n v="23.805801517669142"/>
    <n v="0.92176674944022952"/>
    <n v="370.52575957727873"/>
    <n v="2924.1636234275707"/>
    <n v="0.1459427175500061"/>
    <n v="3596"/>
    <n v="159319.6"/>
    <n v="0.11099794045732291"/>
    <s v="yes"/>
    <n v="3"/>
    <s v="NIC"/>
  </r>
  <r>
    <s v="Nicola River"/>
    <x v="7"/>
    <x v="6"/>
    <s v="181380"/>
    <s v="Natural"/>
    <x v="2"/>
    <s v="Whole River"/>
    <n v="78"/>
    <n v="70"/>
    <n v="0.1889207381420952"/>
    <n v="2"/>
    <n v="757"/>
    <n v="0.10303830911492734"/>
    <n v="9.6515381559270799E-5"/>
    <n v="10.586450273636535"/>
    <n v="10.586450273636535"/>
    <n v="48.805139208165869"/>
    <n v="0.65990651503811049"/>
    <n v="370.52575957727873"/>
    <n v="2924.1636234275707"/>
    <n v="0.1459427175500061"/>
    <n v="3596"/>
    <n v="159319.6"/>
    <n v="0.11099794045732291"/>
    <s v="yes"/>
    <n v="3"/>
    <s v="NIC"/>
  </r>
  <r>
    <s v="Nicola River"/>
    <x v="7"/>
    <x v="6"/>
    <s v="181582"/>
    <s v="Natural"/>
    <x v="2"/>
    <s v="Whole River"/>
    <n v="78"/>
    <n v="70"/>
    <n v="0.1889207381420952"/>
    <n v="0"/>
    <n v="757"/>
    <n v="0.10303830911492734"/>
    <n v="9.6515381559270799E-5"/>
    <n v="0"/>
    <n v="0"/>
    <n v="0"/>
    <s v="NA"/>
    <n v="370.52575957727873"/>
    <n v="2924.1636234275707"/>
    <n v="0.1459427175500061"/>
    <n v="3596"/>
    <n v="159319.6"/>
    <n v="0.11099794045732291"/>
    <s v="yes"/>
    <n v="3"/>
    <s v="NIC"/>
  </r>
  <r>
    <s v="Nicola River"/>
    <x v="7"/>
    <x v="6"/>
    <s v="181583"/>
    <s v="Natural"/>
    <x v="2"/>
    <s v="Whole River"/>
    <n v="78"/>
    <n v="70"/>
    <n v="0.1889207381420952"/>
    <n v="1"/>
    <n v="757"/>
    <n v="0.10303830911492734"/>
    <n v="9.6515381559270799E-5"/>
    <n v="5.2932251368182675"/>
    <n v="5.2932251368182675"/>
    <n v="23.805801517669142"/>
    <n v="0.92176674944022952"/>
    <n v="370.52575957727873"/>
    <n v="2924.1636234275707"/>
    <n v="0.1459427175500061"/>
    <n v="3596"/>
    <n v="159319.6"/>
    <n v="0.11099794045732291"/>
    <s v="yes"/>
    <n v="3"/>
    <s v="NIC"/>
  </r>
  <r>
    <s v="Nicola River"/>
    <x v="3"/>
    <x v="6"/>
    <s v="Lost Pin"/>
    <s v="Natural"/>
    <x v="2"/>
    <s v="Whole River"/>
    <n v="78"/>
    <n v="70"/>
    <n v="0.1889207381420952"/>
    <n v="0"/>
    <n v="757"/>
    <n v="0.10303830911492734"/>
    <n v="9.6515381559270799E-5"/>
    <n v="0"/>
    <m/>
    <n v="0"/>
    <s v="NA"/>
    <n v="370.52575957727873"/>
    <n v="2924.1636234275707"/>
    <n v="0.1459427175500061"/>
    <n v="3596"/>
    <n v="159319.6"/>
    <n v="0.11099794045732291"/>
    <s v="no"/>
    <s v=""/>
    <s v=""/>
  </r>
  <r>
    <s v="Nicola River"/>
    <x v="3"/>
    <x v="6"/>
    <s v="No Data"/>
    <s v="Natural"/>
    <x v="2"/>
    <s v="Whole River"/>
    <n v="78"/>
    <n v="70"/>
    <n v="0.1889207381420952"/>
    <n v="0"/>
    <n v="757"/>
    <n v="0.10303830911492734"/>
    <n v="9.6515381559270799E-5"/>
    <n v="0"/>
    <m/>
    <n v="0"/>
    <s v="NA"/>
    <n v="370.52575957727873"/>
    <n v="2924.1636234275707"/>
    <n v="0.1459427175500061"/>
    <n v="3596"/>
    <n v="159319.6"/>
    <n v="0.11099794045732291"/>
    <s v="no"/>
    <s v=""/>
    <s v=""/>
  </r>
  <r>
    <s v="Nicola River"/>
    <x v="3"/>
    <x v="6"/>
    <s v="No Pin"/>
    <s v="Natural"/>
    <x v="2"/>
    <s v="Whole River"/>
    <n v="78"/>
    <n v="70"/>
    <n v="0.1889207381420952"/>
    <n v="19"/>
    <n v="757"/>
    <n v="0.10303830911492734"/>
    <n v="9.6515381559270799E-5"/>
    <n v="100.57127759954709"/>
    <n v="100.57127759954709"/>
    <n v="656.40491438922982"/>
    <n v="0.25474868140555001"/>
    <n v="370.52575957727873"/>
    <n v="2924.1636234275707"/>
    <n v="0.1459427175500061"/>
    <n v="3596"/>
    <n v="159319.6"/>
    <n v="0.11099794045732291"/>
    <s v="no"/>
    <s v=""/>
    <s v=""/>
  </r>
  <r>
    <m/>
    <x v="3"/>
    <x v="1"/>
    <m/>
    <m/>
    <x v="1"/>
    <m/>
    <m/>
    <m/>
    <m/>
    <m/>
    <m/>
    <m/>
    <m/>
    <m/>
    <m/>
    <m/>
    <m/>
    <m/>
    <m/>
    <m/>
    <m/>
    <m/>
    <m/>
    <m/>
    <m/>
    <s v=""/>
  </r>
  <r>
    <s v="Nicola River"/>
    <x v="9"/>
    <x v="7"/>
    <s v="180183"/>
    <s v="Natural"/>
    <x v="0"/>
    <s v="Whole River"/>
    <n v="62"/>
    <n v="53"/>
    <n v="0.21070907352423129"/>
    <n v="10"/>
    <n v="316"/>
    <n v="0.19620253164556961"/>
    <n v="3.772504689644404E-4"/>
    <n v="47.458801050871742"/>
    <n v="53.611302720999596"/>
    <n v="227.79015582593993"/>
    <n v="0.31801727607567981"/>
    <n v="251.53164556962025"/>
    <n v="1302.1488955553095"/>
    <n v="0.14346226769197745"/>
    <n v="1282"/>
    <n v="17895.099999999999"/>
    <n v="0.10434677705885029"/>
    <s v="yes"/>
    <n v="4"/>
    <s v="NIC"/>
  </r>
  <r>
    <s v="Nicola River"/>
    <x v="9"/>
    <x v="7"/>
    <s v="180184"/>
    <s v="Natural"/>
    <x v="0"/>
    <s v="Whole River"/>
    <n v="62"/>
    <n v="53"/>
    <n v="0.21070907352423129"/>
    <n v="20"/>
    <n v="316"/>
    <n v="0.19620253164556961"/>
    <n v="3.772504689644404E-4"/>
    <n v="94.917602101743483"/>
    <n v="107.22260544199919"/>
    <n v="548.29294216489586"/>
    <n v="0.24669455824350864"/>
    <n v="251.53164556962025"/>
    <n v="1302.1488955553095"/>
    <n v="0.14346226769197745"/>
    <n v="1282"/>
    <n v="17895.099999999999"/>
    <n v="0.10434677705885029"/>
    <s v="yes"/>
    <n v="4"/>
    <s v="NIC"/>
  </r>
  <r>
    <s v="Nicola River"/>
    <x v="9"/>
    <x v="7"/>
    <s v="180189"/>
    <s v="Natural"/>
    <x v="0"/>
    <s v="Whole River"/>
    <n v="62"/>
    <n v="53"/>
    <n v="0.21070907352423129"/>
    <n v="8"/>
    <n v="316"/>
    <n v="0.19620253164556961"/>
    <n v="3.772504689644404E-4"/>
    <n v="37.967040840697393"/>
    <n v="42.889042176799677"/>
    <n v="174.81511421971067"/>
    <n v="0.34824327601608163"/>
    <n v="251.53164556962025"/>
    <n v="1302.1488955553095"/>
    <n v="0.14346226769197745"/>
    <n v="1282"/>
    <n v="17895.099999999999"/>
    <n v="0.10434677705885029"/>
    <s v="yes"/>
    <n v="4"/>
    <s v="NIC"/>
  </r>
  <r>
    <s v="Nicola River"/>
    <x v="8"/>
    <x v="7"/>
    <s v="180966"/>
    <s v="Natural"/>
    <x v="0"/>
    <s v="Whole River"/>
    <n v="62"/>
    <n v="53"/>
    <n v="0.21070907352423129"/>
    <n v="0"/>
    <n v="316"/>
    <n v="0.19620253164556961"/>
    <n v="3.772504689644404E-4"/>
    <n v="0"/>
    <n v="0"/>
    <n v="0"/>
    <s v="NA"/>
    <n v="251.53164556962025"/>
    <n v="1302.1488955553095"/>
    <n v="0.14346226769197745"/>
    <n v="1282"/>
    <n v="17895.099999999999"/>
    <n v="0.10434677705885029"/>
    <s v="yes"/>
    <n v="3"/>
    <s v="NIC"/>
  </r>
  <r>
    <s v="Nicola River"/>
    <x v="10"/>
    <x v="7"/>
    <s v="185926"/>
    <s v="Natural"/>
    <x v="0"/>
    <s v="Whole River"/>
    <n v="62"/>
    <n v="53"/>
    <n v="0.21070907352423129"/>
    <n v="0"/>
    <n v="316"/>
    <n v="0.19620253164556961"/>
    <n v="3.772504689644404E-4"/>
    <n v="0"/>
    <n v="0"/>
    <n v="0"/>
    <s v="NA"/>
    <n v="251.53164556962025"/>
    <n v="1302.1488955553095"/>
    <n v="0.14346226769197745"/>
    <n v="1282"/>
    <n v="17895.099999999999"/>
    <n v="0.10434677705885029"/>
    <s v="yes"/>
    <n v="5"/>
    <s v="NIC"/>
  </r>
  <r>
    <s v="Nicola River"/>
    <x v="10"/>
    <x v="7"/>
    <s v="185935"/>
    <s v="Natural"/>
    <x v="0"/>
    <s v="Whole River"/>
    <n v="62"/>
    <n v="53"/>
    <n v="0.21070907352423129"/>
    <n v="2"/>
    <n v="316"/>
    <n v="0.19620253164556961"/>
    <n v="3.772504689644404E-4"/>
    <n v="9.4917602101743483"/>
    <n v="10.722260544199919"/>
    <n v="38.141020724146706"/>
    <n v="0.65065294159611498"/>
    <n v="251.53164556962025"/>
    <n v="1302.1488955553095"/>
    <n v="0.14346226769197745"/>
    <n v="1282"/>
    <n v="17895.099999999999"/>
    <n v="0.10434677705885029"/>
    <s v="yes"/>
    <n v="5"/>
    <s v="NIC"/>
  </r>
  <r>
    <s v="Nicola River"/>
    <x v="10"/>
    <x v="7"/>
    <s v="185936"/>
    <s v="Natural"/>
    <x v="0"/>
    <s v="Whole River"/>
    <n v="62"/>
    <n v="53"/>
    <n v="0.21070907352423129"/>
    <n v="3"/>
    <n v="316"/>
    <n v="0.19620253164556961"/>
    <n v="3.772504689644404E-4"/>
    <n v="14.237640315261523"/>
    <n v="16.083390816299879"/>
    <n v="58.602220543915301"/>
    <n v="0.53767397899553704"/>
    <n v="251.53164556962025"/>
    <n v="1302.1488955553095"/>
    <n v="0.14346226769197745"/>
    <n v="1282"/>
    <n v="17895.099999999999"/>
    <n v="0.10434677705885029"/>
    <s v="yes"/>
    <n v="5"/>
    <s v="NIC"/>
  </r>
  <r>
    <s v="Nicola River"/>
    <x v="3"/>
    <x v="7"/>
    <s v="Lost Pin"/>
    <s v="Natural"/>
    <x v="0"/>
    <s v="Whole River"/>
    <n v="62"/>
    <n v="53"/>
    <n v="0.21070907352423129"/>
    <n v="1"/>
    <n v="316"/>
    <n v="0.19620253164556961"/>
    <n v="3.772504689644404E-4"/>
    <n v="4.7458801050871742"/>
    <m/>
    <n v="18.606947209508274"/>
    <n v="0.90890982972131529"/>
    <n v="251.53164556962025"/>
    <n v="1302.1488955553095"/>
    <n v="0.14346226769197745"/>
    <n v="1282"/>
    <n v="17895.099999999999"/>
    <n v="0.10434677705885029"/>
    <s v="no"/>
    <s v=""/>
    <s v=""/>
  </r>
  <r>
    <s v="Nicola River"/>
    <x v="3"/>
    <x v="7"/>
    <s v="No Data"/>
    <s v="Natural"/>
    <x v="0"/>
    <s v="Whole River"/>
    <n v="62"/>
    <n v="53"/>
    <n v="0.21070907352423129"/>
    <n v="5"/>
    <n v="316"/>
    <n v="0.19620253164556961"/>
    <n v="3.772504689644404E-4"/>
    <n v="23.729400525435871"/>
    <m/>
    <n v="102.30599909884296"/>
    <n v="0.42624940294839797"/>
    <n v="251.53164556962025"/>
    <n v="1302.1488955553095"/>
    <n v="0.14346226769197745"/>
    <n v="1282"/>
    <n v="17895.099999999999"/>
    <n v="0.10434677705885029"/>
    <s v="no"/>
    <s v=""/>
    <s v=""/>
  </r>
  <r>
    <s v="Nicola River"/>
    <x v="3"/>
    <x v="7"/>
    <s v="No Pin"/>
    <s v="Natural"/>
    <x v="0"/>
    <s v="Whole River"/>
    <n v="62"/>
    <n v="53"/>
    <n v="0.21070907352423129"/>
    <n v="4"/>
    <n v="316"/>
    <n v="0.19620253164556961"/>
    <n v="3.772504689644404E-4"/>
    <n v="18.983520420348697"/>
    <n v="20.96097046413502"/>
    <n v="79.990546668814062"/>
    <n v="0.47113197336786755"/>
    <n v="251.53164556962025"/>
    <n v="1302.1488955553095"/>
    <n v="0.14346226769197745"/>
    <n v="1282"/>
    <n v="17895.099999999999"/>
    <n v="0.10434677705885029"/>
    <s v="no"/>
    <s v=""/>
    <s v=""/>
  </r>
  <r>
    <m/>
    <x v="3"/>
    <x v="1"/>
    <m/>
    <m/>
    <x v="1"/>
    <m/>
    <m/>
    <m/>
    <m/>
    <m/>
    <m/>
    <m/>
    <m/>
    <m/>
    <m/>
    <m/>
    <m/>
    <m/>
    <m/>
    <m/>
    <m/>
    <m/>
    <m/>
    <m/>
    <m/>
    <s v=""/>
  </r>
  <r>
    <s v="Nicola River"/>
    <x v="9"/>
    <x v="7"/>
    <s v="180183"/>
    <s v="Natural"/>
    <x v="2"/>
    <s v="Whole River"/>
    <n v="103"/>
    <n v="89"/>
    <n v="0.27729200586946473"/>
    <n v="19"/>
    <n v="465"/>
    <n v="0.22150537634408601"/>
    <n v="2.5237633070553236E-4"/>
    <n v="68.519826023921709"/>
    <n v="73.473066459385933"/>
    <n v="235.93056605750689"/>
    <n v="0.22416915422099537"/>
    <n v="320.96129032258062"/>
    <n v="1212.1873025672719"/>
    <n v="0.10847563671924133"/>
    <n v="1449"/>
    <n v="13978"/>
    <n v="8.1593231292277496E-2"/>
    <s v="yes"/>
    <n v="4"/>
    <s v="NIC"/>
  </r>
  <r>
    <s v="Nicola River"/>
    <x v="9"/>
    <x v="7"/>
    <s v="180184"/>
    <s v="Natural"/>
    <x v="2"/>
    <s v="Whole River"/>
    <n v="103"/>
    <n v="89"/>
    <n v="0.27729200586946473"/>
    <n v="30"/>
    <n v="465"/>
    <n v="0.22150537634408601"/>
    <n v="2.5237633070553236E-4"/>
    <n v="108.18919898513954"/>
    <n v="116.01010493587252"/>
    <n v="423.02337423731819"/>
    <n v="0.19010707384323047"/>
    <n v="320.96129032258062"/>
    <n v="1212.1873025672719"/>
    <n v="0.10847563671924133"/>
    <n v="1449"/>
    <n v="13978"/>
    <n v="8.1593231292277496E-2"/>
    <s v="yes"/>
    <n v="4"/>
    <s v="NIC"/>
  </r>
  <r>
    <s v="Nicola River"/>
    <x v="9"/>
    <x v="7"/>
    <s v="180189"/>
    <s v="Natural"/>
    <x v="2"/>
    <s v="Whole River"/>
    <n v="103"/>
    <n v="89"/>
    <n v="0.27729200586946473"/>
    <n v="14"/>
    <n v="465"/>
    <n v="0.22150537634408601"/>
    <n v="2.5237633070553236E-4"/>
    <n v="50.488292859731786"/>
    <n v="54.138048970073839"/>
    <n v="163.13115090443591"/>
    <n v="0.25297509272805435"/>
    <n v="320.96129032258062"/>
    <n v="1212.1873025672719"/>
    <n v="0.10847563671924133"/>
    <n v="1449"/>
    <n v="13978"/>
    <n v="8.1593231292277496E-2"/>
    <s v="yes"/>
    <n v="4"/>
    <s v="NIC"/>
  </r>
  <r>
    <s v="Nicola River"/>
    <x v="8"/>
    <x v="7"/>
    <s v="180966"/>
    <s v="Natural"/>
    <x v="2"/>
    <s v="Whole River"/>
    <n v="103"/>
    <n v="89"/>
    <n v="0.27729200586946473"/>
    <n v="1"/>
    <n v="465"/>
    <n v="0.22150537634408601"/>
    <n v="2.5237633070553236E-4"/>
    <n v="3.6063066328379847"/>
    <n v="3.8670034978624175"/>
    <n v="9.6627748773314455"/>
    <n v="0.86196231743003993"/>
    <n v="320.96129032258062"/>
    <n v="1212.1873025672719"/>
    <n v="0.10847563671924133"/>
    <n v="1449"/>
    <n v="13978"/>
    <n v="8.1593231292277496E-2"/>
    <s v="yes"/>
    <n v="3"/>
    <s v="NIC"/>
  </r>
  <r>
    <s v="Nicola River"/>
    <x v="10"/>
    <x v="7"/>
    <s v="185926"/>
    <s v="Natural"/>
    <x v="2"/>
    <s v="Whole River"/>
    <n v="103"/>
    <n v="89"/>
    <n v="0.27729200586946473"/>
    <n v="2"/>
    <n v="465"/>
    <n v="0.22150537634408601"/>
    <n v="2.5237633070553236E-4"/>
    <n v="7.2126132656759694"/>
    <n v="7.734006995724835"/>
    <n v="19.631619014243061"/>
    <n v="0.61430692671945741"/>
    <n v="320.96129032258062"/>
    <n v="1212.1873025672719"/>
    <n v="0.10847563671924133"/>
    <n v="1449"/>
    <n v="13978"/>
    <n v="8.1593231292277496E-2"/>
    <s v="yes"/>
    <n v="5"/>
    <s v="NIC"/>
  </r>
  <r>
    <s v="Nicola River"/>
    <x v="10"/>
    <x v="7"/>
    <s v="185935"/>
    <s v="Natural"/>
    <x v="2"/>
    <s v="Whole River"/>
    <n v="103"/>
    <n v="89"/>
    <n v="0.27729200586946473"/>
    <n v="4"/>
    <n v="465"/>
    <n v="0.22150537634408601"/>
    <n v="2.5237633070553236E-4"/>
    <n v="14.425226531351939"/>
    <n v="15.46801399144967"/>
    <n v="40.487515066806814"/>
    <n v="0.441100875071196"/>
    <n v="320.96129032258062"/>
    <n v="1212.1873025672719"/>
    <n v="0.10847563671924133"/>
    <n v="1449"/>
    <n v="13978"/>
    <n v="8.1593231292277496E-2"/>
    <s v="yes"/>
    <n v="5"/>
    <s v="NIC"/>
  </r>
  <r>
    <s v="Nicola River"/>
    <x v="10"/>
    <x v="7"/>
    <s v="185936"/>
    <s v="Natural"/>
    <x v="2"/>
    <s v="Whole River"/>
    <n v="103"/>
    <n v="89"/>
    <n v="0.27729200586946473"/>
    <n v="2"/>
    <n v="465"/>
    <n v="0.22150537634408601"/>
    <n v="2.5237633070553236E-4"/>
    <n v="7.2126132656759694"/>
    <n v="7.734006995724835"/>
    <n v="19.631619014243061"/>
    <n v="0.61430692671945741"/>
    <n v="320.96129032258062"/>
    <n v="1212.1873025672719"/>
    <n v="0.10847563671924133"/>
    <n v="1449"/>
    <n v="13978"/>
    <n v="8.1593231292277496E-2"/>
    <s v="yes"/>
    <n v="5"/>
    <s v="NIC"/>
  </r>
  <r>
    <s v="Nicola River"/>
    <x v="3"/>
    <x v="7"/>
    <s v="No Data"/>
    <s v="Natural"/>
    <x v="2"/>
    <s v="Whole River"/>
    <n v="103"/>
    <n v="89"/>
    <n v="0.27729200586946473"/>
    <n v="6"/>
    <n v="465"/>
    <n v="0.22150537634408601"/>
    <n v="2.5237633070553236E-4"/>
    <n v="21.637839797027908"/>
    <m/>
    <n v="62.567688157691251"/>
    <n v="0.36556209127807304"/>
    <n v="320.96129032258062"/>
    <n v="1212.1873025672719"/>
    <n v="0.10847563671924133"/>
    <n v="1449"/>
    <n v="13978"/>
    <n v="8.1593231292277496E-2"/>
    <s v="no"/>
    <s v=""/>
    <s v=""/>
  </r>
  <r>
    <s v="Nicola River"/>
    <x v="3"/>
    <x v="7"/>
    <s v="No Pin"/>
    <s v="Natural"/>
    <x v="2"/>
    <s v="Whole River"/>
    <n v="103"/>
    <n v="89"/>
    <n v="0.27729200586946473"/>
    <n v="11"/>
    <n v="465"/>
    <n v="0.22150537634408601"/>
    <n v="2.5237633070553236E-4"/>
    <n v="39.669372961217832"/>
    <n v="42.537038476486593"/>
    <n v="123.12433292755536"/>
    <n v="0.27971554939158738"/>
    <n v="320.96129032258062"/>
    <n v="1212.1873025672719"/>
    <n v="0.10847563671924133"/>
    <n v="1449"/>
    <n v="13978"/>
    <n v="8.1593231292277496E-2"/>
    <s v="no"/>
    <s v=""/>
    <s v=""/>
  </r>
  <r>
    <m/>
    <x v="3"/>
    <x v="1"/>
    <m/>
    <m/>
    <x v="1"/>
    <m/>
    <m/>
    <m/>
    <m/>
    <m/>
    <m/>
    <m/>
    <m/>
    <m/>
    <m/>
    <m/>
    <m/>
    <m/>
    <m/>
    <m/>
    <m/>
    <m/>
    <m/>
    <m/>
    <m/>
    <s v=""/>
  </r>
  <r>
    <s v="Nicola River"/>
    <x v="9"/>
    <x v="8"/>
    <s v="180184"/>
    <s v="Natural"/>
    <x v="0"/>
    <s v="Whole River"/>
    <n v="203"/>
    <n v="89"/>
    <n v="8.7181413686058043E-2"/>
    <n v="2"/>
    <n v="485"/>
    <n v="0.41855670103092785"/>
    <n v="4.028367341730192E-4"/>
    <n v="22.940669523919844"/>
    <n v="22.940669523919844"/>
    <n v="248.37692628072952"/>
    <n v="0.6869886081228147"/>
    <n v="1020.859793814433"/>
    <n v="11122.772873564447"/>
    <n v="0.1033095416896717"/>
    <n v="2439"/>
    <n v="49926"/>
    <n v="9.1611835773167435E-2"/>
    <s v="yes"/>
    <n v="3"/>
    <s v="NIC"/>
  </r>
  <r>
    <s v="Nicola River"/>
    <x v="9"/>
    <x v="8"/>
    <s v="180189"/>
    <s v="Natural"/>
    <x v="0"/>
    <s v="Whole River"/>
    <n v="203"/>
    <n v="89"/>
    <n v="8.7181413686058043E-2"/>
    <m/>
    <n v="485"/>
    <n v="0.41855670103092785"/>
    <n v="4.028367341730192E-4"/>
    <n v="0"/>
    <n v="0"/>
    <n v="0"/>
    <s v="NA"/>
    <n v="1020.859793814433"/>
    <n v="11122.772873564447"/>
    <n v="0.1033095416896717"/>
    <n v="2439"/>
    <n v="49926"/>
    <n v="9.1611835773167435E-2"/>
    <s v="yes"/>
    <n v="3"/>
    <s v="NIC"/>
  </r>
  <r>
    <s v="Nicola River"/>
    <x v="11"/>
    <x v="8"/>
    <s v="185236"/>
    <s v="Natural"/>
    <x v="0"/>
    <s v="Whole River"/>
    <n v="203"/>
    <n v="89"/>
    <n v="8.7181413686058043E-2"/>
    <m/>
    <n v="485"/>
    <n v="0.41855670103092785"/>
    <n v="4.028367341730192E-4"/>
    <n v="0"/>
    <n v="0"/>
    <n v="0"/>
    <s v="NA"/>
    <n v="1020.859793814433"/>
    <n v="11122.772873564447"/>
    <n v="0.1033095416896717"/>
    <n v="2439"/>
    <n v="49926"/>
    <n v="9.1611835773167435E-2"/>
    <s v="yes"/>
    <n v="5"/>
    <s v="NIC"/>
  </r>
  <r>
    <s v="Nicola River"/>
    <x v="11"/>
    <x v="8"/>
    <s v="185728"/>
    <s v="Natural"/>
    <x v="0"/>
    <s v="Whole River"/>
    <n v="203"/>
    <n v="89"/>
    <n v="8.7181413686058043E-2"/>
    <n v="1"/>
    <n v="485"/>
    <n v="0.41855670103092785"/>
    <n v="4.028367341730192E-4"/>
    <n v="11.470334761959922"/>
    <n v="11.470334761959922"/>
    <n v="122.78424992567413"/>
    <n v="0.96604028589749535"/>
    <n v="1020.859793814433"/>
    <n v="11122.772873564447"/>
    <n v="0.1033095416896717"/>
    <n v="2439"/>
    <n v="49926"/>
    <n v="9.1611835773167435E-2"/>
    <s v="yes"/>
    <n v="5"/>
    <s v="NIC"/>
  </r>
  <r>
    <s v="Nicola River"/>
    <x v="10"/>
    <x v="8"/>
    <s v="185926"/>
    <s v="Natural"/>
    <x v="0"/>
    <s v="Whole River"/>
    <n v="203"/>
    <n v="89"/>
    <n v="8.7181413686058043E-2"/>
    <n v="26"/>
    <n v="485"/>
    <n v="0.41855670103092785"/>
    <n v="4.028367341730192E-4"/>
    <n v="298.228703810958"/>
    <n v="298.228703810958"/>
    <n v="4105.1290876164348"/>
    <n v="0.2148394184823923"/>
    <n v="1020.859793814433"/>
    <n v="11122.772873564447"/>
    <n v="0.1033095416896717"/>
    <n v="2439"/>
    <n v="49926"/>
    <n v="9.1611835773167435E-2"/>
    <s v="yes"/>
    <n v="4"/>
    <s v="NIC"/>
  </r>
  <r>
    <s v="Nicola River"/>
    <x v="10"/>
    <x v="8"/>
    <s v="185935"/>
    <s v="Natural"/>
    <x v="0"/>
    <s v="Whole River"/>
    <n v="203"/>
    <n v="89"/>
    <n v="8.7181413686058043E-2"/>
    <n v="30"/>
    <n v="485"/>
    <n v="0.41855670103092785"/>
    <n v="4.028367341730192E-4"/>
    <n v="344.11004285879767"/>
    <n v="344.11004285879767"/>
    <n v="4905.1929945510692"/>
    <n v="0.20353106353385675"/>
    <n v="1020.859793814433"/>
    <n v="11122.772873564447"/>
    <n v="0.1033095416896717"/>
    <n v="2439"/>
    <n v="49926"/>
    <n v="9.1611835773167435E-2"/>
    <s v="yes"/>
    <n v="4"/>
    <s v="NIC"/>
  </r>
  <r>
    <s v="Nicola River"/>
    <x v="10"/>
    <x v="8"/>
    <s v="185936"/>
    <s v="Natural"/>
    <x v="0"/>
    <s v="Whole River"/>
    <n v="203"/>
    <n v="89"/>
    <n v="8.7181413686058043E-2"/>
    <n v="21"/>
    <n v="485"/>
    <n v="0.41855670103092785"/>
    <n v="4.028367341730192E-4"/>
    <n v="240.87703000115837"/>
    <n v="240.87703000115837"/>
    <n v="3168.2387986092199"/>
    <n v="0.23367570752765107"/>
    <n v="1020.859793814433"/>
    <n v="11122.772873564447"/>
    <n v="0.1033095416896717"/>
    <n v="2439"/>
    <n v="49926"/>
    <n v="9.1611835773167435E-2"/>
    <s v="yes"/>
    <n v="4"/>
    <s v="NIC"/>
  </r>
  <r>
    <s v="Nicola River"/>
    <x v="3"/>
    <x v="8"/>
    <s v="No Data"/>
    <s v="Natural"/>
    <x v="0"/>
    <s v="Whole River"/>
    <n v="203"/>
    <n v="89"/>
    <n v="8.7181413686058043E-2"/>
    <m/>
    <n v="485"/>
    <n v="0.41855670103092785"/>
    <n v="4.028367341730192E-4"/>
    <n v="0"/>
    <m/>
    <n v="0"/>
    <s v="NA"/>
    <n v="1020.859793814433"/>
    <n v="11122.772873564447"/>
    <n v="0.1033095416896717"/>
    <n v="2439"/>
    <n v="49926"/>
    <n v="9.1611835773167435E-2"/>
    <s v="no"/>
    <s v=""/>
    <s v=""/>
  </r>
  <r>
    <s v="Nicola River"/>
    <x v="3"/>
    <x v="8"/>
    <s v="No Pin"/>
    <s v="Natural"/>
    <x v="0"/>
    <s v="Whole River"/>
    <n v="203"/>
    <n v="89"/>
    <n v="8.7181413686058043E-2"/>
    <n v="9"/>
    <n v="485"/>
    <n v="0.41855670103092785"/>
    <n v="4.028367341730192E-4"/>
    <n v="103.2330128576393"/>
    <n v="103.2330128576393"/>
    <n v="1206.1616007887922"/>
    <n v="0.33642181281010808"/>
    <n v="1020.859793814433"/>
    <n v="11122.772873564447"/>
    <n v="0.1033095416896717"/>
    <n v="2439"/>
    <n v="49926"/>
    <n v="9.1611835773167435E-2"/>
    <s v="no"/>
    <s v=""/>
    <s v=""/>
  </r>
  <r>
    <m/>
    <x v="3"/>
    <x v="1"/>
    <m/>
    <m/>
    <x v="1"/>
    <m/>
    <m/>
    <m/>
    <m/>
    <m/>
    <m/>
    <m/>
    <m/>
    <m/>
    <m/>
    <m/>
    <m/>
    <m/>
    <m/>
    <m/>
    <m/>
    <m/>
    <m/>
    <s v="no"/>
    <s v=""/>
    <s v=""/>
  </r>
  <r>
    <s v="Nicola River"/>
    <x v="9"/>
    <x v="8"/>
    <s v="180184"/>
    <s v="Natural"/>
    <x v="2"/>
    <s v="Whole River"/>
    <n v="265"/>
    <n v="128"/>
    <n v="9.9036859049442136E-2"/>
    <m/>
    <n v="578"/>
    <n v="0.45847750865051901"/>
    <n v="3.4206252887707903E-4"/>
    <n v="0"/>
    <n v="0"/>
    <n v="0"/>
    <s v="NA"/>
    <n v="1292.4480968858131"/>
    <n v="12845.857849632368"/>
    <n v="8.7693710135067396E-2"/>
    <n v="2819"/>
    <n v="48258.790407507819"/>
    <n v="7.792793000447186E-2"/>
    <s v="yes"/>
    <n v="3"/>
    <s v="NIC"/>
  </r>
  <r>
    <s v="Nicola River"/>
    <x v="9"/>
    <x v="8"/>
    <s v="180189"/>
    <s v="Natural"/>
    <x v="2"/>
    <s v="Whole River"/>
    <n v="265"/>
    <n v="128"/>
    <n v="9.9036859049442136E-2"/>
    <n v="1"/>
    <n v="578"/>
    <n v="0.45847750865051901"/>
    <n v="3.4206252887707903E-4"/>
    <n v="10.097250756920415"/>
    <n v="10.257524578458835"/>
    <n v="93.347670228785248"/>
    <n v="0.95686044050277297"/>
    <n v="1292.4480968858131"/>
    <n v="12845.857849632368"/>
    <n v="8.7693710135067396E-2"/>
    <n v="2819"/>
    <n v="48258.790407507819"/>
    <n v="7.792793000447186E-2"/>
    <s v="yes"/>
    <n v="3"/>
    <s v="NIC"/>
  </r>
  <r>
    <s v="Nicola River"/>
    <x v="11"/>
    <x v="8"/>
    <s v="185236"/>
    <s v="Natural"/>
    <x v="2"/>
    <s v="Whole River"/>
    <n v="265"/>
    <n v="128"/>
    <n v="9.9036859049442136E-2"/>
    <n v="1"/>
    <n v="578"/>
    <n v="0.45847750865051901"/>
    <n v="3.4206252887707903E-4"/>
    <n v="10.097250756920415"/>
    <n v="10.257524578458835"/>
    <n v="93.347670228785248"/>
    <n v="0.95686044050277297"/>
    <n v="1292.4480968858131"/>
    <n v="12845.857849632368"/>
    <n v="8.7693710135067396E-2"/>
    <n v="2819"/>
    <n v="48258.790407507819"/>
    <n v="7.792793000447186E-2"/>
    <s v="yes"/>
    <n v="5"/>
    <s v="NIC"/>
  </r>
  <r>
    <s v="Nicola River"/>
    <x v="11"/>
    <x v="8"/>
    <s v="185728"/>
    <s v="Natural"/>
    <x v="2"/>
    <s v="Whole River"/>
    <n v="265"/>
    <n v="128"/>
    <n v="9.9036859049442136E-2"/>
    <m/>
    <n v="578"/>
    <n v="0.45847750865051901"/>
    <n v="3.4206252887707903E-4"/>
    <n v="0"/>
    <n v="0"/>
    <n v="0"/>
    <s v="NA"/>
    <n v="1292.4480968858131"/>
    <n v="12845.857849632368"/>
    <n v="8.7693710135067396E-2"/>
    <n v="2819"/>
    <n v="48258.790407507819"/>
    <n v="7.792793000447186E-2"/>
    <s v="yes"/>
    <n v="5"/>
    <s v="NIC"/>
  </r>
  <r>
    <s v="Nicola River"/>
    <x v="10"/>
    <x v="8"/>
    <s v="185926"/>
    <s v="Natural"/>
    <x v="2"/>
    <s v="Whole River"/>
    <n v="265"/>
    <n v="128"/>
    <n v="9.9036859049442136E-2"/>
    <n v="41"/>
    <n v="578"/>
    <n v="0.45847750865051901"/>
    <n v="3.4206252887707903E-4"/>
    <n v="413.98728103373702"/>
    <n v="420.55850771681219"/>
    <n v="5113.0947426490602"/>
    <n v="0.17272488871805822"/>
    <n v="1292.4480968858131"/>
    <n v="12845.857849632368"/>
    <n v="8.7693710135067396E-2"/>
    <n v="2819"/>
    <n v="48258.790407507819"/>
    <n v="7.792793000447186E-2"/>
    <s v="yes"/>
    <n v="4"/>
    <s v="NIC"/>
  </r>
  <r>
    <s v="Nicola River"/>
    <x v="10"/>
    <x v="8"/>
    <s v="185935"/>
    <s v="Natural"/>
    <x v="2"/>
    <s v="Whole River"/>
    <n v="265"/>
    <n v="128"/>
    <n v="9.9036859049442136E-2"/>
    <n v="41"/>
    <n v="578"/>
    <n v="0.45847750865051901"/>
    <n v="3.4206252887707903E-4"/>
    <n v="413.98728103373702"/>
    <n v="420.55850771681219"/>
    <n v="5113.0947426490602"/>
    <n v="0.17272488871805822"/>
    <n v="1292.4480968858131"/>
    <n v="12845.857849632368"/>
    <n v="8.7693710135067396E-2"/>
    <n v="2819"/>
    <n v="48258.790407507819"/>
    <n v="7.792793000447186E-2"/>
    <s v="yes"/>
    <n v="4"/>
    <s v="NIC"/>
  </r>
  <r>
    <s v="Nicola River"/>
    <x v="10"/>
    <x v="8"/>
    <s v="185936"/>
    <s v="Natural"/>
    <x v="2"/>
    <s v="Whole River"/>
    <n v="265"/>
    <n v="128"/>
    <n v="9.9036859049442136E-2"/>
    <n v="27"/>
    <n v="578"/>
    <n v="0.45847750865051901"/>
    <n v="3.4206252887707903E-4"/>
    <n v="272.62577043685121"/>
    <n v="276.95316361838854"/>
    <n v="3070.7894527715571"/>
    <n v="0.20326289848624016"/>
    <n v="1292.4480968858131"/>
    <n v="12845.857849632368"/>
    <n v="8.7693710135067396E-2"/>
    <n v="2819"/>
    <n v="48258.790407507819"/>
    <n v="7.792793000447186E-2"/>
    <s v="yes"/>
    <n v="4"/>
    <s v="NIC"/>
  </r>
  <r>
    <s v="Nicola River"/>
    <x v="3"/>
    <x v="8"/>
    <s v="No Data"/>
    <s v="Natural"/>
    <x v="2"/>
    <s v="Whole River"/>
    <n v="265"/>
    <n v="128"/>
    <n v="9.9036859049442136E-2"/>
    <n v="2"/>
    <n v="578"/>
    <n v="0.45847750865051901"/>
    <n v="3.4206252887707903E-4"/>
    <n v="20.19450151384083"/>
    <m/>
    <m/>
    <n v="0"/>
    <n v="1292.4480968858131"/>
    <n v="12845.857849632368"/>
    <n v="8.7693710135067396E-2"/>
    <n v="2819"/>
    <n v="48258.790407507819"/>
    <n v="7.792793000447186E-2"/>
    <s v="no"/>
    <s v=""/>
    <s v=""/>
  </r>
  <r>
    <s v="Nicola River"/>
    <x v="3"/>
    <x v="8"/>
    <s v="No Pin"/>
    <s v="Natural"/>
    <x v="2"/>
    <s v="Whole River"/>
    <n v="265"/>
    <n v="128"/>
    <n v="9.9036859049442136E-2"/>
    <n v="15"/>
    <n v="578"/>
    <n v="0.45847750865051901"/>
    <n v="3.4206252887707903E-4"/>
    <n v="151.45876135380624"/>
    <n v="153.86286867688253"/>
    <n v="1564.8653310454749"/>
    <n v="0.26118250550916894"/>
    <n v="1292.4480968858131"/>
    <n v="12845.857849632368"/>
    <n v="8.7693710135067396E-2"/>
    <n v="2819"/>
    <n v="48258.790407507819"/>
    <n v="7.792793000447186E-2"/>
    <s v="no"/>
    <s v=""/>
    <s v=""/>
  </r>
  <r>
    <m/>
    <x v="3"/>
    <x v="1"/>
    <m/>
    <m/>
    <x v="1"/>
    <m/>
    <m/>
    <m/>
    <m/>
    <m/>
    <m/>
    <m/>
    <m/>
    <m/>
    <m/>
    <m/>
    <m/>
    <m/>
    <m/>
    <m/>
    <m/>
    <m/>
    <m/>
    <m/>
    <s v=""/>
    <s v=""/>
  </r>
  <r>
    <s v="Nicola River"/>
    <x v="12"/>
    <x v="9"/>
    <s v="185215"/>
    <s v="Natural"/>
    <x v="0"/>
    <s v="Whole River"/>
    <n v="20"/>
    <n v="20"/>
    <n v="0.5082001245588541"/>
    <n v="1"/>
    <n v="102"/>
    <n v="0.19607843137254902"/>
    <n v="7.6755683811964885E-4"/>
    <n v="1.9677287581699345"/>
    <n v="2.0712934296525627"/>
    <n v="2.1053823563354275"/>
    <n v="0.73739511583702233"/>
    <n v="39.354575163398692"/>
    <n v="53.936094804106368"/>
    <n v="0.18661412841631705"/>
    <n v="200.70833333333334"/>
    <n v="610.84006944444445"/>
    <n v="0.12313977460508087"/>
    <s v="yes"/>
    <n v="5"/>
    <s v="NIC"/>
  </r>
  <r>
    <s v="Nicola River"/>
    <x v="12"/>
    <x v="9"/>
    <s v="185216"/>
    <s v="Natural"/>
    <x v="0"/>
    <s v="Whole River"/>
    <n v="20"/>
    <n v="20"/>
    <n v="0.5082001245588541"/>
    <n v="0"/>
    <n v="102"/>
    <n v="0.19607843137254902"/>
    <n v="7.6755683811964885E-4"/>
    <n v="0"/>
    <n v="0"/>
    <n v="0"/>
    <s v="NA"/>
    <n v="39.354575163398692"/>
    <n v="53.936094804106368"/>
    <n v="0.18661412841631705"/>
    <n v="200.70833333333334"/>
    <n v="610.84006944444445"/>
    <n v="0.12313977460508087"/>
    <s v="yes"/>
    <n v="5"/>
    <s v="NIC"/>
  </r>
  <r>
    <s v="Nicola River"/>
    <x v="12"/>
    <x v="9"/>
    <s v="185217"/>
    <s v="Natural"/>
    <x v="0"/>
    <s v="Whole River"/>
    <n v="20"/>
    <n v="20"/>
    <n v="0.5082001245588541"/>
    <n v="1"/>
    <n v="102"/>
    <n v="0.19607843137254902"/>
    <n v="7.6755683811964885E-4"/>
    <n v="1.9677287581699345"/>
    <n v="2.0712934296525627"/>
    <n v="2.1053823563354275"/>
    <n v="0.73739511583702233"/>
    <n v="39.354575163398692"/>
    <n v="53.936094804106368"/>
    <n v="0.18661412841631705"/>
    <n v="200.70833333333334"/>
    <n v="610.84006944444445"/>
    <n v="0.12313977460508087"/>
    <s v="yes"/>
    <n v="5"/>
    <s v="NIC"/>
  </r>
  <r>
    <s v="Nicola River"/>
    <x v="11"/>
    <x v="9"/>
    <s v="185234"/>
    <s v="Natural"/>
    <x v="0"/>
    <s v="Whole River"/>
    <n v="20"/>
    <n v="20"/>
    <n v="0.5082001245588541"/>
    <n v="3"/>
    <n v="102"/>
    <n v="0.19607843137254902"/>
    <n v="7.6755683811964885E-4"/>
    <n v="5.9031862745098032"/>
    <n v="6.2138802889576876"/>
    <n v="7.1251884910678775"/>
    <n v="0.45218035587195332"/>
    <n v="39.354575163398692"/>
    <n v="53.936094804106368"/>
    <n v="0.18661412841631705"/>
    <n v="200.70833333333334"/>
    <n v="610.84006944444445"/>
    <n v="0.12313977460508087"/>
    <s v="yes"/>
    <n v="4"/>
    <s v="NIC"/>
  </r>
  <r>
    <s v="Nicola River"/>
    <x v="11"/>
    <x v="9"/>
    <s v="185235"/>
    <s v="Natural"/>
    <x v="0"/>
    <s v="Whole River"/>
    <n v="20"/>
    <n v="20"/>
    <n v="0.5082001245588541"/>
    <n v="1"/>
    <n v="102"/>
    <n v="0.19607843137254902"/>
    <n v="7.6755683811964885E-4"/>
    <n v="1.9677287581699345"/>
    <n v="2.0712934296525627"/>
    <n v="2.1053823563354275"/>
    <n v="0.73739511583702233"/>
    <n v="39.354575163398692"/>
    <n v="53.936094804106368"/>
    <n v="0.18661412841631705"/>
    <n v="200.70833333333334"/>
    <n v="610.84006944444445"/>
    <n v="0.12313977460508087"/>
    <s v="yes"/>
    <n v="4"/>
    <s v="NIC"/>
  </r>
  <r>
    <s v="Nicola River"/>
    <x v="11"/>
    <x v="9"/>
    <s v="185236"/>
    <s v="Natural"/>
    <x v="0"/>
    <s v="Whole River"/>
    <n v="20"/>
    <n v="20"/>
    <n v="0.5082001245588541"/>
    <n v="2"/>
    <n v="102"/>
    <n v="0.19607843137254902"/>
    <n v="7.6755683811964885E-4"/>
    <n v="3.9354575163398691"/>
    <n v="4.1425868593051254"/>
    <n v="4.4804451866913872"/>
    <n v="0.53785518022274237"/>
    <n v="39.354575163398692"/>
    <n v="53.936094804106368"/>
    <n v="0.18661412841631705"/>
    <n v="200.70833333333334"/>
    <n v="610.84006944444445"/>
    <n v="0.12313977460508087"/>
    <s v="yes"/>
    <n v="4"/>
    <s v="NIC"/>
  </r>
  <r>
    <s v="Nicola River"/>
    <x v="11"/>
    <x v="9"/>
    <s v="185237"/>
    <s v="Natural"/>
    <x v="0"/>
    <s v="Whole River"/>
    <n v="20"/>
    <n v="20"/>
    <n v="0.5082001245588541"/>
    <n v="1"/>
    <n v="102"/>
    <n v="0.19607843137254902"/>
    <n v="7.6755683811964885E-4"/>
    <n v="1.9677287581699345"/>
    <n v="2.0712934296525627"/>
    <n v="2.1053823563354275"/>
    <n v="0.73739511583702233"/>
    <n v="39.354575163398692"/>
    <n v="53.936094804106368"/>
    <n v="0.18661412841631705"/>
    <n v="200.70833333333334"/>
    <n v="610.84006944444445"/>
    <n v="0.12313977460508087"/>
    <s v="yes"/>
    <n v="4"/>
    <s v="NIC"/>
  </r>
  <r>
    <s v="Nicola River"/>
    <x v="11"/>
    <x v="9"/>
    <s v="185728"/>
    <s v="Natural"/>
    <x v="0"/>
    <s v="Whole River"/>
    <n v="20"/>
    <n v="20"/>
    <n v="0.5082001245588541"/>
    <n v="4"/>
    <n v="102"/>
    <n v="0.19607843137254902"/>
    <n v="7.6755683811964885E-4"/>
    <n v="7.8709150326797381"/>
    <n v="8.2851737186102508"/>
    <n v="10.039612269464902"/>
    <n v="0.40256243479553599"/>
    <n v="39.354575163398692"/>
    <n v="53.936094804106368"/>
    <n v="0.18661412841631705"/>
    <n v="200.70833333333334"/>
    <n v="610.84006944444445"/>
    <n v="0.12313977460508087"/>
    <s v="yes"/>
    <n v="4"/>
    <s v="NIC"/>
  </r>
  <r>
    <s v="Nicola River"/>
    <x v="10"/>
    <x v="9"/>
    <s v="185926"/>
    <s v="Natural"/>
    <x v="0"/>
    <s v="Whole River"/>
    <n v="20"/>
    <n v="20"/>
    <n v="0.5082001245588541"/>
    <n v="2"/>
    <n v="102"/>
    <n v="0.19607843137254902"/>
    <n v="7.6755683811964885E-4"/>
    <n v="3.9354575163398691"/>
    <n v="4.1425868593051254"/>
    <n v="4.4804451866913872"/>
    <n v="0.53785518022274237"/>
    <n v="39.354575163398692"/>
    <n v="53.936094804106368"/>
    <n v="0.18661412841631705"/>
    <n v="200.70833333333334"/>
    <n v="610.84006944444445"/>
    <n v="0.12313977460508087"/>
    <s v="yes"/>
    <n v="3"/>
    <s v="NIC"/>
  </r>
  <r>
    <s v="Nicola River"/>
    <x v="10"/>
    <x v="9"/>
    <s v="185935"/>
    <s v="Natural"/>
    <x v="0"/>
    <s v="Whole River"/>
    <n v="20"/>
    <n v="20"/>
    <n v="0.5082001245588541"/>
    <n v="1"/>
    <n v="102"/>
    <n v="0.19607843137254902"/>
    <n v="7.6755683811964885E-4"/>
    <n v="1.9677287581699345"/>
    <n v="2.0712934296525627"/>
    <n v="2.1053823563354275"/>
    <n v="0.73739511583702233"/>
    <n v="39.354575163398692"/>
    <n v="53.936094804106368"/>
    <n v="0.18661412841631705"/>
    <n v="200.70833333333334"/>
    <n v="610.84006944444445"/>
    <n v="0.12313977460508087"/>
    <s v="yes"/>
    <n v="3"/>
    <s v="NIC"/>
  </r>
  <r>
    <s v="Nicola River"/>
    <x v="10"/>
    <x v="9"/>
    <s v="185936"/>
    <s v="Natural"/>
    <x v="0"/>
    <s v="Whole River"/>
    <n v="20"/>
    <n v="20"/>
    <n v="0.5082001245588541"/>
    <n v="1"/>
    <n v="102"/>
    <n v="0.19607843137254902"/>
    <n v="7.6755683811964885E-4"/>
    <n v="1.9677287581699345"/>
    <n v="2.0712934296525627"/>
    <n v="2.1053823563354275"/>
    <n v="0.73739511583702233"/>
    <n v="39.354575163398692"/>
    <n v="53.936094804106368"/>
    <n v="0.18661412841631705"/>
    <n v="200.70833333333334"/>
    <n v="610.84006944444445"/>
    <n v="0.12313977460508087"/>
    <s v="yes"/>
    <n v="3"/>
    <s v="NIC"/>
  </r>
  <r>
    <s v="Nicola River"/>
    <x v="3"/>
    <x v="9"/>
    <s v="No Data"/>
    <s v="Natural"/>
    <x v="0"/>
    <s v="Whole River"/>
    <n v="20"/>
    <n v="20"/>
    <n v="0.5082001245588541"/>
    <n v="1"/>
    <n v="102"/>
    <n v="0.19607843137254902"/>
    <n v="7.6755683811964885E-4"/>
    <n v="1.9677287581699345"/>
    <m/>
    <n v="2.1053823563354275"/>
    <n v="0.73739511583702233"/>
    <n v="39.354575163398692"/>
    <n v="53.936094804106368"/>
    <n v="0.18661412841631705"/>
    <n v="200.70833333333334"/>
    <n v="610.84006944444445"/>
    <n v="0.12313977460508087"/>
    <s v="no"/>
    <s v=""/>
    <s v=""/>
  </r>
  <r>
    <s v="Nicola River"/>
    <x v="3"/>
    <x v="9"/>
    <s v="No Pin"/>
    <s v="Natural"/>
    <x v="0"/>
    <s v="Whole River"/>
    <n v="20"/>
    <n v="20"/>
    <n v="0.5082001245588541"/>
    <n v="2"/>
    <n v="102"/>
    <n v="0.19607843137254902"/>
    <n v="7.6755683811964885E-4"/>
    <n v="3.9354575163398691"/>
    <n v="4.1425868593051254"/>
    <n v="4.4804451866913872"/>
    <n v="0.53785518022274237"/>
    <n v="39.354575163398692"/>
    <n v="53.936094804106368"/>
    <n v="0.18661412841631705"/>
    <n v="200.70833333333334"/>
    <n v="610.84006944444445"/>
    <n v="0.12313977460508087"/>
    <s v="no"/>
    <s v=""/>
    <s v=""/>
  </r>
  <r>
    <m/>
    <x v="3"/>
    <x v="1"/>
    <m/>
    <m/>
    <x v="1"/>
    <m/>
    <m/>
    <m/>
    <m/>
    <m/>
    <m/>
    <m/>
    <m/>
    <m/>
    <m/>
    <m/>
    <m/>
    <m/>
    <m/>
    <m/>
    <m/>
    <m/>
    <m/>
    <s v="no"/>
    <s v=""/>
    <s v=""/>
  </r>
  <r>
    <s v="Nicola River"/>
    <x v="12"/>
    <x v="9"/>
    <s v="185215"/>
    <s v="Natural"/>
    <x v="2"/>
    <s v="Whole River"/>
    <n v="20"/>
    <n v="19"/>
    <n v="0.32982195845697326"/>
    <n v="0"/>
    <n v="117"/>
    <n v="0.17094017094017094"/>
    <n v="7.9756263066114638E-4"/>
    <n v="0"/>
    <n v="0"/>
    <n v="0"/>
    <s v="NA"/>
    <n v="57.606837606837608"/>
    <n v="165.28758410399084"/>
    <n v="0.22317527632804576"/>
    <n v="337"/>
    <n v="2628.4786201940346"/>
    <n v="0.15213261260363928"/>
    <s v="yes"/>
    <n v="5"/>
    <s v="NIC"/>
  </r>
  <r>
    <s v="Nicola River"/>
    <x v="12"/>
    <x v="9"/>
    <s v="185216"/>
    <s v="Natural"/>
    <x v="2"/>
    <s v="Whole River"/>
    <n v="20"/>
    <n v="19"/>
    <n v="0.32982195845697326"/>
    <n v="1"/>
    <n v="117"/>
    <n v="0.17094017094017094"/>
    <n v="7.9756263066114638E-4"/>
    <n v="3.0319388214125058"/>
    <n v="3.0319388214125058"/>
    <n v="6.9254224876477206"/>
    <n v="0.86796597854669433"/>
    <n v="57.606837606837608"/>
    <n v="165.28758410399084"/>
    <n v="0.22317527632804576"/>
    <n v="337"/>
    <n v="2628.4786201940346"/>
    <n v="0.15213261260363928"/>
    <s v="yes"/>
    <n v="5"/>
    <s v="NIC"/>
  </r>
  <r>
    <s v="Nicola River"/>
    <x v="12"/>
    <x v="9"/>
    <s v="185217"/>
    <s v="Natural"/>
    <x v="2"/>
    <s v="Whole River"/>
    <n v="20"/>
    <n v="19"/>
    <n v="0.32982195845697326"/>
    <n v="0"/>
    <n v="117"/>
    <n v="0.17094017094017094"/>
    <n v="7.9756263066114638E-4"/>
    <n v="0"/>
    <n v="0"/>
    <n v="0"/>
    <s v="NA"/>
    <n v="57.606837606837608"/>
    <n v="165.28758410399084"/>
    <n v="0.22317527632804576"/>
    <n v="337"/>
    <n v="2628.4786201940346"/>
    <n v="0.15213261260363928"/>
    <s v="yes"/>
    <n v="5"/>
    <s v="NIC"/>
  </r>
  <r>
    <s v="Nicola River"/>
    <x v="11"/>
    <x v="9"/>
    <s v="185234"/>
    <s v="Natural"/>
    <x v="2"/>
    <s v="Whole River"/>
    <n v="20"/>
    <n v="19"/>
    <n v="0.32982195845697326"/>
    <n v="1"/>
    <n v="117"/>
    <n v="0.17094017094017094"/>
    <n v="7.9756263066114638E-4"/>
    <n v="3.0319388214125058"/>
    <n v="3.0319388214125058"/>
    <n v="6.9254224876477206"/>
    <n v="0.86796597854669433"/>
    <n v="57.606837606837608"/>
    <n v="165.28758410399084"/>
    <n v="0.22317527632804576"/>
    <n v="337"/>
    <n v="2628.4786201940346"/>
    <n v="0.15213261260363928"/>
    <s v="yes"/>
    <n v="4"/>
    <s v="NIC"/>
  </r>
  <r>
    <s v="Nicola River"/>
    <x v="11"/>
    <x v="9"/>
    <s v="185235"/>
    <s v="Natural"/>
    <x v="2"/>
    <s v="Whole River"/>
    <n v="20"/>
    <n v="19"/>
    <n v="0.32982195845697326"/>
    <n v="2"/>
    <n v="117"/>
    <n v="0.17094017094017094"/>
    <n v="7.9756263066114638E-4"/>
    <n v="6.0638776428250116"/>
    <n v="6.0638776428250116"/>
    <n v="14.766565662852178"/>
    <n v="0.63370819147247115"/>
    <n v="57.606837606837608"/>
    <n v="165.28758410399084"/>
    <n v="0.22317527632804576"/>
    <n v="337"/>
    <n v="2628.4786201940346"/>
    <n v="0.15213261260363928"/>
    <s v="yes"/>
    <n v="4"/>
    <s v="NIC"/>
  </r>
  <r>
    <s v="Nicola River"/>
    <x v="11"/>
    <x v="9"/>
    <s v="185236"/>
    <s v="Natural"/>
    <x v="2"/>
    <s v="Whole River"/>
    <n v="20"/>
    <n v="19"/>
    <n v="0.32982195845697326"/>
    <n v="4"/>
    <n v="117"/>
    <n v="0.17094017094017094"/>
    <n v="7.9756263066114638E-4"/>
    <n v="12.127755285650023"/>
    <n v="12.127755285650023"/>
    <n v="33.196014075931302"/>
    <n v="0.47507540238545809"/>
    <n v="57.606837606837608"/>
    <n v="165.28758410399084"/>
    <n v="0.22317527632804576"/>
    <n v="337"/>
    <n v="2628.4786201940346"/>
    <n v="0.15213261260363928"/>
    <s v="yes"/>
    <n v="4"/>
    <s v="NIC"/>
  </r>
  <r>
    <s v="Nicola River"/>
    <x v="11"/>
    <x v="9"/>
    <s v="185237"/>
    <s v="Natural"/>
    <x v="2"/>
    <s v="Whole River"/>
    <n v="20"/>
    <n v="19"/>
    <n v="0.32982195845697326"/>
    <n v="3"/>
    <n v="117"/>
    <n v="0.17094017094017094"/>
    <n v="7.9756263066114638E-4"/>
    <n v="9.095816464237517"/>
    <n v="9.095816464237517"/>
    <n v="23.52342952561337"/>
    <n v="0.53322270139305461"/>
    <n v="57.606837606837608"/>
    <n v="165.28758410399084"/>
    <n v="0.22317527632804576"/>
    <n v="337"/>
    <n v="2628.4786201940346"/>
    <n v="0.15213261260363928"/>
    <s v="yes"/>
    <n v="4"/>
    <s v="NIC"/>
  </r>
  <r>
    <s v="Nicola River"/>
    <x v="11"/>
    <x v="9"/>
    <s v="185728"/>
    <s v="Natural"/>
    <x v="2"/>
    <s v="Whole River"/>
    <n v="20"/>
    <n v="19"/>
    <n v="0.32982195845697326"/>
    <n v="4"/>
    <n v="117"/>
    <n v="0.17094017094017094"/>
    <n v="7.9756263066114638E-4"/>
    <n v="12.127755285650023"/>
    <n v="12.127755285650023"/>
    <n v="33.196014075931302"/>
    <n v="0.47507540238545809"/>
    <n v="57.606837606837608"/>
    <n v="165.28758410399084"/>
    <n v="0.22317527632804576"/>
    <n v="337"/>
    <n v="2628.4786201940346"/>
    <n v="0.15213261260363928"/>
    <s v="yes"/>
    <n v="4"/>
    <s v="NIC"/>
  </r>
  <r>
    <s v="Nicola River"/>
    <x v="10"/>
    <x v="9"/>
    <s v="185926"/>
    <s v="Natural"/>
    <x v="2"/>
    <s v="Whole River"/>
    <n v="20"/>
    <n v="19"/>
    <n v="0.32982195845697326"/>
    <n v="0"/>
    <n v="117"/>
    <n v="0.17094017094017094"/>
    <n v="7.9756263066114638E-4"/>
    <n v="0"/>
    <n v="0"/>
    <n v="0"/>
    <s v="NA"/>
    <n v="57.606837606837608"/>
    <n v="165.28758410399084"/>
    <n v="0.22317527632804576"/>
    <n v="337"/>
    <n v="2628.4786201940346"/>
    <n v="0.15213261260363928"/>
    <s v="yes"/>
    <n v="3"/>
    <s v="NIC"/>
  </r>
  <r>
    <s v="Nicola River"/>
    <x v="10"/>
    <x v="9"/>
    <s v="185935"/>
    <s v="Natural"/>
    <x v="2"/>
    <s v="Whole River"/>
    <n v="20"/>
    <n v="19"/>
    <n v="0.32982195845697326"/>
    <n v="1"/>
    <n v="117"/>
    <n v="0.17094017094017094"/>
    <n v="7.9756263066114638E-4"/>
    <n v="3.0319388214125058"/>
    <n v="3.0319388214125058"/>
    <n v="6.9254224876477206"/>
    <n v="0.86796597854669433"/>
    <n v="57.606837606837608"/>
    <n v="165.28758410399084"/>
    <n v="0.22317527632804576"/>
    <n v="337"/>
    <n v="2628.4786201940346"/>
    <n v="0.15213261260363928"/>
    <s v="yes"/>
    <n v="3"/>
    <s v="NIC"/>
  </r>
  <r>
    <s v="Nicola River"/>
    <x v="10"/>
    <x v="9"/>
    <s v="185936"/>
    <s v="Natural"/>
    <x v="2"/>
    <s v="Whole River"/>
    <n v="20"/>
    <n v="19"/>
    <n v="0.32982195845697326"/>
    <n v="0"/>
    <n v="117"/>
    <n v="0.17094017094017094"/>
    <n v="7.9756263066114638E-4"/>
    <n v="0"/>
    <n v="0"/>
    <n v="0"/>
    <s v="NA"/>
    <n v="57.606837606837608"/>
    <n v="165.28758410399084"/>
    <n v="0.22317527632804576"/>
    <n v="337"/>
    <n v="2628.4786201940346"/>
    <n v="0.15213261260363928"/>
    <s v="yes"/>
    <n v="3"/>
    <s v="NIC"/>
  </r>
  <r>
    <s v="Nicola River"/>
    <x v="3"/>
    <x v="9"/>
    <s v="No Data"/>
    <s v="Natural"/>
    <x v="2"/>
    <s v="Whole River"/>
    <n v="20"/>
    <n v="19"/>
    <n v="0.32982195845697326"/>
    <n v="0"/>
    <n v="117"/>
    <n v="0.17094017094017094"/>
    <n v="7.9756263066114638E-4"/>
    <n v="0"/>
    <m/>
    <n v="0"/>
    <s v="NA"/>
    <n v="57.606837606837608"/>
    <n v="165.28758410399084"/>
    <n v="0.22317527632804576"/>
    <n v="337"/>
    <n v="2628.4786201940346"/>
    <n v="0.15213261260363928"/>
    <s v="no"/>
    <s v=""/>
    <s v=""/>
  </r>
  <r>
    <s v="Nicola River"/>
    <x v="3"/>
    <x v="9"/>
    <s v="No Pin"/>
    <s v="Natural"/>
    <x v="2"/>
    <s v="Whole River"/>
    <n v="20"/>
    <n v="19"/>
    <n v="0.32982195845697326"/>
    <n v="3"/>
    <n v="117"/>
    <n v="0.17094017094017094"/>
    <n v="7.9756263066114638E-4"/>
    <n v="9.095816464237517"/>
    <n v="9.095816464237517"/>
    <n v="23.52342952561337"/>
    <n v="0.53322270139305461"/>
    <n v="57.606837606837608"/>
    <n v="165.28758410399084"/>
    <n v="0.22317527632804576"/>
    <n v="337"/>
    <n v="2628.4786201940346"/>
    <n v="0.15213261260363928"/>
    <s v="no"/>
    <s v=""/>
    <s v=""/>
  </r>
  <r>
    <m/>
    <x v="3"/>
    <x v="1"/>
    <m/>
    <m/>
    <x v="1"/>
    <m/>
    <m/>
    <m/>
    <m/>
    <m/>
    <m/>
    <m/>
    <m/>
    <m/>
    <m/>
    <m/>
    <m/>
    <m/>
    <m/>
    <m/>
    <m/>
    <m/>
    <m/>
    <s v="no"/>
    <s v=""/>
    <s v=""/>
  </r>
  <r>
    <s v="Nicola River"/>
    <x v="12"/>
    <x v="10"/>
    <s v="185215"/>
    <s v="Natural"/>
    <x v="0"/>
    <s v="Whole River"/>
    <n v="62"/>
    <n v="48"/>
    <n v="0.25778910042345166"/>
    <n v="10"/>
    <n v="624"/>
    <n v="9.9358974358974353E-2"/>
    <n v="9.5810080596550422E-5"/>
    <n v="38.791399572649567"/>
    <n v="40.477982162764768"/>
    <n v="149.44276363811824"/>
    <n v="0.31513888651487365"/>
    <n v="186.19871794871793"/>
    <n v="809.81361465893428"/>
    <n v="0.15283254691525766"/>
    <n v="1874"/>
    <n v="48416.666666666664"/>
    <n v="0.1174161555643144"/>
    <s v="yes"/>
    <n v="4"/>
    <s v="NIC"/>
  </r>
  <r>
    <s v="Nicola River"/>
    <x v="12"/>
    <x v="10"/>
    <s v="185216"/>
    <s v="Natural"/>
    <x v="0"/>
    <s v="Whole River"/>
    <n v="62"/>
    <n v="48"/>
    <n v="0.25778910042345166"/>
    <n v="9"/>
    <n v="624"/>
    <n v="9.9358974358974353E-2"/>
    <n v="9.5810080596550422E-5"/>
    <n v="34.912259615384613"/>
    <n v="36.430183946488292"/>
    <n v="131.33515284204498"/>
    <n v="0.328255894512826"/>
    <n v="186.19871794871793"/>
    <n v="809.81361465893428"/>
    <n v="0.15283254691525766"/>
    <n v="1874"/>
    <n v="48416.666666666664"/>
    <n v="0.1174161555643144"/>
    <s v="yes"/>
    <n v="4"/>
    <s v="NIC"/>
  </r>
  <r>
    <s v="Nicola River"/>
    <x v="12"/>
    <x v="10"/>
    <s v="185217"/>
    <s v="Natural"/>
    <x v="0"/>
    <s v="Whole River"/>
    <n v="62"/>
    <n v="48"/>
    <n v="0.25778910042345166"/>
    <n v="20"/>
    <n v="624"/>
    <n v="9.9358974358974353E-2"/>
    <n v="9.5810080596550422E-5"/>
    <n v="77.582799145299134"/>
    <n v="80.955964325529536"/>
    <n v="369.18184799315787"/>
    <n v="0.24765934788579944"/>
    <n v="186.19871794871793"/>
    <n v="809.81361465893428"/>
    <n v="0.15283254691525766"/>
    <n v="1874"/>
    <n v="48416.666666666664"/>
    <n v="0.1174161555643144"/>
    <s v="yes"/>
    <n v="4"/>
    <s v="NIC"/>
  </r>
  <r>
    <s v="Nicola River"/>
    <x v="3"/>
    <x v="10"/>
    <s v="No Data"/>
    <s v="Natural"/>
    <x v="0"/>
    <s v="Whole River"/>
    <n v="62"/>
    <n v="48"/>
    <n v="0.25778910042345166"/>
    <n v="2"/>
    <n v="624"/>
    <n v="9.9358974358974353E-2"/>
    <n v="9.5810080596550422E-5"/>
    <n v="7.7582799145299139"/>
    <m/>
    <n v="24.264847070269941"/>
    <n v="0.63492632594873122"/>
    <n v="186.19871794871793"/>
    <n v="809.81361465893428"/>
    <n v="0.15283254691525766"/>
    <n v="1874"/>
    <n v="48416.666666666664"/>
    <n v="0.1174161555643144"/>
    <s v="no"/>
    <s v=""/>
    <s v=""/>
  </r>
  <r>
    <s v="Nicola River"/>
    <x v="3"/>
    <x v="10"/>
    <s v="No Pin"/>
    <s v="Natural"/>
    <x v="0"/>
    <s v="Whole River"/>
    <n v="62"/>
    <n v="48"/>
    <n v="0.25778910042345166"/>
    <n v="7"/>
    <n v="624"/>
    <n v="9.9358974358974353E-2"/>
    <n v="9.5810080596550422E-5"/>
    <n v="27.153979700854698"/>
    <n v="28.334587513935336"/>
    <n v="97.228820871406043"/>
    <n v="0.36313158098261439"/>
    <n v="186.19871794871793"/>
    <n v="809.81361465893428"/>
    <n v="0.15283254691525766"/>
    <n v="1874"/>
    <n v="48416.666666666664"/>
    <n v="0.1174161555643144"/>
    <s v="no"/>
    <s v=""/>
    <s v=""/>
  </r>
  <r>
    <m/>
    <x v="3"/>
    <x v="1"/>
    <m/>
    <m/>
    <x v="1"/>
    <m/>
    <m/>
    <m/>
    <m/>
    <m/>
    <m/>
    <m/>
    <m/>
    <m/>
    <m/>
    <m/>
    <m/>
    <m/>
    <m/>
    <m/>
    <m/>
    <m/>
    <m/>
    <s v="no"/>
    <s v=""/>
    <s v=""/>
  </r>
  <r>
    <s v="Nicola River"/>
    <x v="12"/>
    <x v="10"/>
    <s v="185215"/>
    <s v="Natural"/>
    <x v="2"/>
    <s v="Whole River"/>
    <n v="99"/>
    <n v="91"/>
    <n v="0.29389499170693734"/>
    <n v="27"/>
    <n v="811"/>
    <n v="0.1220715166461159"/>
    <n v="9.0005398255200861E-5"/>
    <n v="91.869547838105163"/>
    <n v="95.001464241676928"/>
    <n v="368.72463128816298"/>
    <n v="0.2090159826099888"/>
    <n v="309.63440197287298"/>
    <n v="1638.3565190310196"/>
    <n v="0.13072390110279808"/>
    <n v="2536.5"/>
    <n v="71517.434210526335"/>
    <n v="0.10543167249387216"/>
    <s v="yes"/>
    <n v="4"/>
    <s v="NIC"/>
  </r>
  <r>
    <s v="Nicola River"/>
    <x v="12"/>
    <x v="10"/>
    <s v="185216"/>
    <s v="Natural"/>
    <x v="2"/>
    <s v="Whole River"/>
    <n v="99"/>
    <n v="91"/>
    <n v="0.29389499170693734"/>
    <n v="27"/>
    <n v="811"/>
    <n v="0.1220715166461159"/>
    <n v="9.0005398255200861E-5"/>
    <n v="91.869547838105163"/>
    <n v="95.001464241676928"/>
    <n v="368.72463128816298"/>
    <n v="0.2090159826099888"/>
    <n v="309.63440197287298"/>
    <n v="1638.3565190310196"/>
    <n v="0.13072390110279808"/>
    <n v="2536.5"/>
    <n v="71517.434210526335"/>
    <n v="0.10543167249387216"/>
    <s v="yes"/>
    <n v="4"/>
    <s v="NIC"/>
  </r>
  <r>
    <s v="Nicola River"/>
    <x v="12"/>
    <x v="10"/>
    <s v="185217"/>
    <s v="Natural"/>
    <x v="2"/>
    <s v="Whole River"/>
    <n v="99"/>
    <n v="91"/>
    <n v="0.29389499170693734"/>
    <n v="25"/>
    <n v="811"/>
    <n v="0.1220715166461159"/>
    <n v="9.0005398255200861E-5"/>
    <n v="85.064396146393676"/>
    <n v="87.964318742293457"/>
    <n v="331.51943311435855"/>
    <n v="0.21404578108379047"/>
    <n v="309.63440197287298"/>
    <n v="1638.3565190310196"/>
    <n v="0.13072390110279808"/>
    <n v="2536.5"/>
    <n v="71517.434210526335"/>
    <n v="0.10543167249387216"/>
    <s v="yes"/>
    <n v="4"/>
    <s v="NIC"/>
  </r>
  <r>
    <s v="Nicola River"/>
    <x v="3"/>
    <x v="10"/>
    <s v="No Data"/>
    <s v="Natural"/>
    <x v="2"/>
    <s v="Whole River"/>
    <n v="99"/>
    <n v="91"/>
    <n v="0.29389499170693734"/>
    <n v="3"/>
    <n v="811"/>
    <n v="0.1220715166461159"/>
    <n v="9.0005398255200861E-5"/>
    <n v="10.207727537567241"/>
    <m/>
    <n v="26.724545443588099"/>
    <n v="0.50643777734436357"/>
    <n v="309.63440197287298"/>
    <n v="1638.3565190310196"/>
    <n v="0.13072390110279808"/>
    <n v="2536.5"/>
    <n v="71517.434210526335"/>
    <n v="0.10543167249387216"/>
    <s v="no"/>
    <s v=""/>
    <s v=""/>
  </r>
  <r>
    <s v="Nicola River"/>
    <x v="3"/>
    <x v="10"/>
    <s v="No Pin"/>
    <s v="Natural"/>
    <x v="2"/>
    <s v="Whole River"/>
    <n v="99"/>
    <n v="91"/>
    <n v="0.29389499170693734"/>
    <n v="9"/>
    <n v="811"/>
    <n v="0.1220715166461159"/>
    <n v="9.0005398255200861E-5"/>
    <n v="30.623182612701722"/>
    <n v="31.667154747225645"/>
    <n v="90.85727985542016"/>
    <n v="0.31126446363211652"/>
    <n v="309.63440197287298"/>
    <n v="1638.3565190310196"/>
    <n v="0.13072390110279808"/>
    <n v="2536.5"/>
    <n v="71517.434210526335"/>
    <n v="0.10543167249387216"/>
    <s v="no"/>
    <s v=""/>
    <s v=""/>
  </r>
  <r>
    <m/>
    <x v="3"/>
    <x v="1"/>
    <m/>
    <m/>
    <x v="1"/>
    <m/>
    <m/>
    <m/>
    <m/>
    <m/>
    <m/>
    <m/>
    <m/>
    <m/>
    <m/>
    <m/>
    <m/>
    <m/>
    <m/>
    <m/>
    <m/>
    <m/>
    <m/>
    <s v="no"/>
    <s v=""/>
    <s v=""/>
  </r>
  <r>
    <s v="Nicola River"/>
    <x v="13"/>
    <x v="11"/>
    <s v="181915"/>
    <s v="Natural"/>
    <x v="0"/>
    <s v="Whole River"/>
    <n v="6"/>
    <n v="6"/>
    <n v="0.45749999999999996"/>
    <n v="2"/>
    <n v="183"/>
    <n v="3.2786885245901641E-2"/>
    <n v="9.4525871870671654E-5"/>
    <n v="4.3715846994535523"/>
    <n v="4.3715846994535523"/>
    <n v="7.7597651933715444"/>
    <n v="0.63721412286317125"/>
    <n v="13.114754098360656"/>
    <n v="18.236980535057654"/>
    <n v="0.32562393131050527"/>
    <n v="400"/>
    <n v="3174.8976737619278"/>
    <n v="0.14086557585518206"/>
    <s v="yes"/>
    <n v="4"/>
    <s v="NIC"/>
  </r>
  <r>
    <s v="Nicola River"/>
    <x v="13"/>
    <x v="11"/>
    <s v="181916"/>
    <s v="Natural"/>
    <x v="0"/>
    <s v="Whole River"/>
    <n v="6"/>
    <n v="6"/>
    <n v="0.45749999999999996"/>
    <n v="0"/>
    <n v="183"/>
    <n v="3.2786885245901641E-2"/>
    <n v="9.4525871870671654E-5"/>
    <n v="0"/>
    <n v="0"/>
    <n v="0"/>
    <s v="NA"/>
    <n v="13.114754098360656"/>
    <n v="18.236980535057654"/>
    <n v="0.32562393131050527"/>
    <n v="400"/>
    <n v="3174.8976737619278"/>
    <n v="0.14086557585518206"/>
    <s v="yes"/>
    <n v="4"/>
    <s v="NIC"/>
  </r>
  <r>
    <s v="Nicola River"/>
    <x v="13"/>
    <x v="11"/>
    <s v="181917"/>
    <s v="Natural"/>
    <x v="0"/>
    <s v="Whole River"/>
    <n v="6"/>
    <n v="6"/>
    <n v="0.45749999999999996"/>
    <n v="0"/>
    <n v="183"/>
    <n v="3.2786885245901641E-2"/>
    <n v="9.4525871870671654E-5"/>
    <n v="0"/>
    <n v="0"/>
    <n v="0"/>
    <s v="NA"/>
    <n v="13.114754098360656"/>
    <n v="18.236980535057654"/>
    <n v="0.32562393131050527"/>
    <n v="400"/>
    <n v="3174.8976737619278"/>
    <n v="0.14086557585518206"/>
    <s v="yes"/>
    <n v="4"/>
    <s v="NIC"/>
  </r>
  <r>
    <s v="Nicola River"/>
    <x v="13"/>
    <x v="11"/>
    <s v="184050"/>
    <s v="Natural"/>
    <x v="0"/>
    <s v="Whole River"/>
    <n v="6"/>
    <n v="6"/>
    <n v="0.45749999999999996"/>
    <n v="0"/>
    <n v="183"/>
    <n v="3.2786885245901641E-2"/>
    <n v="9.4525871870671654E-5"/>
    <n v="0"/>
    <n v="0"/>
    <n v="0"/>
    <s v="NA"/>
    <n v="13.114754098360656"/>
    <n v="18.236980535057654"/>
    <n v="0.32562393131050527"/>
    <n v="400"/>
    <n v="3174.8976737619278"/>
    <n v="0.14086557585518206"/>
    <s v="yes"/>
    <n v="4"/>
    <s v="NIC"/>
  </r>
  <r>
    <s v="Nicola River"/>
    <x v="13"/>
    <x v="11"/>
    <s v="184051"/>
    <s v="Natural"/>
    <x v="0"/>
    <s v="Whole River"/>
    <n v="6"/>
    <n v="6"/>
    <n v="0.45749999999999996"/>
    <n v="1"/>
    <n v="183"/>
    <n v="3.2786885245901641E-2"/>
    <n v="9.4525871870671654E-5"/>
    <n v="2.1857923497267762"/>
    <n v="2.1857923497267762"/>
    <n v="3.3732998040452813"/>
    <n v="0.84026944018597538"/>
    <n v="13.114754098360656"/>
    <n v="18.236980535057654"/>
    <n v="0.32562393131050527"/>
    <n v="400"/>
    <n v="3174.8976737619278"/>
    <n v="0.14086557585518206"/>
    <s v="yes"/>
    <n v="4"/>
    <s v="NIC"/>
  </r>
  <r>
    <s v="Nicola River"/>
    <x v="12"/>
    <x v="11"/>
    <s v="185215"/>
    <s v="Natural"/>
    <x v="0"/>
    <s v="Whole River"/>
    <n v="6"/>
    <n v="6"/>
    <n v="0.45749999999999996"/>
    <n v="1"/>
    <n v="183"/>
    <n v="3.2786885245901641E-2"/>
    <n v="9.4525871870671654E-5"/>
    <n v="2.1857923497267762"/>
    <n v="2.1857923497267762"/>
    <n v="3.3732998040452813"/>
    <n v="0.84026944018597538"/>
    <n v="13.114754098360656"/>
    <n v="18.236980535057654"/>
    <n v="0.32562393131050527"/>
    <n v="400"/>
    <n v="3174.8976737619278"/>
    <n v="0.14086557585518206"/>
    <s v="yes"/>
    <n v="3"/>
    <s v="NIC"/>
  </r>
  <r>
    <s v="Nicola River"/>
    <x v="12"/>
    <x v="11"/>
    <s v="185216"/>
    <s v="Natural"/>
    <x v="0"/>
    <s v="Whole River"/>
    <n v="6"/>
    <n v="6"/>
    <n v="0.45749999999999996"/>
    <n v="1"/>
    <n v="183"/>
    <n v="3.2786885245901641E-2"/>
    <n v="9.4525871870671654E-5"/>
    <n v="2.1857923497267762"/>
    <n v="2.1857923497267762"/>
    <n v="3.3732998040452813"/>
    <n v="0.84026944018597538"/>
    <n v="13.114754098360656"/>
    <n v="18.236980535057654"/>
    <n v="0.32562393131050527"/>
    <n v="400"/>
    <n v="3174.8976737619278"/>
    <n v="0.14086557585518206"/>
    <s v="yes"/>
    <n v="3"/>
    <s v="NIC"/>
  </r>
  <r>
    <s v="Nicola River"/>
    <x v="14"/>
    <x v="11"/>
    <s v="185516"/>
    <s v="Natural"/>
    <x v="0"/>
    <s v="Whole River"/>
    <n v="6"/>
    <n v="6"/>
    <n v="0.45749999999999996"/>
    <n v="0"/>
    <n v="183"/>
    <n v="3.2786885245901641E-2"/>
    <n v="9.4525871870671654E-5"/>
    <n v="0"/>
    <n v="0"/>
    <n v="0"/>
    <s v="NA"/>
    <n v="13.114754098360656"/>
    <n v="18.236980535057654"/>
    <n v="0.32562393131050527"/>
    <n v="400"/>
    <n v="3174.8976737619278"/>
    <n v="0.14086557585518206"/>
    <s v="yes"/>
    <n v="5"/>
    <s v="NIC"/>
  </r>
  <r>
    <s v="Nicola River"/>
    <x v="14"/>
    <x v="11"/>
    <s v="185517"/>
    <s v="Natural"/>
    <x v="0"/>
    <s v="Whole River"/>
    <n v="6"/>
    <n v="6"/>
    <n v="0.45749999999999996"/>
    <n v="1"/>
    <n v="183"/>
    <n v="3.2786885245901641E-2"/>
    <n v="9.4525871870671654E-5"/>
    <n v="2.1857923497267762"/>
    <n v="2.1857923497267762"/>
    <n v="3.3732998040452813"/>
    <n v="0.84026944018597538"/>
    <n v="13.114754098360656"/>
    <n v="18.236980535057654"/>
    <n v="0.32562393131050527"/>
    <n v="400"/>
    <n v="3174.8976737619278"/>
    <n v="0.14086557585518206"/>
    <s v="yes"/>
    <n v="5"/>
    <s v="NIC"/>
  </r>
  <r>
    <m/>
    <x v="3"/>
    <x v="1"/>
    <m/>
    <m/>
    <x v="1"/>
    <m/>
    <m/>
    <m/>
    <m/>
    <m/>
    <m/>
    <m/>
    <m/>
    <m/>
    <m/>
    <m/>
    <m/>
    <m/>
    <m/>
    <m/>
    <m/>
    <m/>
    <m/>
    <s v="no"/>
    <s v=""/>
    <s v=""/>
  </r>
  <r>
    <s v="Nicola River"/>
    <x v="13"/>
    <x v="11"/>
    <s v="181915"/>
    <s v="Natural"/>
    <x v="2"/>
    <s v="Whole River"/>
    <n v="13"/>
    <n v="13"/>
    <n v="0.32950819672131149"/>
    <n v="1"/>
    <n v="201"/>
    <n v="6.4676616915422883E-2"/>
    <n v="2.0280215430473436E-4"/>
    <n v="3.0348258706467659"/>
    <n v="3.0348258706467659"/>
    <n v="7.1724443679866701"/>
    <n v="0.88246972842301341"/>
    <n v="39.452736318407958"/>
    <n v="100.87464481327474"/>
    <n v="0.25457390205031782"/>
    <n v="610"/>
    <n v="6384.4940935223804"/>
    <n v="0.13098857264557787"/>
    <s v="yes"/>
    <n v="4"/>
    <s v="NIC"/>
  </r>
  <r>
    <s v="Nicola River"/>
    <x v="13"/>
    <x v="11"/>
    <s v="181916"/>
    <s v="Natural"/>
    <x v="2"/>
    <s v="Whole River"/>
    <n v="13"/>
    <n v="13"/>
    <n v="0.32950819672131149"/>
    <n v="1"/>
    <n v="201"/>
    <n v="6.4676616915422883E-2"/>
    <n v="2.0280215430473436E-4"/>
    <n v="3.0348258706467659"/>
    <n v="3.0348258706467659"/>
    <n v="7.1724443679866701"/>
    <n v="0.88246972842301341"/>
    <n v="39.452736318407958"/>
    <n v="100.87464481327474"/>
    <n v="0.25457390205031782"/>
    <n v="610"/>
    <n v="6384.4940935223804"/>
    <n v="0.13098857264557787"/>
    <s v="yes"/>
    <n v="4"/>
    <s v="NIC"/>
  </r>
  <r>
    <s v="Nicola River"/>
    <x v="13"/>
    <x v="11"/>
    <s v="181917"/>
    <s v="Natural"/>
    <x v="2"/>
    <s v="Whole River"/>
    <n v="13"/>
    <n v="13"/>
    <n v="0.32950819672131149"/>
    <n v="3"/>
    <n v="201"/>
    <n v="6.4676616915422883E-2"/>
    <n v="2.0280215430473436E-4"/>
    <n v="9.1044776119402968"/>
    <n v="9.1044776119402968"/>
    <n v="25.098681440525976"/>
    <n v="0.55026313850533881"/>
    <n v="39.452736318407958"/>
    <n v="100.87464481327474"/>
    <n v="0.25457390205031782"/>
    <n v="610"/>
    <n v="6384.4940935223804"/>
    <n v="0.13098857264557787"/>
    <s v="yes"/>
    <n v="4"/>
    <s v="NIC"/>
  </r>
  <r>
    <s v="Nicola River"/>
    <x v="13"/>
    <x v="11"/>
    <s v="184050"/>
    <s v="Natural"/>
    <x v="2"/>
    <s v="Whole River"/>
    <n v="13"/>
    <n v="13"/>
    <n v="0.32950819672131149"/>
    <n v="1"/>
    <n v="201"/>
    <n v="6.4676616915422883E-2"/>
    <n v="2.0280215430473436E-4"/>
    <n v="3.0348258706467659"/>
    <n v="3.0348258706467659"/>
    <n v="7.1724443679866701"/>
    <n v="0.88246972842301341"/>
    <n v="39.452736318407958"/>
    <n v="100.87464481327474"/>
    <n v="0.25457390205031782"/>
    <n v="610"/>
    <n v="6384.4940935223804"/>
    <n v="0.13098857264557787"/>
    <s v="yes"/>
    <n v="4"/>
    <s v="NIC"/>
  </r>
  <r>
    <s v="Nicola River"/>
    <x v="13"/>
    <x v="11"/>
    <s v="184051"/>
    <s v="Natural"/>
    <x v="2"/>
    <s v="Whole River"/>
    <n v="13"/>
    <n v="13"/>
    <n v="0.32950819672131149"/>
    <n v="0"/>
    <n v="201"/>
    <n v="6.4676616915422883E-2"/>
    <n v="2.0280215430473436E-4"/>
    <n v="0"/>
    <n v="0"/>
    <n v="0"/>
    <s v="NA"/>
    <n v="39.452736318407958"/>
    <n v="100.87464481327474"/>
    <n v="0.25457390205031782"/>
    <n v="610"/>
    <n v="6384.4940935223804"/>
    <n v="0.13098857264557787"/>
    <s v="yes"/>
    <n v="4"/>
    <s v="NIC"/>
  </r>
  <r>
    <s v="Nicola River"/>
    <x v="12"/>
    <x v="11"/>
    <s v="185215"/>
    <s v="Natural"/>
    <x v="2"/>
    <s v="Whole River"/>
    <n v="13"/>
    <n v="13"/>
    <n v="0.32950819672131149"/>
    <n v="1"/>
    <n v="201"/>
    <n v="6.4676616915422883E-2"/>
    <n v="2.0280215430473436E-4"/>
    <n v="3.0348258706467659"/>
    <n v="3.0348258706467659"/>
    <n v="7.1724443679866701"/>
    <n v="0.88246972842301341"/>
    <n v="39.452736318407958"/>
    <n v="100.87464481327474"/>
    <n v="0.25457390205031782"/>
    <n v="610"/>
    <n v="6384.4940935223804"/>
    <n v="0.13098857264557787"/>
    <s v="yes"/>
    <n v="3"/>
    <s v="NIC"/>
  </r>
  <r>
    <s v="Nicola River"/>
    <x v="12"/>
    <x v="11"/>
    <s v="185216"/>
    <s v="Natural"/>
    <x v="2"/>
    <s v="Whole River"/>
    <n v="13"/>
    <n v="13"/>
    <n v="0.32950819672131149"/>
    <n v="0"/>
    <n v="201"/>
    <n v="6.4676616915422883E-2"/>
    <n v="2.0280215430473436E-4"/>
    <n v="0"/>
    <n v="0"/>
    <n v="0"/>
    <s v="NA"/>
    <n v="39.452736318407958"/>
    <n v="100.87464481327474"/>
    <n v="0.25457390205031782"/>
    <n v="610"/>
    <n v="6384.4940935223804"/>
    <n v="0.13098857264557787"/>
    <s v="yes"/>
    <n v="3"/>
    <s v="NIC"/>
  </r>
  <r>
    <s v="Nicola River"/>
    <x v="14"/>
    <x v="11"/>
    <s v="185516"/>
    <s v="Natural"/>
    <x v="2"/>
    <s v="Whole River"/>
    <n v="13"/>
    <n v="13"/>
    <n v="0.32950819672131149"/>
    <n v="4"/>
    <n v="201"/>
    <n v="6.4676616915422883E-2"/>
    <n v="2.0280215430473436E-4"/>
    <n v="12.139303482587064"/>
    <n v="12.139303482587064"/>
    <n v="35.852474145078617"/>
    <n v="0.49324852670797753"/>
    <n v="39.452736318407958"/>
    <n v="100.87464481327474"/>
    <n v="0.25457390205031782"/>
    <n v="610"/>
    <n v="6384.4940935223804"/>
    <n v="0.13098857264557787"/>
    <s v="yes"/>
    <n v="5"/>
    <s v="NIC"/>
  </r>
  <r>
    <s v="Nicola River"/>
    <x v="14"/>
    <x v="11"/>
    <s v="185517"/>
    <s v="Natural"/>
    <x v="2"/>
    <s v="Whole River"/>
    <n v="13"/>
    <n v="13"/>
    <n v="0.32950819672131149"/>
    <n v="2"/>
    <n v="201"/>
    <n v="6.4676616915422883E-2"/>
    <n v="2.0280215430473436E-4"/>
    <n v="6.0696517412935318"/>
    <n v="6.0696517412935318"/>
    <n v="15.538671514828662"/>
    <n v="0.64944618452498115"/>
    <n v="39.452736318407958"/>
    <n v="100.87464481327474"/>
    <n v="0.25457390205031782"/>
    <n v="610"/>
    <n v="6384.4940935223804"/>
    <n v="0.13098857264557787"/>
    <s v="yes"/>
    <n v="5"/>
    <s v="NIC"/>
  </r>
  <r>
    <m/>
    <x v="3"/>
    <x v="1"/>
    <m/>
    <m/>
    <x v="1"/>
    <m/>
    <m/>
    <m/>
    <m/>
    <m/>
    <m/>
    <m/>
    <m/>
    <m/>
    <m/>
    <m/>
    <m/>
    <m/>
    <m/>
    <m/>
    <m/>
    <m/>
    <m/>
    <s v="no"/>
    <s v=""/>
    <s v=""/>
  </r>
  <r>
    <s v="Nicola River"/>
    <x v="15"/>
    <x v="12"/>
    <s v="185201"/>
    <s v="Natural"/>
    <x v="0"/>
    <s v="Whole River"/>
    <n v="44"/>
    <n v="33"/>
    <n v="0.24406897831930394"/>
    <n v="1"/>
    <n v="684"/>
    <n v="6.4327485380116955E-2"/>
    <n v="5.944697900367337E-5"/>
    <n v="4.0972023846953096"/>
    <n v="4.0972023846953096"/>
    <n v="13.395605027998212"/>
    <n v="0.89329262829595735"/>
    <n v="135.20767869494523"/>
    <n v="437.68854519813544"/>
    <n v="0.15473238999512001"/>
    <n v="2101.8648233486942"/>
    <n v="42922.199837605469"/>
    <n v="9.856805892195257E-2"/>
    <s v="yes"/>
    <n v="5"/>
    <s v="NIC"/>
  </r>
  <r>
    <s v="Nicola River"/>
    <x v="15"/>
    <x v="12"/>
    <s v="185202"/>
    <s v="Natural"/>
    <x v="0"/>
    <s v="Whole River"/>
    <n v="44"/>
    <n v="33"/>
    <n v="0.24406897831930394"/>
    <n v="2"/>
    <n v="684"/>
    <n v="6.4327485380116955E-2"/>
    <n v="5.944697900367337E-5"/>
    <n v="8.1944047693906192"/>
    <n v="8.1944047693906192"/>
    <n v="27.595045768022384"/>
    <n v="0.6410592142234216"/>
    <n v="135.20767869494523"/>
    <n v="437.68854519813544"/>
    <n v="0.15473238999512001"/>
    <n v="2101.8648233486942"/>
    <n v="42922.199837605469"/>
    <n v="9.856805892195257E-2"/>
    <s v="yes"/>
    <n v="5"/>
    <s v="NIC"/>
  </r>
  <r>
    <s v="Nicola River"/>
    <x v="15"/>
    <x v="12"/>
    <s v="185203"/>
    <s v="Natural"/>
    <x v="0"/>
    <s v="Whole River"/>
    <n v="44"/>
    <n v="33"/>
    <n v="0.24406897831930394"/>
    <n v="1"/>
    <n v="684"/>
    <n v="6.4327485380116955E-2"/>
    <n v="5.944697900367337E-5"/>
    <n v="4.0972023846953096"/>
    <n v="4.0972023846953096"/>
    <n v="13.395605027998212"/>
    <n v="0.89329262829595735"/>
    <n v="135.20767869494523"/>
    <n v="437.68854519813544"/>
    <n v="0.15473238999512001"/>
    <n v="2101.8648233486942"/>
    <n v="42922.199837605469"/>
    <n v="9.856805892195257E-2"/>
    <s v="yes"/>
    <n v="5"/>
    <s v="NIC"/>
  </r>
  <r>
    <s v="Nicola River"/>
    <x v="14"/>
    <x v="12"/>
    <s v="185516"/>
    <s v="Natural"/>
    <x v="0"/>
    <s v="Whole River"/>
    <n v="44"/>
    <n v="33"/>
    <n v="0.24406897831930394"/>
    <n v="17"/>
    <n v="684"/>
    <n v="6.4327485380116955E-2"/>
    <n v="5.944697900367337E-5"/>
    <n v="69.652440539820262"/>
    <n v="69.652440539820262"/>
    <n v="337.04694231150017"/>
    <n v="0.26357781750652265"/>
    <n v="135.20767869494523"/>
    <n v="437.68854519813544"/>
    <n v="0.15473238999512001"/>
    <n v="2101.8648233486942"/>
    <n v="42922.199837605469"/>
    <n v="9.856805892195257E-2"/>
    <s v="yes"/>
    <n v="4"/>
    <s v="NIC"/>
  </r>
  <r>
    <s v="Nicola River"/>
    <x v="14"/>
    <x v="12"/>
    <s v="185517"/>
    <s v="Natural"/>
    <x v="0"/>
    <s v="Whole River"/>
    <n v="44"/>
    <n v="33"/>
    <n v="0.24406897831930394"/>
    <n v="10"/>
    <n v="684"/>
    <n v="6.4327485380116955E-2"/>
    <n v="5.944697900367337E-5"/>
    <n v="40.972023846953093"/>
    <n v="40.972023846953093"/>
    <n v="170.12865732115029"/>
    <n v="0.31834740966282676"/>
    <n v="135.20767869494523"/>
    <n v="437.68854519813544"/>
    <n v="0.15473238999512001"/>
    <n v="2101.8648233486942"/>
    <n v="42922.199837605469"/>
    <n v="9.856805892195257E-2"/>
    <s v="yes"/>
    <n v="4"/>
    <s v="NIC"/>
  </r>
  <r>
    <s v="Nicola River"/>
    <x v="3"/>
    <x v="12"/>
    <s v="No Pin"/>
    <s v="Natural"/>
    <x v="0"/>
    <s v="Whole River"/>
    <n v="44"/>
    <n v="33"/>
    <n v="0.24406897831930394"/>
    <n v="2"/>
    <n v="684"/>
    <n v="6.4327485380116955E-2"/>
    <n v="5.944697900367337E-5"/>
    <n v="8.1944047693906192"/>
    <n v="8.1944047693906192"/>
    <n v="27.595045768022384"/>
    <n v="0.6410592142234216"/>
    <n v="135.20767869494523"/>
    <n v="437.68854519813544"/>
    <n v="0.15473238999512001"/>
    <n v="2101.8648233486942"/>
    <n v="42922.199837605469"/>
    <n v="9.856805892195257E-2"/>
    <s v="no"/>
    <s v=""/>
    <s v=""/>
  </r>
  <r>
    <m/>
    <x v="3"/>
    <x v="1"/>
    <m/>
    <m/>
    <x v="1"/>
    <m/>
    <m/>
    <m/>
    <m/>
    <m/>
    <m/>
    <m/>
    <m/>
    <m/>
    <m/>
    <m/>
    <m/>
    <m/>
    <m/>
    <m/>
    <m/>
    <m/>
    <m/>
    <s v="no"/>
    <s v=""/>
    <s v=""/>
  </r>
  <r>
    <s v="Nicola River"/>
    <x v="15"/>
    <x v="12"/>
    <s v="185201"/>
    <s v="Natural"/>
    <x v="2"/>
    <s v="Whole River"/>
    <n v="66"/>
    <n v="55"/>
    <n v="0.30054644808743169"/>
    <n v="1"/>
    <n v="1074"/>
    <n v="6.1452513966480445E-2"/>
    <n v="3.4410660060428695E-5"/>
    <n v="3.3272727272727272"/>
    <n v="3.3272727272727272"/>
    <n v="8.016519764405226"/>
    <n v="0.85095096198860476"/>
    <n v="183"/>
    <n v="486.02227839428537"/>
    <n v="0.12046946974591007"/>
    <n v="2984.7611625454124"/>
    <n v="47959.534656852578"/>
    <n v="7.3371584028312925E-2"/>
    <s v="yes"/>
    <n v="5"/>
    <s v="NIC"/>
  </r>
  <r>
    <s v="Nicola River"/>
    <x v="15"/>
    <x v="12"/>
    <s v="185202"/>
    <s v="Natural"/>
    <x v="2"/>
    <s v="Whole River"/>
    <n v="66"/>
    <n v="55"/>
    <n v="0.30054644808743169"/>
    <n v="3"/>
    <n v="1074"/>
    <n v="6.1452513966480445E-2"/>
    <n v="3.4410660060428695E-5"/>
    <n v="9.9818181818181806"/>
    <n v="9.9818181818181806"/>
    <n v="25.01357042391508"/>
    <n v="0.50104667979176454"/>
    <n v="183"/>
    <n v="486.02227839428537"/>
    <n v="0.12046946974591007"/>
    <n v="2984.7611625454124"/>
    <n v="47959.534656852578"/>
    <n v="7.3371584028312925E-2"/>
    <s v="yes"/>
    <n v="5"/>
    <s v="NIC"/>
  </r>
  <r>
    <s v="Nicola River"/>
    <x v="15"/>
    <x v="12"/>
    <s v="185203"/>
    <s v="Natural"/>
    <x v="2"/>
    <s v="Whole River"/>
    <n v="66"/>
    <n v="55"/>
    <n v="0.30054644808743169"/>
    <n v="2"/>
    <n v="1074"/>
    <n v="6.1452513966480445E-2"/>
    <n v="3.4410660060428695E-5"/>
    <n v="6.6545454545454543"/>
    <n v="6.6545454545454543"/>
    <n v="16.354376572376921"/>
    <n v="0.60771310371350085"/>
    <n v="183"/>
    <n v="486.02227839428537"/>
    <n v="0.12046946974591007"/>
    <n v="2984.7611625454124"/>
    <n v="47959.534656852578"/>
    <n v="7.3371584028312925E-2"/>
    <s v="yes"/>
    <n v="5"/>
    <s v="NIC"/>
  </r>
  <r>
    <s v="Nicola River"/>
    <x v="14"/>
    <x v="12"/>
    <s v="185516"/>
    <s v="Natural"/>
    <x v="2"/>
    <s v="Whole River"/>
    <n v="66"/>
    <n v="55"/>
    <n v="0.30054644808743169"/>
    <n v="20"/>
    <n v="1074"/>
    <n v="6.1452513966480445E-2"/>
    <n v="3.4410660060428695E-5"/>
    <n v="66.545454545454547"/>
    <n v="66.545454545454547"/>
    <n v="221.38443356573373"/>
    <n v="0.22359142530357526"/>
    <n v="183"/>
    <n v="486.02227839428537"/>
    <n v="0.12046946974591007"/>
    <n v="2984.7611625454124"/>
    <n v="47959.534656852578"/>
    <n v="7.3371584028312925E-2"/>
    <s v="yes"/>
    <n v="4"/>
    <s v="NIC"/>
  </r>
  <r>
    <s v="Nicola River"/>
    <x v="14"/>
    <x v="12"/>
    <s v="185517"/>
    <s v="Natural"/>
    <x v="2"/>
    <s v="Whole River"/>
    <n v="66"/>
    <n v="55"/>
    <n v="0.30054644808743169"/>
    <n v="21"/>
    <n v="1074"/>
    <n v="6.1452513966480445E-2"/>
    <n v="3.4410660060428695E-5"/>
    <n v="69.872727272727275"/>
    <n v="69.872727272727275"/>
    <n v="235.82769420146838"/>
    <n v="0.21978077849644226"/>
    <n v="183"/>
    <n v="486.02227839428537"/>
    <n v="0.12046946974591007"/>
    <n v="2984.7611625454124"/>
    <n v="47959.534656852578"/>
    <n v="7.3371584028312925E-2"/>
    <s v="yes"/>
    <n v="4"/>
    <s v="NIC"/>
  </r>
  <r>
    <s v="Nicola River"/>
    <x v="3"/>
    <x v="12"/>
    <s v="No Pin"/>
    <s v="Natural"/>
    <x v="2"/>
    <s v="Whole River"/>
    <n v="66"/>
    <n v="55"/>
    <n v="0.30054644808743169"/>
    <n v="8"/>
    <n v="1074"/>
    <n v="6.1452513966480445E-2"/>
    <n v="3.4410660060428695E-5"/>
    <n v="26.618181818181817"/>
    <n v="26.618181818181817"/>
    <n v="73.129595335102948"/>
    <n v="0.32126853870542565"/>
    <n v="183"/>
    <n v="486.02227839428537"/>
    <n v="0.12046946974591007"/>
    <n v="2984.7611625454124"/>
    <n v="47959.534656852578"/>
    <n v="7.3371584028312925E-2"/>
    <s v="no"/>
    <s v=""/>
    <s v=""/>
  </r>
  <r>
    <m/>
    <x v="3"/>
    <x v="1"/>
    <m/>
    <m/>
    <x v="1"/>
    <m/>
    <m/>
    <m/>
    <m/>
    <m/>
    <m/>
    <m/>
    <m/>
    <m/>
    <m/>
    <m/>
    <m/>
    <m/>
    <m/>
    <m/>
    <m/>
    <m/>
    <m/>
    <s v="no"/>
    <s v=""/>
    <s v=""/>
  </r>
  <r>
    <s v="Nicola River"/>
    <x v="16"/>
    <x v="13"/>
    <s v="184723"/>
    <s v="Natural"/>
    <x v="0"/>
    <s v="Whole River"/>
    <n v="25"/>
    <n v="19"/>
    <n v="0.22358839050131923"/>
    <n v="0"/>
    <n v="446"/>
    <n v="5.6053811659192827E-2"/>
    <n v="8.3922217822930497E-5"/>
    <n v="0"/>
    <n v="0"/>
    <n v="0"/>
    <s v="NA"/>
    <n v="84.97757847533633"/>
    <n v="289.54336916519702"/>
    <n v="0.20024074875313302"/>
    <n v="1516"/>
    <n v="31610.604229736982"/>
    <n v="0.11727817451905066"/>
    <s v="yes"/>
    <n v="5"/>
    <s v="NIC"/>
  </r>
  <r>
    <s v="Nicola River"/>
    <x v="15"/>
    <x v="13"/>
    <s v="185201"/>
    <s v="Natural"/>
    <x v="0"/>
    <s v="Whole River"/>
    <n v="25"/>
    <n v="19"/>
    <n v="0.22358839050131923"/>
    <n v="4"/>
    <n v="446"/>
    <n v="5.6053811659192827E-2"/>
    <n v="8.3922217822930497E-5"/>
    <n v="17.890016521123439"/>
    <n v="17.890016521123439"/>
    <n v="77.447015650244495"/>
    <n v="0.49191674010320052"/>
    <n v="84.97757847533633"/>
    <n v="289.54336916519702"/>
    <n v="0.20024074875313302"/>
    <n v="1516"/>
    <n v="31610.604229736982"/>
    <n v="0.11727817451905066"/>
    <s v="yes"/>
    <n v="4"/>
    <s v="NIC"/>
  </r>
  <r>
    <s v="Nicola River"/>
    <x v="15"/>
    <x v="13"/>
    <s v="185202"/>
    <s v="Natural"/>
    <x v="0"/>
    <s v="Whole River"/>
    <n v="25"/>
    <n v="19"/>
    <n v="0.22358839050131923"/>
    <n v="7"/>
    <n v="446"/>
    <n v="5.6053811659192827E-2"/>
    <n v="8.3922217822930497E-5"/>
    <n v="31.307528911966017"/>
    <n v="31.307528911966017"/>
    <n v="152.37552046955983"/>
    <n v="0.39428368850698009"/>
    <n v="84.97757847533633"/>
    <n v="289.54336916519702"/>
    <n v="0.20024074875313302"/>
    <n v="1516"/>
    <n v="31610.604229736982"/>
    <n v="0.11727817451905066"/>
    <s v="yes"/>
    <n v="4"/>
    <s v="NIC"/>
  </r>
  <r>
    <s v="Nicola River"/>
    <x v="15"/>
    <x v="13"/>
    <s v="185203"/>
    <s v="Natural"/>
    <x v="0"/>
    <s v="Whole River"/>
    <n v="25"/>
    <n v="19"/>
    <n v="0.22358839050131923"/>
    <n v="6"/>
    <n v="446"/>
    <n v="5.6053811659192827E-2"/>
    <n v="8.3922217822930497E-5"/>
    <n v="26.835024781685156"/>
    <n v="26.835024781685156"/>
    <n v="125.79523380772787"/>
    <n v="0.41795554622022302"/>
    <n v="84.97757847533633"/>
    <n v="289.54336916519702"/>
    <n v="0.20024074875313302"/>
    <n v="1516"/>
    <n v="31610.604229736982"/>
    <n v="0.11727817451905066"/>
    <s v="yes"/>
    <n v="4"/>
    <s v="NIC"/>
  </r>
  <r>
    <s v="Nicola River"/>
    <x v="14"/>
    <x v="13"/>
    <s v="185516"/>
    <s v="Natural"/>
    <x v="0"/>
    <s v="Whole River"/>
    <n v="25"/>
    <n v="19"/>
    <n v="0.22358839050131923"/>
    <n v="0"/>
    <n v="446"/>
    <n v="5.6053811659192827E-2"/>
    <n v="8.3922217822930497E-5"/>
    <n v="0"/>
    <n v="0"/>
    <n v="0"/>
    <s v="NA"/>
    <n v="84.97757847533633"/>
    <n v="289.54336916519702"/>
    <n v="0.20024074875313302"/>
    <n v="1516"/>
    <n v="31610.604229736982"/>
    <n v="0.11727817451905066"/>
    <s v="yes"/>
    <n v="3"/>
    <s v="NIC"/>
  </r>
  <r>
    <s v="Nicola River"/>
    <x v="3"/>
    <x v="13"/>
    <s v="No Data"/>
    <s v="Natural"/>
    <x v="0"/>
    <s v="Whole River"/>
    <n v="25"/>
    <n v="19"/>
    <n v="0.22358839050131923"/>
    <n v="0"/>
    <n v="446"/>
    <n v="5.6053811659192827E-2"/>
    <n v="8.3922217822930497E-5"/>
    <n v="0"/>
    <m/>
    <n v="0"/>
    <s v="NA"/>
    <n v="84.97757847533633"/>
    <n v="289.54336916519702"/>
    <n v="0.20024074875313302"/>
    <n v="1516"/>
    <n v="31610.604229736982"/>
    <n v="0.11727817451905066"/>
    <s v="no"/>
    <s v=""/>
    <s v=""/>
  </r>
  <r>
    <s v="Nicola River"/>
    <x v="3"/>
    <x v="13"/>
    <s v="No Pin"/>
    <s v="Natural"/>
    <x v="0"/>
    <s v="Whole River"/>
    <n v="25"/>
    <n v="19"/>
    <n v="0.22358839050131923"/>
    <n v="2"/>
    <n v="446"/>
    <n v="5.6053811659192827E-2"/>
    <n v="8.3922217822930497E-5"/>
    <n v="8.9450082605617194"/>
    <n v="8.9450082605617194"/>
    <n v="35.515271047668541"/>
    <n v="0.66623404365605943"/>
    <n v="84.97757847533633"/>
    <n v="289.54336916519702"/>
    <n v="0.20024074875313302"/>
    <n v="1516"/>
    <n v="31610.604229736982"/>
    <n v="0.11727817451905066"/>
    <s v="no"/>
    <s v=""/>
    <s v=""/>
  </r>
  <r>
    <m/>
    <x v="3"/>
    <x v="1"/>
    <m/>
    <m/>
    <x v="1"/>
    <m/>
    <m/>
    <m/>
    <m/>
    <m/>
    <m/>
    <m/>
    <m/>
    <m/>
    <m/>
    <m/>
    <m/>
    <m/>
    <m/>
    <m/>
    <m/>
    <m/>
    <m/>
    <s v="no"/>
    <s v=""/>
    <s v=""/>
  </r>
  <r>
    <s v="Nicola River"/>
    <x v="16"/>
    <x v="13"/>
    <s v="184723"/>
    <s v="Natural"/>
    <x v="2"/>
    <s v="Whole River"/>
    <n v="59"/>
    <n v="32"/>
    <n v="0.18856282033589489"/>
    <n v="1"/>
    <n v="602"/>
    <n v="9.8006644518272429E-2"/>
    <n v="9.5952567144856976E-5"/>
    <n v="5.3032723960039307"/>
    <n v="5.4743456991008319"/>
    <n v="23.733753953669595"/>
    <n v="0.91862716343797868"/>
    <n v="169.70471667212578"/>
    <n v="515.73641735256774"/>
    <n v="0.13381967984102075"/>
    <n v="1731.5633802816901"/>
    <n v="23980.683594524897"/>
    <n v="8.9431885446305814E-2"/>
    <s v="yes"/>
    <n v="5"/>
    <s v="NIC"/>
  </r>
  <r>
    <s v="Nicola River"/>
    <x v="15"/>
    <x v="13"/>
    <s v="185201"/>
    <s v="Natural"/>
    <x v="2"/>
    <s v="Whole River"/>
    <n v="59"/>
    <n v="32"/>
    <n v="0.18856282033589489"/>
    <n v="11"/>
    <n v="602"/>
    <n v="9.8006644518272429E-2"/>
    <n v="9.5952567144856976E-5"/>
    <n v="58.335996356043239"/>
    <n v="60.217802690109153"/>
    <n v="316.47266644816096"/>
    <n v="0.30495199809055495"/>
    <n v="169.70471667212578"/>
    <n v="515.73641735256774"/>
    <n v="0.13381967984102075"/>
    <n v="1731.5633802816901"/>
    <n v="23980.683594524897"/>
    <n v="8.9431885446305814E-2"/>
    <s v="yes"/>
    <n v="4"/>
    <s v="NIC"/>
  </r>
  <r>
    <s v="Nicola River"/>
    <x v="15"/>
    <x v="13"/>
    <s v="185202"/>
    <s v="Natural"/>
    <x v="2"/>
    <s v="Whole River"/>
    <n v="59"/>
    <n v="32"/>
    <n v="0.18856282033589489"/>
    <n v="2"/>
    <n v="602"/>
    <n v="9.8006644518272429E-2"/>
    <n v="9.5952567144856976E-5"/>
    <n v="10.606544792007861"/>
    <n v="10.948691398201664"/>
    <n v="48.474805597480923"/>
    <n v="0.65642348073437318"/>
    <n v="169.70471667212578"/>
    <n v="515.73641735256774"/>
    <n v="0.13381967984102075"/>
    <n v="1731.5633802816901"/>
    <n v="23980.683594524897"/>
    <n v="8.9431885446305814E-2"/>
    <s v="yes"/>
    <n v="4"/>
    <s v="NIC"/>
  </r>
  <r>
    <s v="Nicola River"/>
    <x v="15"/>
    <x v="13"/>
    <s v="185203"/>
    <s v="Natural"/>
    <x v="2"/>
    <s v="Whole River"/>
    <n v="59"/>
    <n v="32"/>
    <n v="0.18856282033589489"/>
    <n v="10"/>
    <n v="602"/>
    <n v="9.8006644518272429E-2"/>
    <n v="9.5952567144856976E-5"/>
    <n v="53.032723960039306"/>
    <n v="54.743456991008316"/>
    <n v="282.66593559307398"/>
    <n v="0.31702448262253924"/>
    <n v="169.70471667212578"/>
    <n v="515.73641735256774"/>
    <n v="0.13381967984102075"/>
    <n v="1731.5633802816901"/>
    <n v="23980.683594524897"/>
    <n v="8.9431885446305814E-2"/>
    <s v="yes"/>
    <n v="4"/>
    <s v="NIC"/>
  </r>
  <r>
    <s v="Nicola River"/>
    <x v="14"/>
    <x v="13"/>
    <s v="185516"/>
    <s v="Natural"/>
    <x v="2"/>
    <s v="Whole River"/>
    <n v="59"/>
    <n v="32"/>
    <n v="0.18856282033589489"/>
    <n v="1"/>
    <n v="602"/>
    <n v="9.8006644518272429E-2"/>
    <n v="9.5952567144856976E-5"/>
    <n v="5.3032723960039307"/>
    <n v="5.4743456991008319"/>
    <n v="23.733753953669595"/>
    <n v="0.91862716343797868"/>
    <n v="169.70471667212578"/>
    <n v="515.73641735256774"/>
    <n v="0.13381967984102075"/>
    <n v="1731.5633802816901"/>
    <n v="23980.683594524897"/>
    <n v="8.9431885446305814E-2"/>
    <s v="yes"/>
    <n v="3"/>
    <s v="NIC"/>
  </r>
  <r>
    <s v="Nicola River"/>
    <x v="3"/>
    <x v="13"/>
    <s v="No Data"/>
    <s v="Natural"/>
    <x v="2"/>
    <s v="Whole River"/>
    <n v="59"/>
    <n v="32"/>
    <n v="0.18856282033589489"/>
    <n v="1"/>
    <n v="602"/>
    <n v="9.8006644518272429E-2"/>
    <n v="9.5952567144856976E-5"/>
    <n v="5.3032723960039307"/>
    <m/>
    <n v="23.733753953669595"/>
    <n v="0.91862716343797868"/>
    <n v="169.70471667212578"/>
    <n v="515.73641735256774"/>
    <n v="0.13381967984102075"/>
    <n v="1731.5633802816901"/>
    <n v="23980.683594524897"/>
    <n v="8.9431885446305814E-2"/>
    <s v="no"/>
    <s v=""/>
    <s v=""/>
  </r>
  <r>
    <s v="Nicola River"/>
    <x v="3"/>
    <x v="13"/>
    <s v="No Pin"/>
    <s v="Natural"/>
    <x v="2"/>
    <s v="Whole River"/>
    <n v="59"/>
    <n v="32"/>
    <n v="0.18856282033589489"/>
    <n v="6"/>
    <n v="602"/>
    <n v="9.8006644518272429E-2"/>
    <n v="9.5952567144856976E-5"/>
    <n v="31.819634376023586"/>
    <n v="32.846074194604995"/>
    <n v="157.51198907414363"/>
    <n v="0.39442244674330962"/>
    <n v="169.70471667212578"/>
    <n v="515.73641735256774"/>
    <n v="0.13381967984102075"/>
    <n v="1731.5633802816901"/>
    <n v="23980.683594524897"/>
    <n v="8.9431885446305814E-2"/>
    <s v="no"/>
    <s v=""/>
    <s v=""/>
  </r>
  <r>
    <m/>
    <x v="3"/>
    <x v="1"/>
    <m/>
    <m/>
    <x v="1"/>
    <m/>
    <m/>
    <m/>
    <m/>
    <m/>
    <m/>
    <m/>
    <m/>
    <m/>
    <m/>
    <m/>
    <m/>
    <m/>
    <m/>
    <m/>
    <m/>
    <m/>
    <m/>
    <s v="no"/>
    <s v=""/>
    <s v=""/>
  </r>
  <r>
    <s v="Nicola River"/>
    <x v="17"/>
    <x v="14"/>
    <s v="182216"/>
    <s v="Natural"/>
    <x v="0"/>
    <s v="Whole River"/>
    <n v="37"/>
    <n v="20"/>
    <n v="0.17902770294084636"/>
    <n v="3"/>
    <n v="1302"/>
    <n v="2.8417818740399385E-2"/>
    <n v="1.4193465190467923E-5"/>
    <n v="16.757183110321471"/>
    <n v="16.757183110321471"/>
    <n v="85.738459157997539"/>
    <n v="0.55256938829768887"/>
    <n v="111.7145540688098"/>
    <n v="310.37755649147516"/>
    <n v="0.15770134544918168"/>
    <n v="3931.1445783132531"/>
    <n v="114741.12933662361"/>
    <n v="8.6166914851083451E-2"/>
    <s v="yes"/>
    <n v="5"/>
    <s v="NIC"/>
  </r>
  <r>
    <s v="Nicola River"/>
    <x v="17"/>
    <x v="14"/>
    <s v="182217"/>
    <s v="Natural"/>
    <x v="0"/>
    <s v="Whole River"/>
    <n v="37"/>
    <n v="20"/>
    <n v="0.17902770294084636"/>
    <n v="2"/>
    <n v="1302"/>
    <n v="2.8417818740399385E-2"/>
    <n v="1.4193465190467923E-5"/>
    <n v="11.17145540688098"/>
    <n v="11.17145540688098"/>
    <n v="55.607084989540994"/>
    <n v="0.66750620682303929"/>
    <n v="111.7145540688098"/>
    <n v="310.37755649147516"/>
    <n v="0.15770134544918168"/>
    <n v="3931.1445783132531"/>
    <n v="114741.12933662361"/>
    <n v="8.6166914851083451E-2"/>
    <s v="yes"/>
    <n v="5"/>
    <s v="NIC"/>
  </r>
  <r>
    <s v="Nicola River"/>
    <x v="17"/>
    <x v="14"/>
    <s v="182218"/>
    <s v="Natural"/>
    <x v="0"/>
    <s v="Whole River"/>
    <n v="37"/>
    <n v="20"/>
    <n v="0.17902770294084636"/>
    <n v="1"/>
    <n v="1302"/>
    <n v="2.8417818740399385E-2"/>
    <n v="1.4193465190467923E-5"/>
    <n v="5.5857277034404902"/>
    <n v="5.5857277034404902"/>
    <n v="27.027598603541808"/>
    <n v="0.93073055066333887"/>
    <n v="111.7145540688098"/>
    <n v="310.37755649147516"/>
    <n v="0.15770134544918168"/>
    <n v="3931.1445783132531"/>
    <n v="114741.12933662361"/>
    <n v="8.6166914851083451E-2"/>
    <s v="yes"/>
    <n v="5"/>
    <s v="NIC"/>
  </r>
  <r>
    <s v="Nicola River"/>
    <x v="16"/>
    <x v="14"/>
    <s v="184722"/>
    <s v="Natural"/>
    <x v="0"/>
    <s v="Whole River"/>
    <n v="37"/>
    <n v="20"/>
    <n v="0.17902770294084636"/>
    <n v="1"/>
    <n v="1302"/>
    <n v="2.8417818740399385E-2"/>
    <n v="1.4193465190467923E-5"/>
    <n v="5.5857277034404902"/>
    <n v="5.5857277034404902"/>
    <n v="27.027598603541808"/>
    <n v="0.93073055066333887"/>
    <n v="111.7145540688098"/>
    <n v="310.37755649147516"/>
    <n v="0.15770134544918168"/>
    <n v="3931.1445783132531"/>
    <n v="114741.12933662361"/>
    <n v="8.6166914851083451E-2"/>
    <s v="yes"/>
    <n v="4"/>
    <s v="NIC"/>
  </r>
  <r>
    <s v="Nicola River"/>
    <x v="16"/>
    <x v="14"/>
    <s v="184723"/>
    <s v="Natural"/>
    <x v="0"/>
    <s v="Whole River"/>
    <n v="37"/>
    <n v="20"/>
    <n v="0.17902770294084636"/>
    <n v="3"/>
    <n v="1302"/>
    <n v="2.8417818740399385E-2"/>
    <n v="1.4193465190467923E-5"/>
    <n v="16.757183110321471"/>
    <n v="16.757183110321471"/>
    <n v="85.738459157997539"/>
    <n v="0.55256938829768887"/>
    <n v="111.7145540688098"/>
    <n v="310.37755649147516"/>
    <n v="0.15770134544918168"/>
    <n v="3931.1445783132531"/>
    <n v="114741.12933662361"/>
    <n v="8.6166914851083451E-2"/>
    <s v="yes"/>
    <n v="4"/>
    <s v="NIC"/>
  </r>
  <r>
    <s v="Nicola River"/>
    <x v="16"/>
    <x v="14"/>
    <s v="184724"/>
    <s v="Natural"/>
    <x v="0"/>
    <s v="Whole River"/>
    <n v="37"/>
    <n v="20"/>
    <n v="0.17902770294084636"/>
    <n v="6"/>
    <n v="1302"/>
    <n v="2.8417818740399385E-2"/>
    <n v="1.4193465190467923E-5"/>
    <n v="33.514366220642941"/>
    <n v="33.514366220642941"/>
    <n v="185.44390835811146"/>
    <n v="0.40632661938406411"/>
    <n v="111.7145540688098"/>
    <n v="310.37755649147516"/>
    <n v="0.15770134544918168"/>
    <n v="3931.1445783132531"/>
    <n v="114741.12933662361"/>
    <n v="8.6166914851083451E-2"/>
    <s v="yes"/>
    <n v="4"/>
    <s v="NIC"/>
  </r>
  <r>
    <s v="Nicola River"/>
    <x v="3"/>
    <x v="14"/>
    <s v="184910"/>
    <s v="Natural"/>
    <x v="0"/>
    <s v="Whole River"/>
    <n v="37"/>
    <n v="20"/>
    <n v="0.17902770294084636"/>
    <n v="0"/>
    <n v="1302"/>
    <n v="2.8417818740399385E-2"/>
    <n v="1.4193465190467923E-5"/>
    <n v="0"/>
    <n v="0"/>
    <n v="0"/>
    <s v="NA"/>
    <n v="111.7145540688098"/>
    <n v="310.37755649147516"/>
    <n v="0.15770134544918168"/>
    <n v="3931.1445783132531"/>
    <n v="114741.12933662361"/>
    <n v="8.6166914851083451E-2"/>
    <s v="no"/>
    <s v=""/>
    <s v=""/>
  </r>
  <r>
    <s v="Nicola River"/>
    <x v="3"/>
    <x v="14"/>
    <s v="No Pin"/>
    <s v="Natural"/>
    <x v="0"/>
    <s v="Whole River"/>
    <n v="37"/>
    <n v="20"/>
    <n v="0.17902770294084636"/>
    <n v="4"/>
    <n v="1302"/>
    <n v="2.8417818740399385E-2"/>
    <n v="1.4193465190467923E-5"/>
    <n v="22.342910813761961"/>
    <n v="22.342910813761961"/>
    <n v="117.42172110891148"/>
    <n v="0.48499188163502505"/>
    <n v="111.7145540688098"/>
    <n v="310.37755649147516"/>
    <n v="0.15770134544918168"/>
    <n v="3931.1445783132531"/>
    <n v="114741.12933662361"/>
    <n v="8.6166914851083451E-2"/>
    <s v="no"/>
    <s v=""/>
    <s v=""/>
  </r>
  <r>
    <m/>
    <x v="3"/>
    <x v="1"/>
    <m/>
    <m/>
    <x v="1"/>
    <m/>
    <m/>
    <m/>
    <m/>
    <m/>
    <m/>
    <m/>
    <m/>
    <m/>
    <m/>
    <m/>
    <m/>
    <m/>
    <m/>
    <m/>
    <m/>
    <m/>
    <m/>
    <s v="no"/>
    <s v=""/>
    <s v=""/>
  </r>
  <r>
    <s v="Nicola River"/>
    <x v="17"/>
    <x v="14"/>
    <s v="182216"/>
    <s v="Natural"/>
    <x v="2"/>
    <s v="Whole River"/>
    <n v="76"/>
    <n v="43"/>
    <n v="0.17660784856605266"/>
    <n v="4"/>
    <n v="1942"/>
    <n v="3.9134912461380018E-2"/>
    <n v="1.3325966252312032E-5"/>
    <n v="22.649050042099176"/>
    <n v="22.649050042099176"/>
    <n v="114.80118947768818"/>
    <n v="0.47306759783282482"/>
    <n v="243.47728795256614"/>
    <n v="882.19728682435164"/>
    <n v="0.12199004831351483"/>
    <n v="6221.4854368932038"/>
    <n v="241329.84991335365"/>
    <n v="7.8960780498380498E-2"/>
    <s v="yes"/>
    <n v="5"/>
    <s v="NIC"/>
  </r>
  <r>
    <s v="Nicola River"/>
    <x v="17"/>
    <x v="14"/>
    <s v="182217"/>
    <s v="Natural"/>
    <x v="2"/>
    <s v="Whole River"/>
    <n v="76"/>
    <n v="43"/>
    <n v="0.17660784856605266"/>
    <n v="6"/>
    <n v="1942"/>
    <n v="3.9134912461380018E-2"/>
    <n v="1.3325966252312032E-5"/>
    <n v="33.973575063148765"/>
    <n v="33.973575063148765"/>
    <n v="177.92723983680929"/>
    <n v="0.39262682712136565"/>
    <n v="243.47728795256614"/>
    <n v="882.19728682435164"/>
    <n v="0.12199004831351483"/>
    <n v="6221.4854368932038"/>
    <n v="241329.84991335365"/>
    <n v="7.8960780498380498E-2"/>
    <s v="yes"/>
    <n v="5"/>
    <s v="NIC"/>
  </r>
  <r>
    <s v="Nicola River"/>
    <x v="17"/>
    <x v="14"/>
    <s v="182218"/>
    <s v="Natural"/>
    <x v="2"/>
    <s v="Whole River"/>
    <n v="76"/>
    <n v="43"/>
    <n v="0.17660784856605266"/>
    <n v="8"/>
    <n v="1942"/>
    <n v="3.9134912461380018E-2"/>
    <n v="1.3325966252312032E-5"/>
    <n v="45.298100084198353"/>
    <n v="45.298100084198353"/>
    <n v="244.87026060944845"/>
    <n v="0.34545225719833778"/>
    <n v="243.47728795256614"/>
    <n v="882.19728682435164"/>
    <n v="0.12199004831351483"/>
    <n v="6221.4854368932038"/>
    <n v="241329.84991335365"/>
    <n v="7.8960780498380498E-2"/>
    <s v="yes"/>
    <n v="5"/>
    <s v="NIC"/>
  </r>
  <r>
    <s v="Nicola River"/>
    <x v="16"/>
    <x v="14"/>
    <s v="184722"/>
    <s v="Natural"/>
    <x v="2"/>
    <s v="Whole River"/>
    <n v="76"/>
    <n v="43"/>
    <n v="0.17660784856605266"/>
    <n v="6"/>
    <n v="1942"/>
    <n v="3.9134912461380018E-2"/>
    <n v="1.3325966252312032E-5"/>
    <n v="33.973575063148765"/>
    <n v="33.973575063148765"/>
    <n v="177.92723983680929"/>
    <n v="0.39262682712136565"/>
    <n v="243.47728795256614"/>
    <n v="882.19728682435164"/>
    <n v="0.12199004831351483"/>
    <n v="6221.4854368932038"/>
    <n v="241329.84991335365"/>
    <n v="7.8960780498380498E-2"/>
    <s v="yes"/>
    <n v="4"/>
    <s v="NIC"/>
  </r>
  <r>
    <s v="Nicola River"/>
    <x v="16"/>
    <x v="14"/>
    <s v="184723"/>
    <s v="Natural"/>
    <x v="2"/>
    <s v="Whole River"/>
    <n v="76"/>
    <n v="43"/>
    <n v="0.17660784856605266"/>
    <n v="6"/>
    <n v="1942"/>
    <n v="3.9134912461380018E-2"/>
    <n v="1.3325966252312032E-5"/>
    <n v="33.973575063148765"/>
    <n v="33.973575063148765"/>
    <n v="177.92723983680929"/>
    <n v="0.39262682712136565"/>
    <n v="243.47728795256614"/>
    <n v="882.19728682435164"/>
    <n v="0.12199004831351483"/>
    <n v="6221.4854368932038"/>
    <n v="241329.84991335365"/>
    <n v="7.8960780498380498E-2"/>
    <s v="yes"/>
    <n v="4"/>
    <s v="NIC"/>
  </r>
  <r>
    <s v="Nicola River"/>
    <x v="16"/>
    <x v="14"/>
    <s v="184724"/>
    <s v="Natural"/>
    <x v="2"/>
    <s v="Whole River"/>
    <n v="76"/>
    <n v="43"/>
    <n v="0.17660784856605266"/>
    <n v="5"/>
    <n v="1942"/>
    <n v="3.9134912461380018E-2"/>
    <n v="1.3325966252312032E-5"/>
    <n v="28.311312552623971"/>
    <n v="28.311312552623971"/>
    <n v="145.88709335555902"/>
    <n v="0.4266270925210473"/>
    <n v="243.47728795256614"/>
    <n v="882.19728682435164"/>
    <n v="0.12199004831351483"/>
    <n v="6221.4854368932038"/>
    <n v="241329.84991335365"/>
    <n v="7.8960780498380498E-2"/>
    <s v="yes"/>
    <n v="4"/>
    <s v="NIC"/>
  </r>
  <r>
    <s v="Nicola River"/>
    <x v="3"/>
    <x v="14"/>
    <s v="184910"/>
    <s v="Natural"/>
    <x v="2"/>
    <s v="Whole River"/>
    <n v="76"/>
    <n v="43"/>
    <n v="0.17660784856605266"/>
    <n v="2"/>
    <n v="1942"/>
    <n v="3.9134912461380018E-2"/>
    <n v="1.3325966252312032E-5"/>
    <n v="11.324525021049588"/>
    <n v="11.324525021049588"/>
    <n v="55.492109532085088"/>
    <n v="0.65780265456374143"/>
    <n v="243.47728795256614"/>
    <n v="882.19728682435164"/>
    <n v="0.12199004831351483"/>
    <n v="6221.4854368932038"/>
    <n v="241329.84991335365"/>
    <n v="7.8960780498380498E-2"/>
    <s v="no"/>
    <s v=""/>
    <s v=""/>
  </r>
  <r>
    <s v="Nicola River"/>
    <x v="3"/>
    <x v="14"/>
    <s v="No Pin"/>
    <s v="Natural"/>
    <x v="2"/>
    <s v="Whole River"/>
    <n v="76"/>
    <n v="43"/>
    <n v="0.17660784856605266"/>
    <n v="6"/>
    <n v="1942"/>
    <n v="3.9134912461380018E-2"/>
    <n v="1.3325966252312032E-5"/>
    <n v="33.973575063148765"/>
    <n v="33.973575063148765"/>
    <n v="177.92723983680929"/>
    <n v="0.39262682712136565"/>
    <n v="243.47728795256614"/>
    <n v="882.19728682435164"/>
    <n v="0.12199004831351483"/>
    <n v="6221.4854368932038"/>
    <n v="241329.84991335365"/>
    <n v="7.8960780498380498E-2"/>
    <s v="no"/>
    <s v=""/>
    <s v=""/>
  </r>
  <r>
    <m/>
    <x v="3"/>
    <x v="1"/>
    <m/>
    <m/>
    <x v="1"/>
    <m/>
    <m/>
    <m/>
    <m/>
    <m/>
    <m/>
    <m/>
    <m/>
    <m/>
    <m/>
    <m/>
    <m/>
    <m/>
    <m/>
    <m/>
    <m/>
    <m/>
    <m/>
    <s v="no"/>
    <s v=""/>
    <s v=""/>
  </r>
  <r>
    <s v="Nicola River"/>
    <x v="3"/>
    <x v="15"/>
    <s v="182126"/>
    <s v="Natural"/>
    <x v="0"/>
    <s v="Whole River"/>
    <n v="347"/>
    <n v="160"/>
    <n v="0.24471285685385005"/>
    <n v="0"/>
    <n v="3116"/>
    <n v="0.1113607188703466"/>
    <n v="1.4908384808659708E-5"/>
    <n v="0"/>
    <n v="0"/>
    <n v="0"/>
    <s v="NA"/>
    <n v="653.82751873783593"/>
    <n v="1371.8155165160151"/>
    <n v="5.6648010242406566E-2"/>
    <n v="5871.2580645161288"/>
    <n v="69261.884886729211"/>
    <n v="4.4824554652788742E-2"/>
    <s v="no"/>
    <s v=""/>
    <s v=""/>
  </r>
  <r>
    <s v="Nicola River"/>
    <x v="3"/>
    <x v="15"/>
    <s v="182127"/>
    <s v="Natural"/>
    <x v="0"/>
    <s v="Whole River"/>
    <n v="347"/>
    <n v="160"/>
    <n v="0.24471285685385005"/>
    <n v="1"/>
    <n v="3116"/>
    <n v="0.1113607188703466"/>
    <n v="1.4908384808659708E-5"/>
    <n v="4.0864219921114744"/>
    <n v="4.0864219921114744"/>
    <n v="12.706482476551967"/>
    <n v="0.87230720187083566"/>
    <n v="653.82751873783593"/>
    <n v="1371.8155165160151"/>
    <n v="5.6648010242406566E-2"/>
    <n v="5871.2580645161288"/>
    <n v="69261.884886729211"/>
    <n v="4.4824554652788742E-2"/>
    <s v="no"/>
    <s v=""/>
    <s v=""/>
  </r>
  <r>
    <s v="Nicola River"/>
    <x v="18"/>
    <x v="15"/>
    <s v="182128"/>
    <s v="Natural"/>
    <x v="0"/>
    <s v="Whole River"/>
    <n v="347"/>
    <n v="160"/>
    <n v="0.24471285685385005"/>
    <n v="6"/>
    <n v="3116"/>
    <n v="0.1113607188703466"/>
    <n v="1.4908384808659708E-5"/>
    <n v="24.518531952668845"/>
    <n v="24.518531952668845"/>
    <n v="77.846491167729013"/>
    <n v="0.3598529421300331"/>
    <n v="653.82751873783593"/>
    <n v="1371.8155165160151"/>
    <n v="5.6648010242406566E-2"/>
    <n v="5871.2580645161288"/>
    <n v="69261.884886729211"/>
    <n v="4.4824554652788742E-2"/>
    <s v="yes"/>
    <n v="5"/>
    <s v="NIC"/>
  </r>
  <r>
    <s v="Nicola River"/>
    <x v="18"/>
    <x v="15"/>
    <s v="182129"/>
    <s v="Natural"/>
    <x v="0"/>
    <s v="Whole River"/>
    <n v="347"/>
    <n v="160"/>
    <n v="0.24471285685385005"/>
    <n v="4"/>
    <n v="3116"/>
    <n v="0.1113607188703466"/>
    <n v="1.4908384808659708E-5"/>
    <n v="16.345687968445898"/>
    <n v="16.345687968445898"/>
    <n v="51.468968429574751"/>
    <n v="0.43890398882585874"/>
    <n v="653.82751873783593"/>
    <n v="1371.8155165160151"/>
    <n v="5.6648010242406566E-2"/>
    <n v="5871.2580645161288"/>
    <n v="69261.884886729211"/>
    <n v="4.4824554652788742E-2"/>
    <s v="yes"/>
    <n v="5"/>
    <s v="NIC"/>
  </r>
  <r>
    <s v="Nicola River"/>
    <x v="17"/>
    <x v="15"/>
    <s v="182216"/>
    <s v="Natural"/>
    <x v="0"/>
    <s v="Whole River"/>
    <n v="347"/>
    <n v="160"/>
    <n v="0.24471285685385005"/>
    <n v="40"/>
    <n v="3116"/>
    <n v="0.1113607188703466"/>
    <n v="1.4908384808659708E-5"/>
    <n v="163.45687968445898"/>
    <n v="163.45687968445898"/>
    <n v="591.85430709977334"/>
    <n v="0.14883470193038439"/>
    <n v="653.82751873783593"/>
    <n v="1371.8155165160151"/>
    <n v="5.6648010242406566E-2"/>
    <n v="5871.2580645161288"/>
    <n v="69261.884886729211"/>
    <n v="4.4824554652788742E-2"/>
    <s v="yes"/>
    <n v="4"/>
    <s v="NIC"/>
  </r>
  <r>
    <s v="Nicola River"/>
    <x v="17"/>
    <x v="15"/>
    <s v="182217"/>
    <s v="Natural"/>
    <x v="0"/>
    <s v="Whole River"/>
    <n v="347"/>
    <n v="160"/>
    <n v="0.24471285685385005"/>
    <n v="54"/>
    <n v="3116"/>
    <n v="0.1113607188703466"/>
    <n v="1.4908384808659708E-5"/>
    <n v="220.66678757401962"/>
    <n v="220.66678757401962"/>
    <n v="839.51474155680762"/>
    <n v="0.13130376844682265"/>
    <n v="653.82751873783593"/>
    <n v="1371.8155165160151"/>
    <n v="5.6648010242406566E-2"/>
    <n v="5871.2580645161288"/>
    <n v="69261.884886729211"/>
    <n v="4.4824554652788742E-2"/>
    <s v="yes"/>
    <n v="4"/>
    <s v="NIC"/>
  </r>
  <r>
    <s v="Nicola River"/>
    <x v="17"/>
    <x v="15"/>
    <s v="182218"/>
    <s v="Natural"/>
    <x v="0"/>
    <s v="Whole River"/>
    <n v="347"/>
    <n v="160"/>
    <n v="0.24471285685385005"/>
    <n v="34"/>
    <n v="3116"/>
    <n v="0.1113607188703466"/>
    <n v="1.4908384808659708E-5"/>
    <n v="138.93834773179012"/>
    <n v="138.93834773179012"/>
    <n v="492.14450613757026"/>
    <n v="0.15967031820761474"/>
    <n v="653.82751873783593"/>
    <n v="1371.8155165160151"/>
    <n v="5.6648010242406566E-2"/>
    <n v="5871.2580645161288"/>
    <n v="69261.884886729211"/>
    <n v="4.4824554652788742E-2"/>
    <s v="yes"/>
    <n v="4"/>
    <s v="NIC"/>
  </r>
  <r>
    <s v="Nicola River"/>
    <x v="3"/>
    <x v="15"/>
    <s v="184549"/>
    <s v="Natural"/>
    <x v="0"/>
    <s v="Whole River"/>
    <n v="347"/>
    <n v="160"/>
    <n v="0.24471285685385005"/>
    <n v="8"/>
    <n v="3116"/>
    <n v="0.1113607188703466"/>
    <n v="1.4908384808659708E-5"/>
    <n v="32.691375936891795"/>
    <n v="32.691375936891795"/>
    <n v="104.65270625479452"/>
    <n v="0.31292627603931994"/>
    <n v="653.82751873783593"/>
    <n v="1371.8155165160151"/>
    <n v="5.6648010242406566E-2"/>
    <n v="5871.2580645161288"/>
    <n v="69261.884886729211"/>
    <n v="4.4824554652788742E-2"/>
    <s v="no"/>
    <s v=""/>
    <s v=""/>
  </r>
  <r>
    <s v="Nicola River"/>
    <x v="16"/>
    <x v="15"/>
    <s v="184724"/>
    <s v="Natural"/>
    <x v="0"/>
    <s v="Whole River"/>
    <n v="347"/>
    <n v="160"/>
    <n v="0.24471285685385005"/>
    <n v="1"/>
    <n v="3116"/>
    <n v="0.1113607188703466"/>
    <n v="1.4908384808659708E-5"/>
    <n v="4.0864219921114744"/>
    <n v="4.0864219921114744"/>
    <n v="12.706482476551967"/>
    <n v="0.87230720187083566"/>
    <n v="653.82751873783593"/>
    <n v="1371.8155165160151"/>
    <n v="5.6648010242406566E-2"/>
    <n v="5871.2580645161288"/>
    <n v="69261.884886729211"/>
    <n v="4.4824554652788742E-2"/>
    <s v="yes"/>
    <n v="3"/>
    <s v="NIC"/>
  </r>
  <r>
    <s v="Nicola River"/>
    <x v="3"/>
    <x v="15"/>
    <s v="no data"/>
    <s v="Natural"/>
    <x v="0"/>
    <s v="Whole River"/>
    <n v="347"/>
    <n v="160"/>
    <n v="0.24471285685385005"/>
    <n v="0"/>
    <n v="3116"/>
    <n v="0.1113607188703466"/>
    <n v="1.4908384808659708E-5"/>
    <n v="0"/>
    <m/>
    <n v="0"/>
    <s v="NA"/>
    <n v="653.82751873783593"/>
    <n v="1371.8155165160151"/>
    <n v="5.6648010242406566E-2"/>
    <n v="5871.2580645161288"/>
    <n v="69261.884886729211"/>
    <n v="4.4824554652788742E-2"/>
    <s v="no"/>
    <s v=""/>
    <s v=""/>
  </r>
  <r>
    <s v="Nicola River"/>
    <x v="3"/>
    <x v="15"/>
    <s v="No Pin"/>
    <s v="Natural"/>
    <x v="0"/>
    <s v="Whole River"/>
    <n v="347"/>
    <n v="160"/>
    <n v="0.24471285685385005"/>
    <n v="12"/>
    <n v="3116"/>
    <n v="0.1113607188703466"/>
    <n v="1.4908384808659708E-5"/>
    <n v="49.037063905337689"/>
    <n v="49.037063905337689"/>
    <n v="159.55121347565932"/>
    <n v="0.2575879820799728"/>
    <n v="653.82751873783593"/>
    <n v="1371.8155165160151"/>
    <n v="5.6648010242406566E-2"/>
    <n v="5871.2580645161288"/>
    <n v="69261.884886729211"/>
    <n v="4.4824554652788742E-2"/>
    <s v="no"/>
    <s v=""/>
    <s v=""/>
  </r>
  <r>
    <m/>
    <x v="3"/>
    <x v="1"/>
    <m/>
    <m/>
    <x v="1"/>
    <m/>
    <m/>
    <m/>
    <m/>
    <m/>
    <m/>
    <m/>
    <m/>
    <m/>
    <m/>
    <m/>
    <m/>
    <m/>
    <m/>
    <m/>
    <m/>
    <m/>
    <m/>
    <s v="no"/>
    <s v=""/>
    <s v=""/>
  </r>
  <r>
    <s v="Nicola River"/>
    <x v="3"/>
    <x v="15"/>
    <s v="182126"/>
    <s v="Natural"/>
    <x v="2"/>
    <s v="Whole River"/>
    <n v="576"/>
    <n v="341"/>
    <n v="0.29019802718461646"/>
    <n v="2"/>
    <n v="4225"/>
    <n v="0.13633136094674556"/>
    <n v="1.4211148419133137E-5"/>
    <n v="6.8918456110924966"/>
    <n v="6.9736479328858794"/>
    <n v="17.010747730773321"/>
    <n v="0.59844764468366529"/>
    <n v="1175.0596766912706"/>
    <n v="3300.4199187530053"/>
    <n v="4.8890522253723673E-2"/>
    <n v="8619.1443298969079"/>
    <n v="120863.40764089176"/>
    <n v="4.0335111718694971E-2"/>
    <s v="no"/>
    <s v=""/>
    <s v=""/>
  </r>
  <r>
    <s v="Nicola River"/>
    <x v="3"/>
    <x v="15"/>
    <s v="182127"/>
    <s v="Natural"/>
    <x v="2"/>
    <s v="Whole River"/>
    <n v="576"/>
    <n v="341"/>
    <n v="0.29019802718461646"/>
    <n v="1"/>
    <n v="4225"/>
    <n v="0.13633136094674556"/>
    <n v="1.4211148419133137E-5"/>
    <n v="3.4459228055462483"/>
    <n v="3.4868239664429397"/>
    <n v="8.4769907252455123"/>
    <n v="0.84491945396505774"/>
    <n v="1175.0596766912706"/>
    <n v="3300.4199187530053"/>
    <n v="4.8890522253723673E-2"/>
    <n v="8619.1443298969079"/>
    <n v="120863.40764089176"/>
    <n v="4.0335111718694971E-2"/>
    <s v="no"/>
    <s v=""/>
    <s v=""/>
  </r>
  <r>
    <s v="Nicola River"/>
    <x v="18"/>
    <x v="15"/>
    <s v="182128"/>
    <s v="Natural"/>
    <x v="2"/>
    <s v="Whole River"/>
    <n v="576"/>
    <n v="341"/>
    <n v="0.29019802718461646"/>
    <n v="10"/>
    <n v="4225"/>
    <n v="0.13633136094674556"/>
    <n v="1.4211148419133137E-5"/>
    <n v="34.459228055462482"/>
    <n v="34.868239664429396"/>
    <n v="87.324389865158579"/>
    <n v="0.27118285937440589"/>
    <n v="1175.0596766912706"/>
    <n v="3300.4199187530053"/>
    <n v="4.8890522253723673E-2"/>
    <n v="8619.1443298969079"/>
    <n v="120863.40764089176"/>
    <n v="4.0335111718694971E-2"/>
    <s v="yes"/>
    <n v="5"/>
    <s v="NIC"/>
  </r>
  <r>
    <s v="Nicola River"/>
    <x v="18"/>
    <x v="15"/>
    <s v="182129"/>
    <s v="Natural"/>
    <x v="2"/>
    <s v="Whole River"/>
    <n v="576"/>
    <n v="341"/>
    <n v="0.29019802718461646"/>
    <n v="5"/>
    <n v="4225"/>
    <n v="0.13633136094674556"/>
    <n v="1.4211148419133137E-5"/>
    <n v="17.229614027731241"/>
    <n v="17.434119832214698"/>
    <n v="42.952616429050551"/>
    <n v="0.38038139185653619"/>
    <n v="1175.0596766912706"/>
    <n v="3300.4199187530053"/>
    <n v="4.8890522253723673E-2"/>
    <n v="8619.1443298969079"/>
    <n v="120863.40764089176"/>
    <n v="4.0335111718694971E-2"/>
    <s v="yes"/>
    <n v="5"/>
    <s v="NIC"/>
  </r>
  <r>
    <s v="Nicola River"/>
    <x v="17"/>
    <x v="15"/>
    <s v="182216"/>
    <s v="Natural"/>
    <x v="2"/>
    <s v="Whole River"/>
    <n v="576"/>
    <n v="341"/>
    <n v="0.29019802718461646"/>
    <n v="100"/>
    <n v="4225"/>
    <n v="0.13633136094674556"/>
    <n v="1.4211148419133137E-5"/>
    <n v="344.59228055462484"/>
    <n v="348.68239664429399"/>
    <n v="1128.6921599219313"/>
    <n v="9.7494969980330484E-2"/>
    <n v="1175.0596766912706"/>
    <n v="3300.4199187530053"/>
    <n v="4.8890522253723673E-2"/>
    <n v="8619.1443298969079"/>
    <n v="120863.40764089176"/>
    <n v="4.0335111718694971E-2"/>
    <s v="yes"/>
    <n v="4"/>
    <s v="NIC"/>
  </r>
  <r>
    <s v="Nicola River"/>
    <x v="17"/>
    <x v="15"/>
    <s v="182217"/>
    <s v="Natural"/>
    <x v="2"/>
    <s v="Whole River"/>
    <n v="576"/>
    <n v="341"/>
    <n v="0.29019802718461646"/>
    <n v="83"/>
    <n v="4225"/>
    <n v="0.13633136094674556"/>
    <n v="1.4211148419133137E-5"/>
    <n v="286.01159286033862"/>
    <n v="289.40638921476403"/>
    <n v="896.765881996041"/>
    <n v="0.10470222281161026"/>
    <n v="1175.0596766912706"/>
    <n v="3300.4199187530053"/>
    <n v="4.8890522253723673E-2"/>
    <n v="8619.1443298969079"/>
    <n v="120863.40764089176"/>
    <n v="4.0335111718694971E-2"/>
    <s v="yes"/>
    <n v="4"/>
    <s v="NIC"/>
  </r>
  <r>
    <s v="Nicola River"/>
    <x v="17"/>
    <x v="15"/>
    <s v="182218"/>
    <s v="Natural"/>
    <x v="2"/>
    <s v="Whole River"/>
    <n v="576"/>
    <n v="341"/>
    <n v="0.29019802718461646"/>
    <n v="69"/>
    <n v="4225"/>
    <n v="0.13633136094674556"/>
    <n v="1.4211148419133137E-5"/>
    <n v="237.76867358269112"/>
    <n v="240.59085368456283"/>
    <n v="718.08605358421391"/>
    <n v="0.11270251588520951"/>
    <n v="1175.0596766912706"/>
    <n v="3300.4199187530053"/>
    <n v="4.8890522253723673E-2"/>
    <n v="8619.1443298969079"/>
    <n v="120863.40764089176"/>
    <n v="4.0335111718694971E-2"/>
    <s v="yes"/>
    <n v="4"/>
    <s v="NIC"/>
  </r>
  <r>
    <s v="Nicola River"/>
    <x v="3"/>
    <x v="15"/>
    <s v="184549"/>
    <s v="Natural"/>
    <x v="2"/>
    <s v="Whole River"/>
    <n v="576"/>
    <n v="341"/>
    <n v="0.29019802718461646"/>
    <n v="23"/>
    <n v="4225"/>
    <n v="0.13633136094674556"/>
    <n v="1.4211148419133137E-5"/>
    <n v="79.256224527563717"/>
    <n v="80.196951228187615"/>
    <n v="209.33265559206842"/>
    <n v="0.18255137613308753"/>
    <n v="1175.0596766912706"/>
    <n v="3300.4199187530053"/>
    <n v="4.8890522253723673E-2"/>
    <n v="8619.1443298969079"/>
    <n v="120863.40764089176"/>
    <n v="4.0335111718694971E-2"/>
    <s v="no"/>
    <s v=""/>
    <s v=""/>
  </r>
  <r>
    <s v="Nicola River"/>
    <x v="16"/>
    <x v="15"/>
    <s v="184724"/>
    <s v="Natural"/>
    <x v="2"/>
    <s v="Whole River"/>
    <n v="576"/>
    <n v="341"/>
    <n v="0.29019802718461646"/>
    <n v="1"/>
    <n v="4225"/>
    <n v="0.13633136094674556"/>
    <n v="1.4211148419133137E-5"/>
    <n v="3.4459228055462483"/>
    <n v="3.4868239664429397"/>
    <n v="8.4769907252455123"/>
    <n v="0.84491945396505774"/>
    <n v="1175.0596766912706"/>
    <n v="3300.4199187530053"/>
    <n v="4.8890522253723673E-2"/>
    <n v="8619.1443298969079"/>
    <n v="120863.40764089176"/>
    <n v="4.0335111718694971E-2"/>
    <s v="yes"/>
    <n v="3"/>
    <s v="NIC"/>
  </r>
  <r>
    <s v="Nicola River"/>
    <x v="3"/>
    <x v="15"/>
    <s v="no data"/>
    <s v="Natural"/>
    <x v="2"/>
    <s v="Whole River"/>
    <n v="576"/>
    <n v="341"/>
    <n v="0.29019802718461646"/>
    <n v="4"/>
    <n v="4225"/>
    <n v="0.13633136094674556"/>
    <n v="1.4211148419133137E-5"/>
    <n v="13.783691222184993"/>
    <m/>
    <n v="34.248560582675843"/>
    <n v="0.42457618079307535"/>
    <n v="1175.0596766912706"/>
    <n v="3300.4199187530053"/>
    <n v="4.8890522253723673E-2"/>
    <n v="8619.1443298969079"/>
    <n v="120863.40764089176"/>
    <n v="4.0335111718694971E-2"/>
    <s v="no"/>
    <s v=""/>
    <s v=""/>
  </r>
  <r>
    <s v="Nicola River"/>
    <x v="3"/>
    <x v="15"/>
    <s v="No Pin"/>
    <s v="Natural"/>
    <x v="2"/>
    <s v="Whole River"/>
    <n v="576"/>
    <n v="341"/>
    <n v="0.29019802718461646"/>
    <n v="43"/>
    <n v="4225"/>
    <n v="0.13633136094674556"/>
    <n v="1.4211148419133137E-5"/>
    <n v="148.17468063848867"/>
    <n v="149.93343055704639"/>
    <n v="415.770552280473"/>
    <n v="0.13761090889953972"/>
    <n v="1175.0596766912706"/>
    <n v="3300.4199187530053"/>
    <n v="4.8890522253723673E-2"/>
    <n v="8619.1443298969079"/>
    <n v="120863.40764089176"/>
    <n v="4.0335111718694971E-2"/>
    <s v="no"/>
    <s v=""/>
    <s v=""/>
  </r>
  <r>
    <m/>
    <x v="3"/>
    <x v="1"/>
    <m/>
    <m/>
    <x v="1"/>
    <m/>
    <m/>
    <m/>
    <m/>
    <m/>
    <m/>
    <m/>
    <m/>
    <m/>
    <m/>
    <m/>
    <m/>
    <m/>
    <m/>
    <m/>
    <m/>
    <m/>
    <m/>
    <s v="no"/>
    <s v=""/>
    <s v=""/>
  </r>
  <r>
    <s v="Nicola River"/>
    <x v="19"/>
    <x v="16"/>
    <s v="183862"/>
    <s v="Natural"/>
    <x v="0"/>
    <s v="Whole River"/>
    <n v="287"/>
    <n v="119"/>
    <n v="0.18878593813871103"/>
    <n v="8"/>
    <n v="2445"/>
    <n v="0.11738241308793455"/>
    <n v="2.3090109544511778E-5"/>
    <n v="42.37603753157704"/>
    <n v="42.37603753157704"/>
    <n v="189.92774828559629"/>
    <n v="0.32521746865721757"/>
    <n v="630.34355828220851"/>
    <n v="1574.554573790175"/>
    <n v="6.2950841497487614E-2"/>
    <n v="5370"/>
    <n v="66061.19"/>
    <n v="4.7862889173026932E-2"/>
    <s v="yes"/>
    <n v="5"/>
    <s v="NIC"/>
  </r>
  <r>
    <s v="Nicola River"/>
    <x v="19"/>
    <x v="16"/>
    <s v="183863"/>
    <s v="Natural"/>
    <x v="0"/>
    <s v="Whole River"/>
    <n v="287"/>
    <n v="119"/>
    <n v="0.18878593813871103"/>
    <n v="3"/>
    <n v="2445"/>
    <n v="0.11738241308793455"/>
    <n v="2.3090109544511778E-5"/>
    <n v="15.89101407434139"/>
    <n v="15.89101407434139"/>
    <n v="69.555063038999421"/>
    <n v="0.52482288222861662"/>
    <n v="630.34355828220851"/>
    <n v="1574.554573790175"/>
    <n v="6.2950841497487614E-2"/>
    <n v="5370"/>
    <n v="66061.19"/>
    <n v="4.7862889173026932E-2"/>
    <s v="yes"/>
    <n v="5"/>
    <s v="NIC"/>
  </r>
  <r>
    <s v="Nicola River"/>
    <x v="18"/>
    <x v="16"/>
    <s v="182128"/>
    <s v="Natural"/>
    <x v="0"/>
    <s v="Whole River"/>
    <n v="287"/>
    <n v="119"/>
    <n v="0.18878593813871103"/>
    <n v="53"/>
    <n v="2445"/>
    <n v="0.11738241308793455"/>
    <n v="2.3090109544511778E-5"/>
    <n v="280.7412486466979"/>
    <n v="280.7412486466979"/>
    <n v="1523.4583007198466"/>
    <n v="0.13903017151807798"/>
    <n v="630.34355828220851"/>
    <n v="1574.554573790175"/>
    <n v="6.2950841497487614E-2"/>
    <n v="5370"/>
    <n v="66061.19"/>
    <n v="4.7862889173026932E-2"/>
    <s v="yes"/>
    <n v="4"/>
    <s v="NIC"/>
  </r>
  <r>
    <s v="Nicola River"/>
    <x v="18"/>
    <x v="16"/>
    <s v="182129"/>
    <s v="Natural"/>
    <x v="0"/>
    <s v="Whole River"/>
    <n v="287"/>
    <n v="119"/>
    <n v="0.18878593813871103"/>
    <n v="44"/>
    <n v="2445"/>
    <n v="0.11738241308793455"/>
    <n v="2.3090109544511778E-5"/>
    <n v="233.06820642367373"/>
    <n v="233.06820642367373"/>
    <n v="1220.7267907620542"/>
    <n v="0.14990848112546803"/>
    <n v="630.34355828220851"/>
    <n v="1574.554573790175"/>
    <n v="6.2950841497487614E-2"/>
    <n v="5370"/>
    <n v="66061.19"/>
    <n v="4.7862889173026932E-2"/>
    <s v="yes"/>
    <n v="4"/>
    <s v="NIC"/>
  </r>
  <r>
    <s v="Nicola River"/>
    <x v="17"/>
    <x v="16"/>
    <s v="182216"/>
    <s v="Natural"/>
    <x v="0"/>
    <s v="Whole River"/>
    <n v="287"/>
    <n v="119"/>
    <n v="0.18878593813871103"/>
    <n v="2"/>
    <n v="2445"/>
    <n v="0.11738241308793455"/>
    <n v="2.3090109544511778E-5"/>
    <n v="10.59400938289426"/>
    <n v="10.59400938289426"/>
    <n v="46.147663016919722"/>
    <n v="0.64123098984960769"/>
    <n v="630.34355828220851"/>
    <n v="1574.554573790175"/>
    <n v="6.2950841497487614E-2"/>
    <n v="5370"/>
    <n v="66061.19"/>
    <n v="4.7862889173026932E-2"/>
    <s v="yes"/>
    <n v="3"/>
    <s v="NIC"/>
  </r>
  <r>
    <s v="Nicola River"/>
    <x v="17"/>
    <x v="16"/>
    <s v="182217"/>
    <s v="Natural"/>
    <x v="0"/>
    <s v="Whole River"/>
    <n v="287"/>
    <n v="119"/>
    <n v="0.18878593813871103"/>
    <n v="0"/>
    <n v="2445"/>
    <n v="0.11738241308793455"/>
    <n v="2.3090109544511778E-5"/>
    <n v="0"/>
    <n v="0"/>
    <n v="0"/>
    <s v="NA"/>
    <n v="630.34355828220851"/>
    <n v="1574.554573790175"/>
    <n v="6.2950841497487614E-2"/>
    <n v="5370"/>
    <n v="66061.19"/>
    <n v="4.7862889173026932E-2"/>
    <s v="yes"/>
    <n v="3"/>
    <s v="NIC"/>
  </r>
  <r>
    <s v="Nicola River"/>
    <x v="17"/>
    <x v="16"/>
    <s v="182218"/>
    <s v="Natural"/>
    <x v="0"/>
    <s v="Whole River"/>
    <n v="287"/>
    <n v="119"/>
    <n v="0.18878593813871103"/>
    <n v="2"/>
    <n v="2445"/>
    <n v="0.11738241308793455"/>
    <n v="2.3090109544511778E-5"/>
    <n v="10.59400938289426"/>
    <n v="10.59400938289426"/>
    <n v="46.147663016919722"/>
    <n v="0.64123098984960769"/>
    <n v="630.34355828220851"/>
    <n v="1574.554573790175"/>
    <n v="6.2950841497487614E-2"/>
    <n v="5370"/>
    <n v="66061.19"/>
    <n v="4.7862889173026932E-2"/>
    <s v="yes"/>
    <n v="3"/>
    <s v="NIC"/>
  </r>
  <r>
    <s v="Nicola River"/>
    <x v="3"/>
    <x v="16"/>
    <s v="182126"/>
    <s v="Natural"/>
    <x v="0"/>
    <s v="Whole River"/>
    <n v="287"/>
    <n v="119"/>
    <n v="0.18878593813871103"/>
    <n v="0"/>
    <n v="2445"/>
    <n v="0.11738241308793455"/>
    <n v="2.3090109544511778E-5"/>
    <n v="0"/>
    <n v="0"/>
    <n v="0"/>
    <s v="NA"/>
    <n v="630.34355828220851"/>
    <n v="1574.554573790175"/>
    <n v="6.2950841497487614E-2"/>
    <n v="5370"/>
    <n v="66061.19"/>
    <n v="4.7862889173026932E-2"/>
    <s v="no"/>
    <s v=""/>
    <s v=""/>
  </r>
  <r>
    <s v="Nicola River"/>
    <x v="3"/>
    <x v="16"/>
    <s v="182127"/>
    <s v="Natural"/>
    <x v="0"/>
    <s v="Whole River"/>
    <n v="287"/>
    <n v="119"/>
    <n v="0.18878593813871103"/>
    <n v="1"/>
    <n v="2445"/>
    <n v="0.11738241308793455"/>
    <n v="2.3090109544511778E-5"/>
    <n v="5.29700469144713"/>
    <n v="5.29700469144713"/>
    <n v="22.962642003919917"/>
    <n v="0.90464996337908155"/>
    <n v="630.34355828220851"/>
    <n v="1574.554573790175"/>
    <n v="6.2950841497487614E-2"/>
    <n v="5370"/>
    <n v="66061.19"/>
    <n v="4.7862889173026932E-2"/>
    <s v="no"/>
    <s v=""/>
    <s v=""/>
  </r>
  <r>
    <s v="Nicola River"/>
    <x v="3"/>
    <x v="16"/>
    <s v="Lost Pin"/>
    <s v="Natural"/>
    <x v="0"/>
    <s v="Whole River"/>
    <n v="287"/>
    <n v="119"/>
    <n v="0.18878593813871103"/>
    <n v="0"/>
    <n v="2445"/>
    <n v="0.11738241308793455"/>
    <n v="2.3090109544511778E-5"/>
    <n v="0"/>
    <m/>
    <n v="0"/>
    <s v="NA"/>
    <n v="630.34355828220851"/>
    <n v="1574.554573790175"/>
    <n v="6.2950841497487614E-2"/>
    <n v="5370"/>
    <n v="66061.19"/>
    <n v="4.7862889173026932E-2"/>
    <s v="no"/>
    <s v=""/>
    <s v=""/>
  </r>
  <r>
    <s v="Nicola River"/>
    <x v="3"/>
    <x v="16"/>
    <s v="No Data"/>
    <s v="Natural"/>
    <x v="0"/>
    <s v="Whole River"/>
    <n v="287"/>
    <n v="119"/>
    <n v="0.18878593813871103"/>
    <n v="0"/>
    <n v="2445"/>
    <n v="0.11738241308793455"/>
    <n v="2.3090109544511778E-5"/>
    <n v="0"/>
    <m/>
    <n v="0"/>
    <s v="NA"/>
    <n v="630.34355828220851"/>
    <n v="1574.554573790175"/>
    <n v="6.2950841497487614E-2"/>
    <n v="5370"/>
    <n v="66061.19"/>
    <n v="4.7862889173026932E-2"/>
    <s v="no"/>
    <s v=""/>
    <s v=""/>
  </r>
  <r>
    <s v="Nicola River"/>
    <x v="3"/>
    <x v="16"/>
    <s v="No Pin"/>
    <s v="Natural"/>
    <x v="0"/>
    <s v="Whole River"/>
    <n v="287"/>
    <n v="119"/>
    <n v="0.18878593813871103"/>
    <n v="6"/>
    <n v="2445"/>
    <n v="0.11738241308793455"/>
    <n v="2.3090109544511778E-5"/>
    <n v="31.78202814868278"/>
    <n v="31.78202814868278"/>
    <n v="141.11153715971787"/>
    <n v="0.37376588003454392"/>
    <n v="630.34355828220851"/>
    <n v="1574.554573790175"/>
    <n v="6.2950841497487614E-2"/>
    <n v="5370"/>
    <n v="66061.19"/>
    <n v="4.7862889173026932E-2"/>
    <s v="no"/>
    <s v=""/>
    <s v=""/>
  </r>
  <r>
    <m/>
    <x v="3"/>
    <x v="1"/>
    <m/>
    <m/>
    <x v="1"/>
    <m/>
    <m/>
    <m/>
    <m/>
    <m/>
    <m/>
    <m/>
    <m/>
    <m/>
    <m/>
    <m/>
    <m/>
    <m/>
    <m/>
    <m/>
    <m/>
    <m/>
    <m/>
    <m/>
    <m/>
    <s v=""/>
  </r>
  <r>
    <s v="Nicola River"/>
    <x v="19"/>
    <x v="16"/>
    <s v="183862"/>
    <s v="Natural"/>
    <x v="2"/>
    <s v="Whole River"/>
    <n v="623"/>
    <n v="333"/>
    <n v="0.23663555713612905"/>
    <n v="13"/>
    <n v="3327"/>
    <n v="0.18725578599338744"/>
    <n v="2.5500258055280788E-5"/>
    <n v="54.936798836708661"/>
    <n v="55.460006444677312"/>
    <n v="185.86175267032249"/>
    <n v="0.24815993378780321"/>
    <n v="1407.2272317403065"/>
    <n v="5355.132456454261"/>
    <n v="5.2002099505049151E-2"/>
    <n v="7515"/>
    <n v="111731.9"/>
    <n v="4.4479470343828181E-2"/>
    <s v="yes"/>
    <n v="5"/>
    <s v="NIC"/>
  </r>
  <r>
    <s v="Nicola River"/>
    <x v="19"/>
    <x v="16"/>
    <s v="183863"/>
    <s v="Natural"/>
    <x v="2"/>
    <s v="Whole River"/>
    <n v="623"/>
    <n v="333"/>
    <n v="0.23663555713612905"/>
    <n v="9"/>
    <n v="3327"/>
    <n v="0.18725578599338744"/>
    <n v="2.5500258055280788E-5"/>
    <n v="38.033168425413692"/>
    <n v="38.395389077084296"/>
    <n v="126.93498282559339"/>
    <n v="0.2962293991293154"/>
    <n v="1407.2272317403065"/>
    <n v="5355.132456454261"/>
    <n v="5.2002099505049151E-2"/>
    <n v="7515"/>
    <n v="111731.9"/>
    <n v="4.4479470343828181E-2"/>
    <s v="yes"/>
    <n v="5"/>
    <s v="NIC"/>
  </r>
  <r>
    <s v="Nicola River"/>
    <x v="18"/>
    <x v="16"/>
    <s v="182128"/>
    <s v="Natural"/>
    <x v="2"/>
    <s v="Whole River"/>
    <n v="623"/>
    <n v="333"/>
    <n v="0.23663555713612905"/>
    <n v="131"/>
    <n v="3327"/>
    <n v="0.18725578599338744"/>
    <n v="2.5500258055280788E-5"/>
    <n v="553.59389596991036"/>
    <n v="558.8662187886714"/>
    <n v="2619.4235937169947"/>
    <n v="9.2450991813425185E-2"/>
    <n v="1407.2272317403065"/>
    <n v="5355.132456454261"/>
    <n v="5.2002099505049151E-2"/>
    <n v="7515"/>
    <n v="111731.9"/>
    <n v="4.4479470343828181E-2"/>
    <s v="yes"/>
    <n v="4"/>
    <s v="NIC"/>
  </r>
  <r>
    <s v="Nicola River"/>
    <x v="18"/>
    <x v="16"/>
    <s v="182129"/>
    <s v="Natural"/>
    <x v="2"/>
    <s v="Whole River"/>
    <n v="623"/>
    <n v="333"/>
    <n v="0.23663555713612905"/>
    <n v="143"/>
    <n v="3327"/>
    <n v="0.18725578599338744"/>
    <n v="2.5500258055280788E-5"/>
    <n v="604.30478720379529"/>
    <n v="610.06007089145044"/>
    <n v="2942.2411165754766"/>
    <n v="8.9760051990594864E-2"/>
    <n v="1407.2272317403065"/>
    <n v="5355.132456454261"/>
    <n v="5.2002099505049151E-2"/>
    <n v="7515"/>
    <n v="111731.9"/>
    <n v="4.4479470343828181E-2"/>
    <s v="yes"/>
    <n v="4"/>
    <s v="NIC"/>
  </r>
  <r>
    <s v="Nicola River"/>
    <x v="17"/>
    <x v="16"/>
    <s v="182216"/>
    <s v="Natural"/>
    <x v="2"/>
    <s v="Whole River"/>
    <n v="623"/>
    <n v="333"/>
    <n v="0.23663555713612905"/>
    <n v="1"/>
    <n v="3327"/>
    <n v="0.18725578599338744"/>
    <n v="2.5500258055280788E-5"/>
    <n v="4.2259076028237432"/>
    <n v="4.2661543418982548"/>
    <n v="13.717545146430233"/>
    <n v="0.87643195135342544"/>
    <n v="1407.2272317403065"/>
    <n v="5355.132456454261"/>
    <n v="5.2002099505049151E-2"/>
    <n v="7515"/>
    <n v="111731.9"/>
    <n v="4.4479470343828181E-2"/>
    <s v="yes"/>
    <n v="3"/>
    <s v="NIC"/>
  </r>
  <r>
    <s v="Nicola River"/>
    <x v="17"/>
    <x v="16"/>
    <s v="182217"/>
    <s v="Natural"/>
    <x v="2"/>
    <s v="Whole River"/>
    <n v="623"/>
    <n v="333"/>
    <n v="0.23663555713612905"/>
    <n v="1"/>
    <n v="3327"/>
    <n v="0.18725578599338744"/>
    <n v="2.5500258055280788E-5"/>
    <n v="4.2259076028237432"/>
    <n v="4.2661543418982548"/>
    <n v="13.717545146430233"/>
    <n v="0.87643195135342544"/>
    <n v="1407.2272317403065"/>
    <n v="5355.132456454261"/>
    <n v="5.2002099505049151E-2"/>
    <n v="7515"/>
    <n v="111731.9"/>
    <n v="4.4479470343828181E-2"/>
    <s v="yes"/>
    <n v="3"/>
    <s v="NIC"/>
  </r>
  <r>
    <s v="Nicola River"/>
    <x v="17"/>
    <x v="16"/>
    <s v="182218"/>
    <s v="Natural"/>
    <x v="2"/>
    <s v="Whole River"/>
    <n v="623"/>
    <n v="333"/>
    <n v="0.23663555713612905"/>
    <n v="2"/>
    <n v="3327"/>
    <n v="0.18725578599338744"/>
    <n v="2.5500258055280788E-5"/>
    <n v="8.4518152056474865"/>
    <n v="8.5323086837965096"/>
    <n v="27.531675751408279"/>
    <n v="0.62082090159163705"/>
    <n v="1407.2272317403065"/>
    <n v="5355.132456454261"/>
    <n v="5.2002099505049151E-2"/>
    <n v="7515"/>
    <n v="111731.9"/>
    <n v="4.4479470343828181E-2"/>
    <s v="yes"/>
    <n v="3"/>
    <s v="NIC"/>
  </r>
  <r>
    <s v="Nicola River"/>
    <x v="3"/>
    <x v="16"/>
    <s v="182126"/>
    <s v="Natural"/>
    <x v="2"/>
    <s v="Whole River"/>
    <n v="623"/>
    <n v="333"/>
    <n v="0.23663555713612905"/>
    <n v="8"/>
    <n v="3327"/>
    <n v="0.18725578599338744"/>
    <n v="2.5500258055280788E-5"/>
    <n v="33.807260822589946"/>
    <n v="34.129234735186039"/>
    <n v="112.44475401078064"/>
    <n v="0.31366034452567165"/>
    <n v="1407.2272317403065"/>
    <n v="5355.132456454261"/>
    <n v="5.2002099505049151E-2"/>
    <n v="7515"/>
    <n v="111731.9"/>
    <n v="4.4479470343828181E-2"/>
    <s v="no"/>
    <s v=""/>
    <s v=""/>
  </r>
  <r>
    <s v="Nicola River"/>
    <x v="3"/>
    <x v="16"/>
    <s v="182127"/>
    <s v="Natural"/>
    <x v="2"/>
    <s v="Whole River"/>
    <n v="623"/>
    <n v="333"/>
    <n v="0.23663555713612905"/>
    <n v="0"/>
    <n v="3327"/>
    <n v="0.18725578599338744"/>
    <n v="2.5500258055280788E-5"/>
    <n v="0"/>
    <n v="0"/>
    <n v="0"/>
    <s v="NA"/>
    <n v="1407.2272317403065"/>
    <n v="5355.132456454261"/>
    <n v="5.2002099505049151E-2"/>
    <n v="7515"/>
    <n v="111731.9"/>
    <n v="4.4479470343828181E-2"/>
    <s v="no"/>
    <s v=""/>
    <s v=""/>
  </r>
  <r>
    <s v="Nicola River"/>
    <x v="3"/>
    <x v="16"/>
    <s v="Lost Pin"/>
    <s v="Natural"/>
    <x v="2"/>
    <s v="Whole River"/>
    <n v="623"/>
    <n v="333"/>
    <n v="0.23663555713612905"/>
    <n v="2"/>
    <n v="3327"/>
    <n v="0.18725578599338744"/>
    <n v="2.5500258055280788E-5"/>
    <n v="8.4518152056474865"/>
    <m/>
    <n v="27.531675751408279"/>
    <n v="0.62082090159163705"/>
    <n v="1407.2272317403065"/>
    <n v="5355.132456454261"/>
    <n v="5.2002099505049151E-2"/>
    <n v="7515"/>
    <n v="111731.9"/>
    <n v="4.4479470343828181E-2"/>
    <s v="no"/>
    <s v=""/>
    <s v=""/>
  </r>
  <r>
    <s v="Nicola River"/>
    <x v="3"/>
    <x v="16"/>
    <s v="No Data"/>
    <s v="Natural"/>
    <x v="2"/>
    <s v="Whole River"/>
    <n v="623"/>
    <n v="333"/>
    <n v="0.23663555713612905"/>
    <n v="1"/>
    <n v="3327"/>
    <n v="0.18725578599338744"/>
    <n v="2.5500258055280788E-5"/>
    <n v="4.2259076028237432"/>
    <m/>
    <n v="13.717545146430233"/>
    <n v="0.87643195135342544"/>
    <n v="1407.2272317403065"/>
    <n v="5355.132456454261"/>
    <n v="5.2002099505049151E-2"/>
    <n v="7515"/>
    <n v="111731.9"/>
    <n v="4.4479470343828181E-2"/>
    <s v="no"/>
    <s v=""/>
    <s v=""/>
  </r>
  <r>
    <s v="Nicola River"/>
    <x v="3"/>
    <x v="16"/>
    <s v="No Pin"/>
    <s v="Natural"/>
    <x v="2"/>
    <s v="Whole River"/>
    <n v="623"/>
    <n v="333"/>
    <n v="0.23663555713612905"/>
    <n v="22"/>
    <n v="3327"/>
    <n v="0.18725578599338744"/>
    <n v="2.5500258055280788E-5"/>
    <n v="92.969967262122353"/>
    <n v="93.855395521761608"/>
    <n v="324.09723414601007"/>
    <n v="0.19363996004355921"/>
    <n v="1407.2272317403065"/>
    <n v="5355.132456454261"/>
    <n v="5.2002099505049151E-2"/>
    <n v="7515"/>
    <n v="111731.9"/>
    <n v="4.4479470343828181E-2"/>
    <s v="no"/>
    <s v=""/>
    <s v=""/>
  </r>
  <r>
    <m/>
    <x v="3"/>
    <x v="1"/>
    <m/>
    <m/>
    <x v="1"/>
    <m/>
    <m/>
    <m/>
    <m/>
    <m/>
    <m/>
    <m/>
    <m/>
    <m/>
    <m/>
    <m/>
    <m/>
    <m/>
    <m/>
    <m/>
    <m/>
    <m/>
    <m/>
    <s v="no"/>
    <s v=""/>
    <s v=""/>
  </r>
  <r>
    <s v="Nicola River"/>
    <x v="3"/>
    <x v="17"/>
    <s v="182127"/>
    <s v="Natural"/>
    <x v="0"/>
    <s v="Whole River"/>
    <n v="343"/>
    <n v="148"/>
    <n v="0.22918251641232398"/>
    <n v="0"/>
    <n v="1839"/>
    <n v="0.18651441000543773"/>
    <n v="3.8703871047154671E-5"/>
    <n v="0"/>
    <n v="0"/>
    <n v="0"/>
    <s v="NA"/>
    <n v="645.77351849009324"/>
    <n v="2091.0743302841483"/>
    <n v="7.0811615678767162E-2"/>
    <n v="3462.3250743535905"/>
    <n v="46824.594045671707"/>
    <n v="6.2498438888041512E-2"/>
    <s v="no"/>
    <s v=""/>
    <s v=""/>
  </r>
  <r>
    <s v="Nicola River"/>
    <x v="18"/>
    <x v="17"/>
    <s v="182128"/>
    <s v="Natural"/>
    <x v="0"/>
    <s v="Whole River"/>
    <n v="343"/>
    <n v="148"/>
    <n v="0.22918251641232398"/>
    <n v="2"/>
    <n v="1839"/>
    <n v="0.18651441000543773"/>
    <n v="3.8703871047154671E-5"/>
    <n v="8.726669168785044"/>
    <n v="8.726669168785044"/>
    <n v="29.879742673518415"/>
    <n v="0.62638293076118845"/>
    <n v="645.77351849009324"/>
    <n v="2091.0743302841483"/>
    <n v="7.0811615678767162E-2"/>
    <n v="3462.3250743535905"/>
    <n v="46824.594045671707"/>
    <n v="6.2498438888041512E-2"/>
    <s v="yes"/>
    <n v="3"/>
    <s v="NIC"/>
  </r>
  <r>
    <s v="Nicola River"/>
    <x v="18"/>
    <x v="17"/>
    <s v="182129"/>
    <s v="Natural"/>
    <x v="0"/>
    <s v="Whole River"/>
    <n v="343"/>
    <n v="148"/>
    <n v="0.22918251641232398"/>
    <n v="4"/>
    <n v="1839"/>
    <n v="0.18651441000543773"/>
    <n v="3.8703871047154671E-5"/>
    <n v="17.453338337570088"/>
    <n v="17.453338337570088"/>
    <n v="60.523208623254561"/>
    <n v="0.44574087812540442"/>
    <n v="645.77351849009324"/>
    <n v="2091.0743302841483"/>
    <n v="7.0811615678767162E-2"/>
    <n v="3462.3250743535905"/>
    <n v="46824.594045671707"/>
    <n v="6.2498438888041512E-2"/>
    <s v="yes"/>
    <n v="3"/>
    <s v="NIC"/>
  </r>
  <r>
    <s v="Nicola River"/>
    <x v="20"/>
    <x v="17"/>
    <s v="182862"/>
    <s v="Natural"/>
    <x v="0"/>
    <s v="Whole River"/>
    <n v="343"/>
    <n v="148"/>
    <n v="0.22918251641232398"/>
    <n v="5"/>
    <n v="1839"/>
    <n v="0.18651441000543773"/>
    <n v="3.8703871047154671E-5"/>
    <n v="21.81667292196261"/>
    <n v="21.81667292196261"/>
    <n v="76.131337826704282"/>
    <n v="0.39993849693248185"/>
    <n v="645.77351849009324"/>
    <n v="2091.0743302841483"/>
    <n v="7.0811615678767162E-2"/>
    <n v="3462.3250743535905"/>
    <n v="46824.594045671707"/>
    <n v="6.2498438888041512E-2"/>
    <s v="yes"/>
    <n v="5"/>
    <s v="NIC"/>
  </r>
  <r>
    <s v="Nicola River"/>
    <x v="20"/>
    <x v="17"/>
    <s v="182863"/>
    <s v="Natural"/>
    <x v="0"/>
    <s v="Whole River"/>
    <n v="343"/>
    <n v="148"/>
    <n v="0.22918251641232398"/>
    <n v="6"/>
    <n v="1839"/>
    <n v="0.18651441000543773"/>
    <n v="3.8703871047154671E-5"/>
    <n v="26.180007506355132"/>
    <n v="26.180007506355132"/>
    <n v="91.930397849208447"/>
    <n v="0.36623496364085295"/>
    <n v="645.77351849009324"/>
    <n v="2091.0743302841483"/>
    <n v="7.0811615678767162E-2"/>
    <n v="3462.3250743535905"/>
    <n v="46824.594045671707"/>
    <n v="6.2498438888041512E-2"/>
    <s v="yes"/>
    <n v="5"/>
    <s v="NIC"/>
  </r>
  <r>
    <s v="Nicola River"/>
    <x v="3"/>
    <x v="17"/>
    <s v="183103"/>
    <s v="Natural"/>
    <x v="0"/>
    <s v="Whole River"/>
    <n v="343"/>
    <n v="148"/>
    <n v="0.22918251641232398"/>
    <n v="0"/>
    <n v="1839"/>
    <n v="0.18651441000543773"/>
    <n v="3.8703871047154671E-5"/>
    <n v="0"/>
    <n v="0"/>
    <n v="0"/>
    <s v="NA"/>
    <n v="645.77351849009324"/>
    <n v="2091.0743302841483"/>
    <n v="7.0811615678767162E-2"/>
    <n v="3462.3250743535905"/>
    <n v="46824.594045671707"/>
    <n v="6.2498438888041512E-2"/>
    <s v="no"/>
    <s v=""/>
    <s v=""/>
  </r>
  <r>
    <s v="Nicola River"/>
    <x v="3"/>
    <x v="17"/>
    <s v="183352"/>
    <s v="Natural"/>
    <x v="0"/>
    <s v="Whole River"/>
    <n v="343"/>
    <n v="148"/>
    <n v="0.22918251641232398"/>
    <n v="2"/>
    <n v="1839"/>
    <n v="0.18651441000543773"/>
    <n v="3.8703871047154671E-5"/>
    <n v="8.726669168785044"/>
    <n v="8.726669168785044"/>
    <n v="29.879742673518415"/>
    <n v="0.62638293076118845"/>
    <n v="645.77351849009324"/>
    <n v="2091.0743302841483"/>
    <n v="7.0811615678767162E-2"/>
    <n v="3462.3250743535905"/>
    <n v="46824.594045671707"/>
    <n v="6.2498438888041512E-2"/>
    <s v="no"/>
    <s v=""/>
    <s v=""/>
  </r>
  <r>
    <s v="Nicola River"/>
    <x v="19"/>
    <x v="17"/>
    <s v="183862"/>
    <s v="Natural"/>
    <x v="0"/>
    <s v="Whole River"/>
    <n v="343"/>
    <n v="148"/>
    <n v="0.22918251641232398"/>
    <n v="63"/>
    <n v="1839"/>
    <n v="0.18651441000543773"/>
    <n v="3.8703871047154671E-5"/>
    <n v="274.89007881672887"/>
    <n v="274.89007881672887"/>
    <n v="1308.0854630289227"/>
    <n v="0.13157064200173896"/>
    <n v="645.77351849009324"/>
    <n v="2091.0743302841483"/>
    <n v="7.0811615678767162E-2"/>
    <n v="3462.3250743535905"/>
    <n v="46824.594045671707"/>
    <n v="6.2498438888041512E-2"/>
    <s v="yes"/>
    <n v="4"/>
    <s v="NIC"/>
  </r>
  <r>
    <s v="Nicola River"/>
    <x v="19"/>
    <x v="17"/>
    <s v="183863"/>
    <s v="Natural"/>
    <x v="0"/>
    <s v="Whole River"/>
    <n v="343"/>
    <n v="148"/>
    <n v="0.22918251641232398"/>
    <n v="56"/>
    <n v="1839"/>
    <n v="0.18651441000543773"/>
    <n v="3.8703871047154671E-5"/>
    <n v="244.34673672598123"/>
    <n v="244.34673672598123"/>
    <n v="1125.320193268818"/>
    <n v="0.13728766314554192"/>
    <n v="645.77351849009324"/>
    <n v="2091.0743302841483"/>
    <n v="7.0811615678767162E-2"/>
    <n v="3462.3250743535905"/>
    <n v="46824.594045671707"/>
    <n v="6.2498438888041512E-2"/>
    <s v="yes"/>
    <n v="4"/>
    <s v="NIC"/>
  </r>
  <r>
    <s v="Nicola River"/>
    <x v="3"/>
    <x v="17"/>
    <s v="183911"/>
    <s v="Natural"/>
    <x v="0"/>
    <s v="Whole River"/>
    <n v="343"/>
    <n v="148"/>
    <n v="0.22918251641232398"/>
    <n v="4"/>
    <n v="1839"/>
    <n v="0.18651441000543773"/>
    <n v="3.8703871047154671E-5"/>
    <n v="17.453338337570088"/>
    <n v="17.453338337570088"/>
    <n v="60.523208623254561"/>
    <n v="0.44574087812540442"/>
    <n v="645.77351849009324"/>
    <n v="2091.0743302841483"/>
    <n v="7.0811615678767162E-2"/>
    <n v="3462.3250743535905"/>
    <n v="46824.594045671707"/>
    <n v="6.2498438888041512E-2"/>
    <s v="no"/>
    <s v=""/>
    <s v=""/>
  </r>
  <r>
    <s v="Nicola River"/>
    <x v="3"/>
    <x v="17"/>
    <s v="No Pin"/>
    <s v="Natural"/>
    <x v="0"/>
    <s v="Whole River"/>
    <n v="343"/>
    <n v="148"/>
    <n v="0.22918251641232398"/>
    <n v="6"/>
    <n v="1839"/>
    <n v="0.18651441000543773"/>
    <n v="3.8703871047154671E-5"/>
    <n v="26.180007506355132"/>
    <n v="26.180007506355132"/>
    <n v="91.930397849208447"/>
    <n v="0.36623496364085295"/>
    <n v="645.77351849009324"/>
    <n v="2091.0743302841483"/>
    <n v="7.0811615678767162E-2"/>
    <n v="3462.3250743535905"/>
    <n v="46824.594045671707"/>
    <n v="6.2498438888041512E-2"/>
    <s v="no"/>
    <s v=""/>
    <s v=""/>
  </r>
  <r>
    <m/>
    <x v="3"/>
    <x v="1"/>
    <m/>
    <m/>
    <x v="1"/>
    <m/>
    <m/>
    <m/>
    <m/>
    <m/>
    <m/>
    <m/>
    <m/>
    <m/>
    <m/>
    <m/>
    <m/>
    <m/>
    <m/>
    <m/>
    <m/>
    <m/>
    <m/>
    <s v="no"/>
    <s v=""/>
    <s v=""/>
  </r>
  <r>
    <s v="Nicola River"/>
    <x v="3"/>
    <x v="17"/>
    <s v="182127"/>
    <s v="Natural"/>
    <x v="2"/>
    <s v="Whole River"/>
    <n v="631"/>
    <n v="342"/>
    <n v="0.26157200791681257"/>
    <n v="1"/>
    <n v="2665"/>
    <n v="0.23677298311444653"/>
    <n v="3.5097110858243673E-5"/>
    <n v="3.8230390475040004"/>
    <n v="3.8230390475040004"/>
    <n v="10.881811019618498"/>
    <n v="0.86286301841708246"/>
    <n v="1307.4793542463681"/>
    <n v="6003.0219933991839"/>
    <n v="5.9258428135335009E-2"/>
    <n v="5522.079998520715"/>
    <n v="88044.161941410304"/>
    <n v="5.3733804139763863E-2"/>
    <s v="no"/>
    <s v=""/>
    <s v=""/>
  </r>
  <r>
    <s v="Nicola River"/>
    <x v="18"/>
    <x v="17"/>
    <s v="182128"/>
    <s v="Natural"/>
    <x v="2"/>
    <s v="Whole River"/>
    <n v="631"/>
    <n v="342"/>
    <n v="0.26157200791681257"/>
    <n v="3"/>
    <n v="2665"/>
    <n v="0.23677298311444653"/>
    <n v="3.5097110858243673E-5"/>
    <n v="11.469117142512001"/>
    <n v="11.469117142512001"/>
    <n v="32.953375091963075"/>
    <n v="0.50051830175062184"/>
    <n v="1307.4793542463681"/>
    <n v="6003.0219933991839"/>
    <n v="5.9258428135335009E-2"/>
    <n v="5522.079998520715"/>
    <n v="88044.161941410304"/>
    <n v="5.3733804139763863E-2"/>
    <s v="yes"/>
    <n v="3"/>
    <s v="NIC"/>
  </r>
  <r>
    <s v="Nicola River"/>
    <x v="18"/>
    <x v="17"/>
    <s v="182129"/>
    <s v="Natural"/>
    <x v="2"/>
    <s v="Whole River"/>
    <n v="631"/>
    <n v="342"/>
    <n v="0.26157200791681257"/>
    <n v="2"/>
    <n v="2665"/>
    <n v="0.23677298311444653"/>
    <n v="3.5097110858243673E-5"/>
    <n v="7.6460780950080007"/>
    <n v="7.6460780950080007"/>
    <n v="21.866269383606191"/>
    <n v="0.61157344197443253"/>
    <n v="1307.4793542463681"/>
    <n v="6003.0219933991839"/>
    <n v="5.9258428135335009E-2"/>
    <n v="5522.079998520715"/>
    <n v="88044.161941410304"/>
    <n v="5.3733804139763863E-2"/>
    <s v="yes"/>
    <n v="3"/>
    <s v="NIC"/>
  </r>
  <r>
    <s v="Nicola River"/>
    <x v="20"/>
    <x v="17"/>
    <s v="182862"/>
    <s v="Natural"/>
    <x v="2"/>
    <s v="Whole River"/>
    <n v="631"/>
    <n v="342"/>
    <n v="0.26157200791681257"/>
    <n v="4"/>
    <n v="2665"/>
    <n v="0.23677298311444653"/>
    <n v="3.5097110858243673E-5"/>
    <n v="15.292156190016001"/>
    <n v="15.292156190016001"/>
    <n v="44.143128144689157"/>
    <n v="0.43447303497082829"/>
    <n v="1307.4793542463681"/>
    <n v="6003.0219933991839"/>
    <n v="5.9258428135335009E-2"/>
    <n v="5522.079998520715"/>
    <n v="88044.161941410304"/>
    <n v="5.3733804139763863E-2"/>
    <s v="yes"/>
    <n v="5"/>
    <s v="NIC"/>
  </r>
  <r>
    <s v="Nicola River"/>
    <x v="20"/>
    <x v="17"/>
    <s v="182863"/>
    <s v="Natural"/>
    <x v="2"/>
    <s v="Whole River"/>
    <n v="631"/>
    <n v="342"/>
    <n v="0.26157200791681257"/>
    <n v="15"/>
    <n v="2665"/>
    <n v="0.23677298311444653"/>
    <n v="3.5097110858243673E-5"/>
    <n v="57.345585712560009"/>
    <n v="57.345585712560009"/>
    <n v="174.00513645304284"/>
    <n v="0.2300281789727551"/>
    <n v="1307.4793542463681"/>
    <n v="6003.0219933991839"/>
    <n v="5.9258428135335009E-2"/>
    <n v="5522.079998520715"/>
    <n v="88044.161941410304"/>
    <n v="5.3733804139763863E-2"/>
    <s v="yes"/>
    <n v="5"/>
    <s v="NIC"/>
  </r>
  <r>
    <s v="Nicola River"/>
    <x v="3"/>
    <x v="17"/>
    <s v="183103"/>
    <s v="Natural"/>
    <x v="2"/>
    <s v="Whole River"/>
    <n v="631"/>
    <n v="342"/>
    <n v="0.26157200791681257"/>
    <n v="1"/>
    <n v="2665"/>
    <n v="0.23677298311444653"/>
    <n v="3.5097110858243673E-5"/>
    <n v="3.8230390475040004"/>
    <n v="3.8230390475040004"/>
    <n v="10.881811019618498"/>
    <n v="0.86286301841708246"/>
    <n v="1307.4793542463681"/>
    <n v="6003.0219933991839"/>
    <n v="5.9258428135335009E-2"/>
    <n v="5522.079998520715"/>
    <n v="88044.161941410304"/>
    <n v="5.3733804139763863E-2"/>
    <s v="no"/>
    <s v=""/>
    <s v=""/>
  </r>
  <r>
    <s v="Nicola River"/>
    <x v="3"/>
    <x v="17"/>
    <s v="183352"/>
    <s v="Natural"/>
    <x v="2"/>
    <s v="Whole River"/>
    <n v="631"/>
    <n v="342"/>
    <n v="0.26157200791681257"/>
    <n v="3"/>
    <n v="2665"/>
    <n v="0.23677298311444653"/>
    <n v="3.5097110858243673E-5"/>
    <n v="11.469117142512001"/>
    <n v="11.469117142512001"/>
    <n v="32.953375091963075"/>
    <n v="0.50051830175062184"/>
    <n v="1307.4793542463681"/>
    <n v="6003.0219933991839"/>
    <n v="5.9258428135335009E-2"/>
    <n v="5522.079998520715"/>
    <n v="88044.161941410304"/>
    <n v="5.3733804139763863E-2"/>
    <s v="no"/>
    <s v=""/>
    <s v=""/>
  </r>
  <r>
    <s v="Nicola River"/>
    <x v="19"/>
    <x v="17"/>
    <s v="183862"/>
    <s v="Natural"/>
    <x v="2"/>
    <s v="Whole River"/>
    <n v="631"/>
    <n v="342"/>
    <n v="0.26157200791681257"/>
    <n v="164"/>
    <n v="2665"/>
    <n v="0.23677298311444653"/>
    <n v="3.5097110858243673E-5"/>
    <n v="626.9784037906561"/>
    <n v="626.9784037906561"/>
    <n v="3156.6014120560767"/>
    <n v="8.9610167966123172E-2"/>
    <n v="1307.4793542463681"/>
    <n v="6003.0219933991839"/>
    <n v="5.9258428135335009E-2"/>
    <n v="5522.079998520715"/>
    <n v="88044.161941410304"/>
    <n v="5.3733804139763863E-2"/>
    <s v="yes"/>
    <n v="4"/>
    <s v="NIC"/>
  </r>
  <r>
    <s v="Nicola River"/>
    <x v="19"/>
    <x v="17"/>
    <s v="183863"/>
    <s v="Natural"/>
    <x v="2"/>
    <s v="Whole River"/>
    <n v="631"/>
    <n v="342"/>
    <n v="0.26157200791681257"/>
    <n v="113"/>
    <n v="2665"/>
    <n v="0.23677298311444653"/>
    <n v="3.5097110858243673E-5"/>
    <n v="432.00341236795202"/>
    <n v="432.00341236795202"/>
    <n v="1879.1970403851476"/>
    <n v="0.10034574983921478"/>
    <n v="1307.4793542463681"/>
    <n v="6003.0219933991839"/>
    <n v="5.9258428135335009E-2"/>
    <n v="5522.079998520715"/>
    <n v="88044.161941410304"/>
    <n v="5.3733804139763863E-2"/>
    <s v="yes"/>
    <n v="4"/>
    <s v="NIC"/>
  </r>
  <r>
    <s v="Nicola River"/>
    <x v="3"/>
    <x v="17"/>
    <s v="183911"/>
    <s v="Natural"/>
    <x v="2"/>
    <s v="Whole River"/>
    <n v="631"/>
    <n v="342"/>
    <n v="0.26157200791681257"/>
    <n v="15"/>
    <n v="2665"/>
    <n v="0.23677298311444653"/>
    <n v="3.5097110858243673E-5"/>
    <n v="57.345585712560009"/>
    <n v="57.345585712560009"/>
    <n v="174.00513645304284"/>
    <n v="0.2300281789727551"/>
    <n v="1307.4793542463681"/>
    <n v="6003.0219933991839"/>
    <n v="5.9258428135335009E-2"/>
    <n v="5522.079998520715"/>
    <n v="88044.161941410304"/>
    <n v="5.3733804139763863E-2"/>
    <s v="no"/>
    <s v=""/>
    <s v=""/>
  </r>
  <r>
    <s v="Nicola River"/>
    <x v="3"/>
    <x v="17"/>
    <s v="No Pin"/>
    <s v="Natural"/>
    <x v="2"/>
    <s v="Whole River"/>
    <n v="631"/>
    <n v="342"/>
    <n v="0.26157200791681257"/>
    <n v="21"/>
    <n v="2665"/>
    <n v="0.23677298311444653"/>
    <n v="3.5097110858243673E-5"/>
    <n v="80.283819997584004"/>
    <n v="80.283819997584004"/>
    <n v="250.07397372951914"/>
    <n v="0.19697278210009139"/>
    <n v="1307.4793542463681"/>
    <n v="6003.0219933991839"/>
    <n v="5.9258428135335009E-2"/>
    <n v="5522.079998520715"/>
    <n v="88044.161941410304"/>
    <n v="5.3733804139763863E-2"/>
    <s v="no"/>
    <s v=""/>
    <s v=""/>
  </r>
  <r>
    <m/>
    <x v="3"/>
    <x v="1"/>
    <m/>
    <m/>
    <x v="1"/>
    <m/>
    <m/>
    <m/>
    <m/>
    <m/>
    <m/>
    <m/>
    <m/>
    <m/>
    <m/>
    <m/>
    <m/>
    <m/>
    <m/>
    <m/>
    <m/>
    <m/>
    <m/>
    <s v="no"/>
    <s v=""/>
    <s v=""/>
  </r>
  <r>
    <s v="Nicola River"/>
    <x v="21"/>
    <x v="18"/>
    <s v="182731"/>
    <s v="Natural"/>
    <x v="0"/>
    <s v="Whole River"/>
    <n v="256"/>
    <n v="110"/>
    <n v="0.21314513177159591"/>
    <n v="2"/>
    <n v="1694"/>
    <n v="0.1511216056670602"/>
    <n v="3.8186094551825167E-5"/>
    <n v="9.3832778791456466"/>
    <n v="9.3832778791456466"/>
    <n v="35.472851120093438"/>
    <n v="0.63473649629431272"/>
    <n v="516.0802833530106"/>
    <n v="1808.7492237718027"/>
    <n v="8.2408481472225306E-2"/>
    <n v="3415"/>
    <n v="59800.047881103863"/>
    <n v="7.1607754937899643E-2"/>
    <s v="yes"/>
    <n v="5"/>
    <s v="NIC"/>
  </r>
  <r>
    <s v="Nicola River"/>
    <x v="21"/>
    <x v="18"/>
    <s v="182732"/>
    <s v="Natural"/>
    <x v="0"/>
    <s v="Whole River"/>
    <n v="256"/>
    <n v="110"/>
    <n v="0.21314513177159591"/>
    <n v="3"/>
    <n v="1694"/>
    <n v="0.1511216056670602"/>
    <n v="3.8186094551825167E-5"/>
    <n v="14.074916818718471"/>
    <n v="14.074916818718471"/>
    <n v="53.657726900910028"/>
    <n v="0.52043955693705624"/>
    <n v="516.0802833530106"/>
    <n v="1808.7492237718027"/>
    <n v="8.2408481472225306E-2"/>
    <n v="3415"/>
    <n v="59800.047881103863"/>
    <n v="7.1607754937899643E-2"/>
    <s v="yes"/>
    <n v="5"/>
    <s v="NIC"/>
  </r>
  <r>
    <s v="Nicola River"/>
    <x v="3"/>
    <x v="18"/>
    <s v="182734"/>
    <s v="Natural"/>
    <x v="0"/>
    <s v="Whole River"/>
    <n v="256"/>
    <n v="110"/>
    <n v="0.21314513177159591"/>
    <n v="0"/>
    <n v="1694"/>
    <n v="0.1511216056670602"/>
    <n v="3.8186094551825167E-5"/>
    <n v="0"/>
    <n v="0"/>
    <n v="0"/>
    <s v="NA"/>
    <n v="516.0802833530106"/>
    <n v="1808.7492237718027"/>
    <n v="8.2408481472225306E-2"/>
    <n v="3415"/>
    <n v="59800.047881103863"/>
    <n v="7.1607754937899643E-2"/>
    <s v="no"/>
    <s v=""/>
    <s v=""/>
  </r>
  <r>
    <s v="Nicola River"/>
    <x v="20"/>
    <x v="18"/>
    <s v="182862"/>
    <s v="Natural"/>
    <x v="0"/>
    <s v="Whole River"/>
    <n v="256"/>
    <n v="110"/>
    <n v="0.21314513177159591"/>
    <n v="49"/>
    <n v="1694"/>
    <n v="0.1511216056670602"/>
    <n v="3.8186094551825167E-5"/>
    <n v="229.89030803906834"/>
    <n v="229.89030803906834"/>
    <n v="1213.3451385866247"/>
    <n v="0.15152054194460751"/>
    <n v="516.0802833530106"/>
    <n v="1808.7492237718027"/>
    <n v="8.2408481472225306E-2"/>
    <n v="3415"/>
    <n v="59800.047881103863"/>
    <n v="7.1607754937899643E-2"/>
    <s v="yes"/>
    <n v="4"/>
    <s v="NIC"/>
  </r>
  <r>
    <s v="Nicola River"/>
    <x v="20"/>
    <x v="18"/>
    <s v="182863"/>
    <s v="Natural"/>
    <x v="0"/>
    <s v="Whole River"/>
    <n v="256"/>
    <n v="110"/>
    <n v="0.21314513177159591"/>
    <n v="34"/>
    <n v="1694"/>
    <n v="0.1511216056670602"/>
    <n v="3.8186094551825167E-5"/>
    <n v="159.515723945476"/>
    <n v="159.515723945476"/>
    <n v="765.67641577412735"/>
    <n v="0.17346790596956335"/>
    <n v="516.0802833530106"/>
    <n v="1808.7492237718027"/>
    <n v="8.2408481472225306E-2"/>
    <n v="3415"/>
    <n v="59800.047881103863"/>
    <n v="7.1607754937899643E-2"/>
    <s v="yes"/>
    <n v="4"/>
    <s v="NIC"/>
  </r>
  <r>
    <s v="Nicola River"/>
    <x v="3"/>
    <x v="18"/>
    <s v="183352"/>
    <s v="Natural"/>
    <x v="0"/>
    <s v="Whole River"/>
    <n v="256"/>
    <n v="110"/>
    <n v="0.21314513177159591"/>
    <n v="6"/>
    <n v="1694"/>
    <n v="0.1511216056670602"/>
    <n v="3.8186094551825167E-5"/>
    <n v="28.149833637436942"/>
    <n v="28.149833637436942"/>
    <n v="110.00615512643927"/>
    <n v="0.37259125744131294"/>
    <n v="516.0802833530106"/>
    <n v="1808.7492237718027"/>
    <n v="8.2408481472225306E-2"/>
    <n v="3415"/>
    <n v="59800.047881103863"/>
    <n v="7.1607754937899643E-2"/>
    <s v="no"/>
    <s v=""/>
    <s v=""/>
  </r>
  <r>
    <s v="Nicola River"/>
    <x v="19"/>
    <x v="18"/>
    <s v="183862"/>
    <s v="Natural"/>
    <x v="0"/>
    <s v="Whole River"/>
    <n v="256"/>
    <n v="110"/>
    <n v="0.21314513177159591"/>
    <n v="3"/>
    <n v="1694"/>
    <n v="0.1511216056670602"/>
    <n v="3.8186094551825167E-5"/>
    <n v="14.074916818718471"/>
    <n v="14.074916818718471"/>
    <n v="53.657726900910028"/>
    <n v="0.52043955693705624"/>
    <n v="516.0802833530106"/>
    <n v="1808.7492237718027"/>
    <n v="8.2408481472225306E-2"/>
    <n v="3415"/>
    <n v="59800.047881103863"/>
    <n v="7.1607754937899643E-2"/>
    <s v="yes"/>
    <n v="3"/>
    <s v="NIC"/>
  </r>
  <r>
    <s v="Nicola River"/>
    <x v="19"/>
    <x v="18"/>
    <s v="183863"/>
    <s v="Natural"/>
    <x v="0"/>
    <s v="Whole River"/>
    <n v="256"/>
    <n v="110"/>
    <n v="0.21314513177159591"/>
    <n v="3"/>
    <n v="1694"/>
    <n v="0.1511216056670602"/>
    <n v="3.8186094551825167E-5"/>
    <n v="14.074916818718471"/>
    <n v="14.074916818718471"/>
    <n v="53.657726900910028"/>
    <n v="0.52043955693705624"/>
    <n v="516.0802833530106"/>
    <n v="1808.7492237718027"/>
    <n v="8.2408481472225306E-2"/>
    <n v="3415"/>
    <n v="59800.047881103863"/>
    <n v="7.1607754937899643E-2"/>
    <s v="yes"/>
    <n v="3"/>
    <s v="NIC"/>
  </r>
  <r>
    <s v="Nicola River"/>
    <x v="3"/>
    <x v="18"/>
    <s v="183911"/>
    <s v="Natural"/>
    <x v="0"/>
    <s v="Whole River"/>
    <n v="256"/>
    <n v="110"/>
    <n v="0.21314513177159591"/>
    <n v="1"/>
    <n v="1694"/>
    <n v="0.1511216056670602"/>
    <n v="3.8186094551825167E-5"/>
    <n v="4.6916389395728233"/>
    <n v="4.6916389395728233"/>
    <n v="17.586942153123427"/>
    <n v="0.89386222743631016"/>
    <n v="516.0802833530106"/>
    <n v="1808.7492237718027"/>
    <n v="8.2408481472225306E-2"/>
    <n v="3415"/>
    <n v="59800.047881103863"/>
    <n v="7.1607754937899643E-2"/>
    <s v="no"/>
    <s v=""/>
    <s v=""/>
  </r>
  <r>
    <s v="Nicola River"/>
    <x v="3"/>
    <x v="18"/>
    <s v="No Pin"/>
    <s v="Natural"/>
    <x v="0"/>
    <s v="Whole River"/>
    <n v="256"/>
    <n v="110"/>
    <n v="0.21314513177159591"/>
    <n v="9"/>
    <n v="1694"/>
    <n v="0.1511216056670602"/>
    <n v="3.8186094551825167E-5"/>
    <n v="42.224750456155412"/>
    <n v="42.224750456155412"/>
    <n v="169.0452846765877"/>
    <n v="0.30791754743868016"/>
    <n v="516.0802833530106"/>
    <n v="1808.7492237718027"/>
    <n v="8.2408481472225306E-2"/>
    <n v="3415"/>
    <n v="59800.047881103863"/>
    <n v="7.1607754937899643E-2"/>
    <s v="no"/>
    <s v=""/>
    <s v=""/>
  </r>
  <r>
    <m/>
    <x v="3"/>
    <x v="1"/>
    <m/>
    <m/>
    <x v="1"/>
    <m/>
    <m/>
    <m/>
    <m/>
    <m/>
    <m/>
    <m/>
    <m/>
    <m/>
    <m/>
    <m/>
    <m/>
    <m/>
    <m/>
    <m/>
    <m/>
    <m/>
    <m/>
    <s v="no"/>
    <s v=""/>
    <s v=""/>
  </r>
  <r>
    <s v="Nicola River"/>
    <x v="21"/>
    <x v="18"/>
    <s v="182731"/>
    <s v="Natural"/>
    <x v="2"/>
    <s v="Whole River"/>
    <n v="575"/>
    <n v="289"/>
    <n v="0.28598519112926757"/>
    <n v="3"/>
    <n v="2713"/>
    <n v="0.21194249907851087"/>
    <n v="2.6543723962562781E-5"/>
    <n v="10.490053656813217"/>
    <n v="10.490053656813217"/>
    <n v="26.581055165715281"/>
    <n v="0.49148288482800151"/>
    <n v="1010.5418356063399"/>
    <n v="2928.6973005215564"/>
    <n v="5.3552894086822601E-2"/>
    <n v="4768"/>
    <n v="51795.443607773406"/>
    <n v="4.7731988988179853E-2"/>
    <s v="yes"/>
    <n v="5"/>
    <s v="NIC"/>
  </r>
  <r>
    <s v="Nicola River"/>
    <x v="21"/>
    <x v="18"/>
    <s v="182732"/>
    <s v="Natural"/>
    <x v="2"/>
    <s v="Whole River"/>
    <n v="575"/>
    <n v="289"/>
    <n v="0.28598519112926757"/>
    <n v="4"/>
    <n v="2713"/>
    <n v="0.21194249907851087"/>
    <n v="2.6543723962562781E-5"/>
    <n v="13.986738209084288"/>
    <n v="13.986738209084288"/>
    <n v="35.581678624173421"/>
    <n v="0.42647813482521807"/>
    <n v="1010.5418356063399"/>
    <n v="2928.7421936007477"/>
    <n v="5.3553304532979275E-2"/>
    <n v="4768"/>
    <n v="51796.443607773399"/>
    <n v="4.7732449759970562E-2"/>
    <s v="yes"/>
    <n v="5"/>
    <s v="NIC"/>
  </r>
  <r>
    <s v="Nicola River"/>
    <x v="3"/>
    <x v="18"/>
    <s v="182734"/>
    <s v="Natural"/>
    <x v="2"/>
    <s v="Whole River"/>
    <n v="575"/>
    <n v="289"/>
    <n v="0.28598519112926757"/>
    <n v="1"/>
    <n v="2713"/>
    <n v="0.21194249907851087"/>
    <n v="2.6543723962562781E-5"/>
    <n v="3.4966845522710721"/>
    <n v="3.4966845522710721"/>
    <n v="8.7902227638437918"/>
    <n v="0.84789775563280501"/>
    <n v="1010.5418356063399"/>
    <n v="2928.7870866799394"/>
    <n v="5.3553714975990208E-2"/>
    <n v="4768"/>
    <n v="51797.443607773399"/>
    <n v="4.7732910527313384E-2"/>
    <s v="no"/>
    <s v=""/>
    <s v=""/>
  </r>
  <r>
    <s v="Nicola River"/>
    <x v="20"/>
    <x v="18"/>
    <s v="182862"/>
    <s v="Natural"/>
    <x v="2"/>
    <s v="Whole River"/>
    <n v="575"/>
    <n v="289"/>
    <n v="0.28598519112926757"/>
    <n v="114"/>
    <n v="2713"/>
    <n v="0.21194249907851087"/>
    <n v="2.6543723962562781E-5"/>
    <n v="398.62203895890224"/>
    <n v="398.62203895890224"/>
    <n v="1453.8257887505747"/>
    <n v="9.5652181208856477E-2"/>
    <n v="1010.5418356063399"/>
    <n v="2928.8768728383229"/>
    <n v="5.3554535852575157E-2"/>
    <n v="4768"/>
    <n v="51799.443607773399"/>
    <n v="4.7733832048655875E-2"/>
    <s v="yes"/>
    <n v="4"/>
    <s v="NIC"/>
  </r>
  <r>
    <s v="Nicola River"/>
    <x v="20"/>
    <x v="18"/>
    <s v="182863"/>
    <s v="Natural"/>
    <x v="2"/>
    <s v="Whole River"/>
    <n v="575"/>
    <n v="289"/>
    <n v="0.28598519112926757"/>
    <n v="133"/>
    <n v="2713"/>
    <n v="0.21194249907851087"/>
    <n v="2.6543723962562781E-5"/>
    <n v="465.0590454520526"/>
    <n v="465.0590454520526"/>
    <n v="1784.7553456077894"/>
    <n v="9.0840862667952008E-2"/>
    <n v="1010.5418356063399"/>
    <n v="2928.9217659175147"/>
    <n v="5.3554946286149305E-2"/>
    <n v="4768"/>
    <n v="51800.443607773399"/>
    <n v="4.7734292802655801E-2"/>
    <s v="yes"/>
    <n v="4"/>
    <s v="NIC"/>
  </r>
  <r>
    <s v="Nicola River"/>
    <x v="3"/>
    <x v="18"/>
    <s v="183352"/>
    <s v="Natural"/>
    <x v="2"/>
    <s v="Whole River"/>
    <n v="575"/>
    <n v="289"/>
    <n v="0.28598519112926757"/>
    <n v="19"/>
    <n v="2713"/>
    <n v="0.21194249907851087"/>
    <n v="2.6543723962562781E-5"/>
    <n v="66.437006493150363"/>
    <n v="66.437006493150363"/>
    <n v="179.00777240574723"/>
    <n v="0.20138442912725957"/>
    <n v="1010.5418356063399"/>
    <n v="2928.9666589967064"/>
    <n v="5.3555356716578004E-2"/>
    <n v="4768"/>
    <n v="51801.443607773399"/>
    <n v="4.773475355220836E-2"/>
    <s v="no"/>
    <s v=""/>
    <s v=""/>
  </r>
  <r>
    <s v="Nicola River"/>
    <x v="19"/>
    <x v="18"/>
    <s v="183862"/>
    <s v="Natural"/>
    <x v="2"/>
    <s v="Whole River"/>
    <n v="575"/>
    <n v="289"/>
    <n v="0.28598519112926757"/>
    <n v="0"/>
    <n v="2713"/>
    <n v="0.21194249907851087"/>
    <n v="2.6543723962562781E-5"/>
    <n v="0"/>
    <n v="0"/>
    <n v="0"/>
    <s v="NA"/>
    <n v="1010.5418356063399"/>
    <n v="2929.0115520758977"/>
    <n v="5.3555767143861323E-2"/>
    <n v="4768"/>
    <n v="51802.443607773399"/>
    <n v="4.7735214297313672E-2"/>
    <s v="yes"/>
    <n v="3"/>
    <s v="NIC"/>
  </r>
  <r>
    <s v="Nicola River"/>
    <x v="19"/>
    <x v="18"/>
    <s v="183863"/>
    <s v="Natural"/>
    <x v="2"/>
    <s v="Whole River"/>
    <n v="575"/>
    <n v="289"/>
    <n v="0.28598519112926757"/>
    <n v="1"/>
    <n v="2713"/>
    <n v="0.21194249907851087"/>
    <n v="2.6543723962562781E-5"/>
    <n v="3.4966845522710721"/>
    <n v="3.4966845522710721"/>
    <n v="8.7902282916082513"/>
    <n v="0.84789802223460042"/>
    <n v="1010.5418356063399"/>
    <n v="2929.0564451550895"/>
    <n v="5.3556177567999338E-2"/>
    <n v="4768"/>
    <n v="51803.443607773399"/>
    <n v="4.7735675037971867E-2"/>
    <s v="yes"/>
    <n v="3"/>
    <s v="NIC"/>
  </r>
  <r>
    <s v="Nicola River"/>
    <x v="3"/>
    <x v="18"/>
    <s v="183911"/>
    <s v="Natural"/>
    <x v="2"/>
    <s v="Whole River"/>
    <n v="575"/>
    <n v="289"/>
    <n v="0.28598519112926757"/>
    <n v="0"/>
    <n v="2713"/>
    <n v="0.21194249907851087"/>
    <n v="2.6543723962562781E-5"/>
    <n v="0"/>
    <n v="0"/>
    <n v="0"/>
    <s v="NA"/>
    <n v="1010.5418356063399"/>
    <n v="2929.1013382342812"/>
    <n v="5.3556587988992113E-2"/>
    <n v="4768"/>
    <n v="51804.443607773399"/>
    <n v="4.7736135774183078E-2"/>
    <s v="no"/>
    <s v=""/>
    <s v=""/>
  </r>
  <r>
    <s v="Nicola River"/>
    <x v="3"/>
    <x v="18"/>
    <s v="No Pin"/>
    <s v="Natural"/>
    <x v="2"/>
    <s v="Whole River"/>
    <n v="575"/>
    <n v="289"/>
    <n v="0.28598519112926757"/>
    <n v="14"/>
    <n v="2713"/>
    <n v="0.21194249907851087"/>
    <n v="2.6543723962562781E-5"/>
    <n v="48.953583731795007"/>
    <n v="48.953583731795007"/>
    <n v="129.44610299965399"/>
    <n v="0.23241277685381748"/>
    <n v="1010.5418356063399"/>
    <n v="2929.146231313473"/>
    <n v="5.3556998406839744E-2"/>
    <n v="4768"/>
    <n v="51805.443607773399"/>
    <n v="4.7736596505947429E-2"/>
    <s v="no"/>
    <s v=""/>
    <s v=""/>
  </r>
  <r>
    <m/>
    <x v="3"/>
    <x v="1"/>
    <m/>
    <m/>
    <x v="1"/>
    <m/>
    <m/>
    <m/>
    <m/>
    <m/>
    <m/>
    <m/>
    <m/>
    <m/>
    <m/>
    <m/>
    <m/>
    <m/>
    <m/>
    <m/>
    <m/>
    <m/>
    <m/>
    <s v="no"/>
    <s v=""/>
    <s v=""/>
  </r>
  <r>
    <s v="Nicola River"/>
    <x v="22"/>
    <x v="19"/>
    <s v="181952"/>
    <s v="Natural"/>
    <x v="0"/>
    <s v="Whole River"/>
    <n v="342"/>
    <n v="158"/>
    <n v="0.16894148893748273"/>
    <n v="4"/>
    <n v="1153"/>
    <n v="0.29661751951431048"/>
    <n v="1.1487932933773839E-4"/>
    <n v="23.676836431104327"/>
    <n v="23.676836431104327"/>
    <n v="120.53318642813251"/>
    <n v="0.46369204468321529"/>
    <n v="935.23503902862092"/>
    <n v="5247.3333493233868"/>
    <n v="7.7454839406981987E-2"/>
    <n v="3153"/>
    <n v="46721.380202020206"/>
    <n v="6.8554167484033993E-2"/>
    <s v="yes"/>
    <n v="5"/>
    <s v="NIC"/>
  </r>
  <r>
    <s v="Nicola River"/>
    <x v="22"/>
    <x v="19"/>
    <s v="181953"/>
    <s v="Natural"/>
    <x v="0"/>
    <s v="Whole River"/>
    <n v="342"/>
    <n v="158"/>
    <n v="0.16894148893748273"/>
    <n v="2"/>
    <n v="1153"/>
    <n v="0.29661751951431048"/>
    <n v="1.1487932933773839E-4"/>
    <n v="11.838418215552164"/>
    <n v="11.838418215552164"/>
    <n v="59.425809149120987"/>
    <n v="0.65116923488248468"/>
    <n v="935.23503902862092"/>
    <n v="5247.3333493233868"/>
    <n v="7.7454839406981987E-2"/>
    <n v="3153"/>
    <n v="46721.380202020206"/>
    <n v="6.8554167484033993E-2"/>
    <s v="yes"/>
    <n v="5"/>
    <s v="NIC"/>
  </r>
  <r>
    <s v="Nicola River"/>
    <x v="21"/>
    <x v="19"/>
    <s v="182731"/>
    <s v="Natural"/>
    <x v="0"/>
    <s v="Whole River"/>
    <n v="342"/>
    <n v="158"/>
    <n v="0.16894148893748273"/>
    <n v="73"/>
    <n v="1153"/>
    <n v="0.29661751951431048"/>
    <n v="1.1487932933773839E-4"/>
    <n v="432.10226486765396"/>
    <n v="432.10226486765396"/>
    <n v="3258.4879860957403"/>
    <n v="0.13210568866619263"/>
    <n v="935.23503902862092"/>
    <n v="5247.3333493233868"/>
    <n v="7.7454839406981987E-2"/>
    <n v="3153"/>
    <n v="46721.380202020206"/>
    <n v="6.8554167484033993E-2"/>
    <s v="yes"/>
    <n v="4"/>
    <s v="NIC"/>
  </r>
  <r>
    <s v="Nicola River"/>
    <x v="21"/>
    <x v="19"/>
    <s v="182732"/>
    <s v="Natural"/>
    <x v="0"/>
    <s v="Whole River"/>
    <n v="342"/>
    <n v="158"/>
    <n v="0.16894148893748273"/>
    <n v="51"/>
    <n v="1153"/>
    <n v="0.29661751951431048"/>
    <n v="1.1487932933773839E-4"/>
    <n v="301.87966449658018"/>
    <n v="301.87966449658018"/>
    <n v="2040.6379778771384"/>
    <n v="0.14964049075513947"/>
    <n v="935.23503902862092"/>
    <n v="5247.3333493233868"/>
    <n v="7.7454839406981987E-2"/>
    <n v="3153"/>
    <n v="46721.380202020206"/>
    <n v="6.8554167484033993E-2"/>
    <s v="yes"/>
    <n v="4"/>
    <s v="NIC"/>
  </r>
  <r>
    <s v="Nicola River"/>
    <x v="3"/>
    <x v="19"/>
    <s v="182734"/>
    <s v="Natural"/>
    <x v="0"/>
    <s v="Whole River"/>
    <n v="342"/>
    <n v="158"/>
    <n v="0.16894148893748273"/>
    <n v="3"/>
    <n v="1153"/>
    <n v="0.29661751951431048"/>
    <n v="1.1487932933773839E-4"/>
    <n v="17.757627323328244"/>
    <n v="17.757627323328244"/>
    <n v="89.769301772390421"/>
    <n v="0.53355474478958653"/>
    <n v="935.23503902862092"/>
    <n v="5247.3333493233868"/>
    <n v="7.7454839406981987E-2"/>
    <n v="3153"/>
    <n v="46721.380202020206"/>
    <n v="6.8554167484033993E-2"/>
    <s v="no"/>
    <s v=""/>
    <s v=""/>
  </r>
  <r>
    <s v="Nicola River"/>
    <x v="20"/>
    <x v="19"/>
    <s v="182862"/>
    <s v="Natural"/>
    <x v="0"/>
    <s v="Whole River"/>
    <n v="342"/>
    <n v="158"/>
    <n v="0.16894148893748273"/>
    <n v="1"/>
    <n v="1153"/>
    <n v="0.29661751951431048"/>
    <n v="1.1487932933773839E-4"/>
    <n v="5.9192091077760818"/>
    <n v="5.9192091077760818"/>
    <n v="29.50270855832418"/>
    <n v="0.91762927850375375"/>
    <n v="935.23503902862092"/>
    <n v="5247.3333493233868"/>
    <n v="7.7454839406981987E-2"/>
    <n v="3153"/>
    <n v="46721.380202020206"/>
    <n v="6.8554167484033993E-2"/>
    <s v="yes"/>
    <n v="3"/>
    <s v="NIC"/>
  </r>
  <r>
    <s v="Nicola River"/>
    <x v="20"/>
    <x v="19"/>
    <s v="182863"/>
    <s v="Natural"/>
    <x v="0"/>
    <s v="Whole River"/>
    <n v="342"/>
    <n v="158"/>
    <n v="0.16894148893748273"/>
    <n v="1"/>
    <n v="1153"/>
    <n v="0.29661751951431048"/>
    <n v="1.1487932933773839E-4"/>
    <n v="5.9192091077760818"/>
    <n v="5.9192091077760818"/>
    <n v="29.50270855832418"/>
    <n v="0.91762927850375375"/>
    <n v="935.23503902862092"/>
    <n v="5247.3333493233868"/>
    <n v="7.7454839406981987E-2"/>
    <n v="3153"/>
    <n v="46721.380202020206"/>
    <n v="6.8554167484033993E-2"/>
    <s v="yes"/>
    <n v="3"/>
    <s v="NIC"/>
  </r>
  <r>
    <s v="Nicola River"/>
    <x v="3"/>
    <x v="19"/>
    <s v="183350"/>
    <s v="Natural"/>
    <x v="0"/>
    <s v="Whole River"/>
    <n v="342"/>
    <n v="158"/>
    <n v="0.16894148893748273"/>
    <n v="3"/>
    <n v="1153"/>
    <n v="0.29661751951431048"/>
    <n v="1.1487932933773839E-4"/>
    <n v="17.757627323328244"/>
    <n v="17.757627323328244"/>
    <n v="89.769301772390421"/>
    <n v="0.53355474478958653"/>
    <n v="935.23503902862092"/>
    <n v="5247.3333493233868"/>
    <n v="7.7454839406981987E-2"/>
    <n v="3153"/>
    <n v="46721.380202020206"/>
    <n v="6.8554167484033993E-2"/>
    <s v="no"/>
    <s v=""/>
    <s v=""/>
  </r>
  <r>
    <s v="Nicola River"/>
    <x v="3"/>
    <x v="19"/>
    <s v="No Pin"/>
    <s v="Natural"/>
    <x v="0"/>
    <s v="Whole River"/>
    <n v="342"/>
    <n v="158"/>
    <n v="0.16894148893748273"/>
    <n v="20"/>
    <n v="1153"/>
    <n v="0.29661751951431048"/>
    <n v="1.1487932933773839E-4"/>
    <n v="118.38418215552164"/>
    <n v="118.38418215552164"/>
    <n v="669.92865733628366"/>
    <n v="0.21863545956351474"/>
    <n v="935.23503902862092"/>
    <n v="5247.3333493233868"/>
    <n v="7.7454839406981987E-2"/>
    <n v="3153"/>
    <n v="46721.380202020206"/>
    <n v="6.8554167484033993E-2"/>
    <s v="no"/>
    <s v=""/>
    <s v=""/>
  </r>
  <r>
    <m/>
    <x v="3"/>
    <x v="1"/>
    <m/>
    <m/>
    <x v="1"/>
    <m/>
    <m/>
    <m/>
    <m/>
    <m/>
    <m/>
    <m/>
    <m/>
    <m/>
    <m/>
    <m/>
    <m/>
    <m/>
    <m/>
    <m/>
    <m/>
    <m/>
    <m/>
    <s v="no"/>
    <s v=""/>
    <s v=""/>
  </r>
  <r>
    <s v="Nicola River"/>
    <x v="22"/>
    <x v="19"/>
    <s v="181952"/>
    <s v="Natural"/>
    <x v="2"/>
    <s v="Whole River"/>
    <n v="593"/>
    <n v="303"/>
    <n v="0.18438544115748631"/>
    <n v="0"/>
    <n v="1796"/>
    <n v="0.33017817371937641"/>
    <n v="7.8747945397947925E-5"/>
    <n v="0"/>
    <n v="0"/>
    <n v="0"/>
    <s v="NA"/>
    <n v="1643.2967706013364"/>
    <n v="9576.5592590219294"/>
    <n v="5.9550957454364339E-2"/>
    <n v="4977"/>
    <n v="70001.923114925376"/>
    <n v="5.3160290421357094E-2"/>
    <s v="yes"/>
    <n v="5"/>
    <s v="NIC"/>
  </r>
  <r>
    <s v="Nicola River"/>
    <x v="22"/>
    <x v="19"/>
    <s v="181953"/>
    <s v="Natural"/>
    <x v="2"/>
    <s v="Whole River"/>
    <n v="593"/>
    <n v="303"/>
    <n v="0.18438544115748631"/>
    <n v="2"/>
    <n v="1796"/>
    <n v="0.33017817371937641"/>
    <n v="7.8747945397947925E-5"/>
    <n v="10.846843370305852"/>
    <n v="10.888561998653183"/>
    <n v="48.567553386920601"/>
    <n v="0.64249498803693095"/>
    <n v="1643.2967706013364"/>
    <n v="9576.5592590219294"/>
    <n v="5.9550957454364339E-2"/>
    <n v="4977"/>
    <n v="70001.923114925376"/>
    <n v="5.3160290421357094E-2"/>
    <s v="yes"/>
    <n v="5"/>
    <s v="NIC"/>
  </r>
  <r>
    <s v="Nicola River"/>
    <x v="21"/>
    <x v="19"/>
    <s v="182731"/>
    <s v="Natural"/>
    <x v="2"/>
    <s v="Whole River"/>
    <n v="593"/>
    <n v="303"/>
    <n v="0.18438544115748631"/>
    <n v="119"/>
    <n v="1796"/>
    <n v="0.33017817371937641"/>
    <n v="7.8747945397947925E-5"/>
    <n v="645.38718053319815"/>
    <n v="647.86943891986425"/>
    <n v="4342.0718648814391"/>
    <n v="0.1021005705278646"/>
    <n v="1643.2967706013364"/>
    <n v="9576.5592590219294"/>
    <n v="5.9550957454364339E-2"/>
    <n v="4977"/>
    <n v="70001.923114925376"/>
    <n v="5.3160290421357094E-2"/>
    <s v="yes"/>
    <n v="4"/>
    <s v="NIC"/>
  </r>
  <r>
    <s v="Nicola River"/>
    <x v="21"/>
    <x v="19"/>
    <s v="182732"/>
    <s v="Natural"/>
    <x v="2"/>
    <s v="Whole River"/>
    <n v="593"/>
    <n v="303"/>
    <n v="0.18438544115748631"/>
    <n v="121"/>
    <n v="1796"/>
    <n v="0.33017817371937641"/>
    <n v="7.8747945397947925E-5"/>
    <n v="656.23402390350407"/>
    <n v="658.7580009185175"/>
    <n v="4440.2907836823651"/>
    <n v="0.10154229208142994"/>
    <n v="1643.2967706013364"/>
    <n v="9576.5592590219294"/>
    <n v="5.9550957454364339E-2"/>
    <n v="4977"/>
    <n v="70001.923114925376"/>
    <n v="5.3160290421357094E-2"/>
    <s v="yes"/>
    <n v="4"/>
    <s v="NIC"/>
  </r>
  <r>
    <s v="Nicola River"/>
    <x v="3"/>
    <x v="19"/>
    <s v="182734"/>
    <s v="Natural"/>
    <x v="2"/>
    <s v="Whole River"/>
    <n v="593"/>
    <n v="303"/>
    <n v="0.18438544115748631"/>
    <n v="11"/>
    <n v="1796"/>
    <n v="0.33017817371937641"/>
    <n v="7.8747945397947925E-5"/>
    <n v="59.657638536682185"/>
    <n v="59.887090992592505"/>
    <n v="277.44819315744678"/>
    <n v="0.27920609333490487"/>
    <n v="1643.2967706013364"/>
    <n v="9576.5592590219294"/>
    <n v="5.9550957454364339E-2"/>
    <n v="4977"/>
    <n v="70001.923114925376"/>
    <n v="5.3160290421357094E-2"/>
    <s v="no"/>
    <s v=""/>
    <s v=""/>
  </r>
  <r>
    <s v="Nicola River"/>
    <x v="20"/>
    <x v="19"/>
    <s v="182862"/>
    <s v="Natural"/>
    <x v="2"/>
    <s v="Whole River"/>
    <n v="593"/>
    <n v="303"/>
    <n v="0.18438544115748631"/>
    <n v="1"/>
    <n v="1796"/>
    <n v="0.33017817371937641"/>
    <n v="7.8747945397947925E-5"/>
    <n v="5.4234216851529258"/>
    <n v="5.4442809993265913"/>
    <n v="24.179467102254407"/>
    <n v="0.90667155176029457"/>
    <n v="1643.2967706013364"/>
    <n v="9576.5592590219294"/>
    <n v="5.9550957454364339E-2"/>
    <n v="4977"/>
    <n v="70001.923114925376"/>
    <n v="5.3160290421357094E-2"/>
    <s v="yes"/>
    <n v="3"/>
    <s v="NIC"/>
  </r>
  <r>
    <s v="Nicola River"/>
    <x v="20"/>
    <x v="19"/>
    <s v="182863"/>
    <s v="Natural"/>
    <x v="2"/>
    <s v="Whole River"/>
    <n v="593"/>
    <n v="303"/>
    <n v="0.18438544115748631"/>
    <n v="1"/>
    <n v="1796"/>
    <n v="0.33017817371937641"/>
    <n v="7.8747945397947925E-5"/>
    <n v="5.4234216851529258"/>
    <n v="5.4442809993265913"/>
    <n v="24.179467102254407"/>
    <n v="0.90667155176029457"/>
    <n v="1643.2967706013364"/>
    <n v="9576.5592590219294"/>
    <n v="5.9550957454364339E-2"/>
    <n v="4977"/>
    <n v="70001.923114925376"/>
    <n v="5.3160290421357094E-2"/>
    <s v="yes"/>
    <n v="3"/>
    <s v="NIC"/>
  </r>
  <r>
    <s v="Nicola River"/>
    <x v="3"/>
    <x v="19"/>
    <s v="183350"/>
    <s v="Natural"/>
    <x v="2"/>
    <s v="Whole River"/>
    <n v="593"/>
    <n v="303"/>
    <n v="0.18438544115748631"/>
    <n v="5"/>
    <n v="1796"/>
    <n v="0.33017817371937641"/>
    <n v="7.8747945397947925E-5"/>
    <n v="27.117108425764627"/>
    <n v="27.221404996632952"/>
    <n v="122.98352733538991"/>
    <n v="0.40895930577658862"/>
    <n v="1643.2967706013364"/>
    <n v="9576.5592590219294"/>
    <n v="5.9550957454364339E-2"/>
    <n v="4977"/>
    <n v="70001.923114925376"/>
    <n v="5.3160290421357094E-2"/>
    <s v="no"/>
    <s v=""/>
    <s v=""/>
  </r>
  <r>
    <s v="Nicola River"/>
    <x v="3"/>
    <x v="19"/>
    <s v="No Pin"/>
    <s v="Natural"/>
    <x v="2"/>
    <s v="Whole River"/>
    <n v="593"/>
    <n v="303"/>
    <n v="0.18438544115748631"/>
    <n v="42"/>
    <n v="1796"/>
    <n v="0.33017817371937641"/>
    <n v="7.8747945397947925E-5"/>
    <n v="227.78371077642288"/>
    <n v="227.78371077642288"/>
    <n v="1195.1587343512347"/>
    <n v="0.15177146672157893"/>
    <n v="1643.2967706013364"/>
    <n v="9576.5592590219294"/>
    <n v="5.9550957454364339E-2"/>
    <n v="4977"/>
    <n v="70001.923114925376"/>
    <n v="5.3160290421357094E-2"/>
    <s v="no"/>
    <s v=""/>
    <s v=""/>
  </r>
  <r>
    <s v="Nicola River"/>
    <x v="3"/>
    <x v="19"/>
    <s v="Lost Pin"/>
    <s v="Natural"/>
    <x v="2"/>
    <s v="Whole River"/>
    <n v="593"/>
    <n v="303"/>
    <n v="0.18438544115748631"/>
    <n v="1"/>
    <n v="1796"/>
    <n v="0.33017817371937641"/>
    <n v="7.8747945397947925E-5"/>
    <n v="5.4234216851529258"/>
    <m/>
    <n v="24.179467102254407"/>
    <n v="0.90667155176029457"/>
    <n v="1643.2967706013364"/>
    <n v="9576.5592590219294"/>
    <n v="5.9550957454364339E-2"/>
    <n v="4977"/>
    <n v="70001.923114925376"/>
    <n v="5.3160290421357094E-2"/>
    <s v="no"/>
    <s v=""/>
    <s v=""/>
  </r>
  <r>
    <m/>
    <x v="3"/>
    <x v="1"/>
    <m/>
    <m/>
    <x v="1"/>
    <m/>
    <m/>
    <m/>
    <m/>
    <m/>
    <m/>
    <m/>
    <m/>
    <m/>
    <m/>
    <m/>
    <m/>
    <m/>
    <m/>
    <m/>
    <m/>
    <m/>
    <m/>
    <s v="no"/>
    <s v=""/>
    <s v=""/>
  </r>
  <r>
    <s v="Nicola River"/>
    <x v="23"/>
    <x v="20"/>
    <s v="181642"/>
    <s v="Natural"/>
    <x v="0"/>
    <s v="Whole River"/>
    <n v="24"/>
    <n v="24"/>
    <n v="0.33233532934131732"/>
    <n v="1"/>
    <n v="222"/>
    <n v="0.10810810810810811"/>
    <n v="2.9129739819647768E-4"/>
    <n v="3.0090090090090094"/>
    <n v="3.0090090090090094"/>
    <n v="6.9266955731679856"/>
    <n v="0.87466059740095692"/>
    <n v="72.216216216216225"/>
    <n v="304.48804467752905"/>
    <n v="0.24162974352213409"/>
    <n v="668"/>
    <n v="15312.666666666666"/>
    <n v="0.18524604811503451"/>
    <s v="yes"/>
    <n v="5"/>
    <s v="NIC"/>
  </r>
  <r>
    <s v="Nicola River"/>
    <x v="3"/>
    <x v="20"/>
    <s v="181526"/>
    <s v="Natural"/>
    <x v="0"/>
    <s v="Whole River"/>
    <n v="24"/>
    <n v="24"/>
    <n v="0.33233532934131732"/>
    <n v="0"/>
    <n v="222"/>
    <n v="0.10810810810810811"/>
    <n v="2.9129739819647768E-4"/>
    <n v="0"/>
    <n v="0"/>
    <n v="0"/>
    <s v="NA"/>
    <n v="72.216216216216225"/>
    <n v="304.48804467752905"/>
    <n v="0.24162974352213409"/>
    <n v="668"/>
    <n v="15312.666666666666"/>
    <n v="0.18524604811503451"/>
    <s v="no"/>
    <s v=""/>
    <s v=""/>
  </r>
  <r>
    <s v="Nicola River"/>
    <x v="22"/>
    <x v="20"/>
    <s v="181952"/>
    <s v="Natural"/>
    <x v="0"/>
    <s v="Whole River"/>
    <n v="24"/>
    <n v="24"/>
    <n v="0.33233532934131732"/>
    <n v="4"/>
    <n v="222"/>
    <n v="0.10810810810810811"/>
    <n v="2.9129739819647768E-4"/>
    <n v="12.036036036036037"/>
    <n v="12.036036036036037"/>
    <n v="34.050283223453796"/>
    <n v="0.48481593401762174"/>
    <n v="72.216216216216225"/>
    <n v="304.48804467752905"/>
    <n v="0.24162974352213409"/>
    <n v="668"/>
    <n v="15312.666666666666"/>
    <n v="0.18524604811503451"/>
    <s v="yes"/>
    <n v="4"/>
    <s v="NIC"/>
  </r>
  <r>
    <s v="Nicola River"/>
    <x v="22"/>
    <x v="20"/>
    <s v="181953"/>
    <s v="Natural"/>
    <x v="0"/>
    <s v="Whole River"/>
    <n v="24"/>
    <n v="24"/>
    <n v="0.33233532934131732"/>
    <n v="14"/>
    <n v="222"/>
    <n v="0.10810810810810811"/>
    <n v="2.9129739819647768E-4"/>
    <n v="42.126126126126131"/>
    <n v="42.126126126126131"/>
    <n v="193.18350214120991"/>
    <n v="0.32993887843651526"/>
    <n v="72.216216216216225"/>
    <n v="304.48804467752905"/>
    <n v="0.24162974352213409"/>
    <n v="668"/>
    <n v="15312.666666666666"/>
    <n v="0.18524604811503451"/>
    <s v="yes"/>
    <n v="4"/>
    <s v="NIC"/>
  </r>
  <r>
    <s v="Nicola River"/>
    <x v="21"/>
    <x v="20"/>
    <s v="182731"/>
    <s v="Natural"/>
    <x v="0"/>
    <s v="Whole River"/>
    <n v="24"/>
    <n v="24"/>
    <n v="0.33233532934131732"/>
    <n v="2"/>
    <n v="222"/>
    <n v="0.10810810810810811"/>
    <n v="2.9129739819647768E-4"/>
    <n v="6.0180180180180187"/>
    <n v="6.0180180180180187"/>
    <n v="14.910641301466281"/>
    <n v="0.64164479799978558"/>
    <n v="72.216216216216225"/>
    <n v="304.48804467752905"/>
    <n v="0.24162974352213409"/>
    <n v="668"/>
    <n v="15312.666666666666"/>
    <n v="0.18524604811503451"/>
    <s v="yes"/>
    <n v="3"/>
    <s v="NIC"/>
  </r>
  <r>
    <s v="Nicola River"/>
    <x v="21"/>
    <x v="20"/>
    <s v="182732"/>
    <s v="Natural"/>
    <x v="0"/>
    <s v="Whole River"/>
    <n v="24"/>
    <n v="24"/>
    <n v="0.33233532934131732"/>
    <n v="1"/>
    <n v="222"/>
    <n v="0.10810810810810811"/>
    <n v="2.9129739819647768E-4"/>
    <n v="3.0090090090090094"/>
    <n v="3.0090090090090094"/>
    <n v="6.9266955731679856"/>
    <n v="0.87466059740095692"/>
    <n v="72.216216216216225"/>
    <n v="304.48804467752905"/>
    <n v="0.24162974352213409"/>
    <n v="668"/>
    <n v="15312.666666666666"/>
    <n v="0.18524604811503451"/>
    <s v="yes"/>
    <n v="3"/>
    <s v="NIC"/>
  </r>
  <r>
    <s v="Nicola River"/>
    <x v="3"/>
    <x v="20"/>
    <s v="No Pin"/>
    <s v="Natural"/>
    <x v="0"/>
    <s v="Whole River"/>
    <n v="24"/>
    <n v="24"/>
    <n v="0.33233532934131732"/>
    <n v="2"/>
    <n v="222"/>
    <n v="0.10810810810810811"/>
    <n v="2.9129739819647768E-4"/>
    <n v="6.0180180180180187"/>
    <n v="6.0180180180180187"/>
    <n v="14.910641301466281"/>
    <n v="0.64164479799978558"/>
    <n v="72.216216216216225"/>
    <n v="304.48804467752905"/>
    <n v="0.24162974352213409"/>
    <n v="668"/>
    <n v="15312.666666666666"/>
    <n v="0.18524604811503451"/>
    <s v="no"/>
    <s v=""/>
    <s v=""/>
  </r>
  <r>
    <m/>
    <x v="3"/>
    <x v="1"/>
    <m/>
    <m/>
    <x v="1"/>
    <m/>
    <m/>
    <m/>
    <m/>
    <m/>
    <m/>
    <m/>
    <m/>
    <m/>
    <m/>
    <m/>
    <m/>
    <m/>
    <m/>
    <m/>
    <m/>
    <m/>
    <m/>
    <m/>
    <s v=""/>
    <s v=""/>
  </r>
  <r>
    <s v="Nicola River"/>
    <x v="23"/>
    <x v="20"/>
    <s v="181642"/>
    <s v="Natural"/>
    <x v="2"/>
    <s v="Whole River"/>
    <n v="31"/>
    <n v="31"/>
    <n v="0.2491467576791809"/>
    <n v="0"/>
    <n v="219"/>
    <n v="0.14155251141552511"/>
    <n v="4.1853316754933472E-4"/>
    <n v="0"/>
    <n v="0"/>
    <n v="0"/>
    <s v="NA"/>
    <n v="124.42465753424656"/>
    <n v="791.8675831618591"/>
    <n v="0.22616210005740106"/>
    <n v="879"/>
    <n v="23880"/>
    <n v="0.17580381135000553"/>
    <s v="yes"/>
    <n v="5"/>
    <s v="NIC"/>
  </r>
  <r>
    <s v="Nicola River"/>
    <x v="3"/>
    <x v="20"/>
    <s v="181526"/>
    <s v="Natural"/>
    <x v="2"/>
    <s v="Whole River"/>
    <n v="31"/>
    <n v="31"/>
    <n v="0.2491467576791809"/>
    <n v="1"/>
    <n v="219"/>
    <n v="0.14155251141552511"/>
    <n v="4.1853316754933472E-4"/>
    <n v="4.0136986301369859"/>
    <n v="4.0136986301369859"/>
    <n v="13.538787663288854"/>
    <n v="0.91673777722616856"/>
    <n v="124.42465753424656"/>
    <n v="791.8675831618591"/>
    <n v="0.22616210005740106"/>
    <n v="879"/>
    <n v="23880"/>
    <n v="0.17580381135000553"/>
    <s v="no"/>
    <s v=""/>
    <s v=""/>
  </r>
  <r>
    <s v="Nicola River"/>
    <x v="22"/>
    <x v="20"/>
    <s v="181952"/>
    <s v="Natural"/>
    <x v="2"/>
    <s v="Whole River"/>
    <n v="31"/>
    <n v="31"/>
    <n v="0.2491467576791809"/>
    <n v="10"/>
    <n v="219"/>
    <n v="0.14155251141552511"/>
    <n v="4.1853316754933472E-4"/>
    <n v="40.136986301369859"/>
    <n v="40.136986301369859"/>
    <n v="209.54821220475878"/>
    <n v="0.36065937000373927"/>
    <n v="124.42465753424656"/>
    <n v="791.8675831618591"/>
    <n v="0.22616210005740106"/>
    <n v="879"/>
    <n v="23880"/>
    <n v="0.17580381135000553"/>
    <s v="yes"/>
    <n v="4"/>
    <s v="NIC"/>
  </r>
  <r>
    <s v="Nicola River"/>
    <x v="22"/>
    <x v="20"/>
    <s v="181953"/>
    <s v="Natural"/>
    <x v="2"/>
    <s v="Whole River"/>
    <n v="31"/>
    <n v="31"/>
    <n v="0.2491467576791809"/>
    <n v="15"/>
    <n v="219"/>
    <n v="0.14155251141552511"/>
    <n v="4.1853316754933472E-4"/>
    <n v="60.205479452054789"/>
    <n v="60.205479452054789"/>
    <n v="376.12259795036334"/>
    <n v="0.32212816178521353"/>
    <n v="124.42465753424656"/>
    <n v="791.8675831618591"/>
    <n v="0.22616210005740106"/>
    <n v="879"/>
    <n v="23880"/>
    <n v="0.17580381135000553"/>
    <s v="yes"/>
    <n v="4"/>
    <s v="NIC"/>
  </r>
  <r>
    <s v="Nicola River"/>
    <x v="21"/>
    <x v="20"/>
    <s v="182731"/>
    <s v="Natural"/>
    <x v="2"/>
    <s v="Whole River"/>
    <n v="31"/>
    <n v="31"/>
    <n v="0.2491467576791809"/>
    <n v="1"/>
    <n v="219"/>
    <n v="0.14155251141552511"/>
    <n v="4.1853316754933472E-4"/>
    <n v="4.0136986301369859"/>
    <n v="4.0136986301369859"/>
    <n v="13.538787663288854"/>
    <n v="0.91673777722616856"/>
    <n v="124.42465753424656"/>
    <n v="791.8675831618591"/>
    <n v="0.22616210005740106"/>
    <n v="879"/>
    <n v="23880"/>
    <n v="0.17580381135000553"/>
    <s v="yes"/>
    <n v="3"/>
    <s v="NIC"/>
  </r>
  <r>
    <s v="Nicola River"/>
    <x v="21"/>
    <x v="20"/>
    <s v="182732"/>
    <s v="Natural"/>
    <x v="2"/>
    <s v="Whole River"/>
    <n v="31"/>
    <n v="31"/>
    <n v="0.2491467576791809"/>
    <n v="1"/>
    <n v="219"/>
    <n v="0.14155251141552511"/>
    <n v="4.1853316754933472E-4"/>
    <n v="4.0136986301369859"/>
    <n v="4.0136986301369859"/>
    <n v="13.538787663288854"/>
    <n v="0.91673777722616856"/>
    <n v="124.42465753424656"/>
    <n v="791.8675831618591"/>
    <n v="0.22616210005740106"/>
    <n v="879"/>
    <n v="23880"/>
    <n v="0.17580381135000553"/>
    <s v="yes"/>
    <n v="3"/>
    <s v="NIC"/>
  </r>
  <r>
    <s v="Nicola River"/>
    <x v="3"/>
    <x v="20"/>
    <s v="No Pin"/>
    <s v="Natural"/>
    <x v="2"/>
    <s v="Whole River"/>
    <n v="31"/>
    <n v="31"/>
    <n v="0.2491467576791809"/>
    <n v="3"/>
    <n v="219"/>
    <n v="0.14155251141552511"/>
    <n v="4.1853316754933472E-4"/>
    <n v="12.041095890410958"/>
    <n v="12.041095890410958"/>
    <n v="45.560385361324578"/>
    <n v="0.56056719585265413"/>
    <n v="124.42465753424656"/>
    <n v="791.8675831618591"/>
    <n v="0.22616210005740106"/>
    <n v="879"/>
    <n v="23880"/>
    <n v="0.17580381135000553"/>
    <s v="no"/>
    <s v=""/>
    <s v=""/>
  </r>
  <r>
    <m/>
    <x v="3"/>
    <x v="1"/>
    <m/>
    <m/>
    <x v="1"/>
    <m/>
    <m/>
    <m/>
    <m/>
    <m/>
    <m/>
    <m/>
    <m/>
    <m/>
    <m/>
    <m/>
    <m/>
    <m/>
    <m/>
    <m/>
    <m/>
    <m/>
    <m/>
    <s v="no"/>
    <s v=""/>
    <s v=""/>
  </r>
  <r>
    <s v="Nicola River"/>
    <x v="3"/>
    <x v="21"/>
    <s v="180852"/>
    <s v="Natural"/>
    <x v="0"/>
    <s v="Whole River"/>
    <n v="30"/>
    <n v="26"/>
    <n v="0.35987228038909935"/>
    <n v="1"/>
    <n v="1864"/>
    <n v="1.6094420600858368E-2"/>
    <n v="4.9704489478784609E-6"/>
    <n v="2.7787636183558924"/>
    <n v="2.7787636183558924"/>
    <n v="5.2353221515166837"/>
    <n v="0.82341751612098235"/>
    <n v="72.247854077253209"/>
    <n v="120.58180549055511"/>
    <n v="0.15199032339576443"/>
    <n v="4489"/>
    <n v="80381.379609456955"/>
    <n v="6.3157964167243244E-2"/>
    <s v="no"/>
    <s v=""/>
    <s v=""/>
  </r>
  <r>
    <s v="Nicola River"/>
    <x v="3"/>
    <x v="21"/>
    <s v="180853"/>
    <s v="Natural"/>
    <x v="0"/>
    <s v="Whole River"/>
    <n v="30"/>
    <n v="26"/>
    <n v="0.35987228038909935"/>
    <n v="0"/>
    <n v="1864"/>
    <n v="1.6094420600858368E-2"/>
    <n v="4.9704489478784609E-6"/>
    <n v="0"/>
    <n v="0"/>
    <n v="0"/>
    <s v="NA"/>
    <n v="72.247854077253209"/>
    <n v="120.58180549055511"/>
    <n v="0.15199032339576443"/>
    <n v="4489"/>
    <n v="80381.379609456955"/>
    <n v="6.3157964167243244E-2"/>
    <s v="no"/>
    <s v=""/>
    <s v=""/>
  </r>
  <r>
    <s v="Nicola River"/>
    <x v="3"/>
    <x v="21"/>
    <s v="180857"/>
    <s v="Natural"/>
    <x v="0"/>
    <s v="Whole River"/>
    <n v="30"/>
    <n v="26"/>
    <n v="0.35987228038909935"/>
    <n v="0"/>
    <n v="1864"/>
    <n v="1.6094420600858368E-2"/>
    <n v="4.9704489478784609E-6"/>
    <n v="0"/>
    <n v="0"/>
    <n v="0"/>
    <s v="NA"/>
    <n v="72.247854077253209"/>
    <n v="120.58180549055511"/>
    <n v="0.15199032339576443"/>
    <n v="4489"/>
    <n v="80381.379609456955"/>
    <n v="6.3157964167243244E-2"/>
    <s v="no"/>
    <s v=""/>
    <s v=""/>
  </r>
  <r>
    <s v="Nicola River"/>
    <x v="3"/>
    <x v="21"/>
    <s v="181225"/>
    <s v="Natural"/>
    <x v="0"/>
    <s v="Whole River"/>
    <n v="30"/>
    <n v="26"/>
    <n v="0.35987228038909935"/>
    <n v="0"/>
    <n v="1864"/>
    <n v="1.6094420600858368E-2"/>
    <n v="4.9704489478784609E-6"/>
    <n v="0"/>
    <n v="0"/>
    <n v="0"/>
    <s v="NA"/>
    <n v="72.247854077253209"/>
    <n v="120.58180549055511"/>
    <n v="0.15199032339576443"/>
    <n v="4489"/>
    <n v="80381.379609456955"/>
    <n v="6.3157964167243244E-2"/>
    <s v="no"/>
    <s v=""/>
    <s v=""/>
  </r>
  <r>
    <s v="Nicola River"/>
    <x v="3"/>
    <x v="21"/>
    <s v="181430"/>
    <s v="Natural"/>
    <x v="0"/>
    <s v="Whole River"/>
    <n v="30"/>
    <n v="26"/>
    <n v="0.35987228038909935"/>
    <n v="0"/>
    <n v="1864"/>
    <n v="1.6094420600858368E-2"/>
    <n v="4.9704489478784609E-6"/>
    <n v="0"/>
    <n v="0"/>
    <n v="0"/>
    <s v="NA"/>
    <n v="72.247854077253209"/>
    <n v="120.58180549055511"/>
    <n v="0.15199032339576443"/>
    <n v="4489"/>
    <n v="80381.379609456955"/>
    <n v="6.3157964167243244E-2"/>
    <s v="no"/>
    <s v=""/>
    <s v=""/>
  </r>
  <r>
    <s v="Nicola River"/>
    <x v="23"/>
    <x v="21"/>
    <s v="181642"/>
    <s v="Natural"/>
    <x v="0"/>
    <s v="Whole River"/>
    <n v="30"/>
    <n v="26"/>
    <n v="0.35987228038909935"/>
    <n v="20"/>
    <n v="1864"/>
    <n v="1.6094420600858368E-2"/>
    <n v="4.9704489478784609E-6"/>
    <n v="55.575272367117847"/>
    <n v="55.575272367117847"/>
    <n v="172.48911475579362"/>
    <n v="0.23631933009890241"/>
    <n v="72.247854077253209"/>
    <n v="120.58180549055511"/>
    <n v="0.15199032339576443"/>
    <n v="4489"/>
    <n v="80381.379609456955"/>
    <n v="6.3157964167243244E-2"/>
    <s v="yes"/>
    <n v="4"/>
    <s v="NIC"/>
  </r>
  <r>
    <s v="Nicola River"/>
    <x v="23"/>
    <x v="21"/>
    <s v="181643"/>
    <s v="Natural"/>
    <x v="0"/>
    <s v="Whole River"/>
    <n v="30"/>
    <n v="26"/>
    <n v="0.35987228038909935"/>
    <n v="3"/>
    <n v="1864"/>
    <n v="1.6094420600858368E-2"/>
    <n v="4.9704489478784609E-6"/>
    <n v="8.3362908550676771"/>
    <n v="8.3362908550676771"/>
    <n v="16.776219166004683"/>
    <n v="0.49133102306108123"/>
    <n v="72.247854077253209"/>
    <n v="120.58180549055511"/>
    <n v="0.15199032339576443"/>
    <n v="4489"/>
    <n v="80381.379609456955"/>
    <n v="6.3157964167243244E-2"/>
    <s v="yes"/>
    <n v="4"/>
    <s v="NIC"/>
  </r>
  <r>
    <s v="Nicola River"/>
    <x v="3"/>
    <x v="21"/>
    <s v="No Pin"/>
    <s v="Natural"/>
    <x v="0"/>
    <s v="Whole River"/>
    <n v="30"/>
    <n v="26"/>
    <n v="0.35987228038909935"/>
    <n v="2"/>
    <n v="1864"/>
    <n v="1.6094420600858368E-2"/>
    <n v="4.9704489478784609E-6"/>
    <n v="5.5575272367117847"/>
    <n v="5.5575272367117847"/>
    <n v="10.827395206851579"/>
    <n v="0.59208000483920975"/>
    <n v="72.247854077253209"/>
    <n v="120.58180549055511"/>
    <n v="0.15199032339576443"/>
    <n v="4489"/>
    <n v="80381.379609456955"/>
    <n v="6.3157964167243244E-2"/>
    <s v="no"/>
    <s v=""/>
    <s v=""/>
  </r>
  <r>
    <m/>
    <x v="3"/>
    <x v="1"/>
    <m/>
    <m/>
    <x v="1"/>
    <m/>
    <m/>
    <m/>
    <m/>
    <m/>
    <m/>
    <m/>
    <m/>
    <m/>
    <m/>
    <m/>
    <m/>
    <m/>
    <m/>
    <m/>
    <m/>
    <m/>
    <m/>
    <s v="no"/>
    <s v=""/>
    <s v=""/>
  </r>
  <r>
    <s v="Nicola River"/>
    <x v="3"/>
    <x v="21"/>
    <s v="180852"/>
    <s v="Natural"/>
    <x v="2"/>
    <s v="Whole River"/>
    <n v="53"/>
    <n v="51"/>
    <n v="0.42374935087415616"/>
    <n v="0"/>
    <n v="2256"/>
    <n v="2.3492907801418439E-2"/>
    <n v="5.6933642106291904E-6"/>
    <n v="0"/>
    <n v="0"/>
    <n v="0"/>
    <s v="NA"/>
    <n v="120.35416666666666"/>
    <n v="196.05159982381488"/>
    <n v="0.11633866211177209"/>
    <n v="5123"/>
    <n v="85365.302374312727"/>
    <n v="5.703170241603548E-2"/>
    <s v="no"/>
    <s v=""/>
    <s v=""/>
  </r>
  <r>
    <s v="Nicola River"/>
    <x v="3"/>
    <x v="21"/>
    <s v="180853"/>
    <s v="Natural"/>
    <x v="2"/>
    <s v="Whole River"/>
    <n v="53"/>
    <n v="51"/>
    <n v="0.42374935087415616"/>
    <n v="1"/>
    <n v="2256"/>
    <n v="2.3492907801418439E-2"/>
    <n v="5.6933642106291904E-6"/>
    <n v="2.3598856209150325"/>
    <n v="2.3598856209150325"/>
    <n v="3.3279851578286141"/>
    <n v="0.77303603023566569"/>
    <n v="120.35416666666666"/>
    <n v="196.05159982381488"/>
    <n v="0.11633866211177209"/>
    <n v="5123"/>
    <n v="85365.302374312727"/>
    <n v="5.703170241603548E-2"/>
    <s v="no"/>
    <s v=""/>
    <s v=""/>
  </r>
  <r>
    <s v="Nicola River"/>
    <x v="3"/>
    <x v="21"/>
    <s v="180857"/>
    <s v="Natural"/>
    <x v="2"/>
    <s v="Whole River"/>
    <n v="53"/>
    <n v="51"/>
    <n v="0.42374935087415616"/>
    <n v="2"/>
    <n v="2256"/>
    <n v="2.3492907801418439E-2"/>
    <n v="5.6933642106291904E-6"/>
    <n v="4.719771241830065"/>
    <n v="4.719771241830065"/>
    <n v="6.8067212574671592"/>
    <n v="0.55277454189953168"/>
    <n v="120.35416666666666"/>
    <n v="196.05159982381488"/>
    <n v="0.11633866211177209"/>
    <n v="5123"/>
    <n v="85365.302374312727"/>
    <n v="5.703170241603548E-2"/>
    <s v="no"/>
    <s v=""/>
    <s v=""/>
  </r>
  <r>
    <s v="Nicola River"/>
    <x v="3"/>
    <x v="21"/>
    <s v="181225"/>
    <s v="Natural"/>
    <x v="2"/>
    <s v="Whole River"/>
    <n v="53"/>
    <n v="51"/>
    <n v="0.42374935087415616"/>
    <n v="1"/>
    <n v="2256"/>
    <n v="2.3492907801418439E-2"/>
    <n v="5.6933642106291904E-6"/>
    <n v="2.3598856209150325"/>
    <n v="2.3598856209150325"/>
    <n v="3.3279851578286141"/>
    <n v="0.77303603023566569"/>
    <n v="120.35416666666666"/>
    <n v="196.05159982381488"/>
    <n v="0.11633866211177209"/>
    <n v="5123"/>
    <n v="85365.302374312727"/>
    <n v="5.703170241603548E-2"/>
    <s v="no"/>
    <s v=""/>
    <s v=""/>
  </r>
  <r>
    <s v="Nicola River"/>
    <x v="3"/>
    <x v="21"/>
    <s v="181430"/>
    <s v="Natural"/>
    <x v="2"/>
    <s v="Whole River"/>
    <n v="53"/>
    <n v="51"/>
    <n v="0.42374935087415616"/>
    <n v="2"/>
    <n v="2256"/>
    <n v="2.3492907801418439E-2"/>
    <n v="5.6933642106291904E-6"/>
    <n v="4.719771241830065"/>
    <n v="4.719771241830065"/>
    <n v="6.8067212574671592"/>
    <n v="0.55277454189953168"/>
    <n v="120.35416666666666"/>
    <n v="196.05159982381488"/>
    <n v="0.11633866211177209"/>
    <n v="5123"/>
    <n v="85365.302374312727"/>
    <n v="5.703170241603548E-2"/>
    <s v="no"/>
    <s v=""/>
    <s v=""/>
  </r>
  <r>
    <s v="Nicola River"/>
    <x v="23"/>
    <x v="21"/>
    <s v="181642"/>
    <s v="Natural"/>
    <x v="2"/>
    <s v="Whole River"/>
    <n v="53"/>
    <n v="51"/>
    <n v="0.42374935087415616"/>
    <n v="22"/>
    <n v="2256"/>
    <n v="2.3492907801418439E-2"/>
    <n v="5.6933642106291904E-6"/>
    <n v="51.917483660130713"/>
    <n v="51.917483660130713"/>
    <n v="108.03914103032349"/>
    <n v="0.20020592516702027"/>
    <n v="120.35416666666666"/>
    <n v="196.05159982381488"/>
    <n v="0.11633866211177209"/>
    <n v="5123"/>
    <n v="85365.302374312727"/>
    <n v="5.703170241603548E-2"/>
    <s v="yes"/>
    <n v="4"/>
    <s v="NIC"/>
  </r>
  <r>
    <s v="Nicola River"/>
    <x v="23"/>
    <x v="21"/>
    <s v="181643"/>
    <s v="Natural"/>
    <x v="2"/>
    <s v="Whole River"/>
    <n v="53"/>
    <n v="51"/>
    <n v="0.42374935087415616"/>
    <n v="16"/>
    <n v="2256"/>
    <n v="2.3492907801418439E-2"/>
    <n v="5.6933642106291904E-6"/>
    <n v="37.75816993464052"/>
    <n v="37.75816993464052"/>
    <n v="71.33787554244951"/>
    <n v="0.22369132870038141"/>
    <n v="120.35416666666666"/>
    <n v="196.05159982381488"/>
    <n v="0.11633866211177209"/>
    <n v="5123"/>
    <n v="85365.302374312727"/>
    <n v="5.703170241603548E-2"/>
    <s v="yes"/>
    <n v="4"/>
    <s v="NIC"/>
  </r>
  <r>
    <s v="Nicola River"/>
    <x v="3"/>
    <x v="21"/>
    <s v="No Pin"/>
    <s v="Natural"/>
    <x v="2"/>
    <s v="Whole River"/>
    <n v="53"/>
    <n v="51"/>
    <n v="0.42374935087415616"/>
    <n v="7"/>
    <n v="2256"/>
    <n v="2.3492907801418439E-2"/>
    <n v="5.6933642106291904E-6"/>
    <n v="16.519199346405227"/>
    <n v="16.519199346405227"/>
    <n v="26.461665882808838"/>
    <n v="0.31140070874638576"/>
    <n v="120.35416666666666"/>
    <n v="196.05159982381488"/>
    <n v="0.11633866211177209"/>
    <n v="5123"/>
    <n v="85365.302374312727"/>
    <n v="5.703170241603548E-2"/>
    <s v="no"/>
    <s v=""/>
    <s v=""/>
  </r>
  <r>
    <m/>
    <x v="3"/>
    <x v="1"/>
    <m/>
    <m/>
    <x v="1"/>
    <m/>
    <m/>
    <m/>
    <m/>
    <m/>
    <m/>
    <m/>
    <m/>
    <m/>
    <m/>
    <m/>
    <m/>
    <m/>
    <m/>
    <m/>
    <m/>
    <m/>
    <m/>
    <s v="no"/>
    <s v=""/>
    <s v=""/>
  </r>
  <r>
    <s v="Nicola River"/>
    <x v="3"/>
    <x v="22"/>
    <s v="180850"/>
    <s v="Natural"/>
    <x v="0"/>
    <s v="Whole River"/>
    <n v="53"/>
    <n v="45"/>
    <n v="0.39151005683049761"/>
    <n v="0"/>
    <n v="3492"/>
    <n v="1.5177548682703322E-2"/>
    <n v="2.3073228365401035E-6"/>
    <n v="0"/>
    <n v="0"/>
    <n v="0"/>
    <s v="NA"/>
    <n v="114.93957617411226"/>
    <n v="169.18201866089535"/>
    <n v="0.11316379672425526"/>
    <n v="7573"/>
    <n v="161614.50567833026"/>
    <n v="5.3085047742207271E-2"/>
    <s v="no"/>
    <s v=""/>
    <s v=""/>
  </r>
  <r>
    <s v="Nicola River"/>
    <x v="24"/>
    <x v="22"/>
    <s v="180851"/>
    <s v="Natural"/>
    <x v="0"/>
    <s v="Whole River"/>
    <n v="53"/>
    <n v="45"/>
    <n v="0.39151005683049761"/>
    <n v="5"/>
    <n v="3492"/>
    <n v="1.5177548682703322E-2"/>
    <n v="2.3073228365401035E-6"/>
    <n v="12.771064019345806"/>
    <n v="13.068065508167802"/>
    <n v="22.191804675245056"/>
    <n v="0.36886651166553691"/>
    <n v="114.93957617411226"/>
    <n v="169.18201866089535"/>
    <n v="0.11316379672425526"/>
    <n v="7573"/>
    <n v="161614.50567833026"/>
    <n v="5.3085047742207271E-2"/>
    <s v="yes"/>
    <n v="5"/>
    <s v="NIC"/>
  </r>
  <r>
    <s v="Nicola River"/>
    <x v="3"/>
    <x v="22"/>
    <s v="180852"/>
    <s v="Natural"/>
    <x v="0"/>
    <s v="Whole River"/>
    <n v="53"/>
    <n v="45"/>
    <n v="0.39151005683049761"/>
    <n v="20"/>
    <n v="3492"/>
    <n v="1.5177548682703322E-2"/>
    <n v="2.3073228365401035E-6"/>
    <n v="51.084256077383223"/>
    <n v="52.272262032671208"/>
    <n v="113.83122146555732"/>
    <n v="0.20885439790404667"/>
    <n v="114.93957617411226"/>
    <n v="169.18201866089535"/>
    <n v="0.11316379672425526"/>
    <n v="7573"/>
    <n v="161614.50567833026"/>
    <n v="5.3085047742207271E-2"/>
    <s v="no"/>
    <s v=""/>
    <s v=""/>
  </r>
  <r>
    <s v="Nicola River"/>
    <x v="3"/>
    <x v="22"/>
    <s v="180853"/>
    <s v="Natural"/>
    <x v="0"/>
    <s v="Whole River"/>
    <n v="53"/>
    <n v="45"/>
    <n v="0.39151005683049761"/>
    <n v="10"/>
    <n v="3492"/>
    <n v="1.5177548682703322E-2"/>
    <n v="2.3073228365401035E-6"/>
    <n v="25.542128038691612"/>
    <n v="26.136131016335604"/>
    <n v="48.560943144586297"/>
    <n v="0.2728264542867409"/>
    <n v="114.93957617411226"/>
    <n v="169.18201866089535"/>
    <n v="0.11316379672425526"/>
    <n v="7573"/>
    <n v="161614.50567833026"/>
    <n v="5.3085047742207271E-2"/>
    <s v="no"/>
    <s v=""/>
    <s v=""/>
  </r>
  <r>
    <s v="Nicola River"/>
    <x v="3"/>
    <x v="22"/>
    <s v="181226"/>
    <s v="Natural"/>
    <x v="0"/>
    <s v="Whole River"/>
    <n v="53"/>
    <n v="45"/>
    <n v="0.39151005683049761"/>
    <n v="3"/>
    <n v="3492"/>
    <n v="1.5177548682703322E-2"/>
    <n v="2.3073228365401035E-6"/>
    <n v="7.6626384116074835"/>
    <n v="7.8408393049006806"/>
    <n v="12.813802749855492"/>
    <n v="0.46715465938787737"/>
    <n v="114.93957617411226"/>
    <n v="169.18201866089535"/>
    <n v="0.11316379672425526"/>
    <n v="7573"/>
    <n v="161614.50567833026"/>
    <n v="5.3085047742207271E-2"/>
    <s v="no"/>
    <s v=""/>
    <s v=""/>
  </r>
  <r>
    <s v="Nicola River"/>
    <x v="25"/>
    <x v="22"/>
    <s v="181227"/>
    <s v="Natural"/>
    <x v="0"/>
    <s v="Whole River"/>
    <n v="53"/>
    <n v="45"/>
    <n v="0.39151005683049761"/>
    <n v="4"/>
    <n v="3492"/>
    <n v="1.5177548682703322E-2"/>
    <n v="2.3073228365401035E-6"/>
    <n v="10.216851215476645"/>
    <n v="10.454452406534241"/>
    <n v="17.419257036668352"/>
    <n v="0.40850534643149411"/>
    <n v="114.93957617411226"/>
    <n v="169.18201866089535"/>
    <n v="0.11316379672425526"/>
    <n v="7573"/>
    <n v="161614.50567833026"/>
    <n v="5.3085047742207271E-2"/>
    <s v="yes"/>
    <n v="4"/>
    <s v="NIC"/>
  </r>
  <r>
    <s v="Nicola River"/>
    <x v="23"/>
    <x v="22"/>
    <s v="181642"/>
    <s v="Natural"/>
    <x v="0"/>
    <s v="Whole River"/>
    <n v="53"/>
    <n v="45"/>
    <n v="0.39151005683049761"/>
    <n v="1"/>
    <n v="3492"/>
    <n v="1.5177548682703322E-2"/>
    <n v="2.3073228365401035E-6"/>
    <n v="2.5542128038691612"/>
    <n v="2.6136131016335602"/>
    <n v="4.1041742315213172"/>
    <n v="0.79315089206614031"/>
    <n v="114.93957617411226"/>
    <n v="169.18201866089535"/>
    <n v="0.11316379672425526"/>
    <n v="7573"/>
    <n v="161614.50567833026"/>
    <n v="5.3085047742207271E-2"/>
    <s v="yes"/>
    <n v="3"/>
    <s v="NIC"/>
  </r>
  <r>
    <s v="Nicola River"/>
    <x v="3"/>
    <x v="22"/>
    <s v="181754"/>
    <s v="Natural"/>
    <x v="0"/>
    <s v="Whole River"/>
    <n v="53"/>
    <n v="45"/>
    <n v="0.39151005683049761"/>
    <n v="0"/>
    <n v="3492"/>
    <n v="1.5177548682703322E-2"/>
    <n v="2.3073228365401035E-6"/>
    <n v="0"/>
    <n v="0"/>
    <n v="0"/>
    <s v="NA"/>
    <n v="114.93957617411226"/>
    <n v="169.18201866089535"/>
    <n v="0.11316379672425526"/>
    <n v="7573"/>
    <n v="161614.50567833026"/>
    <n v="5.3085047742207271E-2"/>
    <s v="no"/>
    <s v=""/>
    <s v=""/>
  </r>
  <r>
    <s v="Nicola River"/>
    <x v="3"/>
    <x v="22"/>
    <s v="No Pin"/>
    <s v="Natural"/>
    <x v="0"/>
    <s v="Whole River"/>
    <n v="53"/>
    <n v="45"/>
    <n v="0.39151005683049761"/>
    <n v="1"/>
    <n v="3492"/>
    <n v="1.5177548682703322E-2"/>
    <n v="2.3073228365401035E-6"/>
    <n v="2.5542128038691612"/>
    <n v="2.5542128038691612"/>
    <n v="4.1041742315213172"/>
    <n v="0.79315089206614031"/>
    <n v="114.93957617411226"/>
    <n v="169.18201866089535"/>
    <n v="0.11316379672425526"/>
    <n v="7573"/>
    <n v="161614.50567833026"/>
    <n v="5.3085047742207271E-2"/>
    <s v="no"/>
    <s v=""/>
    <s v=""/>
  </r>
  <r>
    <s v="Nicola River"/>
    <x v="3"/>
    <x v="22"/>
    <s v="lost pin"/>
    <s v="Natural"/>
    <x v="0"/>
    <s v="Whole River"/>
    <n v="53"/>
    <n v="45"/>
    <n v="0.39151005683049761"/>
    <n v="1"/>
    <n v="3492"/>
    <n v="1.5177548682703322E-2"/>
    <n v="2.3073228365401035E-6"/>
    <n v="2.5542128038691612"/>
    <m/>
    <n v="4.1041742315213172"/>
    <n v="0.79315089206614031"/>
    <n v="114.93957617411226"/>
    <n v="169.18201866089535"/>
    <n v="0.11316379672425526"/>
    <n v="7573"/>
    <n v="161614.50567833026"/>
    <n v="5.3085047742207271E-2"/>
    <s v="no"/>
    <s v=""/>
    <s v=""/>
  </r>
  <r>
    <m/>
    <x v="3"/>
    <x v="1"/>
    <m/>
    <m/>
    <x v="1"/>
    <m/>
    <m/>
    <m/>
    <m/>
    <m/>
    <m/>
    <m/>
    <m/>
    <m/>
    <m/>
    <m/>
    <m/>
    <m/>
    <m/>
    <m/>
    <m/>
    <m/>
    <m/>
    <s v="no"/>
    <s v=""/>
    <s v=""/>
  </r>
  <r>
    <s v="Nicola River"/>
    <x v="3"/>
    <x v="22"/>
    <s v="180850"/>
    <s v="Natural"/>
    <x v="2"/>
    <s v="Whole River"/>
    <n v="105"/>
    <n v="94"/>
    <n v="0.38795990367922945"/>
    <n v="1"/>
    <n v="4422"/>
    <n v="2.3744911804613297E-2"/>
    <n v="2.9711254794191623E-6"/>
    <n v="2.5775859580241924"/>
    <n v="2.612418200700195"/>
    <n v="4.1552416551484113"/>
    <n v="0.7908333687502912"/>
    <n v="242.29308005427407"/>
    <n v="487.16415280155837"/>
    <n v="9.1095442796585296E-2"/>
    <n v="10204"/>
    <n v="317029.25581898482"/>
    <n v="5.5179685478024376E-2"/>
    <s v="no"/>
    <s v=""/>
    <s v=""/>
  </r>
  <r>
    <s v="Nicola River"/>
    <x v="24"/>
    <x v="22"/>
    <s v="180851"/>
    <s v="Natural"/>
    <x v="2"/>
    <s v="Whole River"/>
    <n v="105"/>
    <n v="94"/>
    <n v="0.38795990367922945"/>
    <n v="8"/>
    <n v="4422"/>
    <n v="2.3744911804613297E-2"/>
    <n v="2.9711254794191623E-6"/>
    <n v="20.620687664193539"/>
    <n v="20.89934560560156"/>
    <n v="36.32943805749413"/>
    <n v="0.2922982370407568"/>
    <n v="242.29308005427407"/>
    <n v="487.16415280155837"/>
    <n v="9.1095442796585296E-2"/>
    <n v="10204"/>
    <n v="317029.25581898482"/>
    <n v="5.5179685478024376E-2"/>
    <s v="yes"/>
    <n v="5"/>
    <s v="NIC"/>
  </r>
  <r>
    <s v="Nicola River"/>
    <x v="3"/>
    <x v="22"/>
    <s v="180852"/>
    <s v="Natural"/>
    <x v="2"/>
    <s v="Whole River"/>
    <n v="105"/>
    <n v="94"/>
    <n v="0.38795990367922945"/>
    <n v="32"/>
    <n v="4422"/>
    <n v="2.3744911804613297E-2"/>
    <n v="2.9711254794191623E-6"/>
    <n v="82.482750656774158"/>
    <n v="83.597382422406241"/>
    <n v="187.66067542504183"/>
    <n v="0.16608235793729892"/>
    <n v="242.29308005427407"/>
    <n v="487.16415280155837"/>
    <n v="9.1095442796585296E-2"/>
    <n v="10204"/>
    <n v="317029.25581898482"/>
    <n v="5.5179685478024376E-2"/>
    <s v="no"/>
    <s v=""/>
    <s v=""/>
  </r>
  <r>
    <s v="Nicola River"/>
    <x v="3"/>
    <x v="22"/>
    <s v="180853"/>
    <s v="Natural"/>
    <x v="2"/>
    <s v="Whole River"/>
    <n v="105"/>
    <n v="94"/>
    <n v="0.38795990367922945"/>
    <n v="25"/>
    <n v="4422"/>
    <n v="2.3744911804613297E-2"/>
    <n v="2.9711254794191623E-6"/>
    <n v="64.439648950604806"/>
    <n v="65.310455017504864"/>
    <n v="136.96145012485505"/>
    <n v="0.18161261298580303"/>
    <n v="242.29308005427407"/>
    <n v="487.16415280155837"/>
    <n v="9.1095442796585296E-2"/>
    <n v="10204"/>
    <n v="317029.25581898482"/>
    <n v="5.5179685478024376E-2"/>
    <s v="no"/>
    <s v=""/>
    <s v=""/>
  </r>
  <r>
    <s v="Nicola River"/>
    <x v="3"/>
    <x v="22"/>
    <s v="181226"/>
    <s v="Natural"/>
    <x v="2"/>
    <s v="Whole River"/>
    <n v="105"/>
    <n v="94"/>
    <n v="0.38795990367922945"/>
    <n v="3"/>
    <n v="4422"/>
    <n v="2.3744911804613297E-2"/>
    <n v="2.9711254794191623E-6"/>
    <n v="7.7327578740725773"/>
    <n v="7.8372546021005851"/>
    <n v="12.79652905290668"/>
    <n v="0.46260644775934034"/>
    <n v="242.29308005427407"/>
    <n v="487.16415280155837"/>
    <n v="9.1095442796585296E-2"/>
    <n v="10204"/>
    <n v="317029.25581898482"/>
    <n v="5.5179685478024376E-2"/>
    <s v="no"/>
    <s v=""/>
    <s v=""/>
  </r>
  <r>
    <s v="Nicola River"/>
    <x v="25"/>
    <x v="22"/>
    <s v="181227"/>
    <s v="Natural"/>
    <x v="2"/>
    <s v="Whole River"/>
    <n v="105"/>
    <n v="94"/>
    <n v="0.38795990367922945"/>
    <n v="3"/>
    <n v="4422"/>
    <n v="2.3744911804613297E-2"/>
    <n v="2.9711254794191623E-6"/>
    <n v="7.7327578740725773"/>
    <n v="7.8372546021005851"/>
    <n v="12.79652905290668"/>
    <n v="0.46260644775934034"/>
    <n v="242.29308005427407"/>
    <n v="487.16415280155837"/>
    <n v="9.1095442796585296E-2"/>
    <n v="10204"/>
    <n v="317029.25581898482"/>
    <n v="5.5179685478024376E-2"/>
    <s v="yes"/>
    <n v="4"/>
    <s v="NIC"/>
  </r>
  <r>
    <s v="Nicola River"/>
    <x v="23"/>
    <x v="22"/>
    <s v="181642"/>
    <s v="Natural"/>
    <x v="2"/>
    <s v="Whole River"/>
    <n v="105"/>
    <n v="94"/>
    <n v="0.38795990367922945"/>
    <n v="0"/>
    <n v="4422"/>
    <n v="2.3744911804613297E-2"/>
    <n v="2.9711254794191623E-6"/>
    <n v="0"/>
    <n v="0"/>
    <n v="0"/>
    <s v="NA"/>
    <n v="242.29308005427407"/>
    <n v="487.16415280155837"/>
    <n v="9.1095442796585296E-2"/>
    <n v="10204"/>
    <n v="317029.25581898482"/>
    <n v="5.5179685478024376E-2"/>
    <s v="yes"/>
    <n v="3"/>
    <s v="NIC"/>
  </r>
  <r>
    <s v="Nicola River"/>
    <x v="3"/>
    <x v="22"/>
    <s v="181754"/>
    <s v="Natural"/>
    <x v="2"/>
    <s v="Whole River"/>
    <n v="105"/>
    <n v="94"/>
    <n v="0.38795990367922945"/>
    <n v="2"/>
    <n v="4422"/>
    <n v="2.3744911804613297E-2"/>
    <n v="2.9711254794191623E-6"/>
    <n v="5.1551719160483849"/>
    <n v="5.2248364014003901"/>
    <n v="8.4207513394506375"/>
    <n v="0.56290132209262034"/>
    <n v="242.29308005427407"/>
    <n v="487.16415280155837"/>
    <n v="9.1095442796585296E-2"/>
    <n v="10204"/>
    <n v="317029.25581898482"/>
    <n v="5.5179685478024376E-2"/>
    <s v="no"/>
    <s v=""/>
    <s v=""/>
  </r>
  <r>
    <s v="Nicola River"/>
    <x v="3"/>
    <x v="22"/>
    <s v="No Pin"/>
    <s v="Natural"/>
    <x v="2"/>
    <s v="Whole River"/>
    <n v="105"/>
    <n v="94"/>
    <n v="0.38795990367922945"/>
    <n v="19"/>
    <n v="4422"/>
    <n v="2.3744911804613297E-2"/>
    <n v="2.9711254794191623E-6"/>
    <n v="48.974133202459655"/>
    <n v="48.974133202459655"/>
    <n v="97.805424433122326"/>
    <n v="0.20193644801461685"/>
    <n v="242.29308005427407"/>
    <n v="487.16415280155837"/>
    <n v="9.1095442796585296E-2"/>
    <n v="10204"/>
    <n v="317029.25581898482"/>
    <n v="5.5179685478024376E-2"/>
    <s v="no"/>
    <s v=""/>
    <s v=""/>
  </r>
  <r>
    <s v="Nicola River"/>
    <x v="3"/>
    <x v="22"/>
    <s v="lost pin"/>
    <s v="Natural"/>
    <x v="2"/>
    <s v="Whole River"/>
    <n v="105"/>
    <n v="94"/>
    <n v="0.38795990367922945"/>
    <n v="1"/>
    <n v="4422"/>
    <n v="2.3744911804613297E-2"/>
    <n v="2.9711254794191623E-6"/>
    <n v="2.5775859580241924"/>
    <m/>
    <n v="4.1552416551484113"/>
    <n v="0.7908333687502912"/>
    <n v="242.29308005427407"/>
    <n v="487.16415280155837"/>
    <n v="9.1095442796585296E-2"/>
    <n v="10204"/>
    <n v="317029.25581898482"/>
    <n v="5.5179685478024376E-2"/>
    <s v="no"/>
    <s v=""/>
    <s v=""/>
  </r>
  <r>
    <m/>
    <x v="3"/>
    <x v="1"/>
    <m/>
    <m/>
    <x v="1"/>
    <m/>
    <m/>
    <m/>
    <m/>
    <m/>
    <m/>
    <m/>
    <m/>
    <m/>
    <m/>
    <m/>
    <m/>
    <m/>
    <m/>
    <m/>
    <m/>
    <m/>
    <m/>
    <s v="no"/>
    <s v=""/>
    <s v=""/>
  </r>
  <r>
    <s v="Nicola River"/>
    <x v="26"/>
    <x v="23"/>
    <s v="180304"/>
    <s v="Natural"/>
    <x v="0"/>
    <s v="Whole River"/>
    <n v="341"/>
    <n v="151"/>
    <n v="0.18009948736518391"/>
    <n v="4"/>
    <n v="1805"/>
    <n v="0.18891966759002771"/>
    <n v="5.0392751415663484E-5"/>
    <n v="22.209946616279282"/>
    <n v="22.209946616279282"/>
    <n v="105.53868244774684"/>
    <n v="0.4625496102757527"/>
    <n v="838.42548476454294"/>
    <n v="5237.0021442117995"/>
    <n v="8.6313137822456226E-2"/>
    <n v="4438"/>
    <n v="119092.16702237941"/>
    <n v="7.7759650694363247E-2"/>
    <s v="yes"/>
    <n v="5"/>
    <s v="NIC"/>
  </r>
  <r>
    <s v="Nicola River"/>
    <x v="26"/>
    <x v="23"/>
    <s v="180305"/>
    <s v="Natural"/>
    <x v="0"/>
    <s v="Whole River"/>
    <n v="341"/>
    <n v="151"/>
    <n v="0.18009948736518391"/>
    <n v="7"/>
    <n v="1805"/>
    <n v="0.18891966759002771"/>
    <n v="5.0392751415663484E-5"/>
    <n v="38.86740657848874"/>
    <n v="38.86740657848874"/>
    <n v="189.5160373399338"/>
    <n v="0.35419091727228491"/>
    <n v="838.42548476454294"/>
    <n v="5237.0021442117995"/>
    <n v="8.6313137822456226E-2"/>
    <n v="4438"/>
    <n v="119092.16702237941"/>
    <n v="7.7759650694363247E-2"/>
    <s v="yes"/>
    <n v="5"/>
    <s v="NIC"/>
  </r>
  <r>
    <s v="Nicola River"/>
    <x v="26"/>
    <x v="23"/>
    <s v="180306"/>
    <s v="Natural"/>
    <x v="0"/>
    <s v="Whole River"/>
    <n v="341"/>
    <n v="151"/>
    <n v="0.18009948736518391"/>
    <n v="3"/>
    <n v="1805"/>
    <n v="0.18891966759002771"/>
    <n v="5.0392751415663484E-5"/>
    <n v="16.657459962209462"/>
    <n v="16.657459962209462"/>
    <n v="78.464962827756295"/>
    <n v="0.53177645996046263"/>
    <n v="838.42548476454294"/>
    <n v="5237.0021442117995"/>
    <n v="8.6313137822456226E-2"/>
    <n v="4438"/>
    <n v="119092.16702237941"/>
    <n v="7.7759650694363247E-2"/>
    <s v="yes"/>
    <n v="5"/>
    <s v="NIC"/>
  </r>
  <r>
    <s v="Nicola River"/>
    <x v="3"/>
    <x v="23"/>
    <s v="180352"/>
    <s v="Natural"/>
    <x v="0"/>
    <s v="Whole River"/>
    <n v="341"/>
    <n v="151"/>
    <n v="0.18009948736518391"/>
    <n v="26"/>
    <n v="1805"/>
    <n v="0.18891966759002771"/>
    <n v="5.0392751415663484E-5"/>
    <n v="144.36465300581534"/>
    <n v="144.36465300581534"/>
    <n v="817.38011344595145"/>
    <n v="0.19803919955807564"/>
    <n v="838.42548476454294"/>
    <n v="5237.0021442117995"/>
    <n v="8.6313137822456226E-2"/>
    <n v="4438"/>
    <n v="119092.16702237941"/>
    <n v="7.7759650694363247E-2"/>
    <s v="no"/>
    <s v=""/>
    <s v=""/>
  </r>
  <r>
    <s v="Nicola River"/>
    <x v="3"/>
    <x v="23"/>
    <s v="180840"/>
    <s v="Natural"/>
    <x v="0"/>
    <s v="Whole River"/>
    <n v="341"/>
    <n v="151"/>
    <n v="0.18009948736518391"/>
    <n v="0"/>
    <n v="1805"/>
    <n v="0.18891966759002771"/>
    <n v="5.0392751415663484E-5"/>
    <n v="0"/>
    <n v="0"/>
    <n v="0"/>
    <s v="NA"/>
    <n v="838.42548476454294"/>
    <n v="5237.0021442117995"/>
    <n v="8.6313137822456226E-2"/>
    <n v="4438"/>
    <n v="119092.16702237941"/>
    <n v="7.7759650694363247E-2"/>
    <s v="no"/>
    <s v=""/>
    <s v=""/>
  </r>
  <r>
    <s v="Nicola River"/>
    <x v="3"/>
    <x v="23"/>
    <s v="180850"/>
    <s v="Natural"/>
    <x v="0"/>
    <s v="Whole River"/>
    <n v="341"/>
    <n v="151"/>
    <n v="0.18009948736518391"/>
    <n v="4"/>
    <n v="1805"/>
    <n v="0.18891966759002771"/>
    <n v="5.0392751415663484E-5"/>
    <n v="22.209946616279282"/>
    <n v="22.209946616279282"/>
    <n v="105.53868244774684"/>
    <n v="0.4625496102757527"/>
    <n v="838.42548476454294"/>
    <n v="5237.0021442117995"/>
    <n v="8.6313137822456226E-2"/>
    <n v="4438"/>
    <n v="119092.16702237941"/>
    <n v="7.7759650694363247E-2"/>
    <s v="no"/>
    <s v=""/>
    <s v=""/>
  </r>
  <r>
    <s v="Nicola River"/>
    <x v="24"/>
    <x v="23"/>
    <s v="180851"/>
    <s v="Natural"/>
    <x v="0"/>
    <s v="Whole River"/>
    <n v="341"/>
    <n v="151"/>
    <n v="0.18009948736518391"/>
    <n v="91"/>
    <n v="1805"/>
    <n v="0.18891966759002771"/>
    <n v="5.0392751415663484E-5"/>
    <n v="505.27628552035367"/>
    <n v="505.27628552035367"/>
    <n v="4219.4053579402998"/>
    <n v="0.12855729013445341"/>
    <n v="838.42548476454294"/>
    <n v="5237.0021442117995"/>
    <n v="8.6313137822456226E-2"/>
    <n v="4438"/>
    <n v="119092.16702237941"/>
    <n v="7.7759650694363247E-2"/>
    <s v="yes"/>
    <n v="4"/>
    <s v="NIC"/>
  </r>
  <r>
    <s v="Nicola River"/>
    <x v="3"/>
    <x v="23"/>
    <s v="180852"/>
    <s v="Natural"/>
    <x v="0"/>
    <s v="Whole River"/>
    <n v="341"/>
    <n v="151"/>
    <n v="0.18009948736518391"/>
    <n v="14"/>
    <n v="1805"/>
    <n v="0.18891966759002771"/>
    <n v="5.0392751415663484E-5"/>
    <n v="77.734813156977481"/>
    <n v="77.734813156977481"/>
    <n v="401.54100894295942"/>
    <n v="0.25778010361443815"/>
    <n v="838.42548476454294"/>
    <n v="5237.0021442117995"/>
    <n v="8.6313137822456226E-2"/>
    <n v="4438"/>
    <n v="119092.16702237941"/>
    <n v="7.7759650694363247E-2"/>
    <s v="no"/>
    <s v=""/>
    <s v=""/>
  </r>
  <r>
    <s v="Nicola River"/>
    <x v="3"/>
    <x v="23"/>
    <s v="No Pin"/>
    <s v="Natural"/>
    <x v="0"/>
    <s v="Whole River"/>
    <n v="341"/>
    <n v="151"/>
    <n v="0.18009948736518391"/>
    <n v="2"/>
    <n v="1805"/>
    <n v="0.18891966759002771"/>
    <n v="5.0392751415663484E-5"/>
    <n v="11.104973308139641"/>
    <n v="11.104973308139641"/>
    <n v="51.850609213134973"/>
    <n v="0.64842449535141955"/>
    <n v="838.42548476454294"/>
    <n v="5237.0021442117995"/>
    <n v="8.6313137822456226E-2"/>
    <n v="4438"/>
    <n v="119092.16702237941"/>
    <n v="7.7759650694363247E-2"/>
    <s v="no"/>
    <s v=""/>
    <s v=""/>
  </r>
  <r>
    <s v="Nicola River"/>
    <x v="3"/>
    <x v="23"/>
    <s v="lost pin"/>
    <s v="Natural"/>
    <x v="0"/>
    <s v="Whole River"/>
    <n v="341"/>
    <n v="151"/>
    <n v="0.18009948736518391"/>
    <n v="0"/>
    <n v="1805"/>
    <n v="0.18891966759002771"/>
    <n v="5.0392751415663484E-5"/>
    <n v="0"/>
    <m/>
    <n v="0"/>
    <s v="NA"/>
    <n v="838.42548476454294"/>
    <n v="5237.0021442117995"/>
    <n v="8.6313137822456226E-2"/>
    <n v="4438"/>
    <n v="119092.16702237941"/>
    <n v="7.7759650694363247E-2"/>
    <s v="no"/>
    <s v=""/>
    <s v=""/>
  </r>
  <r>
    <m/>
    <x v="3"/>
    <x v="1"/>
    <m/>
    <m/>
    <x v="1"/>
    <m/>
    <m/>
    <m/>
    <m/>
    <m/>
    <m/>
    <m/>
    <m/>
    <m/>
    <m/>
    <m/>
    <m/>
    <m/>
    <m/>
    <m/>
    <m/>
    <m/>
    <m/>
    <s v="no"/>
    <s v=""/>
    <s v=""/>
  </r>
  <r>
    <s v="Nicola River"/>
    <x v="26"/>
    <x v="23"/>
    <s v="180304"/>
    <s v="Natural"/>
    <x v="2"/>
    <s v="Whole River"/>
    <n v="489"/>
    <n v="241"/>
    <n v="0.16698964678471145"/>
    <n v="7"/>
    <n v="2096"/>
    <n v="0.23330152671755724"/>
    <n v="5.6450987608993897E-5"/>
    <n v="41.918766431218515"/>
    <n v="42.104247698613285"/>
    <n v="221.09609821033649"/>
    <n v="0.35471703474421629"/>
    <n v="1443.2032442748091"/>
    <n v="12699.316133164468"/>
    <n v="7.8084111114360061E-2"/>
    <n v="6186"/>
    <n v="193829.65174585904"/>
    <n v="7.1170528701536673E-2"/>
    <s v="yes"/>
    <n v="5"/>
    <s v="NIC"/>
  </r>
  <r>
    <s v="Nicola River"/>
    <x v="26"/>
    <x v="23"/>
    <s v="180305"/>
    <s v="Natural"/>
    <x v="2"/>
    <s v="Whole River"/>
    <n v="489"/>
    <n v="241"/>
    <n v="0.16698964678471145"/>
    <n v="6"/>
    <n v="2096"/>
    <n v="0.23330152671755724"/>
    <n v="5.6450987608993897E-5"/>
    <n v="35.93037122675873"/>
    <n v="36.089355170239962"/>
    <n v="188.19905108711339"/>
    <n v="0.38180974641732823"/>
    <n v="1443.2032442748091"/>
    <n v="12699.316133164468"/>
    <n v="7.8084111114360061E-2"/>
    <n v="6186"/>
    <n v="193829.65174585904"/>
    <n v="7.1170528701536673E-2"/>
    <s v="yes"/>
    <n v="5"/>
    <s v="NIC"/>
  </r>
  <r>
    <s v="Nicola River"/>
    <x v="26"/>
    <x v="23"/>
    <s v="180306"/>
    <s v="Natural"/>
    <x v="2"/>
    <s v="Whole River"/>
    <n v="489"/>
    <n v="241"/>
    <n v="0.16698964678471145"/>
    <n v="9"/>
    <n v="2096"/>
    <n v="0.23330152671755724"/>
    <n v="5.6450987608993897E-5"/>
    <n v="53.895556840138099"/>
    <n v="54.134032755359947"/>
    <n v="288.20208269281505"/>
    <n v="0.31498914972162068"/>
    <n v="1443.2032442748091"/>
    <n v="12699.316133164468"/>
    <n v="7.8084111114360061E-2"/>
    <n v="6186"/>
    <n v="193829.65174585904"/>
    <n v="7.1170528701536673E-2"/>
    <s v="yes"/>
    <n v="5"/>
    <s v="NIC"/>
  </r>
  <r>
    <s v="Nicola River"/>
    <x v="3"/>
    <x v="23"/>
    <s v="180352"/>
    <s v="Natural"/>
    <x v="2"/>
    <s v="Whole River"/>
    <n v="489"/>
    <n v="241"/>
    <n v="0.16698964678471145"/>
    <n v="39"/>
    <n v="2096"/>
    <n v="0.23330152671755724"/>
    <n v="5.6450987608993897E-5"/>
    <n v="233.54741297393176"/>
    <n v="234.58080860655977"/>
    <n v="1504.6942876951459"/>
    <n v="0.16609213787076274"/>
    <n v="1443.2032442748091"/>
    <n v="12699.316133164468"/>
    <n v="7.8084111114360061E-2"/>
    <n v="6186"/>
    <n v="193829.65174585904"/>
    <n v="7.1170528701536673E-2"/>
    <s v="no"/>
    <s v=""/>
    <s v=""/>
  </r>
  <r>
    <s v="Nicola River"/>
    <x v="3"/>
    <x v="23"/>
    <s v="180840"/>
    <s v="Natural"/>
    <x v="2"/>
    <s v="Whole River"/>
    <n v="489"/>
    <n v="241"/>
    <n v="0.16698964678471145"/>
    <n v="1"/>
    <n v="2096"/>
    <n v="0.23330152671755724"/>
    <n v="5.6450987608993897E-5"/>
    <n v="5.9883952044597883"/>
    <n v="6.014892528373327"/>
    <n v="30.273266651158721"/>
    <n v="0.91879619759388886"/>
    <n v="1443.2032442748091"/>
    <n v="12699.316133164468"/>
    <n v="7.8084111114360061E-2"/>
    <n v="6186"/>
    <n v="193829.65174585904"/>
    <n v="7.1170528701536673E-2"/>
    <s v="no"/>
    <s v=""/>
    <s v=""/>
  </r>
  <r>
    <s v="Nicola River"/>
    <x v="3"/>
    <x v="23"/>
    <s v="180850"/>
    <s v="Natural"/>
    <x v="2"/>
    <s v="Whole River"/>
    <n v="489"/>
    <n v="241"/>
    <n v="0.16698964678471145"/>
    <n v="2"/>
    <n v="2096"/>
    <n v="0.23330152671755724"/>
    <n v="5.6450987608993897E-5"/>
    <n v="11.976790408919577"/>
    <n v="12.029785056746654"/>
    <n v="60.983830047661513"/>
    <n v="0.65202897984733321"/>
    <n v="1443.2032442748091"/>
    <n v="12699.316133164468"/>
    <n v="7.8084111114360061E-2"/>
    <n v="6186"/>
    <n v="193829.65174585904"/>
    <n v="7.1170528701536673E-2"/>
    <s v="no"/>
    <s v=""/>
    <s v=""/>
  </r>
  <r>
    <s v="Nicola River"/>
    <x v="24"/>
    <x v="23"/>
    <s v="180851"/>
    <s v="Natural"/>
    <x v="2"/>
    <s v="Whole River"/>
    <n v="489"/>
    <n v="241"/>
    <n v="0.16698964678471145"/>
    <n v="144"/>
    <n v="2096"/>
    <n v="0.23330152671755724"/>
    <n v="5.6450987608993897E-5"/>
    <n v="862.32890944220958"/>
    <n v="866.14452408575914"/>
    <n v="8861.7576878294021"/>
    <n v="0.1091658974251304"/>
    <n v="1443.2032442748091"/>
    <n v="12699.316133164468"/>
    <n v="7.8084111114360061E-2"/>
    <n v="6186"/>
    <n v="193829.65174585904"/>
    <n v="7.1170528701536673E-2"/>
    <s v="yes"/>
    <n v="4"/>
    <s v="NIC"/>
  </r>
  <r>
    <s v="Nicola River"/>
    <x v="3"/>
    <x v="23"/>
    <s v="180852"/>
    <s v="Natural"/>
    <x v="2"/>
    <s v="Whole River"/>
    <n v="489"/>
    <n v="241"/>
    <n v="0.16698964678471145"/>
    <n v="18"/>
    <n v="2096"/>
    <n v="0.23330152671755724"/>
    <n v="5.6450987608993897E-5"/>
    <n v="107.7911136802762"/>
    <n v="108.26806551071989"/>
    <n v="611.82520175849982"/>
    <n v="0.22947253958902067"/>
    <n v="1443.2032442748091"/>
    <n v="12699.316133164468"/>
    <n v="7.8084111114360061E-2"/>
    <n v="6186"/>
    <n v="193829.65174585904"/>
    <n v="7.1170528701536673E-2"/>
    <s v="no"/>
    <s v=""/>
    <s v=""/>
  </r>
  <r>
    <s v="Nicola River"/>
    <x v="3"/>
    <x v="23"/>
    <s v="No Pin"/>
    <s v="Natural"/>
    <x v="2"/>
    <s v="Whole River"/>
    <n v="489"/>
    <n v="241"/>
    <n v="0.16698964678471145"/>
    <n v="14"/>
    <n v="2096"/>
    <n v="0.23330152671755724"/>
    <n v="5.6450987608993897E-5"/>
    <n v="83.83753286243703"/>
    <n v="83.83753286243703"/>
    <n v="463.61973694253243"/>
    <n v="0.25682805838366773"/>
    <n v="1443.2032442748091"/>
    <n v="12699.316133164468"/>
    <n v="7.8084111114360061E-2"/>
    <n v="6186"/>
    <n v="193829.65174585904"/>
    <n v="7.1170528701536673E-2"/>
    <s v="no"/>
    <s v=""/>
    <s v=""/>
  </r>
  <r>
    <s v="Nicola River"/>
    <x v="3"/>
    <x v="23"/>
    <s v="lost pin"/>
    <s v="Natural"/>
    <x v="2"/>
    <s v="Whole River"/>
    <n v="489"/>
    <n v="241"/>
    <n v="0.16698964678471145"/>
    <n v="1"/>
    <n v="2096"/>
    <n v="0.23330152671755724"/>
    <n v="5.6450987608993897E-5"/>
    <n v="5.9883952044597883"/>
    <m/>
    <n v="30.273266651158721"/>
    <n v="0.91879619759388886"/>
    <n v="1443.2032442748091"/>
    <n v="12699.316133164468"/>
    <n v="7.8084111114360061E-2"/>
    <n v="6186"/>
    <n v="193829.65174585904"/>
    <n v="7.1170528701536673E-2"/>
    <s v="no"/>
    <s v=""/>
    <s v=""/>
  </r>
  <r>
    <m/>
    <x v="3"/>
    <x v="1"/>
    <m/>
    <m/>
    <x v="1"/>
    <m/>
    <m/>
    <m/>
    <m/>
    <m/>
    <m/>
    <m/>
    <m/>
    <m/>
    <m/>
    <m/>
    <m/>
    <m/>
    <m/>
    <m/>
    <m/>
    <m/>
    <m/>
    <m/>
    <m/>
    <s v=""/>
  </r>
  <r>
    <s v="Nicola River"/>
    <x v="3"/>
    <x v="24"/>
    <s v="180302"/>
    <s v="Natural"/>
    <x v="3"/>
    <s v="Whole River"/>
    <n v="1056"/>
    <n v="522"/>
    <n v="0.23622520794915056"/>
    <n v="1"/>
    <n v="4429"/>
    <n v="0.23842853917362836"/>
    <n v="2.1410700851906119E-5"/>
    <n v="4.2332484694658765"/>
    <n v="4.2507412317363968"/>
    <n v="14.618865569432165"/>
    <n v="0.9031982266358477"/>
    <n v="2209.7557010611877"/>
    <n v="143940.81633714295"/>
    <n v="0.1716910741313856"/>
    <n v="9268"/>
    <n v="2500612.9606453171"/>
    <n v="0.17062285858651677"/>
    <s v="no"/>
    <s v=""/>
    <s v=""/>
  </r>
  <r>
    <s v="Nicola River"/>
    <x v="3"/>
    <x v="24"/>
    <s v="020420"/>
    <s v="Natural"/>
    <x v="3"/>
    <s v="Whole River"/>
    <n v="1056"/>
    <n v="522"/>
    <n v="0.23622520794915056"/>
    <n v="1"/>
    <n v="4429"/>
    <n v="0.23842853917362836"/>
    <n v="2.1410700851906119E-5"/>
    <n v="4.2332484694658765"/>
    <n v="4.2507412317363968"/>
    <n v="14.618865569432165"/>
    <n v="0.9031982266358477"/>
    <n v="2209.7557010611877"/>
    <n v="143940.81633714295"/>
    <n v="0.1716910741313856"/>
    <n v="9268"/>
    <n v="2500612.9606453171"/>
    <n v="0.17062285858651677"/>
    <s v="no"/>
    <s v=""/>
    <s v=""/>
  </r>
  <r>
    <s v="Nicola River"/>
    <x v="27"/>
    <x v="24"/>
    <s v="020739"/>
    <s v="Natural"/>
    <x v="3"/>
    <s v="Whole River"/>
    <n v="1056"/>
    <n v="522"/>
    <n v="0.23622520794915056"/>
    <n v="3"/>
    <n v="4429"/>
    <n v="0.23842853917362836"/>
    <n v="2.1410700851906119E-5"/>
    <n v="12.699745408397629"/>
    <n v="12.752223695209189"/>
    <n v="47.026121884170514"/>
    <n v="0.53997613727241622"/>
    <n v="2209.7557010611877"/>
    <n v="143940.81633714295"/>
    <n v="0.1716910741313856"/>
    <n v="9268"/>
    <n v="2500612.9606453171"/>
    <n v="0.17062285858651677"/>
    <s v="yes"/>
    <n v="5"/>
    <s v="NIC"/>
  </r>
  <r>
    <s v="Nicola River"/>
    <x v="27"/>
    <x v="24"/>
    <s v="020740"/>
    <s v="Natural"/>
    <x v="3"/>
    <s v="Whole River"/>
    <n v="1056"/>
    <n v="522"/>
    <n v="0.23622520794915056"/>
    <n v="2"/>
    <n v="4429"/>
    <n v="0.23842853917362836"/>
    <n v="2.1410700851906119E-5"/>
    <n v="8.466496938931753"/>
    <n v="8.5014824634727937"/>
    <n v="30.294239530822338"/>
    <n v="0.65009417069165032"/>
    <n v="2209.7557010611877"/>
    <n v="143940.81633714295"/>
    <n v="0.1716910741313856"/>
    <n v="9268"/>
    <n v="2500612.9606453171"/>
    <n v="0.17062285858651677"/>
    <s v="yes"/>
    <n v="5"/>
    <s v="NIC"/>
  </r>
  <r>
    <s v="Nicola River"/>
    <x v="3"/>
    <x v="24"/>
    <s v="021555"/>
    <s v="Natural"/>
    <x v="3"/>
    <s v="Whole River"/>
    <n v="1056"/>
    <n v="522"/>
    <n v="0.23622520794915056"/>
    <n v="28"/>
    <n v="4429"/>
    <n v="0.23842853917362836"/>
    <n v="2.1410700851906119E-5"/>
    <n v="118.53095714504454"/>
    <n v="119.0207544886191"/>
    <n v="808.68840810422762"/>
    <n v="0.23991578208975167"/>
    <n v="2209.7557010611877"/>
    <n v="143940.81633714295"/>
    <n v="0.1716910741313856"/>
    <n v="9268"/>
    <n v="2500612.9606453171"/>
    <n v="0.17062285858651677"/>
    <s v="no"/>
    <s v=""/>
    <s v=""/>
  </r>
  <r>
    <s v="Nicola River"/>
    <x v="3"/>
    <x v="24"/>
    <s v="021556"/>
    <s v="Natural"/>
    <x v="3"/>
    <s v="Whole River"/>
    <n v="1056"/>
    <n v="522"/>
    <n v="0.23622520794915056"/>
    <n v="8"/>
    <n v="4429"/>
    <n v="0.23842853917362836"/>
    <n v="2.1410700851906119E-5"/>
    <n v="33.865987755727012"/>
    <n v="34.005929853891175"/>
    <n v="146.53315953028155"/>
    <n v="0.35744087118586182"/>
    <n v="2209.7557010611877"/>
    <n v="143940.81633714295"/>
    <n v="0.1716910741313856"/>
    <n v="9268"/>
    <n v="2500612.9606453171"/>
    <n v="0.17062285858651677"/>
    <s v="no"/>
    <s v=""/>
    <s v=""/>
  </r>
  <r>
    <s v="Nicola River"/>
    <x v="26"/>
    <x v="24"/>
    <s v="180304"/>
    <s v="Natural"/>
    <x v="3"/>
    <s v="Whole River"/>
    <n v="1056"/>
    <n v="522"/>
    <n v="0.23622520794915056"/>
    <n v="131"/>
    <n v="4429"/>
    <n v="0.23842853917362836"/>
    <n v="2.1410700851906119E-5"/>
    <n v="554.55554950002977"/>
    <n v="556.84710135746786"/>
    <n v="10911.240347118051"/>
    <n v="0.18836144153992276"/>
    <n v="2209.7557010611877"/>
    <n v="143940.81633714295"/>
    <n v="0.1716910741313856"/>
    <n v="9268"/>
    <n v="2500612.9606453171"/>
    <n v="0.17062285858651677"/>
    <s v="yes"/>
    <n v="4"/>
    <s v="NIC"/>
  </r>
  <r>
    <s v="Nicola River"/>
    <x v="26"/>
    <x v="24"/>
    <s v="180305"/>
    <s v="Natural"/>
    <x v="3"/>
    <s v="Whole River"/>
    <n v="1056"/>
    <n v="522"/>
    <n v="0.23622520794915056"/>
    <n v="124"/>
    <n v="4429"/>
    <n v="0.23842853917362836"/>
    <n v="2.1410700851906119E-5"/>
    <n v="524.92281021376868"/>
    <n v="527.09191273531314"/>
    <n v="9869.6723276813573"/>
    <n v="0.18925873022378439"/>
    <n v="2209.7557010611877"/>
    <n v="143940.81633714295"/>
    <n v="0.1716910741313856"/>
    <n v="9268"/>
    <n v="2500612.9606453171"/>
    <n v="0.17062285858651677"/>
    <s v="yes"/>
    <n v="4"/>
    <s v="NIC"/>
  </r>
  <r>
    <s v="Nicola River"/>
    <x v="26"/>
    <x v="24"/>
    <s v="180306"/>
    <s v="Natural"/>
    <x v="3"/>
    <s v="Whole River"/>
    <n v="1056"/>
    <n v="522"/>
    <n v="0.23622520794915056"/>
    <n v="124"/>
    <n v="4429"/>
    <n v="0.23842853917362836"/>
    <n v="2.1410700851906119E-5"/>
    <n v="524.92281021376868"/>
    <n v="527.09191273531314"/>
    <n v="9869.6723276813573"/>
    <n v="0.18925873022378439"/>
    <n v="2209.7557010611877"/>
    <n v="143940.81633714295"/>
    <n v="0.1716910741313856"/>
    <n v="9268"/>
    <n v="2500612.9606453171"/>
    <n v="0.17062285858651677"/>
    <s v="yes"/>
    <n v="4"/>
    <s v="NIC"/>
  </r>
  <r>
    <s v="Nicola River"/>
    <x v="3"/>
    <x v="24"/>
    <s v="180352"/>
    <s v="Natural"/>
    <x v="3"/>
    <s v="Whole River"/>
    <n v="1056"/>
    <n v="522"/>
    <n v="0.23622520794915056"/>
    <n v="53"/>
    <n v="4429"/>
    <n v="0.23842853917362836"/>
    <n v="2.1410700851906119E-5"/>
    <n v="224.36216888169145"/>
    <n v="225.28928528202903"/>
    <n v="2230.6684392980396"/>
    <n v="0.21050764936087443"/>
    <n v="2209.7557010611877"/>
    <n v="143940.81633714295"/>
    <n v="0.1716910741313856"/>
    <n v="9268"/>
    <n v="2500612.9606453171"/>
    <n v="0.17062285858651677"/>
    <s v="no"/>
    <s v=""/>
    <s v=""/>
  </r>
  <r>
    <s v="Nicola River"/>
    <x v="24"/>
    <x v="24"/>
    <s v="180851"/>
    <s v="Natural"/>
    <x v="3"/>
    <s v="Whole River"/>
    <n v="1056"/>
    <n v="522"/>
    <n v="0.23622520794915056"/>
    <n v="9"/>
    <n v="4429"/>
    <n v="0.23842853917362836"/>
    <n v="2.1410700851906119E-5"/>
    <n v="38.09923622519289"/>
    <n v="38.256671085627573"/>
    <n v="169.60409223537778"/>
    <n v="0.34182348207635727"/>
    <n v="2209.7557010611877"/>
    <n v="143940.81633714295"/>
    <n v="0.1716910741313856"/>
    <n v="9268"/>
    <n v="2500612.9606453171"/>
    <n v="0.17062285858651677"/>
    <s v="yes"/>
    <n v="3"/>
    <s v="NIC"/>
  </r>
  <r>
    <s v="Nicola River"/>
    <x v="3"/>
    <x v="24"/>
    <s v="No Pin"/>
    <s v="Natural"/>
    <x v="3"/>
    <s v="Whole River"/>
    <n v="1056"/>
    <n v="522"/>
    <n v="0.23622520794915056"/>
    <n v="36"/>
    <n v="4429"/>
    <n v="0.23842853917362836"/>
    <n v="2.1410700851906119E-5"/>
    <n v="152.39694490077156"/>
    <n v="152.39694490077156"/>
    <n v="1191.879447433103"/>
    <n v="0.22653739631017467"/>
    <n v="2209.7557010611877"/>
    <n v="143940.81633714295"/>
    <n v="0.1716910741313856"/>
    <n v="9268"/>
    <n v="2500612.9606453171"/>
    <n v="0.17062285858651677"/>
    <s v="no"/>
    <s v=""/>
    <s v=""/>
  </r>
  <r>
    <s v="Nicola River"/>
    <x v="3"/>
    <x v="24"/>
    <s v="lost pin"/>
    <s v="Natural"/>
    <x v="3"/>
    <s v="Whole River"/>
    <n v="1056"/>
    <n v="522"/>
    <n v="0.23622520794915056"/>
    <n v="2"/>
    <n v="4429"/>
    <n v="0.23842853917362836"/>
    <n v="2.1410700851906119E-5"/>
    <n v="8.466496938931753"/>
    <m/>
    <n v="30.294239530822338"/>
    <n v="0.65009417069165032"/>
    <n v="2209.7557010611877"/>
    <n v="143940.81633714295"/>
    <n v="0.1716910741313856"/>
    <n v="9268"/>
    <n v="2500612.9606453171"/>
    <n v="0.17062285858651677"/>
    <s v="no"/>
    <s v=""/>
    <s v=""/>
  </r>
  <r>
    <m/>
    <x v="3"/>
    <x v="1"/>
    <m/>
    <m/>
    <x v="1"/>
    <m/>
    <m/>
    <m/>
    <m/>
    <m/>
    <m/>
    <m/>
    <m/>
    <m/>
    <m/>
    <m/>
    <m/>
    <m/>
    <m/>
    <m/>
    <m/>
    <m/>
    <m/>
    <m/>
    <m/>
    <s v=""/>
  </r>
  <r>
    <s v="Nicola River"/>
    <x v="3"/>
    <x v="25"/>
    <s v="020353"/>
    <s v="Natural"/>
    <x v="3"/>
    <s v="Whole River"/>
    <n v="570"/>
    <n v="257"/>
    <n v="0.22970615840011552"/>
    <n v="3"/>
    <n v="2476"/>
    <n v="0.23021001615508885"/>
    <n v="3.5122971380208577E-5"/>
    <n v="13.060163562417104"/>
    <n v="13.060163562417104"/>
    <n v="50.038067859428367"/>
    <n v="0.54162867639843304"/>
    <n v="1118.8206785137318"/>
    <n v="36451.266355120992"/>
    <n v="0.17064588725724067"/>
    <n v="4860"/>
    <n v="672595.31181045738"/>
    <n v="0.16874878269967344"/>
    <s v="no"/>
    <s v=""/>
    <s v=""/>
  </r>
  <r>
    <s v="Nicola River"/>
    <x v="3"/>
    <x v="25"/>
    <s v="020416"/>
    <s v="Natural"/>
    <x v="3"/>
    <s v="Whole River"/>
    <n v="570"/>
    <n v="257"/>
    <n v="0.22970615840011552"/>
    <n v="7"/>
    <n v="2476"/>
    <n v="0.23021001615508885"/>
    <n v="3.5122971380208577E-5"/>
    <n v="30.473714978973241"/>
    <n v="30.473714978973241"/>
    <n v="132.20819281726119"/>
    <n v="0.37731475012677212"/>
    <n v="1118.8206785137318"/>
    <n v="36451.266355120992"/>
    <n v="0.17064588725724067"/>
    <n v="4860"/>
    <n v="672595.31181045738"/>
    <n v="0.16874878269967344"/>
    <s v="no"/>
    <s v=""/>
    <s v=""/>
  </r>
  <r>
    <s v="Nicola River"/>
    <x v="3"/>
    <x v="25"/>
    <s v="020417"/>
    <s v="Natural"/>
    <x v="3"/>
    <s v="Whole River"/>
    <n v="570"/>
    <n v="257"/>
    <n v="0.22970615840011552"/>
    <n v="5"/>
    <n v="2476"/>
    <n v="0.23021001615508885"/>
    <n v="3.5122971380208577E-5"/>
    <n v="21.766939270695175"/>
    <n v="21.766939270695175"/>
    <n v="88.915601603307394"/>
    <n v="0.43320316410824539"/>
    <n v="1118.8206785137318"/>
    <n v="36451.266355120992"/>
    <n v="0.17064588725724067"/>
    <n v="4860"/>
    <n v="672595.31181045738"/>
    <n v="0.16874878269967344"/>
    <s v="no"/>
    <s v=""/>
    <s v=""/>
  </r>
  <r>
    <s v="Nicola River"/>
    <x v="3"/>
    <x v="25"/>
    <s v="020418"/>
    <s v="Natural"/>
    <x v="3"/>
    <s v="Whole River"/>
    <n v="570"/>
    <n v="257"/>
    <n v="0.22970615840011552"/>
    <n v="3"/>
    <n v="2476"/>
    <n v="0.23021001615508885"/>
    <n v="3.5122971380208577E-5"/>
    <n v="13.060163562417104"/>
    <n v="13.060163562417104"/>
    <n v="50.038067859428367"/>
    <n v="0.54162867639843304"/>
    <n v="1118.8206785137318"/>
    <n v="36451.266355120992"/>
    <n v="0.17064588725724067"/>
    <n v="4860"/>
    <n v="672595.31181045738"/>
    <n v="0.16874878269967344"/>
    <s v="no"/>
    <s v=""/>
    <s v=""/>
  </r>
  <r>
    <s v="Nicola River"/>
    <x v="3"/>
    <x v="25"/>
    <s v="020419"/>
    <s v="Natural"/>
    <x v="3"/>
    <s v="Whole River"/>
    <n v="570"/>
    <n v="257"/>
    <n v="0.22970615840011552"/>
    <n v="3"/>
    <n v="2476"/>
    <n v="0.23021001615508885"/>
    <n v="3.5122971380208577E-5"/>
    <n v="13.060163562417104"/>
    <n v="13.060163562417104"/>
    <n v="50.038067859428367"/>
    <n v="0.54162867639843304"/>
    <n v="1118.8206785137318"/>
    <n v="36451.266355120992"/>
    <n v="0.17064588725724067"/>
    <n v="4860"/>
    <n v="672595.31181045738"/>
    <n v="0.16874878269967344"/>
    <s v="no"/>
    <s v=""/>
    <s v=""/>
  </r>
  <r>
    <s v="Nicola River"/>
    <x v="3"/>
    <x v="25"/>
    <s v="020420"/>
    <s v="Natural"/>
    <x v="3"/>
    <s v="Whole River"/>
    <n v="570"/>
    <n v="257"/>
    <n v="0.22970615840011552"/>
    <n v="3"/>
    <n v="2476"/>
    <n v="0.23021001615508885"/>
    <n v="3.5122971380208577E-5"/>
    <n v="13.060163562417104"/>
    <n v="13.060163562417104"/>
    <n v="50.038067859428367"/>
    <n v="0.54162867639843304"/>
    <n v="1118.8206785137318"/>
    <n v="36451.266355120992"/>
    <n v="0.17064588725724067"/>
    <n v="4860"/>
    <n v="672595.31181045738"/>
    <n v="0.16874878269967344"/>
    <s v="no"/>
    <s v=""/>
    <s v=""/>
  </r>
  <r>
    <s v="Nicola River"/>
    <x v="27"/>
    <x v="25"/>
    <s v="020738"/>
    <s v="Natural"/>
    <x v="3"/>
    <s v="Whole River"/>
    <n v="570"/>
    <n v="257"/>
    <n v="0.22970615840011552"/>
    <n v="43"/>
    <n v="2476"/>
    <n v="0.23021001615508885"/>
    <n v="3.5122971380208577E-5"/>
    <n v="187.19567772797851"/>
    <n v="187.19567772797851"/>
    <n v="1666.4496620512141"/>
    <n v="0.2180721889652327"/>
    <n v="1118.8206785137318"/>
    <n v="36451.266355120992"/>
    <n v="0.17064588725724067"/>
    <n v="4860"/>
    <n v="672595.31181045738"/>
    <n v="0.16874878269967344"/>
    <s v="yes"/>
    <n v="4"/>
    <s v="NIC"/>
  </r>
  <r>
    <s v="Nicola River"/>
    <x v="27"/>
    <x v="25"/>
    <s v="020739"/>
    <s v="Natural"/>
    <x v="3"/>
    <s v="Whole River"/>
    <n v="570"/>
    <n v="257"/>
    <n v="0.22970615840011552"/>
    <n v="39"/>
    <n v="2476"/>
    <n v="0.23021001615508885"/>
    <n v="3.5122971380208577E-5"/>
    <n v="169.78212631142236"/>
    <n v="169.78212631142236"/>
    <n v="1425.3374681706898"/>
    <n v="0.22236523129420854"/>
    <n v="1118.8206785137318"/>
    <n v="36451.266355120992"/>
    <n v="0.17064588725724067"/>
    <n v="4860"/>
    <n v="672595.31181045738"/>
    <n v="0.16874878269967344"/>
    <s v="yes"/>
    <n v="4"/>
    <s v="NIC"/>
  </r>
  <r>
    <s v="Nicola River"/>
    <x v="27"/>
    <x v="25"/>
    <s v="020740"/>
    <s v="Natural"/>
    <x v="3"/>
    <s v="Whole River"/>
    <n v="570"/>
    <n v="257"/>
    <n v="0.22970615840011552"/>
    <n v="35"/>
    <n v="2476"/>
    <n v="0.23021001615508885"/>
    <n v="3.5122971380208577E-5"/>
    <n v="152.36857489486621"/>
    <n v="152.36857489486621"/>
    <n v="1201.8855041704642"/>
    <n v="0.22752867775929786"/>
    <n v="1118.8206785137318"/>
    <n v="36451.266355120992"/>
    <n v="0.17064588725724067"/>
    <n v="4860"/>
    <n v="672595.31181045738"/>
    <n v="0.16874878269967344"/>
    <s v="yes"/>
    <n v="4"/>
    <s v="NIC"/>
  </r>
  <r>
    <s v="Nicola River"/>
    <x v="27"/>
    <x v="25"/>
    <s v="020741"/>
    <s v="Natural"/>
    <x v="3"/>
    <s v="Whole River"/>
    <n v="570"/>
    <n v="257"/>
    <n v="0.22970615840011552"/>
    <n v="31"/>
    <n v="2476"/>
    <n v="0.23021001615508885"/>
    <n v="3.5122971380208577E-5"/>
    <n v="134.95502347831007"/>
    <n v="134.95502347831007"/>
    <n v="996.09377005053807"/>
    <n v="0.23386275246806071"/>
    <n v="1118.8206785137318"/>
    <n v="36451.266355120992"/>
    <n v="0.17064588725724067"/>
    <n v="4860"/>
    <n v="672595.31181045738"/>
    <n v="0.16874878269967344"/>
    <s v="yes"/>
    <n v="4"/>
    <s v="NIC"/>
  </r>
  <r>
    <s v="Nicola River"/>
    <x v="3"/>
    <x v="25"/>
    <s v="020742"/>
    <s v="Natural"/>
    <x v="3"/>
    <s v="Whole River"/>
    <n v="570"/>
    <n v="257"/>
    <n v="0.22970615840011552"/>
    <n v="3"/>
    <n v="2476"/>
    <n v="0.23021001615508885"/>
    <n v="3.5122971380208577E-5"/>
    <n v="13.060163562417104"/>
    <n v="13.060163562417104"/>
    <n v="50.038067859428367"/>
    <n v="0.54162867639843304"/>
    <n v="1118.8206785137318"/>
    <n v="36451.266355120992"/>
    <n v="0.17064588725724067"/>
    <n v="4860"/>
    <n v="672595.31181045738"/>
    <n v="0.16874878269967344"/>
    <s v="no"/>
    <s v=""/>
    <s v=""/>
  </r>
  <r>
    <s v="Nicola River"/>
    <x v="3"/>
    <x v="25"/>
    <s v="020743"/>
    <s v="Natural"/>
    <x v="3"/>
    <s v="Whole River"/>
    <n v="570"/>
    <n v="257"/>
    <n v="0.22970615840011552"/>
    <n v="4"/>
    <n v="2476"/>
    <n v="0.23021001615508885"/>
    <n v="3.5122971380208577E-5"/>
    <n v="17.413551416556139"/>
    <n v="17.413551416556139"/>
    <n v="68.924952547608541"/>
    <n v="0.47676117924207256"/>
    <n v="1118.8206785137318"/>
    <n v="36451.266355120992"/>
    <n v="0.17064588725724067"/>
    <n v="4860"/>
    <n v="672595.31181045738"/>
    <n v="0.16874878269967344"/>
    <s v="no"/>
    <s v=""/>
    <s v=""/>
  </r>
  <r>
    <s v="Nicola River"/>
    <x v="3"/>
    <x v="25"/>
    <s v="021555"/>
    <s v="Natural"/>
    <x v="3"/>
    <s v="Whole River"/>
    <n v="570"/>
    <n v="257"/>
    <n v="0.22970615840011552"/>
    <n v="37"/>
    <n v="2476"/>
    <n v="0.23021001615508885"/>
    <n v="3.5122971380208577E-5"/>
    <n v="161.07535060314427"/>
    <n v="161.07535060314427"/>
    <n v="1311.4039574355397"/>
    <n v="0.22482218257492911"/>
    <n v="1118.8206785137318"/>
    <n v="36451.266355120992"/>
    <n v="0.17064588725724067"/>
    <n v="4860"/>
    <n v="672595.31181045738"/>
    <n v="0.16874878269967344"/>
    <s v="no"/>
    <s v=""/>
    <s v=""/>
  </r>
  <r>
    <s v="Nicola River"/>
    <x v="3"/>
    <x v="25"/>
    <s v="021556"/>
    <s v="Natural"/>
    <x v="3"/>
    <s v="Whole River"/>
    <n v="570"/>
    <n v="257"/>
    <n v="0.22970615840011552"/>
    <n v="6"/>
    <n v="2476"/>
    <n v="0.23021001615508885"/>
    <n v="3.5122971380208577E-5"/>
    <n v="26.120327124834208"/>
    <n v="26.120327124834208"/>
    <n v="110.01001502652494"/>
    <n v="0.40154803071048012"/>
    <n v="1118.8206785137318"/>
    <n v="36451.266355120992"/>
    <n v="0.17064588725724067"/>
    <n v="4860"/>
    <n v="672595.31181045738"/>
    <n v="0.16874878269967344"/>
    <s v="no"/>
    <s v=""/>
    <s v=""/>
  </r>
  <r>
    <s v="Nicola River"/>
    <x v="28"/>
    <x v="25"/>
    <s v="025856"/>
    <s v="Natural"/>
    <x v="3"/>
    <s v="Whole River"/>
    <n v="570"/>
    <n v="257"/>
    <n v="0.22970615840011552"/>
    <n v="4"/>
    <n v="2476"/>
    <n v="0.23021001615508885"/>
    <n v="3.5122971380208577E-5"/>
    <n v="17.413551416556139"/>
    <n v="17.413551416556139"/>
    <n v="68.924952547608541"/>
    <n v="0.47676117924207256"/>
    <n v="1118.8206785137318"/>
    <n v="36451.266355120992"/>
    <n v="0.17064588725724067"/>
    <n v="4860"/>
    <n v="672595.31181045738"/>
    <n v="0.16874878269967344"/>
    <s v="yes"/>
    <n v="5"/>
    <s v="NIC"/>
  </r>
  <r>
    <s v="Nicola River"/>
    <x v="28"/>
    <x v="25"/>
    <s v="025857"/>
    <s v="Natural"/>
    <x v="3"/>
    <s v="Whole River"/>
    <n v="570"/>
    <n v="257"/>
    <n v="0.22970615840011552"/>
    <n v="1"/>
    <n v="2476"/>
    <n v="0.23021001615508885"/>
    <n v="3.5122971380208577E-5"/>
    <n v="4.3533878541390347"/>
    <n v="4.3533878541390347"/>
    <n v="15.575591585624098"/>
    <n v="0.90655657937920997"/>
    <n v="1118.8206785137318"/>
    <n v="36451.266355120992"/>
    <n v="0.17064588725724067"/>
    <n v="4860"/>
    <n v="672595.31181045738"/>
    <n v="0.16874878269967344"/>
    <s v="yes"/>
    <n v="5"/>
    <s v="NIC"/>
  </r>
  <r>
    <s v="Nicola River"/>
    <x v="28"/>
    <x v="25"/>
    <s v="025858"/>
    <s v="Natural"/>
    <x v="3"/>
    <s v="Whole River"/>
    <n v="570"/>
    <n v="257"/>
    <n v="0.22970615840011552"/>
    <n v="2"/>
    <n v="2476"/>
    <n v="0.23021001615508885"/>
    <n v="3.5122971380208577E-5"/>
    <n v="8.7067757082780695"/>
    <n v="8.7067757082780695"/>
    <n v="32.254947538766885"/>
    <n v="0.65229013883913056"/>
    <n v="1118.8206785137318"/>
    <n v="36451.266355120992"/>
    <n v="0.17064588725724067"/>
    <n v="4860"/>
    <n v="672595.31181045738"/>
    <n v="0.16874878269967344"/>
    <s v="yes"/>
    <n v="5"/>
    <s v="NIC"/>
  </r>
  <r>
    <s v="Nicola River"/>
    <x v="28"/>
    <x v="25"/>
    <s v="025859"/>
    <s v="Natural"/>
    <x v="3"/>
    <s v="Whole River"/>
    <n v="570"/>
    <n v="257"/>
    <n v="0.22970615840011552"/>
    <n v="1"/>
    <n v="2476"/>
    <n v="0.23021001615508885"/>
    <n v="3.5122971380208577E-5"/>
    <n v="4.3533878541390347"/>
    <n v="4.3533878541390347"/>
    <n v="15.575591585624098"/>
    <n v="0.90655657937920997"/>
    <n v="1118.8206785137318"/>
    <n v="36451.266355120992"/>
    <n v="0.17064588725724067"/>
    <n v="4860"/>
    <n v="672595.31181045738"/>
    <n v="0.16874878269967344"/>
    <s v="yes"/>
    <n v="5"/>
    <s v="NIC"/>
  </r>
  <r>
    <s v="Nicola River"/>
    <x v="3"/>
    <x v="25"/>
    <s v="180302"/>
    <s v="Natural"/>
    <x v="3"/>
    <s v="Whole River"/>
    <n v="570"/>
    <n v="257"/>
    <n v="0.22970615840011552"/>
    <n v="1"/>
    <n v="2476"/>
    <n v="0.23021001615508885"/>
    <n v="3.5122971380208577E-5"/>
    <n v="4.3533878541390347"/>
    <n v="4.3533878541390347"/>
    <n v="15.575591585624098"/>
    <n v="0.90655657937920997"/>
    <n v="1118.8206785137318"/>
    <n v="36451.266355120992"/>
    <n v="0.17064588725724067"/>
    <n v="4860"/>
    <n v="672595.31181045738"/>
    <n v="0.16874878269967344"/>
    <s v="no"/>
    <s v=""/>
    <s v=""/>
  </r>
  <r>
    <s v="Nicola River"/>
    <x v="26"/>
    <x v="25"/>
    <s v="180304"/>
    <s v="Natural"/>
    <x v="3"/>
    <s v="Whole River"/>
    <n v="570"/>
    <n v="257"/>
    <n v="0.22970615840011552"/>
    <n v="3"/>
    <n v="2476"/>
    <n v="0.23021001615508885"/>
    <n v="3.5122971380208577E-5"/>
    <n v="13.060163562417104"/>
    <n v="13.060163562417104"/>
    <n v="50.038067859428367"/>
    <n v="0.54162867639843304"/>
    <n v="1118.8206785137318"/>
    <n v="36451.266355120992"/>
    <n v="0.17064588725724067"/>
    <n v="4860"/>
    <n v="672595.31181045738"/>
    <n v="0.16874878269967344"/>
    <s v="yes"/>
    <n v="3"/>
    <s v="NIC"/>
  </r>
  <r>
    <s v="Nicola River"/>
    <x v="26"/>
    <x v="25"/>
    <s v="180305"/>
    <s v="Natural"/>
    <x v="3"/>
    <s v="Whole River"/>
    <n v="570"/>
    <n v="257"/>
    <n v="0.22970615840011552"/>
    <n v="3"/>
    <n v="2476"/>
    <n v="0.23021001615508885"/>
    <n v="3.5122971380208577E-5"/>
    <n v="13.060163562417104"/>
    <n v="13.060163562417104"/>
    <n v="50.038067859428367"/>
    <n v="0.54162867639843304"/>
    <n v="1118.8206785137318"/>
    <n v="36451.266355120992"/>
    <n v="0.17064588725724067"/>
    <n v="4860"/>
    <n v="672595.31181045738"/>
    <n v="0.16874878269967344"/>
    <s v="yes"/>
    <n v="3"/>
    <s v="NIC"/>
  </r>
  <r>
    <s v="Nicola River"/>
    <x v="26"/>
    <x v="25"/>
    <s v="180306"/>
    <s v="Natural"/>
    <x v="3"/>
    <s v="Whole River"/>
    <n v="570"/>
    <n v="257"/>
    <n v="0.22970615840011552"/>
    <n v="7"/>
    <n v="2476"/>
    <n v="0.23021001615508885"/>
    <n v="3.5122971380208577E-5"/>
    <n v="30.473714978973241"/>
    <n v="30.473714978973241"/>
    <n v="132.20819281726119"/>
    <n v="0.37731475012677212"/>
    <n v="1118.8206785137318"/>
    <n v="36451.266355120992"/>
    <n v="0.17064588725724067"/>
    <n v="4860"/>
    <n v="672595.31181045738"/>
    <n v="0.16874878269967344"/>
    <s v="yes"/>
    <n v="3"/>
    <s v="NIC"/>
  </r>
  <r>
    <s v="Nicola River"/>
    <x v="3"/>
    <x v="25"/>
    <s v="No Pin"/>
    <s v="Natural"/>
    <x v="3"/>
    <s v="Whole River"/>
    <n v="570"/>
    <n v="257"/>
    <n v="0.22970615840011552"/>
    <n v="13"/>
    <n v="2476"/>
    <n v="0.23021001615508885"/>
    <n v="3.5122971380208577E-5"/>
    <n v="56.594042103807453"/>
    <n v="56.594042103807453"/>
    <n v="288.5763112795712"/>
    <n v="0.30016470576994692"/>
    <n v="1118.8206785137318"/>
    <n v="36451.266355120992"/>
    <n v="0.17064588725724067"/>
    <n v="4860"/>
    <n v="672595.31181045738"/>
    <n v="0.16874878269967344"/>
    <s v="no"/>
    <s v=""/>
    <s v=""/>
  </r>
  <r>
    <s v="Nicola River"/>
    <x v="3"/>
    <x v="25"/>
    <s v="lost pin"/>
    <s v="Natural"/>
    <x v="3"/>
    <s v="Whole River"/>
    <n v="570"/>
    <n v="257"/>
    <n v="0.22970615840011552"/>
    <n v="0"/>
    <n v="2476"/>
    <n v="0.23021001615508885"/>
    <n v="3.5122971380208577E-5"/>
    <n v="0"/>
    <m/>
    <n v="0"/>
    <s v="NA"/>
    <n v="1118.8206785137318"/>
    <n v="36451.266355120992"/>
    <n v="0.17064588725724067"/>
    <n v="4860"/>
    <n v="672595.31181045738"/>
    <n v="0.16874878269967344"/>
    <s v="no"/>
    <s v=""/>
    <s v=""/>
  </r>
  <r>
    <m/>
    <x v="3"/>
    <x v="1"/>
    <m/>
    <m/>
    <x v="1"/>
    <m/>
    <m/>
    <m/>
    <m/>
    <m/>
    <m/>
    <m/>
    <m/>
    <m/>
    <m/>
    <m/>
    <m/>
    <m/>
    <m/>
    <m/>
    <m/>
    <m/>
    <m/>
    <m/>
    <m/>
    <s v=""/>
  </r>
  <r>
    <s v="Nicola River"/>
    <x v="3"/>
    <x v="26"/>
    <s v="020353"/>
    <s v="Natural"/>
    <x v="3"/>
    <s v="Whole River"/>
    <n v="95"/>
    <n v="94"/>
    <n v="0.25040237552179717"/>
    <n v="2"/>
    <n v="1238"/>
    <n v="7.6736672051696278E-2"/>
    <n v="4.2780015869444329E-5"/>
    <n v="7.987144673976557"/>
    <n v="8.4358606668965876"/>
    <n v="27.026325859906123"/>
    <n v="0.65088153836837959"/>
    <n v="375.39579967689821"/>
    <n v="5007.0985954712278"/>
    <n v="0.18849666146122046"/>
    <n v="4892"/>
    <n v="681402.83274171385"/>
    <n v="0.16873901863743573"/>
    <s v="no"/>
    <s v=""/>
    <s v=""/>
  </r>
  <r>
    <s v="Nicola River"/>
    <x v="3"/>
    <x v="26"/>
    <s v="020416"/>
    <s v="Natural"/>
    <x v="3"/>
    <s v="Whole River"/>
    <n v="95"/>
    <n v="94"/>
    <n v="0.25040237552179717"/>
    <n v="3"/>
    <n v="1238"/>
    <n v="7.6736672051696278E-2"/>
    <n v="4.2780015869444329E-5"/>
    <n v="11.980717010964835"/>
    <n v="12.653791000344881"/>
    <n v="42.23949963033153"/>
    <n v="0.54247105771017945"/>
    <n v="375.39579967689821"/>
    <n v="5007.0985954712278"/>
    <n v="0.18849666146122046"/>
    <n v="4892"/>
    <n v="681402.83274171385"/>
    <n v="0.16873901863743573"/>
    <s v="no"/>
    <s v=""/>
    <s v=""/>
  </r>
  <r>
    <s v="Nicola River"/>
    <x v="3"/>
    <x v="26"/>
    <s v="020417"/>
    <s v="Natural"/>
    <x v="3"/>
    <s v="Whole River"/>
    <n v="95"/>
    <n v="94"/>
    <n v="0.25040237552179717"/>
    <n v="1"/>
    <n v="1238"/>
    <n v="7.6736672051696278E-2"/>
    <n v="4.2780015869444329E-5"/>
    <n v="3.9935723369882785"/>
    <n v="4.2179303334482938"/>
    <n v="12.94649264979561"/>
    <n v="0.90097866933438031"/>
    <n v="375.39579967689821"/>
    <n v="5007.0985954712278"/>
    <n v="0.18849666146122046"/>
    <n v="4892"/>
    <n v="681402.83274171385"/>
    <n v="0.16873901863743573"/>
    <s v="no"/>
    <s v=""/>
    <s v=""/>
  </r>
  <r>
    <s v="Nicola River"/>
    <x v="3"/>
    <x v="26"/>
    <s v="020418"/>
    <s v="Natural"/>
    <x v="3"/>
    <s v="Whole River"/>
    <n v="95"/>
    <n v="94"/>
    <n v="0.25040237552179717"/>
    <n v="2"/>
    <n v="1238"/>
    <n v="7.6736672051696278E-2"/>
    <n v="4.2780015869444329E-5"/>
    <n v="7.987144673976557"/>
    <n v="8.4358606668965876"/>
    <n v="27.026325859906123"/>
    <n v="0.65088153836837959"/>
    <n v="375.39579967689821"/>
    <n v="5007.0985954712278"/>
    <n v="0.18849666146122046"/>
    <n v="4892"/>
    <n v="681402.83274171385"/>
    <n v="0.16873901863743573"/>
    <s v="no"/>
    <s v=""/>
    <s v=""/>
  </r>
  <r>
    <s v="Nicola River"/>
    <x v="3"/>
    <x v="26"/>
    <s v="020420"/>
    <s v="Natural"/>
    <x v="3"/>
    <s v="Whole River"/>
    <n v="95"/>
    <n v="94"/>
    <n v="0.25040237552179717"/>
    <n v="2"/>
    <n v="1238"/>
    <n v="7.6736672051696278E-2"/>
    <n v="4.2780015869444329E-5"/>
    <n v="7.987144673976557"/>
    <n v="8.4358606668965876"/>
    <n v="27.026325859906123"/>
    <n v="0.65088153836837959"/>
    <n v="375.39579967689821"/>
    <n v="5007.0985954712278"/>
    <n v="0.18849666146122046"/>
    <n v="4892"/>
    <n v="681402.83274171385"/>
    <n v="0.16873901863743573"/>
    <s v="no"/>
    <s v=""/>
    <s v=""/>
  </r>
  <r>
    <s v="Nicola River"/>
    <x v="27"/>
    <x v="26"/>
    <s v="020738"/>
    <s v="Natural"/>
    <x v="3"/>
    <s v="Whole River"/>
    <n v="95"/>
    <n v="94"/>
    <n v="0.25040237552179717"/>
    <n v="1"/>
    <n v="1238"/>
    <n v="7.6736672051696278E-2"/>
    <n v="4.2780015869444329E-5"/>
    <n v="3.9935723369882785"/>
    <n v="4.2179303334482938"/>
    <n v="12.94649264979561"/>
    <n v="0.90097866933438031"/>
    <n v="375.39579967689821"/>
    <n v="5007.0985954712278"/>
    <n v="0.18849666146122046"/>
    <n v="4892"/>
    <n v="681402.83274171385"/>
    <n v="0.16873901863743573"/>
    <s v="yes"/>
    <n v="3"/>
    <s v="NIC"/>
  </r>
  <r>
    <s v="Nicola River"/>
    <x v="27"/>
    <x v="26"/>
    <s v="020739"/>
    <s v="Natural"/>
    <x v="3"/>
    <s v="Whole River"/>
    <n v="95"/>
    <n v="94"/>
    <n v="0.25040237552179717"/>
    <n v="1"/>
    <n v="1238"/>
    <n v="7.6736672051696278E-2"/>
    <n v="4.2780015869444329E-5"/>
    <n v="3.9935723369882785"/>
    <n v="4.2179303334482938"/>
    <n v="12.94649264979561"/>
    <n v="0.90097866933438031"/>
    <n v="375.39579967689821"/>
    <n v="5007.0985954712278"/>
    <n v="0.18849666146122046"/>
    <n v="4892"/>
    <n v="681402.83274171385"/>
    <n v="0.16873901863743573"/>
    <s v="yes"/>
    <n v="3"/>
    <s v="NIC"/>
  </r>
  <r>
    <s v="Nicola River"/>
    <x v="3"/>
    <x v="26"/>
    <s v="024859"/>
    <s v="Natural"/>
    <x v="3"/>
    <s v="Whole River"/>
    <n v="95"/>
    <n v="94"/>
    <n v="0.25040237552179717"/>
    <n v="2"/>
    <n v="1238"/>
    <n v="7.6736672051696278E-2"/>
    <n v="4.2780015869444329E-5"/>
    <n v="7.987144673976557"/>
    <n v="8.4358606668965876"/>
    <n v="27.026325859906123"/>
    <n v="0.65088153836837959"/>
    <n v="375.39579967689821"/>
    <n v="5007.0985954712278"/>
    <n v="0.18849666146122046"/>
    <n v="4892"/>
    <n v="681402.83274171385"/>
    <n v="0.16873901863743573"/>
    <s v="no"/>
    <s v=""/>
    <s v=""/>
  </r>
  <r>
    <s v="Nicola River"/>
    <x v="3"/>
    <x v="26"/>
    <s v="025150"/>
    <s v="Natural"/>
    <x v="3"/>
    <s v="Whole River"/>
    <n v="95"/>
    <n v="94"/>
    <n v="0.25040237552179717"/>
    <n v="1"/>
    <n v="1238"/>
    <n v="7.6736672051696278E-2"/>
    <n v="4.2780015869444329E-5"/>
    <n v="3.9935723369882785"/>
    <n v="4.2179303334482938"/>
    <n v="12.94649264979561"/>
    <n v="0.90097866933438031"/>
    <n v="375.39579967689821"/>
    <n v="5007.0985954712278"/>
    <n v="0.18849666146122046"/>
    <n v="4892"/>
    <n v="681402.83274171385"/>
    <n v="0.16873901863743573"/>
    <s v="no"/>
    <s v=""/>
    <s v=""/>
  </r>
  <r>
    <s v="Nicola River"/>
    <x v="29"/>
    <x v="26"/>
    <s v="025431"/>
    <s v="Natural"/>
    <x v="3"/>
    <s v="Whole River"/>
    <n v="95"/>
    <n v="94"/>
    <n v="0.25040237552179717"/>
    <n v="3"/>
    <n v="1238"/>
    <n v="7.6736672051696278E-2"/>
    <n v="4.2780015869444329E-5"/>
    <n v="11.980717010964835"/>
    <n v="12.653791000344881"/>
    <n v="42.23949963033153"/>
    <n v="0.54247105771017945"/>
    <n v="375.39579967689821"/>
    <n v="5007.0985954712278"/>
    <n v="0.18849666146122046"/>
    <n v="4892"/>
    <n v="681402.83274171385"/>
    <n v="0.16873901863743573"/>
    <s v="yes"/>
    <n v="5"/>
    <s v="NIC"/>
  </r>
  <r>
    <s v="Nicola River"/>
    <x v="29"/>
    <x v="26"/>
    <s v="025432"/>
    <s v="Natural"/>
    <x v="3"/>
    <s v="Whole River"/>
    <n v="95"/>
    <n v="94"/>
    <n v="0.25040237552179717"/>
    <n v="1"/>
    <n v="1238"/>
    <n v="7.6736672051696278E-2"/>
    <n v="4.2780015869444329E-5"/>
    <n v="3.9935723369882785"/>
    <n v="4.2179303334482938"/>
    <n v="12.94649264979561"/>
    <n v="0.90097866933438031"/>
    <n v="375.39579967689821"/>
    <n v="5007.0985954712278"/>
    <n v="0.18849666146122046"/>
    <n v="4892"/>
    <n v="681402.83274171385"/>
    <n v="0.16873901863743573"/>
    <s v="yes"/>
    <n v="5"/>
    <s v="NIC"/>
  </r>
  <r>
    <s v="Nicola River"/>
    <x v="3"/>
    <x v="26"/>
    <s v="025518"/>
    <s v="Natural"/>
    <x v="3"/>
    <s v="Whole River"/>
    <n v="95"/>
    <n v="94"/>
    <n v="0.25040237552179717"/>
    <n v="11"/>
    <n v="1238"/>
    <n v="7.6736672051696278E-2"/>
    <n v="4.2780015869444329E-5"/>
    <n v="43.929295706871066"/>
    <n v="46.397233667931239"/>
    <n v="204.74514996507128"/>
    <n v="0.32572610864955664"/>
    <n v="375.39579967689821"/>
    <n v="5007.0985954712278"/>
    <n v="0.18849666146122046"/>
    <n v="4892"/>
    <n v="681402.83274171385"/>
    <n v="0.16873901863743573"/>
    <s v="no"/>
    <s v=""/>
    <s v=""/>
  </r>
  <r>
    <s v="Nicola River"/>
    <x v="29"/>
    <x v="26"/>
    <s v="025547"/>
    <s v="Natural"/>
    <x v="3"/>
    <s v="Whole River"/>
    <n v="95"/>
    <n v="94"/>
    <n v="0.25040237552179717"/>
    <n v="1"/>
    <n v="1238"/>
    <n v="7.6736672051696278E-2"/>
    <n v="4.2780015869444329E-5"/>
    <n v="3.9935723369882785"/>
    <n v="4.2179303334482938"/>
    <n v="12.94649264979561"/>
    <n v="0.90097866933438031"/>
    <n v="375.39579967689821"/>
    <n v="5007.0985954712278"/>
    <n v="0.18849666146122046"/>
    <n v="4892"/>
    <n v="681402.83274171385"/>
    <n v="0.16873901863743573"/>
    <s v="yes"/>
    <n v="5"/>
    <s v="NIC"/>
  </r>
  <r>
    <s v="Nicola River"/>
    <x v="3"/>
    <x v="26"/>
    <s v="025738"/>
    <s v="Natural"/>
    <x v="3"/>
    <s v="Whole River"/>
    <n v="95"/>
    <n v="94"/>
    <n v="0.25040237552179717"/>
    <n v="8"/>
    <n v="1238"/>
    <n v="7.6736672051696278E-2"/>
    <n v="4.2780015869444329E-5"/>
    <n v="31.948578695906228"/>
    <n v="33.743442667586351"/>
    <n v="135.30547688718207"/>
    <n v="0.36408781603305068"/>
    <n v="375.39579967689821"/>
    <n v="5007.0985954712278"/>
    <n v="0.18849666146122046"/>
    <n v="4892"/>
    <n v="681402.83274171385"/>
    <n v="0.16873901863743573"/>
    <s v="no"/>
    <s v=""/>
    <s v=""/>
  </r>
  <r>
    <s v="Nicola River"/>
    <x v="3"/>
    <x v="26"/>
    <s v="025739"/>
    <s v="Natural"/>
    <x v="3"/>
    <s v="Whole River"/>
    <n v="95"/>
    <n v="94"/>
    <n v="0.25040237552179717"/>
    <n v="4"/>
    <n v="1238"/>
    <n v="7.6736672051696278E-2"/>
    <n v="4.2780015869444329E-5"/>
    <n v="15.974289347953114"/>
    <n v="16.871721333793175"/>
    <n v="58.586013961071842"/>
    <n v="0.47915434275962393"/>
    <n v="375.39579967689821"/>
    <n v="5007.0985954712278"/>
    <n v="0.18849666146122046"/>
    <n v="4892"/>
    <n v="681402.83274171385"/>
    <n v="0.16873901863743573"/>
    <s v="no"/>
    <s v=""/>
    <s v=""/>
  </r>
  <r>
    <s v="Nicola River"/>
    <x v="3"/>
    <x v="26"/>
    <s v="025740"/>
    <s v="Natural"/>
    <x v="3"/>
    <s v="Whole River"/>
    <n v="95"/>
    <n v="94"/>
    <n v="0.25040237552179717"/>
    <n v="4"/>
    <n v="1238"/>
    <n v="7.6736672051696278E-2"/>
    <n v="4.2780015869444329E-5"/>
    <n v="15.974289347953114"/>
    <n v="16.871721333793175"/>
    <n v="58.586013961071842"/>
    <n v="0.47915434275962393"/>
    <n v="375.39579967689821"/>
    <n v="5007.0985954712278"/>
    <n v="0.18849666146122046"/>
    <n v="4892"/>
    <n v="681402.83274171385"/>
    <n v="0.16873901863743573"/>
    <s v="no"/>
    <s v=""/>
    <s v=""/>
  </r>
  <r>
    <s v="Nicola River"/>
    <x v="28"/>
    <x v="26"/>
    <s v="025856"/>
    <s v="Natural"/>
    <x v="3"/>
    <s v="Whole River"/>
    <n v="95"/>
    <n v="94"/>
    <n v="0.25040237552179717"/>
    <n v="7"/>
    <n v="1238"/>
    <n v="7.6736672051696278E-2"/>
    <n v="4.2780015869444329E-5"/>
    <n v="27.955006358917949"/>
    <n v="29.525512334138057"/>
    <n v="114.42560031518218"/>
    <n v="0.38265025263430957"/>
    <n v="375.39579967689821"/>
    <n v="5007.0985954712278"/>
    <n v="0.18849666146122046"/>
    <n v="4892"/>
    <n v="681402.83274171385"/>
    <n v="0.16873901863743573"/>
    <s v="yes"/>
    <n v="4"/>
    <s v="NIC"/>
  </r>
  <r>
    <s v="Nicola River"/>
    <x v="28"/>
    <x v="26"/>
    <s v="025857"/>
    <s v="Natural"/>
    <x v="3"/>
    <s v="Whole River"/>
    <n v="95"/>
    <n v="94"/>
    <n v="0.25040237552179717"/>
    <n v="8"/>
    <n v="1238"/>
    <n v="7.6736672051696278E-2"/>
    <n v="4.2780015869444329E-5"/>
    <n v="31.948578695906228"/>
    <n v="33.743442667586351"/>
    <n v="135.30547688718207"/>
    <n v="0.36408781603305068"/>
    <n v="375.39579967689821"/>
    <n v="5007.0985954712278"/>
    <n v="0.18849666146122046"/>
    <n v="4892"/>
    <n v="681402.83274171385"/>
    <n v="0.16873901863743573"/>
    <s v="yes"/>
    <n v="4"/>
    <s v="NIC"/>
  </r>
  <r>
    <s v="Nicola River"/>
    <x v="28"/>
    <x v="26"/>
    <s v="025858"/>
    <s v="Natural"/>
    <x v="3"/>
    <s v="Whole River"/>
    <n v="95"/>
    <n v="94"/>
    <n v="0.25040237552179717"/>
    <n v="11"/>
    <n v="1238"/>
    <n v="7.6736672051696278E-2"/>
    <n v="4.2780015869444329E-5"/>
    <n v="43.929295706871066"/>
    <n v="46.397233667931239"/>
    <n v="204.74514996507128"/>
    <n v="0.32572610864955664"/>
    <n v="375.39579967689821"/>
    <n v="5007.0985954712278"/>
    <n v="0.18849666146122046"/>
    <n v="4892"/>
    <n v="681402.83274171385"/>
    <n v="0.16873901863743573"/>
    <s v="yes"/>
    <n v="4"/>
    <s v="NIC"/>
  </r>
  <r>
    <s v="Nicola River"/>
    <x v="28"/>
    <x v="26"/>
    <s v="025859"/>
    <s v="Natural"/>
    <x v="3"/>
    <s v="Whole River"/>
    <n v="95"/>
    <n v="94"/>
    <n v="0.25040237552179717"/>
    <n v="11"/>
    <n v="1238"/>
    <n v="7.6736672051696278E-2"/>
    <n v="4.2780015869444329E-5"/>
    <n v="43.929295706871066"/>
    <n v="46.397233667931239"/>
    <n v="204.74514996507128"/>
    <n v="0.32572610864955664"/>
    <n v="375.39579967689821"/>
    <n v="5007.0985954712278"/>
    <n v="0.18849666146122046"/>
    <n v="4892"/>
    <n v="681402.83274171385"/>
    <n v="0.16873901863743573"/>
    <s v="yes"/>
    <n v="4"/>
    <s v="NIC"/>
  </r>
  <r>
    <s v="Nicola River"/>
    <x v="3"/>
    <x v="26"/>
    <s v="No Pin"/>
    <s v="Natural"/>
    <x v="3"/>
    <s v="Whole River"/>
    <n v="95"/>
    <n v="94"/>
    <n v="0.25040237552179717"/>
    <n v="5"/>
    <n v="1238"/>
    <n v="7.6736672051696278E-2"/>
    <n v="4.2780015869444329E-5"/>
    <n v="19.967861684941393"/>
    <n v="21.089651667241473"/>
    <n v="76.065868852127068"/>
    <n v="0.43678061498277476"/>
    <n v="375.39579967689821"/>
    <n v="5007.0985954712278"/>
    <n v="0.18849666146122046"/>
    <n v="4892"/>
    <n v="681402.83274171385"/>
    <n v="0.16873901863743573"/>
    <s v="no"/>
    <s v=""/>
    <s v=""/>
  </r>
  <r>
    <s v="Nicola River"/>
    <x v="3"/>
    <x v="26"/>
    <s v="No Data"/>
    <s v="Natural"/>
    <x v="3"/>
    <s v="Whole River"/>
    <n v="95"/>
    <n v="94"/>
    <n v="0.25040237552179717"/>
    <n v="5"/>
    <n v="1238"/>
    <n v="7.6736672051696278E-2"/>
    <n v="4.2780015869444329E-5"/>
    <n v="19.967861684941393"/>
    <m/>
    <n v="76.065868852127068"/>
    <n v="0.43678061498277476"/>
    <n v="375.39579967689821"/>
    <n v="5007.0985954712278"/>
    <n v="0.18849666146122046"/>
    <n v="4892"/>
    <n v="681402.83274171385"/>
    <n v="0.16873901863743573"/>
    <s v="no"/>
    <s v=""/>
    <s v=""/>
  </r>
  <r>
    <s v="Nicola River"/>
    <x v="3"/>
    <x v="26"/>
    <s v="lost pin"/>
    <s v="Natural"/>
    <x v="3"/>
    <s v="Whole River"/>
    <n v="95"/>
    <n v="94"/>
    <n v="0.25040237552179717"/>
    <n v="0"/>
    <n v="1238"/>
    <n v="7.6736672051696278E-2"/>
    <n v="4.2780015869444329E-5"/>
    <n v="0"/>
    <m/>
    <n v="0"/>
    <s v="NA"/>
    <n v="375.39579967689821"/>
    <n v="5007.0985954712278"/>
    <n v="0.18849666146122046"/>
    <n v="4892"/>
    <n v="681402.83274171385"/>
    <n v="0.16873901863743573"/>
    <s v="no"/>
    <s v=""/>
    <s v=""/>
  </r>
  <r>
    <m/>
    <x v="3"/>
    <x v="1"/>
    <m/>
    <m/>
    <x v="1"/>
    <m/>
    <m/>
    <m/>
    <m/>
    <m/>
    <m/>
    <m/>
    <m/>
    <m/>
    <m/>
    <m/>
    <m/>
    <m/>
    <m/>
    <m/>
    <m/>
    <m/>
    <m/>
    <m/>
    <m/>
    <s v=""/>
  </r>
  <r>
    <s v="Nicola River"/>
    <x v="30"/>
    <x v="27"/>
    <s v="024562"/>
    <s v="Natural"/>
    <x v="3"/>
    <s v="Whole River"/>
    <n v="136"/>
    <n v="136"/>
    <n v="0.10923027786649632"/>
    <n v="1"/>
    <n v="342"/>
    <n v="0.39766081871345027"/>
    <n v="6.2569831335155385E-4"/>
    <n v="9.154970760233919"/>
    <n v="9.2916121148642752"/>
    <n v="79.852164157590948"/>
    <n v="0.97608217958120447"/>
    <n v="1245.0760233918129"/>
    <n v="50805.585836504928"/>
    <n v="0.18103388097379006"/>
    <n v="3131"/>
    <n v="283615.07367929147"/>
    <n v="0.17009109889410248"/>
    <s v="yes"/>
    <n v="5"/>
    <s v="NIC"/>
  </r>
  <r>
    <s v="Nicola River"/>
    <x v="30"/>
    <x v="27"/>
    <s v="024563"/>
    <s v="Natural"/>
    <x v="3"/>
    <s v="Whole River"/>
    <n v="136"/>
    <n v="136"/>
    <n v="0.10923027786649632"/>
    <n v="1"/>
    <n v="342"/>
    <n v="0.39766081871345027"/>
    <n v="6.2569831335155385E-4"/>
    <n v="9.154970760233919"/>
    <n v="9.2916121148642752"/>
    <n v="79.852164157590948"/>
    <n v="0.97608217958120447"/>
    <n v="1245.0760233918129"/>
    <n v="50805.585836504928"/>
    <n v="0.18103388097379006"/>
    <n v="3131"/>
    <n v="283615.07367929147"/>
    <n v="0.17009109889410248"/>
    <s v="yes"/>
    <n v="5"/>
    <s v="NIC"/>
  </r>
  <r>
    <s v="Nicola River"/>
    <x v="30"/>
    <x v="27"/>
    <s v="024601"/>
    <s v="Natural"/>
    <x v="3"/>
    <s v="Whole River"/>
    <n v="136"/>
    <n v="136"/>
    <n v="0.10923027786649632"/>
    <n v="1"/>
    <n v="342"/>
    <n v="0.39766081871345027"/>
    <n v="6.2569831335155385E-4"/>
    <n v="9.154970760233919"/>
    <n v="9.2916121148642752"/>
    <n v="79.852164157590948"/>
    <n v="0.97608217958120447"/>
    <n v="1245.0760233918129"/>
    <n v="50805.585836504928"/>
    <n v="0.18103388097379006"/>
    <n v="3131"/>
    <n v="283615.07367929147"/>
    <n v="0.17009109889410248"/>
    <s v="yes"/>
    <n v="5"/>
    <s v="NIC"/>
  </r>
  <r>
    <s v="Nicola River"/>
    <x v="3"/>
    <x v="27"/>
    <s v="024859"/>
    <s v="Natural"/>
    <x v="3"/>
    <s v="Whole River"/>
    <n v="136"/>
    <n v="136"/>
    <n v="0.10923027786649632"/>
    <n v="4"/>
    <n v="342"/>
    <n v="0.39766081871345027"/>
    <n v="6.2569831335155385E-4"/>
    <n v="36.619883040935676"/>
    <n v="37.166448459457101"/>
    <n v="352.3707581678886"/>
    <n v="0.51260516469240036"/>
    <n v="1245.0760233918129"/>
    <n v="50805.585836504928"/>
    <n v="0.18103388097379006"/>
    <n v="3131"/>
    <n v="283615.07367929147"/>
    <n v="0.17009109889410248"/>
    <s v="no"/>
    <s v=""/>
    <s v=""/>
  </r>
  <r>
    <s v="Nicola River"/>
    <x v="3"/>
    <x v="27"/>
    <s v="025150"/>
    <s v="Natural"/>
    <x v="3"/>
    <s v="Whole River"/>
    <n v="136"/>
    <n v="136"/>
    <n v="0.10923027786649632"/>
    <n v="7"/>
    <n v="342"/>
    <n v="0.39766081871345027"/>
    <n v="6.2569831335155385E-4"/>
    <n v="64.084795321637429"/>
    <n v="65.041284804049923"/>
    <n v="674.33250448447336"/>
    <n v="0.4052117643297477"/>
    <n v="1245.0760233918129"/>
    <n v="50805.585836504928"/>
    <n v="0.18103388097379006"/>
    <n v="3131"/>
    <n v="283615.07367929147"/>
    <n v="0.17009109889410248"/>
    <s v="no"/>
    <s v=""/>
    <s v=""/>
  </r>
  <r>
    <s v="Nicola River"/>
    <x v="3"/>
    <x v="27"/>
    <s v="025163"/>
    <s v="Natural"/>
    <x v="3"/>
    <s v="Whole River"/>
    <n v="136"/>
    <n v="136"/>
    <n v="0.10923027786649632"/>
    <n v="6"/>
    <n v="342"/>
    <n v="0.39766081871345027"/>
    <n v="6.2569831335155385E-4"/>
    <n v="54.929824561403514"/>
    <n v="55.749672689185658"/>
    <n v="561.51823878935772"/>
    <n v="0.43139362373555407"/>
    <n v="1245.0760233918129"/>
    <n v="50805.585836504928"/>
    <n v="0.18103388097379006"/>
    <n v="3131"/>
    <n v="283615.07367929147"/>
    <n v="0.17009109889410248"/>
    <s v="no"/>
    <s v=""/>
    <s v=""/>
  </r>
  <r>
    <s v="Nicola River"/>
    <x v="3"/>
    <x v="27"/>
    <s v="025201"/>
    <s v="Natural"/>
    <x v="3"/>
    <s v="Whole River"/>
    <n v="136"/>
    <n v="136"/>
    <n v="0.10923027786649632"/>
    <n v="7"/>
    <n v="342"/>
    <n v="0.39766081871345027"/>
    <n v="6.2569831335155385E-4"/>
    <n v="64.084795321637429"/>
    <n v="65.041284804049923"/>
    <n v="674.33250448447336"/>
    <n v="0.4052117643297477"/>
    <n v="1245.0760233918129"/>
    <n v="50805.585836504928"/>
    <n v="0.18103388097379006"/>
    <n v="3131"/>
    <n v="283615.07367929147"/>
    <n v="0.17009109889410248"/>
    <s v="no"/>
    <s v=""/>
    <s v=""/>
  </r>
  <r>
    <s v="Nicola River"/>
    <x v="3"/>
    <x v="27"/>
    <s v="025202"/>
    <s v="Natural"/>
    <x v="3"/>
    <s v="Whole River"/>
    <n v="136"/>
    <n v="136"/>
    <n v="0.10923027786649632"/>
    <n v="1"/>
    <n v="342"/>
    <n v="0.39766081871345027"/>
    <n v="6.2569831335155385E-4"/>
    <n v="9.154970760233919"/>
    <n v="9.2916121148642752"/>
    <n v="79.852164157590948"/>
    <n v="0.97608217958120447"/>
    <n v="1245.0760233918129"/>
    <n v="50805.585836504928"/>
    <n v="0.18103388097379006"/>
    <n v="3131"/>
    <n v="283615.07367929147"/>
    <n v="0.17009109889410248"/>
    <s v="no"/>
    <s v=""/>
    <s v=""/>
  </r>
  <r>
    <s v="Nicola River"/>
    <x v="29"/>
    <x v="27"/>
    <s v="025431"/>
    <s v="Natural"/>
    <x v="3"/>
    <s v="Whole River"/>
    <n v="136"/>
    <n v="136"/>
    <n v="0.10923027786649632"/>
    <n v="28"/>
    <n v="342"/>
    <n v="0.39766081871345027"/>
    <n v="6.2569831335155385E-4"/>
    <n v="256.33918128654972"/>
    <n v="260.16513921619969"/>
    <n v="4312.4729932766095"/>
    <n v="0.25618175780709102"/>
    <n v="1245.0760233918129"/>
    <n v="50805.585836504928"/>
    <n v="0.18103388097379006"/>
    <n v="3131"/>
    <n v="283615.07367929147"/>
    <n v="0.17009109889410248"/>
    <s v="yes"/>
    <n v="4"/>
    <s v="NIC"/>
  </r>
  <r>
    <s v="Nicola River"/>
    <x v="29"/>
    <x v="27"/>
    <s v="025432"/>
    <s v="Natural"/>
    <x v="3"/>
    <s v="Whole River"/>
    <n v="136"/>
    <n v="136"/>
    <n v="0.10923027786649632"/>
    <n v="24"/>
    <n v="342"/>
    <n v="0.39766081871345027"/>
    <n v="6.2569831335155385E-4"/>
    <n v="219.71929824561406"/>
    <n v="222.99869075674263"/>
    <n v="3432.7086105083245"/>
    <n v="0.2666553284583818"/>
    <n v="1245.0760233918129"/>
    <n v="50805.585836504928"/>
    <n v="0.18103388097379006"/>
    <n v="3131"/>
    <n v="283615.07367929147"/>
    <n v="0.17009109889410248"/>
    <s v="yes"/>
    <n v="4"/>
    <s v="NIC"/>
  </r>
  <r>
    <s v="Nicola River"/>
    <x v="3"/>
    <x v="27"/>
    <s v="025518"/>
    <s v="Natural"/>
    <x v="3"/>
    <s v="Whole River"/>
    <n v="136"/>
    <n v="136"/>
    <n v="0.10923027786649632"/>
    <n v="5"/>
    <n v="342"/>
    <n v="0.39766081871345027"/>
    <n v="6.2569831335155385E-4"/>
    <n v="45.774853801169598"/>
    <n v="46.458060574321387"/>
    <n v="454.19765668382945"/>
    <n v="0.46558124651616373"/>
    <n v="1245.0760233918129"/>
    <n v="50805.585836504928"/>
    <n v="0.18103388097379006"/>
    <n v="3131"/>
    <n v="283615.07367929147"/>
    <n v="0.17009109889410248"/>
    <s v="no"/>
    <s v=""/>
    <s v=""/>
  </r>
  <r>
    <s v="Nicola River"/>
    <x v="29"/>
    <x v="27"/>
    <s v="025547"/>
    <s v="Natural"/>
    <x v="3"/>
    <s v="Whole River"/>
    <n v="136"/>
    <n v="136"/>
    <n v="0.10923027786649632"/>
    <n v="28"/>
    <n v="342"/>
    <n v="0.39766081871345027"/>
    <n v="6.2569831335155385E-4"/>
    <n v="256.33918128654972"/>
    <n v="260.16513921619969"/>
    <n v="4312.4729932766095"/>
    <n v="0.25618175780709102"/>
    <n v="1245.0760233918129"/>
    <n v="50805.585836504928"/>
    <n v="0.18103388097379006"/>
    <n v="3131"/>
    <n v="283615.07367929147"/>
    <n v="0.17009109889410248"/>
    <s v="yes"/>
    <n v="4"/>
    <s v="NIC"/>
  </r>
  <r>
    <s v="Nicola River"/>
    <x v="3"/>
    <x v="27"/>
    <s v="025738"/>
    <s v="Natural"/>
    <x v="3"/>
    <s v="Whole River"/>
    <n v="136"/>
    <n v="136"/>
    <n v="0.10923027786649632"/>
    <n v="3"/>
    <n v="342"/>
    <n v="0.39766081871345027"/>
    <n v="6.2569831335155385E-4"/>
    <n v="27.464912280701757"/>
    <n v="27.874836344592829"/>
    <n v="256.03754324153522"/>
    <n v="0.58260419766678062"/>
    <n v="1245.0760233918129"/>
    <n v="50805.585836504928"/>
    <n v="0.18103388097379006"/>
    <n v="3131"/>
    <n v="283615.07367929147"/>
    <n v="0.17009109889410248"/>
    <s v="no"/>
    <s v=""/>
    <s v=""/>
  </r>
  <r>
    <s v="Nicola River"/>
    <x v="3"/>
    <x v="27"/>
    <s v="025739"/>
    <s v="Natural"/>
    <x v="3"/>
    <s v="Whole River"/>
    <n v="136"/>
    <n v="136"/>
    <n v="0.10923027786649632"/>
    <n v="4"/>
    <n v="342"/>
    <n v="0.39766081871345027"/>
    <n v="6.2569831335155385E-4"/>
    <n v="36.619883040935676"/>
    <n v="37.166448459457101"/>
    <n v="352.3707581678886"/>
    <n v="0.51260516469240036"/>
    <n v="1245.0760233918129"/>
    <n v="50805.585836504928"/>
    <n v="0.18103388097379006"/>
    <n v="3131"/>
    <n v="283615.07367929147"/>
    <n v="0.17009109889410248"/>
    <s v="no"/>
    <s v=""/>
    <s v=""/>
  </r>
  <r>
    <s v="Nicola River"/>
    <x v="3"/>
    <x v="27"/>
    <s v="025740"/>
    <s v="Natural"/>
    <x v="3"/>
    <s v="Whole River"/>
    <n v="136"/>
    <n v="136"/>
    <n v="0.10923027786649632"/>
    <n v="7"/>
    <n v="342"/>
    <n v="0.39766081871345027"/>
    <n v="6.2569831335155385E-4"/>
    <n v="64.084795321637429"/>
    <n v="65.041284804049923"/>
    <n v="674.33250448447336"/>
    <n v="0.4052117643297477"/>
    <n v="1245.0760233918129"/>
    <n v="50805.585836504928"/>
    <n v="0.18103388097379006"/>
    <n v="3131"/>
    <n v="283615.07367929147"/>
    <n v="0.17009109889410248"/>
    <s v="no"/>
    <s v=""/>
    <s v=""/>
  </r>
  <r>
    <s v="Nicola River"/>
    <x v="28"/>
    <x v="27"/>
    <s v="025857"/>
    <s v="Natural"/>
    <x v="3"/>
    <s v="Whole River"/>
    <n v="136"/>
    <n v="136"/>
    <n v="0.10923027786649632"/>
    <n v="1"/>
    <n v="342"/>
    <n v="0.39766081871345027"/>
    <n v="6.2569831335155385E-4"/>
    <n v="9.154970760233919"/>
    <n v="9.2916121148642752"/>
    <n v="79.852164157590948"/>
    <n v="0.97608217958120447"/>
    <n v="1245.0760233918129"/>
    <n v="50805.585836504928"/>
    <n v="0.18103388097379006"/>
    <n v="3131"/>
    <n v="283615.07367929147"/>
    <n v="0.17009109889410248"/>
    <s v="yes"/>
    <n v="3"/>
    <s v="NIC"/>
  </r>
  <r>
    <s v="Nicola River"/>
    <x v="28"/>
    <x v="27"/>
    <s v="025859"/>
    <s v="Natural"/>
    <x v="3"/>
    <s v="Whole River"/>
    <n v="136"/>
    <n v="136"/>
    <n v="0.10923027786649632"/>
    <n v="1"/>
    <n v="342"/>
    <n v="0.39766081871345027"/>
    <n v="6.2569831335155385E-4"/>
    <n v="9.154970760233919"/>
    <n v="9.2916121148642752"/>
    <n v="79.852164157590948"/>
    <n v="0.97608217958120447"/>
    <n v="1245.0760233918129"/>
    <n v="50805.585836504928"/>
    <n v="0.18103388097379006"/>
    <n v="3131"/>
    <n v="283615.07367929147"/>
    <n v="0.17009109889410248"/>
    <s v="yes"/>
    <n v="3"/>
    <s v="NIC"/>
  </r>
  <r>
    <s v="Nicola River"/>
    <x v="3"/>
    <x v="27"/>
    <s v="No Pin"/>
    <s v="Natural"/>
    <x v="3"/>
    <s v="Whole River"/>
    <n v="136"/>
    <n v="136"/>
    <n v="0.10923027786649632"/>
    <n v="5"/>
    <n v="342"/>
    <n v="0.39766081871345027"/>
    <n v="6.2569831335155385E-4"/>
    <n v="45.774853801169598"/>
    <n v="46.458060574321387"/>
    <n v="454.19765668382945"/>
    <n v="0.46558124651616373"/>
    <n v="1245.0760233918129"/>
    <n v="50805.585836504928"/>
    <n v="0.18103388097379006"/>
    <n v="3131"/>
    <n v="283615.07367929147"/>
    <n v="0.17009109889410248"/>
    <s v="no"/>
    <s v=""/>
    <s v=""/>
  </r>
  <r>
    <s v="Nicola River"/>
    <x v="3"/>
    <x v="27"/>
    <s v="No Data"/>
    <s v="Natural"/>
    <x v="3"/>
    <s v="Whole River"/>
    <n v="136"/>
    <n v="136"/>
    <n v="0.10923027786649632"/>
    <n v="1"/>
    <n v="342"/>
    <n v="0.39766081871345027"/>
    <n v="6.2569831335155385E-4"/>
    <n v="9.154970760233919"/>
    <m/>
    <n v="79.852164157590948"/>
    <n v="0.97608217958120447"/>
    <n v="1245.0760233918129"/>
    <n v="50805.585836504928"/>
    <n v="0.18103388097379006"/>
    <n v="3131"/>
    <n v="283615.07367929147"/>
    <n v="0.17009109889410248"/>
    <s v="no"/>
    <s v=""/>
    <s v=""/>
  </r>
  <r>
    <s v="Nicola River"/>
    <x v="3"/>
    <x v="27"/>
    <s v="lost pin"/>
    <s v="Natural"/>
    <x v="3"/>
    <s v="Whole River"/>
    <n v="136"/>
    <n v="136"/>
    <n v="0.10923027786649632"/>
    <n v="1"/>
    <n v="342"/>
    <n v="0.39766081871345027"/>
    <n v="6.2569831335155385E-4"/>
    <n v="9.154970760233919"/>
    <m/>
    <n v="79.852164157590948"/>
    <n v="0.97608217958120447"/>
    <n v="1245.0760233918129"/>
    <n v="50805.585836504928"/>
    <n v="0.18103388097379006"/>
    <n v="3131"/>
    <n v="283615.07367929147"/>
    <n v="0.17009109889410248"/>
    <s v="no"/>
    <s v=""/>
    <s v=""/>
  </r>
  <r>
    <m/>
    <x v="3"/>
    <x v="1"/>
    <m/>
    <m/>
    <x v="1"/>
    <m/>
    <m/>
    <m/>
    <m/>
    <m/>
    <m/>
    <m/>
    <m/>
    <m/>
    <m/>
    <m/>
    <m/>
    <m/>
    <m/>
    <m/>
    <m/>
    <m/>
    <m/>
    <m/>
    <m/>
    <s v=""/>
  </r>
  <r>
    <s v="Nicola River"/>
    <x v="31"/>
    <x v="28"/>
    <s v="023535"/>
    <s v="Natural+Brood Stock"/>
    <x v="3"/>
    <s v="Whole River"/>
    <n v="94"/>
    <n v="94"/>
    <n v="0.39067231980617806"/>
    <n v="8"/>
    <n v="1290"/>
    <n v="7.2868217054263565E-2"/>
    <n v="3.1935785509114709E-5"/>
    <n v="20.477519379844964"/>
    <n v="20.697707760273403"/>
    <n v="44.689700854054713"/>
    <n v="0.32645729529443779"/>
    <n v="240.6108527131783"/>
    <n v="1635.8550665204023"/>
    <n v="0.16809593046915083"/>
    <n v="3302"/>
    <n v="243973.36260393495"/>
    <n v="0.14958709804881185"/>
    <s v="yes"/>
    <n v="5"/>
    <s v="NIC"/>
  </r>
  <r>
    <s v="Nicola River"/>
    <x v="31"/>
    <x v="28"/>
    <s v="023730"/>
    <s v="Natural+Brood Stock"/>
    <x v="3"/>
    <s v="Whole River"/>
    <n v="94"/>
    <n v="94"/>
    <n v="0.39067231980617806"/>
    <n v="8"/>
    <n v="1290"/>
    <n v="7.2868217054263565E-2"/>
    <n v="3.1935785509114709E-5"/>
    <n v="20.477519379844964"/>
    <n v="20.697707760273403"/>
    <n v="44.689700854054713"/>
    <n v="0.32645729529443779"/>
    <n v="240.6108527131783"/>
    <n v="1635.8550665204023"/>
    <n v="0.16809593046915083"/>
    <n v="3302"/>
    <n v="243973.36260393495"/>
    <n v="0.14958709804881185"/>
    <s v="yes"/>
    <n v="5"/>
    <s v="NIC"/>
  </r>
  <r>
    <s v="Nicola River"/>
    <x v="31"/>
    <x v="28"/>
    <s v="024057"/>
    <s v="Natural+Brood Stock"/>
    <x v="3"/>
    <s v="Whole River"/>
    <n v="94"/>
    <n v="94"/>
    <n v="0.39067231980617806"/>
    <n v="10"/>
    <n v="1290"/>
    <n v="7.2868217054263565E-2"/>
    <n v="3.1935785509114709E-5"/>
    <n v="25.596899224806204"/>
    <n v="25.872134700341753"/>
    <n v="59.5648310619559"/>
    <n v="0.30151408074719444"/>
    <n v="240.6108527131783"/>
    <n v="1635.8550665204023"/>
    <n v="0.16809593046915083"/>
    <n v="3302"/>
    <n v="243973.36260393495"/>
    <n v="0.14958709804881185"/>
    <s v="yes"/>
    <n v="5"/>
    <s v="NIC"/>
  </r>
  <r>
    <s v="Nicola River"/>
    <x v="30"/>
    <x v="28"/>
    <s v="024562"/>
    <s v="Natural+Brood Stock"/>
    <x v="3"/>
    <s v="Whole River"/>
    <n v="94"/>
    <n v="94"/>
    <n v="0.39067231980617806"/>
    <n v="14"/>
    <n v="1290"/>
    <n v="7.2868217054263565E-2"/>
    <n v="3.1935785509114709E-5"/>
    <n v="35.835658914728683"/>
    <n v="36.220988580478455"/>
    <n v="93.758337471023282"/>
    <n v="0.27020261924412725"/>
    <n v="240.6108527131783"/>
    <n v="1635.8550665204023"/>
    <n v="0.16809593046915083"/>
    <n v="3302"/>
    <n v="243973.36260393495"/>
    <n v="0.14958709804881185"/>
    <s v="yes"/>
    <n v="4"/>
    <s v="NIC"/>
  </r>
  <r>
    <s v="Nicola River"/>
    <x v="30"/>
    <x v="28"/>
    <s v="024563"/>
    <s v="Natural+Brood Stock"/>
    <x v="3"/>
    <s v="Whole River"/>
    <n v="94"/>
    <n v="94"/>
    <n v="0.39067231980617806"/>
    <n v="11"/>
    <n v="1290"/>
    <n v="7.2868217054263565E-2"/>
    <n v="3.1935785509114709E-5"/>
    <n v="28.156589147286823"/>
    <n v="28.459348170375929"/>
    <n v="67.55780191506463"/>
    <n v="0.29191587373583988"/>
    <n v="240.6108527131783"/>
    <n v="1635.8550665204023"/>
    <n v="0.16809593046915083"/>
    <n v="3302"/>
    <n v="243973.36260393495"/>
    <n v="0.14958709804881185"/>
    <s v="yes"/>
    <n v="4"/>
    <s v="NIC"/>
  </r>
  <r>
    <s v="Nicola River"/>
    <x v="30"/>
    <x v="28"/>
    <s v="024601"/>
    <s v="Natural+Brood Stock"/>
    <x v="3"/>
    <s v="Whole River"/>
    <n v="94"/>
    <n v="94"/>
    <n v="0.39067231980617806"/>
    <n v="8"/>
    <n v="1290"/>
    <n v="7.2868217054263565E-2"/>
    <n v="3.1935785509114709E-5"/>
    <n v="20.477519379844964"/>
    <n v="20.697707760273403"/>
    <n v="44.689700854054713"/>
    <n v="0.32645729529443779"/>
    <n v="240.6108527131783"/>
    <n v="1635.8550665204023"/>
    <n v="0.16809593046915083"/>
    <n v="3302"/>
    <n v="243973.36260393495"/>
    <n v="0.14958709804881185"/>
    <s v="yes"/>
    <n v="4"/>
    <s v="NIC"/>
  </r>
  <r>
    <s v="Nicola River"/>
    <x v="3"/>
    <x v="28"/>
    <s v="024607"/>
    <s v="Natural+Brood Stock"/>
    <x v="3"/>
    <s v="Whole River"/>
    <n v="94"/>
    <n v="94"/>
    <n v="0.39067231980617806"/>
    <n v="3"/>
    <n v="1290"/>
    <n v="7.2868217054263565E-2"/>
    <n v="3.1935785509114709E-5"/>
    <n v="7.6790697674418613"/>
    <n v="7.7616404101025269"/>
    <n v="13.981609074479884"/>
    <n v="0.4869338476652415"/>
    <n v="240.6108527131783"/>
    <n v="1635.8550665204023"/>
    <n v="0.16809593046915083"/>
    <n v="3302"/>
    <n v="243973.36260393495"/>
    <n v="0.14958709804881185"/>
    <s v="no"/>
    <s v=""/>
    <s v=""/>
  </r>
  <r>
    <s v="Nicola River"/>
    <x v="3"/>
    <x v="28"/>
    <s v="025150"/>
    <s v="Natural+Brood Stock"/>
    <x v="3"/>
    <s v="Whole River"/>
    <n v="94"/>
    <n v="94"/>
    <n v="0.39067231980617806"/>
    <n v="5"/>
    <n v="1290"/>
    <n v="7.2868217054263565E-2"/>
    <n v="3.1935785509114709E-5"/>
    <n v="12.798449612403102"/>
    <n v="12.936067350170877"/>
    <n v="25.154034287993561"/>
    <n v="0.39187401028565522"/>
    <n v="240.6108527131783"/>
    <n v="1635.8550665204023"/>
    <n v="0.16809593046915083"/>
    <n v="3302"/>
    <n v="243973.36260393495"/>
    <n v="0.14958709804881185"/>
    <s v="no"/>
    <s v=""/>
    <s v=""/>
  </r>
  <r>
    <s v="Nicola River"/>
    <x v="3"/>
    <x v="28"/>
    <s v="025163"/>
    <s v="Natural+Brood Stock"/>
    <x v="3"/>
    <s v="Whole River"/>
    <n v="94"/>
    <n v="94"/>
    <n v="0.39067231980617806"/>
    <n v="3"/>
    <n v="1290"/>
    <n v="7.2868217054263565E-2"/>
    <n v="3.1935785509114709E-5"/>
    <n v="7.6790697674418613"/>
    <n v="7.7616404101025269"/>
    <n v="13.981609074479884"/>
    <n v="0.4869338476652415"/>
    <n v="240.6108527131783"/>
    <n v="1635.8550665204023"/>
    <n v="0.16809593046915083"/>
    <n v="3302"/>
    <n v="243973.36260393495"/>
    <n v="0.14958709804881185"/>
    <s v="no"/>
    <s v=""/>
    <s v=""/>
  </r>
  <r>
    <s v="Nicola River"/>
    <x v="3"/>
    <x v="28"/>
    <s v="025201"/>
    <s v="Natural+Brood Stock"/>
    <x v="3"/>
    <s v="Whole River"/>
    <n v="94"/>
    <n v="94"/>
    <n v="0.39067231980617806"/>
    <n v="4"/>
    <n v="1290"/>
    <n v="7.2868217054263565E-2"/>
    <n v="3.1935785509114709E-5"/>
    <n v="10.238759689922482"/>
    <n v="10.348853880136701"/>
    <n v="19.382686431517349"/>
    <n v="0.42999126672716259"/>
    <n v="240.6108527131783"/>
    <n v="1635.8550665204023"/>
    <n v="0.16809593046915083"/>
    <n v="3302"/>
    <n v="243973.36260393495"/>
    <n v="0.14958709804881185"/>
    <s v="no"/>
    <s v=""/>
    <s v=""/>
  </r>
  <r>
    <s v="Nicola River"/>
    <x v="3"/>
    <x v="28"/>
    <s v="025202"/>
    <s v="Natural+Brood Stock"/>
    <x v="3"/>
    <s v="Whole River"/>
    <n v="94"/>
    <n v="94"/>
    <n v="0.39067231980617806"/>
    <n v="2"/>
    <n v="1290"/>
    <n v="7.2868217054263565E-2"/>
    <n v="3.1935785509114709E-5"/>
    <n v="5.1193798449612409"/>
    <n v="5.1744269400683507"/>
    <n v="8.9508022168811721"/>
    <n v="0.58440460049778031"/>
    <n v="240.6108527131783"/>
    <n v="1635.8550665204023"/>
    <n v="0.16809593046915083"/>
    <n v="3302"/>
    <n v="243973.36260393495"/>
    <n v="0.14958709804881185"/>
    <s v="no"/>
    <s v=""/>
    <s v=""/>
  </r>
  <r>
    <s v="Nicola River"/>
    <x v="29"/>
    <x v="28"/>
    <s v="025431"/>
    <s v="Natural+Brood Stock"/>
    <x v="3"/>
    <s v="Whole River"/>
    <n v="94"/>
    <n v="94"/>
    <n v="0.39067231980617806"/>
    <n v="1"/>
    <n v="1290"/>
    <n v="7.2868217054263565E-2"/>
    <n v="3.1935785509114709E-5"/>
    <n v="2.5596899224806204"/>
    <n v="2.5872134700341753"/>
    <n v="4.2902658587212104"/>
    <n v="0.80919789441498846"/>
    <n v="240.6108527131783"/>
    <n v="1635.8550665204023"/>
    <n v="0.16809593046915083"/>
    <n v="3302"/>
    <n v="243973.36260393495"/>
    <n v="0.14958709804881185"/>
    <s v="yes"/>
    <n v="3"/>
    <s v="NIC"/>
  </r>
  <r>
    <s v="Nicola River"/>
    <x v="3"/>
    <x v="28"/>
    <s v="025739"/>
    <s v="Natural+Brood Stock"/>
    <x v="3"/>
    <s v="Whole River"/>
    <n v="94"/>
    <n v="94"/>
    <n v="0.39067231980617806"/>
    <n v="1"/>
    <n v="1290"/>
    <n v="7.2868217054263565E-2"/>
    <n v="3.1935785509114709E-5"/>
    <n v="2.5596899224806204"/>
    <n v="2.5872134700341753"/>
    <n v="4.2902658587212104"/>
    <n v="0.80919789441498846"/>
    <n v="240.6108527131783"/>
    <n v="1635.8550665204023"/>
    <n v="0.16809593046915083"/>
    <n v="3302"/>
    <n v="243973.36260393495"/>
    <n v="0.14958709804881185"/>
    <s v="no"/>
    <s v=""/>
    <s v=""/>
  </r>
  <r>
    <s v="Nicola River"/>
    <x v="3"/>
    <x v="28"/>
    <s v="025740"/>
    <s v="Natural+Brood Stock"/>
    <x v="3"/>
    <s v="Whole River"/>
    <n v="94"/>
    <n v="94"/>
    <n v="0.39067231980617806"/>
    <n v="1"/>
    <n v="1290"/>
    <n v="7.2868217054263565E-2"/>
    <n v="3.1935785509114709E-5"/>
    <n v="2.5596899224806204"/>
    <n v="2.5872134700341753"/>
    <n v="4.2902658587212104"/>
    <n v="0.80919789441498846"/>
    <n v="240.6108527131783"/>
    <n v="1635.8550665204023"/>
    <n v="0.16809593046915083"/>
    <n v="3302"/>
    <n v="243973.36260393495"/>
    <n v="0.14958709804881185"/>
    <s v="no"/>
    <s v=""/>
    <s v=""/>
  </r>
  <r>
    <s v="Nicola River"/>
    <x v="3"/>
    <x v="28"/>
    <s v="No Pin"/>
    <s v="Natural+Brood Stock"/>
    <x v="3"/>
    <s v="Whole River"/>
    <n v="94"/>
    <n v="94"/>
    <n v="0.39067231980617806"/>
    <n v="14"/>
    <n v="1290"/>
    <n v="7.2868217054263565E-2"/>
    <n v="3.1935785509114709E-5"/>
    <n v="35.835658914728683"/>
    <n v="36.220988580478455"/>
    <n v="93.758337471023282"/>
    <n v="0.27020261924412725"/>
    <n v="240.6108527131783"/>
    <n v="1635.8550665204023"/>
    <n v="0.16809593046915083"/>
    <n v="3302"/>
    <n v="243973.36260393495"/>
    <n v="0.14958709804881185"/>
    <s v="no"/>
    <s v=""/>
    <s v=""/>
  </r>
  <r>
    <s v="Nicola River"/>
    <x v="3"/>
    <x v="28"/>
    <s v="No Data"/>
    <s v="Natural+Brood Stock"/>
    <x v="3"/>
    <s v="Whole River"/>
    <n v="94"/>
    <n v="94"/>
    <n v="0.39067231980617806"/>
    <n v="1"/>
    <n v="1290"/>
    <n v="7.2868217054263565E-2"/>
    <n v="3.1935785509114709E-5"/>
    <n v="2.5596899224806204"/>
    <m/>
    <n v="4.2902658587212104"/>
    <n v="0.80919789441498846"/>
    <n v="240.6108527131783"/>
    <n v="1635.8550665204023"/>
    <n v="0.16809593046915083"/>
    <n v="3302"/>
    <n v="243973.36260393495"/>
    <n v="0.14958709804881185"/>
    <s v="no"/>
    <s v=""/>
    <s v=""/>
  </r>
  <r>
    <s v="Nicola River"/>
    <x v="3"/>
    <x v="28"/>
    <s v="lost pin"/>
    <s v="Natural+Brood Stock"/>
    <x v="3"/>
    <s v="Whole River"/>
    <n v="94"/>
    <n v="94"/>
    <n v="0.39067231980617806"/>
    <m/>
    <n v="1290"/>
    <n v="7.2868217054263565E-2"/>
    <n v="3.1935785509114709E-5"/>
    <n v="0"/>
    <m/>
    <n v="0"/>
    <s v="NA"/>
    <n v="240.6108527131783"/>
    <n v="1635.8550665204023"/>
    <n v="0.16809593046915083"/>
    <n v="3302"/>
    <n v="243973.36260393495"/>
    <n v="0.14958709804881185"/>
    <s v="no"/>
    <s v=""/>
    <s v=""/>
  </r>
  <r>
    <m/>
    <x v="3"/>
    <x v="1"/>
    <m/>
    <m/>
    <x v="1"/>
    <m/>
    <m/>
    <m/>
    <m/>
    <m/>
    <m/>
    <m/>
    <m/>
    <m/>
    <m/>
    <m/>
    <m/>
    <m/>
    <m/>
    <m/>
    <m/>
    <m/>
    <m/>
    <m/>
    <m/>
    <s v=""/>
  </r>
  <r>
    <s v="Nicola River"/>
    <x v="31"/>
    <x v="29"/>
    <s v="023535"/>
    <s v="Natural"/>
    <x v="3"/>
    <s v="Whole River"/>
    <n v="239"/>
    <n v="49"/>
    <n v="7.2067959934068712E-2"/>
    <n v="16"/>
    <n v="1508"/>
    <n v="0.15848806366047746"/>
    <n v="5.7390950976760566E-5"/>
    <n v="222.01266713581987"/>
    <n v="222.01266713581987"/>
    <n v="4461.6412517527679"/>
    <n v="0.30086354559324047"/>
    <n v="679.91379310344837"/>
    <n v="14210.716913414728"/>
    <n v="0.17532915610178684"/>
    <n v="4290"/>
    <n v="524897.19285183866"/>
    <n v="0.16888062707781545"/>
    <s v="yes"/>
    <n v="4"/>
    <s v="NIC"/>
  </r>
  <r>
    <s v="Nicola River"/>
    <x v="31"/>
    <x v="29"/>
    <s v="023730"/>
    <s v="Natural"/>
    <x v="3"/>
    <s v="Whole River"/>
    <n v="239"/>
    <n v="49"/>
    <n v="7.2067959934068712E-2"/>
    <n v="6"/>
    <n v="1508"/>
    <n v="0.15848806366047746"/>
    <n v="5.7390950976760566E-5"/>
    <n v="83.254750175932458"/>
    <n v="83.254750175932458"/>
    <n v="1317.9955132203313"/>
    <n v="0.4360617003890862"/>
    <n v="679.91379310344837"/>
    <n v="14210.716913414728"/>
    <n v="0.17532915610178684"/>
    <n v="4290"/>
    <n v="524897.19285183866"/>
    <n v="0.16888062707781545"/>
    <s v="yes"/>
    <n v="4"/>
    <s v="NIC"/>
  </r>
  <r>
    <s v="Nicola River"/>
    <x v="31"/>
    <x v="29"/>
    <s v="024057"/>
    <s v="Natural"/>
    <x v="3"/>
    <s v="Whole River"/>
    <n v="239"/>
    <n v="49"/>
    <n v="7.2067959934068712E-2"/>
    <n v="23"/>
    <n v="1508"/>
    <n v="0.15848806366047746"/>
    <n v="5.7390950976760566E-5"/>
    <n v="319.14320900774106"/>
    <n v="319.14320900774106"/>
    <n v="7366.5145151629386"/>
    <n v="0.26893381761629587"/>
    <n v="679.91379310344837"/>
    <n v="14210.716913414728"/>
    <n v="0.17532915610178684"/>
    <n v="4290"/>
    <n v="524897.19285183866"/>
    <n v="0.16888062707781545"/>
    <s v="yes"/>
    <n v="4"/>
    <s v="NIC"/>
  </r>
  <r>
    <s v="Nicola River"/>
    <x v="3"/>
    <x v="29"/>
    <s v="No Pin"/>
    <s v="Natural"/>
    <x v="3"/>
    <s v="Whole River"/>
    <n v="239"/>
    <n v="49"/>
    <n v="7.2067959934068712E-2"/>
    <n v="4"/>
    <n v="1508"/>
    <n v="0.15848806366047746"/>
    <n v="5.7390950976760566E-5"/>
    <n v="55.503166783954967"/>
    <n v="55.503166783954967"/>
    <n v="831.31434798862642"/>
    <n v="0.51947526729349625"/>
    <n v="679.91379310344837"/>
    <n v="14210.716913414728"/>
    <n v="0.17532915610178684"/>
    <n v="4290"/>
    <n v="524897.19285183866"/>
    <n v="0.16888062707781545"/>
    <s v="no"/>
    <s v=""/>
    <s v=""/>
  </r>
  <r>
    <s v="Nicola River"/>
    <x v="3"/>
    <x v="29"/>
    <s v="No Data"/>
    <s v="Natural"/>
    <x v="3"/>
    <s v="Whole River"/>
    <n v="239"/>
    <n v="49"/>
    <n v="7.2067959934068712E-2"/>
    <n v="0"/>
    <n v="1508"/>
    <n v="0.15848806366047746"/>
    <n v="5.7390950976760566E-5"/>
    <n v="0"/>
    <m/>
    <n v="0"/>
    <s v="NA"/>
    <n v="679.91379310344837"/>
    <n v="14210.716913414728"/>
    <n v="0.17532915610178684"/>
    <n v="4290"/>
    <n v="524897.19285183866"/>
    <n v="0.16888062707781545"/>
    <s v="no"/>
    <s v=""/>
    <s v=""/>
  </r>
  <r>
    <s v="Nicola River"/>
    <x v="3"/>
    <x v="29"/>
    <s v="lost pin"/>
    <s v="Natural"/>
    <x v="3"/>
    <s v="Whole River"/>
    <n v="239"/>
    <n v="49"/>
    <n v="7.2067959934068712E-2"/>
    <m/>
    <n v="1508"/>
    <n v="0.15848806366047746"/>
    <n v="5.7390950976760566E-5"/>
    <n v="0"/>
    <m/>
    <n v="0"/>
    <s v="NA"/>
    <n v="679.91379310344837"/>
    <n v="14210.716913414728"/>
    <n v="0.17532915610178684"/>
    <n v="4290"/>
    <n v="524897.19285183866"/>
    <n v="0.16888062707781545"/>
    <s v="no"/>
    <s v=""/>
    <s v=""/>
  </r>
  <r>
    <m/>
    <x v="3"/>
    <x v="1"/>
    <m/>
    <m/>
    <x v="1"/>
    <m/>
    <m/>
    <m/>
    <m/>
    <m/>
    <m/>
    <m/>
    <m/>
    <m/>
    <m/>
    <m/>
    <m/>
    <m/>
    <m/>
    <m/>
    <m/>
    <m/>
    <m/>
    <m/>
    <m/>
    <s v=""/>
  </r>
  <r>
    <s v="Nicola River"/>
    <x v="3"/>
    <x v="30"/>
    <s v="022818"/>
    <s v="Natural"/>
    <x v="3"/>
    <s v="Whole River"/>
    <n v="78"/>
    <n v="78"/>
    <n v="0.21185897435897436"/>
    <n v="3"/>
    <n v="661"/>
    <n v="0.11800302571860817"/>
    <n v="1.2428543527701039E-4"/>
    <n v="14.16036308623298"/>
    <n v="14.16036308623298"/>
    <n v="62.196362449538348"/>
    <n v="0.55693960647940632"/>
    <n v="368.16944024205748"/>
    <n v="5095.5607322269425"/>
    <n v="0.19388680489262661"/>
    <n v="3120"/>
    <n v="281564.92029725283"/>
    <n v="0.170072728373832"/>
    <s v="no"/>
    <s v=""/>
    <s v=""/>
  </r>
  <r>
    <s v="Nicola River"/>
    <x v="3"/>
    <x v="30"/>
    <s v="022820"/>
    <s v="Natural"/>
    <x v="3"/>
    <s v="Whole River"/>
    <n v="78"/>
    <n v="78"/>
    <n v="0.21185897435897436"/>
    <n v="5"/>
    <n v="661"/>
    <n v="0.11800302571860817"/>
    <n v="1.2428543527701039E-4"/>
    <n v="23.600605143721634"/>
    <n v="23.600605143721634"/>
    <n v="112.03595045374561"/>
    <n v="0.44849289002597381"/>
    <n v="368.16944024205748"/>
    <n v="5095.5607322269425"/>
    <n v="0.19388680489262661"/>
    <n v="3120"/>
    <n v="281564.92029725283"/>
    <n v="0.170072728373832"/>
    <s v="no"/>
    <s v=""/>
    <s v=""/>
  </r>
  <r>
    <s v="Nicola River"/>
    <x v="3"/>
    <x v="30"/>
    <s v="022821"/>
    <s v="Natural"/>
    <x v="3"/>
    <s v="Whole River"/>
    <n v="78"/>
    <n v="78"/>
    <n v="0.21185897435897436"/>
    <n v="7"/>
    <n v="661"/>
    <n v="0.11800302571860817"/>
    <n v="1.2428543527701039E-4"/>
    <n v="33.040847201210283"/>
    <n v="33.040847201210283"/>
    <n v="168.57581555489818"/>
    <n v="0.39295829445051322"/>
    <n v="368.16944024205748"/>
    <n v="5095.5607322269425"/>
    <n v="0.19388680489262661"/>
    <n v="3120"/>
    <n v="281564.92029725283"/>
    <n v="0.170072728373832"/>
    <s v="no"/>
    <s v=""/>
    <s v=""/>
  </r>
  <r>
    <s v="Nicola River"/>
    <x v="3"/>
    <x v="30"/>
    <s v="022822"/>
    <s v="Natural"/>
    <x v="3"/>
    <s v="Whole River"/>
    <n v="78"/>
    <n v="78"/>
    <n v="0.21185897435897436"/>
    <n v="6"/>
    <n v="661"/>
    <n v="0.11800302571860817"/>
    <n v="1.2428543527701039E-4"/>
    <n v="28.32072617246596"/>
    <n v="28.32072617246596"/>
    <n v="139.46834836720376"/>
    <n v="0.41699749302418326"/>
    <n v="368.16944024205748"/>
    <n v="5095.5607322269425"/>
    <n v="0.19388680489262661"/>
    <n v="3120"/>
    <n v="281564.92029725283"/>
    <n v="0.170072728373832"/>
    <s v="no"/>
    <s v=""/>
    <s v=""/>
  </r>
  <r>
    <s v="Nicola River"/>
    <x v="3"/>
    <x v="30"/>
    <s v="022823"/>
    <s v="Natural"/>
    <x v="3"/>
    <s v="Whole River"/>
    <n v="78"/>
    <n v="78"/>
    <n v="0.21185897435897436"/>
    <n v="4"/>
    <n v="661"/>
    <n v="0.11800302571860817"/>
    <n v="1.2428543527701039E-4"/>
    <n v="18.880484114977307"/>
    <n v="18.880484114977307"/>
    <n v="86.278621814523802"/>
    <n v="0.49196983365542335"/>
    <n v="368.16944024205748"/>
    <n v="5095.5607322269425"/>
    <n v="0.19388680489262661"/>
    <n v="3120"/>
    <n v="281564.92029725283"/>
    <n v="0.170072728373832"/>
    <s v="no"/>
    <s v=""/>
    <s v=""/>
  </r>
  <r>
    <s v="Nicola River"/>
    <x v="3"/>
    <x v="30"/>
    <s v="023038"/>
    <s v="Natural"/>
    <x v="3"/>
    <s v="Whole River"/>
    <n v="78"/>
    <n v="78"/>
    <n v="0.21185897435897436"/>
    <n v="3"/>
    <n v="661"/>
    <n v="0.11800302571860817"/>
    <n v="1.2428543527701039E-4"/>
    <n v="14.16036308623298"/>
    <n v="14.16036308623298"/>
    <n v="62.196362449538348"/>
    <n v="0.55693960647940632"/>
    <n v="368.16944024205748"/>
    <n v="5095.5607322269425"/>
    <n v="0.19388680489262661"/>
    <n v="3120"/>
    <n v="281564.92029725283"/>
    <n v="0.170072728373832"/>
    <s v="no"/>
    <s v=""/>
    <s v=""/>
  </r>
  <r>
    <s v="Nicola River"/>
    <x v="3"/>
    <x v="30"/>
    <s v="023039"/>
    <s v="Natural"/>
    <x v="3"/>
    <s v="Whole River"/>
    <n v="78"/>
    <n v="78"/>
    <n v="0.21185897435897436"/>
    <n v="5"/>
    <n v="661"/>
    <n v="0.11800302571860817"/>
    <n v="1.2428543527701039E-4"/>
    <n v="23.600605143721634"/>
    <n v="23.600605143721634"/>
    <n v="112.03595045374561"/>
    <n v="0.44849289002597381"/>
    <n v="368.16944024205748"/>
    <n v="5095.5607322269425"/>
    <n v="0.19388680489262661"/>
    <n v="3120"/>
    <n v="281564.92029725283"/>
    <n v="0.170072728373832"/>
    <s v="no"/>
    <s v=""/>
    <s v=""/>
  </r>
  <r>
    <s v="Nicola River"/>
    <x v="3"/>
    <x v="30"/>
    <s v="023310"/>
    <s v="Natural"/>
    <x v="3"/>
    <s v="Whole River"/>
    <n v="78"/>
    <n v="78"/>
    <n v="0.21185897435897436"/>
    <n v="8"/>
    <n v="661"/>
    <n v="0.11800302571860817"/>
    <n v="1.2428543527701039E-4"/>
    <n v="37.760968229954614"/>
    <n v="37.760968229954614"/>
    <n v="199.35835201682903"/>
    <n v="0.37391604026734154"/>
    <n v="368.16944024205748"/>
    <n v="5095.5607322269425"/>
    <n v="0.19388680489262661"/>
    <n v="3120"/>
    <n v="281564.92029725283"/>
    <n v="0.170072728373832"/>
    <s v="no"/>
    <s v=""/>
    <s v=""/>
  </r>
  <r>
    <s v="Nicola River"/>
    <x v="3"/>
    <x v="30"/>
    <s v="023311"/>
    <s v="Natural"/>
    <x v="3"/>
    <s v="Whole River"/>
    <n v="78"/>
    <n v="78"/>
    <n v="0.21185897435897436"/>
    <n v="12"/>
    <n v="661"/>
    <n v="0.11800302571860817"/>
    <n v="1.2428543527701039E-4"/>
    <n v="56.64145234493192"/>
    <n v="56.64145234493192"/>
    <n v="339.23919060691571"/>
    <n v="0.32517610790149176"/>
    <n v="368.16944024205748"/>
    <n v="5095.5607322269425"/>
    <n v="0.19388680489262661"/>
    <n v="3120"/>
    <n v="281564.92029725283"/>
    <n v="0.170072728373832"/>
    <s v="no"/>
    <s v=""/>
    <s v=""/>
  </r>
  <r>
    <s v="Nicola River"/>
    <x v="31"/>
    <x v="30"/>
    <s v="023535"/>
    <s v="Natural"/>
    <x v="3"/>
    <s v="Whole River"/>
    <n v="78"/>
    <n v="78"/>
    <n v="0.21185897435897436"/>
    <n v="3"/>
    <n v="661"/>
    <n v="0.11800302571860817"/>
    <n v="1.2428543527701039E-4"/>
    <n v="14.16036308623298"/>
    <n v="14.16036308623298"/>
    <n v="62.196362449538348"/>
    <n v="0.55693960647940632"/>
    <n v="368.16944024205748"/>
    <n v="5095.5607322269425"/>
    <n v="0.19388680489262661"/>
    <n v="3120"/>
    <n v="281564.92029725283"/>
    <n v="0.170072728373832"/>
    <s v="yes"/>
    <n v="3"/>
    <s v="NIC"/>
  </r>
  <r>
    <s v="Nicola River"/>
    <x v="31"/>
    <x v="30"/>
    <s v="023730"/>
    <s v="Natural"/>
    <x v="3"/>
    <s v="Whole River"/>
    <n v="78"/>
    <n v="78"/>
    <n v="0.21185897435897436"/>
    <n v="2"/>
    <n v="661"/>
    <n v="0.11800302571860817"/>
    <n v="1.2428543527701039E-4"/>
    <n v="9.4402420574886534"/>
    <n v="9.4402420574886534"/>
    <n v="39.789172358789223"/>
    <n v="0.66818900121329317"/>
    <n v="368.16944024205748"/>
    <n v="5095.5607322269425"/>
    <n v="0.19388680489262661"/>
    <n v="3120"/>
    <n v="281564.92029725283"/>
    <n v="0.170072728373832"/>
    <s v="yes"/>
    <n v="3"/>
    <s v="NIC"/>
  </r>
  <r>
    <s v="Nicola River"/>
    <x v="31"/>
    <x v="30"/>
    <s v="024057"/>
    <s v="Natural"/>
    <x v="3"/>
    <s v="Whole River"/>
    <n v="78"/>
    <n v="78"/>
    <n v="0.21185897435897436"/>
    <n v="9"/>
    <n v="661"/>
    <n v="0.11800302571860817"/>
    <n v="1.2428543527701039E-4"/>
    <n v="42.481089258698944"/>
    <n v="42.481089258698944"/>
    <n v="231.81595775299621"/>
    <n v="0.35840661800455031"/>
    <n v="368.16944024205748"/>
    <n v="5095.5607322269425"/>
    <n v="0.19388680489262661"/>
    <n v="3120"/>
    <n v="281564.92029725283"/>
    <n v="0.170072728373832"/>
    <s v="yes"/>
    <n v="3"/>
    <s v="NIC"/>
  </r>
  <r>
    <s v="Nicola River"/>
    <x v="3"/>
    <x v="30"/>
    <s v="No Pin"/>
    <s v="Natural"/>
    <x v="3"/>
    <s v="Whole River"/>
    <n v="78"/>
    <n v="78"/>
    <n v="0.21185897435897436"/>
    <n v="11"/>
    <n v="661"/>
    <n v="0.11800302571860817"/>
    <n v="1.2428543527701039E-4"/>
    <n v="51.92133131618759"/>
    <n v="51.92133131618759"/>
    <n v="301.7563770480395"/>
    <n v="0.33456646583683891"/>
    <n v="368.16944024205748"/>
    <n v="5095.5607322269425"/>
    <n v="0.19388680489262661"/>
    <n v="3120"/>
    <n v="281564.92029725283"/>
    <n v="0.170072728373832"/>
    <s v="no"/>
    <s v=""/>
    <s v=""/>
  </r>
  <r>
    <s v="Nicola River"/>
    <x v="3"/>
    <x v="30"/>
    <s v="No Data"/>
    <s v="Natural"/>
    <x v="3"/>
    <s v="Whole River"/>
    <n v="78"/>
    <n v="78"/>
    <n v="0.21185897435897436"/>
    <m/>
    <n v="661"/>
    <n v="0.11800302571860817"/>
    <n v="1.2428543527701039E-4"/>
    <n v="0"/>
    <m/>
    <n v="0"/>
    <s v="NA"/>
    <n v="368.16944024205748"/>
    <n v="5095.5607322269425"/>
    <n v="0.19388680489262661"/>
    <n v="3120"/>
    <n v="281564.92029725283"/>
    <n v="0.170072728373832"/>
    <s v="no"/>
    <s v=""/>
    <s v=""/>
  </r>
  <r>
    <s v="Nicola River"/>
    <x v="3"/>
    <x v="30"/>
    <s v="lost pin"/>
    <s v="Natural"/>
    <x v="3"/>
    <s v="Whole River"/>
    <n v="78"/>
    <n v="78"/>
    <n v="0.21185897435897436"/>
    <m/>
    <n v="661"/>
    <n v="0.11800302571860817"/>
    <n v="1.2428543527701039E-4"/>
    <n v="0"/>
    <m/>
    <n v="0"/>
    <s v="NA"/>
    <n v="368.16944024205748"/>
    <n v="5095.5607322269425"/>
    <n v="0.19388680489262661"/>
    <n v="3120"/>
    <n v="281564.92029725283"/>
    <n v="0.170072728373832"/>
    <s v="no"/>
    <s v=""/>
    <s v=""/>
  </r>
  <r>
    <m/>
    <x v="3"/>
    <x v="1"/>
    <m/>
    <m/>
    <x v="1"/>
    <m/>
    <m/>
    <m/>
    <m/>
    <m/>
    <m/>
    <m/>
    <m/>
    <m/>
    <m/>
    <m/>
    <m/>
    <m/>
    <m/>
    <m/>
    <m/>
    <m/>
    <m/>
    <m/>
    <m/>
    <s v=""/>
  </r>
  <r>
    <s v="Nicola River"/>
    <x v="3"/>
    <x v="31"/>
    <s v="022718"/>
    <s v="Natural+Brood Stock"/>
    <x v="3"/>
    <s v="Whole River"/>
    <n v="79"/>
    <n v="45"/>
    <n v="5.0497384327650233E-2"/>
    <n v="2"/>
    <n v="414"/>
    <n v="0.19082125603864733"/>
    <n v="3.4072649295448064E-4"/>
    <n v="39.60601180891036"/>
    <n v="39.60601180891036"/>
    <n v="821.51559209147513"/>
    <n v="0.72368037039399324"/>
    <n v="891.13526570048305"/>
    <n v="26364.97481333583"/>
    <n v="0.18220909440841032"/>
    <n v="4670"/>
    <n v="524897.19285183866"/>
    <n v="0.15513873451045573"/>
    <s v="no"/>
    <s v=""/>
    <s v=""/>
  </r>
  <r>
    <s v="Nicola River"/>
    <x v="3"/>
    <x v="31"/>
    <s v="022820"/>
    <s v="Natural+Brood Stock"/>
    <x v="3"/>
    <s v="Whole River"/>
    <n v="79"/>
    <n v="45"/>
    <n v="5.0497384327650233E-2"/>
    <n v="7"/>
    <n v="414"/>
    <n v="0.19082125603864733"/>
    <n v="3.4072649295448064E-4"/>
    <n v="138.62104133118626"/>
    <n v="138.62104133118626"/>
    <n v="3330.9954950197948"/>
    <n v="0.41634932575780287"/>
    <n v="891.13526570048305"/>
    <n v="26364.97481333583"/>
    <n v="0.18220909440841032"/>
    <n v="4670"/>
    <n v="524897.19285183866"/>
    <n v="0.15513873451045573"/>
    <s v="no"/>
    <s v=""/>
    <s v=""/>
  </r>
  <r>
    <s v="Nicola River"/>
    <x v="3"/>
    <x v="31"/>
    <s v="022821"/>
    <s v="Natural+Brood Stock"/>
    <x v="3"/>
    <s v="Whole River"/>
    <n v="79"/>
    <n v="45"/>
    <n v="5.0497384327650233E-2"/>
    <n v="5"/>
    <n v="414"/>
    <n v="0.19082125603864733"/>
    <n v="3.4072649295448064E-4"/>
    <n v="99.015029522275896"/>
    <n v="99.015029522275896"/>
    <n v="2249.0850899571014"/>
    <n v="0.4789628418244099"/>
    <n v="891.13526570048305"/>
    <n v="26364.97481333583"/>
    <n v="0.18220909440841032"/>
    <n v="4670"/>
    <n v="524897.19285183866"/>
    <n v="0.15513873451045573"/>
    <s v="no"/>
    <s v=""/>
    <s v=""/>
  </r>
  <r>
    <s v="Nicola River"/>
    <x v="3"/>
    <x v="31"/>
    <s v="022822"/>
    <s v="Natural+Brood Stock"/>
    <x v="3"/>
    <s v="Whole River"/>
    <n v="79"/>
    <n v="45"/>
    <n v="5.0497384327650233E-2"/>
    <n v="7"/>
    <n v="414"/>
    <n v="0.19082125603864733"/>
    <n v="3.4072649295448064E-4"/>
    <n v="138.62104133118626"/>
    <n v="138.62104133118626"/>
    <n v="3330.9954950197948"/>
    <n v="0.41634932575780287"/>
    <n v="891.13526570048305"/>
    <n v="26364.97481333583"/>
    <n v="0.18220909440841032"/>
    <n v="4670"/>
    <n v="524897.19285183866"/>
    <n v="0.15513873451045573"/>
    <s v="no"/>
    <s v=""/>
    <s v=""/>
  </r>
  <r>
    <s v="Nicola River"/>
    <x v="3"/>
    <x v="31"/>
    <s v="022823"/>
    <s v="Natural+Brood Stock"/>
    <x v="3"/>
    <s v="Whole River"/>
    <n v="79"/>
    <n v="45"/>
    <n v="5.0497384327650233E-2"/>
    <n v="8"/>
    <n v="414"/>
    <n v="0.19082125603864733"/>
    <n v="3.4072649295448064E-4"/>
    <n v="158.42404723564144"/>
    <n v="158.42404723564144"/>
    <n v="3911.0099194968243"/>
    <n v="0.39475110536545249"/>
    <n v="891.13526570048305"/>
    <n v="26364.97481333583"/>
    <n v="0.18220909440841032"/>
    <n v="4670"/>
    <n v="524897.19285183866"/>
    <n v="0.15513873451045573"/>
    <s v="no"/>
    <s v=""/>
    <s v=""/>
  </r>
  <r>
    <s v="Nicola River"/>
    <x v="3"/>
    <x v="31"/>
    <s v="023038"/>
    <s v="Natural+Brood Stock"/>
    <x v="3"/>
    <s v="Whole River"/>
    <n v="79"/>
    <n v="45"/>
    <n v="5.0497384327650233E-2"/>
    <n v="5"/>
    <n v="414"/>
    <n v="0.19082125603864733"/>
    <n v="3.4072649295448064E-4"/>
    <n v="99.015029522275896"/>
    <n v="99.015029522275896"/>
    <n v="2249.0850899571014"/>
    <n v="0.4789628418244099"/>
    <n v="891.13526570048305"/>
    <n v="26364.97481333583"/>
    <n v="0.18220909440841032"/>
    <n v="4670"/>
    <n v="524897.19285183866"/>
    <n v="0.15513873451045573"/>
    <s v="no"/>
    <s v=""/>
    <s v=""/>
  </r>
  <r>
    <s v="Nicola River"/>
    <x v="3"/>
    <x v="31"/>
    <s v="023039"/>
    <s v="Natural+Brood Stock"/>
    <x v="3"/>
    <s v="Whole River"/>
    <n v="79"/>
    <n v="45"/>
    <n v="5.0497384327650233E-2"/>
    <n v="5"/>
    <n v="414"/>
    <n v="0.19082125603864733"/>
    <n v="3.4072649295448064E-4"/>
    <n v="99.015029522275896"/>
    <n v="99.015029522275896"/>
    <n v="2249.0850899571014"/>
    <n v="0.4789628418244099"/>
    <n v="891.13526570048305"/>
    <n v="26364.97481333583"/>
    <n v="0.18220909440841032"/>
    <n v="4670"/>
    <n v="524897.19285183866"/>
    <n v="0.15513873451045573"/>
    <s v="no"/>
    <s v=""/>
    <s v=""/>
  </r>
  <r>
    <s v="Nicola River"/>
    <x v="3"/>
    <x v="31"/>
    <s v="023311"/>
    <s v="Natural+Brood Stock"/>
    <x v="3"/>
    <s v="Whole River"/>
    <n v="79"/>
    <n v="45"/>
    <n v="5.0497384327650233E-2"/>
    <n v="1"/>
    <n v="414"/>
    <n v="0.19082125603864733"/>
    <n v="3.4072649295448064E-4"/>
    <n v="19.80300590445518"/>
    <n v="19.80300590445518"/>
    <n v="397.73805539717665"/>
    <n v="1.007088081004855"/>
    <n v="891.13526570048305"/>
    <n v="26364.97481333583"/>
    <n v="0.18220909440841032"/>
    <n v="4670"/>
    <n v="524897.19285183866"/>
    <n v="0.15513873451045573"/>
    <s v="no"/>
    <s v=""/>
    <s v=""/>
  </r>
  <r>
    <s v="Nicola River"/>
    <x v="3"/>
    <x v="31"/>
    <s v="No Pin"/>
    <s v="Natural+Brood Stock"/>
    <x v="3"/>
    <s v="Whole River"/>
    <n v="79"/>
    <n v="45"/>
    <n v="5.0497384327650233E-2"/>
    <n v="5"/>
    <n v="414"/>
    <n v="0.19082125603864733"/>
    <n v="3.4072649295448064E-4"/>
    <n v="99.015029522275896"/>
    <n v="99.015029522275896"/>
    <n v="2249.0850899571014"/>
    <n v="0.4789628418244099"/>
    <n v="891.13526570048305"/>
    <n v="26364.97481333583"/>
    <n v="0.18220909440841032"/>
    <n v="4670"/>
    <n v="524897.19285183866"/>
    <n v="0.15513873451045573"/>
    <s v="no"/>
    <s v=""/>
    <s v=""/>
  </r>
  <r>
    <s v="Nicola River"/>
    <x v="3"/>
    <x v="31"/>
    <s v="No Data"/>
    <s v="Natural+Brood Stock"/>
    <x v="3"/>
    <s v="Whole River"/>
    <n v="79"/>
    <n v="45"/>
    <n v="5.0497384327650233E-2"/>
    <m/>
    <n v="414"/>
    <n v="0.19082125603864733"/>
    <n v="3.4072649295448064E-4"/>
    <n v="0"/>
    <m/>
    <n v="0"/>
    <s v="NA"/>
    <n v="891.13526570048305"/>
    <n v="26364.97481333583"/>
    <n v="0.18220909440841032"/>
    <n v="4670"/>
    <n v="524897.19285183866"/>
    <n v="0.15513873451045573"/>
    <s v="no"/>
    <s v=""/>
    <s v=""/>
  </r>
  <r>
    <s v="Nicola River"/>
    <x v="3"/>
    <x v="31"/>
    <s v="lost pin"/>
    <s v="Natural+Brood Stock"/>
    <x v="3"/>
    <s v="Whole River"/>
    <n v="79"/>
    <n v="45"/>
    <n v="5.0497384327650233E-2"/>
    <m/>
    <n v="414"/>
    <n v="0.19082125603864733"/>
    <n v="3.4072649295448064E-4"/>
    <n v="0"/>
    <m/>
    <n v="0"/>
    <s v="NA"/>
    <n v="891.13526570048305"/>
    <n v="26364.97481333583"/>
    <n v="0.18220909440841032"/>
    <n v="4670"/>
    <n v="524897.19285183866"/>
    <n v="0.15513873451045573"/>
    <s v="no"/>
    <s v=""/>
    <s v=""/>
  </r>
  <r>
    <m/>
    <x v="4"/>
    <x v="1"/>
    <m/>
    <m/>
    <x v="1"/>
    <m/>
    <m/>
    <m/>
    <m/>
    <m/>
    <m/>
    <m/>
    <m/>
    <m/>
    <m/>
    <m/>
    <m/>
    <m/>
    <m/>
    <m/>
    <m/>
    <m/>
    <m/>
    <m/>
    <m/>
    <m/>
  </r>
</pivotCacheRecords>
</file>

<file path=xl/pivotCache/pivotCacheRecords7.xml><?xml version="1.0" encoding="utf-8"?>
<pivotCacheRecords xmlns="http://schemas.openxmlformats.org/spreadsheetml/2006/main" xmlns:r="http://schemas.openxmlformats.org/officeDocument/2006/relationships" count="2073">
  <r>
    <s v="T"/>
    <n v="4.0999999999999996"/>
    <n v="20171204"/>
    <s v="CDFO"/>
    <s v="CDFO"/>
    <n v="3"/>
    <s v="021658"/>
    <x v="0"/>
    <m/>
    <m/>
    <m/>
    <m/>
    <n v="1"/>
    <n v="2"/>
    <x v="0"/>
    <n v="19790705"/>
    <n v="19790716"/>
    <s v="2FS  UPFRR0272"/>
    <m/>
    <s v="2FS  UPFRS0272"/>
    <x v="0"/>
    <s v="W"/>
    <s v="E"/>
    <m/>
    <n v="1.9"/>
    <m/>
    <m/>
    <n v="5000"/>
    <n v="149523"/>
    <m/>
    <m/>
    <n v="5000"/>
    <n v="2492"/>
    <m/>
    <m/>
    <m/>
    <n v="1.6400000000000001E-2"/>
    <n v="1"/>
    <m/>
    <m/>
    <m/>
    <x v="0"/>
    <s v="NA"/>
    <s v="S-Chilko R"/>
    <s v="BC"/>
    <s v="FRTH"/>
    <s v="UPFR"/>
    <s v="N"/>
    <n v="1.6666332269951779E-2"/>
    <m/>
  </r>
  <r>
    <s v="N"/>
    <n v="4.0999999999999996"/>
    <n v="20171204"/>
    <s v="CDFO"/>
    <s v="CDFO"/>
    <n v="3"/>
    <s v="!03NOCN9768"/>
    <x v="1"/>
    <m/>
    <m/>
    <m/>
    <m/>
    <n v="1"/>
    <n v="2"/>
    <x v="1"/>
    <n v="199805"/>
    <n v="199805"/>
    <s v="2FS  TOMFR0161"/>
    <s v="2FS  TOMFH2083"/>
    <s v="2FS  TOMFS0161"/>
    <x v="1"/>
    <s v="H"/>
    <s v="B"/>
    <s v="FR"/>
    <m/>
    <m/>
    <s v="N"/>
    <m/>
    <m/>
    <m/>
    <m/>
    <n v="0"/>
    <n v="490"/>
    <m/>
    <m/>
    <s v="B"/>
    <m/>
    <m/>
    <m/>
    <m/>
    <m/>
    <x v="1"/>
    <s v="H-Revelstoke Schools"/>
    <s v="S-Shuswap R Low"/>
    <s v="BC"/>
    <s v="FRTH"/>
    <s v="TOMF"/>
    <s v="N"/>
    <s v=""/>
    <m/>
  </r>
  <r>
    <s v="T"/>
    <n v="4.0999999999999996"/>
    <n v="20171204"/>
    <s v="CDFO"/>
    <s v="CDFO"/>
    <n v="3"/>
    <s v="181839"/>
    <x v="0"/>
    <m/>
    <m/>
    <m/>
    <m/>
    <n v="1"/>
    <n v="2"/>
    <x v="2"/>
    <n v="199505"/>
    <n v="199505"/>
    <s v="2FS  UPFRR0158"/>
    <s v="2FS  UPFRH0158"/>
    <s v="2FS  UPFRS0158"/>
    <x v="1"/>
    <s v="H"/>
    <s v="B"/>
    <m/>
    <n v="5"/>
    <m/>
    <s v="N"/>
    <n v="5000"/>
    <n v="32881"/>
    <m/>
    <m/>
    <m/>
    <m/>
    <m/>
    <m/>
    <m/>
    <m/>
    <n v="1"/>
    <n v="100"/>
    <m/>
    <s v="NECHAKO STUDY; HATCHERY CLOSED- NO'S ESTIM.; ALSO SEE 181840 &amp; 180562"/>
    <x v="2"/>
    <s v="H-Stuart River"/>
    <s v="S-Stuart R"/>
    <s v="BC"/>
    <s v="FRTH"/>
    <s v="UPFR"/>
    <s v="N"/>
    <n v="0"/>
    <m/>
  </r>
  <r>
    <s v="T"/>
    <n v="4.0999999999999996"/>
    <n v="20171204"/>
    <s v="CDFO"/>
    <s v="CDFO"/>
    <n v="3"/>
    <s v="181840"/>
    <x v="0"/>
    <m/>
    <m/>
    <m/>
    <m/>
    <n v="1"/>
    <n v="2"/>
    <x v="2"/>
    <n v="199505"/>
    <n v="199505"/>
    <s v="2FS  UPFRR0158"/>
    <s v="2FS  UPFRH0158"/>
    <s v="2FS  UPFRS0158"/>
    <x v="1"/>
    <s v="H"/>
    <s v="B"/>
    <m/>
    <n v="5"/>
    <m/>
    <s v="N"/>
    <n v="5000"/>
    <n v="32676"/>
    <m/>
    <m/>
    <m/>
    <m/>
    <m/>
    <m/>
    <m/>
    <m/>
    <n v="1"/>
    <n v="100"/>
    <m/>
    <s v="NECHAKO STUDY; HATCHERY CLOSED- NO'S ESTIM.; ALSO SEE 181839 &amp; 180562"/>
    <x v="2"/>
    <s v="H-Stuart River"/>
    <s v="S-Stuart R"/>
    <s v="BC"/>
    <s v="FRTH"/>
    <s v="UPFR"/>
    <s v="N"/>
    <n v="0"/>
    <m/>
  </r>
  <r>
    <s v="T"/>
    <n v="4.0999999999999996"/>
    <n v="20171204"/>
    <s v="CDFO"/>
    <s v="CDFO"/>
    <n v="3"/>
    <s v="023757"/>
    <x v="0"/>
    <m/>
    <m/>
    <m/>
    <m/>
    <n v="1"/>
    <n v="3"/>
    <x v="3"/>
    <n v="198606"/>
    <n v="19860610"/>
    <s v="2FS  LWFRR0154"/>
    <s v="2FS  LWFRH0154"/>
    <s v="2FS  LWFRS0224"/>
    <x v="1"/>
    <s v="H"/>
    <s v="B"/>
    <m/>
    <n v="3.8"/>
    <m/>
    <s v="N"/>
    <n v="5000"/>
    <n v="25248"/>
    <m/>
    <m/>
    <n v="0"/>
    <n v="77986"/>
    <n v="5000"/>
    <n v="384"/>
    <m/>
    <n v="1.4999999999999999E-2"/>
    <n v="11"/>
    <m/>
    <m/>
    <s v="TIME OF RELEASE 2: REPLICATE WITH 02/37/56"/>
    <x v="3"/>
    <s v="H-Chehalis River H"/>
    <s v="S-Harrison+Chehalis"/>
    <s v="BC"/>
    <s v="FRTH"/>
    <s v="LWFR"/>
    <s v="N"/>
    <n v="3.0887991128010142"/>
    <m/>
  </r>
  <r>
    <s v="T"/>
    <n v="4.0999999999999996"/>
    <n v="20171204"/>
    <s v="CDFO"/>
    <s v="CDFO"/>
    <n v="3"/>
    <s v="026347"/>
    <x v="0"/>
    <m/>
    <m/>
    <m/>
    <m/>
    <n v="1"/>
    <n v="1"/>
    <x v="4"/>
    <n v="199304"/>
    <n v="19930414"/>
    <s v="2FS  TOMMR0252"/>
    <s v="2FS  TOMMH0160"/>
    <s v="2FS  TOMMS0252"/>
    <x v="1"/>
    <s v="H"/>
    <s v="B"/>
    <m/>
    <n v="4.3"/>
    <n v="70"/>
    <s v="N"/>
    <n v="5000"/>
    <n v="15925"/>
    <m/>
    <m/>
    <n v="0"/>
    <n v="2715"/>
    <m/>
    <m/>
    <s v="W"/>
    <m/>
    <n v="1"/>
    <m/>
    <m/>
    <s v="EWOS-REP 2"/>
    <x v="4"/>
    <s v="H-Spius Creek H"/>
    <s v="S-Bonaparte R"/>
    <s v="BC"/>
    <s v="FRTH"/>
    <s v="TOMM"/>
    <s v="N"/>
    <n v="0.17048665620094192"/>
    <m/>
  </r>
  <r>
    <s v="T"/>
    <n v="4.0999999999999996"/>
    <n v="20171204"/>
    <s v="CDFO"/>
    <s v="CDFO"/>
    <n v="3"/>
    <s v="025104"/>
    <x v="0"/>
    <m/>
    <m/>
    <m/>
    <m/>
    <n v="1"/>
    <n v="2"/>
    <x v="5"/>
    <n v="198804"/>
    <n v="19880424"/>
    <s v="2FS  UPFRR0155"/>
    <s v="2FS  UPFRH0155"/>
    <s v="2FS  UPFRS0155"/>
    <x v="1"/>
    <s v="H"/>
    <s v="B"/>
    <m/>
    <n v="3.5"/>
    <n v="67"/>
    <s v="N"/>
    <n v="5000"/>
    <n v="26406"/>
    <m/>
    <m/>
    <n v="0"/>
    <n v="103527"/>
    <m/>
    <m/>
    <m/>
    <m/>
    <n v="1"/>
    <m/>
    <m/>
    <s v="HATCHERY RELEASE - EARLY"/>
    <x v="5"/>
    <s v="H-Quesnel River H"/>
    <s v="S-Quesnel R"/>
    <s v="BC"/>
    <s v="FRTH"/>
    <s v="UPFR"/>
    <s v="N"/>
    <n v="3.9205862304021815"/>
    <m/>
  </r>
  <r>
    <s v="T"/>
    <n v="4.0999999999999996"/>
    <n v="20171204"/>
    <s v="CDFO"/>
    <s v="CDFO"/>
    <n v="3"/>
    <s v="024024"/>
    <x v="0"/>
    <m/>
    <m/>
    <m/>
    <m/>
    <n v="1"/>
    <n v="2"/>
    <x v="3"/>
    <n v="198610"/>
    <n v="19861003"/>
    <s v="2FS  TOMFR0156"/>
    <s v="2FS  TOMFH0156"/>
    <s v="2FS  TOMFS0156"/>
    <x v="2"/>
    <s v="H"/>
    <s v="B"/>
    <m/>
    <n v="8.3000000000000007"/>
    <m/>
    <s v="N"/>
    <n v="5000"/>
    <n v="27335"/>
    <m/>
    <m/>
    <m/>
    <m/>
    <m/>
    <m/>
    <m/>
    <m/>
    <n v="3"/>
    <m/>
    <m/>
    <s v="TIME OF REL:FALL. SEE 023762-63,023801-01(SM),024024-25(FALL),022722,27,023150"/>
    <x v="6"/>
    <s v="H-Eagle River H"/>
    <s v="S-Eagle R"/>
    <s v="BC"/>
    <s v="FRTH"/>
    <s v="TOMF"/>
    <s v="N"/>
    <n v="0"/>
    <m/>
  </r>
  <r>
    <s v="N"/>
    <n v="4.0999999999999996"/>
    <n v="20171204"/>
    <s v="CDFO"/>
    <s v="CDFO"/>
    <n v="3"/>
    <s v="!03NOCN9797"/>
    <x v="1"/>
    <m/>
    <m/>
    <m/>
    <m/>
    <n v="1"/>
    <n v="2"/>
    <x v="1"/>
    <n v="199805"/>
    <n v="199805"/>
    <s v="2FS  UPFRR0155"/>
    <s v="2FS  UPFRH0022"/>
    <s v="2FS  UPFRS0155"/>
    <x v="1"/>
    <s v="H"/>
    <s v="B"/>
    <s v="FR"/>
    <n v="3"/>
    <m/>
    <s v="N"/>
    <m/>
    <m/>
    <m/>
    <m/>
    <n v="0"/>
    <n v="240"/>
    <m/>
    <m/>
    <s v="B"/>
    <m/>
    <m/>
    <m/>
    <m/>
    <m/>
    <x v="5"/>
    <s v="H-Williams Lk Schools"/>
    <s v="S-Quesnel R"/>
    <s v="BC"/>
    <s v="FRTH"/>
    <s v="UPFR"/>
    <s v="N"/>
    <s v=""/>
    <m/>
  </r>
  <r>
    <s v="N"/>
    <n v="4.0999999999999996"/>
    <n v="20171204"/>
    <s v="CDFO"/>
    <s v="CDFO"/>
    <n v="3"/>
    <s v="!03NOCN1479"/>
    <x v="1"/>
    <m/>
    <m/>
    <m/>
    <m/>
    <n v="1"/>
    <n v="2"/>
    <x v="6"/>
    <n v="20150526"/>
    <n v="20150526"/>
    <s v="2FS  UPFRR0272"/>
    <s v="2FS  UPFRH0022"/>
    <s v="2FS  UPFRS0272"/>
    <x v="2"/>
    <s v="H"/>
    <s v="B"/>
    <s v="FR"/>
    <m/>
    <m/>
    <s v="N"/>
    <m/>
    <m/>
    <m/>
    <m/>
    <n v="0"/>
    <n v="18"/>
    <m/>
    <m/>
    <s v="C"/>
    <m/>
    <m/>
    <m/>
    <m/>
    <m/>
    <x v="0"/>
    <s v="H-Williams Lk Schools"/>
    <s v="S-Chilko R"/>
    <s v="BC"/>
    <s v="FRTH"/>
    <s v="UPFR"/>
    <s v="N"/>
    <s v=""/>
    <m/>
  </r>
  <r>
    <s v="T"/>
    <n v="4.0999999999999996"/>
    <n v="20171204"/>
    <s v="CDFO"/>
    <s v="CDFO"/>
    <n v="3"/>
    <s v="021812"/>
    <x v="0"/>
    <m/>
    <m/>
    <m/>
    <m/>
    <n v="1"/>
    <n v="2"/>
    <x v="7"/>
    <n v="1980"/>
    <n v="198007"/>
    <s v="2FS  UPFRR0377"/>
    <m/>
    <s v="2FS  UPFRS0158"/>
    <x v="0"/>
    <s v="W"/>
    <m/>
    <m/>
    <m/>
    <m/>
    <m/>
    <n v="5000"/>
    <n v="26959"/>
    <m/>
    <m/>
    <n v="5000"/>
    <n v="828"/>
    <m/>
    <m/>
    <m/>
    <n v="2.98E-2"/>
    <n v="2"/>
    <m/>
    <m/>
    <m/>
    <x v="7"/>
    <s v="NA"/>
    <s v="S-Stuart R"/>
    <s v="BC"/>
    <s v="FRTH"/>
    <s v="UPFR"/>
    <s v="N"/>
    <n v="3.0713305389665789E-2"/>
    <m/>
  </r>
  <r>
    <s v="T"/>
    <n v="4.0999999999999996"/>
    <n v="20171204"/>
    <s v="CDFO"/>
    <s v="CDFO"/>
    <n v="3"/>
    <s v="180576"/>
    <x v="2"/>
    <m/>
    <m/>
    <m/>
    <m/>
    <n v="1"/>
    <n v="1"/>
    <x v="8"/>
    <n v="20120419"/>
    <n v="20120424"/>
    <s v="2FS  TOMMR0253"/>
    <s v="2FS  TOMMH0160"/>
    <s v="2FS  TOMMS0253"/>
    <x v="3"/>
    <s v="H"/>
    <s v="P"/>
    <s v="FR"/>
    <n v="14.3"/>
    <n v="107"/>
    <s v="N"/>
    <n v="5000"/>
    <n v="7724"/>
    <m/>
    <m/>
    <n v="0"/>
    <n v="863"/>
    <n v="5000"/>
    <n v="164"/>
    <s v="B"/>
    <n v="2.1000000000000001E-2"/>
    <m/>
    <m/>
    <m/>
    <m/>
    <x v="8"/>
    <s v="H-Spius Creek H"/>
    <s v="S-Nicola R"/>
    <s v="BC"/>
    <s v="FRTH"/>
    <s v="TOMM"/>
    <s v="N"/>
    <n v="0.111729673744174"/>
    <m/>
  </r>
  <r>
    <s v="N"/>
    <n v="4.0999999999999996"/>
    <n v="20171204"/>
    <s v="CDFO"/>
    <s v="CDFO"/>
    <n v="3"/>
    <s v="!03NOCN8678"/>
    <x v="1"/>
    <m/>
    <m/>
    <m/>
    <m/>
    <n v="1"/>
    <n v="1"/>
    <x v="9"/>
    <n v="19870515"/>
    <n v="19870515"/>
    <s v="2FS  UPFRR1625"/>
    <s v="2FS  UPFRH2150"/>
    <s v="2FS  UPFRS1625"/>
    <x v="1"/>
    <s v="H"/>
    <s v="B"/>
    <s v="FR"/>
    <n v="4"/>
    <m/>
    <s v="N"/>
    <m/>
    <m/>
    <m/>
    <m/>
    <n v="0"/>
    <n v="24"/>
    <m/>
    <m/>
    <m/>
    <m/>
    <m/>
    <m/>
    <m/>
    <m/>
    <x v="9"/>
    <s v="H-Nechako Lks (Vanderh) S"/>
    <s v="S-Salmon R/UPFR"/>
    <s v="BC"/>
    <s v="FRTH"/>
    <s v="UPFR"/>
    <s v="N"/>
    <s v=""/>
    <m/>
  </r>
  <r>
    <s v="N"/>
    <n v="4.0999999999999996"/>
    <n v="20171204"/>
    <s v="CDFO"/>
    <s v="CDFO"/>
    <n v="3"/>
    <s v="!03NOCN08112"/>
    <x v="1"/>
    <m/>
    <m/>
    <m/>
    <m/>
    <n v="1"/>
    <n v="3"/>
    <x v="10"/>
    <n v="20090623"/>
    <n v="20090625"/>
    <s v="2FS  LWFRR0499"/>
    <s v="2FS  LWFRH0499"/>
    <s v="2FS  LWFRS0107"/>
    <x v="1"/>
    <s v="H"/>
    <s v="P"/>
    <m/>
    <n v="2"/>
    <m/>
    <s v="N"/>
    <m/>
    <m/>
    <m/>
    <m/>
    <n v="0"/>
    <n v="85000"/>
    <m/>
    <m/>
    <s v="B"/>
    <m/>
    <m/>
    <m/>
    <m/>
    <m/>
    <x v="10"/>
    <s v="H-Coquitlam River H"/>
    <s v="S-Chilliwack R"/>
    <s v="BC"/>
    <s v="FRTH"/>
    <s v="LWFR"/>
    <s v="N"/>
    <s v=""/>
    <m/>
  </r>
  <r>
    <s v="T"/>
    <n v="4.0999999999999996"/>
    <n v="20171204"/>
    <s v="CDFO"/>
    <s v="CDFO"/>
    <n v="3"/>
    <s v="024403"/>
    <x v="0"/>
    <m/>
    <m/>
    <m/>
    <m/>
    <n v="1"/>
    <n v="3"/>
    <x v="9"/>
    <n v="198704"/>
    <n v="19870416"/>
    <s v="2FS  LWFRR0154"/>
    <s v="2FS  LWFRH0154"/>
    <s v="2FS  LWFRS0224"/>
    <x v="2"/>
    <s v="H"/>
    <s v="B"/>
    <m/>
    <n v="1.2"/>
    <m/>
    <s v="N"/>
    <n v="5000"/>
    <n v="26333"/>
    <m/>
    <m/>
    <n v="5000"/>
    <n v="244"/>
    <m/>
    <m/>
    <m/>
    <n v="9.1999999999999998E-3"/>
    <n v="86"/>
    <m/>
    <m/>
    <s v="TIME OF RELEASE - EARLY"/>
    <x v="3"/>
    <s v="H-Chehalis River H"/>
    <s v="S-Harrison+Chehalis"/>
    <s v="BC"/>
    <s v="FRTH"/>
    <s v="LWFR"/>
    <s v="N"/>
    <n v="9.2659400751908243E-3"/>
    <m/>
  </r>
  <r>
    <s v="T"/>
    <n v="4.0999999999999996"/>
    <n v="20171204"/>
    <s v="CDFO"/>
    <s v="CDFO"/>
    <n v="3"/>
    <s v="024404"/>
    <x v="0"/>
    <m/>
    <m/>
    <m/>
    <m/>
    <n v="1"/>
    <n v="3"/>
    <x v="9"/>
    <n v="198704"/>
    <n v="19870430"/>
    <s v="2FS  LWFRR0154"/>
    <s v="2FS  LWFRH0154"/>
    <s v="2FS  LWFRS0224"/>
    <x v="2"/>
    <s v="H"/>
    <s v="B"/>
    <m/>
    <n v="1.7"/>
    <m/>
    <s v="N"/>
    <n v="5000"/>
    <n v="26339"/>
    <m/>
    <m/>
    <n v="0"/>
    <n v="25326"/>
    <n v="5000"/>
    <n v="132"/>
    <m/>
    <n v="5.0000000000000001E-3"/>
    <n v="2"/>
    <m/>
    <m/>
    <s v="TIME OF RELEASE - EARLY"/>
    <x v="3"/>
    <s v="H-Chehalis River H"/>
    <s v="S-Harrison+Chehalis"/>
    <s v="BC"/>
    <s v="FRTH"/>
    <s v="LWFR"/>
    <s v="N"/>
    <n v="0.96153992178898207"/>
    <m/>
  </r>
  <r>
    <s v="T"/>
    <n v="4.0999999999999996"/>
    <n v="20171204"/>
    <s v="CDFO"/>
    <s v="CDFO"/>
    <n v="3"/>
    <s v="025519"/>
    <x v="3"/>
    <m/>
    <m/>
    <m/>
    <m/>
    <n v="1"/>
    <n v="2"/>
    <x v="5"/>
    <n v="198805"/>
    <n v="19880514"/>
    <s v="2FS  TOMFR2616"/>
    <s v="2FS  TOMFH0162"/>
    <s v="2FS  TOMFS0162"/>
    <x v="1"/>
    <s v="H"/>
    <s v="B"/>
    <m/>
    <n v="4.4000000000000004"/>
    <n v="73"/>
    <s v="N"/>
    <n v="5000"/>
    <n v="76357"/>
    <m/>
    <m/>
    <n v="0"/>
    <n v="124915"/>
    <n v="5000"/>
    <n v="168"/>
    <s v="B"/>
    <n v="2.2000000000000001E-3"/>
    <n v="1"/>
    <m/>
    <m/>
    <s v="TIME OF RELEASE -MID. SEE 025424-26(EARLY), 025227-28(LATE)."/>
    <x v="11"/>
    <s v="H-Clearwater River, Up, H"/>
    <s v="S-Clearwater R Up"/>
    <s v="BC"/>
    <s v="FRTH"/>
    <s v="TOMF"/>
    <s v="N"/>
    <n v="1.6359338371072725"/>
    <m/>
  </r>
  <r>
    <s v="T"/>
    <n v="4.0999999999999996"/>
    <n v="20171204"/>
    <s v="CDFO"/>
    <s v="CDFO"/>
    <n v="3"/>
    <s v="020815"/>
    <x v="0"/>
    <m/>
    <m/>
    <m/>
    <m/>
    <n v="1"/>
    <n v="2"/>
    <x v="11"/>
    <n v="199104"/>
    <n v="19910409"/>
    <s v="2FS  TOMFR0156"/>
    <s v="2FS  TOMFH0156"/>
    <s v="2FS  TOMFS0156"/>
    <x v="3"/>
    <s v="H"/>
    <s v="P"/>
    <m/>
    <n v="22.6"/>
    <m/>
    <s v="W"/>
    <n v="5000"/>
    <n v="33827"/>
    <m/>
    <m/>
    <n v="5000"/>
    <n v="204"/>
    <m/>
    <m/>
    <m/>
    <n v="6.0000000000000001E-3"/>
    <n v="1"/>
    <n v="100"/>
    <m/>
    <s v="TIME OF RELEASE-YEARLING. TREATED FOR BKD 1 WK BEFORE RELEASE"/>
    <x v="6"/>
    <s v="H-Eagle River H"/>
    <s v="S-Eagle R"/>
    <s v="BC"/>
    <s v="FRTH"/>
    <s v="TOMF"/>
    <s v="N"/>
    <n v="6.0306855470482158E-3"/>
    <m/>
  </r>
  <r>
    <s v="T"/>
    <n v="4.0999999999999996"/>
    <n v="20171204"/>
    <s v="CDFO"/>
    <s v="CDFO"/>
    <n v="3"/>
    <s v="024405"/>
    <x v="0"/>
    <m/>
    <m/>
    <m/>
    <m/>
    <n v="1"/>
    <n v="3"/>
    <x v="9"/>
    <n v="198704"/>
    <n v="19870430"/>
    <s v="2FS  LWFRR0154"/>
    <s v="2FS  LWFRH0154"/>
    <s v="2FS  LWFRS0224"/>
    <x v="2"/>
    <s v="H"/>
    <s v="B"/>
    <m/>
    <n v="1.7"/>
    <m/>
    <s v="N"/>
    <n v="5000"/>
    <n v="25686"/>
    <m/>
    <m/>
    <n v="0"/>
    <n v="24699"/>
    <n v="5000"/>
    <n v="391"/>
    <m/>
    <n v="1.4999999999999999E-2"/>
    <n v="2"/>
    <m/>
    <m/>
    <s v="TIME OF RELEASE - EARLY"/>
    <x v="3"/>
    <s v="H-Chehalis River H"/>
    <s v="S-Harrison+Chehalis"/>
    <s v="BC"/>
    <s v="FRTH"/>
    <s v="LWFR"/>
    <s v="N"/>
    <n v="0.96157439850502224"/>
    <m/>
  </r>
  <r>
    <s v="T"/>
    <n v="4.0999999999999996"/>
    <n v="20171204"/>
    <s v="CDFO"/>
    <s v="CDFO"/>
    <n v="3"/>
    <s v="184182"/>
    <x v="2"/>
    <m/>
    <m/>
    <m/>
    <m/>
    <n v="1"/>
    <n v="1"/>
    <x v="12"/>
    <n v="20170420"/>
    <n v="20170420"/>
    <s v="2FS  TOMMR0253"/>
    <s v="2FS  TOMMH0160"/>
    <s v="2FS  TOMMS0253"/>
    <x v="3"/>
    <s v="H"/>
    <s v="P"/>
    <s v="FR"/>
    <m/>
    <m/>
    <s v="N"/>
    <n v="5000"/>
    <n v="52224"/>
    <m/>
    <m/>
    <n v="5000"/>
    <n v="5424"/>
    <m/>
    <m/>
    <s v="B"/>
    <n v="9.4100000000000003E-2"/>
    <m/>
    <m/>
    <m/>
    <m/>
    <x v="8"/>
    <s v="H-Spius Creek H"/>
    <s v="S-Nicola R"/>
    <s v="BC"/>
    <s v="FRTH"/>
    <s v="TOMM"/>
    <s v="N"/>
    <n v="0.10386029411764706"/>
    <m/>
  </r>
  <r>
    <s v="T"/>
    <n v="4.0999999999999996"/>
    <n v="20171204"/>
    <s v="CDFO"/>
    <s v="CDFO"/>
    <n v="3"/>
    <s v="025340"/>
    <x v="0"/>
    <m/>
    <m/>
    <m/>
    <m/>
    <n v="1"/>
    <n v="2"/>
    <x v="5"/>
    <n v="198805"/>
    <n v="19880516"/>
    <s v="2FS  TOMFR1958"/>
    <s v="2FS  TOMFH1958"/>
    <s v="2FS  TOMFS1958"/>
    <x v="1"/>
    <s v="H"/>
    <s v="B"/>
    <m/>
    <n v="6.1"/>
    <n v="82"/>
    <s v="N"/>
    <n v="5000"/>
    <n v="26085"/>
    <m/>
    <m/>
    <n v="0"/>
    <n v="230974"/>
    <m/>
    <m/>
    <s v="B"/>
    <m/>
    <n v="6"/>
    <m/>
    <m/>
    <s v="TIME OF RELEASE: LATE. SEE 025341"/>
    <x v="12"/>
    <s v="H-Shuswap River, Middle,"/>
    <s v="S-Shuswap R Middle"/>
    <s v="BC"/>
    <s v="FRTH"/>
    <s v="TOMF"/>
    <s v="N"/>
    <n v="8.8546674333908371"/>
    <m/>
  </r>
  <r>
    <s v="T"/>
    <n v="4.0999999999999996"/>
    <n v="20171204"/>
    <s v="CDFO"/>
    <s v="CDFO"/>
    <n v="3"/>
    <s v="180163"/>
    <x v="0"/>
    <m/>
    <m/>
    <m/>
    <m/>
    <n v="1"/>
    <n v="2"/>
    <x v="13"/>
    <n v="199207"/>
    <n v="19920713"/>
    <s v="2FS  UPFRR0155"/>
    <s v="2FS  UPFRH0155"/>
    <s v="2FS  UPFRS0155"/>
    <x v="1"/>
    <s v="H"/>
    <s v="B"/>
    <m/>
    <n v="11.3"/>
    <n v="99"/>
    <s v="N"/>
    <n v="5000"/>
    <n v="43326"/>
    <m/>
    <m/>
    <n v="5000"/>
    <n v="218"/>
    <m/>
    <m/>
    <m/>
    <n v="5.0000000000000001E-3"/>
    <n v="120"/>
    <n v="200"/>
    <m/>
    <s v="QUESNEL LAKE OUTLET RELEASE. REDS. POST FRESHET RELEASE"/>
    <x v="5"/>
    <s v="H-Quesnel River H"/>
    <s v="S-Quesnel R"/>
    <s v="BC"/>
    <s v="FRTH"/>
    <s v="UPFR"/>
    <s v="N"/>
    <n v="5.0316207358168307E-3"/>
    <m/>
  </r>
  <r>
    <s v="T"/>
    <n v="4.0999999999999996"/>
    <n v="20171204"/>
    <s v="CDFO"/>
    <s v="CDFO"/>
    <n v="3"/>
    <s v="020734"/>
    <x v="0"/>
    <m/>
    <m/>
    <m/>
    <m/>
    <n v="1"/>
    <n v="1"/>
    <x v="11"/>
    <n v="199007"/>
    <n v="19900704"/>
    <s v="2FS  LWFRR0152"/>
    <s v="2FS  LWFRH0152"/>
    <s v="2FS  LWFRS0152"/>
    <x v="1"/>
    <s v="H"/>
    <s v="B"/>
    <m/>
    <n v="3.6"/>
    <m/>
    <s v="N"/>
    <n v="5000"/>
    <n v="24977"/>
    <m/>
    <m/>
    <n v="0"/>
    <n v="8245"/>
    <n v="5000"/>
    <n v="63"/>
    <s v="B"/>
    <n v="2.5000000000000001E-3"/>
    <n v="1"/>
    <n v="100"/>
    <m/>
    <s v="BIRKENHEAD REARED.MILD FURUNCULSIS @ RELEASE"/>
    <x v="13"/>
    <s v="H-Birkenhead River H"/>
    <s v="S-Birkenhead R"/>
    <s v="BC"/>
    <s v="FRTH"/>
    <s v="LWFR"/>
    <s v="N"/>
    <n v="0.3301036953997678"/>
    <m/>
  </r>
  <r>
    <s v="T"/>
    <n v="4.0999999999999996"/>
    <n v="20171204"/>
    <s v="CDFO"/>
    <s v="CDFO"/>
    <n v="3"/>
    <s v="020735"/>
    <x v="0"/>
    <m/>
    <m/>
    <m/>
    <m/>
    <n v="1"/>
    <n v="1"/>
    <x v="11"/>
    <n v="199007"/>
    <n v="19900704"/>
    <s v="2FS  LWFRR0152"/>
    <s v="2FS  LWFRH0152"/>
    <s v="2FS  LWFRS0152"/>
    <x v="1"/>
    <s v="H"/>
    <s v="B"/>
    <m/>
    <n v="3.8"/>
    <m/>
    <s v="N"/>
    <n v="5000"/>
    <n v="25042"/>
    <m/>
    <m/>
    <n v="0"/>
    <n v="8642"/>
    <n v="5000"/>
    <n v="63"/>
    <s v="B"/>
    <n v="2.5000000000000001E-3"/>
    <n v="1"/>
    <n v="100"/>
    <m/>
    <s v="BIRKENHEAD REARED.MILD FURUNCULOSIS @ RELEASE"/>
    <x v="13"/>
    <s v="H-Birkenhead River H"/>
    <s v="S-Birkenhead R"/>
    <s v="BC"/>
    <s v="FRTH"/>
    <s v="LWFR"/>
    <s v="N"/>
    <n v="0.3451002316108937"/>
    <m/>
  </r>
  <r>
    <s v="N"/>
    <n v="4.0999999999999996"/>
    <n v="20171204"/>
    <s v="CDFO"/>
    <s v="CDFO"/>
    <n v="3"/>
    <s v="!03NOCN0504"/>
    <x v="1"/>
    <m/>
    <m/>
    <m/>
    <m/>
    <n v="1"/>
    <n v="3"/>
    <x v="14"/>
    <n v="20060601"/>
    <n v="20060601"/>
    <s v="2FS  LWFRR0244"/>
    <s v="2FS  LWFRH0150"/>
    <s v="2FS  LWFRS0244"/>
    <x v="1"/>
    <s v="H"/>
    <s v="P"/>
    <m/>
    <n v="8.1"/>
    <n v="91"/>
    <s v="N"/>
    <m/>
    <m/>
    <m/>
    <m/>
    <n v="0"/>
    <n v="173586"/>
    <m/>
    <m/>
    <s v="B"/>
    <m/>
    <m/>
    <m/>
    <m/>
    <m/>
    <x v="14"/>
    <s v="H-Inch Creek H"/>
    <s v="S-Stave R"/>
    <s v="BC"/>
    <s v="FRTH"/>
    <s v="LWFR"/>
    <s v="N"/>
    <s v=""/>
    <m/>
  </r>
  <r>
    <s v="T"/>
    <n v="4.0999999999999996"/>
    <n v="20171204"/>
    <s v="CDFO"/>
    <s v="CDFO"/>
    <n v="3"/>
    <s v="022525"/>
    <x v="0"/>
    <m/>
    <m/>
    <m/>
    <m/>
    <n v="1"/>
    <n v="3"/>
    <x v="15"/>
    <n v="198305"/>
    <n v="19830520"/>
    <s v="2FS  LWFRR0154"/>
    <s v="2FS  LWFRH0154"/>
    <s v="2FS  LWFRS0229"/>
    <x v="1"/>
    <s v="H"/>
    <s v="B"/>
    <m/>
    <n v="4.2"/>
    <m/>
    <s v="N"/>
    <n v="5000"/>
    <n v="38415"/>
    <m/>
    <m/>
    <n v="0"/>
    <n v="95812"/>
    <n v="5000"/>
    <n v="1399"/>
    <m/>
    <n v="3.5099999999999999E-2"/>
    <n v="1"/>
    <m/>
    <m/>
    <s v="TIME AND SIZE: LARGE EARLY RELEASE"/>
    <x v="3"/>
    <s v="H-Chehalis River H"/>
    <s v="S-Harrison R"/>
    <s v="BC"/>
    <s v="FRTH"/>
    <s v="LWFR"/>
    <s v="N"/>
    <n v="2.4941298971755823"/>
    <m/>
  </r>
  <r>
    <s v="N"/>
    <n v="4.0999999999999996"/>
    <n v="20171204"/>
    <s v="CDFO"/>
    <s v="CDFO"/>
    <n v="3"/>
    <s v="!03NOCN9563"/>
    <x v="1"/>
    <m/>
    <m/>
    <m/>
    <m/>
    <n v="1"/>
    <n v="1"/>
    <x v="16"/>
    <n v="199605"/>
    <n v="199605"/>
    <s v="2FS  UPFRR1625"/>
    <s v="2FS  UPFRH1651"/>
    <s v="2FS  UPFRS1625"/>
    <x v="1"/>
    <s v="H"/>
    <s v="B"/>
    <s v="FR"/>
    <n v="3"/>
    <m/>
    <s v="N"/>
    <m/>
    <m/>
    <m/>
    <m/>
    <n v="0"/>
    <n v="20"/>
    <m/>
    <m/>
    <s v="B"/>
    <m/>
    <m/>
    <m/>
    <m/>
    <m/>
    <x v="9"/>
    <s v="H-Pr George (Mackenzie) S"/>
    <s v="S-Salmon R/UPFR"/>
    <s v="BC"/>
    <s v="FRTH"/>
    <s v="UPFR"/>
    <s v="N"/>
    <s v=""/>
    <m/>
  </r>
  <r>
    <s v="T"/>
    <n v="4.0999999999999996"/>
    <n v="20171204"/>
    <s v="CDFO"/>
    <s v="CDFO"/>
    <n v="3"/>
    <s v="025208"/>
    <x v="0"/>
    <m/>
    <m/>
    <m/>
    <m/>
    <n v="1"/>
    <n v="1"/>
    <x v="5"/>
    <n v="198904"/>
    <n v="19890411"/>
    <s v="2FS  UPFRR1890"/>
    <s v="2FS  UPFRH0270"/>
    <s v="2FS  UPFRS1890"/>
    <x v="3"/>
    <s v="H"/>
    <s v="P"/>
    <m/>
    <n v="12.15"/>
    <m/>
    <s v="N"/>
    <n v="5000"/>
    <n v="10734"/>
    <m/>
    <m/>
    <n v="0"/>
    <n v="457"/>
    <m/>
    <m/>
    <s v="B"/>
    <m/>
    <n v="1"/>
    <m/>
    <m/>
    <m/>
    <x v="15"/>
    <s v="H-Penny H"/>
    <s v="S-Dome Cr"/>
    <s v="BC"/>
    <s v="FRTH"/>
    <s v="UPFR"/>
    <s v="N"/>
    <n v="4.2574995341904232E-2"/>
    <m/>
  </r>
  <r>
    <s v="T"/>
    <n v="4.0999999999999996"/>
    <n v="20171204"/>
    <s v="CDFO"/>
    <s v="CDFO"/>
    <n v="3"/>
    <s v="024740"/>
    <x v="0"/>
    <m/>
    <m/>
    <m/>
    <m/>
    <n v="1"/>
    <n v="3"/>
    <x v="5"/>
    <n v="198805"/>
    <n v="19880515"/>
    <s v="2FS  LWFRR0154"/>
    <s v="2FS  LWFRH0154"/>
    <s v="2FS  LWFRS0229"/>
    <x v="2"/>
    <s v="H"/>
    <s v="B"/>
    <m/>
    <n v="3"/>
    <n v="66"/>
    <s v="N"/>
    <n v="5000"/>
    <n v="27006"/>
    <m/>
    <m/>
    <n v="0"/>
    <n v="47104"/>
    <n v="5000"/>
    <n v="87"/>
    <s v="W"/>
    <n v="3.2000000000000002E-3"/>
    <n v="21"/>
    <m/>
    <m/>
    <s v="TIME AND SIZE: SPRING"/>
    <x v="3"/>
    <s v="H-Chehalis River H"/>
    <s v="S-Harrison R"/>
    <s v="BC"/>
    <s v="FRTH"/>
    <s v="LWFR"/>
    <s v="N"/>
    <n v="1.7442049914833742"/>
    <m/>
  </r>
  <r>
    <s v="T"/>
    <n v="4.0999999999999996"/>
    <n v="20171204"/>
    <s v="CDFO"/>
    <s v="CDFO"/>
    <n v="3"/>
    <s v="024101"/>
    <x v="0"/>
    <m/>
    <m/>
    <m/>
    <m/>
    <n v="1"/>
    <n v="3"/>
    <x v="3"/>
    <n v="198606"/>
    <n v="19860610"/>
    <s v="2FS  LWFRR0107"/>
    <s v="2FS  LWFRH0107"/>
    <s v="2FS  LWFRS0107"/>
    <x v="1"/>
    <s v="H"/>
    <s v="P"/>
    <m/>
    <n v="5.8"/>
    <m/>
    <s v="N"/>
    <n v="5000"/>
    <n v="36303"/>
    <m/>
    <m/>
    <n v="0"/>
    <n v="86290"/>
    <n v="5000"/>
    <n v="300"/>
    <m/>
    <n v="8.2000000000000007E-3"/>
    <n v="1"/>
    <m/>
    <m/>
    <m/>
    <x v="16"/>
    <s v="H-Chilliwack River H"/>
    <s v="S-Chilliwack R"/>
    <s v="BC"/>
    <s v="FRTH"/>
    <s v="LWFR"/>
    <s v="N"/>
    <n v="2.3769385450238274"/>
    <m/>
  </r>
  <r>
    <s v="T"/>
    <n v="4.0999999999999996"/>
    <n v="20171204"/>
    <s v="CDFO"/>
    <s v="CDFO"/>
    <n v="3"/>
    <s v="025250"/>
    <x v="0"/>
    <m/>
    <m/>
    <m/>
    <m/>
    <n v="1"/>
    <n v="1"/>
    <x v="17"/>
    <n v="199004"/>
    <n v="19900410"/>
    <s v="2FS  UPFRR1890"/>
    <s v="2FS  UPFRH0270"/>
    <s v="2FS  UPFRS1890"/>
    <x v="3"/>
    <s v="H"/>
    <s v="P"/>
    <m/>
    <n v="12.2"/>
    <m/>
    <s v="N"/>
    <n v="5000"/>
    <n v="10151"/>
    <m/>
    <m/>
    <n v="0"/>
    <n v="687"/>
    <m/>
    <m/>
    <s v="B"/>
    <m/>
    <n v="1"/>
    <m/>
    <m/>
    <m/>
    <x v="15"/>
    <s v="H-Penny H"/>
    <s v="S-Dome Cr"/>
    <s v="BC"/>
    <s v="FRTH"/>
    <s v="UPFR"/>
    <s v="N"/>
    <n v="6.7678061274751261E-2"/>
    <m/>
  </r>
  <r>
    <s v="T"/>
    <n v="4.0999999999999996"/>
    <n v="20171204"/>
    <s v="CDFO"/>
    <s v="CDFO"/>
    <n v="3"/>
    <s v="023544"/>
    <x v="0"/>
    <m/>
    <m/>
    <m/>
    <m/>
    <n v="1"/>
    <n v="2"/>
    <x v="3"/>
    <n v="198605"/>
    <n v="19860526"/>
    <s v="2FS  TOMFR0045"/>
    <s v="2FS  TOMFH0162"/>
    <s v="2FS  TOMFS0045"/>
    <x v="1"/>
    <s v="H"/>
    <s v="B"/>
    <m/>
    <n v="7.5"/>
    <m/>
    <s v="N"/>
    <n v="5000"/>
    <n v="18255"/>
    <m/>
    <m/>
    <n v="0"/>
    <n v="14314"/>
    <n v="5000"/>
    <n v="490"/>
    <m/>
    <n v="2.6100000000000002E-2"/>
    <n v="1"/>
    <m/>
    <m/>
    <s v="TIME OF RELEASE-LATE. SEE 023542-43(EARLY) &amp; 023545(LATE)."/>
    <x v="17"/>
    <s v="H-Clearwater River, Up, H"/>
    <s v="S-Raft R"/>
    <s v="BC"/>
    <s v="FRTH"/>
    <s v="TOMF"/>
    <s v="N"/>
    <n v="0.78411394138592172"/>
    <m/>
  </r>
  <r>
    <s v="T"/>
    <n v="4.0999999999999996"/>
    <n v="20171204"/>
    <s v="CDFO"/>
    <s v="CDFO"/>
    <n v="3"/>
    <s v="023545"/>
    <x v="0"/>
    <m/>
    <m/>
    <m/>
    <m/>
    <n v="1"/>
    <n v="2"/>
    <x v="3"/>
    <n v="198605"/>
    <n v="19860526"/>
    <s v="2FS  TOMFR0045"/>
    <s v="2FS  TOMFH0162"/>
    <s v="2FS  TOMFS0045"/>
    <x v="1"/>
    <s v="H"/>
    <s v="B"/>
    <m/>
    <n v="7.5"/>
    <m/>
    <s v="N"/>
    <n v="5000"/>
    <n v="20735"/>
    <m/>
    <m/>
    <n v="0"/>
    <n v="15967"/>
    <n v="5000"/>
    <n v="175"/>
    <m/>
    <n v="8.3999999999999995E-3"/>
    <n v="1"/>
    <m/>
    <m/>
    <s v="TIME OF RELEASE-LATE. SEE 023542-43(EARLY) &amp; 023544(LATE)."/>
    <x v="17"/>
    <s v="H-Clearwater River, Up, H"/>
    <s v="S-Raft R"/>
    <s v="BC"/>
    <s v="FRTH"/>
    <s v="TOMF"/>
    <s v="N"/>
    <n v="0.77005063901615622"/>
    <m/>
  </r>
  <r>
    <s v="T"/>
    <n v="4.0999999999999996"/>
    <n v="20171204"/>
    <s v="CDFO"/>
    <s v="CDFO"/>
    <n v="3"/>
    <s v="180162"/>
    <x v="0"/>
    <m/>
    <m/>
    <m/>
    <m/>
    <n v="1"/>
    <n v="2"/>
    <x v="13"/>
    <n v="199207"/>
    <n v="19920713"/>
    <s v="2FS  UPFRR0155"/>
    <s v="2FS  UPFRH0155"/>
    <s v="2FS  UPFRS0155"/>
    <x v="1"/>
    <s v="H"/>
    <s v="B"/>
    <m/>
    <n v="12.2"/>
    <n v="100"/>
    <s v="N"/>
    <n v="5000"/>
    <n v="42364"/>
    <m/>
    <m/>
    <n v="0"/>
    <n v="39402"/>
    <n v="5000"/>
    <n v="1086"/>
    <s v="C"/>
    <n v="2.5000000000000001E-2"/>
    <n v="120"/>
    <n v="200"/>
    <m/>
    <s v="HATCHERY RELEASE. REDS.POST FRESHET RELEASE"/>
    <x v="5"/>
    <s v="H-Quesnel River H"/>
    <s v="S-Quesnel R"/>
    <s v="BC"/>
    <s v="FRTH"/>
    <s v="UPFR"/>
    <s v="N"/>
    <n v="0.93008214521763766"/>
    <m/>
  </r>
  <r>
    <s v="N"/>
    <n v="4.0999999999999996"/>
    <n v="20171204"/>
    <s v="CDFO"/>
    <s v="CDFO"/>
    <n v="3"/>
    <s v="!03NOCN1017"/>
    <x v="1"/>
    <m/>
    <m/>
    <m/>
    <m/>
    <n v="1"/>
    <n v="1"/>
    <x v="8"/>
    <n v="20110308"/>
    <n v="20110308"/>
    <s v="2FS  TOMMR1387"/>
    <s v="2FS  TOMMH0160"/>
    <s v="2FS  TOMMS1387"/>
    <x v="4"/>
    <s v="H"/>
    <s v="P"/>
    <s v="FR"/>
    <n v="0.5"/>
    <m/>
    <s v="W"/>
    <m/>
    <m/>
    <m/>
    <m/>
    <n v="0"/>
    <n v="9167"/>
    <m/>
    <m/>
    <s v="B"/>
    <m/>
    <m/>
    <m/>
    <m/>
    <s v="Released as medium BKD positive"/>
    <x v="18"/>
    <s v="H-Spius Creek H"/>
    <s v="S-Coldwater R"/>
    <s v="BC"/>
    <s v="FRTH"/>
    <s v="TOMM"/>
    <s v="N"/>
    <s v=""/>
    <m/>
  </r>
  <r>
    <s v="N"/>
    <n v="4.0999999999999996"/>
    <n v="20171204"/>
    <s v="CDFO"/>
    <s v="CDFO"/>
    <n v="3"/>
    <s v="!03NOCN1495"/>
    <x v="1"/>
    <m/>
    <m/>
    <m/>
    <m/>
    <n v="1"/>
    <n v="2"/>
    <x v="6"/>
    <n v="201412"/>
    <n v="201412"/>
    <s v="2FS  TOMFR0161"/>
    <s v="2FS  TOMFH1958"/>
    <s v="2FS  TOMFS0161"/>
    <x v="5"/>
    <s v="H"/>
    <s v="B"/>
    <s v="FR"/>
    <m/>
    <m/>
    <s v="N"/>
    <m/>
    <m/>
    <m/>
    <m/>
    <n v="0"/>
    <n v="74220"/>
    <m/>
    <m/>
    <s v="B"/>
    <m/>
    <m/>
    <m/>
    <m/>
    <m/>
    <x v="1"/>
    <s v="H-Shuswap River, Middle,"/>
    <s v="S-Shuswap R Low"/>
    <s v="BC"/>
    <s v="FRTH"/>
    <s v="TOMF"/>
    <s v="N"/>
    <s v=""/>
    <m/>
  </r>
  <r>
    <s v="N"/>
    <n v="4.0999999999999996"/>
    <n v="20171204"/>
    <s v="CDFO"/>
    <s v="CDFO"/>
    <n v="3"/>
    <s v="!03NOCN9166"/>
    <x v="1"/>
    <m/>
    <m/>
    <m/>
    <m/>
    <n v="1"/>
    <n v="2"/>
    <x v="13"/>
    <n v="199206"/>
    <n v="199206"/>
    <s v="2FS  TOMFR0162"/>
    <s v="2FS  TOMFH1924"/>
    <s v="2FS  TOMFS0162"/>
    <x v="2"/>
    <s v="H"/>
    <s v="B"/>
    <s v="FR"/>
    <m/>
    <m/>
    <s v="N"/>
    <m/>
    <m/>
    <m/>
    <m/>
    <n v="0"/>
    <n v="160"/>
    <m/>
    <m/>
    <s v="B"/>
    <m/>
    <m/>
    <m/>
    <m/>
    <m/>
    <x v="19"/>
    <s v="H-North Thompson Schools"/>
    <s v="S-Clearwater R Up"/>
    <s v="BC"/>
    <s v="FRTH"/>
    <s v="TOMF"/>
    <s v="N"/>
    <s v=""/>
    <m/>
  </r>
  <r>
    <s v="N"/>
    <n v="4.0999999999999996"/>
    <n v="20171204"/>
    <s v="CDFO"/>
    <s v="CDFO"/>
    <n v="3"/>
    <s v="!03NOCN8973"/>
    <x v="1"/>
    <m/>
    <m/>
    <m/>
    <m/>
    <n v="1"/>
    <n v="2"/>
    <x v="11"/>
    <n v="199005"/>
    <n v="199005"/>
    <s v="2FS  UPFRR0158"/>
    <s v="2FS  UPFRH1651"/>
    <s v="2FS  UPFRS0158"/>
    <x v="1"/>
    <s v="H"/>
    <s v="B"/>
    <s v="FR"/>
    <m/>
    <m/>
    <s v="N"/>
    <m/>
    <m/>
    <m/>
    <m/>
    <n v="0"/>
    <n v="95"/>
    <m/>
    <m/>
    <m/>
    <m/>
    <m/>
    <m/>
    <m/>
    <m/>
    <x v="2"/>
    <s v="H-Pr George (Mackenzie) S"/>
    <s v="S-Stuart R"/>
    <s v="BC"/>
    <s v="FRTH"/>
    <s v="UPFR"/>
    <s v="N"/>
    <s v=""/>
    <m/>
  </r>
  <r>
    <s v="N"/>
    <n v="4.0999999999999996"/>
    <n v="20171204"/>
    <s v="CDFO"/>
    <s v="CDFO"/>
    <n v="3"/>
    <s v="!03NOCN9167"/>
    <x v="1"/>
    <m/>
    <m/>
    <m/>
    <m/>
    <n v="1"/>
    <n v="2"/>
    <x v="13"/>
    <n v="199206"/>
    <n v="199206"/>
    <s v="2FS  UPFRR1619"/>
    <s v="2FS  UPFRH2566"/>
    <s v="2FS  UPFRS1619"/>
    <x v="1"/>
    <s v="H"/>
    <s v="B"/>
    <s v="FR"/>
    <m/>
    <m/>
    <s v="N"/>
    <m/>
    <m/>
    <m/>
    <m/>
    <n v="0"/>
    <n v="160"/>
    <m/>
    <m/>
    <s v="B"/>
    <m/>
    <m/>
    <m/>
    <m/>
    <m/>
    <x v="20"/>
    <s v="H-Gold Trail Schools"/>
    <s v="S-Bridge R"/>
    <s v="BC"/>
    <s v="FRTH"/>
    <s v="UPFR"/>
    <s v="N"/>
    <s v=""/>
    <m/>
  </r>
  <r>
    <s v="T"/>
    <n v="4.0999999999999996"/>
    <n v="20171204"/>
    <s v="CDFO"/>
    <s v="CDFO"/>
    <n v="3"/>
    <s v="181385"/>
    <x v="2"/>
    <m/>
    <m/>
    <m/>
    <m/>
    <n v="1"/>
    <n v="2"/>
    <x v="8"/>
    <n v="20110511"/>
    <n v="20110513"/>
    <s v="2FS  TOMFR0161"/>
    <s v="2FS  TOMFH1958"/>
    <s v="2FS  TOMFS0161"/>
    <x v="1"/>
    <s v="H"/>
    <s v="P"/>
    <s v="FR"/>
    <n v="5.96"/>
    <n v="80"/>
    <s v="N"/>
    <n v="5000"/>
    <n v="54066"/>
    <m/>
    <m/>
    <n v="0"/>
    <n v="4724"/>
    <n v="5000"/>
    <n v="1672"/>
    <s v="B"/>
    <n v="0.03"/>
    <n v="37"/>
    <n v="200"/>
    <m/>
    <s v="See also tag codes 181196-181198,181381-181384,181386,181585"/>
    <x v="1"/>
    <s v="H-Shuswap River, Middle,"/>
    <s v="S-Shuswap R Low"/>
    <s v="BC"/>
    <s v="FRTH"/>
    <s v="TOMF"/>
    <s v="N"/>
    <n v="8.7374690193467247E-2"/>
    <m/>
  </r>
  <r>
    <s v="N"/>
    <n v="4.0999999999999996"/>
    <n v="20171204"/>
    <s v="CDFO"/>
    <s v="CDFO"/>
    <n v="3"/>
    <s v="!03NOCN8632"/>
    <x v="1"/>
    <m/>
    <m/>
    <m/>
    <m/>
    <n v="1"/>
    <n v="1"/>
    <x v="9"/>
    <n v="198705"/>
    <n v="19870512"/>
    <s v="2FS  UPFRR1890"/>
    <s v="2FS  UPFRH0270"/>
    <s v="2FS  UPFRS1890"/>
    <x v="2"/>
    <s v="H"/>
    <s v="B"/>
    <m/>
    <n v="0.5"/>
    <m/>
    <s v="N"/>
    <m/>
    <m/>
    <m/>
    <m/>
    <n v="0"/>
    <n v="71644"/>
    <m/>
    <m/>
    <m/>
    <m/>
    <m/>
    <m/>
    <m/>
    <m/>
    <x v="15"/>
    <s v="H-Penny H"/>
    <s v="S-Dome Cr"/>
    <s v="BC"/>
    <s v="FRTH"/>
    <s v="UPFR"/>
    <s v="N"/>
    <s v=""/>
    <m/>
  </r>
  <r>
    <s v="N"/>
    <n v="4.0999999999999996"/>
    <n v="20171204"/>
    <s v="CDFO"/>
    <s v="CDFO"/>
    <n v="3"/>
    <s v="!03NOCN93105"/>
    <x v="1"/>
    <m/>
    <m/>
    <m/>
    <m/>
    <n v="1"/>
    <n v="2"/>
    <x v="18"/>
    <n v="199407"/>
    <n v="199407"/>
    <s v="2FS  TOMFR0161"/>
    <s v="2FS  TOMFH0289"/>
    <s v="2FS  TOMFS0161"/>
    <x v="2"/>
    <s v="H"/>
    <s v="B"/>
    <m/>
    <m/>
    <m/>
    <s v="N"/>
    <m/>
    <m/>
    <m/>
    <m/>
    <n v="0"/>
    <n v="20000"/>
    <m/>
    <m/>
    <s v="B"/>
    <m/>
    <m/>
    <m/>
    <m/>
    <s v="FED FRY RELEASE; EXACT DATE AND NUMBER UNKNOWN"/>
    <x v="1"/>
    <s v="H-Kingfisher Creek/ TOMF"/>
    <s v="S-Shuswap R Low"/>
    <s v="BC"/>
    <s v="FRTH"/>
    <s v="TOMF"/>
    <s v="N"/>
    <s v=""/>
    <m/>
  </r>
  <r>
    <s v="N"/>
    <n v="4.0999999999999996"/>
    <n v="20171204"/>
    <s v="CDFO"/>
    <s v="CDFO"/>
    <n v="3"/>
    <s v="!03NOCN9401"/>
    <x v="1"/>
    <m/>
    <m/>
    <m/>
    <m/>
    <n v="1"/>
    <n v="1"/>
    <x v="2"/>
    <n v="199409"/>
    <n v="19940929"/>
    <s v="2FS  TOMMR0160"/>
    <s v="2FS  TOMMH0160"/>
    <s v="2FS  TOMMS0160"/>
    <x v="5"/>
    <s v="H"/>
    <s v="B"/>
    <m/>
    <n v="0.35"/>
    <m/>
    <s v="N"/>
    <m/>
    <m/>
    <m/>
    <m/>
    <n v="0"/>
    <n v="1107"/>
    <m/>
    <m/>
    <s v="W"/>
    <m/>
    <m/>
    <m/>
    <m/>
    <s v="EYED EGG PLANT; WEIGHT IS FROM DOUG LOFTHOUSE FOR EMERGENT FRY"/>
    <x v="21"/>
    <s v="H-Spius Creek H"/>
    <s v="S-Spius Cr"/>
    <s v="BC"/>
    <s v="FRTH"/>
    <s v="TOMM"/>
    <s v="N"/>
    <s v=""/>
    <m/>
  </r>
  <r>
    <s v="T"/>
    <n v="4.0999999999999996"/>
    <n v="20171204"/>
    <s v="CDFO"/>
    <s v="CDFO"/>
    <n v="3"/>
    <s v="180990"/>
    <x v="2"/>
    <m/>
    <m/>
    <m/>
    <m/>
    <n v="1"/>
    <n v="1"/>
    <x v="10"/>
    <n v="20100410"/>
    <n v="20100420"/>
    <s v="2FS  TOMMR0253"/>
    <s v="2FS  TOMMH0160"/>
    <s v="2FS  TOMMS0253"/>
    <x v="3"/>
    <s v="H"/>
    <s v="P"/>
    <m/>
    <n v="17.25"/>
    <n v="113"/>
    <s v="N"/>
    <n v="5000"/>
    <n v="24448"/>
    <m/>
    <m/>
    <n v="5000"/>
    <n v="862"/>
    <m/>
    <m/>
    <s v="W"/>
    <n v="3.5299999999999998E-2"/>
    <n v="30"/>
    <n v="820"/>
    <m/>
    <m/>
    <x v="8"/>
    <s v="H-Spius Creek H"/>
    <s v="S-Nicola R"/>
    <s v="BC"/>
    <s v="FRTH"/>
    <s v="TOMM"/>
    <s v="N"/>
    <n v="3.5258507853403141E-2"/>
    <m/>
  </r>
  <r>
    <s v="T"/>
    <n v="4.0999999999999996"/>
    <n v="20171204"/>
    <s v="CDFO"/>
    <s v="CDFO"/>
    <n v="3"/>
    <s v="023617"/>
    <x v="0"/>
    <m/>
    <m/>
    <m/>
    <m/>
    <n v="1"/>
    <n v="1"/>
    <x v="3"/>
    <n v="198605"/>
    <n v="19860505"/>
    <s v="2FS  UPFRR0066"/>
    <s v="2FS  UPFRH0155"/>
    <s v="2FS  UPFRS0066"/>
    <x v="1"/>
    <s v="H"/>
    <s v="P"/>
    <m/>
    <n v="3.2"/>
    <m/>
    <s v="N"/>
    <n v="5000"/>
    <n v="24961"/>
    <m/>
    <m/>
    <n v="0"/>
    <n v="28926"/>
    <n v="5000"/>
    <n v="128"/>
    <m/>
    <n v="5.1000000000000004E-3"/>
    <n v="1"/>
    <m/>
    <m/>
    <s v="REPLICATE OF 36/15; 36/16"/>
    <x v="22"/>
    <s v="H-Quesnel River H"/>
    <s v="S-Nazko R"/>
    <s v="BC"/>
    <s v="FRTH"/>
    <s v="UPFR"/>
    <s v="N"/>
    <n v="1.1588478025720124"/>
    <m/>
  </r>
  <r>
    <s v="N"/>
    <n v="4.0999999999999996"/>
    <n v="20171204"/>
    <s v="CDFO"/>
    <s v="CDFO"/>
    <n v="3"/>
    <s v="!03LV8920"/>
    <x v="1"/>
    <m/>
    <m/>
    <m/>
    <m/>
    <n v="1"/>
    <n v="2"/>
    <x v="11"/>
    <n v="199006"/>
    <n v="19900615"/>
    <s v="2FS  UPFRR1620"/>
    <s v="2FS  UPFRH1619"/>
    <s v="2FS  UPFRS1619"/>
    <x v="1"/>
    <s v="H"/>
    <s v="P"/>
    <m/>
    <n v="3.7"/>
    <m/>
    <s v="N"/>
    <m/>
    <m/>
    <m/>
    <m/>
    <n v="1"/>
    <n v="11790"/>
    <m/>
    <m/>
    <m/>
    <m/>
    <m/>
    <m/>
    <m/>
    <s v="MARKED FOR ESCAPEMENT I.D."/>
    <x v="23"/>
    <s v="H-Bridge River H"/>
    <s v="S-Bridge R"/>
    <s v="BC"/>
    <s v="FRTH"/>
    <s v="UPFR"/>
    <s v="N"/>
    <s v=""/>
    <m/>
  </r>
  <r>
    <s v="T"/>
    <n v="4.0999999999999996"/>
    <n v="20171204"/>
    <s v="CDFO"/>
    <s v="CDFO"/>
    <n v="3"/>
    <s v="180833"/>
    <x v="0"/>
    <m/>
    <m/>
    <m/>
    <m/>
    <n v="1"/>
    <n v="2"/>
    <x v="13"/>
    <n v="199209"/>
    <n v="19920930"/>
    <s v="2FS  UPFRR0155"/>
    <s v="2FS  UPFRH0155"/>
    <s v="2FS  UPFRS0155"/>
    <x v="2"/>
    <s v="H"/>
    <s v="B"/>
    <m/>
    <n v="10.9"/>
    <n v="95"/>
    <s v="N"/>
    <n v="5000"/>
    <n v="55438"/>
    <m/>
    <m/>
    <n v="5000"/>
    <n v="185"/>
    <m/>
    <m/>
    <m/>
    <n v="3.3E-3"/>
    <n v="150"/>
    <n v="300"/>
    <m/>
    <s v="HATCHERY RELEASE. 50% RED + WHITE.FALL RELEASE"/>
    <x v="5"/>
    <s v="H-Quesnel River H"/>
    <s v="S-Quesnel R"/>
    <s v="BC"/>
    <s v="FRTH"/>
    <s v="UPFR"/>
    <s v="N"/>
    <n v="3.3370612215447887E-3"/>
    <m/>
  </r>
  <r>
    <s v="N"/>
    <n v="4.0999999999999996"/>
    <n v="20171204"/>
    <s v="CDFO"/>
    <s v="CDFO"/>
    <n v="3"/>
    <s v="!03NOCN98139"/>
    <x v="1"/>
    <m/>
    <m/>
    <m/>
    <m/>
    <n v="1"/>
    <n v="2"/>
    <x v="19"/>
    <n v="199905"/>
    <n v="199905"/>
    <s v="2FS  UPFRR0155"/>
    <s v="2FS  UPFRH2150"/>
    <s v="2FS  UPFRS0155"/>
    <x v="1"/>
    <s v="H"/>
    <s v="B"/>
    <s v="FR"/>
    <n v="3"/>
    <m/>
    <s v="N"/>
    <m/>
    <m/>
    <m/>
    <m/>
    <n v="0"/>
    <n v="180"/>
    <m/>
    <m/>
    <m/>
    <m/>
    <m/>
    <m/>
    <m/>
    <m/>
    <x v="5"/>
    <s v="H-Nechako Lks (Vanderh) S"/>
    <s v="S-Quesnel R"/>
    <s v="BC"/>
    <s v="FRTH"/>
    <s v="UPFR"/>
    <s v="N"/>
    <s v=""/>
    <m/>
  </r>
  <r>
    <s v="T"/>
    <n v="4.0999999999999996"/>
    <n v="20171204"/>
    <s v="CDFO"/>
    <s v="CDFO"/>
    <n v="3"/>
    <s v="180844"/>
    <x v="0"/>
    <m/>
    <m/>
    <m/>
    <m/>
    <n v="1"/>
    <n v="3"/>
    <x v="4"/>
    <n v="199304"/>
    <n v="19930429"/>
    <s v="2FS  LWFRR0154"/>
    <s v="2FS  LWFRH0154"/>
    <s v="2FS  LWFRS0229"/>
    <x v="2"/>
    <s v="H"/>
    <s v="B"/>
    <m/>
    <n v="1.77"/>
    <n v="57"/>
    <s v="N"/>
    <n v="5000"/>
    <n v="46698"/>
    <m/>
    <m/>
    <n v="0"/>
    <n v="552207"/>
    <n v="5000"/>
    <n v="1694"/>
    <s v="B"/>
    <n v="3.5000000000000003E-2"/>
    <n v="34"/>
    <n v="2535"/>
    <m/>
    <s v="FRY INCUBATED IN KEEPER CHANNELS AND FED OMP"/>
    <x v="3"/>
    <s v="H-Chehalis River H"/>
    <s v="S-Harrison R"/>
    <s v="BC"/>
    <s v="FRTH"/>
    <s v="LWFR"/>
    <s v="N"/>
    <n v="11.82506745470898"/>
    <m/>
  </r>
  <r>
    <s v="N"/>
    <n v="4.0999999999999996"/>
    <n v="20171204"/>
    <s v="CDFO"/>
    <s v="CDFO"/>
    <n v="3"/>
    <s v="!03NOCN98136"/>
    <x v="1"/>
    <m/>
    <m/>
    <m/>
    <m/>
    <n v="1"/>
    <n v="2"/>
    <x v="19"/>
    <n v="199905"/>
    <n v="199905"/>
    <s v="2FS  UPFRR5685"/>
    <s v="2FS  UPFRH0022"/>
    <s v="2FS  UPFRS0155"/>
    <x v="1"/>
    <s v="H"/>
    <s v="B"/>
    <s v="FR"/>
    <n v="3"/>
    <m/>
    <s v="N"/>
    <m/>
    <m/>
    <m/>
    <m/>
    <n v="0"/>
    <n v="90"/>
    <m/>
    <m/>
    <s v="B"/>
    <m/>
    <m/>
    <m/>
    <m/>
    <m/>
    <x v="24"/>
    <s v="H-Williams Lk Schools"/>
    <s v="S-Quesnel R"/>
    <s v="BC"/>
    <s v="FRTH"/>
    <s v="UPFR"/>
    <s v="N"/>
    <s v=""/>
    <m/>
  </r>
  <r>
    <s v="T"/>
    <n v="4.0999999999999996"/>
    <n v="20171204"/>
    <s v="CDFO"/>
    <s v="CDFO"/>
    <n v="3"/>
    <s v="025159"/>
    <x v="0"/>
    <m/>
    <m/>
    <m/>
    <m/>
    <n v="1"/>
    <n v="1"/>
    <x v="5"/>
    <n v="198805"/>
    <n v="19880517"/>
    <s v="2FS  LWFRR0107"/>
    <s v="2FS  LWFRH0107"/>
    <s v="2FS  UPFRS0262"/>
    <x v="1"/>
    <s v="H"/>
    <s v="B"/>
    <m/>
    <n v="6.6"/>
    <m/>
    <s v="N"/>
    <n v="5000"/>
    <n v="24966"/>
    <m/>
    <m/>
    <n v="0"/>
    <n v="182883"/>
    <n v="5000"/>
    <n v="134"/>
    <s v="B"/>
    <n v="5.3E-3"/>
    <n v="1"/>
    <m/>
    <m/>
    <s v="UPFR REDS. REPLICATE WITH 025160"/>
    <x v="16"/>
    <s v="H-Chilliwack River H"/>
    <s v="S-Slim Cr"/>
    <s v="BC"/>
    <s v="FRTH"/>
    <s v="LWFR"/>
    <s v="N"/>
    <n v="7.3252823840422971"/>
    <m/>
  </r>
  <r>
    <s v="N"/>
    <n v="4.0999999999999996"/>
    <n v="20171204"/>
    <s v="CDFO"/>
    <s v="CDFO"/>
    <n v="3"/>
    <s v="!03NOCN0273"/>
    <x v="1"/>
    <m/>
    <m/>
    <m/>
    <m/>
    <n v="1"/>
    <n v="2"/>
    <x v="20"/>
    <n v="200305"/>
    <n v="200305"/>
    <s v="2FS  UPFRR0155"/>
    <s v="2FS  UPFRH1651"/>
    <s v="2FS  UPFRS0155"/>
    <x v="2"/>
    <s v="H"/>
    <s v="B"/>
    <s v="FR"/>
    <n v="2"/>
    <m/>
    <s v="N"/>
    <m/>
    <m/>
    <m/>
    <m/>
    <n v="0"/>
    <n v="750"/>
    <m/>
    <m/>
    <s v="B"/>
    <m/>
    <m/>
    <m/>
    <m/>
    <s v="CLASSROOM INCUBATION  SIZE ESTIMATED"/>
    <x v="5"/>
    <s v="H-Pr George (Mackenzie) S"/>
    <s v="S-Quesnel R"/>
    <s v="BC"/>
    <s v="FRTH"/>
    <s v="UPFR"/>
    <s v="N"/>
    <s v=""/>
    <m/>
  </r>
  <r>
    <s v="T"/>
    <n v="4.0999999999999996"/>
    <n v="20171204"/>
    <s v="CDFO"/>
    <s v="CDFO"/>
    <n v="3"/>
    <s v="183150"/>
    <x v="0"/>
    <m/>
    <m/>
    <m/>
    <m/>
    <n v="1"/>
    <n v="2"/>
    <x v="19"/>
    <n v="199905"/>
    <n v="19990518"/>
    <s v="2FS  TOMFR1958"/>
    <s v="2FS  TOMFH1958"/>
    <s v="2FS  TOMFS1958"/>
    <x v="1"/>
    <s v="H"/>
    <s v="P"/>
    <m/>
    <n v="8.6999999999999993"/>
    <n v="90"/>
    <s v="N"/>
    <n v="5000"/>
    <n v="26572"/>
    <m/>
    <m/>
    <n v="0"/>
    <n v="74795"/>
    <n v="5000"/>
    <n v="542"/>
    <s v="B"/>
    <n v="0.02"/>
    <n v="37"/>
    <n v="100"/>
    <m/>
    <m/>
    <x v="12"/>
    <s v="H-Shuswap River, Middle,"/>
    <s v="S-Shuswap R Middle"/>
    <s v="BC"/>
    <s v="FRTH"/>
    <s v="TOMF"/>
    <s v="N"/>
    <n v="2.8148050579557431"/>
    <m/>
  </r>
  <r>
    <s v="T"/>
    <n v="4.0999999999999996"/>
    <n v="20171204"/>
    <s v="CDFO"/>
    <s v="CDFO"/>
    <n v="3"/>
    <s v="183151"/>
    <x v="0"/>
    <m/>
    <m/>
    <m/>
    <m/>
    <n v="1"/>
    <n v="2"/>
    <x v="19"/>
    <n v="199905"/>
    <n v="19990518"/>
    <s v="2FS  TOMFR1958"/>
    <s v="2FS  TOMFH1958"/>
    <s v="2FS  TOMFS1958"/>
    <x v="1"/>
    <s v="H"/>
    <s v="P"/>
    <m/>
    <n v="8.6999999999999993"/>
    <n v="90"/>
    <s v="N"/>
    <n v="5000"/>
    <n v="26955"/>
    <m/>
    <m/>
    <n v="0"/>
    <n v="75873"/>
    <n v="5000"/>
    <n v="550"/>
    <s v="B"/>
    <n v="0.02"/>
    <n v="37"/>
    <n v="100"/>
    <m/>
    <m/>
    <x v="12"/>
    <s v="H-Shuswap River, Middle,"/>
    <s v="S-Shuswap R Middle"/>
    <s v="BC"/>
    <s v="FRTH"/>
    <s v="TOMF"/>
    <s v="N"/>
    <n v="2.8148024485253198"/>
    <m/>
  </r>
  <r>
    <s v="T"/>
    <n v="4.0999999999999996"/>
    <n v="20171204"/>
    <s v="CDFO"/>
    <s v="CDFO"/>
    <n v="3"/>
    <s v="183152"/>
    <x v="0"/>
    <m/>
    <m/>
    <m/>
    <m/>
    <n v="1"/>
    <n v="2"/>
    <x v="19"/>
    <n v="199905"/>
    <n v="19990518"/>
    <s v="2FS  TOMFR1958"/>
    <s v="2FS  TOMFH1958"/>
    <s v="2FS  TOMFS1958"/>
    <x v="1"/>
    <s v="H"/>
    <s v="P"/>
    <m/>
    <n v="8.6999999999999993"/>
    <n v="90"/>
    <s v="N"/>
    <n v="5000"/>
    <n v="20237"/>
    <m/>
    <m/>
    <n v="0"/>
    <n v="56963"/>
    <n v="5000"/>
    <n v="413"/>
    <s v="B"/>
    <n v="0.02"/>
    <n v="37"/>
    <n v="100"/>
    <m/>
    <m/>
    <x v="12"/>
    <s v="H-Shuswap River, Middle,"/>
    <s v="S-Shuswap R Middle"/>
    <s v="BC"/>
    <s v="FRTH"/>
    <s v="TOMF"/>
    <s v="N"/>
    <n v="2.8147946830063746"/>
    <m/>
  </r>
  <r>
    <s v="T"/>
    <n v="4.0999999999999996"/>
    <n v="20171204"/>
    <s v="CDFO"/>
    <s v="CDFO"/>
    <n v="3"/>
    <s v="181947"/>
    <x v="0"/>
    <m/>
    <m/>
    <m/>
    <m/>
    <n v="1"/>
    <n v="3"/>
    <x v="2"/>
    <n v="199505"/>
    <n v="19950515"/>
    <s v="2FS  LWFRR0154"/>
    <s v="2FS  LWFRH0154"/>
    <s v="2FS  LWFRS0229"/>
    <x v="2"/>
    <s v="H"/>
    <s v="B"/>
    <m/>
    <n v="2.2000000000000002"/>
    <n v="60"/>
    <s v="N"/>
    <n v="5000"/>
    <n v="49686"/>
    <m/>
    <m/>
    <n v="0"/>
    <n v="83493"/>
    <n v="5000"/>
    <n v="325"/>
    <s v="B"/>
    <n v="6.4999999999999997E-3"/>
    <n v="30"/>
    <n v="1831"/>
    <m/>
    <s v="TIME OF RELEASE- LATE. SEE 181945-46."/>
    <x v="3"/>
    <s v="H-Chehalis River H"/>
    <s v="S-Harrison R"/>
    <s v="BC"/>
    <s v="FRTH"/>
    <s v="LWFR"/>
    <s v="N"/>
    <n v="1.6804129935998069"/>
    <m/>
  </r>
  <r>
    <s v="N"/>
    <n v="4.0999999999999996"/>
    <n v="20171204"/>
    <s v="CDFO"/>
    <s v="CDFO"/>
    <n v="3"/>
    <s v="!03NOCN0531"/>
    <x v="1"/>
    <m/>
    <m/>
    <m/>
    <m/>
    <n v="1"/>
    <n v="2"/>
    <x v="14"/>
    <n v="200605"/>
    <n v="200605"/>
    <s v="2FS  TOMFR0161"/>
    <s v="2FS  TOMFH2559"/>
    <s v="2FS  TOMFS0161"/>
    <x v="1"/>
    <s v="H"/>
    <s v="B"/>
    <s v="FR"/>
    <n v="3"/>
    <m/>
    <s v="N"/>
    <m/>
    <m/>
    <m/>
    <m/>
    <n v="0"/>
    <n v="1000"/>
    <m/>
    <m/>
    <s v="B"/>
    <m/>
    <m/>
    <m/>
    <m/>
    <m/>
    <x v="1"/>
    <s v="H-Vernon Schools"/>
    <s v="S-Shuswap R Low"/>
    <s v="BC"/>
    <s v="FRTH"/>
    <s v="TOMF"/>
    <s v="N"/>
    <s v=""/>
    <m/>
  </r>
  <r>
    <s v="T"/>
    <n v="4.0999999999999996"/>
    <n v="20171204"/>
    <s v="CDFO"/>
    <s v="CDFO"/>
    <n v="3"/>
    <s v="022031"/>
    <x v="0"/>
    <m/>
    <m/>
    <m/>
    <m/>
    <n v="1"/>
    <n v="2"/>
    <x v="0"/>
    <n v="197907"/>
    <n v="197907"/>
    <s v="2FS  UPFRR0345"/>
    <m/>
    <s v="2FS  UPFRS0345"/>
    <x v="0"/>
    <s v="W"/>
    <m/>
    <m/>
    <n v="1.86"/>
    <m/>
    <m/>
    <n v="5000"/>
    <n v="12351"/>
    <m/>
    <m/>
    <n v="0"/>
    <n v="1996"/>
    <m/>
    <m/>
    <m/>
    <n v="0"/>
    <n v="1"/>
    <m/>
    <m/>
    <m/>
    <x v="25"/>
    <s v="NA"/>
    <s v="S-Nechako R"/>
    <s v="BC"/>
    <s v="FRTH"/>
    <s v="UPFR"/>
    <s v="N"/>
    <n v="0.16160634766415674"/>
    <m/>
  </r>
  <r>
    <s v="N"/>
    <n v="4.0999999999999996"/>
    <n v="20171204"/>
    <s v="CDFO"/>
    <s v="CDFO"/>
    <n v="3"/>
    <s v="!03NOCN0324"/>
    <x v="1"/>
    <m/>
    <m/>
    <m/>
    <m/>
    <n v="1"/>
    <n v="2"/>
    <x v="21"/>
    <n v="200405"/>
    <n v="200405"/>
    <s v="2FS  TOMFR0161"/>
    <s v="2FS  TOMFH2083"/>
    <s v="2FS  TOMFS0161"/>
    <x v="1"/>
    <s v="H"/>
    <s v="B"/>
    <s v="FR"/>
    <n v="3"/>
    <m/>
    <s v="N"/>
    <m/>
    <m/>
    <m/>
    <m/>
    <n v="0"/>
    <n v="225"/>
    <m/>
    <m/>
    <s v="B"/>
    <m/>
    <m/>
    <m/>
    <m/>
    <m/>
    <x v="1"/>
    <s v="H-Revelstoke Schools"/>
    <s v="S-Shuswap R Low"/>
    <s v="BC"/>
    <s v="FRTH"/>
    <s v="TOMF"/>
    <s v="N"/>
    <s v=""/>
    <m/>
  </r>
  <r>
    <s v="N"/>
    <n v="4.0999999999999996"/>
    <n v="20171204"/>
    <s v="CDFO"/>
    <s v="CDFO"/>
    <n v="3"/>
    <s v="!03NOCN03116"/>
    <x v="1"/>
    <m/>
    <m/>
    <m/>
    <m/>
    <n v="1"/>
    <n v="1"/>
    <x v="21"/>
    <n v="20050427"/>
    <n v="20050428"/>
    <s v="2FS  TOMMR6683"/>
    <s v="2FS  TOMMH0160"/>
    <s v="2FS  TOMMS0160"/>
    <x v="3"/>
    <s v="H"/>
    <s v="P"/>
    <m/>
    <n v="15.9"/>
    <n v="111"/>
    <s v="N"/>
    <m/>
    <m/>
    <m/>
    <m/>
    <n v="0"/>
    <n v="25634"/>
    <m/>
    <m/>
    <s v="W"/>
    <m/>
    <m/>
    <m/>
    <m/>
    <s v="RELEASED ABOVE UPPER MAKA CREEK BRIDGE."/>
    <x v="26"/>
    <s v="H-Spius Creek H"/>
    <s v="S-Spius Cr"/>
    <s v="BC"/>
    <s v="FRTH"/>
    <s v="TOMM"/>
    <s v="N"/>
    <s v=""/>
    <m/>
  </r>
  <r>
    <s v="N"/>
    <n v="4.0999999999999996"/>
    <n v="20171204"/>
    <s v="CDFO"/>
    <s v="CDFO"/>
    <n v="3"/>
    <s v="!03NOCN05143"/>
    <x v="1"/>
    <m/>
    <m/>
    <m/>
    <m/>
    <n v="1"/>
    <n v="1"/>
    <x v="14"/>
    <n v="20070419"/>
    <n v="20070423"/>
    <s v="2FS  TOMMR0160"/>
    <s v="2FS  TOMMH0160"/>
    <s v="2FS  TOMMS0160"/>
    <x v="3"/>
    <s v="H"/>
    <s v="P"/>
    <m/>
    <n v="15.11"/>
    <n v="110"/>
    <s v="N"/>
    <m/>
    <m/>
    <m/>
    <m/>
    <n v="0"/>
    <n v="83289"/>
    <m/>
    <m/>
    <s v="B"/>
    <m/>
    <m/>
    <m/>
    <m/>
    <m/>
    <x v="21"/>
    <s v="H-Spius Creek H"/>
    <s v="S-Spius Cr"/>
    <s v="BC"/>
    <s v="FRTH"/>
    <s v="TOMM"/>
    <s v="N"/>
    <s v=""/>
    <m/>
  </r>
  <r>
    <s v="N"/>
    <n v="4.0999999999999996"/>
    <n v="20171204"/>
    <s v="CDFO"/>
    <s v="CDFO"/>
    <n v="3"/>
    <s v="!03NOCN0601"/>
    <x v="1"/>
    <m/>
    <m/>
    <m/>
    <m/>
    <n v="1"/>
    <n v="2"/>
    <x v="22"/>
    <n v="20070522"/>
    <n v="20070525"/>
    <s v="2FS  TOMFR1958"/>
    <s v="2FS  TOMFH1958"/>
    <s v="2FS  TOMFS1958"/>
    <x v="1"/>
    <s v="H"/>
    <s v="P"/>
    <m/>
    <n v="9.2100000000000009"/>
    <n v="92"/>
    <s v="N"/>
    <m/>
    <m/>
    <m/>
    <m/>
    <n v="0"/>
    <n v="211000"/>
    <m/>
    <m/>
    <s v="B"/>
    <m/>
    <m/>
    <m/>
    <m/>
    <s v="SEMI-VOLITIONAL RELEASE FROM THE RACEWAY INTO MIDDLE SHUSWAP RIVER"/>
    <x v="12"/>
    <s v="H-Shuswap River, Middle,"/>
    <s v="S-Shuswap R Middle"/>
    <s v="BC"/>
    <s v="FRTH"/>
    <s v="TOMF"/>
    <s v="N"/>
    <s v=""/>
    <m/>
  </r>
  <r>
    <s v="N"/>
    <n v="4.0999999999999996"/>
    <n v="20171204"/>
    <s v="CDFO"/>
    <s v="CDFO"/>
    <n v="3"/>
    <s v="!03NOCN02112"/>
    <x v="1"/>
    <m/>
    <m/>
    <m/>
    <m/>
    <n v="1"/>
    <n v="3"/>
    <x v="20"/>
    <n v="20030618"/>
    <n v="20030618"/>
    <s v="2FS  TOMMR0253"/>
    <s v="2FS  TOMMH0160"/>
    <s v="2FS  TOMMS0253"/>
    <x v="2"/>
    <s v="H"/>
    <s v="P"/>
    <m/>
    <n v="2.95"/>
    <n v="62"/>
    <m/>
    <m/>
    <m/>
    <m/>
    <m/>
    <n v="0"/>
    <n v="20315"/>
    <m/>
    <m/>
    <s v="B"/>
    <m/>
    <m/>
    <m/>
    <m/>
    <s v="TRANSFERRED TO SPAHOMIN CR ACCLIMATION POND 27 MAY, REL TO UP NICOLA"/>
    <x v="8"/>
    <s v="H-Spius Creek H"/>
    <s v="S-Nicola R"/>
    <s v="BC"/>
    <s v="FRTH"/>
    <s v="TOMM"/>
    <s v="N"/>
    <s v=""/>
    <m/>
  </r>
  <r>
    <s v="N"/>
    <n v="4.0999999999999996"/>
    <n v="20171204"/>
    <s v="CDFO"/>
    <s v="CDFO"/>
    <n v="3"/>
    <s v="!03NOCN0609"/>
    <x v="1"/>
    <m/>
    <m/>
    <m/>
    <m/>
    <n v="1"/>
    <n v="2"/>
    <x v="22"/>
    <n v="20070605"/>
    <n v="20070605"/>
    <s v="2FS  LWFRR1155"/>
    <s v="2FS  LWFRH0150"/>
    <s v="2FS  LWFRS1155"/>
    <x v="1"/>
    <s v="H"/>
    <s v="P"/>
    <m/>
    <n v="4"/>
    <n v="73"/>
    <s v="N"/>
    <m/>
    <m/>
    <m/>
    <m/>
    <n v="0"/>
    <n v="36507"/>
    <m/>
    <m/>
    <s v="B"/>
    <m/>
    <m/>
    <m/>
    <m/>
    <m/>
    <x v="27"/>
    <s v="H-Inch Creek H"/>
    <s v="S-Maria Sl"/>
    <s v="BC"/>
    <s v="FRTH"/>
    <s v="LWFR"/>
    <s v="N"/>
    <s v=""/>
    <m/>
  </r>
  <r>
    <s v="N"/>
    <n v="4.0999999999999996"/>
    <n v="20171204"/>
    <s v="CDFO"/>
    <s v="CDFO"/>
    <n v="3"/>
    <s v="!03NOCN0228"/>
    <x v="1"/>
    <m/>
    <m/>
    <m/>
    <m/>
    <n v="1"/>
    <n v="2"/>
    <x v="20"/>
    <n v="20030528"/>
    <n v="20030529"/>
    <s v="2FS  LWFRR0458"/>
    <s v="2FS  LWFRH0150"/>
    <s v="2FS  LWFRS1155"/>
    <x v="1"/>
    <s v="H"/>
    <s v="B"/>
    <m/>
    <n v="7"/>
    <n v="85"/>
    <s v="N"/>
    <m/>
    <m/>
    <m/>
    <m/>
    <n v="0"/>
    <n v="20149"/>
    <m/>
    <m/>
    <s v="B"/>
    <m/>
    <m/>
    <m/>
    <m/>
    <s v="EXTENSION OF RANGE OF NATIVE LOWER FRASER RED STOCK"/>
    <x v="28"/>
    <s v="H-Inch Creek H"/>
    <s v="S-Maria Sl"/>
    <s v="BC"/>
    <s v="FRTH"/>
    <s v="LWFR"/>
    <s v="N"/>
    <s v=""/>
    <m/>
  </r>
  <r>
    <s v="N"/>
    <n v="4.0999999999999996"/>
    <n v="20171204"/>
    <s v="CDFO"/>
    <s v="CDFO"/>
    <n v="3"/>
    <s v="!03NOCN0506"/>
    <x v="1"/>
    <m/>
    <m/>
    <m/>
    <m/>
    <n v="1"/>
    <n v="2"/>
    <x v="14"/>
    <n v="20060530"/>
    <n v="20060531"/>
    <s v="2FS  LWFRR0458"/>
    <s v="2FS  LWFRH0150"/>
    <s v="2FS  LWFRS1155"/>
    <x v="1"/>
    <s v="H"/>
    <s v="B"/>
    <m/>
    <n v="7.8"/>
    <n v="91"/>
    <s v="N"/>
    <m/>
    <m/>
    <m/>
    <m/>
    <n v="0"/>
    <n v="54054"/>
    <m/>
    <m/>
    <s v="W"/>
    <m/>
    <m/>
    <m/>
    <m/>
    <m/>
    <x v="28"/>
    <s v="H-Inch Creek H"/>
    <s v="S-Maria Sl"/>
    <s v="BC"/>
    <s v="FRTH"/>
    <s v="LWFR"/>
    <s v="N"/>
    <s v=""/>
    <m/>
  </r>
  <r>
    <s v="T"/>
    <n v="4.0999999999999996"/>
    <n v="20171204"/>
    <s v="CDFO"/>
    <s v="CDFO"/>
    <n v="3"/>
    <s v="023037"/>
    <x v="0"/>
    <m/>
    <m/>
    <m/>
    <m/>
    <n v="1"/>
    <n v="2"/>
    <x v="23"/>
    <n v="198505"/>
    <n v="19850529"/>
    <s v="2FS  TOMFR0156"/>
    <s v="2FS  TOMFH0156"/>
    <s v="2FS  TOMFS0156"/>
    <x v="2"/>
    <s v="H"/>
    <s v="B"/>
    <m/>
    <n v="2.9"/>
    <m/>
    <s v="N"/>
    <n v="5000"/>
    <n v="31407"/>
    <m/>
    <m/>
    <n v="0"/>
    <n v="43443"/>
    <m/>
    <m/>
    <m/>
    <m/>
    <n v="3"/>
    <m/>
    <m/>
    <s v="TIME OF RELEASE:SMOLT. SEE 023261-62(SM), 023243-44(FALLS),023303(1+)"/>
    <x v="6"/>
    <s v="H-Eagle River H"/>
    <s v="S-Eagle R"/>
    <s v="BC"/>
    <s v="FRTH"/>
    <s v="TOMF"/>
    <s v="N"/>
    <n v="1.3832266692138695"/>
    <m/>
  </r>
  <r>
    <s v="T"/>
    <n v="4.0999999999999996"/>
    <n v="20171204"/>
    <s v="CDFO"/>
    <s v="CDFO"/>
    <n v="3"/>
    <s v="186061"/>
    <x v="2"/>
    <m/>
    <m/>
    <m/>
    <m/>
    <n v="1"/>
    <n v="2"/>
    <x v="22"/>
    <n v="20070510"/>
    <n v="20070510"/>
    <s v="2FS  TOMFR0161"/>
    <s v="2FS  TOMFH1958"/>
    <s v="2FS  TOMFS0161"/>
    <x v="1"/>
    <s v="H"/>
    <s v="P"/>
    <m/>
    <n v="5.4"/>
    <n v="78"/>
    <s v="N"/>
    <n v="5000"/>
    <n v="50145"/>
    <m/>
    <m/>
    <n v="0"/>
    <n v="88761"/>
    <n v="5000"/>
    <n v="1551"/>
    <s v="B"/>
    <n v="0.03"/>
    <n v="28"/>
    <n v="100"/>
    <m/>
    <m/>
    <x v="1"/>
    <s v="H-Shuswap River, Middle,"/>
    <s v="S-Shuswap R Low"/>
    <s v="BC"/>
    <s v="FRTH"/>
    <s v="TOMF"/>
    <s v="N"/>
    <n v="1.7700867484295544"/>
    <m/>
  </r>
  <r>
    <s v="N"/>
    <n v="4.0999999999999996"/>
    <n v="20171204"/>
    <s v="CDFO"/>
    <s v="CDFO"/>
    <n v="3"/>
    <s v="!03NOCN03113"/>
    <x v="1"/>
    <m/>
    <m/>
    <m/>
    <m/>
    <n v="1"/>
    <n v="1"/>
    <x v="21"/>
    <n v="20040607"/>
    <n v="20040607"/>
    <s v="2FS  TOMMR1387"/>
    <s v="2FS  TOMMH0160"/>
    <s v="2FS  TOMMS1387"/>
    <x v="2"/>
    <s v="H"/>
    <s v="B"/>
    <m/>
    <n v="3.24"/>
    <n v="65"/>
    <s v="N"/>
    <m/>
    <m/>
    <m/>
    <m/>
    <n v="0"/>
    <n v="34161"/>
    <m/>
    <m/>
    <s v="W"/>
    <m/>
    <m/>
    <m/>
    <m/>
    <s v="SCATTER RELEASE."/>
    <x v="18"/>
    <s v="H-Spius Creek H"/>
    <s v="S-Coldwater R"/>
    <s v="BC"/>
    <s v="FRTH"/>
    <s v="TOMM"/>
    <s v="N"/>
    <s v=""/>
    <m/>
  </r>
  <r>
    <s v="T"/>
    <n v="4.0999999999999996"/>
    <n v="20171204"/>
    <s v="CDFO"/>
    <s v="CDFO"/>
    <n v="3"/>
    <s v="023048"/>
    <x v="0"/>
    <m/>
    <m/>
    <m/>
    <m/>
    <n v="1"/>
    <n v="1"/>
    <x v="23"/>
    <n v="198504"/>
    <n v="19850413"/>
    <s v="2FS  TOMMR0252"/>
    <s v="2FS  TOMMH0157"/>
    <s v="2FS  TOMMS0252"/>
    <x v="2"/>
    <s v="H"/>
    <s v="P"/>
    <m/>
    <n v="2.7"/>
    <m/>
    <s v="N"/>
    <n v="5000"/>
    <n v="41145"/>
    <m/>
    <m/>
    <n v="0"/>
    <n v="6900"/>
    <n v="5000"/>
    <n v="415"/>
    <m/>
    <n v="0.01"/>
    <n v="2"/>
    <m/>
    <m/>
    <m/>
    <x v="4"/>
    <s v="H-Loon Creek H"/>
    <s v="S-Bonaparte R"/>
    <s v="BC"/>
    <s v="FRTH"/>
    <s v="TOMM"/>
    <s v="N"/>
    <n v="0.16769959897921982"/>
    <m/>
  </r>
  <r>
    <s v="N"/>
    <n v="4.0999999999999996"/>
    <n v="20171204"/>
    <s v="CDFO"/>
    <s v="CDFO"/>
    <n v="3"/>
    <s v="!03NOCN0243"/>
    <x v="1"/>
    <m/>
    <m/>
    <m/>
    <m/>
    <n v="1"/>
    <n v="3"/>
    <x v="20"/>
    <n v="20030513"/>
    <n v="20030523"/>
    <s v="2FS  LWFRR0499"/>
    <s v="2FS  LWFRH6037"/>
    <s v="2FS  LWFRS0107"/>
    <x v="2"/>
    <s v="H"/>
    <s v="B"/>
    <m/>
    <n v="1.75"/>
    <m/>
    <s v="N"/>
    <m/>
    <m/>
    <m/>
    <m/>
    <n v="0"/>
    <n v="45000"/>
    <m/>
    <m/>
    <s v="B"/>
    <m/>
    <m/>
    <m/>
    <m/>
    <m/>
    <x v="10"/>
    <s v="H-River Springs H"/>
    <s v="S-Chilliwack R"/>
    <s v="BC"/>
    <s v="FRTH"/>
    <s v="LWFR"/>
    <s v="N"/>
    <s v=""/>
    <m/>
  </r>
  <r>
    <s v="T"/>
    <n v="4.0999999999999996"/>
    <n v="20171204"/>
    <s v="CDFO"/>
    <s v="CDFO"/>
    <n v="3"/>
    <s v="180149"/>
    <x v="0"/>
    <m/>
    <m/>
    <m/>
    <m/>
    <n v="1"/>
    <n v="2"/>
    <x v="13"/>
    <n v="199205"/>
    <n v="19920513"/>
    <s v="2FS  TOMFR2617"/>
    <s v="2FS  TOMFH0162"/>
    <s v="2FS  TOMFS2617"/>
    <x v="1"/>
    <s v="H"/>
    <s v="B"/>
    <m/>
    <n v="7.4"/>
    <n v="86"/>
    <s v="N"/>
    <n v="5000"/>
    <n v="20158"/>
    <m/>
    <m/>
    <n v="0"/>
    <n v="18859"/>
    <n v="5000"/>
    <n v="731"/>
    <s v="B"/>
    <n v="3.5000000000000003E-2"/>
    <n v="48"/>
    <n v="200"/>
    <m/>
    <s v="ACCELERATED TEMP. COMBINE WITH 180150. SEE 180151-52 AMBIENT REARED."/>
    <x v="29"/>
    <s v="H-Clearwater River, Up, H"/>
    <s v="S-Clearwater R Low"/>
    <s v="BC"/>
    <s v="FRTH"/>
    <s v="TOMF"/>
    <s v="N"/>
    <n v="0.93555908324238513"/>
    <m/>
  </r>
  <r>
    <s v="T"/>
    <n v="4.0999999999999996"/>
    <n v="20171204"/>
    <s v="CDFO"/>
    <s v="CDFO"/>
    <n v="3"/>
    <s v="022163"/>
    <x v="0"/>
    <m/>
    <m/>
    <m/>
    <m/>
    <n v="1"/>
    <n v="3"/>
    <x v="24"/>
    <n v="198206"/>
    <n v="19820602"/>
    <s v="2FS  LWFRR0107"/>
    <s v="2FS  LWFRH0107"/>
    <s v="2FS  LWFRS0229"/>
    <x v="1"/>
    <s v="H"/>
    <s v="B"/>
    <m/>
    <n v="5.4"/>
    <m/>
    <s v="N"/>
    <n v="5000"/>
    <n v="74018"/>
    <m/>
    <m/>
    <n v="0"/>
    <n v="281090"/>
    <n v="5000"/>
    <n v="1280"/>
    <m/>
    <n v="1.7000000000000001E-2"/>
    <n v="1"/>
    <m/>
    <m/>
    <m/>
    <x v="16"/>
    <s v="H-Chilliwack River H"/>
    <s v="S-Harrison R"/>
    <s v="BC"/>
    <s v="FRTH"/>
    <s v="LWFR"/>
    <s v="N"/>
    <n v="3.7975897754600232"/>
    <m/>
  </r>
  <r>
    <s v="T"/>
    <n v="4.0999999999999996"/>
    <n v="20171204"/>
    <s v="CDFO"/>
    <s v="CDFO"/>
    <n v="3"/>
    <s v="184922"/>
    <x v="2"/>
    <m/>
    <m/>
    <m/>
    <m/>
    <n v="1"/>
    <n v="3"/>
    <x v="22"/>
    <n v="20070605"/>
    <n v="20070605"/>
    <s v="2FS  LWFRR0229"/>
    <s v="2FS  LWFRH0154"/>
    <s v="2FS  LWFRS0229"/>
    <x v="1"/>
    <s v="H"/>
    <s v="P"/>
    <m/>
    <n v="5.5"/>
    <n v="83"/>
    <s v="N"/>
    <n v="5000"/>
    <n v="51746"/>
    <m/>
    <m/>
    <n v="5000"/>
    <n v="154"/>
    <m/>
    <m/>
    <m/>
    <n v="3.0000000000000001E-3"/>
    <n v="1"/>
    <n v="2017"/>
    <m/>
    <s v="FISH WERE TRANSPORTED TO LOG DUMP ON CHEHALIS RESERVE."/>
    <x v="30"/>
    <s v="H-Chehalis River H"/>
    <s v="S-Harrison R"/>
    <s v="BC"/>
    <s v="FRTH"/>
    <s v="LWFR"/>
    <s v="N"/>
    <n v="2.9760754454450583E-3"/>
    <m/>
  </r>
  <r>
    <s v="T"/>
    <n v="4.0999999999999996"/>
    <n v="20171204"/>
    <s v="CDFO"/>
    <s v="CDFO"/>
    <n v="3"/>
    <s v="180150"/>
    <x v="0"/>
    <m/>
    <m/>
    <m/>
    <m/>
    <n v="1"/>
    <n v="2"/>
    <x v="13"/>
    <n v="199205"/>
    <n v="19920513"/>
    <s v="2FS  TOMFR2617"/>
    <s v="2FS  TOMFH0162"/>
    <s v="2FS  TOMFS2617"/>
    <x v="1"/>
    <s v="H"/>
    <s v="B"/>
    <m/>
    <n v="7.4"/>
    <n v="86"/>
    <s v="N"/>
    <n v="5000"/>
    <n v="19034"/>
    <m/>
    <m/>
    <n v="0"/>
    <n v="17808"/>
    <n v="5000"/>
    <n v="690"/>
    <s v="B"/>
    <n v="3.5000000000000003E-2"/>
    <n v="48"/>
    <n v="200"/>
    <m/>
    <s v="ACCELERATED TEMP. COMBINE WITH 180149. SEE 180151-52 AMBIENT REARED."/>
    <x v="29"/>
    <s v="H-Clearwater River, Up, H"/>
    <s v="S-Clearwater R Low"/>
    <s v="BC"/>
    <s v="FRTH"/>
    <s v="TOMF"/>
    <s v="N"/>
    <n v="0.93558894609645893"/>
    <m/>
  </r>
  <r>
    <s v="N"/>
    <n v="4.0999999999999996"/>
    <n v="20171204"/>
    <s v="CDFO"/>
    <s v="CDFO"/>
    <n v="3"/>
    <s v="!03NOCN0695"/>
    <x v="1"/>
    <m/>
    <m/>
    <m/>
    <m/>
    <n v="1"/>
    <n v="1"/>
    <x v="22"/>
    <n v="20070601"/>
    <n v="20070607"/>
    <s v="2FS  TOMMR0253"/>
    <s v="2FS  TOMMH0160"/>
    <s v="2FS  TOMMS0253"/>
    <x v="2"/>
    <s v="H"/>
    <s v="B"/>
    <m/>
    <n v="1.31"/>
    <n v="49"/>
    <s v="N"/>
    <m/>
    <m/>
    <m/>
    <m/>
    <n v="0"/>
    <n v="54428"/>
    <m/>
    <m/>
    <s v="B"/>
    <m/>
    <m/>
    <m/>
    <m/>
    <m/>
    <x v="8"/>
    <s v="H-Spius Creek H"/>
    <s v="S-Nicola R"/>
    <s v="BC"/>
    <s v="FRTH"/>
    <s v="TOMM"/>
    <s v="N"/>
    <s v=""/>
    <m/>
  </r>
  <r>
    <s v="T"/>
    <n v="4.0999999999999996"/>
    <n v="20171204"/>
    <s v="CDFO"/>
    <s v="CDFO"/>
    <n v="3"/>
    <s v="180445"/>
    <x v="0"/>
    <m/>
    <m/>
    <m/>
    <m/>
    <n v="1"/>
    <n v="2"/>
    <x v="13"/>
    <n v="199205"/>
    <n v="19920518"/>
    <s v="2FS  TOMFR0156"/>
    <s v="2FS  TOMFH0156"/>
    <s v="2FS  TOMFS0156"/>
    <x v="2"/>
    <s v="H"/>
    <s v="B"/>
    <m/>
    <n v="6.96"/>
    <m/>
    <s v="N"/>
    <n v="5000"/>
    <n v="27505"/>
    <m/>
    <m/>
    <n v="0"/>
    <n v="27933"/>
    <n v="5000"/>
    <n v="436"/>
    <s v="B"/>
    <n v="1.5599999999999999E-2"/>
    <n v="30"/>
    <n v="577"/>
    <m/>
    <s v="HEATED INCUBATION. GRIFFEN LAKE RELEASE"/>
    <x v="6"/>
    <s v="H-Eagle River H"/>
    <s v="S-Eagle R"/>
    <s v="BC"/>
    <s v="FRTH"/>
    <s v="TOMF"/>
    <s v="N"/>
    <n v="1.0155608071259772"/>
    <m/>
  </r>
  <r>
    <s v="T"/>
    <n v="4.0999999999999996"/>
    <n v="20171204"/>
    <s v="CDFO"/>
    <s v="CDFO"/>
    <n v="3"/>
    <s v="022431"/>
    <x v="0"/>
    <m/>
    <m/>
    <m/>
    <m/>
    <n v="1"/>
    <n v="2"/>
    <x v="15"/>
    <n v="198304"/>
    <n v="19830429"/>
    <s v="2FS  UPFRR0155"/>
    <s v="2FS  UPFRH0155"/>
    <s v="2FS  UPFRS0155"/>
    <x v="2"/>
    <s v="H"/>
    <s v="B"/>
    <m/>
    <n v="2.4"/>
    <m/>
    <s v="N"/>
    <n v="5000"/>
    <n v="24570"/>
    <m/>
    <m/>
    <n v="5000"/>
    <n v="248"/>
    <m/>
    <m/>
    <m/>
    <n v="0.01"/>
    <n v="48"/>
    <m/>
    <m/>
    <s v="RELEASE TIMING STUDY - RED FLESH"/>
    <x v="5"/>
    <s v="H-Quesnel River H"/>
    <s v="S-Quesnel R"/>
    <s v="BC"/>
    <s v="FRTH"/>
    <s v="UPFR"/>
    <s v="N"/>
    <n v="1.0093610093610093E-2"/>
    <m/>
  </r>
  <r>
    <s v="N"/>
    <n v="4.0999999999999996"/>
    <n v="20171204"/>
    <s v="CDFO"/>
    <s v="CDFO"/>
    <n v="3"/>
    <s v="!03NOCN0311"/>
    <x v="1"/>
    <m/>
    <m/>
    <m/>
    <m/>
    <n v="1"/>
    <n v="1"/>
    <x v="21"/>
    <n v="20040618"/>
    <n v="20040618"/>
    <s v="2FS  UPFRR1890"/>
    <s v="2FS  UPFRH0270"/>
    <s v="2FS  UPFRS1890"/>
    <x v="2"/>
    <s v="H"/>
    <s v="B"/>
    <m/>
    <n v="1.35"/>
    <n v="49"/>
    <s v="N"/>
    <m/>
    <m/>
    <m/>
    <m/>
    <n v="0"/>
    <n v="104802"/>
    <m/>
    <m/>
    <s v="W"/>
    <m/>
    <m/>
    <m/>
    <m/>
    <m/>
    <x v="15"/>
    <s v="H-Penny H"/>
    <s v="S-Dome Cr"/>
    <s v="BC"/>
    <s v="FRTH"/>
    <s v="UPFR"/>
    <s v="N"/>
    <s v=""/>
    <m/>
  </r>
  <r>
    <s v="T"/>
    <n v="4.0999999999999996"/>
    <n v="20171204"/>
    <s v="CDFO"/>
    <s v="CDFO"/>
    <n v="3"/>
    <s v="020444"/>
    <x v="0"/>
    <m/>
    <m/>
    <m/>
    <m/>
    <n v="1"/>
    <n v="2"/>
    <x v="11"/>
    <n v="199102"/>
    <n v="19910219"/>
    <s v="2FS  TOMFR0156"/>
    <s v="2FS  TOMFH0156"/>
    <s v="2FS  TOMFS0156"/>
    <x v="3"/>
    <s v="H"/>
    <s v="P"/>
    <m/>
    <n v="21.6"/>
    <m/>
    <s v="W"/>
    <n v="5000"/>
    <n v="37340"/>
    <m/>
    <m/>
    <m/>
    <m/>
    <m/>
    <m/>
    <m/>
    <m/>
    <n v="1"/>
    <n v="100"/>
    <m/>
    <s v="TIME OF RELEASE-YEARLING.TREATED FOR BKD 1 WK PRIOR TO RELEASE"/>
    <x v="6"/>
    <s v="H-Eagle River H"/>
    <s v="S-Eagle R"/>
    <s v="BC"/>
    <s v="FRTH"/>
    <s v="TOMF"/>
    <s v="N"/>
    <n v="0"/>
    <m/>
  </r>
  <r>
    <s v="N"/>
    <n v="4.0999999999999996"/>
    <n v="20171204"/>
    <s v="CDFO"/>
    <s v="CDFO"/>
    <n v="3"/>
    <s v="!03NOCN01123"/>
    <x v="1"/>
    <m/>
    <m/>
    <m/>
    <m/>
    <n v="1"/>
    <n v="1"/>
    <x v="25"/>
    <n v="20030416"/>
    <n v="20030417"/>
    <s v="2FS  TOMMR0160"/>
    <s v="2FS  TOMMH0160"/>
    <s v="2FS  TOMMS0160"/>
    <x v="3"/>
    <s v="H"/>
    <s v="P"/>
    <m/>
    <n v="16.77"/>
    <n v="114"/>
    <s v="N"/>
    <m/>
    <m/>
    <m/>
    <m/>
    <n v="0"/>
    <n v="66761"/>
    <m/>
    <m/>
    <s v="W"/>
    <m/>
    <m/>
    <m/>
    <m/>
    <s v="RELEASED AT CONFLUENCE OF MAKA &amp; SPIUS CREEKS."/>
    <x v="21"/>
    <s v="H-Spius Creek H"/>
    <s v="S-Spius Cr"/>
    <s v="BC"/>
    <s v="FRTH"/>
    <s v="TOMM"/>
    <s v="N"/>
    <s v=""/>
    <m/>
  </r>
  <r>
    <s v="T"/>
    <n v="4.0999999999999996"/>
    <n v="20171204"/>
    <s v="CDFO"/>
    <s v="CDFO"/>
    <n v="3"/>
    <s v="024318"/>
    <x v="0"/>
    <m/>
    <m/>
    <m/>
    <m/>
    <n v="1"/>
    <n v="2"/>
    <x v="9"/>
    <n v="198704"/>
    <n v="19870422"/>
    <s v="2FS  UPFRR0155"/>
    <s v="2FS  UPFRH0155"/>
    <s v="2FS  UPFRS0155"/>
    <x v="1"/>
    <s v="H"/>
    <s v="B"/>
    <m/>
    <n v="3.9"/>
    <m/>
    <s v="N"/>
    <n v="5000"/>
    <n v="52972"/>
    <m/>
    <m/>
    <n v="0"/>
    <n v="273415"/>
    <n v="5000"/>
    <n v="569"/>
    <m/>
    <n v="1.06E-2"/>
    <n v="1"/>
    <m/>
    <m/>
    <s v="WHITE/WHITE FLESH COLOUR"/>
    <x v="5"/>
    <s v="H-Quesnel River H"/>
    <s v="S-Quesnel R"/>
    <s v="BC"/>
    <s v="FRTH"/>
    <s v="UPFR"/>
    <s v="N"/>
    <n v="5.1615004153137507"/>
    <m/>
  </r>
  <r>
    <s v="T"/>
    <n v="4.0999999999999996"/>
    <n v="20171204"/>
    <s v="CDFO"/>
    <s v="CDFO"/>
    <n v="3"/>
    <s v="022655"/>
    <x v="0"/>
    <m/>
    <m/>
    <m/>
    <m/>
    <n v="1"/>
    <n v="3"/>
    <x v="26"/>
    <n v="198406"/>
    <n v="19840602"/>
    <s v="2FS  LWFRR0154"/>
    <s v="2FS  LWFRH0154"/>
    <s v="2FS  LWFRS0229"/>
    <x v="1"/>
    <s v="H"/>
    <s v="B"/>
    <m/>
    <n v="2.9"/>
    <m/>
    <s v="N"/>
    <n v="5000"/>
    <n v="23894"/>
    <m/>
    <m/>
    <n v="0"/>
    <n v="75555"/>
    <n v="5000"/>
    <n v="738"/>
    <m/>
    <n v="0.03"/>
    <n v="66"/>
    <m/>
    <m/>
    <s v="TIME OF RELEASE: EARLY RELEASE 14%PINHEADS"/>
    <x v="3"/>
    <s v="H-Chehalis River H"/>
    <s v="S-Harrison R"/>
    <s v="BC"/>
    <s v="FRTH"/>
    <s v="LWFR"/>
    <s v="N"/>
    <n v="3.1620909014815437"/>
    <m/>
  </r>
  <r>
    <s v="T"/>
    <n v="4.0999999999999996"/>
    <n v="20171204"/>
    <s v="CDFO"/>
    <s v="CDFO"/>
    <n v="3"/>
    <s v="025841"/>
    <x v="0"/>
    <m/>
    <m/>
    <m/>
    <m/>
    <n v="1"/>
    <n v="1"/>
    <x v="17"/>
    <n v="198910"/>
    <n v="19891011"/>
    <s v="2FS  LWFRR0152"/>
    <s v="2FS  LWFRH0152"/>
    <s v="2FS  LWFRS0152"/>
    <x v="2"/>
    <s v="H"/>
    <s v="B"/>
    <m/>
    <n v="7.4"/>
    <m/>
    <s v="N"/>
    <n v="5000"/>
    <n v="23849"/>
    <m/>
    <m/>
    <n v="0"/>
    <n v="120"/>
    <m/>
    <m/>
    <s v="C"/>
    <m/>
    <n v="1"/>
    <m/>
    <m/>
    <s v="REL TIME SO FRY COULD OVERWINTER"/>
    <x v="13"/>
    <s v="H-Birkenhead River H"/>
    <s v="S-Birkenhead R"/>
    <s v="BC"/>
    <s v="FRTH"/>
    <s v="LWFR"/>
    <s v="N"/>
    <n v="5.0316575118453605E-3"/>
    <m/>
  </r>
  <r>
    <s v="T"/>
    <n v="4.0999999999999996"/>
    <n v="20171204"/>
    <s v="CDFO"/>
    <s v="CDFO"/>
    <n v="3"/>
    <s v="180446"/>
    <x v="0"/>
    <m/>
    <m/>
    <m/>
    <m/>
    <n v="1"/>
    <n v="2"/>
    <x v="13"/>
    <n v="199205"/>
    <n v="19920518"/>
    <s v="2FS  TOMFR0156"/>
    <s v="2FS  TOMFH0156"/>
    <s v="2FS  TOMFS0156"/>
    <x v="2"/>
    <s v="H"/>
    <s v="B"/>
    <m/>
    <n v="7.3"/>
    <m/>
    <s v="N"/>
    <n v="5000"/>
    <n v="27064"/>
    <m/>
    <m/>
    <n v="0"/>
    <n v="27933"/>
    <n v="5000"/>
    <n v="429"/>
    <s v="B"/>
    <n v="1.5599999999999999E-2"/>
    <n v="30"/>
    <n v="577"/>
    <m/>
    <s v="HEATED INCUBATION. ENCHANTED FOREST RELEASE"/>
    <x v="6"/>
    <s v="H-Eagle River H"/>
    <s v="S-Eagle R"/>
    <s v="BC"/>
    <s v="FRTH"/>
    <s v="TOMF"/>
    <s v="N"/>
    <n v="1.0321090747856931"/>
    <m/>
  </r>
  <r>
    <s v="T"/>
    <n v="4.0999999999999996"/>
    <n v="20171204"/>
    <s v="CDFO"/>
    <s v="CDFO"/>
    <n v="3"/>
    <s v="180447"/>
    <x v="0"/>
    <m/>
    <m/>
    <m/>
    <m/>
    <n v="1"/>
    <n v="2"/>
    <x v="13"/>
    <n v="199205"/>
    <n v="19920518"/>
    <s v="2FS  TOMFR0156"/>
    <s v="2FS  TOMFH0156"/>
    <s v="2FS  TOMFS0156"/>
    <x v="2"/>
    <s v="H"/>
    <s v="B"/>
    <m/>
    <n v="7.3"/>
    <m/>
    <s v="N"/>
    <n v="5000"/>
    <n v="26981"/>
    <m/>
    <m/>
    <n v="0"/>
    <n v="27934"/>
    <n v="5000"/>
    <n v="428"/>
    <s v="B"/>
    <n v="1.5599999999999999E-2"/>
    <n v="30"/>
    <n v="577"/>
    <m/>
    <s v="HEATED INCUBATION. HAGAR'S RELEASE"/>
    <x v="6"/>
    <s v="H-Eagle River H"/>
    <s v="S-Eagle R"/>
    <s v="BC"/>
    <s v="FRTH"/>
    <s v="TOMF"/>
    <s v="N"/>
    <n v="1.0353211519217227"/>
    <m/>
  </r>
  <r>
    <s v="N"/>
    <n v="4.0999999999999996"/>
    <n v="20171204"/>
    <s v="CDFO"/>
    <s v="CDFO"/>
    <n v="3"/>
    <s v="!03NOCN9243"/>
    <x v="1"/>
    <m/>
    <m/>
    <m/>
    <m/>
    <n v="1"/>
    <n v="2"/>
    <x v="4"/>
    <n v="199305"/>
    <n v="199305"/>
    <s v="2FS  TOMFR0161"/>
    <s v="2FS  TOMFH1650"/>
    <s v="2FS  TOMFS0161"/>
    <x v="1"/>
    <s v="H"/>
    <s v="B"/>
    <s v="FR"/>
    <m/>
    <m/>
    <s v="N"/>
    <m/>
    <m/>
    <m/>
    <m/>
    <n v="0"/>
    <n v="80"/>
    <m/>
    <m/>
    <s v="B"/>
    <m/>
    <m/>
    <m/>
    <m/>
    <m/>
    <x v="1"/>
    <s v="H-N Okanagan-Shuswap Sch"/>
    <s v="S-Shuswap R Low"/>
    <s v="BC"/>
    <s v="FRTH"/>
    <s v="TOMF"/>
    <s v="N"/>
    <s v=""/>
    <m/>
  </r>
  <r>
    <s v="N"/>
    <n v="4.0999999999999996"/>
    <n v="20171204"/>
    <s v="CDFO"/>
    <s v="CDFO"/>
    <n v="3"/>
    <s v="!03NOCN9247"/>
    <x v="1"/>
    <m/>
    <m/>
    <m/>
    <m/>
    <n v="1"/>
    <n v="2"/>
    <x v="4"/>
    <n v="199305"/>
    <n v="199305"/>
    <s v="2FS  UPFRR1619"/>
    <s v="2FS  UPFRH2566"/>
    <s v="2FS  UPFRS1619"/>
    <x v="2"/>
    <s v="H"/>
    <s v="B"/>
    <s v="FR"/>
    <m/>
    <m/>
    <s v="N"/>
    <m/>
    <m/>
    <m/>
    <m/>
    <n v="0"/>
    <n v="160"/>
    <m/>
    <m/>
    <s v="B"/>
    <m/>
    <m/>
    <m/>
    <m/>
    <m/>
    <x v="20"/>
    <s v="H-Gold Trail Schools"/>
    <s v="S-Bridge R"/>
    <s v="BC"/>
    <s v="FRTH"/>
    <s v="UPFR"/>
    <s v="N"/>
    <s v=""/>
    <m/>
  </r>
  <r>
    <s v="N"/>
    <n v="4.0999999999999996"/>
    <n v="20171204"/>
    <s v="CDFO"/>
    <s v="CDFO"/>
    <n v="3"/>
    <s v="!03NOCN9149"/>
    <x v="1"/>
    <m/>
    <m/>
    <m/>
    <m/>
    <n v="1"/>
    <n v="2"/>
    <x v="13"/>
    <n v="199206"/>
    <n v="199206"/>
    <s v="2FS  UPFRR0158"/>
    <s v="2FS  UPFRH1651"/>
    <s v="2FS  UPFRS0158"/>
    <x v="1"/>
    <s v="H"/>
    <s v="B"/>
    <s v="FR"/>
    <m/>
    <m/>
    <s v="N"/>
    <m/>
    <m/>
    <m/>
    <m/>
    <n v="0"/>
    <n v="200"/>
    <m/>
    <m/>
    <s v="B"/>
    <m/>
    <m/>
    <m/>
    <m/>
    <m/>
    <x v="2"/>
    <s v="H-Pr George (Mackenzie) S"/>
    <s v="S-Stuart R"/>
    <s v="BC"/>
    <s v="FRTH"/>
    <s v="UPFR"/>
    <s v="N"/>
    <s v=""/>
    <m/>
  </r>
  <r>
    <s v="N"/>
    <n v="4.0999999999999996"/>
    <n v="20171204"/>
    <s v="CDFO"/>
    <s v="CDFO"/>
    <n v="3"/>
    <s v="!03NOCN9150"/>
    <x v="1"/>
    <m/>
    <m/>
    <m/>
    <m/>
    <n v="1"/>
    <n v="1"/>
    <x v="13"/>
    <n v="199205"/>
    <n v="199205"/>
    <s v="2FS  UPFRR1625"/>
    <s v="2FS  UPFRH1651"/>
    <s v="2FS  UPFRS1625"/>
    <x v="1"/>
    <s v="H"/>
    <s v="B"/>
    <s v="FR"/>
    <m/>
    <m/>
    <s v="N"/>
    <m/>
    <m/>
    <m/>
    <m/>
    <n v="0"/>
    <n v="700"/>
    <m/>
    <m/>
    <s v="B"/>
    <m/>
    <m/>
    <m/>
    <m/>
    <m/>
    <x v="9"/>
    <s v="H-Pr George (Mackenzie) S"/>
    <s v="S-Salmon R/UPFR"/>
    <s v="BC"/>
    <s v="FRTH"/>
    <s v="UPFR"/>
    <s v="N"/>
    <s v=""/>
    <m/>
  </r>
  <r>
    <s v="N"/>
    <n v="4.0999999999999996"/>
    <n v="20171204"/>
    <s v="CDFO"/>
    <s v="CDFO"/>
    <n v="3"/>
    <s v="!03NOCN9152"/>
    <x v="1"/>
    <m/>
    <m/>
    <m/>
    <m/>
    <n v="1"/>
    <n v="2"/>
    <x v="13"/>
    <n v="199205"/>
    <n v="199206"/>
    <s v="2FS  UPFRR0155"/>
    <s v="2FS  UPFRH0022"/>
    <s v="2FS  UPFRS0155"/>
    <x v="1"/>
    <s v="H"/>
    <s v="B"/>
    <s v="FR"/>
    <n v="3"/>
    <m/>
    <s v="N"/>
    <m/>
    <m/>
    <m/>
    <m/>
    <n v="0"/>
    <n v="900"/>
    <m/>
    <m/>
    <s v="B"/>
    <m/>
    <m/>
    <m/>
    <m/>
    <m/>
    <x v="5"/>
    <s v="H-Williams Lk Schools"/>
    <s v="S-Quesnel R"/>
    <s v="BC"/>
    <s v="FRTH"/>
    <s v="UPFR"/>
    <s v="N"/>
    <s v=""/>
    <m/>
  </r>
  <r>
    <s v="T"/>
    <n v="4.0999999999999996"/>
    <n v="20171204"/>
    <s v="CDFO"/>
    <s v="CDFO"/>
    <n v="3"/>
    <s v="024225"/>
    <x v="0"/>
    <m/>
    <m/>
    <m/>
    <m/>
    <n v="1"/>
    <n v="1"/>
    <x v="9"/>
    <n v="198704"/>
    <n v="19870406"/>
    <s v="2FS  UPFRR0352"/>
    <s v="2FS  UPFRH0155"/>
    <s v="2FS  UPFRS0352"/>
    <x v="1"/>
    <s v="H"/>
    <s v="P"/>
    <m/>
    <n v="4"/>
    <m/>
    <s v="N"/>
    <n v="5000"/>
    <n v="26815"/>
    <m/>
    <m/>
    <n v="0"/>
    <n v="17029"/>
    <m/>
    <m/>
    <m/>
    <m/>
    <n v="1"/>
    <m/>
    <m/>
    <s v="3 REL. SITES ON UPPER CARIBOO"/>
    <x v="31"/>
    <s v="H-Quesnel River H"/>
    <s v="S-Cariboo R Up"/>
    <s v="BC"/>
    <s v="FRTH"/>
    <s v="UPFR"/>
    <s v="N"/>
    <n v="0.63505500652619806"/>
    <m/>
  </r>
  <r>
    <s v="T"/>
    <n v="4.0999999999999996"/>
    <n v="20171204"/>
    <s v="CDFO"/>
    <s v="CDFO"/>
    <n v="3"/>
    <s v="023018"/>
    <x v="0"/>
    <m/>
    <m/>
    <m/>
    <m/>
    <n v="1"/>
    <n v="1"/>
    <x v="23"/>
    <n v="198504"/>
    <n v="19850412"/>
    <s v="2FS  UPFRR0352"/>
    <s v="2FS  UPFRH0155"/>
    <s v="2FS  UPFRS0352"/>
    <x v="1"/>
    <s v="H"/>
    <s v="B"/>
    <m/>
    <n v="4"/>
    <m/>
    <s v="N"/>
    <n v="5000"/>
    <n v="27558"/>
    <m/>
    <m/>
    <n v="0"/>
    <n v="408"/>
    <n v="5000"/>
    <n v="34"/>
    <s v="B"/>
    <n v="1.1999999999999999E-3"/>
    <n v="1"/>
    <m/>
    <m/>
    <s v="TIME OF RELEASE-MID. SEE 023019-23."/>
    <x v="31"/>
    <s v="H-Quesnel River H"/>
    <s v="S-Cariboo R Up"/>
    <s v="BC"/>
    <s v="FRTH"/>
    <s v="UPFR"/>
    <s v="N"/>
    <n v="1.4805138253864576E-2"/>
    <m/>
  </r>
  <r>
    <s v="T"/>
    <n v="4.0999999999999996"/>
    <n v="20171204"/>
    <s v="CDFO"/>
    <s v="CDFO"/>
    <n v="3"/>
    <s v="185707"/>
    <x v="2"/>
    <m/>
    <m/>
    <m/>
    <m/>
    <n v="1"/>
    <n v="3"/>
    <x v="27"/>
    <n v="20080606"/>
    <n v="20080606"/>
    <s v="2FS  LWFRR0229"/>
    <s v="2FS  LWFRH0154"/>
    <s v="2FS  LWFRS0229"/>
    <x v="1"/>
    <s v="H"/>
    <s v="P"/>
    <m/>
    <n v="5.28"/>
    <m/>
    <s v="N"/>
    <n v="5000"/>
    <n v="25945"/>
    <m/>
    <m/>
    <m/>
    <m/>
    <m/>
    <m/>
    <m/>
    <m/>
    <m/>
    <n v="500"/>
    <m/>
    <s v="RELEASED AT LOG DUMP ON CHEHALIS NATIVE RESERVE."/>
    <x v="30"/>
    <s v="H-Chehalis River H"/>
    <s v="S-Harrison R"/>
    <s v="BC"/>
    <s v="FRTH"/>
    <s v="LWFR"/>
    <s v="N"/>
    <n v="0"/>
    <m/>
  </r>
  <r>
    <s v="T"/>
    <n v="4.0999999999999996"/>
    <n v="20171204"/>
    <s v="CDFO"/>
    <s v="CDFO"/>
    <n v="3"/>
    <s v="022804"/>
    <x v="0"/>
    <m/>
    <m/>
    <m/>
    <m/>
    <n v="1"/>
    <n v="2"/>
    <x v="23"/>
    <n v="198505"/>
    <n v="19850502"/>
    <s v="2FS  TOMFR0162"/>
    <s v="2FS  TOMFH0162"/>
    <s v="2FS  TOMFS0162"/>
    <x v="2"/>
    <s v="H"/>
    <s v="B"/>
    <m/>
    <n v="2.8"/>
    <m/>
    <s v="N"/>
    <n v="5000"/>
    <n v="39989"/>
    <m/>
    <m/>
    <n v="0"/>
    <n v="46530"/>
    <n v="5000"/>
    <n v="1516"/>
    <m/>
    <n v="3.6499999999999998E-2"/>
    <n v="1"/>
    <m/>
    <m/>
    <s v="EARLY RELEASE BELOW THE HATCHERY"/>
    <x v="19"/>
    <s v="H-Clearwater River, Up, H"/>
    <s v="S-Clearwater R Up"/>
    <s v="BC"/>
    <s v="FRTH"/>
    <s v="TOMF"/>
    <s v="N"/>
    <n v="1.1635699817449798"/>
    <m/>
  </r>
  <r>
    <s v="T"/>
    <n v="4.0999999999999996"/>
    <n v="20171204"/>
    <s v="CDFO"/>
    <s v="CDFO"/>
    <n v="3"/>
    <s v="024025"/>
    <x v="0"/>
    <m/>
    <m/>
    <m/>
    <m/>
    <n v="1"/>
    <n v="2"/>
    <x v="3"/>
    <n v="198610"/>
    <n v="19861003"/>
    <s v="2FS  TOMFR0156"/>
    <s v="2FS  TOMFH0156"/>
    <s v="2FS  TOMFS0156"/>
    <x v="2"/>
    <s v="H"/>
    <s v="B"/>
    <m/>
    <n v="8.3000000000000007"/>
    <m/>
    <s v="N"/>
    <n v="5000"/>
    <n v="26847"/>
    <m/>
    <m/>
    <m/>
    <m/>
    <m/>
    <m/>
    <m/>
    <m/>
    <n v="3"/>
    <m/>
    <m/>
    <s v="TIME OF REL:FALL. SEE 024023-24(FALL),023762-63,023801-02(SM),022722,27,023150"/>
    <x v="6"/>
    <s v="H-Eagle River H"/>
    <s v="S-Eagle R"/>
    <s v="BC"/>
    <s v="FRTH"/>
    <s v="TOMF"/>
    <s v="N"/>
    <n v="0"/>
    <m/>
  </r>
  <r>
    <s v="N"/>
    <n v="4.0999999999999996"/>
    <n v="20171204"/>
    <s v="CDFO"/>
    <s v="CDFO"/>
    <n v="3"/>
    <s v="!03NOCN0567"/>
    <x v="1"/>
    <m/>
    <m/>
    <m/>
    <m/>
    <n v="1"/>
    <n v="3"/>
    <x v="14"/>
    <n v="20060606"/>
    <n v="20060606"/>
    <s v="2FS  LWFRR0302"/>
    <s v="2FS  LWFRH0302"/>
    <s v="2FS  LWFRS0107"/>
    <x v="1"/>
    <s v="H"/>
    <s v="B"/>
    <m/>
    <n v="4.5"/>
    <m/>
    <s v="N"/>
    <m/>
    <m/>
    <m/>
    <m/>
    <n v="0"/>
    <n v="149000"/>
    <m/>
    <m/>
    <s v="B"/>
    <m/>
    <m/>
    <m/>
    <m/>
    <m/>
    <x v="32"/>
    <s v="H-Alouette River, South H"/>
    <s v="S-Chilliwack R"/>
    <s v="BC"/>
    <s v="FRTH"/>
    <s v="LWFR"/>
    <s v="N"/>
    <s v=""/>
    <m/>
  </r>
  <r>
    <s v="N"/>
    <n v="4.0999999999999996"/>
    <n v="20171204"/>
    <s v="CDFO"/>
    <s v="CDFO"/>
    <n v="3"/>
    <s v="!03NOCN0708"/>
    <x v="1"/>
    <m/>
    <m/>
    <m/>
    <m/>
    <n v="1"/>
    <n v="2"/>
    <x v="27"/>
    <n v="20080429"/>
    <n v="20080429"/>
    <s v="2FS  LWFRR0107"/>
    <s v="2FS  LWFRH0107"/>
    <s v="2FS  LWFRS0107"/>
    <x v="1"/>
    <s v="H"/>
    <s v="P"/>
    <m/>
    <n v="7.41"/>
    <m/>
    <s v="N"/>
    <m/>
    <m/>
    <m/>
    <m/>
    <n v="0"/>
    <n v="431941"/>
    <m/>
    <m/>
    <s v="B"/>
    <m/>
    <m/>
    <m/>
    <m/>
    <s v="RIVER SLIGHTLY COLOURED AND HIGH AT TIME OF RELEASE."/>
    <x v="16"/>
    <s v="H-Chilliwack River H"/>
    <s v="S-Chilliwack R"/>
    <s v="BC"/>
    <s v="FRTH"/>
    <s v="LWFR"/>
    <s v="N"/>
    <s v=""/>
    <m/>
  </r>
  <r>
    <s v="T"/>
    <n v="4.0999999999999996"/>
    <n v="20171204"/>
    <s v="CDFO"/>
    <s v="CDFO"/>
    <n v="3"/>
    <s v="023029"/>
    <x v="0"/>
    <m/>
    <m/>
    <m/>
    <m/>
    <n v="1"/>
    <n v="1"/>
    <x v="23"/>
    <n v="198504"/>
    <n v="19850408"/>
    <s v="2FS  UPFRR0263"/>
    <s v="2FS  UPFRH0155"/>
    <s v="2FS  UPFRS0263"/>
    <x v="1"/>
    <s v="H"/>
    <s v="B"/>
    <m/>
    <n v="3.7"/>
    <m/>
    <s v="N"/>
    <n v="5000"/>
    <n v="20259"/>
    <m/>
    <m/>
    <n v="0"/>
    <n v="381"/>
    <n v="5000"/>
    <n v="208"/>
    <s v="B"/>
    <n v="1.0200000000000001E-2"/>
    <n v="1"/>
    <m/>
    <m/>
    <s v="IMPRINTING: HELD 1 WK"/>
    <x v="33"/>
    <s v="H-Quesnel River H"/>
    <s v="S-Bowron R"/>
    <s v="BC"/>
    <s v="FRTH"/>
    <s v="UPFR"/>
    <s v="N"/>
    <n v="1.8806456389752702E-2"/>
    <m/>
  </r>
  <r>
    <s v="T"/>
    <n v="4.0999999999999996"/>
    <n v="20171204"/>
    <s v="CDFO"/>
    <s v="CDFO"/>
    <n v="3"/>
    <s v="023034"/>
    <x v="0"/>
    <m/>
    <m/>
    <m/>
    <m/>
    <n v="1"/>
    <n v="1"/>
    <x v="23"/>
    <n v="198504"/>
    <n v="19850405"/>
    <s v="2FS  UPFRR0412"/>
    <s v="2FS  UPFRH0155"/>
    <s v="2FS  UPFRS0412"/>
    <x v="1"/>
    <s v="H"/>
    <s v="P"/>
    <m/>
    <n v="6.1"/>
    <m/>
    <s v="N"/>
    <n v="5000"/>
    <n v="27321"/>
    <m/>
    <m/>
    <n v="0"/>
    <n v="2651"/>
    <n v="5000"/>
    <n v="183"/>
    <m/>
    <n v="6.7000000000000002E-3"/>
    <n v="1"/>
    <m/>
    <m/>
    <m/>
    <x v="34"/>
    <s v="H-Quesnel River H"/>
    <s v="S-James Cr"/>
    <s v="BC"/>
    <s v="FRTH"/>
    <s v="UPFR"/>
    <s v="N"/>
    <n v="9.7031587423593579E-2"/>
    <m/>
  </r>
  <r>
    <s v="T"/>
    <n v="4.0999999999999996"/>
    <n v="20171204"/>
    <s v="CDFO"/>
    <s v="CDFO"/>
    <n v="3"/>
    <s v="022340"/>
    <x v="0"/>
    <m/>
    <m/>
    <m/>
    <m/>
    <n v="1"/>
    <n v="1"/>
    <x v="24"/>
    <n v="198204"/>
    <n v="19820430"/>
    <s v="2FS  LWFRR0152"/>
    <s v="2FS  LWFRH0152"/>
    <s v="2FS  LWFRS0152"/>
    <x v="2"/>
    <s v="H"/>
    <s v="P"/>
    <m/>
    <n v="3.2"/>
    <m/>
    <s v="N"/>
    <n v="5000"/>
    <n v="26045"/>
    <m/>
    <m/>
    <n v="5000"/>
    <n v="483"/>
    <m/>
    <m/>
    <m/>
    <n v="1.8200000000000001E-2"/>
    <n v="1"/>
    <m/>
    <m/>
    <m/>
    <x v="13"/>
    <s v="H-Birkenhead River H"/>
    <s v="S-Birkenhead R"/>
    <s v="BC"/>
    <s v="FRTH"/>
    <s v="LWFR"/>
    <s v="N"/>
    <n v="1.8544826262238433E-2"/>
    <m/>
  </r>
  <r>
    <s v="T"/>
    <n v="4.0999999999999996"/>
    <n v="20171204"/>
    <s v="CDFO"/>
    <s v="CDFO"/>
    <n v="3"/>
    <s v="021446"/>
    <x v="0"/>
    <m/>
    <m/>
    <m/>
    <m/>
    <n v="1"/>
    <n v="1"/>
    <x v="28"/>
    <n v="199105"/>
    <n v="19910514"/>
    <s v="2FS  TOMFR0132"/>
    <s v="2FS  TOMFH0156"/>
    <s v="2FS  TOMFS0132"/>
    <x v="1"/>
    <s v="H"/>
    <s v="B"/>
    <m/>
    <n v="5.8"/>
    <m/>
    <s v="N"/>
    <n v="5000"/>
    <n v="26721"/>
    <m/>
    <m/>
    <n v="0"/>
    <n v="159250"/>
    <n v="5000"/>
    <n v="54"/>
    <s v="B"/>
    <n v="2E-3"/>
    <n v="30"/>
    <n v="500"/>
    <m/>
    <s v="LOWER SALMON RELEASE. HEATED INCUBATION. SEE ALSO 021536,021537."/>
    <x v="35"/>
    <s v="H-Eagle River H"/>
    <s v="S-Salmon R/TOMF"/>
    <s v="BC"/>
    <s v="FRTH"/>
    <s v="TOMF"/>
    <s v="N"/>
    <n v="5.9597320459563639"/>
    <m/>
  </r>
  <r>
    <s v="N"/>
    <n v="4.0999999999999996"/>
    <n v="20171204"/>
    <s v="CDFO"/>
    <s v="CDFO"/>
    <n v="3"/>
    <s v="!03NOCN0611"/>
    <x v="1"/>
    <m/>
    <m/>
    <m/>
    <m/>
    <n v="1"/>
    <n v="2"/>
    <x v="22"/>
    <n v="200705"/>
    <n v="200705"/>
    <s v="2FS  TOMFR0161"/>
    <s v="2FS  TOMFH1650"/>
    <s v="2FS  TOMFS0161"/>
    <x v="1"/>
    <s v="H"/>
    <s v="B"/>
    <s v="FR"/>
    <n v="3"/>
    <m/>
    <s v="N"/>
    <m/>
    <m/>
    <m/>
    <m/>
    <n v="0"/>
    <n v="600"/>
    <m/>
    <m/>
    <s v="B"/>
    <m/>
    <m/>
    <m/>
    <m/>
    <s v="CLASSROOM INCUBATION."/>
    <x v="1"/>
    <s v="H-N Okanagan-Shuswap Sch"/>
    <s v="S-Shuswap R Low"/>
    <s v="BC"/>
    <s v="FRTH"/>
    <s v="TOMF"/>
    <s v="N"/>
    <s v=""/>
    <m/>
  </r>
  <r>
    <s v="N"/>
    <n v="4.0999999999999996"/>
    <n v="20171204"/>
    <s v="CDFO"/>
    <s v="CDFO"/>
    <n v="3"/>
    <s v="!03NOCN0615"/>
    <x v="1"/>
    <m/>
    <m/>
    <m/>
    <m/>
    <n v="1"/>
    <n v="2"/>
    <x v="22"/>
    <n v="200705"/>
    <n v="200706"/>
    <s v="2FS  TOMFR0161"/>
    <s v="2FS  TOMFH2559"/>
    <s v="2FS  TOMFS0161"/>
    <x v="1"/>
    <s v="H"/>
    <s v="B"/>
    <s v="FR"/>
    <n v="3"/>
    <m/>
    <s v="N"/>
    <m/>
    <m/>
    <m/>
    <m/>
    <n v="0"/>
    <n v="1000"/>
    <m/>
    <m/>
    <s v="B"/>
    <m/>
    <m/>
    <m/>
    <m/>
    <s v="CLASSROOM INCUBATION."/>
    <x v="1"/>
    <s v="H-Vernon Schools"/>
    <s v="S-Shuswap R Low"/>
    <s v="BC"/>
    <s v="FRTH"/>
    <s v="TOMF"/>
    <s v="N"/>
    <s v=""/>
    <m/>
  </r>
  <r>
    <s v="N"/>
    <n v="4.0999999999999996"/>
    <n v="20171204"/>
    <s v="CDFO"/>
    <s v="CDFO"/>
    <n v="3"/>
    <s v="!03NOCN0616"/>
    <x v="1"/>
    <m/>
    <m/>
    <m/>
    <m/>
    <n v="1"/>
    <n v="2"/>
    <x v="22"/>
    <n v="200705"/>
    <n v="200705"/>
    <s v="2FS  TOMFR0161"/>
    <s v="2FS  TOMFH2083"/>
    <s v="2FS  TOMFS0161"/>
    <x v="1"/>
    <s v="H"/>
    <s v="B"/>
    <s v="FR"/>
    <m/>
    <m/>
    <s v="N"/>
    <m/>
    <m/>
    <m/>
    <m/>
    <n v="0"/>
    <n v="200"/>
    <m/>
    <m/>
    <s v="B"/>
    <m/>
    <m/>
    <m/>
    <m/>
    <m/>
    <x v="1"/>
    <s v="H-Revelstoke Schools"/>
    <s v="S-Shuswap R Low"/>
    <s v="BC"/>
    <s v="FRTH"/>
    <s v="TOMF"/>
    <s v="N"/>
    <s v=""/>
    <m/>
  </r>
  <r>
    <s v="T"/>
    <n v="4.0999999999999996"/>
    <n v="20171204"/>
    <s v="CDFO"/>
    <s v="CDFO"/>
    <n v="3"/>
    <s v="021528"/>
    <x v="0"/>
    <m/>
    <m/>
    <m/>
    <m/>
    <n v="1"/>
    <n v="2"/>
    <x v="28"/>
    <n v="199105"/>
    <n v="19910503"/>
    <s v="2FS  LWFRR0249"/>
    <s v="2FS  LWFRH0150"/>
    <s v="2FS  LWFRS0249"/>
    <x v="1"/>
    <s v="H"/>
    <s v="B"/>
    <m/>
    <n v="7.4"/>
    <n v="91"/>
    <s v="N"/>
    <n v="5000"/>
    <n v="52337"/>
    <m/>
    <m/>
    <n v="0"/>
    <n v="15255"/>
    <n v="5000"/>
    <n v="1342"/>
    <s v="B"/>
    <n v="2.5000000000000001E-2"/>
    <n v="2"/>
    <n v="100"/>
    <m/>
    <s v="TIME OF RELEASE:EARLY SEE 021529-LATE."/>
    <x v="36"/>
    <s v="H-Inch Creek H"/>
    <s v="S-Pitt R Up"/>
    <s v="BC"/>
    <s v="FRTH"/>
    <s v="LWFR"/>
    <s v="N"/>
    <n v="0.29147639337371267"/>
    <m/>
  </r>
  <r>
    <s v="N"/>
    <n v="4.0999999999999996"/>
    <n v="20171204"/>
    <s v="CDFO"/>
    <s v="CDFO"/>
    <n v="3"/>
    <s v="!03NOCN0776"/>
    <x v="1"/>
    <m/>
    <m/>
    <m/>
    <m/>
    <n v="1"/>
    <n v="1"/>
    <x v="27"/>
    <n v="20080619"/>
    <n v="20080620"/>
    <s v="2FS  TOMMR0253"/>
    <s v="2FS  TOMMH0160"/>
    <s v="2FS  TOMMS0253"/>
    <x v="2"/>
    <s v="H"/>
    <s v="B"/>
    <m/>
    <n v="3.55"/>
    <n v="66"/>
    <s v="N"/>
    <m/>
    <m/>
    <m/>
    <m/>
    <n v="0"/>
    <n v="62268"/>
    <m/>
    <m/>
    <s v="B"/>
    <m/>
    <m/>
    <m/>
    <m/>
    <s v="RELEASED OVER 30 KM."/>
    <x v="8"/>
    <s v="H-Spius Creek H"/>
    <s v="S-Nicola R"/>
    <s v="BC"/>
    <s v="FRTH"/>
    <s v="TOMM"/>
    <s v="N"/>
    <s v=""/>
    <m/>
  </r>
  <r>
    <s v="T"/>
    <n v="4.0999999999999996"/>
    <n v="20171204"/>
    <s v="CDFO"/>
    <s v="CDFO"/>
    <n v="3"/>
    <s v="023763"/>
    <x v="0"/>
    <m/>
    <m/>
    <m/>
    <m/>
    <n v="1"/>
    <n v="2"/>
    <x v="3"/>
    <n v="198605"/>
    <n v="19860520"/>
    <s v="2FS  TOMFR0156"/>
    <s v="2FS  TOMFH0156"/>
    <s v="2FS  TOMFS0156"/>
    <x v="2"/>
    <s v="H"/>
    <s v="B"/>
    <m/>
    <n v="3.3"/>
    <m/>
    <s v="N"/>
    <n v="5000"/>
    <n v="27299"/>
    <m/>
    <m/>
    <n v="0"/>
    <n v="29189"/>
    <m/>
    <m/>
    <m/>
    <m/>
    <n v="4"/>
    <m/>
    <m/>
    <s v="TIME OF REL:SM. SEE 023762,023801-02(SM),024023-25(FALL),022722,27,023150(1+)"/>
    <x v="6"/>
    <s v="H-Eagle River H"/>
    <s v="S-Eagle R"/>
    <s v="BC"/>
    <s v="FRTH"/>
    <s v="TOMF"/>
    <s v="N"/>
    <n v="1.0692333052492766"/>
    <m/>
  </r>
  <r>
    <s v="N"/>
    <n v="4.0999999999999996"/>
    <n v="20171204"/>
    <s v="CDFO"/>
    <s v="CDFO"/>
    <n v="3"/>
    <s v="!03NOCN8651"/>
    <x v="1"/>
    <m/>
    <m/>
    <m/>
    <m/>
    <n v="1"/>
    <n v="2"/>
    <x v="9"/>
    <n v="198704"/>
    <n v="19870428"/>
    <s v="2FS  UPFRR1620"/>
    <s v="2FS  UPFRH1619"/>
    <s v="2FS  UPFRS1619"/>
    <x v="1"/>
    <s v="H"/>
    <s v="P"/>
    <m/>
    <n v="4"/>
    <m/>
    <s v="N"/>
    <m/>
    <m/>
    <m/>
    <m/>
    <n v="0"/>
    <n v="20500"/>
    <m/>
    <m/>
    <m/>
    <m/>
    <m/>
    <m/>
    <m/>
    <m/>
    <x v="23"/>
    <s v="H-Bridge River H"/>
    <s v="S-Bridge R"/>
    <s v="BC"/>
    <s v="FRTH"/>
    <s v="UPFR"/>
    <s v="N"/>
    <s v=""/>
    <m/>
  </r>
  <r>
    <s v="N"/>
    <n v="4.0999999999999996"/>
    <n v="20171204"/>
    <s v="CDFO"/>
    <s v="CDFO"/>
    <n v="3"/>
    <s v="!03LV8820"/>
    <x v="1"/>
    <m/>
    <m/>
    <m/>
    <m/>
    <n v="1"/>
    <n v="1"/>
    <x v="17"/>
    <n v="198906"/>
    <n v="19890627"/>
    <s v="2FS  UPFRR1890"/>
    <s v="2FS  UPFRH0270"/>
    <s v="2FS  UPFRS1890"/>
    <x v="2"/>
    <s v="H"/>
    <s v="B"/>
    <m/>
    <n v="1.3"/>
    <m/>
    <s v="N"/>
    <m/>
    <m/>
    <m/>
    <m/>
    <n v="1"/>
    <n v="84528"/>
    <n v="0"/>
    <n v="140"/>
    <s v="C"/>
    <m/>
    <m/>
    <m/>
    <m/>
    <s v="FED FRY RELEASE; MARKED FOR ESCAPEMENT I.D."/>
    <x v="15"/>
    <s v="H-Penny H"/>
    <s v="S-Dome Cr"/>
    <s v="BC"/>
    <s v="FRTH"/>
    <s v="UPFR"/>
    <s v="N"/>
    <s v=""/>
    <m/>
  </r>
  <r>
    <s v="T"/>
    <n v="4.0999999999999996"/>
    <n v="20171204"/>
    <s v="CDFO"/>
    <s v="CDFO"/>
    <n v="3"/>
    <s v="025906"/>
    <x v="0"/>
    <m/>
    <m/>
    <m/>
    <m/>
    <n v="1"/>
    <n v="2"/>
    <x v="17"/>
    <n v="19900223"/>
    <n v="19900223"/>
    <s v="2FS  TOMFR0156"/>
    <s v="2FS  TOMFH0156"/>
    <s v="2FS  TOMFS0156"/>
    <x v="3"/>
    <s v="H"/>
    <s v="P"/>
    <m/>
    <n v="17.600000000000001"/>
    <m/>
    <s v="N"/>
    <n v="5000"/>
    <n v="28725"/>
    <m/>
    <m/>
    <n v="5000"/>
    <n v="98"/>
    <m/>
    <m/>
    <m/>
    <n v="3.3999999999999998E-3"/>
    <n v="1"/>
    <m/>
    <m/>
    <s v="TIME OF RELEASE-YEARLING.SEE 026029,025710,026030."/>
    <x v="6"/>
    <s v="H-Eagle River H"/>
    <s v="S-Eagle R"/>
    <s v="BC"/>
    <s v="FRTH"/>
    <s v="TOMF"/>
    <s v="N"/>
    <n v="3.4116623150565709E-3"/>
    <m/>
  </r>
  <r>
    <s v="N"/>
    <n v="4.0999999999999996"/>
    <n v="20171204"/>
    <s v="CDFO"/>
    <s v="CDFO"/>
    <n v="3"/>
    <s v="!03NOCN0365"/>
    <x v="1"/>
    <m/>
    <m/>
    <m/>
    <m/>
    <n v="1"/>
    <n v="2"/>
    <x v="21"/>
    <n v="20040508"/>
    <n v="20040508"/>
    <s v="2FS  LWFRR0154"/>
    <s v="2FS  LWFRH0154"/>
    <s v="2FS  LWFRS0154"/>
    <x v="1"/>
    <s v="H"/>
    <s v="P"/>
    <m/>
    <n v="7.3"/>
    <m/>
    <s v="N"/>
    <m/>
    <m/>
    <m/>
    <m/>
    <n v="0"/>
    <n v="256002"/>
    <m/>
    <m/>
    <s v="B"/>
    <m/>
    <m/>
    <m/>
    <m/>
    <m/>
    <x v="3"/>
    <s v="H-Chehalis River H"/>
    <s v="S-Chehalis R"/>
    <s v="BC"/>
    <s v="FRTH"/>
    <s v="LWFR"/>
    <s v="N"/>
    <s v=""/>
    <m/>
  </r>
  <r>
    <s v="N"/>
    <n v="4.0999999999999996"/>
    <n v="20171204"/>
    <s v="CDFO"/>
    <s v="CDFO"/>
    <n v="3"/>
    <s v="!03NOCN0472"/>
    <x v="1"/>
    <m/>
    <m/>
    <m/>
    <m/>
    <n v="1"/>
    <n v="1"/>
    <x v="29"/>
    <n v="20050505"/>
    <n v="20050505"/>
    <s v="2FS  TOMMR0160"/>
    <s v="2FS  TOMMH0160"/>
    <s v="2FS  TOMMS0160"/>
    <x v="2"/>
    <s v="H"/>
    <s v="B"/>
    <m/>
    <n v="0.99"/>
    <n v="45"/>
    <s v="N"/>
    <m/>
    <m/>
    <m/>
    <m/>
    <n v="0"/>
    <n v="18647"/>
    <m/>
    <m/>
    <s v="B"/>
    <m/>
    <m/>
    <m/>
    <m/>
    <s v="RELEASED AT SIX DIFFERENT SITES IN UPPER SPIUS CREEK"/>
    <x v="21"/>
    <s v="H-Spius Creek H"/>
    <s v="S-Spius Cr"/>
    <s v="BC"/>
    <s v="FRTH"/>
    <s v="TOMM"/>
    <s v="N"/>
    <s v=""/>
    <m/>
  </r>
  <r>
    <s v="N"/>
    <n v="4.0999999999999996"/>
    <n v="20171204"/>
    <s v="CDFO"/>
    <s v="CDFO"/>
    <n v="3"/>
    <s v="!03NOCN0568"/>
    <x v="1"/>
    <m/>
    <m/>
    <m/>
    <m/>
    <n v="1"/>
    <n v="3"/>
    <x v="14"/>
    <n v="20060502"/>
    <n v="20060502"/>
    <s v="2FS  LWFRR0499"/>
    <s v="2FS  LWFRH0499"/>
    <s v="2FS  LWFRS0107"/>
    <x v="1"/>
    <s v="H"/>
    <s v="B"/>
    <m/>
    <n v="4.5"/>
    <m/>
    <s v="N"/>
    <m/>
    <m/>
    <m/>
    <m/>
    <n v="0"/>
    <n v="100000"/>
    <m/>
    <m/>
    <s v="B"/>
    <m/>
    <m/>
    <m/>
    <m/>
    <m/>
    <x v="10"/>
    <s v="H-Coquitlam River H"/>
    <s v="S-Chilliwack R"/>
    <s v="BC"/>
    <s v="FRTH"/>
    <s v="LWFR"/>
    <s v="N"/>
    <s v=""/>
    <m/>
  </r>
  <r>
    <s v="N"/>
    <n v="4.0999999999999996"/>
    <n v="20171204"/>
    <s v="CDFO"/>
    <s v="CDFO"/>
    <n v="3"/>
    <s v="!03NOCN0705"/>
    <x v="1"/>
    <m/>
    <m/>
    <m/>
    <m/>
    <n v="1"/>
    <n v="2"/>
    <x v="27"/>
    <n v="20080527"/>
    <n v="20080527"/>
    <s v="2FS  TOMFR1958"/>
    <s v="2FS  TOMFH1958"/>
    <s v="2FS  TOMFS1958"/>
    <x v="1"/>
    <s v="H"/>
    <s v="P"/>
    <m/>
    <n v="8.52"/>
    <n v="90"/>
    <s v="N"/>
    <m/>
    <m/>
    <m/>
    <m/>
    <n v="0"/>
    <n v="206200"/>
    <m/>
    <m/>
    <s v="B"/>
    <m/>
    <m/>
    <m/>
    <m/>
    <s v="SEMI-VOLITIONAL REL. FROM RACEWAY THROUGH OUTFLOW CHANNEL INTO SHUSWAP R MID."/>
    <x v="12"/>
    <s v="H-Shuswap River, Middle,"/>
    <s v="S-Shuswap R Middle"/>
    <s v="BC"/>
    <s v="FRTH"/>
    <s v="TOMF"/>
    <s v="N"/>
    <s v=""/>
    <m/>
  </r>
  <r>
    <s v="N"/>
    <n v="4.0999999999999996"/>
    <n v="20171204"/>
    <s v="CDFO"/>
    <s v="CDFO"/>
    <n v="3"/>
    <s v="!03NOCN8113"/>
    <x v="1"/>
    <m/>
    <m/>
    <m/>
    <m/>
    <n v="1"/>
    <n v="2"/>
    <x v="24"/>
    <n v="198206"/>
    <n v="19820601"/>
    <s v="2FS  TOMFR0161"/>
    <s v="2FS  TOMFH0289"/>
    <s v="2FS  TOMFS0161"/>
    <x v="1"/>
    <s v="H"/>
    <s v="P"/>
    <m/>
    <n v="2"/>
    <m/>
    <s v="N"/>
    <m/>
    <m/>
    <m/>
    <m/>
    <n v="0"/>
    <n v="4275"/>
    <m/>
    <m/>
    <m/>
    <m/>
    <m/>
    <m/>
    <m/>
    <m/>
    <x v="1"/>
    <s v="H-Kingfisher Creek/ TOMF"/>
    <s v="S-Shuswap R Low"/>
    <s v="BC"/>
    <s v="FRTH"/>
    <s v="TOMF"/>
    <s v="N"/>
    <s v=""/>
    <m/>
  </r>
  <r>
    <s v="N"/>
    <n v="4.0999999999999996"/>
    <n v="20171204"/>
    <s v="CDFO"/>
    <s v="CDFO"/>
    <n v="3"/>
    <s v="!03NOCN8201"/>
    <x v="1"/>
    <m/>
    <m/>
    <m/>
    <m/>
    <n v="1"/>
    <n v="1"/>
    <x v="15"/>
    <n v="198305"/>
    <n v="19830517"/>
    <s v="2FS  LWFRR0152"/>
    <s v="2FS  LWFRH0152"/>
    <s v="2FS  LWFRS0152"/>
    <x v="2"/>
    <s v="H"/>
    <s v="B"/>
    <m/>
    <n v="1"/>
    <m/>
    <s v="N"/>
    <m/>
    <m/>
    <m/>
    <m/>
    <n v="0"/>
    <n v="25336"/>
    <m/>
    <m/>
    <m/>
    <m/>
    <m/>
    <m/>
    <m/>
    <s v="GRADEOUTS - TOO SMALL TO TAG"/>
    <x v="13"/>
    <s v="H-Birkenhead River H"/>
    <s v="S-Birkenhead R"/>
    <s v="BC"/>
    <s v="FRTH"/>
    <s v="LWFR"/>
    <s v="N"/>
    <s v=""/>
    <m/>
  </r>
  <r>
    <s v="T"/>
    <n v="4.0999999999999996"/>
    <n v="20171204"/>
    <s v="CDFO"/>
    <s v="CDFO"/>
    <n v="3"/>
    <s v="180268"/>
    <x v="2"/>
    <m/>
    <m/>
    <m/>
    <m/>
    <n v="1"/>
    <n v="2"/>
    <x v="10"/>
    <n v="20090531"/>
    <n v="20090531"/>
    <s v="2FS  TOMFR1958"/>
    <s v="2FS  TOMFH1958"/>
    <s v="2FS  TOMFS1958"/>
    <x v="1"/>
    <s v="H"/>
    <s v="P"/>
    <m/>
    <n v="8.1999999999999993"/>
    <n v="88"/>
    <s v="N"/>
    <n v="5000"/>
    <n v="25931"/>
    <m/>
    <m/>
    <n v="0"/>
    <n v="26090"/>
    <n v="5000"/>
    <n v="529"/>
    <s v="B"/>
    <n v="0.02"/>
    <n v="56"/>
    <n v="200"/>
    <m/>
    <s v="ALSO SEE TAGCODES 180266,180267 &amp; 180269"/>
    <x v="12"/>
    <s v="H-Shuswap River, Middle,"/>
    <s v="S-Shuswap R Middle"/>
    <s v="BC"/>
    <s v="FRTH"/>
    <s v="TOMF"/>
    <s v="N"/>
    <n v="1.0061316570899694"/>
    <m/>
  </r>
  <r>
    <s v="N"/>
    <n v="4.0999999999999996"/>
    <n v="20171204"/>
    <s v="CDFO"/>
    <s v="CDFO"/>
    <n v="3"/>
    <s v="!03NOCN0529"/>
    <x v="1"/>
    <m/>
    <m/>
    <m/>
    <m/>
    <n v="1"/>
    <n v="2"/>
    <x v="14"/>
    <n v="200605"/>
    <n v="200605"/>
    <s v="2FS  TOMFR0161"/>
    <s v="2FS  TOMFH1650"/>
    <s v="2FS  TOMFS0161"/>
    <x v="1"/>
    <s v="H"/>
    <s v="B"/>
    <s v="FR"/>
    <n v="3"/>
    <m/>
    <s v="N"/>
    <m/>
    <m/>
    <m/>
    <m/>
    <n v="0"/>
    <n v="600"/>
    <m/>
    <m/>
    <s v="B"/>
    <m/>
    <m/>
    <m/>
    <m/>
    <m/>
    <x v="1"/>
    <s v="H-N Okanagan-Shuswap Sch"/>
    <s v="S-Shuswap R Low"/>
    <s v="BC"/>
    <s v="FRTH"/>
    <s v="TOMF"/>
    <s v="N"/>
    <s v=""/>
    <m/>
  </r>
  <r>
    <s v="N"/>
    <n v="4.0999999999999996"/>
    <n v="20171204"/>
    <s v="CDFO"/>
    <s v="CDFO"/>
    <n v="3"/>
    <s v="!03NOCN0530"/>
    <x v="1"/>
    <m/>
    <m/>
    <m/>
    <m/>
    <n v="1"/>
    <n v="2"/>
    <x v="14"/>
    <n v="200606"/>
    <n v="200606"/>
    <s v="2FS  TOMFR0161"/>
    <s v="2FS  TOMFH2083"/>
    <s v="2FS  TOMFS0161"/>
    <x v="1"/>
    <s v="H"/>
    <s v="B"/>
    <s v="FR"/>
    <n v="3"/>
    <m/>
    <s v="N"/>
    <m/>
    <m/>
    <m/>
    <m/>
    <n v="0"/>
    <n v="200"/>
    <m/>
    <m/>
    <s v="B"/>
    <m/>
    <m/>
    <m/>
    <m/>
    <m/>
    <x v="1"/>
    <s v="H-Revelstoke Schools"/>
    <s v="S-Shuswap R Low"/>
    <s v="BC"/>
    <s v="FRTH"/>
    <s v="TOMF"/>
    <s v="N"/>
    <s v=""/>
    <m/>
  </r>
  <r>
    <s v="N"/>
    <n v="4.0999999999999996"/>
    <n v="20171204"/>
    <s v="CDFO"/>
    <s v="CDFO"/>
    <n v="3"/>
    <s v="!03NOCN0426"/>
    <x v="1"/>
    <m/>
    <m/>
    <m/>
    <m/>
    <n v="1"/>
    <n v="2"/>
    <x v="29"/>
    <n v="20050414"/>
    <n v="20050506"/>
    <s v="2FS  LWFRR0154"/>
    <s v="2FS  LWFRH0154"/>
    <s v="2FS  LWFRS0154"/>
    <x v="1"/>
    <s v="H"/>
    <s v="P"/>
    <m/>
    <n v="5.28"/>
    <m/>
    <s v="N"/>
    <m/>
    <m/>
    <m/>
    <m/>
    <n v="0"/>
    <n v="554500"/>
    <m/>
    <m/>
    <s v="B"/>
    <m/>
    <m/>
    <m/>
    <m/>
    <s v="SOME WERE FROM CHILLIWACK H."/>
    <x v="3"/>
    <s v="H-Chehalis River H"/>
    <s v="S-Chehalis R"/>
    <s v="BC"/>
    <s v="FRTH"/>
    <s v="LWFR"/>
    <s v="N"/>
    <s v=""/>
    <m/>
  </r>
  <r>
    <s v="T"/>
    <n v="4.0999999999999996"/>
    <n v="20171204"/>
    <s v="CDFO"/>
    <s v="CDFO"/>
    <n v="3"/>
    <s v="181945"/>
    <x v="0"/>
    <m/>
    <m/>
    <m/>
    <m/>
    <n v="1"/>
    <n v="3"/>
    <x v="2"/>
    <n v="19950415"/>
    <n v="19950421"/>
    <s v="2FS  LWFRR0154"/>
    <s v="2FS  LWFRH0154"/>
    <s v="2FS  LWFRS0229"/>
    <x v="2"/>
    <s v="H"/>
    <s v="B"/>
    <m/>
    <n v="1.9"/>
    <n v="57"/>
    <s v="N"/>
    <n v="5000"/>
    <n v="49288"/>
    <m/>
    <m/>
    <n v="0"/>
    <n v="1157385"/>
    <n v="5000"/>
    <n v="218"/>
    <s v="B"/>
    <n v="4.4000000000000003E-3"/>
    <n v="31"/>
    <n v="2470"/>
    <m/>
    <s v="TIME OF RELEASE- EARLY. SEE 181946-47."/>
    <x v="3"/>
    <s v="H-Chehalis River H"/>
    <s v="S-Harrison R"/>
    <s v="BC"/>
    <s v="FRTH"/>
    <s v="LWFR"/>
    <s v="N"/>
    <n v="23.48208488881675"/>
    <m/>
  </r>
  <r>
    <s v="T"/>
    <n v="4.0999999999999996"/>
    <n v="20171204"/>
    <s v="CDFO"/>
    <s v="CDFO"/>
    <n v="3"/>
    <s v="181964"/>
    <x v="2"/>
    <m/>
    <m/>
    <m/>
    <m/>
    <n v="1"/>
    <n v="3"/>
    <x v="30"/>
    <n v="20120619"/>
    <n v="20120619"/>
    <s v="2FS  LWFRR0229"/>
    <s v="2FS  LWFRH0154"/>
    <s v="2FS  LWFRS0229"/>
    <x v="1"/>
    <s v="H"/>
    <s v="P"/>
    <s v="FR"/>
    <n v="5.83"/>
    <n v="83"/>
    <s v="N"/>
    <n v="5000"/>
    <n v="4994"/>
    <m/>
    <m/>
    <n v="5000"/>
    <n v="526"/>
    <n v="0"/>
    <n v="499"/>
    <s v="B"/>
    <n v="7.4999999999999997E-2"/>
    <m/>
    <n v="228"/>
    <m/>
    <m/>
    <x v="30"/>
    <s v="H-Chehalis River H"/>
    <s v="S-Harrison R"/>
    <s v="BC"/>
    <s v="FRTH"/>
    <s v="LWFR"/>
    <s v="N"/>
    <n v="0.105326391670004"/>
    <m/>
  </r>
  <r>
    <s v="T"/>
    <n v="4.0999999999999996"/>
    <n v="20171204"/>
    <s v="CDFO"/>
    <s v="CDFO"/>
    <n v="3"/>
    <s v="022623"/>
    <x v="0"/>
    <m/>
    <m/>
    <m/>
    <m/>
    <n v="1"/>
    <n v="1"/>
    <x v="26"/>
    <n v="198404"/>
    <n v="19840409"/>
    <s v="2FS  UPFRR0134"/>
    <s v="2FS  UPFRH0155"/>
    <s v="2FS  UPFRS0134"/>
    <x v="1"/>
    <s v="H"/>
    <s v="P"/>
    <m/>
    <n v="5.3"/>
    <m/>
    <s v="N"/>
    <n v="5000"/>
    <n v="51419"/>
    <m/>
    <m/>
    <n v="0"/>
    <n v="34524"/>
    <n v="5000"/>
    <n v="386"/>
    <m/>
    <n v="7.4999999999999997E-3"/>
    <n v="1"/>
    <m/>
    <m/>
    <m/>
    <x v="37"/>
    <s v="H-Quesnel River H"/>
    <s v="S-Indianpoint Cr"/>
    <s v="BC"/>
    <s v="FRTH"/>
    <s v="UPFR"/>
    <s v="N"/>
    <n v="0.67142495964526727"/>
    <m/>
  </r>
  <r>
    <s v="T"/>
    <n v="4.0999999999999996"/>
    <n v="20171204"/>
    <s v="CDFO"/>
    <s v="CDFO"/>
    <n v="3"/>
    <s v="020443"/>
    <x v="0"/>
    <m/>
    <m/>
    <m/>
    <m/>
    <n v="1"/>
    <n v="2"/>
    <x v="11"/>
    <n v="199103"/>
    <n v="19910312"/>
    <s v="2FS  TOMFR0156"/>
    <s v="2FS  TOMFH0156"/>
    <s v="2FS  TOMFS0156"/>
    <x v="3"/>
    <s v="H"/>
    <s v="P"/>
    <m/>
    <n v="19.100000000000001"/>
    <m/>
    <s v="W"/>
    <n v="5000"/>
    <n v="33945"/>
    <m/>
    <m/>
    <n v="5000"/>
    <n v="350"/>
    <m/>
    <m/>
    <m/>
    <n v="1.0200000000000001E-2"/>
    <n v="1"/>
    <n v="100"/>
    <m/>
    <s v="TIME OF RELEASE-YEARLING.TREATED FOR BKD PRIOR TO RELEASE"/>
    <x v="6"/>
    <s v="H-Eagle River H"/>
    <s v="S-Eagle R"/>
    <s v="BC"/>
    <s v="FRTH"/>
    <s v="TOMF"/>
    <s v="N"/>
    <n v="1.0310796877301517E-2"/>
    <m/>
  </r>
  <r>
    <s v="T"/>
    <n v="4.0999999999999996"/>
    <n v="20171204"/>
    <s v="CDFO"/>
    <s v="CDFO"/>
    <n v="3"/>
    <s v="023627"/>
    <x v="0"/>
    <m/>
    <m/>
    <m/>
    <m/>
    <n v="1"/>
    <n v="1"/>
    <x v="3"/>
    <n v="198605"/>
    <n v="19860502"/>
    <s v="2FS  UPFRR0263"/>
    <s v="2FS  UPFRH0155"/>
    <s v="2FS  UPFRS0263"/>
    <x v="1"/>
    <s v="H"/>
    <s v="P"/>
    <m/>
    <n v="3.1"/>
    <m/>
    <s v="N"/>
    <n v="5000"/>
    <n v="25252"/>
    <m/>
    <m/>
    <n v="0"/>
    <n v="11220"/>
    <n v="5000"/>
    <n v="79"/>
    <m/>
    <n v="3.0999999999999999E-3"/>
    <n v="1"/>
    <m/>
    <m/>
    <m/>
    <x v="33"/>
    <s v="H-Quesnel River H"/>
    <s v="S-Bowron R"/>
    <s v="BC"/>
    <s v="FRTH"/>
    <s v="UPFR"/>
    <s v="N"/>
    <n v="0.44432124188183114"/>
    <m/>
  </r>
  <r>
    <s v="T"/>
    <n v="4.0999999999999996"/>
    <n v="20171204"/>
    <s v="CDFO"/>
    <s v="CDFO"/>
    <n v="3"/>
    <s v="180266"/>
    <x v="2"/>
    <m/>
    <m/>
    <m/>
    <m/>
    <n v="1"/>
    <n v="2"/>
    <x v="10"/>
    <n v="20090531"/>
    <n v="20090531"/>
    <s v="2FS  TOMFR1958"/>
    <s v="2FS  TOMFH1958"/>
    <s v="2FS  TOMFS1958"/>
    <x v="1"/>
    <s v="H"/>
    <s v="P"/>
    <m/>
    <n v="8.1999999999999993"/>
    <n v="88"/>
    <s v="N"/>
    <n v="5000"/>
    <n v="25928"/>
    <m/>
    <m/>
    <n v="0"/>
    <n v="26087"/>
    <n v="5000"/>
    <n v="529"/>
    <s v="B"/>
    <n v="0.02"/>
    <n v="58"/>
    <n v="200"/>
    <m/>
    <s v="ALSO SEE TAGCODES 180267-180269."/>
    <x v="12"/>
    <s v="H-Shuswap River, Middle,"/>
    <s v="S-Shuswap R Middle"/>
    <s v="BC"/>
    <s v="FRTH"/>
    <s v="TOMF"/>
    <s v="N"/>
    <n v="1.0061323665535329"/>
    <m/>
  </r>
  <r>
    <s v="N"/>
    <n v="4.0999999999999996"/>
    <n v="20171204"/>
    <s v="CDFO"/>
    <s v="CDFO"/>
    <n v="3"/>
    <s v="!03NOCN03111"/>
    <x v="1"/>
    <m/>
    <m/>
    <m/>
    <m/>
    <n v="1"/>
    <n v="1"/>
    <x v="21"/>
    <n v="20040906"/>
    <n v="20040906"/>
    <s v="2FS  TOMMR0253"/>
    <s v="2FS  TOMMH0160"/>
    <s v="2FS  TOMMS0253"/>
    <x v="2"/>
    <s v="H"/>
    <s v="B"/>
    <m/>
    <n v="1.23"/>
    <n v="49"/>
    <s v="N"/>
    <m/>
    <m/>
    <m/>
    <m/>
    <n v="0"/>
    <n v="23032"/>
    <m/>
    <m/>
    <s v="W"/>
    <m/>
    <m/>
    <m/>
    <m/>
    <s v="RELEASED IN UPPER NICOLA R."/>
    <x v="8"/>
    <s v="H-Spius Creek H"/>
    <s v="S-Nicola R"/>
    <s v="BC"/>
    <s v="FRTH"/>
    <s v="TOMM"/>
    <s v="N"/>
    <s v=""/>
    <m/>
  </r>
  <r>
    <s v="T"/>
    <n v="4.0999999999999996"/>
    <n v="20171204"/>
    <s v="CDFO"/>
    <s v="CDFO"/>
    <n v="3"/>
    <s v="022626"/>
    <x v="0"/>
    <m/>
    <m/>
    <m/>
    <m/>
    <n v="1"/>
    <n v="1"/>
    <x v="26"/>
    <n v="198404"/>
    <n v="19840424"/>
    <s v="2FS  UPFRR0029"/>
    <s v="2FS  UPFRH0155"/>
    <s v="2FS  UPFRS0029"/>
    <x v="1"/>
    <s v="H"/>
    <s v="P"/>
    <m/>
    <n v="6"/>
    <m/>
    <s v="N"/>
    <n v="5000"/>
    <n v="21017"/>
    <m/>
    <m/>
    <n v="0"/>
    <n v="1760"/>
    <n v="5000"/>
    <n v="391"/>
    <m/>
    <n v="1.83E-2"/>
    <n v="1"/>
    <m/>
    <m/>
    <m/>
    <x v="38"/>
    <s v="H-Quesnel River H"/>
    <s v="S-Horsefly R"/>
    <s v="BC"/>
    <s v="FRTH"/>
    <s v="UPFR"/>
    <s v="N"/>
    <n v="8.3741732882904318E-2"/>
    <m/>
  </r>
  <r>
    <s v="T"/>
    <n v="4.0999999999999996"/>
    <n v="20171204"/>
    <s v="CDFO"/>
    <s v="CDFO"/>
    <n v="3"/>
    <s v="021558"/>
    <x v="0"/>
    <m/>
    <m/>
    <m/>
    <m/>
    <n v="1"/>
    <n v="2"/>
    <x v="28"/>
    <n v="199105"/>
    <n v="19910516"/>
    <s v="2FS  TOMFR0045"/>
    <s v="2FS  TOMFH0162"/>
    <s v="2FS  TOMFS0045"/>
    <x v="1"/>
    <s v="H"/>
    <s v="B"/>
    <m/>
    <n v="8.9"/>
    <n v="90"/>
    <s v="N"/>
    <n v="5000"/>
    <n v="74440"/>
    <m/>
    <m/>
    <n v="0"/>
    <n v="31198"/>
    <n v="5000"/>
    <n v="752"/>
    <s v="B"/>
    <n v="0.01"/>
    <m/>
    <m/>
    <m/>
    <s v="TIME OF RELEASE - MAY. SEE 021559(JULY RELEASE)."/>
    <x v="17"/>
    <s v="H-Clearwater River, Up, H"/>
    <s v="S-Raft R"/>
    <s v="BC"/>
    <s v="FRTH"/>
    <s v="TOMF"/>
    <s v="N"/>
    <n v="0.41910263299301453"/>
    <m/>
  </r>
  <r>
    <s v="T"/>
    <n v="4.0999999999999996"/>
    <n v="20171204"/>
    <s v="CDFO"/>
    <s v="CDFO"/>
    <n v="3"/>
    <s v="021561"/>
    <x v="0"/>
    <m/>
    <m/>
    <m/>
    <m/>
    <n v="1"/>
    <n v="2"/>
    <x v="28"/>
    <n v="199107"/>
    <n v="19910719"/>
    <s v="2FS  UPFRR0155"/>
    <s v="2FS  UPFRH0155"/>
    <s v="2FS  UPFRS0155"/>
    <x v="1"/>
    <s v="H"/>
    <s v="B"/>
    <m/>
    <n v="9.6"/>
    <n v="92"/>
    <s v="N"/>
    <n v="5000"/>
    <n v="74535"/>
    <m/>
    <m/>
    <n v="5000"/>
    <n v="450"/>
    <m/>
    <m/>
    <m/>
    <n v="6.0000000000000001E-3"/>
    <n v="1"/>
    <n v="100"/>
    <m/>
    <s v="TIME OF RELEASE-0+ SMOLT"/>
    <x v="5"/>
    <s v="H-Quesnel River H"/>
    <s v="S-Quesnel R"/>
    <s v="BC"/>
    <s v="FRTH"/>
    <s v="UPFR"/>
    <s v="N"/>
    <n v="6.0374320788891128E-3"/>
    <m/>
  </r>
  <r>
    <s v="N"/>
    <n v="4.0999999999999996"/>
    <n v="20171204"/>
    <s v="CDFO"/>
    <s v="CDFO"/>
    <n v="3"/>
    <s v="!03NOCN95110"/>
    <x v="1"/>
    <m/>
    <m/>
    <m/>
    <m/>
    <n v="1"/>
    <n v="2"/>
    <x v="16"/>
    <n v="199605"/>
    <n v="199605"/>
    <s v="2FS  UPFRR0155"/>
    <s v="2FS  UPFRH0022"/>
    <s v="2FS  UPFRS0155"/>
    <x v="1"/>
    <s v="H"/>
    <s v="B"/>
    <s v="FR"/>
    <n v="3"/>
    <m/>
    <s v="N"/>
    <m/>
    <m/>
    <m/>
    <m/>
    <n v="0"/>
    <n v="900"/>
    <m/>
    <m/>
    <s v="B"/>
    <m/>
    <m/>
    <m/>
    <m/>
    <m/>
    <x v="5"/>
    <s v="H-Williams Lk Schools"/>
    <s v="S-Quesnel R"/>
    <s v="BC"/>
    <s v="FRTH"/>
    <s v="UPFR"/>
    <s v="N"/>
    <s v=""/>
    <m/>
  </r>
  <r>
    <s v="N"/>
    <n v="4.0999999999999996"/>
    <n v="20171204"/>
    <s v="CDFO"/>
    <s v="CDFO"/>
    <n v="3"/>
    <s v="!03NOCN8330"/>
    <x v="1"/>
    <m/>
    <m/>
    <m/>
    <m/>
    <n v="1"/>
    <n v="1"/>
    <x v="26"/>
    <n v="19840505"/>
    <n v="19840505"/>
    <s v="2FS  UPFRR1625"/>
    <s v="2FS  UPFRH1625"/>
    <s v="2FS  UPFRS1625"/>
    <x v="1"/>
    <s v="H"/>
    <s v="P"/>
    <m/>
    <n v="5"/>
    <m/>
    <s v="N"/>
    <m/>
    <m/>
    <m/>
    <m/>
    <n v="0"/>
    <n v="400"/>
    <m/>
    <m/>
    <m/>
    <m/>
    <m/>
    <m/>
    <m/>
    <m/>
    <x v="9"/>
    <s v="H-Salmon River/ UPFR H"/>
    <s v="S-Salmon R/UPFR"/>
    <s v="BC"/>
    <s v="FRTH"/>
    <s v="UPFR"/>
    <s v="N"/>
    <s v=""/>
    <m/>
  </r>
  <r>
    <s v="N"/>
    <n v="4.0999999999999996"/>
    <n v="20171204"/>
    <s v="CDFO"/>
    <s v="CDFO"/>
    <n v="3"/>
    <s v="!03NOCN06156"/>
    <x v="1"/>
    <m/>
    <m/>
    <m/>
    <m/>
    <n v="1"/>
    <n v="3"/>
    <x v="22"/>
    <n v="20061205"/>
    <n v="20061205"/>
    <s v="2FS  LWFRR0107"/>
    <s v="2FS  LWFRH0107"/>
    <s v="2FS  LWFRS0107"/>
    <x v="5"/>
    <s v="H"/>
    <s v="B"/>
    <m/>
    <m/>
    <m/>
    <s v="N"/>
    <m/>
    <m/>
    <m/>
    <m/>
    <n v="0"/>
    <n v="82074"/>
    <m/>
    <m/>
    <m/>
    <m/>
    <m/>
    <m/>
    <m/>
    <s v="EGG PLANT"/>
    <x v="16"/>
    <s v="H-Chilliwack River H"/>
    <s v="S-Chilliwack R"/>
    <s v="BC"/>
    <s v="FRTH"/>
    <s v="LWFR"/>
    <s v="N"/>
    <s v=""/>
    <m/>
  </r>
  <r>
    <s v="N"/>
    <n v="4.0999999999999996"/>
    <n v="20171204"/>
    <s v="CDFO"/>
    <s v="CDFO"/>
    <n v="3"/>
    <s v="!03NOCN0734"/>
    <x v="1"/>
    <m/>
    <m/>
    <m/>
    <m/>
    <n v="1"/>
    <n v="2"/>
    <x v="27"/>
    <n v="20080621"/>
    <n v="20080621"/>
    <s v="2FS  TOMFR0161"/>
    <s v="2FS  TOMFH0289"/>
    <s v="2FS  TOMFS0161"/>
    <x v="1"/>
    <s v="H"/>
    <s v="P"/>
    <m/>
    <n v="5"/>
    <m/>
    <s v="N"/>
    <m/>
    <m/>
    <m/>
    <m/>
    <n v="0"/>
    <n v="70000"/>
    <m/>
    <m/>
    <s v="B"/>
    <m/>
    <m/>
    <m/>
    <m/>
    <m/>
    <x v="1"/>
    <s v="H-Kingfisher Creek/ TOMF"/>
    <s v="S-Shuswap R Low"/>
    <s v="BC"/>
    <s v="FRTH"/>
    <s v="TOMF"/>
    <s v="N"/>
    <s v=""/>
    <m/>
  </r>
  <r>
    <s v="N"/>
    <n v="4.0999999999999996"/>
    <n v="20171204"/>
    <s v="CDFO"/>
    <s v="CDFO"/>
    <n v="3"/>
    <s v="!03NOCN0162"/>
    <x v="1"/>
    <m/>
    <m/>
    <m/>
    <m/>
    <n v="1"/>
    <n v="1"/>
    <x v="25"/>
    <n v="200206"/>
    <n v="200206"/>
    <s v="2FS  LWFRR0152"/>
    <s v="2FS  LWFRH0152"/>
    <s v="2FS  LWFRS0152"/>
    <x v="1"/>
    <s v="H"/>
    <s v="P"/>
    <m/>
    <n v="3"/>
    <m/>
    <s v="N"/>
    <m/>
    <m/>
    <m/>
    <m/>
    <n v="0"/>
    <n v="64500"/>
    <m/>
    <m/>
    <m/>
    <m/>
    <m/>
    <m/>
    <m/>
    <m/>
    <x v="13"/>
    <s v="H-Birkenhead River H"/>
    <s v="S-Birkenhead R"/>
    <s v="BC"/>
    <s v="FRTH"/>
    <s v="LWFR"/>
    <s v="N"/>
    <s v=""/>
    <m/>
  </r>
  <r>
    <s v="N"/>
    <n v="4.0999999999999996"/>
    <n v="20171204"/>
    <s v="CDFO"/>
    <s v="CDFO"/>
    <n v="3"/>
    <s v="!03NOCN0908"/>
    <x v="1"/>
    <m/>
    <m/>
    <m/>
    <m/>
    <n v="1"/>
    <n v="2"/>
    <x v="31"/>
    <n v="20100421"/>
    <n v="20100421"/>
    <s v="2FS  LWFRR0107"/>
    <s v="2FS  LWFRH0107"/>
    <s v="2FS  LWFRS0107"/>
    <x v="1"/>
    <s v="H"/>
    <s v="P"/>
    <s v="FR"/>
    <m/>
    <m/>
    <s v="N"/>
    <m/>
    <m/>
    <m/>
    <m/>
    <n v="0"/>
    <n v="492486"/>
    <m/>
    <m/>
    <s v="B"/>
    <m/>
    <m/>
    <m/>
    <m/>
    <m/>
    <x v="16"/>
    <s v="H-Chilliwack River H"/>
    <s v="S-Chilliwack R"/>
    <s v="BC"/>
    <s v="FRTH"/>
    <s v="LWFR"/>
    <s v="N"/>
    <s v=""/>
    <m/>
  </r>
  <r>
    <s v="T"/>
    <n v="4.0999999999999996"/>
    <n v="20171204"/>
    <s v="CDFO"/>
    <s v="CDFO"/>
    <n v="3"/>
    <s v="022714"/>
    <x v="0"/>
    <m/>
    <m/>
    <m/>
    <m/>
    <n v="1"/>
    <n v="1"/>
    <x v="23"/>
    <n v="198504"/>
    <n v="19850417"/>
    <s v="2FS  UPFRR0326"/>
    <s v="2FS  UPFRH0155"/>
    <s v="2FS  UPFRS0326"/>
    <x v="1"/>
    <s v="H"/>
    <s v="P"/>
    <m/>
    <n v="4.4000000000000004"/>
    <m/>
    <s v="N"/>
    <n v="5000"/>
    <n v="76261"/>
    <m/>
    <m/>
    <n v="0"/>
    <n v="8273"/>
    <n v="5000"/>
    <n v="320"/>
    <m/>
    <n v="4.1999999999999997E-3"/>
    <n v="1"/>
    <m/>
    <m/>
    <m/>
    <x v="39"/>
    <s v="H-Quesnel River H"/>
    <s v="S-Cottonwood R"/>
    <s v="BC"/>
    <s v="FRTH"/>
    <s v="UPFR"/>
    <s v="N"/>
    <n v="0.10848271069091672"/>
    <m/>
  </r>
  <r>
    <s v="T"/>
    <n v="4.0999999999999996"/>
    <n v="20171204"/>
    <s v="CDFO"/>
    <s v="CDFO"/>
    <n v="3"/>
    <s v="022722"/>
    <x v="0"/>
    <m/>
    <m/>
    <m/>
    <m/>
    <n v="1"/>
    <n v="2"/>
    <x v="3"/>
    <n v="198703"/>
    <n v="19870320"/>
    <s v="2FS  TOMFR0156"/>
    <s v="2FS  TOMFH0156"/>
    <s v="2FS  TOMFS0156"/>
    <x v="3"/>
    <s v="H"/>
    <s v="P"/>
    <m/>
    <n v="15.9"/>
    <m/>
    <s v="N"/>
    <n v="5000"/>
    <n v="20215"/>
    <m/>
    <m/>
    <m/>
    <m/>
    <m/>
    <m/>
    <m/>
    <m/>
    <m/>
    <m/>
    <m/>
    <s v="TIME OF REL-YEARLING. SEE 022727,023150(1+),023762-63,023801-02(SM),024023-25"/>
    <x v="6"/>
    <s v="H-Eagle River H"/>
    <s v="S-Eagle R"/>
    <s v="BC"/>
    <s v="FRTH"/>
    <s v="TOMF"/>
    <s v="N"/>
    <n v="0"/>
    <m/>
  </r>
  <r>
    <s v="N"/>
    <n v="4.0999999999999996"/>
    <n v="20171204"/>
    <s v="CDFO"/>
    <s v="CDFO"/>
    <n v="3"/>
    <s v="!03NOCN9202"/>
    <x v="1"/>
    <m/>
    <m/>
    <m/>
    <m/>
    <n v="1"/>
    <n v="2"/>
    <x v="4"/>
    <n v="199305"/>
    <n v="19930517"/>
    <s v="2FS  UPFRR1620"/>
    <s v="2FS  TOMMH0160"/>
    <s v="2FS  UPFRS1619"/>
    <x v="2"/>
    <s v="H"/>
    <s v="B"/>
    <m/>
    <n v="1"/>
    <n v="44"/>
    <s v="N"/>
    <m/>
    <m/>
    <m/>
    <m/>
    <n v="0"/>
    <n v="25466"/>
    <m/>
    <m/>
    <s v="W"/>
    <m/>
    <m/>
    <m/>
    <m/>
    <m/>
    <x v="23"/>
    <s v="H-Spius Creek H"/>
    <s v="S-Bridge R"/>
    <s v="BC"/>
    <s v="FRTH"/>
    <s v="UPFR"/>
    <s v="N"/>
    <s v=""/>
    <m/>
  </r>
  <r>
    <s v="N"/>
    <n v="4.0999999999999996"/>
    <n v="20171204"/>
    <s v="CDFO"/>
    <s v="CDFO"/>
    <n v="3"/>
    <s v="!03NOCN9203"/>
    <x v="1"/>
    <m/>
    <m/>
    <m/>
    <m/>
    <n v="1"/>
    <n v="1"/>
    <x v="4"/>
    <n v="199304"/>
    <n v="19930401"/>
    <s v="2FS  TOMMR0252"/>
    <s v="2FS  TOMMH0160"/>
    <s v="2FS  TOMMS0252"/>
    <x v="2"/>
    <s v="H"/>
    <s v="B"/>
    <m/>
    <n v="0.5"/>
    <n v="35"/>
    <s v="N"/>
    <m/>
    <m/>
    <m/>
    <m/>
    <n v="0"/>
    <n v="57525"/>
    <m/>
    <m/>
    <m/>
    <m/>
    <m/>
    <m/>
    <m/>
    <m/>
    <x v="4"/>
    <s v="H-Spius Creek H"/>
    <s v="S-Bonaparte R"/>
    <s v="BC"/>
    <s v="FRTH"/>
    <s v="TOMM"/>
    <s v="N"/>
    <s v=""/>
    <m/>
  </r>
  <r>
    <s v="N"/>
    <n v="4.0999999999999996"/>
    <n v="20171204"/>
    <s v="CDFO"/>
    <s v="CDFO"/>
    <n v="3"/>
    <s v="!03NOCN9204"/>
    <x v="1"/>
    <m/>
    <m/>
    <m/>
    <m/>
    <n v="1"/>
    <n v="1"/>
    <x v="4"/>
    <n v="199304"/>
    <n v="19930407"/>
    <s v="2FS  TOMMR0252"/>
    <s v="2FS  TOMMH0160"/>
    <s v="2FS  TOMMS0252"/>
    <x v="2"/>
    <s v="H"/>
    <s v="B"/>
    <m/>
    <n v="2.5"/>
    <n v="52"/>
    <s v="N"/>
    <m/>
    <m/>
    <m/>
    <m/>
    <n v="0"/>
    <n v="10085"/>
    <m/>
    <m/>
    <m/>
    <m/>
    <m/>
    <m/>
    <m/>
    <m/>
    <x v="4"/>
    <s v="H-Spius Creek H"/>
    <s v="S-Bonaparte R"/>
    <s v="BC"/>
    <s v="FRTH"/>
    <s v="TOMM"/>
    <s v="N"/>
    <s v=""/>
    <m/>
  </r>
  <r>
    <s v="N"/>
    <n v="4.0999999999999996"/>
    <n v="20171204"/>
    <s v="CDFO"/>
    <s v="CDFO"/>
    <n v="3"/>
    <s v="!03NOCN0479"/>
    <x v="1"/>
    <m/>
    <m/>
    <m/>
    <m/>
    <n v="1"/>
    <n v="2"/>
    <x v="29"/>
    <n v="20050531"/>
    <n v="20050531"/>
    <s v="2FS  LWFRR0458"/>
    <s v="2FS  LWFRH0150"/>
    <s v="2FS  LWFRS1155"/>
    <x v="1"/>
    <s v="H"/>
    <s v="B"/>
    <m/>
    <n v="8.1"/>
    <n v="90"/>
    <s v="N"/>
    <m/>
    <m/>
    <m/>
    <m/>
    <n v="0"/>
    <n v="25200"/>
    <m/>
    <m/>
    <s v="W"/>
    <m/>
    <m/>
    <m/>
    <m/>
    <s v="THIRD YEAR OF TRANSPLANT"/>
    <x v="28"/>
    <s v="H-Inch Creek H"/>
    <s v="S-Maria Sl"/>
    <s v="BC"/>
    <s v="FRTH"/>
    <s v="LWFR"/>
    <s v="N"/>
    <s v=""/>
    <m/>
  </r>
  <r>
    <s v="T"/>
    <n v="4.0999999999999996"/>
    <n v="20171204"/>
    <s v="CDFO"/>
    <s v="CDFO"/>
    <n v="3"/>
    <s v="020549"/>
    <x v="0"/>
    <m/>
    <m/>
    <m/>
    <m/>
    <n v="1"/>
    <n v="1"/>
    <x v="13"/>
    <n v="199204"/>
    <n v="19920407"/>
    <s v="2FS  UPFRR0352"/>
    <s v="2FS  UPFRH0155"/>
    <s v="2FS  UPFRS0352"/>
    <x v="1"/>
    <s v="H"/>
    <s v="B"/>
    <m/>
    <n v="9.8000000000000007"/>
    <n v="93"/>
    <s v="N"/>
    <n v="5000"/>
    <n v="15992"/>
    <m/>
    <m/>
    <n v="0"/>
    <n v="9338"/>
    <n v="5000"/>
    <n v="377"/>
    <s v="B"/>
    <n v="2.3E-2"/>
    <n v="60"/>
    <n v="300"/>
    <m/>
    <s v="LARGE DIAMETER EGGS"/>
    <x v="31"/>
    <s v="H-Quesnel River H"/>
    <s v="S-Cariboo R Up"/>
    <s v="BC"/>
    <s v="FRTH"/>
    <s v="UPFR"/>
    <s v="N"/>
    <n v="0.58391695847923963"/>
    <m/>
  </r>
  <r>
    <s v="N"/>
    <n v="4.0999999999999996"/>
    <n v="20171204"/>
    <s v="CDFO"/>
    <s v="CDFO"/>
    <n v="3"/>
    <s v="!03NOCN0663"/>
    <x v="1"/>
    <m/>
    <m/>
    <m/>
    <m/>
    <n v="1"/>
    <n v="2"/>
    <x v="22"/>
    <n v="20070426"/>
    <n v="20070426"/>
    <s v="2FS  LWFRR0107"/>
    <s v="2FS  LWFRH0107"/>
    <s v="2FS  LWFRS0107"/>
    <x v="1"/>
    <s v="H"/>
    <s v="P"/>
    <m/>
    <n v="8.1999999999999993"/>
    <m/>
    <s v="N"/>
    <m/>
    <m/>
    <m/>
    <m/>
    <n v="0"/>
    <n v="419101"/>
    <m/>
    <m/>
    <s v="B"/>
    <m/>
    <m/>
    <m/>
    <m/>
    <m/>
    <x v="16"/>
    <s v="H-Chilliwack River H"/>
    <s v="S-Chilliwack R"/>
    <s v="BC"/>
    <s v="FRTH"/>
    <s v="LWFR"/>
    <s v="N"/>
    <s v=""/>
    <m/>
  </r>
  <r>
    <s v="N"/>
    <n v="4.0999999999999996"/>
    <n v="20171204"/>
    <s v="CDFO"/>
    <s v="CDFO"/>
    <n v="3"/>
    <s v="!03NOCN9112"/>
    <x v="1"/>
    <m/>
    <m/>
    <m/>
    <m/>
    <n v="1"/>
    <n v="2"/>
    <x v="13"/>
    <n v="19920925"/>
    <n v="19920926"/>
    <s v="2FS  TOMFR0162"/>
    <s v="2FS  TOMFH0162"/>
    <s v="2FS  TOMFS0162"/>
    <x v="2"/>
    <s v="H"/>
    <s v="B"/>
    <m/>
    <n v="11.4"/>
    <m/>
    <s v="N"/>
    <m/>
    <m/>
    <m/>
    <m/>
    <n v="0"/>
    <n v="87500"/>
    <m/>
    <m/>
    <s v="B"/>
    <m/>
    <m/>
    <m/>
    <m/>
    <m/>
    <x v="19"/>
    <s v="H-Clearwater River, Up, H"/>
    <s v="S-Clearwater R Up"/>
    <s v="BC"/>
    <s v="FRTH"/>
    <s v="TOMF"/>
    <s v="N"/>
    <s v=""/>
    <m/>
  </r>
  <r>
    <s v="T"/>
    <n v="4.0999999999999996"/>
    <n v="20171204"/>
    <s v="CDFO"/>
    <s v="CDFO"/>
    <n v="3"/>
    <s v="022530"/>
    <x v="0"/>
    <m/>
    <m/>
    <m/>
    <m/>
    <n v="1"/>
    <n v="1"/>
    <x v="15"/>
    <n v="198305"/>
    <n v="19830531"/>
    <s v="2FS  LWFRR0152"/>
    <s v="2FS  LWFRH0152"/>
    <s v="2FS  LWFRS0152"/>
    <x v="2"/>
    <s v="H"/>
    <s v="B"/>
    <m/>
    <n v="3.5"/>
    <m/>
    <s v="N"/>
    <n v="5000"/>
    <n v="28623"/>
    <m/>
    <m/>
    <n v="5000"/>
    <n v="584"/>
    <m/>
    <m/>
    <m/>
    <n v="0.02"/>
    <n v="47"/>
    <m/>
    <m/>
    <s v="LATE RELEASE"/>
    <x v="13"/>
    <s v="H-Birkenhead River H"/>
    <s v="S-Birkenhead R"/>
    <s v="BC"/>
    <s v="FRTH"/>
    <s v="LWFR"/>
    <s v="N"/>
    <n v="2.040317227404535E-2"/>
    <m/>
  </r>
  <r>
    <s v="N"/>
    <n v="4.0999999999999996"/>
    <n v="20171204"/>
    <s v="CDFO"/>
    <s v="CDFO"/>
    <n v="3"/>
    <s v="!03NOCN9426"/>
    <x v="1"/>
    <m/>
    <m/>
    <m/>
    <m/>
    <n v="1"/>
    <n v="2"/>
    <x v="2"/>
    <n v="19941108"/>
    <n v="19941115"/>
    <s v="2FS  TOMFR1958"/>
    <s v="2FS  TOMFH1958"/>
    <s v="2FS  TOMFS1958"/>
    <x v="5"/>
    <s v="H"/>
    <s v="P"/>
    <m/>
    <n v="0.35"/>
    <m/>
    <s v="N"/>
    <m/>
    <m/>
    <m/>
    <m/>
    <n v="0"/>
    <n v="102900"/>
    <m/>
    <m/>
    <s v="B"/>
    <m/>
    <m/>
    <m/>
    <m/>
    <s v="EYED EGG PLANT; WEIGHT IS FROM DOUG LOFTHOUSE FOR EMERGENT FRY"/>
    <x v="12"/>
    <s v="H-Shuswap River, Middle,"/>
    <s v="S-Shuswap R Middle"/>
    <s v="BC"/>
    <s v="FRTH"/>
    <s v="TOMF"/>
    <s v="N"/>
    <s v=""/>
    <m/>
  </r>
  <r>
    <s v="T"/>
    <n v="4.0999999999999996"/>
    <n v="20171204"/>
    <s v="CDFO"/>
    <s v="CDFO"/>
    <n v="3"/>
    <s v="023050"/>
    <x v="0"/>
    <m/>
    <m/>
    <m/>
    <m/>
    <n v="1"/>
    <n v="1"/>
    <x v="23"/>
    <n v="198504"/>
    <n v="19850402"/>
    <s v="2FS  UPFRR0127"/>
    <s v="2FS  UPFRH0155"/>
    <s v="2FS  UPFRS0127"/>
    <x v="1"/>
    <s v="H"/>
    <s v="P"/>
    <m/>
    <n v="5.0999999999999996"/>
    <m/>
    <s v="N"/>
    <n v="5000"/>
    <n v="53820"/>
    <m/>
    <m/>
    <n v="0"/>
    <n v="70514"/>
    <n v="5000"/>
    <n v="245"/>
    <m/>
    <n v="4.4999999999999997E-3"/>
    <n v="1"/>
    <m/>
    <m/>
    <m/>
    <x v="40"/>
    <s v="H-Quesnel River H"/>
    <s v="S-Fontoniko Cr"/>
    <s v="BC"/>
    <s v="FRTH"/>
    <s v="UPFR"/>
    <s v="N"/>
    <n v="1.310182088442958"/>
    <m/>
  </r>
  <r>
    <s v="N"/>
    <n v="4.0999999999999996"/>
    <n v="20171204"/>
    <s v="CDFO"/>
    <s v="CDFO"/>
    <n v="3"/>
    <s v="!03ADLV8904"/>
    <x v="1"/>
    <m/>
    <m/>
    <m/>
    <m/>
    <n v="1"/>
    <n v="2"/>
    <x v="11"/>
    <n v="19900504"/>
    <n v="19900504"/>
    <s v="2FS  LWFRR2509"/>
    <s v="2FS  LWFRH0154"/>
    <s v="2FS  LWFRS2509"/>
    <x v="1"/>
    <s v="H"/>
    <s v="B"/>
    <m/>
    <n v="2.17"/>
    <n v="61"/>
    <s v="N"/>
    <m/>
    <m/>
    <m/>
    <m/>
    <n v="5001"/>
    <n v="473"/>
    <m/>
    <m/>
    <m/>
    <m/>
    <m/>
    <m/>
    <m/>
    <s v="GRADEOUTS"/>
    <x v="41"/>
    <s v="H-Chehalis River H"/>
    <s v="S-Hicks Cr"/>
    <s v="BC"/>
    <s v="FRTH"/>
    <s v="LWFR"/>
    <s v="N"/>
    <s v=""/>
    <m/>
  </r>
  <r>
    <s v="T"/>
    <n v="4.0999999999999996"/>
    <n v="20171204"/>
    <s v="CDFO"/>
    <s v="CDFO"/>
    <n v="3"/>
    <s v="186354"/>
    <x v="2"/>
    <m/>
    <m/>
    <m/>
    <m/>
    <n v="1"/>
    <n v="2"/>
    <x v="27"/>
    <n v="20080514"/>
    <n v="20080515"/>
    <s v="2FS  TOMFR0161"/>
    <s v="2FS  TOMFH1958"/>
    <s v="2FS  TOMFS0161"/>
    <x v="1"/>
    <s v="H"/>
    <s v="P"/>
    <m/>
    <n v="5.54"/>
    <n v="78"/>
    <s v="N"/>
    <n v="5000"/>
    <n v="24738"/>
    <m/>
    <m/>
    <n v="0"/>
    <n v="21455"/>
    <n v="5000"/>
    <n v="765"/>
    <m/>
    <n v="0.03"/>
    <n v="27"/>
    <n v="100"/>
    <m/>
    <s v="SEE 186162 AND 186352 COMMENTS."/>
    <x v="1"/>
    <s v="H-Shuswap River, Middle,"/>
    <s v="S-Shuswap R Low"/>
    <s v="BC"/>
    <s v="FRTH"/>
    <s v="TOMF"/>
    <s v="N"/>
    <n v="0.86728919071873234"/>
    <m/>
  </r>
  <r>
    <s v="T"/>
    <n v="4.0999999999999996"/>
    <n v="20171204"/>
    <s v="CDFO"/>
    <s v="CDFO"/>
    <n v="3"/>
    <s v="021147"/>
    <x v="0"/>
    <m/>
    <m/>
    <m/>
    <m/>
    <n v="1"/>
    <n v="2"/>
    <x v="28"/>
    <n v="199106"/>
    <n v="19910627"/>
    <s v="2FS  TOMFR0162"/>
    <s v="2FS  TOMFH0162"/>
    <s v="2FS  TOMFS0162"/>
    <x v="1"/>
    <s v="H"/>
    <s v="B"/>
    <m/>
    <n v="11.2"/>
    <n v="101"/>
    <s v="N"/>
    <n v="5000"/>
    <n v="24416"/>
    <m/>
    <m/>
    <n v="0"/>
    <n v="8407"/>
    <n v="5000"/>
    <n v="247"/>
    <s v="B"/>
    <n v="0.01"/>
    <m/>
    <m/>
    <m/>
    <s v="TIME OF RELEASE-MID. COMBINE WITH 021148. SEE 021149-50(EARLY) &amp; 021543(LATE)."/>
    <x v="19"/>
    <s v="H-Clearwater River, Up, H"/>
    <s v="S-Clearwater R Up"/>
    <s v="BC"/>
    <s v="FRTH"/>
    <s v="TOMF"/>
    <s v="N"/>
    <n v="0.34432339449541283"/>
    <m/>
  </r>
  <r>
    <s v="N"/>
    <n v="4.0999999999999996"/>
    <n v="20171204"/>
    <s v="CDFO"/>
    <s v="CDFO"/>
    <n v="3"/>
    <s v="!03NOCN9367"/>
    <x v="1"/>
    <m/>
    <m/>
    <m/>
    <m/>
    <n v="1"/>
    <n v="2"/>
    <x v="18"/>
    <n v="199311"/>
    <n v="19931129"/>
    <s v="2FS  TOMFR0161"/>
    <s v="2FS  TOMFH1958"/>
    <s v="2FS  TOMFS0161"/>
    <x v="5"/>
    <s v="H"/>
    <s v="B"/>
    <m/>
    <n v="0.35"/>
    <m/>
    <s v="N"/>
    <m/>
    <m/>
    <m/>
    <m/>
    <n v="0"/>
    <n v="45140"/>
    <m/>
    <m/>
    <s v="B"/>
    <m/>
    <m/>
    <m/>
    <m/>
    <s v="EYED EGG PLANT; WEIGHT IS FROM DOUG LOFTHOUSE FOR EMERGENT FRY"/>
    <x v="1"/>
    <s v="H-Shuswap River, Middle,"/>
    <s v="S-Shuswap R Low"/>
    <s v="BC"/>
    <s v="FRTH"/>
    <s v="TOMF"/>
    <s v="N"/>
    <s v=""/>
    <m/>
  </r>
  <r>
    <s v="T"/>
    <n v="4.0999999999999996"/>
    <n v="20171204"/>
    <s v="CDFO"/>
    <s v="CDFO"/>
    <n v="3"/>
    <s v="021537"/>
    <x v="0"/>
    <m/>
    <m/>
    <m/>
    <m/>
    <n v="1"/>
    <n v="1"/>
    <x v="28"/>
    <n v="199105"/>
    <n v="19910515"/>
    <s v="2FS  TOMFR0132"/>
    <s v="2FS  TOMFH0156"/>
    <s v="2FS  TOMFS0132"/>
    <x v="1"/>
    <s v="H"/>
    <s v="B"/>
    <m/>
    <n v="3.6"/>
    <m/>
    <s v="N"/>
    <n v="5000"/>
    <n v="55116"/>
    <m/>
    <m/>
    <n v="0"/>
    <n v="91648"/>
    <n v="5000"/>
    <n v="110"/>
    <s v="B"/>
    <n v="2E-3"/>
    <n v="30"/>
    <n v="500"/>
    <m/>
    <s v="UPPER SALMON RELEASE. CONTROL. SEE 021536, 021446."/>
    <x v="35"/>
    <s v="H-Eagle River H"/>
    <s v="S-Salmon R/TOMF"/>
    <s v="BC"/>
    <s v="FRTH"/>
    <s v="TOMF"/>
    <s v="N"/>
    <n v="1.662820233688947"/>
    <m/>
  </r>
  <r>
    <s v="T"/>
    <n v="4.0999999999999996"/>
    <n v="20171204"/>
    <s v="CDFO"/>
    <s v="CDFO"/>
    <n v="3"/>
    <s v="023619"/>
    <x v="0"/>
    <m/>
    <m/>
    <m/>
    <m/>
    <n v="1"/>
    <n v="1"/>
    <x v="3"/>
    <n v="198604"/>
    <n v="19860423"/>
    <s v="2FS  UPFRR0352"/>
    <s v="2FS  UPFRH0155"/>
    <s v="2FS  UPFRS0352"/>
    <x v="1"/>
    <s v="H"/>
    <s v="B"/>
    <m/>
    <n v="3.4"/>
    <m/>
    <s v="N"/>
    <n v="5000"/>
    <n v="25086"/>
    <m/>
    <m/>
    <n v="0"/>
    <n v="176"/>
    <m/>
    <m/>
    <m/>
    <m/>
    <n v="1"/>
    <m/>
    <m/>
    <s v="TIME OF RELEASE: EARLY"/>
    <x v="31"/>
    <s v="H-Quesnel River H"/>
    <s v="S-Cariboo R Up"/>
    <s v="BC"/>
    <s v="FRTH"/>
    <s v="UPFR"/>
    <s v="N"/>
    <n v="7.0158654229450692E-3"/>
    <m/>
  </r>
  <r>
    <s v="T"/>
    <n v="4.0999999999999996"/>
    <n v="20171204"/>
    <s v="CDFO"/>
    <s v="CDFO"/>
    <n v="3"/>
    <s v="023620"/>
    <x v="0"/>
    <m/>
    <m/>
    <m/>
    <m/>
    <n v="1"/>
    <n v="1"/>
    <x v="3"/>
    <n v="198605"/>
    <n v="19860523"/>
    <s v="2FS  UPFRR0352"/>
    <s v="2FS  UPFRH0155"/>
    <s v="2FS  UPFRS0352"/>
    <x v="1"/>
    <s v="H"/>
    <s v="B"/>
    <m/>
    <n v="4.5999999999999996"/>
    <m/>
    <s v="N"/>
    <n v="5000"/>
    <n v="25022"/>
    <m/>
    <m/>
    <n v="0"/>
    <n v="4281"/>
    <m/>
    <m/>
    <m/>
    <m/>
    <n v="1"/>
    <m/>
    <m/>
    <s v="TIME OF RELEASE: LATE"/>
    <x v="31"/>
    <s v="H-Quesnel River H"/>
    <s v="S-Cariboo R Up"/>
    <s v="BC"/>
    <s v="FRTH"/>
    <s v="UPFR"/>
    <s v="N"/>
    <n v="0.17108944129166334"/>
    <m/>
  </r>
  <r>
    <s v="T"/>
    <n v="4.0999999999999996"/>
    <n v="20171204"/>
    <s v="CDFO"/>
    <s v="CDFO"/>
    <n v="3"/>
    <s v="023623"/>
    <x v="0"/>
    <m/>
    <m/>
    <m/>
    <m/>
    <n v="1"/>
    <n v="1"/>
    <x v="3"/>
    <n v="198605"/>
    <n v="19860523"/>
    <s v="2FS  UPFRR1952"/>
    <s v="2FS  UPFRH0155"/>
    <s v="2FS  UPFRS0352"/>
    <x v="1"/>
    <s v="H"/>
    <s v="B"/>
    <m/>
    <n v="4.2"/>
    <m/>
    <s v="N"/>
    <n v="5000"/>
    <n v="25002"/>
    <m/>
    <m/>
    <m/>
    <m/>
    <m/>
    <m/>
    <m/>
    <m/>
    <n v="1"/>
    <m/>
    <m/>
    <s v="TRANSPLANT FROM CARIBOO RIVER"/>
    <x v="42"/>
    <s v="H-Quesnel River H"/>
    <s v="S-Cariboo R Up"/>
    <s v="BC"/>
    <s v="FRTH"/>
    <s v="UPFR"/>
    <s v="N"/>
    <n v="0"/>
    <m/>
  </r>
  <r>
    <s v="T"/>
    <n v="4.0999999999999996"/>
    <n v="20171204"/>
    <s v="CDFO"/>
    <s v="CDFO"/>
    <n v="3"/>
    <s v="023625"/>
    <x v="0"/>
    <m/>
    <m/>
    <m/>
    <m/>
    <n v="1"/>
    <n v="1"/>
    <x v="3"/>
    <n v="198605"/>
    <n v="19860502"/>
    <s v="2FS  UPFRR0263"/>
    <s v="2FS  UPFRH0155"/>
    <s v="2FS  UPFRS0263"/>
    <x v="1"/>
    <s v="H"/>
    <s v="P"/>
    <m/>
    <n v="3.1"/>
    <m/>
    <s v="N"/>
    <n v="5000"/>
    <n v="25391"/>
    <m/>
    <m/>
    <n v="0"/>
    <n v="11247"/>
    <m/>
    <m/>
    <m/>
    <m/>
    <n v="1"/>
    <m/>
    <m/>
    <m/>
    <x v="33"/>
    <s v="H-Quesnel River H"/>
    <s v="S-Bowron R"/>
    <s v="BC"/>
    <s v="FRTH"/>
    <s v="UPFR"/>
    <s v="N"/>
    <n v="0.44295222716710647"/>
    <m/>
  </r>
  <r>
    <s v="T"/>
    <n v="4.0999999999999996"/>
    <n v="20171204"/>
    <s v="CDFO"/>
    <s v="CDFO"/>
    <n v="3"/>
    <s v="023626"/>
    <x v="0"/>
    <m/>
    <m/>
    <m/>
    <m/>
    <n v="1"/>
    <n v="1"/>
    <x v="3"/>
    <n v="198605"/>
    <n v="19860502"/>
    <s v="2FS  UPFRR0263"/>
    <s v="2FS  UPFRH0155"/>
    <s v="2FS  UPFRS0263"/>
    <x v="1"/>
    <s v="H"/>
    <s v="P"/>
    <m/>
    <n v="3.1"/>
    <m/>
    <s v="N"/>
    <n v="5000"/>
    <n v="25309"/>
    <m/>
    <m/>
    <n v="0"/>
    <n v="11263"/>
    <n v="5000"/>
    <n v="119"/>
    <m/>
    <n v="4.7000000000000002E-3"/>
    <n v="1"/>
    <m/>
    <m/>
    <m/>
    <x v="33"/>
    <s v="H-Quesnel River H"/>
    <s v="S-Bowron R"/>
    <s v="BC"/>
    <s v="FRTH"/>
    <s v="UPFR"/>
    <s v="N"/>
    <n v="0.44501955825990752"/>
    <m/>
  </r>
  <r>
    <s v="T"/>
    <n v="4.0999999999999996"/>
    <n v="20171204"/>
    <s v="CDFO"/>
    <s v="CDFO"/>
    <n v="3"/>
    <s v="025206"/>
    <x v="0"/>
    <m/>
    <m/>
    <m/>
    <m/>
    <n v="1"/>
    <n v="1"/>
    <x v="5"/>
    <n v="19880411"/>
    <n v="19880414"/>
    <s v="2FS  TOMFR0364"/>
    <s v="2FS  TOMFH0162"/>
    <s v="2FS  TOMFS1945"/>
    <x v="1"/>
    <s v="H"/>
    <s v="B"/>
    <m/>
    <n v="5.3"/>
    <n v="77"/>
    <s v="N"/>
    <n v="5000"/>
    <n v="25622"/>
    <m/>
    <m/>
    <n v="0"/>
    <n v="131020"/>
    <n v="5000"/>
    <n v="78"/>
    <s v="B"/>
    <n v="3.0000000000000001E-3"/>
    <n v="1"/>
    <m/>
    <m/>
    <s v="REPLICATE OF 025205. REL TO UPPER ADAMS"/>
    <x v="43"/>
    <s v="H-Clearwater River, Up, H"/>
    <s v="S-Finn Cr"/>
    <s v="BC"/>
    <s v="FRTH"/>
    <s v="TOMF"/>
    <s v="N"/>
    <n v="5.1135742721099051"/>
    <m/>
  </r>
  <r>
    <s v="N"/>
    <n v="4.0999999999999996"/>
    <n v="20171204"/>
    <s v="CDFO"/>
    <s v="CDFO"/>
    <n v="3"/>
    <s v="!03NOCN0158"/>
    <x v="1"/>
    <m/>
    <m/>
    <m/>
    <m/>
    <n v="1"/>
    <n v="2"/>
    <x v="25"/>
    <n v="200205"/>
    <n v="200205"/>
    <s v="2FS  UPFRR0155"/>
    <s v="2FS  UPFRH1651"/>
    <s v="2FS  UPFRS0155"/>
    <x v="2"/>
    <s v="H"/>
    <s v="B"/>
    <s v="FR"/>
    <n v="2"/>
    <m/>
    <s v="N"/>
    <m/>
    <m/>
    <m/>
    <m/>
    <n v="0"/>
    <n v="160"/>
    <m/>
    <m/>
    <m/>
    <m/>
    <m/>
    <m/>
    <m/>
    <s v="CLASSROOM INCUBATION/SIZE AND REL TIMING ESTIMATED"/>
    <x v="5"/>
    <s v="H-Pr George (Mackenzie) S"/>
    <s v="S-Quesnel R"/>
    <s v="BC"/>
    <s v="FRTH"/>
    <s v="UPFR"/>
    <s v="N"/>
    <s v=""/>
    <m/>
  </r>
  <r>
    <s v="N"/>
    <n v="4.0999999999999996"/>
    <n v="20171204"/>
    <s v="CDFO"/>
    <s v="CDFO"/>
    <n v="3"/>
    <s v="!03NOCN0159"/>
    <x v="1"/>
    <m/>
    <m/>
    <m/>
    <m/>
    <n v="1"/>
    <n v="1"/>
    <x v="25"/>
    <n v="200205"/>
    <n v="200205"/>
    <s v="2FS  UPFRR1890"/>
    <s v="2FS  UPFRH1651"/>
    <s v="2FS  UPFRS1890"/>
    <x v="2"/>
    <s v="H"/>
    <s v="B"/>
    <s v="FR"/>
    <n v="2"/>
    <m/>
    <s v="N"/>
    <m/>
    <m/>
    <m/>
    <m/>
    <n v="0"/>
    <n v="1620"/>
    <m/>
    <m/>
    <m/>
    <m/>
    <m/>
    <m/>
    <m/>
    <m/>
    <x v="15"/>
    <s v="H-Pr George (Mackenzie) S"/>
    <s v="S-Dome Cr"/>
    <s v="BC"/>
    <s v="FRTH"/>
    <s v="UPFR"/>
    <s v="N"/>
    <s v=""/>
    <m/>
  </r>
  <r>
    <s v="N"/>
    <n v="4.0999999999999996"/>
    <n v="20171204"/>
    <s v="CDFO"/>
    <s v="CDFO"/>
    <n v="3"/>
    <s v="!03NOCN0110"/>
    <x v="1"/>
    <m/>
    <m/>
    <m/>
    <m/>
    <n v="1"/>
    <n v="1"/>
    <x v="25"/>
    <n v="20020615"/>
    <n v="20020615"/>
    <s v="2FS  UPFRR1890"/>
    <s v="2FS  UPFRH0270"/>
    <s v="2FS  UPFRS1890"/>
    <x v="2"/>
    <s v="H"/>
    <s v="B"/>
    <m/>
    <n v="0.68"/>
    <m/>
    <s v="N"/>
    <m/>
    <m/>
    <m/>
    <m/>
    <n v="0"/>
    <n v="62653"/>
    <m/>
    <m/>
    <s v="B"/>
    <m/>
    <m/>
    <m/>
    <m/>
    <m/>
    <x v="15"/>
    <s v="H-Penny H"/>
    <s v="S-Dome Cr"/>
    <s v="BC"/>
    <s v="FRTH"/>
    <s v="UPFR"/>
    <s v="N"/>
    <s v=""/>
    <m/>
  </r>
  <r>
    <s v="N"/>
    <n v="4.0999999999999996"/>
    <n v="20171204"/>
    <s v="CDFO"/>
    <s v="CDFO"/>
    <n v="3"/>
    <s v="!03NOCN01120"/>
    <x v="1"/>
    <m/>
    <m/>
    <m/>
    <m/>
    <n v="1"/>
    <n v="1"/>
    <x v="25"/>
    <n v="20020628"/>
    <n v="20020718"/>
    <s v="2FS  TOMMR0253"/>
    <s v="2FS  TOMMH0160"/>
    <s v="2FS  TOMMS0253"/>
    <x v="2"/>
    <s v="H"/>
    <s v="B"/>
    <m/>
    <n v="2.83"/>
    <n v="62"/>
    <s v="N"/>
    <m/>
    <m/>
    <m/>
    <m/>
    <n v="0"/>
    <n v="30125"/>
    <m/>
    <m/>
    <s v="W"/>
    <m/>
    <m/>
    <m/>
    <m/>
    <s v="FED FRY RELEASED FROM ACCLIMATION POND AND TO VARIOUS PARTS OF RIVER."/>
    <x v="8"/>
    <s v="H-Spius Creek H"/>
    <s v="S-Nicola R"/>
    <s v="BC"/>
    <s v="FRTH"/>
    <s v="TOMM"/>
    <s v="N"/>
    <s v=""/>
    <m/>
  </r>
  <r>
    <s v="N"/>
    <n v="4.0999999999999996"/>
    <n v="20171204"/>
    <s v="CDFO"/>
    <s v="CDFO"/>
    <n v="3"/>
    <s v="!03NOCN0466"/>
    <x v="1"/>
    <m/>
    <m/>
    <m/>
    <m/>
    <n v="1"/>
    <n v="2"/>
    <x v="29"/>
    <n v="20041114"/>
    <n v="20041118"/>
    <s v="2FS  TOMFR1958"/>
    <s v="2FS  TOMFH1958"/>
    <s v="2FS  TOMFS1958"/>
    <x v="5"/>
    <s v="H"/>
    <s v="B"/>
    <m/>
    <m/>
    <m/>
    <s v="N"/>
    <m/>
    <m/>
    <m/>
    <m/>
    <n v="0"/>
    <n v="56090"/>
    <m/>
    <m/>
    <m/>
    <m/>
    <m/>
    <m/>
    <m/>
    <m/>
    <x v="12"/>
    <s v="H-Shuswap River, Middle,"/>
    <s v="S-Shuswap R Middle"/>
    <s v="BC"/>
    <s v="FRTH"/>
    <s v="TOMF"/>
    <s v="N"/>
    <s v=""/>
    <m/>
  </r>
  <r>
    <s v="N"/>
    <n v="4.0999999999999996"/>
    <n v="20171204"/>
    <s v="CDFO"/>
    <s v="CDFO"/>
    <n v="3"/>
    <s v="!03NOCN0474"/>
    <x v="1"/>
    <m/>
    <m/>
    <m/>
    <m/>
    <n v="1"/>
    <n v="1"/>
    <x v="29"/>
    <n v="20050505"/>
    <n v="20050505"/>
    <s v="2FS  TOMMR6683"/>
    <s v="2FS  TOMMH0160"/>
    <s v="2FS  TOMMS0160"/>
    <x v="2"/>
    <s v="H"/>
    <s v="B"/>
    <m/>
    <n v="0.99"/>
    <n v="45"/>
    <s v="N"/>
    <m/>
    <m/>
    <m/>
    <m/>
    <n v="0"/>
    <n v="11374"/>
    <m/>
    <m/>
    <s v="B"/>
    <m/>
    <m/>
    <m/>
    <m/>
    <s v="RELEASED AT TWO DIFFERENT SITES IN UPPER MAKA CREEK"/>
    <x v="26"/>
    <s v="H-Spius Creek H"/>
    <s v="S-Spius Cr"/>
    <s v="BC"/>
    <s v="FRTH"/>
    <s v="TOMM"/>
    <s v="N"/>
    <s v=""/>
    <m/>
  </r>
  <r>
    <s v="N"/>
    <n v="4.0999999999999996"/>
    <n v="20171204"/>
    <s v="CDFO"/>
    <s v="CDFO"/>
    <n v="3"/>
    <s v="!03NOCN0477"/>
    <x v="1"/>
    <m/>
    <m/>
    <m/>
    <m/>
    <n v="1"/>
    <n v="3"/>
    <x v="29"/>
    <n v="20050530"/>
    <n v="20050530"/>
    <s v="2FS  LWFRR0244"/>
    <s v="2FS  LWFRH0150"/>
    <s v="2FS  LWFRS0244"/>
    <x v="1"/>
    <s v="H"/>
    <s v="P"/>
    <m/>
    <n v="7.9"/>
    <n v="89"/>
    <s v="N"/>
    <m/>
    <m/>
    <m/>
    <m/>
    <n v="0"/>
    <n v="195201"/>
    <m/>
    <m/>
    <s v="B"/>
    <m/>
    <m/>
    <m/>
    <m/>
    <m/>
    <x v="14"/>
    <s v="H-Inch Creek H"/>
    <s v="S-Stave R"/>
    <s v="BC"/>
    <s v="FRTH"/>
    <s v="LWFR"/>
    <s v="N"/>
    <s v=""/>
    <m/>
  </r>
  <r>
    <s v="N"/>
    <n v="4.0999999999999996"/>
    <n v="20171204"/>
    <s v="CDFO"/>
    <s v="CDFO"/>
    <n v="3"/>
    <s v="!03NOCN0652"/>
    <x v="1"/>
    <m/>
    <m/>
    <m/>
    <m/>
    <n v="1"/>
    <n v="2"/>
    <x v="22"/>
    <n v="20070511"/>
    <n v="20070511"/>
    <s v="2FS  LWFRR0154"/>
    <s v="2FS  LWFRH0154"/>
    <s v="2FS  LWFRS0107"/>
    <x v="1"/>
    <s v="H"/>
    <s v="B"/>
    <m/>
    <n v="7.4"/>
    <m/>
    <s v="N"/>
    <m/>
    <m/>
    <m/>
    <m/>
    <n v="0"/>
    <n v="219900"/>
    <m/>
    <m/>
    <s v="B"/>
    <m/>
    <m/>
    <m/>
    <m/>
    <m/>
    <x v="3"/>
    <s v="H-Chehalis River H"/>
    <s v="S-Chilliwack R"/>
    <s v="BC"/>
    <s v="FRTH"/>
    <s v="LWFR"/>
    <s v="N"/>
    <s v=""/>
    <m/>
  </r>
  <r>
    <s v="N"/>
    <n v="4.0999999999999996"/>
    <n v="20171204"/>
    <s v="CDFO"/>
    <s v="CDFO"/>
    <n v="3"/>
    <s v="!03NOCN05124"/>
    <x v="1"/>
    <m/>
    <m/>
    <m/>
    <m/>
    <n v="1"/>
    <n v="1"/>
    <x v="14"/>
    <n v="20060620"/>
    <n v="20060620"/>
    <s v="2FS  TOMMR0253"/>
    <s v="2FS  TOMMH0160"/>
    <s v="2FS  TOMMS0253"/>
    <x v="2"/>
    <s v="H"/>
    <s v="B"/>
    <m/>
    <n v="2.35"/>
    <n v="59"/>
    <s v="N"/>
    <m/>
    <m/>
    <m/>
    <m/>
    <n v="0"/>
    <n v="30000"/>
    <m/>
    <m/>
    <s v="W"/>
    <m/>
    <m/>
    <m/>
    <m/>
    <s v="RELEASED DOWNSTREAM OF SPIUS CR CONFLUENCE AT 11 SITES."/>
    <x v="8"/>
    <s v="H-Spius Creek H"/>
    <s v="S-Nicola R"/>
    <s v="BC"/>
    <s v="FRTH"/>
    <s v="TOMM"/>
    <s v="N"/>
    <s v=""/>
    <m/>
  </r>
  <r>
    <s v="N"/>
    <n v="4.0999999999999996"/>
    <n v="20171204"/>
    <s v="CDFO"/>
    <s v="CDFO"/>
    <n v="3"/>
    <s v="!03NOCN1018"/>
    <x v="1"/>
    <m/>
    <m/>
    <m/>
    <m/>
    <n v="1"/>
    <n v="1"/>
    <x v="8"/>
    <n v="20110520"/>
    <n v="20110520"/>
    <s v="2FS  TOMMR1387"/>
    <s v="2FS  TOMMH0160"/>
    <s v="2FS  TOMMS1387"/>
    <x v="2"/>
    <s v="H"/>
    <s v="P"/>
    <s v="FR"/>
    <n v="1.93"/>
    <n v="54"/>
    <s v="N"/>
    <m/>
    <m/>
    <m/>
    <m/>
    <n v="0"/>
    <n v="35049"/>
    <m/>
    <m/>
    <s v="B"/>
    <m/>
    <m/>
    <m/>
    <m/>
    <m/>
    <x v="18"/>
    <s v="H-Spius Creek H"/>
    <s v="S-Coldwater R"/>
    <s v="BC"/>
    <s v="FRTH"/>
    <s v="TOMM"/>
    <s v="N"/>
    <s v=""/>
    <m/>
  </r>
  <r>
    <s v="T"/>
    <n v="4.0999999999999996"/>
    <n v="20171204"/>
    <s v="CDFO"/>
    <s v="CDFO"/>
    <n v="3"/>
    <s v="025924"/>
    <x v="0"/>
    <m/>
    <m/>
    <m/>
    <m/>
    <n v="1"/>
    <n v="2"/>
    <x v="28"/>
    <n v="199104"/>
    <n v="19910423"/>
    <s v="2FS  TOMFR0045"/>
    <s v="2FS  TOMFH0162"/>
    <s v="2FS  TOMFS0045"/>
    <x v="1"/>
    <s v="H"/>
    <s v="B"/>
    <m/>
    <n v="12.7"/>
    <n v="101"/>
    <s v="N"/>
    <n v="5000"/>
    <n v="11375"/>
    <m/>
    <m/>
    <n v="0"/>
    <n v="1202"/>
    <n v="5000"/>
    <n v="57"/>
    <s v="B"/>
    <n v="5.0000000000000001E-3"/>
    <m/>
    <m/>
    <m/>
    <s v="ACCELERATED INCUBATION AT QUESNEL"/>
    <x v="17"/>
    <s v="H-Clearwater River, Up, H"/>
    <s v="S-Raft R"/>
    <s v="BC"/>
    <s v="FRTH"/>
    <s v="TOMF"/>
    <s v="N"/>
    <n v="0.10567032967032967"/>
    <m/>
  </r>
  <r>
    <s v="T"/>
    <n v="4.0999999999999996"/>
    <n v="20171204"/>
    <s v="CDFO"/>
    <s v="CDFO"/>
    <n v="3"/>
    <s v="025925"/>
    <x v="0"/>
    <m/>
    <m/>
    <m/>
    <m/>
    <n v="1"/>
    <n v="2"/>
    <x v="28"/>
    <n v="199104"/>
    <n v="19910423"/>
    <s v="2FS  TOMFR0045"/>
    <s v="2FS  TOMFH0162"/>
    <s v="2FS  TOMFS0045"/>
    <x v="1"/>
    <s v="H"/>
    <s v="B"/>
    <m/>
    <n v="12.7"/>
    <n v="101"/>
    <s v="N"/>
    <n v="5000"/>
    <n v="11029"/>
    <m/>
    <m/>
    <n v="0"/>
    <n v="1166"/>
    <n v="5000"/>
    <n v="55"/>
    <s v="B"/>
    <n v="5.0000000000000001E-3"/>
    <m/>
    <m/>
    <m/>
    <s v="ACCELERATED INCUBATION AT QUESNEL"/>
    <x v="17"/>
    <s v="H-Clearwater River, Up, H"/>
    <s v="S-Raft R"/>
    <s v="BC"/>
    <s v="FRTH"/>
    <s v="TOMF"/>
    <s v="N"/>
    <n v="0.10572128026112974"/>
    <m/>
  </r>
  <r>
    <s v="T"/>
    <n v="4.0999999999999996"/>
    <n v="20171204"/>
    <s v="CDFO"/>
    <s v="CDFO"/>
    <n v="3"/>
    <s v="025762"/>
    <x v="0"/>
    <m/>
    <m/>
    <m/>
    <m/>
    <n v="1"/>
    <n v="3"/>
    <x v="17"/>
    <n v="198905"/>
    <n v="19890515"/>
    <s v="2FS  LWFRR0154"/>
    <s v="2FS  LWFRH0154"/>
    <s v="2FS  LWFRS0229"/>
    <x v="2"/>
    <s v="H"/>
    <s v="B"/>
    <m/>
    <n v="2.2000000000000002"/>
    <n v="61"/>
    <s v="N"/>
    <n v="5000"/>
    <n v="27421"/>
    <m/>
    <m/>
    <n v="0"/>
    <n v="106355"/>
    <n v="5000"/>
    <n v="55"/>
    <s v="B"/>
    <n v="2E-3"/>
    <n v="4"/>
    <m/>
    <m/>
    <s v="TIME &amp; SIZE - SPRING REL. ALSO 025761 (SPRING) &amp; 025763 (FALL REL.)"/>
    <x v="3"/>
    <s v="H-Chehalis River H"/>
    <s v="S-Harrison R"/>
    <s v="BC"/>
    <s v="FRTH"/>
    <s v="LWFR"/>
    <s v="N"/>
    <n v="3.8785966959629481"/>
    <m/>
  </r>
  <r>
    <s v="T"/>
    <n v="4.0999999999999996"/>
    <n v="20171204"/>
    <s v="CDFO"/>
    <s v="CDFO"/>
    <n v="3"/>
    <s v="181233"/>
    <x v="0"/>
    <m/>
    <m/>
    <m/>
    <m/>
    <n v="1"/>
    <n v="3"/>
    <x v="18"/>
    <n v="19940414"/>
    <n v="19940418"/>
    <s v="2FS  LWFRR0154"/>
    <s v="2FS  LWFRH0154"/>
    <s v="2FS  LWFRS0229"/>
    <x v="2"/>
    <s v="H"/>
    <s v="B"/>
    <m/>
    <n v="1.6"/>
    <n v="55"/>
    <s v="N"/>
    <n v="5000"/>
    <n v="49158"/>
    <m/>
    <m/>
    <n v="0"/>
    <n v="508644"/>
    <n v="5000"/>
    <n v="729"/>
    <s v="B"/>
    <n v="1.46E-2"/>
    <n v="33"/>
    <n v="1985"/>
    <m/>
    <s v="HEATH TRAY INCUBATED. FED OMP."/>
    <x v="3"/>
    <s v="H-Chehalis River H"/>
    <s v="S-Harrison R"/>
    <s v="BC"/>
    <s v="FRTH"/>
    <s v="LWFR"/>
    <s v="N"/>
    <n v="10.34712559502014"/>
    <m/>
  </r>
  <r>
    <s v="N"/>
    <n v="4.0999999999999996"/>
    <n v="20171204"/>
    <s v="CDFO"/>
    <s v="CDFO"/>
    <n v="3"/>
    <s v="!03NOCN0199"/>
    <x v="1"/>
    <m/>
    <m/>
    <m/>
    <m/>
    <n v="1"/>
    <n v="2"/>
    <x v="25"/>
    <n v="200205"/>
    <n v="200205"/>
    <s v="2FS  TOMFR0161"/>
    <s v="2FS  TOMFH1650"/>
    <s v="2FS  TOMFS0161"/>
    <x v="1"/>
    <s v="H"/>
    <s v="B"/>
    <s v="FR"/>
    <n v="3"/>
    <m/>
    <s v="N"/>
    <m/>
    <m/>
    <m/>
    <m/>
    <n v="0"/>
    <n v="600"/>
    <m/>
    <m/>
    <s v="B"/>
    <m/>
    <m/>
    <m/>
    <m/>
    <m/>
    <x v="1"/>
    <s v="H-N Okanagan-Shuswap Sch"/>
    <s v="S-Shuswap R Low"/>
    <s v="BC"/>
    <s v="FRTH"/>
    <s v="TOMF"/>
    <s v="N"/>
    <s v=""/>
    <m/>
  </r>
  <r>
    <s v="N"/>
    <n v="4.0999999999999996"/>
    <n v="20171204"/>
    <s v="CDFO"/>
    <s v="CDFO"/>
    <n v="3"/>
    <s v="!03NOCN0195"/>
    <x v="1"/>
    <m/>
    <m/>
    <m/>
    <m/>
    <n v="1"/>
    <n v="2"/>
    <x v="25"/>
    <n v="200205"/>
    <n v="200205"/>
    <s v="2FS  TOMFR0161"/>
    <s v="2FS  TOMFH2559"/>
    <s v="2FS  TOMFS0161"/>
    <x v="1"/>
    <s v="H"/>
    <s v="B"/>
    <s v="FR"/>
    <n v="3"/>
    <m/>
    <s v="N"/>
    <m/>
    <m/>
    <m/>
    <m/>
    <n v="0"/>
    <n v="900"/>
    <m/>
    <m/>
    <s v="B"/>
    <m/>
    <m/>
    <m/>
    <m/>
    <m/>
    <x v="1"/>
    <s v="H-Vernon Schools"/>
    <s v="S-Shuswap R Low"/>
    <s v="BC"/>
    <s v="FRTH"/>
    <s v="TOMF"/>
    <s v="N"/>
    <s v=""/>
    <m/>
  </r>
  <r>
    <s v="N"/>
    <n v="4.0999999999999996"/>
    <n v="20171204"/>
    <s v="CDFO"/>
    <s v="CDFO"/>
    <n v="3"/>
    <s v="!03NOCN0197"/>
    <x v="1"/>
    <m/>
    <m/>
    <m/>
    <m/>
    <n v="1"/>
    <n v="2"/>
    <x v="25"/>
    <n v="200205"/>
    <n v="200205"/>
    <s v="2FS  TOMFR0161"/>
    <s v="2FS  TOMFH0289"/>
    <s v="2FS  TOMFS0161"/>
    <x v="4"/>
    <s v="H"/>
    <s v="B"/>
    <m/>
    <n v="0.4"/>
    <m/>
    <s v="N"/>
    <m/>
    <m/>
    <m/>
    <m/>
    <n v="0"/>
    <n v="166361"/>
    <m/>
    <m/>
    <s v="B"/>
    <m/>
    <m/>
    <m/>
    <m/>
    <m/>
    <x v="1"/>
    <s v="H-Kingfisher Creek/ TOMF"/>
    <s v="S-Shuswap R Low"/>
    <s v="BC"/>
    <s v="FRTH"/>
    <s v="TOMF"/>
    <s v="N"/>
    <s v=""/>
    <m/>
  </r>
  <r>
    <s v="N"/>
    <n v="4.0999999999999996"/>
    <n v="20171204"/>
    <s v="CDFO"/>
    <s v="CDFO"/>
    <n v="3"/>
    <s v="!03NOCN02116"/>
    <x v="1"/>
    <m/>
    <m/>
    <m/>
    <m/>
    <n v="1"/>
    <n v="2"/>
    <x v="20"/>
    <n v="200306"/>
    <n v="200306"/>
    <s v="2FS  UPFRR0155"/>
    <s v="2FS  UPFRH1625"/>
    <s v="2FS  UPFRS0155"/>
    <x v="1"/>
    <s v="H"/>
    <s v="P"/>
    <m/>
    <n v="3"/>
    <m/>
    <s v="N"/>
    <m/>
    <m/>
    <m/>
    <m/>
    <n v="0"/>
    <n v="4000"/>
    <m/>
    <m/>
    <m/>
    <m/>
    <m/>
    <m/>
    <m/>
    <s v="NUMBER, DATE &amp; SIZE ESTIMATED."/>
    <x v="5"/>
    <s v="H-Salmon River/ UPFR H"/>
    <s v="S-Quesnel R"/>
    <s v="BC"/>
    <s v="FRTH"/>
    <s v="UPFR"/>
    <s v="N"/>
    <s v=""/>
    <m/>
  </r>
  <r>
    <s v="N"/>
    <n v="4.0999999999999996"/>
    <n v="20171204"/>
    <s v="CDFO"/>
    <s v="CDFO"/>
    <n v="3"/>
    <s v="!03NOCN96135"/>
    <x v="1"/>
    <m/>
    <m/>
    <m/>
    <m/>
    <n v="1"/>
    <n v="2"/>
    <x v="32"/>
    <n v="199705"/>
    <n v="199705"/>
    <s v="2FS  UPFRR1619"/>
    <s v="2FS  UPFRH2566"/>
    <s v="2FS  UPFRS1619"/>
    <x v="2"/>
    <s v="H"/>
    <s v="B"/>
    <s v="FR"/>
    <n v="2"/>
    <m/>
    <s v="N"/>
    <m/>
    <m/>
    <m/>
    <m/>
    <n v="0"/>
    <n v="82"/>
    <m/>
    <m/>
    <s v="B"/>
    <m/>
    <m/>
    <m/>
    <m/>
    <m/>
    <x v="20"/>
    <s v="H-Gold Trail Schools"/>
    <s v="S-Bridge R"/>
    <s v="BC"/>
    <s v="FRTH"/>
    <s v="UPFR"/>
    <s v="N"/>
    <s v=""/>
    <m/>
  </r>
  <r>
    <s v="T"/>
    <n v="4.0999999999999996"/>
    <n v="20171204"/>
    <s v="CDFO"/>
    <s v="CDFO"/>
    <n v="3"/>
    <s v="024725"/>
    <x v="0"/>
    <m/>
    <m/>
    <m/>
    <m/>
    <n v="1"/>
    <n v="1"/>
    <x v="5"/>
    <n v="198805"/>
    <n v="19880510"/>
    <s v="2FS  LWFRR0152"/>
    <s v="2FS  LWFRH0152"/>
    <s v="2FS  LWFRS0152"/>
    <x v="1"/>
    <s v="H"/>
    <s v="B"/>
    <m/>
    <n v="12.2"/>
    <m/>
    <s v="N"/>
    <n v="5000"/>
    <n v="24400"/>
    <m/>
    <m/>
    <n v="0"/>
    <n v="14665"/>
    <n v="5000"/>
    <n v="1016"/>
    <s v="B"/>
    <n v="0.04"/>
    <n v="2"/>
    <m/>
    <m/>
    <s v="INIT INCUB+ REARED AT INCH; HATCHERY  RELEASE"/>
    <x v="13"/>
    <s v="H-Birkenhead River H"/>
    <s v="S-Birkenhead R"/>
    <s v="BC"/>
    <s v="FRTH"/>
    <s v="LWFR"/>
    <s v="N"/>
    <n v="0.60102459016393439"/>
    <m/>
  </r>
  <r>
    <s v="N"/>
    <n v="4.0999999999999996"/>
    <n v="20171204"/>
    <s v="CDFO"/>
    <s v="CDFO"/>
    <n v="3"/>
    <s v="!03NOCN0395"/>
    <x v="1"/>
    <m/>
    <m/>
    <m/>
    <m/>
    <n v="1"/>
    <n v="2"/>
    <x v="21"/>
    <n v="200405"/>
    <n v="200405"/>
    <s v="2FS  TOMFR0161"/>
    <s v="2FS  TOMFH0289"/>
    <s v="2FS  TOMFS0161"/>
    <x v="4"/>
    <s v="H"/>
    <s v="B"/>
    <m/>
    <n v="0.5"/>
    <m/>
    <s v="N"/>
    <m/>
    <m/>
    <m/>
    <m/>
    <n v="0"/>
    <n v="170000"/>
    <m/>
    <m/>
    <s v="B"/>
    <m/>
    <m/>
    <m/>
    <m/>
    <m/>
    <x v="1"/>
    <s v="H-Kingfisher Creek/ TOMF"/>
    <s v="S-Shuswap R Low"/>
    <s v="BC"/>
    <s v="FRTH"/>
    <s v="TOMF"/>
    <s v="N"/>
    <s v=""/>
    <m/>
  </r>
  <r>
    <s v="T"/>
    <n v="4.0999999999999996"/>
    <n v="20171204"/>
    <s v="CDFO"/>
    <s v="CDFO"/>
    <n v="3"/>
    <s v="024757"/>
    <x v="0"/>
    <m/>
    <m/>
    <m/>
    <m/>
    <n v="1"/>
    <n v="2"/>
    <x v="5"/>
    <n v="198804"/>
    <n v="19880424"/>
    <s v="2FS  UPFRR2745"/>
    <s v="2FS  UPFRH0155"/>
    <s v="2FS  UPFRS0155"/>
    <x v="1"/>
    <s v="H"/>
    <s v="B"/>
    <m/>
    <n v="3.7"/>
    <n v="67"/>
    <s v="N"/>
    <n v="5000"/>
    <n v="26431"/>
    <m/>
    <m/>
    <n v="5000"/>
    <n v="81"/>
    <m/>
    <m/>
    <m/>
    <n v="3.0999999999999999E-3"/>
    <n v="1"/>
    <m/>
    <m/>
    <s v="QUESNEL TOWNSITE RELEASE"/>
    <x v="44"/>
    <s v="H-Quesnel River H"/>
    <s v="S-Quesnel R"/>
    <s v="BC"/>
    <s v="FRTH"/>
    <s v="UPFR"/>
    <s v="N"/>
    <n v="3.0645832545117477E-3"/>
    <m/>
  </r>
  <r>
    <s v="T"/>
    <n v="4.0999999999999996"/>
    <n v="20171204"/>
    <s v="CDFO"/>
    <s v="CDFO"/>
    <n v="3"/>
    <s v="024752"/>
    <x v="0"/>
    <m/>
    <m/>
    <m/>
    <m/>
    <n v="1"/>
    <n v="2"/>
    <x v="5"/>
    <n v="198804"/>
    <n v="19880424"/>
    <s v="2FS  UPFRR0155"/>
    <s v="2FS  UPFRH0155"/>
    <s v="2FS  UPFRS0155"/>
    <x v="1"/>
    <s v="H"/>
    <s v="B"/>
    <m/>
    <n v="3.5"/>
    <n v="67"/>
    <s v="N"/>
    <n v="5000"/>
    <n v="26491"/>
    <m/>
    <m/>
    <n v="0"/>
    <n v="103858"/>
    <m/>
    <m/>
    <m/>
    <m/>
    <n v="1"/>
    <m/>
    <m/>
    <s v="HATCHERY RELEASE - EARLY"/>
    <x v="5"/>
    <s v="H-Quesnel River H"/>
    <s v="S-Quesnel R"/>
    <s v="BC"/>
    <s v="FRTH"/>
    <s v="UPFR"/>
    <s v="N"/>
    <n v="3.9205013023290931"/>
    <m/>
  </r>
  <r>
    <s v="N"/>
    <n v="4.0999999999999996"/>
    <n v="20171204"/>
    <s v="CDFO"/>
    <s v="CDFO"/>
    <n v="3"/>
    <s v="!03NOCN9731"/>
    <x v="1"/>
    <m/>
    <m/>
    <m/>
    <m/>
    <n v="1"/>
    <n v="2"/>
    <x v="1"/>
    <n v="199805"/>
    <n v="19980528"/>
    <s v="2FS  LWFRR1155"/>
    <s v="2FS  LWFRH0150"/>
    <s v="2FS  LWFRS1155"/>
    <x v="1"/>
    <s v="H"/>
    <s v="P"/>
    <m/>
    <n v="2.9"/>
    <n v="67"/>
    <s v="N"/>
    <m/>
    <m/>
    <m/>
    <m/>
    <n v="0"/>
    <n v="687"/>
    <m/>
    <m/>
    <s v="B"/>
    <m/>
    <m/>
    <m/>
    <m/>
    <m/>
    <x v="27"/>
    <s v="H-Inch Creek H"/>
    <s v="S-Maria Sl"/>
    <s v="BC"/>
    <s v="FRTH"/>
    <s v="LWFR"/>
    <s v="N"/>
    <s v=""/>
    <m/>
  </r>
  <r>
    <s v="N"/>
    <n v="4.0999999999999996"/>
    <n v="20171204"/>
    <s v="CDFO"/>
    <s v="CDFO"/>
    <n v="3"/>
    <s v="!03NOCN96134"/>
    <x v="1"/>
    <m/>
    <m/>
    <m/>
    <m/>
    <n v="1"/>
    <n v="2"/>
    <x v="32"/>
    <n v="199805"/>
    <n v="199805"/>
    <s v="2FS  LWFRR0107"/>
    <s v="2FS  LWFRH2522"/>
    <s v="2FS  LWFRS0107"/>
    <x v="3"/>
    <s v="H"/>
    <s v="B"/>
    <m/>
    <n v="475"/>
    <m/>
    <s v="N"/>
    <m/>
    <m/>
    <m/>
    <m/>
    <n v="0"/>
    <n v="7000"/>
    <m/>
    <m/>
    <s v="B"/>
    <m/>
    <m/>
    <m/>
    <m/>
    <m/>
    <x v="16"/>
    <s v="H-Steveston Salmon H"/>
    <s v="S-Chilliwack R"/>
    <s v="BC"/>
    <s v="FRTH"/>
    <s v="LWFR"/>
    <s v="N"/>
    <s v=""/>
    <m/>
  </r>
  <r>
    <s v="N"/>
    <n v="4.0999999999999996"/>
    <n v="20171204"/>
    <s v="CDFO"/>
    <s v="CDFO"/>
    <n v="3"/>
    <s v="!03NOCN0066"/>
    <x v="1"/>
    <m/>
    <m/>
    <m/>
    <m/>
    <n v="1"/>
    <n v="1"/>
    <x v="33"/>
    <n v="200105"/>
    <n v="200105"/>
    <s v="2FS  LWFRR0152"/>
    <s v="2FS  LWFRH0152"/>
    <s v="2FS  LWFRS0152"/>
    <x v="1"/>
    <s v="H"/>
    <s v="P"/>
    <m/>
    <n v="4"/>
    <m/>
    <s v="N"/>
    <m/>
    <m/>
    <m/>
    <m/>
    <n v="0"/>
    <n v="50000"/>
    <m/>
    <m/>
    <s v="B"/>
    <m/>
    <m/>
    <m/>
    <m/>
    <m/>
    <x v="13"/>
    <s v="H-Birkenhead River H"/>
    <s v="S-Birkenhead R"/>
    <s v="BC"/>
    <s v="FRTH"/>
    <s v="LWFR"/>
    <s v="N"/>
    <s v=""/>
    <m/>
  </r>
  <r>
    <s v="N"/>
    <n v="4.0999999999999996"/>
    <n v="20171204"/>
    <s v="CDFO"/>
    <s v="CDFO"/>
    <n v="3"/>
    <s v="!03NOCN0292"/>
    <x v="1"/>
    <m/>
    <m/>
    <m/>
    <m/>
    <n v="1"/>
    <n v="2"/>
    <x v="20"/>
    <n v="200305"/>
    <n v="200305"/>
    <s v="2FS  TOMFR0161"/>
    <s v="2FS  TOMFH2083"/>
    <s v="2FS  TOMFS0161"/>
    <x v="1"/>
    <s v="H"/>
    <s v="B"/>
    <s v="FR"/>
    <n v="3"/>
    <m/>
    <s v="N"/>
    <m/>
    <m/>
    <m/>
    <m/>
    <n v="0"/>
    <n v="100"/>
    <m/>
    <m/>
    <m/>
    <m/>
    <m/>
    <m/>
    <m/>
    <s v="CLASSROOM INCUBATION. SIZE &amp; DATE AT RELEASE ARE ESTIMATED."/>
    <x v="1"/>
    <s v="H-Revelstoke Schools"/>
    <s v="S-Shuswap R Low"/>
    <s v="BC"/>
    <s v="FRTH"/>
    <s v="TOMF"/>
    <s v="N"/>
    <s v=""/>
    <m/>
  </r>
  <r>
    <s v="N"/>
    <n v="4.0999999999999996"/>
    <n v="20171204"/>
    <s v="CDFO"/>
    <s v="CDFO"/>
    <n v="3"/>
    <s v="!03NOCN0242"/>
    <x v="1"/>
    <m/>
    <m/>
    <m/>
    <m/>
    <n v="1"/>
    <n v="1"/>
    <x v="20"/>
    <n v="200305"/>
    <n v="200305"/>
    <s v="2FS  LWFRR0152"/>
    <s v="2FS  LWFRH0152"/>
    <s v="2FS  LWFRS0152"/>
    <x v="2"/>
    <s v="H"/>
    <s v="B"/>
    <m/>
    <n v="2.8"/>
    <m/>
    <s v="N"/>
    <m/>
    <m/>
    <m/>
    <m/>
    <n v="0"/>
    <n v="78000"/>
    <m/>
    <m/>
    <s v="W"/>
    <m/>
    <m/>
    <m/>
    <m/>
    <s v="FRY RELEASE.  10K RELEASED TO OUTLET OF BIRKENHEAD LAKE"/>
    <x v="13"/>
    <s v="H-Birkenhead River H"/>
    <s v="S-Birkenhead R"/>
    <s v="BC"/>
    <s v="FRTH"/>
    <s v="LWFR"/>
    <s v="N"/>
    <s v=""/>
    <m/>
  </r>
  <r>
    <s v="N"/>
    <n v="4.0999999999999996"/>
    <n v="20171204"/>
    <s v="CDFO"/>
    <s v="CDFO"/>
    <n v="3"/>
    <s v="!03NOCN9853"/>
    <x v="1"/>
    <m/>
    <m/>
    <m/>
    <m/>
    <n v="1"/>
    <n v="1"/>
    <x v="19"/>
    <n v="199905"/>
    <n v="199905"/>
    <s v="2FS  LWFRR0152"/>
    <s v="2FS  LWFRH0152"/>
    <s v="2FS  LWFRS0152"/>
    <x v="1"/>
    <s v="H"/>
    <s v="P"/>
    <m/>
    <n v="3"/>
    <m/>
    <s v="N"/>
    <m/>
    <m/>
    <m/>
    <m/>
    <n v="0"/>
    <n v="50000"/>
    <m/>
    <m/>
    <s v="B"/>
    <m/>
    <m/>
    <m/>
    <m/>
    <m/>
    <x v="13"/>
    <s v="H-Birkenhead River H"/>
    <s v="S-Birkenhead R"/>
    <s v="BC"/>
    <s v="FRTH"/>
    <s v="LWFR"/>
    <s v="N"/>
    <s v=""/>
    <m/>
  </r>
  <r>
    <s v="N"/>
    <n v="4.0999999999999996"/>
    <n v="20171204"/>
    <s v="CDFO"/>
    <s v="CDFO"/>
    <n v="3"/>
    <s v="!03NOCN0394"/>
    <x v="1"/>
    <m/>
    <m/>
    <m/>
    <m/>
    <n v="1"/>
    <n v="1"/>
    <x v="21"/>
    <n v="200406"/>
    <n v="200406"/>
    <s v="2FS  UPFRR1625"/>
    <s v="2FS  UPFRH1651"/>
    <s v="2FS  UPFRS1625"/>
    <x v="1"/>
    <s v="H"/>
    <s v="B"/>
    <s v="FR"/>
    <n v="3"/>
    <m/>
    <s v="N"/>
    <m/>
    <m/>
    <m/>
    <m/>
    <n v="0"/>
    <n v="1080"/>
    <m/>
    <m/>
    <s v="B"/>
    <m/>
    <m/>
    <m/>
    <m/>
    <m/>
    <x v="9"/>
    <s v="H-Pr George (Mackenzie) S"/>
    <s v="S-Salmon R/UPFR"/>
    <s v="BC"/>
    <s v="FRTH"/>
    <s v="UPFR"/>
    <s v="N"/>
    <s v=""/>
    <m/>
  </r>
  <r>
    <s v="N"/>
    <n v="4.0999999999999996"/>
    <n v="20171204"/>
    <s v="CDFO"/>
    <s v="CDFO"/>
    <n v="3"/>
    <s v="!03NOCN0507"/>
    <x v="1"/>
    <m/>
    <m/>
    <m/>
    <m/>
    <n v="1"/>
    <n v="2"/>
    <x v="14"/>
    <n v="20060424"/>
    <n v="20060429"/>
    <s v="2FS  LWFRR0107"/>
    <s v="2FS  LWFRH0107"/>
    <s v="2FS  LWFRS0107"/>
    <x v="1"/>
    <s v="H"/>
    <s v="P"/>
    <m/>
    <n v="6.7"/>
    <m/>
    <s v="N"/>
    <m/>
    <m/>
    <m/>
    <m/>
    <n v="0"/>
    <n v="418105"/>
    <m/>
    <m/>
    <s v="B"/>
    <m/>
    <m/>
    <m/>
    <m/>
    <s v="FINAL RELEASE ADJUSTED FOR PREDATION LOSSES"/>
    <x v="16"/>
    <s v="H-Chilliwack River H"/>
    <s v="S-Chilliwack R"/>
    <s v="BC"/>
    <s v="FRTH"/>
    <s v="LWFR"/>
    <s v="N"/>
    <s v=""/>
    <m/>
  </r>
  <r>
    <s v="N"/>
    <n v="4.0999999999999996"/>
    <n v="20171204"/>
    <s v="CDFO"/>
    <s v="CDFO"/>
    <n v="3"/>
    <s v="!03NOCN9565"/>
    <x v="1"/>
    <m/>
    <m/>
    <m/>
    <m/>
    <n v="1"/>
    <n v="2"/>
    <x v="16"/>
    <n v="199605"/>
    <n v="199605"/>
    <s v="2FS  UPFRR0155"/>
    <s v="2FS  UPFRH0022"/>
    <s v="2FS  UPFRS0155"/>
    <x v="1"/>
    <s v="H"/>
    <s v="B"/>
    <s v="FR"/>
    <n v="3"/>
    <m/>
    <s v="N"/>
    <m/>
    <m/>
    <m/>
    <m/>
    <n v="0"/>
    <n v="250"/>
    <m/>
    <m/>
    <s v="B"/>
    <m/>
    <m/>
    <m/>
    <m/>
    <m/>
    <x v="5"/>
    <s v="H-Williams Lk Schools"/>
    <s v="S-Quesnel R"/>
    <s v="BC"/>
    <s v="FRTH"/>
    <s v="UPFR"/>
    <s v="N"/>
    <s v=""/>
    <m/>
  </r>
  <r>
    <s v="T"/>
    <n v="4.0999999999999996"/>
    <n v="20171204"/>
    <s v="CDFO"/>
    <s v="CDFO"/>
    <n v="3"/>
    <s v="024741"/>
    <x v="0"/>
    <m/>
    <m/>
    <m/>
    <m/>
    <n v="1"/>
    <n v="3"/>
    <x v="5"/>
    <n v="198805"/>
    <n v="19880531"/>
    <s v="2FS  LWFRR0154"/>
    <s v="2FS  LWFRH0154"/>
    <s v="2FS  LWFRS0229"/>
    <x v="1"/>
    <s v="H"/>
    <s v="B"/>
    <m/>
    <n v="4.4000000000000004"/>
    <n v="75"/>
    <s v="N"/>
    <n v="5000"/>
    <n v="25277"/>
    <m/>
    <m/>
    <n v="0"/>
    <n v="952042"/>
    <n v="5000"/>
    <n v="511"/>
    <s v="B"/>
    <n v="1.9800000000000002E-2"/>
    <n v="25"/>
    <m/>
    <m/>
    <s v="TIME AND SIZE: SPRING"/>
    <x v="3"/>
    <s v="H-Chehalis River H"/>
    <s v="S-Harrison R"/>
    <s v="BC"/>
    <s v="FRTH"/>
    <s v="LWFR"/>
    <s v="N"/>
    <n v="37.664358903350873"/>
    <m/>
  </r>
  <r>
    <s v="T"/>
    <n v="4.0999999999999996"/>
    <n v="20171204"/>
    <s v="CDFO"/>
    <s v="CDFO"/>
    <n v="3"/>
    <s v="024751"/>
    <x v="0"/>
    <m/>
    <m/>
    <m/>
    <m/>
    <n v="1"/>
    <n v="2"/>
    <x v="5"/>
    <n v="198804"/>
    <n v="19880424"/>
    <s v="2FS  UPFRR0155"/>
    <s v="2FS  UPFRH0155"/>
    <s v="2FS  UPFRS0155"/>
    <x v="1"/>
    <s v="H"/>
    <s v="B"/>
    <m/>
    <n v="3.5"/>
    <n v="67"/>
    <s v="N"/>
    <n v="5000"/>
    <n v="25561"/>
    <m/>
    <m/>
    <n v="0"/>
    <n v="100236"/>
    <n v="5000"/>
    <n v="9"/>
    <m/>
    <n v="4.0000000000000002E-4"/>
    <n v="1"/>
    <m/>
    <m/>
    <s v="HATCHERY RELEASE - EARLY"/>
    <x v="5"/>
    <s v="H-Quesnel River H"/>
    <s v="S-Quesnel R"/>
    <s v="BC"/>
    <s v="FRTH"/>
    <s v="UPFR"/>
    <s v="N"/>
    <n v="3.9214428230507412"/>
    <m/>
  </r>
  <r>
    <s v="N"/>
    <n v="4.0999999999999996"/>
    <n v="20171204"/>
    <s v="CDFO"/>
    <s v="CDFO"/>
    <n v="3"/>
    <s v="!03NOCN9763"/>
    <x v="1"/>
    <m/>
    <m/>
    <m/>
    <m/>
    <n v="1"/>
    <n v="2"/>
    <x v="1"/>
    <n v="199805"/>
    <n v="199805"/>
    <s v="2FS  TOMFR0161"/>
    <s v="2FS  TOMFH2559"/>
    <s v="2FS  TOMFS0161"/>
    <x v="1"/>
    <s v="H"/>
    <s v="B"/>
    <s v="FR"/>
    <m/>
    <m/>
    <s v="N"/>
    <m/>
    <m/>
    <m/>
    <m/>
    <n v="0"/>
    <n v="1050"/>
    <m/>
    <m/>
    <s v="B"/>
    <m/>
    <m/>
    <m/>
    <m/>
    <m/>
    <x v="1"/>
    <s v="H-Vernon Schools"/>
    <s v="S-Shuswap R Low"/>
    <s v="BC"/>
    <s v="FRTH"/>
    <s v="TOMF"/>
    <s v="N"/>
    <s v=""/>
    <m/>
  </r>
  <r>
    <s v="N"/>
    <n v="4.0999999999999996"/>
    <n v="20171204"/>
    <s v="CDFO"/>
    <s v="CDFO"/>
    <n v="3"/>
    <s v="!03NOCN9911"/>
    <x v="1"/>
    <m/>
    <m/>
    <m/>
    <m/>
    <n v="1"/>
    <n v="2"/>
    <x v="34"/>
    <n v="200005"/>
    <n v="200005"/>
    <s v="2FS  TOMFR0161"/>
    <s v="2FS  TOMFH1650"/>
    <s v="2FS  TOMFS0161"/>
    <x v="1"/>
    <s v="H"/>
    <s v="B"/>
    <s v="FR"/>
    <n v="3"/>
    <m/>
    <s v="N"/>
    <m/>
    <m/>
    <m/>
    <m/>
    <n v="0"/>
    <n v="1000"/>
    <m/>
    <m/>
    <s v="B"/>
    <m/>
    <m/>
    <m/>
    <m/>
    <m/>
    <x v="1"/>
    <s v="H-N Okanagan-Shuswap Sch"/>
    <s v="S-Shuswap R Low"/>
    <s v="BC"/>
    <s v="FRTH"/>
    <s v="TOMF"/>
    <s v="N"/>
    <s v=""/>
    <m/>
  </r>
  <r>
    <s v="T"/>
    <n v="4.0999999999999996"/>
    <n v="20171204"/>
    <s v="CDFO"/>
    <s v="CDFO"/>
    <n v="3"/>
    <s v="182217"/>
    <x v="0"/>
    <m/>
    <m/>
    <m/>
    <m/>
    <n v="1"/>
    <n v="1"/>
    <x v="34"/>
    <n v="20010426"/>
    <n v="20010427"/>
    <s v="2FS  TOMMR0253"/>
    <s v="2FS  TOMMH0160"/>
    <s v="2FS  TOMMS0253"/>
    <x v="3"/>
    <s v="H"/>
    <s v="P"/>
    <m/>
    <n v="14.76"/>
    <n v="108"/>
    <s v="N"/>
    <n v="5000"/>
    <n v="25014"/>
    <m/>
    <m/>
    <n v="0"/>
    <n v="14478"/>
    <n v="5000"/>
    <n v="253"/>
    <s v="W"/>
    <n v="0.01"/>
    <n v="30"/>
    <n v="300"/>
    <m/>
    <s v="EXTENDED REARING. SEE ALSO 182216/18."/>
    <x v="8"/>
    <s v="H-Spius Creek H"/>
    <s v="S-Nicola R"/>
    <s v="BC"/>
    <s v="FRTH"/>
    <s v="TOMM"/>
    <s v="N"/>
    <n v="0.57879587431038615"/>
    <m/>
  </r>
  <r>
    <s v="N"/>
    <n v="4.0999999999999996"/>
    <n v="20171204"/>
    <s v="CDFO"/>
    <s v="CDFO"/>
    <n v="3"/>
    <s v="!03NOCN99111"/>
    <x v="1"/>
    <m/>
    <m/>
    <m/>
    <m/>
    <n v="1"/>
    <n v="1"/>
    <x v="34"/>
    <n v="200010"/>
    <n v="200010"/>
    <s v="2FS  UPFRR1890"/>
    <s v="2FS  UPFRH0270"/>
    <s v="2FS  UPFRS1890"/>
    <x v="2"/>
    <s v="H"/>
    <s v="B"/>
    <m/>
    <n v="7"/>
    <m/>
    <s v="N"/>
    <m/>
    <m/>
    <m/>
    <m/>
    <n v="0"/>
    <n v="200"/>
    <m/>
    <m/>
    <s v="B"/>
    <m/>
    <m/>
    <m/>
    <m/>
    <s v="FED FALL RELEASED TO POND AFTER FLOW FAILURE. UNMARKED."/>
    <x v="15"/>
    <s v="H-Penny H"/>
    <s v="S-Dome Cr"/>
    <s v="BC"/>
    <s v="FRTH"/>
    <s v="UPFR"/>
    <s v="N"/>
    <s v=""/>
    <m/>
  </r>
  <r>
    <s v="N"/>
    <n v="4.0999999999999996"/>
    <n v="20171204"/>
    <s v="CDFO"/>
    <s v="CDFO"/>
    <n v="3"/>
    <s v="!03NOCN9915"/>
    <x v="1"/>
    <m/>
    <m/>
    <m/>
    <m/>
    <n v="1"/>
    <n v="2"/>
    <x v="34"/>
    <n v="200005"/>
    <n v="200005"/>
    <s v="2FS  TOMFR0161"/>
    <s v="2FS  TOMFH2559"/>
    <s v="2FS  TOMFS0161"/>
    <x v="1"/>
    <s v="H"/>
    <s v="B"/>
    <s v="FR"/>
    <n v="3"/>
    <m/>
    <s v="N"/>
    <m/>
    <m/>
    <m/>
    <m/>
    <n v="0"/>
    <n v="850"/>
    <m/>
    <m/>
    <s v="B"/>
    <m/>
    <m/>
    <m/>
    <m/>
    <m/>
    <x v="1"/>
    <s v="H-Vernon Schools"/>
    <s v="S-Shuswap R Low"/>
    <s v="BC"/>
    <s v="FRTH"/>
    <s v="TOMF"/>
    <s v="N"/>
    <s v=""/>
    <m/>
  </r>
  <r>
    <s v="N"/>
    <n v="4.0999999999999996"/>
    <n v="20171204"/>
    <s v="CDFO"/>
    <s v="CDFO"/>
    <n v="3"/>
    <s v="!03NOCN9981"/>
    <x v="1"/>
    <m/>
    <m/>
    <m/>
    <m/>
    <n v="1"/>
    <n v="3"/>
    <x v="34"/>
    <n v="200006"/>
    <n v="200006"/>
    <s v="2FS  LWFRR0302"/>
    <s v="2FS  LWFRH0302"/>
    <s v="2FS  LWFRS0244"/>
    <x v="1"/>
    <s v="H"/>
    <s v="B"/>
    <m/>
    <n v="3"/>
    <m/>
    <s v="N"/>
    <m/>
    <m/>
    <m/>
    <m/>
    <n v="0"/>
    <n v="12544"/>
    <m/>
    <m/>
    <s v="B"/>
    <m/>
    <m/>
    <m/>
    <m/>
    <s v="ORIGINALLY HARRISON STOCK."/>
    <x v="32"/>
    <s v="H-Alouette River, South H"/>
    <s v="S-Stave R"/>
    <s v="BC"/>
    <s v="FRTH"/>
    <s v="LWFR"/>
    <s v="N"/>
    <s v=""/>
    <m/>
  </r>
  <r>
    <s v="T"/>
    <n v="4.0999999999999996"/>
    <n v="20171204"/>
    <s v="CDFO"/>
    <s v="CDFO"/>
    <n v="3"/>
    <s v="180382"/>
    <x v="2"/>
    <m/>
    <m/>
    <m/>
    <m/>
    <n v="1"/>
    <n v="2"/>
    <x v="10"/>
    <n v="20090514"/>
    <n v="20090515"/>
    <s v="2FS  TOMFR0161"/>
    <s v="2FS  TOMFH1958"/>
    <s v="2FS  TOMFS0161"/>
    <x v="1"/>
    <s v="H"/>
    <s v="P"/>
    <m/>
    <n v="4.8"/>
    <n v="75"/>
    <s v="N"/>
    <n v="5000"/>
    <n v="24744"/>
    <m/>
    <m/>
    <n v="0"/>
    <n v="24702"/>
    <n v="5000"/>
    <n v="765"/>
    <s v="B"/>
    <n v="0.03"/>
    <n v="20"/>
    <n v="200"/>
    <m/>
    <s v="ALSO SEE TAGCODES 180276-77, 180380-81 &amp; 180383-85."/>
    <x v="1"/>
    <s v="H-Shuswap River, Middle,"/>
    <s v="S-Shuswap R Low"/>
    <s v="BC"/>
    <s v="FRTH"/>
    <s v="TOMF"/>
    <s v="N"/>
    <n v="0.99830261881668281"/>
    <m/>
  </r>
  <r>
    <s v="T"/>
    <n v="4.0999999999999996"/>
    <n v="20171204"/>
    <s v="CDFO"/>
    <s v="CDFO"/>
    <n v="3"/>
    <s v="180995"/>
    <x v="2"/>
    <m/>
    <m/>
    <m/>
    <m/>
    <n v="1"/>
    <n v="3"/>
    <x v="31"/>
    <n v="20100617"/>
    <n v="20100617"/>
    <s v="2FS  LWFRR0229"/>
    <s v="2FS  LWFRH0154"/>
    <s v="2FS  LWFRS0229"/>
    <x v="1"/>
    <s v="H"/>
    <s v="P"/>
    <m/>
    <n v="5.72"/>
    <n v="81"/>
    <s v="N"/>
    <n v="5000"/>
    <n v="40636"/>
    <m/>
    <m/>
    <n v="0"/>
    <n v="10628"/>
    <m/>
    <m/>
    <s v="B"/>
    <m/>
    <m/>
    <m/>
    <m/>
    <m/>
    <x v="30"/>
    <s v="H-Chehalis River H"/>
    <s v="S-Harrison R"/>
    <s v="BC"/>
    <s v="FRTH"/>
    <s v="LWFR"/>
    <s v="N"/>
    <n v="0.26154149030416379"/>
    <m/>
  </r>
  <r>
    <s v="T"/>
    <n v="4.0999999999999996"/>
    <n v="20171204"/>
    <s v="CDFO"/>
    <s v="CDFO"/>
    <n v="3"/>
    <s v="181020"/>
    <x v="0"/>
    <m/>
    <m/>
    <m/>
    <m/>
    <n v="1"/>
    <n v="1"/>
    <x v="4"/>
    <n v="19940410"/>
    <n v="19940410"/>
    <s v="2FS  UPFRR1890"/>
    <s v="2FS  UPFRH0270"/>
    <s v="2FS  UPFRS1890"/>
    <x v="3"/>
    <s v="H"/>
    <s v="P"/>
    <m/>
    <n v="10.5"/>
    <n v="96"/>
    <s v="N"/>
    <n v="5000"/>
    <n v="27356"/>
    <m/>
    <m/>
    <n v="0"/>
    <n v="2722"/>
    <n v="5000"/>
    <n v="276"/>
    <s v="W"/>
    <n v="0.01"/>
    <n v="1"/>
    <n v="100"/>
    <m/>
    <m/>
    <x v="15"/>
    <s v="H-Penny H"/>
    <s v="S-Dome Cr"/>
    <s v="BC"/>
    <s v="FRTH"/>
    <s v="UPFR"/>
    <s v="N"/>
    <n v="9.9502851294048844E-2"/>
    <m/>
  </r>
  <r>
    <s v="N"/>
    <n v="4.0999999999999996"/>
    <n v="20171204"/>
    <s v="CDFO"/>
    <s v="CDFO"/>
    <n v="3"/>
    <s v="!03NOCN8610"/>
    <x v="1"/>
    <m/>
    <m/>
    <m/>
    <m/>
    <n v="1"/>
    <n v="1"/>
    <x v="9"/>
    <n v="198704"/>
    <n v="19870421"/>
    <s v="2FS  UPFRR0135"/>
    <s v="2FS  UPFRH0155"/>
    <s v="2FS  UPFRS0135"/>
    <x v="1"/>
    <s v="H"/>
    <s v="P"/>
    <m/>
    <n v="4.4000000000000004"/>
    <m/>
    <s v="N"/>
    <m/>
    <m/>
    <m/>
    <m/>
    <n v="0"/>
    <n v="24756"/>
    <m/>
    <m/>
    <m/>
    <m/>
    <m/>
    <m/>
    <m/>
    <m/>
    <x v="45"/>
    <s v="H-Quesnel River H"/>
    <s v="S-McKinley Cr"/>
    <s v="BC"/>
    <s v="FRTH"/>
    <s v="UPFR"/>
    <s v="N"/>
    <s v=""/>
    <m/>
  </r>
  <r>
    <s v="N"/>
    <n v="4.0999999999999996"/>
    <n v="20171204"/>
    <s v="CDFO"/>
    <s v="CDFO"/>
    <n v="3"/>
    <s v="!03NOCN8609"/>
    <x v="1"/>
    <m/>
    <m/>
    <m/>
    <m/>
    <n v="1"/>
    <n v="1"/>
    <x v="9"/>
    <n v="198704"/>
    <n v="19870413"/>
    <s v="2FS  UPFRR0280"/>
    <s v="2FS  UPFRH0155"/>
    <s v="2FS  UPFRS0280"/>
    <x v="1"/>
    <s v="H"/>
    <s v="P"/>
    <m/>
    <n v="4.3"/>
    <m/>
    <s v="N"/>
    <m/>
    <m/>
    <m/>
    <m/>
    <n v="0"/>
    <n v="195869"/>
    <m/>
    <m/>
    <s v="B"/>
    <m/>
    <m/>
    <m/>
    <m/>
    <m/>
    <x v="46"/>
    <s v="H-Quesnel River H"/>
    <s v="S-Baezaeko R"/>
    <s v="BC"/>
    <s v="FRTH"/>
    <s v="UPFR"/>
    <s v="N"/>
    <s v=""/>
    <m/>
  </r>
  <r>
    <s v="N"/>
    <n v="4.0999999999999996"/>
    <n v="20171204"/>
    <s v="CDFO"/>
    <s v="CDFO"/>
    <n v="3"/>
    <s v="!03NOCN1016"/>
    <x v="1"/>
    <m/>
    <m/>
    <m/>
    <m/>
    <n v="1"/>
    <n v="1"/>
    <x v="8"/>
    <n v="20110613"/>
    <n v="20110614"/>
    <s v="2FS  TOMFR0132"/>
    <s v="2FS  TOMMH0160"/>
    <s v="2FS  TOMFS0132"/>
    <x v="2"/>
    <s v="H"/>
    <s v="P"/>
    <s v="FR"/>
    <n v="1.64"/>
    <n v="52"/>
    <s v="N"/>
    <m/>
    <m/>
    <m/>
    <m/>
    <n v="0"/>
    <n v="98368"/>
    <m/>
    <m/>
    <s v="W"/>
    <m/>
    <m/>
    <m/>
    <m/>
    <m/>
    <x v="35"/>
    <s v="H-Spius Creek H"/>
    <s v="S-Salmon R/TOMF"/>
    <s v="BC"/>
    <s v="FRTH"/>
    <s v="TOMF"/>
    <s v="N"/>
    <s v=""/>
    <m/>
  </r>
  <r>
    <s v="T"/>
    <n v="4.0999999999999996"/>
    <n v="20171204"/>
    <s v="CDFO"/>
    <s v="CDFO"/>
    <n v="3"/>
    <s v="025659"/>
    <x v="3"/>
    <m/>
    <m/>
    <m/>
    <m/>
    <n v="1"/>
    <n v="2"/>
    <x v="14"/>
    <n v="20060510"/>
    <n v="20060511"/>
    <s v="2FS  TOMFR0161"/>
    <s v="2FS  TOMFH1958"/>
    <s v="2FS  TOMFS0161"/>
    <x v="1"/>
    <s v="H"/>
    <s v="P"/>
    <m/>
    <n v="5.38"/>
    <n v="76"/>
    <s v="N"/>
    <n v="5000"/>
    <n v="45854"/>
    <m/>
    <m/>
    <n v="0"/>
    <n v="71575"/>
    <n v="5000"/>
    <n v="936"/>
    <s v="B"/>
    <n v="0.02"/>
    <n v="27"/>
    <n v="100"/>
    <m/>
    <m/>
    <x v="1"/>
    <s v="H-Shuswap River, Middle,"/>
    <s v="S-Shuswap R Low"/>
    <s v="BC"/>
    <s v="FRTH"/>
    <s v="TOMF"/>
    <s v="N"/>
    <n v="1.5609325249705588"/>
    <m/>
  </r>
  <r>
    <s v="T"/>
    <n v="4.0999999999999996"/>
    <n v="20171204"/>
    <s v="CDFO"/>
    <s v="CDFO"/>
    <n v="3"/>
    <s v="026022"/>
    <x v="0"/>
    <m/>
    <m/>
    <m/>
    <m/>
    <n v="1"/>
    <n v="2"/>
    <x v="28"/>
    <n v="19920316"/>
    <n v="19920415"/>
    <s v="2FS  UPFRR0155"/>
    <s v="2FS  UPFRH0155"/>
    <s v="2FS  UPFRS0155"/>
    <x v="3"/>
    <s v="H"/>
    <s v="B"/>
    <m/>
    <n v="10.7"/>
    <n v="99"/>
    <s v="N"/>
    <n v="5000"/>
    <n v="22660"/>
    <m/>
    <m/>
    <n v="0"/>
    <n v="110564"/>
    <m/>
    <m/>
    <s v="B"/>
    <m/>
    <n v="1"/>
    <n v="100"/>
    <m/>
    <s v="TIME OF RELEASE-YEARLINGS FROM EARTHEN CHANNELS"/>
    <x v="5"/>
    <s v="H-Quesnel River H"/>
    <s v="S-Quesnel R"/>
    <s v="BC"/>
    <s v="FRTH"/>
    <s v="UPFR"/>
    <s v="N"/>
    <n v="4.8792586054721978"/>
    <m/>
  </r>
  <r>
    <s v="T"/>
    <n v="4.0999999999999996"/>
    <n v="20171204"/>
    <s v="CDFO"/>
    <s v="CDFO"/>
    <n v="3"/>
    <s v="026029"/>
    <x v="0"/>
    <m/>
    <m/>
    <m/>
    <m/>
    <n v="1"/>
    <n v="2"/>
    <x v="17"/>
    <n v="19900412"/>
    <n v="19900412"/>
    <s v="2FS  TOMFR0156"/>
    <s v="2FS  TOMFH0156"/>
    <s v="2FS  TOMFS0156"/>
    <x v="3"/>
    <s v="H"/>
    <s v="P"/>
    <m/>
    <n v="17.899999999999999"/>
    <m/>
    <s v="N"/>
    <n v="5000"/>
    <n v="39417"/>
    <m/>
    <m/>
    <n v="5000"/>
    <n v="218"/>
    <m/>
    <m/>
    <m/>
    <n v="5.4999999999999997E-3"/>
    <n v="1"/>
    <n v="100"/>
    <m/>
    <s v="TIME OF RELEASE-YEARLING. SEE 025906, 026030, 025710."/>
    <x v="6"/>
    <s v="H-Eagle River H"/>
    <s v="S-Eagle R"/>
    <s v="BC"/>
    <s v="FRTH"/>
    <s v="TOMF"/>
    <s v="N"/>
    <n v="5.5306086206459142E-3"/>
    <m/>
  </r>
  <r>
    <s v="T"/>
    <n v="4.0999999999999996"/>
    <n v="20171204"/>
    <s v="CDFO"/>
    <s v="CDFO"/>
    <n v="3"/>
    <s v="026030"/>
    <x v="0"/>
    <m/>
    <m/>
    <m/>
    <m/>
    <n v="1"/>
    <n v="2"/>
    <x v="17"/>
    <n v="19900316"/>
    <n v="19900316"/>
    <s v="2FS  TOMFR0156"/>
    <s v="2FS  TOMFH0156"/>
    <s v="2FS  TOMFS0156"/>
    <x v="3"/>
    <s v="H"/>
    <s v="P"/>
    <m/>
    <n v="16.399999999999999"/>
    <m/>
    <s v="N"/>
    <n v="5000"/>
    <n v="39973"/>
    <m/>
    <m/>
    <n v="5000"/>
    <n v="45"/>
    <m/>
    <m/>
    <m/>
    <n v="1.1000000000000001E-3"/>
    <n v="1"/>
    <m/>
    <m/>
    <s v="TIME OF RELEASE-YEARLING. SEE 026029, 025906, 025710."/>
    <x v="6"/>
    <s v="H-Eagle River H"/>
    <s v="S-Eagle R"/>
    <s v="BC"/>
    <s v="FRTH"/>
    <s v="TOMF"/>
    <s v="N"/>
    <n v="1.1257598879243489E-3"/>
    <m/>
  </r>
  <r>
    <s v="T"/>
    <n v="4.0999999999999996"/>
    <n v="20171204"/>
    <s v="CDFO"/>
    <s v="CDFO"/>
    <n v="3"/>
    <s v="020243"/>
    <x v="0"/>
    <m/>
    <m/>
    <m/>
    <m/>
    <n v="1"/>
    <n v="3"/>
    <x v="11"/>
    <n v="19900514"/>
    <n v="19900523"/>
    <s v="2FS  LWFRR0107"/>
    <s v="2FS  LWFRH0107"/>
    <s v="2FS  LWFRS0107"/>
    <x v="1"/>
    <s v="H"/>
    <s v="P"/>
    <m/>
    <n v="5.3"/>
    <m/>
    <s v="N"/>
    <n v="5000"/>
    <n v="23589"/>
    <m/>
    <m/>
    <n v="0"/>
    <n v="208960"/>
    <n v="5000"/>
    <n v="223"/>
    <s v="B"/>
    <n v="9.4000000000000004E-3"/>
    <n v="25"/>
    <n v="533"/>
    <m/>
    <s v="COMBINE W/ 020242. PROGENY OF HARRISON TRANSPLANT."/>
    <x v="16"/>
    <s v="H-Chilliwack River H"/>
    <s v="S-Chilliwack R"/>
    <s v="BC"/>
    <s v="FRTH"/>
    <s v="LWFR"/>
    <s v="N"/>
    <n v="8.8583661876298283"/>
    <m/>
  </r>
  <r>
    <s v="N"/>
    <n v="4.0999999999999996"/>
    <n v="20171204"/>
    <s v="CDFO"/>
    <s v="CDFO"/>
    <n v="3"/>
    <s v="!03LV9029"/>
    <x v="1"/>
    <m/>
    <m/>
    <m/>
    <m/>
    <n v="1"/>
    <n v="1"/>
    <x v="28"/>
    <n v="19910504"/>
    <n v="19910512"/>
    <s v="2FS  UPFRR1625"/>
    <s v="2FS  UPFRH1625"/>
    <s v="2FS  UPFRS1625"/>
    <x v="1"/>
    <s v="H"/>
    <s v="P"/>
    <m/>
    <n v="5.15"/>
    <n v="50"/>
    <s v="N"/>
    <m/>
    <m/>
    <m/>
    <m/>
    <n v="1"/>
    <n v="4021"/>
    <m/>
    <m/>
    <m/>
    <m/>
    <m/>
    <m/>
    <m/>
    <s v="MARKED FOR ESCAPEMENT I.D."/>
    <x v="9"/>
    <s v="H-Salmon River/ UPFR H"/>
    <s v="S-Salmon R/UPFR"/>
    <s v="BC"/>
    <s v="FRTH"/>
    <s v="UPFR"/>
    <s v="N"/>
    <s v=""/>
    <m/>
  </r>
  <r>
    <s v="T"/>
    <n v="4.0999999999999996"/>
    <n v="20171204"/>
    <s v="CDFO"/>
    <s v="CDFO"/>
    <n v="3"/>
    <s v="180996"/>
    <x v="2"/>
    <m/>
    <m/>
    <m/>
    <m/>
    <n v="1"/>
    <n v="2"/>
    <x v="31"/>
    <n v="20100511"/>
    <n v="20100513"/>
    <s v="2FS  TOMFR0161"/>
    <s v="2FS  TOMFH1958"/>
    <s v="2FS  TOMFS0161"/>
    <x v="1"/>
    <s v="H"/>
    <s v="P"/>
    <s v="VO"/>
    <n v="6.13"/>
    <n v="80"/>
    <s v="N"/>
    <n v="5000"/>
    <n v="111719"/>
    <m/>
    <m/>
    <n v="0"/>
    <n v="10450"/>
    <n v="5000"/>
    <n v="1128"/>
    <s v="V"/>
    <n v="0.01"/>
    <n v="32"/>
    <n v="200"/>
    <m/>
    <m/>
    <x v="1"/>
    <s v="H-Shuswap River, Middle,"/>
    <s v="S-Shuswap R Low"/>
    <s v="BC"/>
    <s v="FRTH"/>
    <s v="TOMF"/>
    <s v="N"/>
    <n v="9.353825222209293E-2"/>
    <m/>
  </r>
  <r>
    <s v="T"/>
    <n v="4.0999999999999996"/>
    <n v="20171204"/>
    <s v="CDFO"/>
    <s v="CDFO"/>
    <n v="3"/>
    <s v="026035"/>
    <x v="0"/>
    <m/>
    <m/>
    <m/>
    <m/>
    <n v="1"/>
    <n v="1"/>
    <x v="17"/>
    <n v="198905"/>
    <n v="19890509"/>
    <s v="2FS  TOMFR0132"/>
    <s v="2FS  TOMFH0156"/>
    <s v="2FS  TOMFS0132"/>
    <x v="1"/>
    <s v="H"/>
    <s v="B"/>
    <m/>
    <n v="3.4"/>
    <m/>
    <s v="N"/>
    <n v="5000"/>
    <n v="56721"/>
    <m/>
    <m/>
    <n v="0"/>
    <n v="82954"/>
    <n v="5000"/>
    <n v="104"/>
    <m/>
    <n v="1.8E-3"/>
    <n v="2"/>
    <m/>
    <m/>
    <s v="LOWER SALMON RIVER RELEASE"/>
    <x v="35"/>
    <s v="H-Eagle River H"/>
    <s v="S-Salmon R/TOMF"/>
    <s v="BC"/>
    <s v="FRTH"/>
    <s v="TOMF"/>
    <s v="N"/>
    <n v="1.4624918460534899"/>
    <m/>
  </r>
  <r>
    <s v="N"/>
    <n v="4.0999999999999996"/>
    <n v="20171204"/>
    <s v="CDFO"/>
    <s v="CDFO"/>
    <n v="3"/>
    <s v="!03NOCN8711"/>
    <x v="1"/>
    <m/>
    <m/>
    <m/>
    <m/>
    <n v="1"/>
    <n v="2"/>
    <x v="5"/>
    <n v="198804"/>
    <n v="19880426"/>
    <s v="2FS  UPFRR2737"/>
    <s v="2FS  UPFRH0155"/>
    <s v="2FS  UPFRS2737"/>
    <x v="1"/>
    <s v="H"/>
    <s v="P"/>
    <m/>
    <n v="3.5"/>
    <m/>
    <s v="N"/>
    <m/>
    <m/>
    <m/>
    <m/>
    <n v="0"/>
    <n v="26330"/>
    <m/>
    <m/>
    <m/>
    <m/>
    <m/>
    <m/>
    <m/>
    <m/>
    <x v="47"/>
    <s v="H-Quesnel River H"/>
    <s v="S-Cariboo R Low"/>
    <s v="BC"/>
    <s v="FRTH"/>
    <s v="UPFR"/>
    <s v="N"/>
    <s v=""/>
    <m/>
  </r>
  <r>
    <s v="T"/>
    <n v="4.0999999999999996"/>
    <n v="20171204"/>
    <s v="CDFO"/>
    <s v="CDFO"/>
    <n v="3"/>
    <s v="024062"/>
    <x v="0"/>
    <m/>
    <m/>
    <m/>
    <m/>
    <n v="1"/>
    <n v="2"/>
    <x v="3"/>
    <n v="198606"/>
    <n v="19860602"/>
    <s v="2FS  LWFRR0107"/>
    <s v="2FS  LWFRH0107"/>
    <s v="2FS  UPFRS0272"/>
    <x v="1"/>
    <s v="H"/>
    <s v="B"/>
    <m/>
    <n v="6.3"/>
    <m/>
    <s v="N"/>
    <n v="5000"/>
    <n v="48418"/>
    <m/>
    <m/>
    <n v="0"/>
    <n v="130337"/>
    <n v="5000"/>
    <n v="1704"/>
    <m/>
    <n v="3.4000000000000002E-2"/>
    <n v="1"/>
    <m/>
    <m/>
    <m/>
    <x v="16"/>
    <s v="H-Chilliwack River H"/>
    <s v="S-Chilko R"/>
    <s v="BC"/>
    <s v="FRTH"/>
    <s v="LWFR"/>
    <s v="N"/>
    <n v="2.6919120988062293"/>
    <m/>
  </r>
  <r>
    <s v="T"/>
    <n v="4.0999999999999996"/>
    <n v="20171204"/>
    <s v="CDFO"/>
    <s v="CDFO"/>
    <n v="3"/>
    <s v="023550"/>
    <x v="0"/>
    <m/>
    <m/>
    <m/>
    <m/>
    <n v="1"/>
    <n v="2"/>
    <x v="3"/>
    <n v="19860528"/>
    <n v="19860529"/>
    <s v="2FS  TOMFR1958"/>
    <s v="2FS  TOMFH1958"/>
    <s v="2FS  TOMFS1958"/>
    <x v="1"/>
    <s v="H"/>
    <s v="B"/>
    <m/>
    <n v="5.5"/>
    <m/>
    <s v="N"/>
    <n v="5000"/>
    <n v="20642"/>
    <m/>
    <m/>
    <n v="0"/>
    <n v="16039"/>
    <n v="5000"/>
    <n v="421"/>
    <m/>
    <n v="0.02"/>
    <n v="1"/>
    <m/>
    <m/>
    <s v="TIME OF RELEASE:LATE SEE 023551"/>
    <x v="12"/>
    <s v="H-Shuswap River, Middle,"/>
    <s v="S-Shuswap R Middle"/>
    <s v="BC"/>
    <s v="FRTH"/>
    <s v="TOMF"/>
    <s v="N"/>
    <n v="0.77700804185640926"/>
    <m/>
  </r>
  <r>
    <s v="T"/>
    <n v="4.0999999999999996"/>
    <n v="20171204"/>
    <s v="CDFO"/>
    <s v="CDFO"/>
    <n v="3"/>
    <s v="023551"/>
    <x v="0"/>
    <m/>
    <m/>
    <m/>
    <m/>
    <n v="1"/>
    <n v="2"/>
    <x v="3"/>
    <n v="19860528"/>
    <n v="19860529"/>
    <s v="2FS  TOMFR1958"/>
    <s v="2FS  TOMFH1958"/>
    <s v="2FS  TOMFS1958"/>
    <x v="1"/>
    <s v="H"/>
    <s v="B"/>
    <m/>
    <n v="5.5"/>
    <m/>
    <s v="N"/>
    <n v="5000"/>
    <n v="21047"/>
    <m/>
    <m/>
    <n v="0"/>
    <n v="16189"/>
    <n v="5000"/>
    <n v="212"/>
    <m/>
    <n v="0.01"/>
    <n v="1"/>
    <m/>
    <m/>
    <s v="TIME OF RELEASE:LATE SEE 023550"/>
    <x v="12"/>
    <s v="H-Shuswap River, Middle,"/>
    <s v="S-Shuswap R Middle"/>
    <s v="BC"/>
    <s v="FRTH"/>
    <s v="TOMF"/>
    <s v="N"/>
    <n v="0.76918325652111941"/>
    <m/>
  </r>
  <r>
    <s v="T"/>
    <n v="4.0999999999999996"/>
    <n v="20171204"/>
    <s v="CDFO"/>
    <s v="CDFO"/>
    <n v="3"/>
    <s v="023552"/>
    <x v="0"/>
    <m/>
    <m/>
    <m/>
    <m/>
    <n v="1"/>
    <n v="2"/>
    <x v="3"/>
    <n v="19860527"/>
    <n v="19860529"/>
    <s v="2FS  TOMFR0161"/>
    <s v="2FS  TOMFH1958"/>
    <s v="2FS  TOMFS0161"/>
    <x v="1"/>
    <s v="H"/>
    <s v="B"/>
    <m/>
    <n v="4"/>
    <m/>
    <s v="N"/>
    <n v="5000"/>
    <n v="20735"/>
    <m/>
    <m/>
    <n v="0"/>
    <n v="6180"/>
    <n v="5000"/>
    <n v="209"/>
    <m/>
    <n v="0.01"/>
    <n v="1"/>
    <m/>
    <m/>
    <s v="TIME OF RELEASE:LATE. SEE 023553"/>
    <x v="1"/>
    <s v="H-Shuswap River, Middle,"/>
    <s v="S-Shuswap R Low"/>
    <s v="BC"/>
    <s v="FRTH"/>
    <s v="TOMF"/>
    <s v="N"/>
    <n v="0.29804678080540148"/>
    <m/>
  </r>
  <r>
    <s v="T"/>
    <n v="4.0999999999999996"/>
    <n v="20171204"/>
    <s v="CDFO"/>
    <s v="CDFO"/>
    <n v="3"/>
    <s v="023553"/>
    <x v="0"/>
    <m/>
    <m/>
    <m/>
    <m/>
    <n v="1"/>
    <n v="2"/>
    <x v="3"/>
    <n v="19860527"/>
    <n v="19860529"/>
    <s v="2FS  TOMFR0161"/>
    <s v="2FS  TOMFH1958"/>
    <s v="2FS  TOMFS0161"/>
    <x v="1"/>
    <s v="H"/>
    <s v="B"/>
    <m/>
    <n v="4"/>
    <m/>
    <s v="N"/>
    <n v="5000"/>
    <n v="20764"/>
    <m/>
    <m/>
    <n v="0"/>
    <n v="6188"/>
    <n v="5000"/>
    <n v="209"/>
    <m/>
    <n v="0.01"/>
    <n v="1"/>
    <m/>
    <m/>
    <s v="TIME OF RELEASE:LATE. SEE 023552"/>
    <x v="1"/>
    <s v="H-Shuswap River, Middle,"/>
    <s v="S-Shuswap R Low"/>
    <s v="BC"/>
    <s v="FRTH"/>
    <s v="TOMF"/>
    <s v="N"/>
    <n v="0.29801579657098826"/>
    <m/>
  </r>
  <r>
    <s v="T"/>
    <n v="4.0999999999999996"/>
    <n v="20171204"/>
    <s v="CDFO"/>
    <s v="CDFO"/>
    <n v="3"/>
    <s v="025833"/>
    <x v="0"/>
    <m/>
    <m/>
    <m/>
    <m/>
    <n v="1"/>
    <n v="2"/>
    <x v="17"/>
    <n v="19890509"/>
    <n v="19890511"/>
    <s v="2FS  TOMFR0188"/>
    <s v="2FS  TOMFH0162"/>
    <s v="2FS  TOMFS0188"/>
    <x v="1"/>
    <s v="H"/>
    <s v="P"/>
    <m/>
    <n v="5.8"/>
    <n v="79"/>
    <s v="N"/>
    <n v="5000"/>
    <n v="24425"/>
    <m/>
    <m/>
    <n v="0"/>
    <n v="174212"/>
    <n v="5000"/>
    <n v="115"/>
    <s v="B"/>
    <n v="4.7000000000000002E-3"/>
    <n v="1"/>
    <m/>
    <m/>
    <m/>
    <x v="48"/>
    <s v="H-Clearwater River, Up, H"/>
    <s v="S-Thompson R N"/>
    <s v="BC"/>
    <s v="FRTH"/>
    <s v="TOMF"/>
    <s v="N"/>
    <n v="7.1325281473899693"/>
    <m/>
  </r>
  <r>
    <s v="N"/>
    <n v="4.0999999999999996"/>
    <n v="20171204"/>
    <s v="CDFO"/>
    <s v="CDFO"/>
    <n v="3"/>
    <s v="!03NOCN0164"/>
    <x v="1"/>
    <m/>
    <m/>
    <m/>
    <m/>
    <n v="1"/>
    <n v="3"/>
    <x v="25"/>
    <n v="200206"/>
    <n v="200206"/>
    <s v="2FS  LWFRR0499"/>
    <s v="2FS  LWFRH0499"/>
    <s v="2FS  LWFRS0107"/>
    <x v="1"/>
    <s v="H"/>
    <s v="B"/>
    <m/>
    <n v="3"/>
    <m/>
    <s v="N"/>
    <m/>
    <m/>
    <m/>
    <m/>
    <n v="0"/>
    <n v="46462"/>
    <m/>
    <m/>
    <m/>
    <m/>
    <m/>
    <m/>
    <m/>
    <s v="SIZE AND TIME OF RELEASE ESTIMATED."/>
    <x v="10"/>
    <s v="H-Coquitlam River H"/>
    <s v="S-Chilliwack R"/>
    <s v="BC"/>
    <s v="FRTH"/>
    <s v="LWFR"/>
    <s v="N"/>
    <s v=""/>
    <m/>
  </r>
  <r>
    <s v="T"/>
    <n v="4.0999999999999996"/>
    <n v="20171204"/>
    <s v="CDFO"/>
    <s v="CDFO"/>
    <n v="3"/>
    <s v="180337"/>
    <x v="0"/>
    <m/>
    <m/>
    <m/>
    <m/>
    <n v="1"/>
    <n v="2"/>
    <x v="13"/>
    <n v="19920507"/>
    <n v="19920509"/>
    <s v="2FS  LWFRR0154"/>
    <s v="2FS  LWFRH0154"/>
    <s v="2FS  LWFRS0107"/>
    <x v="1"/>
    <s v="H"/>
    <s v="B"/>
    <m/>
    <n v="7.4"/>
    <n v="87"/>
    <s v="N"/>
    <n v="5000"/>
    <n v="55093"/>
    <m/>
    <m/>
    <n v="0"/>
    <n v="77147"/>
    <n v="5000"/>
    <n v="1308"/>
    <s v="B"/>
    <n v="2.3199999999999998E-2"/>
    <n v="30"/>
    <n v="345"/>
    <m/>
    <s v="RED CHILLIWACK CN"/>
    <x v="3"/>
    <s v="H-Chehalis River H"/>
    <s v="S-Chilliwack R"/>
    <s v="BC"/>
    <s v="FRTH"/>
    <s v="LWFR"/>
    <s v="N"/>
    <n v="1.4003049389214601"/>
    <m/>
  </r>
  <r>
    <s v="T"/>
    <n v="4.0999999999999996"/>
    <n v="20171204"/>
    <s v="CDFO"/>
    <s v="CDFO"/>
    <n v="3"/>
    <s v="025248"/>
    <x v="0"/>
    <m/>
    <m/>
    <m/>
    <m/>
    <n v="1"/>
    <n v="1"/>
    <x v="17"/>
    <n v="199004"/>
    <n v="19900410"/>
    <s v="2FS  UPFRR1890"/>
    <s v="2FS  UPFRH0270"/>
    <s v="2FS  UPFRS1890"/>
    <x v="3"/>
    <s v="H"/>
    <s v="P"/>
    <m/>
    <n v="12.2"/>
    <m/>
    <s v="N"/>
    <n v="5000"/>
    <n v="10371"/>
    <m/>
    <m/>
    <n v="0"/>
    <n v="687"/>
    <m/>
    <m/>
    <s v="B"/>
    <m/>
    <n v="1"/>
    <m/>
    <m/>
    <m/>
    <x v="15"/>
    <s v="H-Penny H"/>
    <s v="S-Dome Cr"/>
    <s v="BC"/>
    <s v="FRTH"/>
    <s v="UPFR"/>
    <s v="N"/>
    <n v="6.6242406711021121E-2"/>
    <m/>
  </r>
  <r>
    <s v="N"/>
    <n v="4.0999999999999996"/>
    <n v="20171204"/>
    <s v="CDFO"/>
    <s v="CDFO"/>
    <n v="3"/>
    <s v="!03NOCN0412"/>
    <x v="1"/>
    <m/>
    <m/>
    <m/>
    <m/>
    <n v="1"/>
    <n v="3"/>
    <x v="29"/>
    <n v="20050511"/>
    <n v="20050511"/>
    <s v="2FS  LWFRR0302"/>
    <s v="2FS  LWFRH0302"/>
    <s v="2FS  LWFRS0107"/>
    <x v="1"/>
    <s v="H"/>
    <s v="B"/>
    <m/>
    <n v="4.5"/>
    <m/>
    <s v="N"/>
    <m/>
    <m/>
    <m/>
    <m/>
    <n v="0"/>
    <n v="100933"/>
    <m/>
    <m/>
    <s v="B"/>
    <m/>
    <m/>
    <m/>
    <m/>
    <m/>
    <x v="32"/>
    <s v="H-Alouette River, South H"/>
    <s v="S-Chilliwack R"/>
    <s v="BC"/>
    <s v="FRTH"/>
    <s v="LWFR"/>
    <s v="N"/>
    <s v=""/>
    <m/>
  </r>
  <r>
    <s v="N"/>
    <n v="4.0999999999999996"/>
    <n v="20171204"/>
    <s v="CDFO"/>
    <s v="CDFO"/>
    <n v="3"/>
    <s v="!03NOCN04136"/>
    <x v="1"/>
    <m/>
    <m/>
    <m/>
    <m/>
    <n v="1"/>
    <n v="1"/>
    <x v="29"/>
    <n v="20060405"/>
    <n v="20060410"/>
    <s v="2FS  TOMFR0132"/>
    <s v="2FS  TOMMH0160"/>
    <s v="2FS  TOMFS0132"/>
    <x v="3"/>
    <s v="H"/>
    <s v="P"/>
    <m/>
    <n v="12.47"/>
    <n v="104"/>
    <s v="N"/>
    <m/>
    <m/>
    <m/>
    <m/>
    <n v="0"/>
    <n v="82797"/>
    <m/>
    <m/>
    <s v="W"/>
    <m/>
    <m/>
    <m/>
    <m/>
    <s v="RELEASED AT CONFLUENCE OF BOLEAN CR &amp; SALMON R."/>
    <x v="35"/>
    <s v="H-Spius Creek H"/>
    <s v="S-Salmon R/TOMF"/>
    <s v="BC"/>
    <s v="FRTH"/>
    <s v="TOMF"/>
    <s v="N"/>
    <s v=""/>
    <m/>
  </r>
  <r>
    <s v="N"/>
    <n v="4.0999999999999996"/>
    <n v="20171204"/>
    <s v="CDFO"/>
    <s v="CDFO"/>
    <n v="3"/>
    <s v="!03NOCN9737"/>
    <x v="1"/>
    <m/>
    <m/>
    <m/>
    <m/>
    <n v="1"/>
    <n v="3"/>
    <x v="1"/>
    <n v="19980602"/>
    <n v="19980602"/>
    <s v="2FS  LWFRR0302"/>
    <s v="2FS  LWFRH0302"/>
    <s v="2FS  LWFRS0107"/>
    <x v="1"/>
    <s v="H"/>
    <s v="B"/>
    <m/>
    <n v="5"/>
    <m/>
    <s v="N"/>
    <m/>
    <m/>
    <m/>
    <m/>
    <n v="0"/>
    <n v="158824"/>
    <m/>
    <m/>
    <s v="W"/>
    <m/>
    <m/>
    <m/>
    <m/>
    <m/>
    <x v="32"/>
    <s v="H-Alouette River, South H"/>
    <s v="S-Chilliwack R"/>
    <s v="BC"/>
    <s v="FRTH"/>
    <s v="LWFR"/>
    <s v="N"/>
    <s v=""/>
    <m/>
  </r>
  <r>
    <s v="N"/>
    <n v="4.0999999999999996"/>
    <n v="20171204"/>
    <s v="CDFO"/>
    <s v="CDFO"/>
    <n v="3"/>
    <s v="!03NOCN9738"/>
    <x v="1"/>
    <m/>
    <m/>
    <m/>
    <m/>
    <n v="1"/>
    <n v="1"/>
    <x v="1"/>
    <n v="19980624"/>
    <n v="19980624"/>
    <s v="2FS  LWFRR0152"/>
    <s v="2FS  LWFRH0152"/>
    <s v="2FS  LWFRS0152"/>
    <x v="1"/>
    <s v="H"/>
    <s v="P"/>
    <m/>
    <n v="4"/>
    <m/>
    <s v="N"/>
    <m/>
    <m/>
    <m/>
    <m/>
    <n v="0"/>
    <n v="65000"/>
    <m/>
    <m/>
    <s v="B"/>
    <m/>
    <m/>
    <m/>
    <m/>
    <m/>
    <x v="13"/>
    <s v="H-Birkenhead River H"/>
    <s v="S-Birkenhead R"/>
    <s v="BC"/>
    <s v="FRTH"/>
    <s v="LWFR"/>
    <s v="N"/>
    <s v=""/>
    <m/>
  </r>
  <r>
    <s v="N"/>
    <n v="4.0999999999999996"/>
    <n v="20171204"/>
    <s v="CDFO"/>
    <s v="CDFO"/>
    <n v="3"/>
    <s v="!03NOCN0428"/>
    <x v="1"/>
    <m/>
    <m/>
    <m/>
    <m/>
    <n v="1"/>
    <n v="3"/>
    <x v="29"/>
    <n v="20050603"/>
    <n v="20050603"/>
    <s v="2FS  LWFRR0154"/>
    <s v="2FS  LWFRH0154"/>
    <s v="2FS  LWFRS0229"/>
    <x v="1"/>
    <s v="H"/>
    <s v="P"/>
    <m/>
    <n v="5.73"/>
    <n v="84"/>
    <s v="N"/>
    <m/>
    <m/>
    <m/>
    <m/>
    <n v="0"/>
    <n v="224652"/>
    <m/>
    <m/>
    <s v="B"/>
    <m/>
    <m/>
    <m/>
    <m/>
    <m/>
    <x v="3"/>
    <s v="H-Chehalis River H"/>
    <s v="S-Harrison R"/>
    <s v="BC"/>
    <s v="FRTH"/>
    <s v="LWFR"/>
    <s v="N"/>
    <s v=""/>
    <m/>
  </r>
  <r>
    <s v="T"/>
    <n v="4.0999999999999996"/>
    <n v="20171204"/>
    <s v="CDFO"/>
    <s v="CDFO"/>
    <n v="3"/>
    <s v="184613"/>
    <x v="0"/>
    <m/>
    <m/>
    <s v="D"/>
    <s v="032001H00000437"/>
    <n v="1"/>
    <n v="3"/>
    <x v="33"/>
    <n v="20010522"/>
    <n v="20010522"/>
    <s v="2FS  LWFRR0107"/>
    <s v="2FS  LWFRH0107"/>
    <s v="2FS  LWFRS6750"/>
    <x v="1"/>
    <s v="H"/>
    <s v="P"/>
    <m/>
    <n v="5"/>
    <m/>
    <s v="N"/>
    <n v="0"/>
    <n v="25388"/>
    <m/>
    <m/>
    <n v="0"/>
    <n v="53164"/>
    <m/>
    <m/>
    <s v="B"/>
    <n v="6.8999999999999999E-3"/>
    <n v="21"/>
    <n v="2030"/>
    <m/>
    <s v="DBL-IND; CWTONLY. ALSO 184609/11/15 CWTONLY, 10/12/14/16 ADCWT. THERMAL MARKS"/>
    <x v="16"/>
    <s v="H-Chilliwack River H"/>
    <s v="S-Chill+Harrison R"/>
    <s v="BC"/>
    <s v="FRTH"/>
    <s v="LWFR"/>
    <s v="N"/>
    <n v="2.0940601859146053"/>
    <m/>
  </r>
  <r>
    <s v="T"/>
    <n v="4.0999999999999996"/>
    <n v="20171204"/>
    <s v="CDFO"/>
    <s v="CDFO"/>
    <n v="3"/>
    <s v="185146"/>
    <x v="2"/>
    <m/>
    <m/>
    <s v="D"/>
    <s v="032003H00001803"/>
    <n v="1"/>
    <n v="2"/>
    <x v="20"/>
    <n v="20030512"/>
    <n v="20030515"/>
    <s v="2FS  TOMFR0161"/>
    <s v="2FS  TOMFH1958"/>
    <s v="2FS  TOMFS0161"/>
    <x v="1"/>
    <s v="H"/>
    <s v="P"/>
    <m/>
    <n v="6.8"/>
    <n v="83"/>
    <s v="N"/>
    <n v="0"/>
    <n v="26769"/>
    <m/>
    <m/>
    <n v="0"/>
    <n v="828"/>
    <m/>
    <m/>
    <m/>
    <n v="0.03"/>
    <n v="36"/>
    <n v="100"/>
    <m/>
    <s v="DI; CWT ONLY: SEE ALSO 185144,45,47 (CWT ONLY) &amp; 185148, 185204-06 (ADCWT)."/>
    <x v="1"/>
    <s v="H-Shuswap River, Middle,"/>
    <s v="S-Shuswap R Low"/>
    <s v="BC"/>
    <s v="FRTH"/>
    <s v="TOMF"/>
    <s v="N"/>
    <n v="3.093130113190631E-2"/>
    <m/>
  </r>
  <r>
    <s v="T"/>
    <n v="4.0999999999999996"/>
    <n v="20171204"/>
    <s v="CDFO"/>
    <s v="CDFO"/>
    <n v="3"/>
    <s v="185147"/>
    <x v="2"/>
    <m/>
    <m/>
    <s v="D"/>
    <s v="032003H00001803"/>
    <n v="1"/>
    <n v="2"/>
    <x v="20"/>
    <n v="20030512"/>
    <n v="20030515"/>
    <s v="2FS  TOMFR0161"/>
    <s v="2FS  TOMFH1958"/>
    <s v="2FS  TOMFS0161"/>
    <x v="1"/>
    <s v="H"/>
    <s v="P"/>
    <m/>
    <n v="6.8"/>
    <n v="83"/>
    <s v="N"/>
    <n v="0"/>
    <n v="18318"/>
    <m/>
    <m/>
    <n v="0"/>
    <n v="374"/>
    <m/>
    <m/>
    <m/>
    <n v="0.02"/>
    <n v="33"/>
    <n v="100"/>
    <m/>
    <s v="DI; CWT ONLY: SEE ALSO 185144,45,46 (CWT ONLY) &amp; 185148, 185204,05,06 (ADCWT)."/>
    <x v="1"/>
    <s v="H-Shuswap River, Middle,"/>
    <s v="S-Shuswap R Low"/>
    <s v="BC"/>
    <s v="FRTH"/>
    <s v="TOMF"/>
    <s v="N"/>
    <n v="2.0417076100010919E-2"/>
    <m/>
  </r>
  <r>
    <s v="T"/>
    <n v="4.0999999999999996"/>
    <n v="20171204"/>
    <s v="CDFO"/>
    <s v="CDFO"/>
    <n v="3"/>
    <s v="185148"/>
    <x v="2"/>
    <m/>
    <m/>
    <s v="D"/>
    <s v="032003H00001803"/>
    <n v="1"/>
    <n v="2"/>
    <x v="20"/>
    <n v="20030512"/>
    <n v="20030515"/>
    <s v="2FS  TOMFR0161"/>
    <s v="2FS  TOMFH1958"/>
    <s v="2FS  TOMFS0161"/>
    <x v="1"/>
    <s v="H"/>
    <s v="P"/>
    <m/>
    <n v="6.8"/>
    <n v="83"/>
    <s v="N"/>
    <n v="5000"/>
    <n v="29011"/>
    <m/>
    <m/>
    <n v="0"/>
    <n v="175588"/>
    <m/>
    <m/>
    <s v="B"/>
    <m/>
    <n v="40"/>
    <n v="100"/>
    <m/>
    <s v="DI; ADCWT: SEE ALSO 185204,05,06 (ADCWT) &amp; 185144,45,46,47 (CWT ONLY)."/>
    <x v="1"/>
    <s v="H-Shuswap River, Middle,"/>
    <s v="S-Shuswap R Low"/>
    <s v="BC"/>
    <s v="FRTH"/>
    <s v="TOMF"/>
    <s v="N"/>
    <n v="6.0524628589155833"/>
    <m/>
  </r>
  <r>
    <s v="T"/>
    <n v="4.0999999999999996"/>
    <n v="20171204"/>
    <s v="CDFO"/>
    <s v="CDFO"/>
    <n v="3"/>
    <s v="022157"/>
    <x v="0"/>
    <m/>
    <m/>
    <m/>
    <m/>
    <n v="1"/>
    <n v="2"/>
    <x v="24"/>
    <n v="198204"/>
    <n v="19820408"/>
    <s v="2FS  LWFRR0249"/>
    <s v="2FS  LWFRH0107"/>
    <s v="2FS  LWFRS0249"/>
    <x v="1"/>
    <s v="H"/>
    <s v="P"/>
    <m/>
    <n v="4"/>
    <m/>
    <s v="N"/>
    <n v="5000"/>
    <n v="48299"/>
    <m/>
    <m/>
    <n v="5000"/>
    <n v="1001"/>
    <m/>
    <m/>
    <m/>
    <n v="2.0299999999999999E-2"/>
    <n v="1"/>
    <m/>
    <m/>
    <m/>
    <x v="36"/>
    <s v="H-Chilliwack River H"/>
    <s v="S-Pitt R Up"/>
    <s v="BC"/>
    <s v="FRTH"/>
    <s v="LWFR"/>
    <s v="N"/>
    <n v="2.0725066771568771E-2"/>
    <m/>
  </r>
  <r>
    <s v="T"/>
    <n v="4.0999999999999996"/>
    <n v="20171204"/>
    <s v="CDFO"/>
    <s v="CDFO"/>
    <n v="3"/>
    <s v="185201"/>
    <x v="2"/>
    <m/>
    <m/>
    <m/>
    <m/>
    <n v="1"/>
    <n v="1"/>
    <x v="25"/>
    <n v="20030423"/>
    <n v="20030424"/>
    <s v="2FS  TOMMR0253"/>
    <s v="2FS  TOMMH0160"/>
    <s v="2FS  TOMMS0253"/>
    <x v="3"/>
    <s v="H"/>
    <s v="P"/>
    <m/>
    <n v="11.68"/>
    <n v="103"/>
    <s v="N"/>
    <n v="5000"/>
    <n v="25471"/>
    <m/>
    <m/>
    <n v="0"/>
    <n v="23700"/>
    <n v="5000"/>
    <n v="362"/>
    <s v="B"/>
    <n v="1.4E-2"/>
    <n v="30"/>
    <n v="300"/>
    <m/>
    <s v="SEE ALSO 185202 &amp; 185203."/>
    <x v="8"/>
    <s v="H-Spius Creek H"/>
    <s v="S-Nicola R"/>
    <s v="BC"/>
    <s v="FRTH"/>
    <s v="TOMM"/>
    <s v="N"/>
    <n v="0.93046994621334067"/>
    <m/>
  </r>
  <r>
    <s v="T"/>
    <n v="4.0999999999999996"/>
    <n v="20171204"/>
    <s v="CDFO"/>
    <s v="CDFO"/>
    <n v="3"/>
    <s v="181201"/>
    <x v="0"/>
    <m/>
    <m/>
    <m/>
    <m/>
    <n v="1"/>
    <n v="2"/>
    <x v="4"/>
    <n v="199305"/>
    <n v="19930524"/>
    <s v="2FS  TOMFR0156"/>
    <s v="2FS  TOMFH0156"/>
    <s v="2FS  TOMFS0156"/>
    <x v="2"/>
    <s v="H"/>
    <s v="B"/>
    <m/>
    <n v="5.2"/>
    <m/>
    <s v="N"/>
    <n v="5000"/>
    <n v="29593"/>
    <m/>
    <m/>
    <n v="0"/>
    <n v="131427"/>
    <m/>
    <m/>
    <s v="B"/>
    <m/>
    <n v="1"/>
    <n v="100"/>
    <m/>
    <s v="ACCELERATED.COMBINE WITH 181202"/>
    <x v="6"/>
    <s v="H-Eagle River H"/>
    <s v="S-Eagle R"/>
    <s v="BC"/>
    <s v="FRTH"/>
    <s v="TOMF"/>
    <s v="N"/>
    <n v="4.4411516236947923"/>
    <m/>
  </r>
  <r>
    <s v="T"/>
    <n v="4.0999999999999996"/>
    <n v="20171204"/>
    <s v="CDFO"/>
    <s v="CDFO"/>
    <n v="3"/>
    <s v="181202"/>
    <x v="0"/>
    <m/>
    <m/>
    <m/>
    <m/>
    <n v="1"/>
    <n v="2"/>
    <x v="4"/>
    <n v="199305"/>
    <n v="19930524"/>
    <s v="2FS  TOMFR0156"/>
    <s v="2FS  TOMFH0156"/>
    <s v="2FS  TOMFS0156"/>
    <x v="2"/>
    <s v="H"/>
    <s v="B"/>
    <m/>
    <n v="5.2"/>
    <m/>
    <s v="N"/>
    <n v="5000"/>
    <n v="29701"/>
    <m/>
    <m/>
    <n v="0"/>
    <n v="131907"/>
    <m/>
    <m/>
    <s v="B"/>
    <m/>
    <n v="1"/>
    <n v="100"/>
    <m/>
    <s v="ACCELERATED.COMBINE WITH 181201"/>
    <x v="6"/>
    <s v="H-Eagle River H"/>
    <s v="S-Eagle R"/>
    <s v="BC"/>
    <s v="FRTH"/>
    <s v="TOMF"/>
    <s v="N"/>
    <n v="4.4411635971852803"/>
    <m/>
  </r>
  <r>
    <s v="T"/>
    <n v="4.0999999999999996"/>
    <n v="20171204"/>
    <s v="CDFO"/>
    <s v="CDFO"/>
    <n v="3"/>
    <s v="025029"/>
    <x v="0"/>
    <m/>
    <m/>
    <m/>
    <m/>
    <n v="1"/>
    <n v="1"/>
    <x v="9"/>
    <n v="198803"/>
    <n v="19880302"/>
    <s v="2FS  UPFRR1890"/>
    <s v="2FS  UPFRH0270"/>
    <s v="2FS  UPFRS1890"/>
    <x v="3"/>
    <s v="H"/>
    <s v="P"/>
    <m/>
    <n v="11"/>
    <m/>
    <s v="N"/>
    <n v="5000"/>
    <n v="10411"/>
    <m/>
    <m/>
    <n v="0"/>
    <n v="483"/>
    <n v="5000"/>
    <n v="31"/>
    <s v="W"/>
    <n v="3.0000000000000001E-3"/>
    <n v="1"/>
    <m/>
    <m/>
    <m/>
    <x v="15"/>
    <s v="H-Penny H"/>
    <s v="S-Dome Cr"/>
    <s v="BC"/>
    <s v="FRTH"/>
    <s v="UPFR"/>
    <s v="N"/>
    <n v="4.6393237921429256E-2"/>
    <m/>
  </r>
  <r>
    <s v="T"/>
    <n v="4.0999999999999996"/>
    <n v="20171204"/>
    <s v="CDFO"/>
    <s v="CDFO"/>
    <n v="3"/>
    <s v="185028"/>
    <x v="2"/>
    <m/>
    <m/>
    <s v="D"/>
    <s v="032005H00000392"/>
    <n v="1"/>
    <n v="3"/>
    <x v="29"/>
    <n v="20050510"/>
    <n v="20050530"/>
    <s v="2FS  LWFRR0107"/>
    <s v="2FS  LWFRH0107"/>
    <s v="2FS  LWFRS0107"/>
    <x v="1"/>
    <s v="H"/>
    <s v="P"/>
    <m/>
    <n v="5"/>
    <m/>
    <s v="N"/>
    <n v="5000"/>
    <n v="24651"/>
    <m/>
    <m/>
    <n v="0"/>
    <n v="175011"/>
    <n v="5000"/>
    <n v="412"/>
    <s v="B"/>
    <n v="1.6400000000000001E-2"/>
    <n v="34"/>
    <n v="362"/>
    <m/>
    <s v="DI: ADCWT. SEE 185026, 42, 44 (ADCWT) &amp; 185027, 29, 41, 43 (CWT ONLY)."/>
    <x v="16"/>
    <s v="H-Chilliwack River H"/>
    <s v="S-Chilliwack R"/>
    <s v="BC"/>
    <s v="FRTH"/>
    <s v="LWFR"/>
    <s v="N"/>
    <n v="7.0995497140075452"/>
    <m/>
  </r>
  <r>
    <s v="T"/>
    <n v="4.0999999999999996"/>
    <n v="20171204"/>
    <s v="CDFO"/>
    <s v="CDFO"/>
    <n v="3"/>
    <s v="185032"/>
    <x v="2"/>
    <m/>
    <m/>
    <s v="D"/>
    <s v="032006H00000393"/>
    <n v="1"/>
    <n v="3"/>
    <x v="14"/>
    <n v="20060502"/>
    <n v="20060512"/>
    <s v="2FS  LWFRR0107"/>
    <s v="2FS  LWFRH0107"/>
    <s v="2FS  LWFRS0107"/>
    <x v="1"/>
    <s v="H"/>
    <s v="P"/>
    <m/>
    <n v="5.6"/>
    <m/>
    <s v="N"/>
    <n v="5000"/>
    <n v="14438"/>
    <m/>
    <m/>
    <n v="0"/>
    <n v="79119"/>
    <n v="5000"/>
    <n v="524"/>
    <s v="B"/>
    <n v="3.5000000000000003E-2"/>
    <n v="30"/>
    <n v="333"/>
    <m/>
    <s v="DIT ADCWT-SEE ALSO 185030-31,185154,185238-41 MARKING HALTED DUE TO SMOLTING"/>
    <x v="16"/>
    <s v="H-Chilliwack River H"/>
    <s v="S-Chilliwack R"/>
    <s v="BC"/>
    <s v="FRTH"/>
    <s v="LWFR"/>
    <s v="N"/>
    <n v="5.4799141155284667"/>
    <m/>
  </r>
  <r>
    <s v="T"/>
    <n v="4.0999999999999996"/>
    <n v="20171204"/>
    <s v="CDFO"/>
    <s v="CDFO"/>
    <n v="3"/>
    <s v="025410"/>
    <x v="0"/>
    <m/>
    <m/>
    <m/>
    <m/>
    <n v="1"/>
    <n v="1"/>
    <x v="17"/>
    <n v="198904"/>
    <n v="19890412"/>
    <s v="2FS  UPFRR2737"/>
    <s v="2FS  UPFRH0155"/>
    <s v="2FS  UPFRS0352"/>
    <x v="1"/>
    <s v="H"/>
    <s v="B"/>
    <m/>
    <n v="6.7"/>
    <n v="89"/>
    <s v="N"/>
    <n v="5000"/>
    <n v="50871"/>
    <m/>
    <m/>
    <n v="5000"/>
    <n v="129"/>
    <m/>
    <m/>
    <m/>
    <n v="2.5000000000000001E-3"/>
    <n v="1"/>
    <m/>
    <m/>
    <s v="CONTRIB'N &amp; SURV OF FISH RELEASED BELOW THE LAKE"/>
    <x v="47"/>
    <s v="H-Quesnel River H"/>
    <s v="S-Cariboo R Up"/>
    <s v="BC"/>
    <s v="FRTH"/>
    <s v="UPFR"/>
    <s v="N"/>
    <n v="2.5358259126024652E-3"/>
    <m/>
  </r>
  <r>
    <s v="N"/>
    <n v="4.0999999999999996"/>
    <n v="20171204"/>
    <s v="CDFO"/>
    <s v="CDFO"/>
    <n v="3"/>
    <s v="!03NOCN1143"/>
    <x v="1"/>
    <m/>
    <m/>
    <m/>
    <m/>
    <n v="1"/>
    <n v="3"/>
    <x v="30"/>
    <n v="20120617"/>
    <n v="20120617"/>
    <s v="2FS  LWFRR0302"/>
    <s v="2FS  LWFRH0302"/>
    <s v="2FS  LWFRS0107"/>
    <x v="1"/>
    <s v="H"/>
    <s v="P"/>
    <m/>
    <n v="5.4"/>
    <m/>
    <s v="N"/>
    <m/>
    <m/>
    <m/>
    <m/>
    <n v="0"/>
    <n v="49805"/>
    <m/>
    <m/>
    <s v="W"/>
    <m/>
    <m/>
    <m/>
    <m/>
    <m/>
    <x v="32"/>
    <s v="H-Alouette River, South H"/>
    <s v="S-Chilliwack R"/>
    <s v="BC"/>
    <s v="FRTH"/>
    <s v="LWFR"/>
    <s v="N"/>
    <s v=""/>
    <m/>
  </r>
  <r>
    <s v="N"/>
    <n v="4.0999999999999996"/>
    <n v="20171204"/>
    <s v="CDFO"/>
    <s v="CDFO"/>
    <n v="3"/>
    <s v="!03NOCN00107"/>
    <x v="1"/>
    <m/>
    <m/>
    <m/>
    <m/>
    <n v="1"/>
    <n v="2"/>
    <x v="33"/>
    <n v="20001107"/>
    <n v="20001107"/>
    <s v="2FS  TOMFR1958"/>
    <s v="2FS  TOMFH1958"/>
    <s v="2FS  TOMFS1958"/>
    <x v="5"/>
    <s v="H"/>
    <s v="B"/>
    <m/>
    <m/>
    <m/>
    <s v="N"/>
    <m/>
    <m/>
    <m/>
    <m/>
    <n v="0"/>
    <n v="81370"/>
    <m/>
    <m/>
    <s v="B"/>
    <m/>
    <m/>
    <m/>
    <m/>
    <m/>
    <x v="12"/>
    <s v="H-Shuswap River, Middle,"/>
    <s v="S-Shuswap R Middle"/>
    <s v="BC"/>
    <s v="FRTH"/>
    <s v="TOMF"/>
    <s v="N"/>
    <s v=""/>
    <m/>
  </r>
  <r>
    <s v="T"/>
    <n v="4.0999999999999996"/>
    <n v="20171204"/>
    <s v="CDFO"/>
    <s v="CDFO"/>
    <n v="3"/>
    <s v="185026"/>
    <x v="2"/>
    <m/>
    <m/>
    <s v="D"/>
    <s v="032005H00000392"/>
    <n v="1"/>
    <n v="3"/>
    <x v="29"/>
    <n v="20050512"/>
    <n v="20050530"/>
    <s v="2FS  LWFRR0107"/>
    <s v="2FS  LWFRH0107"/>
    <s v="2FS  LWFRS0107"/>
    <x v="1"/>
    <s v="H"/>
    <s v="P"/>
    <m/>
    <n v="5"/>
    <m/>
    <s v="N"/>
    <n v="5000"/>
    <n v="24918"/>
    <m/>
    <m/>
    <n v="0"/>
    <n v="176735"/>
    <n v="5000"/>
    <n v="392"/>
    <s v="B"/>
    <n v="1.55E-2"/>
    <n v="41"/>
    <n v="452"/>
    <m/>
    <s v="DI: ADCWT. SEE 185028, 42 &amp; 44 (ADCWT) &amp; 185027, 29, 41 &amp; 43 (CWT ONLY)."/>
    <x v="16"/>
    <s v="H-Chilliwack River H"/>
    <s v="S-Chilliwack R"/>
    <s v="BC"/>
    <s v="FRTH"/>
    <s v="LWFR"/>
    <s v="N"/>
    <n v="7.0926639377157077"/>
    <m/>
  </r>
  <r>
    <s v="T"/>
    <n v="4.0999999999999996"/>
    <n v="20171204"/>
    <s v="CDFO"/>
    <s v="CDFO"/>
    <n v="3"/>
    <s v="183903"/>
    <x v="0"/>
    <m/>
    <m/>
    <m/>
    <m/>
    <n v="1"/>
    <n v="3"/>
    <x v="1"/>
    <n v="19980416"/>
    <n v="19980429"/>
    <s v="2FS  LWFRR0154"/>
    <s v="2FS  LWFRH0154"/>
    <s v="2FS  LWFRS0229"/>
    <x v="2"/>
    <s v="H"/>
    <s v="B"/>
    <m/>
    <n v="1.7"/>
    <n v="56"/>
    <s v="N"/>
    <n v="5000"/>
    <n v="50704"/>
    <m/>
    <m/>
    <n v="0"/>
    <n v="1621065"/>
    <n v="5000"/>
    <n v="280"/>
    <s v="B"/>
    <n v="5.4999999999999997E-3"/>
    <n v="30"/>
    <n v="1990"/>
    <m/>
    <m/>
    <x v="3"/>
    <s v="H-Chehalis River H"/>
    <s v="S-Harrison R"/>
    <s v="BC"/>
    <s v="FRTH"/>
    <s v="LWFR"/>
    <s v="N"/>
    <n v="31.971146260650048"/>
    <m/>
  </r>
  <r>
    <s v="T"/>
    <n v="4.0999999999999996"/>
    <n v="20171204"/>
    <s v="CDFO"/>
    <s v="CDFO"/>
    <n v="3"/>
    <s v="021441"/>
    <x v="0"/>
    <m/>
    <m/>
    <m/>
    <m/>
    <n v="1"/>
    <n v="2"/>
    <x v="28"/>
    <n v="199105"/>
    <n v="19910516"/>
    <s v="2FS  TOMFR0156"/>
    <s v="2FS  TOMFH0156"/>
    <s v="2FS  TOMFS0156"/>
    <x v="2"/>
    <s v="H"/>
    <s v="B"/>
    <m/>
    <n v="6.8"/>
    <m/>
    <s v="N"/>
    <n v="5000"/>
    <n v="26670"/>
    <m/>
    <m/>
    <n v="0"/>
    <n v="56382"/>
    <n v="5000"/>
    <n v="107"/>
    <s v="B"/>
    <n v="4.0000000000000001E-3"/>
    <n v="30"/>
    <n v="500"/>
    <m/>
    <s v="ENCHANTED FOREST RELEASE. HEATED INCUBATION. SEE CONTROL 021445."/>
    <x v="6"/>
    <s v="H-Eagle River H"/>
    <s v="S-Eagle R"/>
    <s v="BC"/>
    <s v="FRTH"/>
    <s v="TOMF"/>
    <s v="N"/>
    <n v="2.1140607424071991"/>
    <m/>
  </r>
  <r>
    <s v="T"/>
    <n v="4.0999999999999996"/>
    <n v="20171204"/>
    <s v="CDFO"/>
    <s v="CDFO"/>
    <n v="3"/>
    <s v="184210"/>
    <x v="0"/>
    <m/>
    <m/>
    <s v="D"/>
    <s v="031999H00001806"/>
    <n v="1"/>
    <n v="2"/>
    <x v="19"/>
    <n v="19990508"/>
    <n v="19990512"/>
    <s v="2FS  TOMFR0161"/>
    <s v="2FS  TOMFH1958"/>
    <s v="2FS  TOMFS0161"/>
    <x v="1"/>
    <s v="H"/>
    <s v="P"/>
    <m/>
    <n v="6.7"/>
    <n v="83"/>
    <s v="N"/>
    <n v="0"/>
    <n v="39737"/>
    <m/>
    <m/>
    <n v="0"/>
    <n v="1485"/>
    <m/>
    <m/>
    <m/>
    <n v="3.5999999999999997E-2"/>
    <n v="30"/>
    <n v="200"/>
    <m/>
    <s v="DOUBLE INDEX - CWTONLY. SEE ALSO 194211 (CWTONLY) &amp; 184208-09 (ADCWT)"/>
    <x v="1"/>
    <s v="H-Shuswap River, Middle,"/>
    <s v="S-Shuswap R Low"/>
    <s v="BC"/>
    <s v="FRTH"/>
    <s v="TOMF"/>
    <s v="N"/>
    <n v="3.7370712434255229E-2"/>
    <m/>
  </r>
  <r>
    <s v="T"/>
    <n v="4.0999999999999996"/>
    <n v="20171204"/>
    <s v="CDFO"/>
    <s v="CDFO"/>
    <n v="3"/>
    <s v="180726"/>
    <x v="0"/>
    <m/>
    <m/>
    <m/>
    <m/>
    <n v="1"/>
    <n v="2"/>
    <x v="13"/>
    <n v="199305"/>
    <n v="19930504"/>
    <s v="2FS  TOMFR2617"/>
    <s v="2FS  TOMFH0162"/>
    <s v="2FS  TOMFS2617"/>
    <x v="3"/>
    <s v="H"/>
    <s v="B"/>
    <m/>
    <n v="18.600000000000001"/>
    <n v="118"/>
    <s v="N"/>
    <n v="5000"/>
    <n v="30074"/>
    <m/>
    <m/>
    <m/>
    <m/>
    <m/>
    <m/>
    <m/>
    <m/>
    <n v="287"/>
    <n v="240"/>
    <m/>
    <s v="TIME AND SIZE - YEARLING RELEASE; ALSO SEE 180727"/>
    <x v="29"/>
    <s v="H-Clearwater River, Up, H"/>
    <s v="S-Clearwater R Low"/>
    <s v="BC"/>
    <s v="FRTH"/>
    <s v="TOMF"/>
    <s v="N"/>
    <n v="0"/>
    <m/>
  </r>
  <r>
    <s v="N"/>
    <n v="4.0999999999999996"/>
    <n v="20171204"/>
    <s v="CDFO"/>
    <s v="CDFO"/>
    <n v="3"/>
    <s v="!03NOCN1538"/>
    <x v="1"/>
    <m/>
    <m/>
    <m/>
    <m/>
    <n v="1"/>
    <n v="2"/>
    <x v="12"/>
    <n v="20160601"/>
    <n v="20160601"/>
    <s v="2FS  UPFRR0155"/>
    <s v="2FS  UPFRH0155"/>
    <s v="2FS  UPFRS0155"/>
    <x v="2"/>
    <s v="H"/>
    <s v="P"/>
    <m/>
    <m/>
    <m/>
    <s v="N"/>
    <m/>
    <m/>
    <m/>
    <m/>
    <n v="0"/>
    <n v="41"/>
    <m/>
    <m/>
    <s v="B"/>
    <m/>
    <m/>
    <m/>
    <m/>
    <m/>
    <x v="5"/>
    <s v="H-Quesnel River H"/>
    <s v="S-Quesnel R"/>
    <s v="BC"/>
    <s v="FRTH"/>
    <s v="UPFR"/>
    <s v="N"/>
    <s v=""/>
    <m/>
  </r>
  <r>
    <s v="T"/>
    <n v="4.0999999999999996"/>
    <n v="20171204"/>
    <s v="CDFO"/>
    <s v="CDFO"/>
    <n v="3"/>
    <s v="180727"/>
    <x v="0"/>
    <m/>
    <m/>
    <m/>
    <m/>
    <n v="1"/>
    <n v="2"/>
    <x v="13"/>
    <n v="199209"/>
    <n v="19920924"/>
    <s v="2FS  TOMFR2617"/>
    <s v="2FS  TOMFH0162"/>
    <s v="2FS  TOMFS2617"/>
    <x v="2"/>
    <s v="H"/>
    <s v="B"/>
    <m/>
    <n v="10.86"/>
    <m/>
    <s v="N"/>
    <n v="5000"/>
    <n v="30748"/>
    <m/>
    <m/>
    <n v="0"/>
    <n v="14912"/>
    <m/>
    <m/>
    <m/>
    <m/>
    <n v="1"/>
    <m/>
    <m/>
    <s v="TIME AND SIZE - FALL RELEASE; ALSO SEE 180726"/>
    <x v="29"/>
    <s v="H-Clearwater River, Up, H"/>
    <s v="S-Clearwater R Low"/>
    <s v="BC"/>
    <s v="FRTH"/>
    <s v="TOMF"/>
    <s v="N"/>
    <n v="0.48497463249642253"/>
    <m/>
  </r>
  <r>
    <s v="T"/>
    <n v="4.0999999999999996"/>
    <n v="20171204"/>
    <s v="CDFO"/>
    <s v="CDFO"/>
    <n v="3"/>
    <s v="183352"/>
    <x v="0"/>
    <m/>
    <m/>
    <m/>
    <m/>
    <n v="1"/>
    <n v="1"/>
    <x v="32"/>
    <n v="199805"/>
    <n v="19980504"/>
    <s v="2FS  TOMMR0160"/>
    <s v="2FS  TOMMH0160"/>
    <s v="2FS  TOMMS0160"/>
    <x v="3"/>
    <s v="H"/>
    <s v="P"/>
    <m/>
    <n v="17"/>
    <n v="122"/>
    <s v="N"/>
    <n v="5000"/>
    <n v="49201"/>
    <m/>
    <m/>
    <n v="0"/>
    <n v="29712"/>
    <n v="5000"/>
    <n v="248"/>
    <s v="B"/>
    <n v="5.0000000000000001E-3"/>
    <n v="1"/>
    <n v="500"/>
    <m/>
    <s v="YEARLING RELEASE"/>
    <x v="21"/>
    <s v="H-Spius Creek H"/>
    <s v="S-Spius Cr"/>
    <s v="BC"/>
    <s v="FRTH"/>
    <s v="TOMM"/>
    <s v="N"/>
    <n v="0.60389016483404812"/>
    <m/>
  </r>
  <r>
    <s v="T"/>
    <n v="4.0999999999999996"/>
    <n v="20171204"/>
    <s v="CDFO"/>
    <s v="CDFO"/>
    <n v="3"/>
    <s v="182256"/>
    <x v="0"/>
    <m/>
    <m/>
    <m/>
    <m/>
    <n v="1"/>
    <n v="3"/>
    <x v="16"/>
    <n v="199604"/>
    <n v="19960421"/>
    <s v="2FS  LWFRR0154"/>
    <s v="2FS  LWFRH0154"/>
    <s v="2FS  LWFRS0229"/>
    <x v="2"/>
    <s v="H"/>
    <s v="B"/>
    <m/>
    <n v="1.8"/>
    <n v="57"/>
    <s v="N"/>
    <n v="5000"/>
    <n v="49190"/>
    <m/>
    <m/>
    <n v="0"/>
    <n v="72855"/>
    <n v="5000"/>
    <n v="1821"/>
    <s v="B"/>
    <n v="3.5700000000000003E-2"/>
    <n v="32"/>
    <n v="2744"/>
    <m/>
    <m/>
    <x v="3"/>
    <s v="H-Chehalis River H"/>
    <s v="S-Harrison R"/>
    <s v="BC"/>
    <s v="FRTH"/>
    <s v="LWFR"/>
    <s v="N"/>
    <n v="1.4810937182354138"/>
    <m/>
  </r>
  <r>
    <s v="N"/>
    <n v="4.0999999999999996"/>
    <n v="20171204"/>
    <s v="CDFO"/>
    <s v="CDFO"/>
    <n v="3"/>
    <s v="!03NOCN06204"/>
    <x v="1"/>
    <m/>
    <m/>
    <m/>
    <m/>
    <n v="1"/>
    <n v="3"/>
    <x v="22"/>
    <n v="20070601"/>
    <n v="20070601"/>
    <s v="2FS  LWFRR0302"/>
    <s v="2FS  LWFRH0302"/>
    <s v="2FS  LWFRS0107"/>
    <x v="1"/>
    <s v="H"/>
    <s v="P"/>
    <m/>
    <n v="4"/>
    <m/>
    <s v="N"/>
    <m/>
    <m/>
    <m/>
    <m/>
    <n v="0"/>
    <n v="125336"/>
    <m/>
    <m/>
    <m/>
    <m/>
    <m/>
    <m/>
    <m/>
    <m/>
    <x v="32"/>
    <s v="H-Alouette River, South H"/>
    <s v="S-Chilliwack R"/>
    <s v="BC"/>
    <s v="FRTH"/>
    <s v="LWFR"/>
    <s v="N"/>
    <s v=""/>
    <m/>
  </r>
  <r>
    <s v="N"/>
    <n v="4.0999999999999996"/>
    <n v="20171204"/>
    <s v="CDFO"/>
    <s v="CDFO"/>
    <n v="3"/>
    <s v="!03NOCN1091"/>
    <x v="1"/>
    <m/>
    <m/>
    <m/>
    <m/>
    <n v="1"/>
    <n v="3"/>
    <x v="8"/>
    <n v="20110428"/>
    <n v="20110428"/>
    <s v="2FS  LWFRR0499"/>
    <s v="2FS  LWFRH0499"/>
    <s v="2FS  LWFRS0107"/>
    <x v="1"/>
    <s v="H"/>
    <s v="P"/>
    <m/>
    <n v="3.74"/>
    <m/>
    <s v="N"/>
    <m/>
    <m/>
    <m/>
    <m/>
    <n v="0"/>
    <n v="49743"/>
    <m/>
    <m/>
    <s v="B"/>
    <m/>
    <m/>
    <m/>
    <m/>
    <m/>
    <x v="10"/>
    <s v="H-Coquitlam River H"/>
    <s v="S-Chilliwack R"/>
    <s v="BC"/>
    <s v="FRTH"/>
    <s v="LWFR"/>
    <s v="N"/>
    <s v=""/>
    <m/>
  </r>
  <r>
    <s v="T"/>
    <n v="4.0999999999999996"/>
    <n v="20171204"/>
    <s v="CDFO"/>
    <s v="CDFO"/>
    <n v="3"/>
    <s v="024211"/>
    <x v="0"/>
    <m/>
    <m/>
    <m/>
    <m/>
    <n v="1"/>
    <n v="1"/>
    <x v="9"/>
    <n v="198704"/>
    <n v="19870407"/>
    <s v="2FS  UPFRR0263"/>
    <s v="2FS  UPFRH0155"/>
    <s v="2FS  UPFRS0263"/>
    <x v="1"/>
    <s v="H"/>
    <s v="P"/>
    <m/>
    <n v="4.4000000000000004"/>
    <m/>
    <s v="N"/>
    <n v="5000"/>
    <n v="27044"/>
    <m/>
    <m/>
    <n v="0"/>
    <n v="39277"/>
    <m/>
    <m/>
    <m/>
    <m/>
    <n v="1"/>
    <m/>
    <m/>
    <s v="REPLICATE WITH 024209-10 &amp; 024212"/>
    <x v="33"/>
    <s v="H-Quesnel River H"/>
    <s v="S-Bowron R"/>
    <s v="BC"/>
    <s v="FRTH"/>
    <s v="UPFR"/>
    <s v="N"/>
    <n v="1.4523369324064488"/>
    <m/>
  </r>
  <r>
    <s v="N"/>
    <n v="4.0999999999999996"/>
    <n v="20171204"/>
    <s v="CDFO"/>
    <s v="CDFO"/>
    <n v="3"/>
    <s v="!03NOCN8704"/>
    <x v="1"/>
    <m/>
    <m/>
    <m/>
    <m/>
    <n v="1"/>
    <n v="1"/>
    <x v="5"/>
    <n v="198805"/>
    <n v="19880519"/>
    <s v="2FS  TOMFR0132"/>
    <s v="2FS  TOMFH0156"/>
    <s v="2FS  TOMFS0132"/>
    <x v="2"/>
    <s v="H"/>
    <s v="P"/>
    <m/>
    <n v="1.5"/>
    <m/>
    <s v="N"/>
    <m/>
    <m/>
    <m/>
    <m/>
    <n v="0"/>
    <n v="13673"/>
    <m/>
    <m/>
    <s v="B"/>
    <m/>
    <m/>
    <m/>
    <m/>
    <s v="THIS GROUP CONSISTS OF FISH TOO SMALL AT TIME OF TAGGING"/>
    <x v="35"/>
    <s v="H-Eagle River H"/>
    <s v="S-Salmon R/TOMF"/>
    <s v="BC"/>
    <s v="FRTH"/>
    <s v="TOMF"/>
    <s v="N"/>
    <s v=""/>
    <m/>
  </r>
  <r>
    <s v="N"/>
    <n v="4.0999999999999996"/>
    <n v="20171204"/>
    <s v="CDFO"/>
    <s v="CDFO"/>
    <n v="3"/>
    <s v="!03NOCN8960"/>
    <x v="1"/>
    <m/>
    <m/>
    <m/>
    <m/>
    <n v="1"/>
    <n v="1"/>
    <x v="11"/>
    <n v="199005"/>
    <n v="199005"/>
    <s v="2FS  UPFRR1890"/>
    <s v="2FS  UPFRH1651"/>
    <s v="2FS  UPFRS1890"/>
    <x v="1"/>
    <s v="H"/>
    <s v="B"/>
    <s v="FR"/>
    <m/>
    <m/>
    <s v="N"/>
    <m/>
    <m/>
    <m/>
    <m/>
    <n v="0"/>
    <n v="75"/>
    <m/>
    <m/>
    <m/>
    <m/>
    <m/>
    <m/>
    <m/>
    <m/>
    <x v="15"/>
    <s v="H-Pr George (Mackenzie) S"/>
    <s v="S-Dome Cr"/>
    <s v="BC"/>
    <s v="FRTH"/>
    <s v="UPFR"/>
    <s v="N"/>
    <s v=""/>
    <m/>
  </r>
  <r>
    <s v="T"/>
    <n v="4.0999999999999996"/>
    <n v="20171204"/>
    <s v="CDFO"/>
    <s v="CDFO"/>
    <n v="3"/>
    <s v="024759"/>
    <x v="0"/>
    <m/>
    <m/>
    <m/>
    <m/>
    <n v="1"/>
    <n v="2"/>
    <x v="5"/>
    <n v="198804"/>
    <n v="19880424"/>
    <s v="2FS  UPFRR2745"/>
    <s v="2FS  UPFRH0155"/>
    <s v="2FS  UPFRS0155"/>
    <x v="1"/>
    <s v="H"/>
    <s v="B"/>
    <m/>
    <n v="3.7"/>
    <n v="67"/>
    <s v="N"/>
    <n v="5000"/>
    <n v="26442"/>
    <m/>
    <m/>
    <n v="5000"/>
    <n v="13"/>
    <m/>
    <m/>
    <m/>
    <n v="5.0000000000000001E-4"/>
    <n v="1"/>
    <m/>
    <m/>
    <s v="QUESNEL TOWNSITE RELEASE"/>
    <x v="44"/>
    <s v="H-Quesnel River H"/>
    <s v="S-Quesnel R"/>
    <s v="BC"/>
    <s v="FRTH"/>
    <s v="UPFR"/>
    <s v="N"/>
    <n v="4.9164208456243857E-4"/>
    <m/>
  </r>
  <r>
    <s v="T"/>
    <n v="4.0999999999999996"/>
    <n v="20171204"/>
    <s v="CDFO"/>
    <s v="CDFO"/>
    <n v="3"/>
    <s v="024760"/>
    <x v="0"/>
    <m/>
    <m/>
    <m/>
    <m/>
    <n v="1"/>
    <n v="2"/>
    <x v="5"/>
    <n v="198804"/>
    <n v="19880424"/>
    <s v="2FS  UPFRR2745"/>
    <s v="2FS  UPFRH0155"/>
    <s v="2FS  UPFRS0155"/>
    <x v="1"/>
    <s v="H"/>
    <s v="B"/>
    <m/>
    <n v="3.7"/>
    <n v="67"/>
    <s v="N"/>
    <n v="5000"/>
    <n v="25521"/>
    <m/>
    <m/>
    <m/>
    <m/>
    <m/>
    <m/>
    <m/>
    <m/>
    <n v="1"/>
    <m/>
    <m/>
    <s v="QUESNEL TOWNSITE RELEASE"/>
    <x v="44"/>
    <s v="H-Quesnel River H"/>
    <s v="S-Quesnel R"/>
    <s v="BC"/>
    <s v="FRTH"/>
    <s v="UPFR"/>
    <s v="N"/>
    <n v="0"/>
    <m/>
  </r>
  <r>
    <s v="T"/>
    <n v="4.0999999999999996"/>
    <n v="20171204"/>
    <s v="CDFO"/>
    <s v="CDFO"/>
    <n v="3"/>
    <s v="025825"/>
    <x v="0"/>
    <m/>
    <m/>
    <m/>
    <m/>
    <n v="1"/>
    <n v="2"/>
    <x v="17"/>
    <n v="198905"/>
    <n v="19890515"/>
    <s v="2FS  TOMFR1958"/>
    <s v="2FS  TOMFH1958"/>
    <s v="2FS  TOMFS1958"/>
    <x v="1"/>
    <s v="H"/>
    <s v="B"/>
    <m/>
    <n v="6.6"/>
    <n v="83"/>
    <s v="N"/>
    <n v="5000"/>
    <n v="25309"/>
    <m/>
    <m/>
    <n v="0"/>
    <n v="193701"/>
    <m/>
    <m/>
    <s v="W"/>
    <m/>
    <n v="1"/>
    <m/>
    <m/>
    <s v="TIME OF RELEASE:LATE. SEE 025826"/>
    <x v="12"/>
    <s v="H-Shuswap River, Middle,"/>
    <s v="S-Shuswap R Middle"/>
    <s v="BC"/>
    <s v="FRTH"/>
    <s v="TOMF"/>
    <s v="N"/>
    <n v="7.653443439092813"/>
    <m/>
  </r>
  <r>
    <s v="T"/>
    <n v="4.0999999999999996"/>
    <n v="20171204"/>
    <s v="CDFO"/>
    <s v="CDFO"/>
    <n v="3"/>
    <s v="022940"/>
    <x v="0"/>
    <m/>
    <m/>
    <m/>
    <m/>
    <n v="1"/>
    <n v="1"/>
    <x v="23"/>
    <n v="198504"/>
    <n v="19850419"/>
    <s v="2FS  UPFRR0135"/>
    <s v="2FS  UPFRH0155"/>
    <s v="2FS  UPFRS0135"/>
    <x v="1"/>
    <s v="H"/>
    <s v="P"/>
    <m/>
    <n v="4.3"/>
    <m/>
    <s v="N"/>
    <n v="5000"/>
    <n v="8045"/>
    <m/>
    <m/>
    <n v="0"/>
    <n v="56"/>
    <m/>
    <m/>
    <m/>
    <m/>
    <n v="1"/>
    <m/>
    <m/>
    <m/>
    <x v="45"/>
    <s v="H-Quesnel River H"/>
    <s v="S-McKinley Cr"/>
    <s v="BC"/>
    <s v="FRTH"/>
    <s v="UPFR"/>
    <s v="N"/>
    <n v="6.9608452454940958E-3"/>
    <m/>
  </r>
  <r>
    <s v="N"/>
    <n v="4.0999999999999996"/>
    <n v="20171204"/>
    <s v="CDFO"/>
    <s v="CDFO"/>
    <n v="3"/>
    <s v="!03NOCN8818"/>
    <x v="1"/>
    <m/>
    <m/>
    <m/>
    <m/>
    <n v="1"/>
    <n v="2"/>
    <x v="17"/>
    <n v="198908"/>
    <n v="19890814"/>
    <s v="2FS  LWFRR0249"/>
    <s v="2FS  LWFRH0150"/>
    <s v="2FS  LWFRS0249"/>
    <x v="1"/>
    <s v="H"/>
    <s v="P"/>
    <m/>
    <n v="20"/>
    <m/>
    <s v="N"/>
    <m/>
    <m/>
    <m/>
    <m/>
    <n v="0"/>
    <n v="2399"/>
    <m/>
    <m/>
    <m/>
    <m/>
    <m/>
    <m/>
    <m/>
    <m/>
    <x v="36"/>
    <s v="H-Inch Creek H"/>
    <s v="S-Pitt R Up"/>
    <s v="BC"/>
    <s v="FRTH"/>
    <s v="LWFR"/>
    <s v="N"/>
    <s v=""/>
    <m/>
  </r>
  <r>
    <s v="N"/>
    <n v="4.0999999999999996"/>
    <n v="20171204"/>
    <s v="CDFO"/>
    <s v="CDFO"/>
    <n v="3"/>
    <s v="!03NOCN1340"/>
    <x v="1"/>
    <m/>
    <m/>
    <m/>
    <m/>
    <n v="1"/>
    <n v="2"/>
    <x v="35"/>
    <n v="20140503"/>
    <n v="20140503"/>
    <s v="2FS  TOMFR0161"/>
    <s v="2FS  TOMFH0289"/>
    <s v="2FS  TOMFS0161"/>
    <x v="4"/>
    <s v="H"/>
    <s v="P"/>
    <s v="FR"/>
    <m/>
    <m/>
    <s v="W"/>
    <m/>
    <m/>
    <m/>
    <m/>
    <n v="0"/>
    <n v="8000"/>
    <m/>
    <m/>
    <m/>
    <m/>
    <m/>
    <m/>
    <m/>
    <s v="Ponded on April 27,2014  - debris torrent on May 2, 2014. Emergency release"/>
    <x v="1"/>
    <s v="H-Kingfisher Creek/ TOMF"/>
    <s v="S-Shuswap R Low"/>
    <s v="BC"/>
    <s v="FRTH"/>
    <s v="TOMF"/>
    <s v="N"/>
    <s v=""/>
    <m/>
  </r>
  <r>
    <s v="N"/>
    <n v="4.0999999999999996"/>
    <n v="20171204"/>
    <s v="CDFO"/>
    <s v="CDFO"/>
    <n v="3"/>
    <s v="!03NOCN1342"/>
    <x v="1"/>
    <m/>
    <m/>
    <m/>
    <m/>
    <n v="1"/>
    <n v="2"/>
    <x v="35"/>
    <n v="20140427"/>
    <n v="20140427"/>
    <s v="2FS  TOMFR0161"/>
    <s v="2FS  TOMFH0289"/>
    <s v="2FS  TOMFS0161"/>
    <x v="4"/>
    <s v="H"/>
    <s v="P"/>
    <s v="FR"/>
    <m/>
    <m/>
    <s v="N"/>
    <m/>
    <m/>
    <m/>
    <m/>
    <n v="0"/>
    <n v="47000"/>
    <m/>
    <m/>
    <m/>
    <m/>
    <m/>
    <m/>
    <m/>
    <m/>
    <x v="1"/>
    <s v="H-Kingfisher Creek/ TOMF"/>
    <s v="S-Shuswap R Low"/>
    <s v="BC"/>
    <s v="FRTH"/>
    <s v="TOMF"/>
    <s v="N"/>
    <s v=""/>
    <m/>
  </r>
  <r>
    <s v="N"/>
    <n v="4.0999999999999996"/>
    <n v="20171204"/>
    <s v="CDFO"/>
    <s v="CDFO"/>
    <n v="3"/>
    <s v="!03NOCN8829"/>
    <x v="1"/>
    <m/>
    <m/>
    <m/>
    <m/>
    <n v="1"/>
    <n v="2"/>
    <x v="17"/>
    <n v="198905"/>
    <n v="19890531"/>
    <s v="2FS  UPFRR1619"/>
    <s v="2FS  UPFRH1619"/>
    <s v="2FS  UPFRS1619"/>
    <x v="1"/>
    <s v="H"/>
    <s v="P"/>
    <m/>
    <n v="4"/>
    <m/>
    <s v="N"/>
    <m/>
    <m/>
    <m/>
    <m/>
    <n v="0"/>
    <n v="20000"/>
    <m/>
    <m/>
    <s v="B"/>
    <m/>
    <m/>
    <m/>
    <m/>
    <m/>
    <x v="20"/>
    <s v="H-Bridge River H"/>
    <s v="S-Bridge R"/>
    <s v="BC"/>
    <s v="FRTH"/>
    <s v="UPFR"/>
    <s v="N"/>
    <s v=""/>
    <m/>
  </r>
  <r>
    <s v="N"/>
    <n v="4.0999999999999996"/>
    <n v="20171204"/>
    <s v="CDFO"/>
    <s v="CDFO"/>
    <n v="3"/>
    <s v="!03NOCN9684"/>
    <x v="1"/>
    <m/>
    <m/>
    <m/>
    <m/>
    <n v="1"/>
    <n v="1"/>
    <x v="32"/>
    <n v="199706"/>
    <n v="19970617"/>
    <s v="2FS  TOMFR0132"/>
    <s v="2FS  TOMMH0160"/>
    <s v="2FS  TOMFS0132"/>
    <x v="2"/>
    <s v="H"/>
    <s v="B"/>
    <m/>
    <n v="1.5"/>
    <n v="55"/>
    <s v="N"/>
    <m/>
    <m/>
    <m/>
    <m/>
    <n v="0"/>
    <n v="62970"/>
    <m/>
    <m/>
    <s v="W"/>
    <m/>
    <m/>
    <m/>
    <m/>
    <m/>
    <x v="35"/>
    <s v="H-Spius Creek H"/>
    <s v="S-Salmon R/TOMF"/>
    <s v="BC"/>
    <s v="FRTH"/>
    <s v="TOMF"/>
    <s v="N"/>
    <s v=""/>
    <m/>
  </r>
  <r>
    <s v="N"/>
    <n v="4.0999999999999996"/>
    <n v="20171204"/>
    <s v="CDFO"/>
    <s v="CDFO"/>
    <n v="3"/>
    <s v="!03NOCN8936"/>
    <x v="1"/>
    <m/>
    <m/>
    <m/>
    <m/>
    <n v="1"/>
    <n v="2"/>
    <x v="11"/>
    <n v="199003"/>
    <n v="19900328"/>
    <s v="2FS  UPFRR0158"/>
    <s v="2FS  UPFRH0158"/>
    <s v="2FS  UPFRS0158"/>
    <x v="1"/>
    <s v="H"/>
    <s v="P"/>
    <m/>
    <n v="3.37"/>
    <m/>
    <s v="N"/>
    <m/>
    <m/>
    <m/>
    <m/>
    <n v="0"/>
    <n v="20855"/>
    <m/>
    <m/>
    <s v="C"/>
    <m/>
    <m/>
    <m/>
    <m/>
    <m/>
    <x v="2"/>
    <s v="H-Stuart River"/>
    <s v="S-Stuart R"/>
    <s v="BC"/>
    <s v="FRTH"/>
    <s v="UPFR"/>
    <s v="N"/>
    <s v=""/>
    <m/>
  </r>
  <r>
    <s v="N"/>
    <n v="4.0999999999999996"/>
    <n v="20171204"/>
    <s v="CDFO"/>
    <s v="CDFO"/>
    <n v="3"/>
    <s v="!03NOCN1196"/>
    <x v="1"/>
    <m/>
    <m/>
    <m/>
    <m/>
    <n v="1"/>
    <n v="2"/>
    <x v="30"/>
    <n v="20130501"/>
    <n v="20130501"/>
    <s v="2FS  LWFRR0154"/>
    <s v="2FS  LWFRH0154"/>
    <s v="2FS  LWFRS0154"/>
    <x v="3"/>
    <s v="H"/>
    <s v="B"/>
    <s v="FR"/>
    <n v="17.61"/>
    <n v="114"/>
    <s v="N"/>
    <m/>
    <m/>
    <m/>
    <m/>
    <n v="0"/>
    <n v="74470"/>
    <m/>
    <m/>
    <s v="B"/>
    <m/>
    <m/>
    <m/>
    <m/>
    <m/>
    <x v="3"/>
    <s v="H-Chehalis River H"/>
    <s v="S-Chehalis R"/>
    <s v="BC"/>
    <s v="FRTH"/>
    <s v="LWFR"/>
    <s v="N"/>
    <s v=""/>
    <m/>
  </r>
  <r>
    <s v="N"/>
    <n v="4.0999999999999996"/>
    <n v="20171204"/>
    <s v="CDFO"/>
    <s v="CDFO"/>
    <n v="3"/>
    <s v="!03NOCN9856"/>
    <x v="1"/>
    <m/>
    <m/>
    <m/>
    <m/>
    <n v="1"/>
    <n v="2"/>
    <x v="19"/>
    <n v="199905"/>
    <n v="199905"/>
    <s v="2FS  UPFRR0155"/>
    <s v="2FS  UPFRH1651"/>
    <s v="2FS  UPFRS0155"/>
    <x v="1"/>
    <s v="H"/>
    <s v="B"/>
    <s v="FR"/>
    <n v="3"/>
    <m/>
    <s v="N"/>
    <m/>
    <m/>
    <m/>
    <m/>
    <n v="0"/>
    <n v="950"/>
    <m/>
    <m/>
    <s v="B"/>
    <m/>
    <m/>
    <m/>
    <m/>
    <m/>
    <x v="5"/>
    <s v="H-Pr George (Mackenzie) S"/>
    <s v="S-Quesnel R"/>
    <s v="BC"/>
    <s v="FRTH"/>
    <s v="UPFR"/>
    <s v="N"/>
    <s v=""/>
    <m/>
  </r>
  <r>
    <s v="N"/>
    <n v="4.0999999999999996"/>
    <n v="20171204"/>
    <s v="CDFO"/>
    <s v="CDFO"/>
    <n v="3"/>
    <s v="!03NOCN99134"/>
    <x v="1"/>
    <m/>
    <m/>
    <m/>
    <m/>
    <n v="1"/>
    <n v="1"/>
    <x v="34"/>
    <n v="20010419"/>
    <n v="20010420"/>
    <s v="2FS  TOMMR0160"/>
    <s v="2FS  TOMMH0160"/>
    <s v="2FS  TOMMS0160"/>
    <x v="3"/>
    <s v="H"/>
    <s v="P"/>
    <m/>
    <n v="14.27"/>
    <n v="108"/>
    <s v="N"/>
    <m/>
    <m/>
    <m/>
    <m/>
    <n v="0"/>
    <n v="54735"/>
    <m/>
    <m/>
    <s v="W"/>
    <m/>
    <m/>
    <m/>
    <m/>
    <s v="SOME RELEASED INTO ACCLIMATION POND."/>
    <x v="21"/>
    <s v="H-Spius Creek H"/>
    <s v="S-Spius Cr"/>
    <s v="BC"/>
    <s v="FRTH"/>
    <s v="TOMM"/>
    <s v="N"/>
    <s v=""/>
    <m/>
  </r>
  <r>
    <s v="N"/>
    <n v="4.0999999999999996"/>
    <n v="20171204"/>
    <s v="CDFO"/>
    <s v="CDFO"/>
    <n v="3"/>
    <s v="!03NOCN0198"/>
    <x v="1"/>
    <m/>
    <m/>
    <m/>
    <m/>
    <n v="1"/>
    <n v="2"/>
    <x v="25"/>
    <n v="200207"/>
    <n v="200207"/>
    <s v="2FS  TOMFR0161"/>
    <s v="2FS  TOMFH0289"/>
    <s v="2FS  TOMFS0161"/>
    <x v="1"/>
    <s v="H"/>
    <s v="P"/>
    <m/>
    <n v="2"/>
    <m/>
    <s v="N"/>
    <m/>
    <m/>
    <m/>
    <m/>
    <n v="0"/>
    <n v="24500"/>
    <m/>
    <m/>
    <s v="B"/>
    <m/>
    <m/>
    <m/>
    <m/>
    <m/>
    <x v="1"/>
    <s v="H-Kingfisher Creek/ TOMF"/>
    <s v="S-Shuswap R Low"/>
    <s v="BC"/>
    <s v="FRTH"/>
    <s v="TOMF"/>
    <s v="N"/>
    <s v=""/>
    <m/>
  </r>
  <r>
    <s v="T"/>
    <n v="4.0999999999999996"/>
    <n v="20171204"/>
    <s v="CDFO"/>
    <s v="CDFO"/>
    <n v="3"/>
    <s v="025042"/>
    <x v="0"/>
    <m/>
    <m/>
    <m/>
    <m/>
    <n v="1"/>
    <n v="1"/>
    <x v="5"/>
    <n v="198904"/>
    <n v="19890411"/>
    <s v="2FS  UPFRR1890"/>
    <s v="2FS  UPFRH0270"/>
    <s v="2FS  UPFRS1890"/>
    <x v="3"/>
    <s v="H"/>
    <s v="P"/>
    <m/>
    <n v="12.15"/>
    <m/>
    <s v="N"/>
    <n v="5000"/>
    <n v="10594"/>
    <m/>
    <m/>
    <n v="0"/>
    <n v="456"/>
    <m/>
    <m/>
    <s v="B"/>
    <m/>
    <n v="1"/>
    <m/>
    <m/>
    <m/>
    <x v="15"/>
    <s v="H-Penny H"/>
    <s v="S-Dome Cr"/>
    <s v="BC"/>
    <s v="FRTH"/>
    <s v="UPFR"/>
    <s v="N"/>
    <n v="4.3043232018123469E-2"/>
    <m/>
  </r>
  <r>
    <s v="N"/>
    <n v="4.0999999999999996"/>
    <n v="20171204"/>
    <s v="CDFO"/>
    <s v="CDFO"/>
    <n v="3"/>
    <s v="!03NOCN9441"/>
    <x v="1"/>
    <m/>
    <m/>
    <m/>
    <m/>
    <n v="1"/>
    <n v="1"/>
    <x v="2"/>
    <n v="19950503"/>
    <n v="19950503"/>
    <s v="2FS  UPFRR1625"/>
    <s v="2FS  UPFRH1304"/>
    <s v="2FS  UPFRS1625"/>
    <x v="1"/>
    <s v="H"/>
    <s v="P"/>
    <m/>
    <n v="10"/>
    <m/>
    <s v="N"/>
    <m/>
    <m/>
    <m/>
    <m/>
    <n v="0"/>
    <n v="3500"/>
    <m/>
    <m/>
    <s v="B"/>
    <m/>
    <m/>
    <m/>
    <m/>
    <m/>
    <x v="9"/>
    <s v="H-Chilako River H"/>
    <s v="S-Salmon R/UPFR"/>
    <s v="BC"/>
    <s v="FRTH"/>
    <s v="UPFR"/>
    <s v="N"/>
    <s v=""/>
    <m/>
  </r>
  <r>
    <s v="T"/>
    <n v="4.0999999999999996"/>
    <n v="20171204"/>
    <s v="CDFO"/>
    <s v="CDFO"/>
    <n v="3"/>
    <s v="024303"/>
    <x v="0"/>
    <m/>
    <m/>
    <m/>
    <m/>
    <n v="1"/>
    <n v="2"/>
    <x v="9"/>
    <n v="198705"/>
    <n v="19870525"/>
    <s v="2FS  TOMFR0156"/>
    <s v="2FS  TOMFH0156"/>
    <s v="2FS  TOMFS0156"/>
    <x v="2"/>
    <s v="H"/>
    <s v="B"/>
    <m/>
    <n v="3.8"/>
    <m/>
    <s v="N"/>
    <n v="5000"/>
    <n v="26855"/>
    <m/>
    <m/>
    <n v="0"/>
    <n v="59311"/>
    <n v="5000"/>
    <n v="206"/>
    <m/>
    <n v="7.6E-3"/>
    <n v="6"/>
    <m/>
    <m/>
    <s v="TIME OF RELEASE-SMOLT. SEE 024301-06(SM), 024553-55(FALL),024201-03(1+)"/>
    <x v="6"/>
    <s v="H-Eagle River H"/>
    <s v="S-Eagle R"/>
    <s v="BC"/>
    <s v="FRTH"/>
    <s v="TOMF"/>
    <s v="N"/>
    <n v="2.2085645131260474"/>
    <m/>
  </r>
  <r>
    <s v="N"/>
    <n v="4.0999999999999996"/>
    <n v="20171204"/>
    <s v="CDFO"/>
    <s v="CDFO"/>
    <n v="3"/>
    <s v="!03NOCN1250"/>
    <x v="1"/>
    <m/>
    <m/>
    <m/>
    <m/>
    <n v="1"/>
    <n v="1"/>
    <x v="36"/>
    <n v="20130430"/>
    <n v="20130501"/>
    <s v="2FS  TOMMR1387"/>
    <s v="2FS  TOMMH0160"/>
    <s v="2FS  TOMMS1387"/>
    <x v="2"/>
    <s v="H"/>
    <s v="P"/>
    <s v="FR"/>
    <n v="1.89"/>
    <n v="54"/>
    <s v="N"/>
    <m/>
    <m/>
    <m/>
    <m/>
    <n v="0"/>
    <n v="33028"/>
    <m/>
    <m/>
    <s v="B"/>
    <m/>
    <m/>
    <m/>
    <m/>
    <m/>
    <x v="18"/>
    <s v="H-Spius Creek H"/>
    <s v="S-Coldwater R"/>
    <s v="BC"/>
    <s v="FRTH"/>
    <s v="TOMM"/>
    <s v="N"/>
    <s v=""/>
    <m/>
  </r>
  <r>
    <s v="N"/>
    <n v="4.0999999999999996"/>
    <n v="20171204"/>
    <s v="CDFO"/>
    <s v="CDFO"/>
    <n v="3"/>
    <s v="!03NOCN1251"/>
    <x v="1"/>
    <m/>
    <m/>
    <m/>
    <m/>
    <n v="1"/>
    <n v="1"/>
    <x v="36"/>
    <n v="20130607"/>
    <n v="20130613"/>
    <s v="2FS  TOMMR0253"/>
    <s v="2FS  TOMMH0160"/>
    <s v="2FS  TOMMS0253"/>
    <x v="2"/>
    <s v="H"/>
    <s v="P"/>
    <s v="FR"/>
    <n v="1.8"/>
    <n v="53"/>
    <s v="N"/>
    <m/>
    <m/>
    <m/>
    <m/>
    <n v="0"/>
    <n v="39950"/>
    <m/>
    <m/>
    <s v="B"/>
    <m/>
    <m/>
    <m/>
    <m/>
    <m/>
    <x v="8"/>
    <s v="H-Spius Creek H"/>
    <s v="S-Nicola R"/>
    <s v="BC"/>
    <s v="FRTH"/>
    <s v="TOMM"/>
    <s v="N"/>
    <s v=""/>
    <m/>
  </r>
  <r>
    <s v="N"/>
    <n v="4.0999999999999996"/>
    <n v="20171204"/>
    <s v="CDFO"/>
    <s v="CDFO"/>
    <n v="3"/>
    <s v="!03NOCN1252"/>
    <x v="1"/>
    <m/>
    <m/>
    <m/>
    <m/>
    <n v="1"/>
    <n v="1"/>
    <x v="36"/>
    <n v="20130610"/>
    <n v="20130611"/>
    <s v="2FS  TOMFR0132"/>
    <s v="2FS  TOMMH0160"/>
    <s v="2FS  TOMFS0132"/>
    <x v="2"/>
    <s v="H"/>
    <s v="P"/>
    <s v="FR"/>
    <n v="1.78"/>
    <n v="54"/>
    <s v="N"/>
    <m/>
    <m/>
    <m/>
    <m/>
    <n v="0"/>
    <n v="81398"/>
    <m/>
    <m/>
    <s v="B"/>
    <m/>
    <m/>
    <m/>
    <m/>
    <m/>
    <x v="35"/>
    <s v="H-Spius Creek H"/>
    <s v="S-Salmon R/TOMF"/>
    <s v="BC"/>
    <s v="FRTH"/>
    <s v="TOMF"/>
    <s v="N"/>
    <s v=""/>
    <m/>
  </r>
  <r>
    <s v="N"/>
    <n v="4.0999999999999996"/>
    <n v="20171204"/>
    <s v="CDFO"/>
    <s v="CDFO"/>
    <n v="3"/>
    <s v="!03NOCN1261"/>
    <x v="1"/>
    <m/>
    <m/>
    <m/>
    <m/>
    <n v="1"/>
    <n v="2"/>
    <x v="36"/>
    <n v="20130502"/>
    <n v="20130502"/>
    <s v="2FS  LWFRR0107"/>
    <s v="2FS  LWFRH0107"/>
    <s v="2FS  LWFRS0107"/>
    <x v="1"/>
    <s v="H"/>
    <s v="P"/>
    <s v="VO"/>
    <n v="7.78"/>
    <m/>
    <s v="N"/>
    <m/>
    <m/>
    <m/>
    <m/>
    <n v="0"/>
    <n v="491265"/>
    <m/>
    <m/>
    <s v="B"/>
    <m/>
    <m/>
    <m/>
    <m/>
    <m/>
    <x v="16"/>
    <s v="H-Chilliwack River H"/>
    <s v="S-Chilliwack R"/>
    <s v="BC"/>
    <s v="FRTH"/>
    <s v="LWFR"/>
    <s v="N"/>
    <s v=""/>
    <m/>
  </r>
  <r>
    <s v="T"/>
    <n v="4.0999999999999996"/>
    <n v="20171204"/>
    <s v="CDFO"/>
    <s v="CDFO"/>
    <n v="3"/>
    <s v="181199"/>
    <x v="2"/>
    <m/>
    <m/>
    <m/>
    <m/>
    <n v="1"/>
    <n v="2"/>
    <x v="36"/>
    <n v="20130513"/>
    <n v="20130515"/>
    <s v="2FS  TOMFR0161"/>
    <s v="2FS  TOMFH1958"/>
    <s v="2FS  TOMFS0161"/>
    <x v="1"/>
    <s v="H"/>
    <s v="P"/>
    <s v="FR"/>
    <n v="6.36"/>
    <n v="81"/>
    <s v="N"/>
    <n v="5000"/>
    <n v="5456"/>
    <m/>
    <m/>
    <n v="0"/>
    <n v="126"/>
    <n v="5000"/>
    <n v="111"/>
    <s v="B"/>
    <n v="0.02"/>
    <n v="14"/>
    <n v="200"/>
    <m/>
    <m/>
    <x v="1"/>
    <s v="H-Shuswap River, Middle,"/>
    <s v="S-Shuswap R Low"/>
    <s v="BC"/>
    <s v="FRTH"/>
    <s v="TOMF"/>
    <s v="N"/>
    <n v="2.3093841642228739E-2"/>
    <m/>
  </r>
  <r>
    <s v="T"/>
    <n v="4.0999999999999996"/>
    <n v="20171204"/>
    <s v="CDFO"/>
    <s v="CDFO"/>
    <n v="3"/>
    <s v="181248"/>
    <x v="0"/>
    <m/>
    <m/>
    <m/>
    <m/>
    <n v="1"/>
    <n v="1"/>
    <x v="30"/>
    <n v="20130423"/>
    <n v="20130423"/>
    <s v="2FS  TOMMR0253"/>
    <s v="2FS  TOMMH0160"/>
    <s v="2FS  TOMMS0253"/>
    <x v="3"/>
    <s v="H"/>
    <s v="P"/>
    <s v="FR"/>
    <n v="18.329999999999998"/>
    <n v="116"/>
    <s v="N"/>
    <n v="5000"/>
    <n v="10217"/>
    <m/>
    <m/>
    <n v="5000"/>
    <n v="257"/>
    <m/>
    <m/>
    <s v="B"/>
    <n v="2.46E-2"/>
    <n v="195"/>
    <n v="855"/>
    <m/>
    <m/>
    <x v="8"/>
    <s v="H-Spius Creek H"/>
    <s v="S-Nicola R"/>
    <s v="BC"/>
    <s v="FRTH"/>
    <s v="TOMM"/>
    <s v="N"/>
    <n v="2.5154154839972593E-2"/>
    <m/>
  </r>
  <r>
    <s v="T"/>
    <n v="4.0999999999999996"/>
    <n v="20171204"/>
    <s v="CDFO"/>
    <s v="CDFO"/>
    <n v="3"/>
    <s v="025408"/>
    <x v="0"/>
    <m/>
    <m/>
    <m/>
    <m/>
    <n v="1"/>
    <n v="1"/>
    <x v="17"/>
    <n v="198905"/>
    <n v="19890511"/>
    <s v="2FS  LWFRR0152"/>
    <s v="2FS  LWFRH0152"/>
    <s v="2FS  LWFRS0152"/>
    <x v="1"/>
    <s v="H"/>
    <s v="B"/>
    <m/>
    <n v="12"/>
    <m/>
    <s v="N"/>
    <n v="5000"/>
    <n v="50833"/>
    <m/>
    <m/>
    <n v="0"/>
    <n v="35473"/>
    <n v="5000"/>
    <n v="204"/>
    <s v="B"/>
    <n v="4.0000000000000001E-3"/>
    <n v="1"/>
    <m/>
    <m/>
    <s v="INCH CR INCUBATED; ENUM CHECKED BY WEIGHT MEASURE"/>
    <x v="13"/>
    <s v="H-Birkenhead River H"/>
    <s v="S-Birkenhead R"/>
    <s v="BC"/>
    <s v="FRTH"/>
    <s v="LWFR"/>
    <s v="N"/>
    <n v="0.69783408415792891"/>
    <m/>
  </r>
  <r>
    <s v="N"/>
    <n v="4.0999999999999996"/>
    <n v="20171204"/>
    <s v="CDFO"/>
    <s v="CDFO"/>
    <n v="3"/>
    <s v="!03NOCN9754"/>
    <x v="1"/>
    <m/>
    <m/>
    <m/>
    <m/>
    <n v="1"/>
    <n v="3"/>
    <x v="1"/>
    <n v="19980625"/>
    <n v="19980625"/>
    <s v="2FS  LWFRR0499"/>
    <s v="2FS  LWFRH0499"/>
    <s v="2FS  LWFRS0107"/>
    <x v="1"/>
    <s v="H"/>
    <s v="B"/>
    <m/>
    <n v="3"/>
    <m/>
    <s v="N"/>
    <m/>
    <m/>
    <m/>
    <m/>
    <n v="0"/>
    <n v="50000"/>
    <m/>
    <m/>
    <s v="B"/>
    <m/>
    <m/>
    <m/>
    <m/>
    <m/>
    <x v="10"/>
    <s v="H-Coquitlam River H"/>
    <s v="S-Chilliwack R"/>
    <s v="BC"/>
    <s v="FRTH"/>
    <s v="LWFR"/>
    <s v="N"/>
    <s v=""/>
    <m/>
  </r>
  <r>
    <s v="N"/>
    <n v="4.0999999999999996"/>
    <n v="20171204"/>
    <s v="CDFO"/>
    <s v="CDFO"/>
    <n v="3"/>
    <s v="!03NOCN9755"/>
    <x v="1"/>
    <m/>
    <m/>
    <m/>
    <m/>
    <n v="1"/>
    <n v="3"/>
    <x v="1"/>
    <n v="19980605"/>
    <n v="19980605"/>
    <s v="2FS  LWFRR0499"/>
    <s v="2FS  LWFRH6037"/>
    <s v="2FS  LWFRS0107"/>
    <x v="1"/>
    <s v="H"/>
    <s v="B"/>
    <m/>
    <n v="3"/>
    <m/>
    <s v="N"/>
    <m/>
    <m/>
    <m/>
    <m/>
    <n v="0"/>
    <n v="6000"/>
    <m/>
    <m/>
    <s v="B"/>
    <m/>
    <m/>
    <m/>
    <m/>
    <m/>
    <x v="10"/>
    <s v="H-River Springs H"/>
    <s v="S-Chilliwack R"/>
    <s v="BC"/>
    <s v="FRTH"/>
    <s v="LWFR"/>
    <s v="N"/>
    <s v=""/>
    <m/>
  </r>
  <r>
    <s v="N"/>
    <n v="4.0999999999999996"/>
    <n v="20171204"/>
    <s v="CDFO"/>
    <s v="CDFO"/>
    <n v="3"/>
    <s v="!03NOCN9361"/>
    <x v="1"/>
    <m/>
    <m/>
    <m/>
    <m/>
    <n v="1"/>
    <n v="2"/>
    <x v="18"/>
    <n v="199405"/>
    <n v="199405"/>
    <s v="2FS  TOMFR0161"/>
    <s v="2FS  TOMFH2559"/>
    <s v="2FS  TOMFS0161"/>
    <x v="1"/>
    <s v="H"/>
    <s v="B"/>
    <s v="FR"/>
    <m/>
    <m/>
    <s v="N"/>
    <m/>
    <m/>
    <m/>
    <m/>
    <n v="0"/>
    <n v="400"/>
    <m/>
    <m/>
    <s v="B"/>
    <m/>
    <m/>
    <m/>
    <m/>
    <m/>
    <x v="1"/>
    <s v="H-Vernon Schools"/>
    <s v="S-Shuswap R Low"/>
    <s v="BC"/>
    <s v="FRTH"/>
    <s v="TOMF"/>
    <s v="N"/>
    <s v=""/>
    <m/>
  </r>
  <r>
    <s v="T"/>
    <n v="4.0999999999999996"/>
    <n v="20171204"/>
    <s v="CDFO"/>
    <s v="CDFO"/>
    <n v="3"/>
    <s v="181466"/>
    <x v="2"/>
    <m/>
    <m/>
    <m/>
    <m/>
    <n v="1"/>
    <n v="2"/>
    <x v="36"/>
    <n v="20130513"/>
    <n v="20130515"/>
    <s v="2FS  TOMFR0161"/>
    <s v="2FS  TOMFH1958"/>
    <s v="2FS  TOMFS0161"/>
    <x v="1"/>
    <s v="H"/>
    <s v="P"/>
    <s v="FR"/>
    <n v="6.36"/>
    <n v="81"/>
    <s v="N"/>
    <n v="5000"/>
    <n v="56312"/>
    <m/>
    <m/>
    <n v="0"/>
    <n v="1290"/>
    <n v="5000"/>
    <n v="796"/>
    <s v="B"/>
    <n v="1.4E-2"/>
    <n v="30"/>
    <n v="200"/>
    <m/>
    <m/>
    <x v="1"/>
    <s v="H-Shuswap River, Middle,"/>
    <s v="S-Shuswap R Low"/>
    <s v="BC"/>
    <s v="FRTH"/>
    <s v="TOMF"/>
    <s v="N"/>
    <n v="2.2908083534592984E-2"/>
    <m/>
  </r>
  <r>
    <s v="N"/>
    <n v="4.0999999999999996"/>
    <n v="20171204"/>
    <s v="CDFO"/>
    <s v="CDFO"/>
    <n v="3"/>
    <s v="!03NOCN9837"/>
    <x v="1"/>
    <m/>
    <m/>
    <m/>
    <m/>
    <n v="1"/>
    <n v="2"/>
    <x v="19"/>
    <n v="19990505"/>
    <n v="19990505"/>
    <s v="2FS  UPFRR1619"/>
    <s v="2FS  UPFRH1619"/>
    <s v="2FS  UPFRS1619"/>
    <x v="1"/>
    <s v="H"/>
    <s v="P"/>
    <m/>
    <n v="5"/>
    <m/>
    <s v="N"/>
    <m/>
    <m/>
    <m/>
    <m/>
    <n v="0"/>
    <n v="6125"/>
    <m/>
    <m/>
    <s v="B"/>
    <m/>
    <m/>
    <m/>
    <m/>
    <s v="RELEASED AT CAMU AND YALAKOM CONFLUENCE."/>
    <x v="20"/>
    <s v="H-Bridge River H"/>
    <s v="S-Bridge R"/>
    <s v="BC"/>
    <s v="FRTH"/>
    <s v="UPFR"/>
    <s v="N"/>
    <s v=""/>
    <m/>
  </r>
  <r>
    <s v="N"/>
    <n v="4.0999999999999996"/>
    <n v="20171204"/>
    <s v="CDFO"/>
    <s v="CDFO"/>
    <n v="3"/>
    <s v="!03NOCN98110"/>
    <x v="1"/>
    <m/>
    <m/>
    <m/>
    <m/>
    <n v="1"/>
    <n v="2"/>
    <x v="19"/>
    <n v="19990509"/>
    <n v="19990530"/>
    <s v="2FS  TOMFR0161"/>
    <s v="2FS  TOMFH0289"/>
    <s v="2FS  TOMFS0161"/>
    <x v="4"/>
    <s v="H"/>
    <s v="B"/>
    <m/>
    <n v="0.4"/>
    <m/>
    <s v="N"/>
    <m/>
    <m/>
    <m/>
    <m/>
    <n v="0"/>
    <n v="110138"/>
    <m/>
    <m/>
    <s v="B"/>
    <m/>
    <m/>
    <m/>
    <m/>
    <s v="UNFED FRY RELEASE, FLOOD DAMAGE TO REARING FACILITIES."/>
    <x v="1"/>
    <s v="H-Kingfisher Creek/ TOMF"/>
    <s v="S-Shuswap R Low"/>
    <s v="BC"/>
    <s v="FRTH"/>
    <s v="TOMF"/>
    <s v="N"/>
    <s v=""/>
    <m/>
  </r>
  <r>
    <s v="N"/>
    <n v="4.0999999999999996"/>
    <n v="20171204"/>
    <s v="CDFO"/>
    <s v="CDFO"/>
    <n v="3"/>
    <s v="!03NOCN9838"/>
    <x v="1"/>
    <m/>
    <m/>
    <m/>
    <m/>
    <n v="1"/>
    <n v="2"/>
    <x v="19"/>
    <n v="19990617"/>
    <n v="19990617"/>
    <s v="2FS  UPFRR1619"/>
    <s v="2FS  UPFRH1619"/>
    <s v="2FS  UPFRS1619"/>
    <x v="1"/>
    <s v="H"/>
    <s v="P"/>
    <m/>
    <n v="10"/>
    <m/>
    <s v="N"/>
    <m/>
    <m/>
    <m/>
    <m/>
    <n v="0"/>
    <n v="6125"/>
    <m/>
    <m/>
    <s v="B"/>
    <m/>
    <m/>
    <m/>
    <m/>
    <s v="RELEASED AT CAMU AND YALAKOM CONFLUENCE."/>
    <x v="20"/>
    <s v="H-Bridge River H"/>
    <s v="S-Bridge R"/>
    <s v="BC"/>
    <s v="FRTH"/>
    <s v="UPFR"/>
    <s v="N"/>
    <s v=""/>
    <m/>
  </r>
  <r>
    <s v="N"/>
    <n v="4.0999999999999996"/>
    <n v="20171204"/>
    <s v="CDFO"/>
    <s v="CDFO"/>
    <n v="3"/>
    <s v="!03NOCN9845"/>
    <x v="1"/>
    <m/>
    <m/>
    <m/>
    <m/>
    <n v="1"/>
    <n v="2"/>
    <x v="19"/>
    <n v="19990428"/>
    <n v="19990505"/>
    <s v="2FS  LWFRR0154"/>
    <s v="2FS  LWFRH0154"/>
    <s v="2FS  LWFRS0154"/>
    <x v="1"/>
    <s v="H"/>
    <s v="P"/>
    <m/>
    <n v="6.1"/>
    <n v="82"/>
    <s v="N"/>
    <m/>
    <m/>
    <m/>
    <m/>
    <n v="0"/>
    <n v="660647"/>
    <m/>
    <m/>
    <s v="B"/>
    <m/>
    <m/>
    <m/>
    <m/>
    <m/>
    <x v="3"/>
    <s v="H-Chehalis River H"/>
    <s v="S-Chehalis R"/>
    <s v="BC"/>
    <s v="FRTH"/>
    <s v="LWFR"/>
    <s v="N"/>
    <s v=""/>
    <m/>
  </r>
  <r>
    <s v="T"/>
    <n v="4.0999999999999996"/>
    <n v="20171204"/>
    <s v="CDFO"/>
    <s v="CDFO"/>
    <n v="3"/>
    <s v="021525"/>
    <x v="0"/>
    <m/>
    <m/>
    <m/>
    <m/>
    <n v="1"/>
    <n v="2"/>
    <x v="28"/>
    <n v="199110"/>
    <n v="19911003"/>
    <s v="2FS  UPFRR0155"/>
    <s v="2FS  UPFRH0155"/>
    <s v="2FS  UPFRS0155"/>
    <x v="2"/>
    <s v="H"/>
    <s v="B"/>
    <m/>
    <n v="13"/>
    <n v="99"/>
    <s v="N"/>
    <n v="5000"/>
    <n v="50114"/>
    <m/>
    <m/>
    <n v="5000"/>
    <n v="151"/>
    <m/>
    <m/>
    <m/>
    <n v="3.0000000000000001E-3"/>
    <n v="1"/>
    <n v="100"/>
    <m/>
    <s v="TIME OF RELEASE-FALL"/>
    <x v="5"/>
    <s v="H-Quesnel River H"/>
    <s v="S-Quesnel R"/>
    <s v="BC"/>
    <s v="FRTH"/>
    <s v="UPFR"/>
    <s v="N"/>
    <n v="3.0131300634553219E-3"/>
    <m/>
  </r>
  <r>
    <s v="N"/>
    <n v="4.0999999999999996"/>
    <n v="20171204"/>
    <s v="CDFO"/>
    <s v="CDFO"/>
    <n v="3"/>
    <s v="!03NOCN03135"/>
    <x v="1"/>
    <m/>
    <m/>
    <m/>
    <m/>
    <n v="1"/>
    <n v="3"/>
    <x v="21"/>
    <n v="20030504"/>
    <n v="20030504"/>
    <s v="2FS  LWFRR0244"/>
    <s v="2FS  LWFRH0150"/>
    <s v="2FS  LWFRS0244"/>
    <x v="1"/>
    <s v="H"/>
    <s v="P"/>
    <m/>
    <n v="7.1"/>
    <n v="88"/>
    <s v="N"/>
    <m/>
    <m/>
    <m/>
    <m/>
    <n v="0"/>
    <n v="286414"/>
    <m/>
    <m/>
    <s v="B"/>
    <m/>
    <m/>
    <m/>
    <m/>
    <m/>
    <x v="14"/>
    <s v="H-Inch Creek H"/>
    <s v="S-Stave R"/>
    <s v="BC"/>
    <s v="FRTH"/>
    <s v="LWFR"/>
    <s v="N"/>
    <s v=""/>
    <m/>
  </r>
  <r>
    <s v="T"/>
    <n v="4.0999999999999996"/>
    <n v="20171204"/>
    <s v="CDFO"/>
    <s v="CDFO"/>
    <n v="3"/>
    <s v="181864"/>
    <x v="2"/>
    <m/>
    <m/>
    <m/>
    <m/>
    <n v="1"/>
    <n v="3"/>
    <x v="36"/>
    <n v="20130515"/>
    <n v="20130528"/>
    <s v="2FS  LWFRR0107"/>
    <s v="2FS  LWFRH0107"/>
    <s v="2FS  LWFRS0107"/>
    <x v="1"/>
    <s v="H"/>
    <s v="P"/>
    <s v="VO"/>
    <n v="5"/>
    <m/>
    <s v="N"/>
    <n v="5000"/>
    <n v="50400"/>
    <m/>
    <m/>
    <n v="0"/>
    <n v="229272"/>
    <n v="5000"/>
    <n v="612"/>
    <s v="B"/>
    <n v="1.2E-2"/>
    <n v="40"/>
    <n v="1002"/>
    <m/>
    <m/>
    <x v="16"/>
    <s v="H-Chilliwack River H"/>
    <s v="S-Chilliwack R"/>
    <s v="BC"/>
    <s v="FRTH"/>
    <s v="LWFR"/>
    <s v="N"/>
    <n v="4.5490476190476192"/>
    <m/>
  </r>
  <r>
    <s v="N"/>
    <n v="4.0999999999999996"/>
    <n v="20171204"/>
    <s v="CDFO"/>
    <s v="CDFO"/>
    <n v="3"/>
    <s v="!03NOCN00117"/>
    <x v="1"/>
    <m/>
    <m/>
    <m/>
    <m/>
    <n v="1"/>
    <n v="2"/>
    <x v="33"/>
    <n v="20010507"/>
    <n v="20010509"/>
    <s v="2FS  LWFRR0154"/>
    <s v="2FS  LWFRH0154"/>
    <s v="2FS  LWFRS0107"/>
    <x v="1"/>
    <s v="H"/>
    <s v="B"/>
    <m/>
    <n v="5.9"/>
    <m/>
    <s v="N"/>
    <m/>
    <m/>
    <m/>
    <m/>
    <n v="0"/>
    <n v="72670"/>
    <m/>
    <m/>
    <s v="B"/>
    <m/>
    <m/>
    <m/>
    <m/>
    <s v="CHEH. &amp; CHILL. RETURNS BOTH ORIGINALLY UPPER FRASER STOCKS."/>
    <x v="3"/>
    <s v="H-Chehalis River H"/>
    <s v="S-Chilliwack R"/>
    <s v="BC"/>
    <s v="FRTH"/>
    <s v="LWFR"/>
    <s v="N"/>
    <s v=""/>
    <m/>
  </r>
  <r>
    <s v="T"/>
    <n v="4.0999999999999996"/>
    <n v="20171204"/>
    <s v="CDFO"/>
    <s v="CDFO"/>
    <n v="3"/>
    <s v="022260"/>
    <x v="0"/>
    <m/>
    <m/>
    <m/>
    <m/>
    <n v="1"/>
    <n v="2"/>
    <x v="15"/>
    <n v="198304"/>
    <n v="19830418"/>
    <s v="2FS  UPFRR0155"/>
    <s v="2FS  UPFRH0155"/>
    <s v="2FS  UPFRS0155"/>
    <x v="2"/>
    <s v="H"/>
    <s v="B"/>
    <m/>
    <n v="2.2000000000000002"/>
    <m/>
    <s v="N"/>
    <n v="5000"/>
    <n v="66972"/>
    <m/>
    <m/>
    <n v="5000"/>
    <n v="1367"/>
    <m/>
    <m/>
    <m/>
    <n v="0.02"/>
    <n v="35"/>
    <m/>
    <m/>
    <s v="IMPRINTING: HELD 1 WK.  RED X WHITE"/>
    <x v="5"/>
    <s v="H-Quesnel River H"/>
    <s v="S-Quesnel R"/>
    <s v="BC"/>
    <s v="FRTH"/>
    <s v="UPFR"/>
    <s v="N"/>
    <n v="2.0411515260108704E-2"/>
    <m/>
  </r>
  <r>
    <s v="N"/>
    <n v="4.0999999999999996"/>
    <n v="20171204"/>
    <s v="CDFO"/>
    <s v="CDFO"/>
    <n v="3"/>
    <s v="!03NOCN97103"/>
    <x v="1"/>
    <m/>
    <m/>
    <m/>
    <m/>
    <n v="1"/>
    <n v="3"/>
    <x v="1"/>
    <n v="19990428"/>
    <n v="19990507"/>
    <s v="2FS  LWFRR0154"/>
    <s v="2FS  LWFRH0154"/>
    <s v="2FS  LWFRS0229"/>
    <x v="3"/>
    <s v="H"/>
    <s v="B"/>
    <m/>
    <n v="16.399999999999999"/>
    <m/>
    <s v="N"/>
    <m/>
    <m/>
    <m/>
    <m/>
    <n v="0"/>
    <n v="29043"/>
    <m/>
    <m/>
    <s v="B"/>
    <m/>
    <m/>
    <m/>
    <m/>
    <s v="YEARLING RELEASE"/>
    <x v="3"/>
    <s v="H-Chehalis River H"/>
    <s v="S-Harrison R"/>
    <s v="BC"/>
    <s v="FRTH"/>
    <s v="LWFR"/>
    <s v="N"/>
    <s v=""/>
    <m/>
  </r>
  <r>
    <s v="T"/>
    <n v="4.0999999999999996"/>
    <n v="20171204"/>
    <s v="CDFO"/>
    <s v="CDFO"/>
    <n v="3"/>
    <s v="025840"/>
    <x v="0"/>
    <m/>
    <m/>
    <m/>
    <m/>
    <n v="1"/>
    <n v="1"/>
    <x v="17"/>
    <n v="198910"/>
    <n v="19891011"/>
    <s v="2FS  LWFRR0152"/>
    <s v="2FS  LWFRH0152"/>
    <s v="2FS  LWFRS0152"/>
    <x v="2"/>
    <s v="H"/>
    <s v="B"/>
    <m/>
    <n v="7.4"/>
    <m/>
    <s v="N"/>
    <n v="5000"/>
    <n v="23287"/>
    <m/>
    <m/>
    <n v="0"/>
    <n v="200"/>
    <m/>
    <m/>
    <s v="C"/>
    <m/>
    <n v="1"/>
    <m/>
    <m/>
    <s v="REL TIME SO FRY COULD OVERWINTER"/>
    <x v="13"/>
    <s v="H-Birkenhead River H"/>
    <s v="S-Birkenhead R"/>
    <s v="BC"/>
    <s v="FRTH"/>
    <s v="LWFR"/>
    <s v="N"/>
    <n v="8.5884828445055173E-3"/>
    <m/>
  </r>
  <r>
    <s v="N"/>
    <n v="4.0999999999999996"/>
    <n v="20171204"/>
    <s v="CDFO"/>
    <s v="CDFO"/>
    <n v="3"/>
    <s v="!03NOCN00124"/>
    <x v="1"/>
    <m/>
    <m/>
    <m/>
    <m/>
    <n v="1"/>
    <n v="1"/>
    <x v="33"/>
    <n v="20020417"/>
    <n v="20020420"/>
    <s v="2FS  TOMMR0160"/>
    <s v="2FS  TOMMH0160"/>
    <s v="2FS  TOMMS0160"/>
    <x v="3"/>
    <s v="H"/>
    <s v="P"/>
    <m/>
    <n v="15.93"/>
    <n v="114"/>
    <s v="N"/>
    <m/>
    <m/>
    <m/>
    <m/>
    <n v="0"/>
    <n v="81367"/>
    <m/>
    <m/>
    <s v="B"/>
    <m/>
    <m/>
    <m/>
    <m/>
    <s v="RELEASED AT CONFLUENCE OF SPIUS AND MAKA CREEKS."/>
    <x v="21"/>
    <s v="H-Spius Creek H"/>
    <s v="S-Spius Cr"/>
    <s v="BC"/>
    <s v="FRTH"/>
    <s v="TOMM"/>
    <s v="N"/>
    <s v=""/>
    <m/>
  </r>
  <r>
    <s v="N"/>
    <n v="4.0999999999999996"/>
    <n v="20171204"/>
    <s v="CDFO"/>
    <s v="CDFO"/>
    <n v="3"/>
    <s v="!03NOCN1273"/>
    <x v="1"/>
    <m/>
    <m/>
    <m/>
    <m/>
    <n v="1"/>
    <n v="3"/>
    <x v="36"/>
    <n v="20130610"/>
    <n v="20130617"/>
    <s v="2FS  LWFRR0302"/>
    <s v="2FS  LWFRH0302"/>
    <s v="2FS  LWFRS0107"/>
    <x v="1"/>
    <s v="H"/>
    <s v="P"/>
    <s v="FR"/>
    <n v="4.3"/>
    <m/>
    <s v="N"/>
    <m/>
    <m/>
    <m/>
    <m/>
    <n v="0"/>
    <n v="5100"/>
    <m/>
    <m/>
    <s v="W"/>
    <m/>
    <m/>
    <m/>
    <m/>
    <m/>
    <x v="32"/>
    <s v="H-Alouette River, South H"/>
    <s v="S-Chilliwack R"/>
    <s v="BC"/>
    <s v="FRTH"/>
    <s v="LWFR"/>
    <s v="N"/>
    <s v=""/>
    <m/>
  </r>
  <r>
    <s v="N"/>
    <n v="4.0999999999999996"/>
    <n v="20171204"/>
    <s v="CDFO"/>
    <s v="CDFO"/>
    <n v="3"/>
    <s v="!03NOCN1274"/>
    <x v="1"/>
    <m/>
    <m/>
    <m/>
    <m/>
    <n v="1"/>
    <n v="3"/>
    <x v="36"/>
    <n v="20130628"/>
    <n v="20130628"/>
    <s v="2FS  LWFRR0302"/>
    <s v="2FS  LWFRH0302"/>
    <s v="2FS  LWFRS0107"/>
    <x v="1"/>
    <s v="H"/>
    <s v="P"/>
    <s v="FR"/>
    <n v="5"/>
    <m/>
    <s v="N"/>
    <m/>
    <m/>
    <m/>
    <m/>
    <n v="0"/>
    <n v="77900"/>
    <m/>
    <m/>
    <s v="W"/>
    <m/>
    <m/>
    <m/>
    <m/>
    <m/>
    <x v="32"/>
    <s v="H-Alouette River, South H"/>
    <s v="S-Chilliwack R"/>
    <s v="BC"/>
    <s v="FRTH"/>
    <s v="LWFR"/>
    <s v="N"/>
    <s v=""/>
    <m/>
  </r>
  <r>
    <s v="T"/>
    <n v="4.0999999999999996"/>
    <n v="20171204"/>
    <s v="CDFO"/>
    <s v="CDFO"/>
    <n v="3"/>
    <s v="021906"/>
    <x v="0"/>
    <m/>
    <m/>
    <m/>
    <m/>
    <n v="1"/>
    <n v="1"/>
    <x v="37"/>
    <n v="198105"/>
    <n v="198105"/>
    <s v="2FS  TOMMR0299"/>
    <s v="2FS  TOMMH0157"/>
    <s v="2FS  TOMMS0252"/>
    <x v="2"/>
    <s v="H"/>
    <s v="P"/>
    <m/>
    <n v="2.6"/>
    <m/>
    <s v="N"/>
    <n v="5000"/>
    <n v="19413"/>
    <m/>
    <m/>
    <n v="0"/>
    <n v="3000"/>
    <n v="5000"/>
    <n v="600"/>
    <m/>
    <n v="0.03"/>
    <n v="7"/>
    <m/>
    <m/>
    <m/>
    <x v="49"/>
    <s v="H-Loon Creek H"/>
    <s v="S-Bonaparte R"/>
    <s v="BC"/>
    <s v="FRTH"/>
    <s v="TOMM"/>
    <s v="N"/>
    <n v="0.15453562046051614"/>
    <m/>
  </r>
  <r>
    <s v="T"/>
    <n v="4.0999999999999996"/>
    <n v="20171204"/>
    <s v="CDFO"/>
    <s v="CDFO"/>
    <n v="3"/>
    <s v="184712"/>
    <x v="2"/>
    <m/>
    <m/>
    <s v="D"/>
    <s v="032002H00001796"/>
    <n v="1"/>
    <n v="2"/>
    <x v="25"/>
    <n v="20020517"/>
    <n v="20020519"/>
    <s v="2FS  TOMFR0161"/>
    <s v="2FS  TOMFH1958"/>
    <s v="2FS  TOMFS0161"/>
    <x v="1"/>
    <s v="H"/>
    <s v="P"/>
    <m/>
    <n v="6.54"/>
    <n v="82"/>
    <s v="N"/>
    <n v="0"/>
    <n v="24208"/>
    <m/>
    <m/>
    <m/>
    <m/>
    <m/>
    <m/>
    <m/>
    <m/>
    <m/>
    <m/>
    <m/>
    <s v="D.I., CWTONLY; SEE ALSO 184711 &amp; 13-14 (CWTONLY) &amp; 184707-10 (ADCWT)."/>
    <x v="1"/>
    <s v="H-Shuswap River, Middle,"/>
    <s v="S-Shuswap R Low"/>
    <s v="BC"/>
    <s v="FRTH"/>
    <s v="TOMF"/>
    <s v="N"/>
    <n v="0"/>
    <m/>
  </r>
  <r>
    <s v="T"/>
    <n v="4.0999999999999996"/>
    <n v="20171204"/>
    <s v="CDFO"/>
    <s v="CDFO"/>
    <n v="3"/>
    <s v="023234"/>
    <x v="0"/>
    <m/>
    <m/>
    <m/>
    <m/>
    <n v="1"/>
    <n v="1"/>
    <x v="23"/>
    <n v="198504"/>
    <n v="19850420"/>
    <s v="2FS  LWFRR0152"/>
    <s v="2FS  LWFRH0152"/>
    <s v="2FS  LWFRS0152"/>
    <x v="2"/>
    <s v="H"/>
    <s v="B"/>
    <m/>
    <n v="3.7"/>
    <m/>
    <s v="N"/>
    <n v="5000"/>
    <n v="35398"/>
    <m/>
    <m/>
    <n v="5000"/>
    <n v="625"/>
    <m/>
    <m/>
    <m/>
    <n v="1.7399999999999999E-2"/>
    <n v="1"/>
    <m/>
    <m/>
    <s v="BIRKEN. REARED"/>
    <x v="13"/>
    <s v="H-Birkenhead River H"/>
    <s v="S-Birkenhead R"/>
    <s v="BC"/>
    <s v="FRTH"/>
    <s v="LWFR"/>
    <s v="N"/>
    <n v="1.7656364766370981E-2"/>
    <m/>
  </r>
  <r>
    <s v="T"/>
    <n v="4.0999999999999996"/>
    <n v="20171204"/>
    <s v="CDFO"/>
    <s v="CDFO"/>
    <n v="3"/>
    <s v="021602"/>
    <x v="0"/>
    <m/>
    <m/>
    <m/>
    <m/>
    <n v="1"/>
    <n v="2"/>
    <x v="0"/>
    <n v="19790705"/>
    <n v="19790716"/>
    <s v="2FS  UPFRR0272"/>
    <m/>
    <s v="2FS  UPFRS0272"/>
    <x v="0"/>
    <s v="W"/>
    <s v="E"/>
    <m/>
    <n v="1.88"/>
    <m/>
    <m/>
    <n v="5000"/>
    <n v="45932"/>
    <m/>
    <m/>
    <n v="5000"/>
    <n v="2316"/>
    <m/>
    <m/>
    <m/>
    <n v="4.8000000000000001E-2"/>
    <n v="1"/>
    <m/>
    <m/>
    <m/>
    <x v="0"/>
    <s v="NA"/>
    <s v="S-Chilko R"/>
    <s v="BC"/>
    <s v="FRTH"/>
    <s v="UPFR"/>
    <s v="N"/>
    <n v="5.0422363493860492E-2"/>
    <m/>
  </r>
  <r>
    <s v="T"/>
    <n v="4.0999999999999996"/>
    <n v="20171204"/>
    <s v="CDFO"/>
    <s v="CDFO"/>
    <n v="3"/>
    <s v="026344"/>
    <x v="0"/>
    <m/>
    <m/>
    <m/>
    <m/>
    <n v="1"/>
    <n v="1"/>
    <x v="4"/>
    <n v="199304"/>
    <n v="19930407"/>
    <s v="2FS  TOMMR0252"/>
    <s v="2FS  TOMMH0160"/>
    <s v="2FS  TOMMS0252"/>
    <x v="1"/>
    <s v="H"/>
    <s v="B"/>
    <m/>
    <n v="2.5"/>
    <n v="51"/>
    <s v="N"/>
    <n v="5000"/>
    <n v="14458"/>
    <m/>
    <m/>
    <n v="0"/>
    <n v="4784"/>
    <m/>
    <m/>
    <s v="W"/>
    <m/>
    <n v="1"/>
    <m/>
    <m/>
    <s v="BIODIET REP 1"/>
    <x v="4"/>
    <s v="H-Spius Creek H"/>
    <s v="S-Bonaparte R"/>
    <s v="BC"/>
    <s v="FRTH"/>
    <s v="TOMM"/>
    <s v="N"/>
    <n v="0.33088947295614884"/>
    <m/>
  </r>
  <r>
    <s v="T"/>
    <n v="4.0999999999999996"/>
    <n v="20171204"/>
    <s v="CDFO"/>
    <s v="CDFO"/>
    <n v="3"/>
    <s v="026345"/>
    <x v="0"/>
    <m/>
    <m/>
    <m/>
    <m/>
    <n v="1"/>
    <n v="1"/>
    <x v="4"/>
    <n v="199304"/>
    <n v="19930414"/>
    <s v="2FS  TOMMR0252"/>
    <s v="2FS  TOMMH0160"/>
    <s v="2FS  TOMMS0252"/>
    <x v="1"/>
    <s v="H"/>
    <s v="B"/>
    <m/>
    <n v="3.3"/>
    <n v="60"/>
    <s v="N"/>
    <n v="5000"/>
    <n v="12654"/>
    <m/>
    <m/>
    <n v="0"/>
    <n v="6226"/>
    <m/>
    <m/>
    <s v="W"/>
    <m/>
    <n v="1"/>
    <m/>
    <m/>
    <s v="BIODIET-REP 2"/>
    <x v="4"/>
    <s v="H-Spius Creek H"/>
    <s v="S-Bonaparte R"/>
    <s v="BC"/>
    <s v="FRTH"/>
    <s v="TOMM"/>
    <s v="N"/>
    <n v="0.4920183341235973"/>
    <m/>
  </r>
  <r>
    <s v="T"/>
    <n v="4.0999999999999996"/>
    <n v="20171204"/>
    <s v="CDFO"/>
    <s v="CDFO"/>
    <n v="3"/>
    <s v="026346"/>
    <x v="0"/>
    <m/>
    <m/>
    <m/>
    <m/>
    <n v="1"/>
    <n v="1"/>
    <x v="4"/>
    <n v="199304"/>
    <n v="19930407"/>
    <s v="2FS  TOMMR0252"/>
    <s v="2FS  TOMMH0160"/>
    <s v="2FS  TOMMS0252"/>
    <x v="1"/>
    <s v="H"/>
    <s v="B"/>
    <m/>
    <n v="3.7"/>
    <n v="66"/>
    <s v="N"/>
    <n v="5000"/>
    <n v="12653"/>
    <m/>
    <m/>
    <n v="0"/>
    <n v="7020"/>
    <m/>
    <m/>
    <s v="W"/>
    <m/>
    <n v="1"/>
    <m/>
    <m/>
    <s v="EWOS-REP 1"/>
    <x v="4"/>
    <s v="H-Spius Creek H"/>
    <s v="S-Bonaparte R"/>
    <s v="BC"/>
    <s v="FRTH"/>
    <s v="TOMM"/>
    <s v="N"/>
    <n v="0.55480913617323957"/>
    <m/>
  </r>
  <r>
    <s v="N"/>
    <n v="4.0999999999999996"/>
    <n v="20171204"/>
    <s v="CDFO"/>
    <s v="CDFO"/>
    <n v="3"/>
    <s v="!03NOCN96131"/>
    <x v="1"/>
    <m/>
    <m/>
    <m/>
    <m/>
    <n v="1"/>
    <n v="1"/>
    <x v="32"/>
    <n v="19980511"/>
    <n v="19980511"/>
    <s v="2FS  TOMMR0254"/>
    <s v="2FS  TOMMH0254"/>
    <s v="2FS  TOMMS0254"/>
    <x v="3"/>
    <s v="H"/>
    <s v="B"/>
    <m/>
    <n v="19"/>
    <m/>
    <s v="N"/>
    <m/>
    <m/>
    <m/>
    <m/>
    <n v="0"/>
    <n v="9770"/>
    <m/>
    <m/>
    <s v="B"/>
    <m/>
    <m/>
    <m/>
    <m/>
    <s v="EXTENDED REARING"/>
    <x v="50"/>
    <s v="H-Deadman River H"/>
    <s v="S-Deadman R"/>
    <s v="BC"/>
    <s v="FRTH"/>
    <s v="TOMM"/>
    <s v="N"/>
    <s v=""/>
    <m/>
  </r>
  <r>
    <s v="T"/>
    <n v="4.0999999999999996"/>
    <n v="20171204"/>
    <s v="CDFO"/>
    <s v="CDFO"/>
    <n v="3"/>
    <s v="022127"/>
    <x v="0"/>
    <m/>
    <m/>
    <m/>
    <m/>
    <n v="1"/>
    <n v="1"/>
    <x v="38"/>
    <n v="19790531"/>
    <n v="19790531"/>
    <s v="2FS  UPFRR0271"/>
    <m/>
    <s v="2FS  UPFRS0325"/>
    <x v="0"/>
    <s v="W"/>
    <m/>
    <m/>
    <n v="5.8"/>
    <m/>
    <m/>
    <n v="5000"/>
    <n v="547"/>
    <m/>
    <m/>
    <m/>
    <m/>
    <m/>
    <m/>
    <m/>
    <n v="0"/>
    <n v="1"/>
    <m/>
    <m/>
    <m/>
    <x v="51"/>
    <s v="NA"/>
    <s v="S-Fraser R Up"/>
    <s v="BC"/>
    <s v="FRTH"/>
    <s v="UPFR"/>
    <s v="N"/>
    <n v="0"/>
    <m/>
  </r>
  <r>
    <s v="T"/>
    <n v="4.0999999999999996"/>
    <n v="20171204"/>
    <s v="CDFO"/>
    <s v="CDFO"/>
    <n v="3"/>
    <s v="023710"/>
    <x v="0"/>
    <m/>
    <m/>
    <m/>
    <m/>
    <n v="1"/>
    <n v="2"/>
    <x v="3"/>
    <n v="198605"/>
    <n v="19860526"/>
    <s v="2FS  UPFRR0155"/>
    <s v="2FS  UPFRH0155"/>
    <s v="2FS  UPFRS0155"/>
    <x v="2"/>
    <s v="H"/>
    <s v="B"/>
    <m/>
    <n v="2.9"/>
    <m/>
    <s v="N"/>
    <n v="5000"/>
    <n v="50629"/>
    <m/>
    <m/>
    <n v="0"/>
    <n v="86614"/>
    <m/>
    <m/>
    <m/>
    <m/>
    <n v="1"/>
    <m/>
    <m/>
    <s v="RED MALE/RED FEMALE"/>
    <x v="5"/>
    <s v="H-Quesnel River H"/>
    <s v="S-Quesnel R"/>
    <s v="BC"/>
    <s v="FRTH"/>
    <s v="UPFR"/>
    <s v="N"/>
    <n v="1.7107586561061843"/>
    <m/>
  </r>
  <r>
    <s v="T"/>
    <n v="4.0999999999999996"/>
    <n v="20171204"/>
    <s v="CDFO"/>
    <s v="CDFO"/>
    <n v="3"/>
    <s v="024202"/>
    <x v="0"/>
    <m/>
    <m/>
    <m/>
    <m/>
    <n v="1"/>
    <n v="2"/>
    <x v="9"/>
    <n v="198803"/>
    <n v="19880329"/>
    <s v="2FS  TOMFR0156"/>
    <s v="2FS  TOMFH0156"/>
    <s v="2FS  TOMFS0156"/>
    <x v="3"/>
    <s v="H"/>
    <s v="P"/>
    <m/>
    <n v="19.5"/>
    <m/>
    <s v="N"/>
    <n v="5000"/>
    <n v="20838"/>
    <m/>
    <m/>
    <n v="5000"/>
    <n v="253"/>
    <m/>
    <m/>
    <m/>
    <n v="1.2E-2"/>
    <n v="335"/>
    <m/>
    <m/>
    <s v="TIME OF RELEASE:YEARLING. SEE 024201-03(1+), 024301-06(SM),024553-55(FALL)"/>
    <x v="6"/>
    <s v="H-Eagle River H"/>
    <s v="S-Eagle R"/>
    <s v="BC"/>
    <s v="FRTH"/>
    <s v="TOMF"/>
    <s v="N"/>
    <n v="1.2141280353200883E-2"/>
    <m/>
  </r>
  <r>
    <s v="N"/>
    <n v="4.0999999999999996"/>
    <n v="20171204"/>
    <s v="CDFO"/>
    <s v="CDFO"/>
    <n v="3"/>
    <s v="!03NOCN9736"/>
    <x v="1"/>
    <m/>
    <m/>
    <m/>
    <m/>
    <n v="1"/>
    <n v="3"/>
    <x v="1"/>
    <n v="19980528"/>
    <n v="19980528"/>
    <s v="2FS  LWFRR0302"/>
    <s v="2FS  LWFRH0302"/>
    <s v="2FS  LWFRS0302"/>
    <x v="1"/>
    <s v="H"/>
    <s v="P"/>
    <m/>
    <n v="5"/>
    <m/>
    <s v="N"/>
    <m/>
    <m/>
    <m/>
    <m/>
    <n v="0"/>
    <n v="2787"/>
    <m/>
    <m/>
    <s v="W"/>
    <m/>
    <m/>
    <m/>
    <m/>
    <m/>
    <x v="32"/>
    <s v="H-Alouette River, South H"/>
    <s v="S-Alouette R S"/>
    <s v="BC"/>
    <s v="FRTH"/>
    <s v="LWFR"/>
    <s v="N"/>
    <s v=""/>
    <m/>
  </r>
  <r>
    <s v="T"/>
    <n v="4.0999999999999996"/>
    <n v="20171204"/>
    <s v="CDFO"/>
    <s v="CDFO"/>
    <n v="3"/>
    <s v="023546"/>
    <x v="0"/>
    <m/>
    <m/>
    <m/>
    <m/>
    <n v="1"/>
    <n v="2"/>
    <x v="3"/>
    <n v="198604"/>
    <n v="19860428"/>
    <s v="2FS  TOMFR1958"/>
    <s v="2FS  TOMFH1958"/>
    <s v="2FS  TOMFS1958"/>
    <x v="1"/>
    <s v="H"/>
    <s v="B"/>
    <m/>
    <n v="3.1"/>
    <m/>
    <s v="N"/>
    <n v="5000"/>
    <n v="20602"/>
    <m/>
    <m/>
    <n v="0"/>
    <n v="14076"/>
    <n v="5000"/>
    <n v="515"/>
    <m/>
    <n v="2.4400000000000002E-2"/>
    <n v="4"/>
    <m/>
    <m/>
    <s v="TIME OF RELESE:EARLY SEE 023547"/>
    <x v="12"/>
    <s v="H-Shuswap River, Middle,"/>
    <s v="S-Shuswap R Middle"/>
    <s v="BC"/>
    <s v="FRTH"/>
    <s v="TOMF"/>
    <s v="N"/>
    <n v="0.68323463741384327"/>
    <m/>
  </r>
  <r>
    <s v="T"/>
    <n v="4.0999999999999996"/>
    <n v="20171204"/>
    <s v="CDFO"/>
    <s v="CDFO"/>
    <n v="3"/>
    <s v="023603"/>
    <x v="0"/>
    <m/>
    <m/>
    <m/>
    <m/>
    <n v="1"/>
    <n v="1"/>
    <x v="3"/>
    <n v="198604"/>
    <n v="19860421"/>
    <s v="2FS  UPFRR0127"/>
    <s v="2FS  UPFRH0155"/>
    <s v="2FS  UPFRS0127"/>
    <x v="1"/>
    <s v="H"/>
    <s v="B"/>
    <m/>
    <n v="4.2"/>
    <m/>
    <s v="N"/>
    <n v="5000"/>
    <n v="27406"/>
    <m/>
    <m/>
    <n v="0"/>
    <n v="11474"/>
    <n v="5000"/>
    <n v="151"/>
    <m/>
    <n v="5.4999999999999997E-3"/>
    <n v="1"/>
    <m/>
    <m/>
    <s v="TIME OF RELEASE: EARLY RELEASE SEE 023602,04"/>
    <x v="40"/>
    <s v="H-Quesnel River H"/>
    <s v="S-Fontoniko Cr"/>
    <s v="BC"/>
    <s v="FRTH"/>
    <s v="UPFR"/>
    <s v="N"/>
    <n v="0.41866744508501785"/>
    <m/>
  </r>
  <r>
    <s v="T"/>
    <n v="4.0999999999999996"/>
    <n v="20171204"/>
    <s v="CDFO"/>
    <s v="CDFO"/>
    <n v="3"/>
    <s v="025823"/>
    <x v="0"/>
    <m/>
    <m/>
    <m/>
    <m/>
    <n v="1"/>
    <n v="2"/>
    <x v="17"/>
    <n v="198904"/>
    <n v="19890410"/>
    <s v="2FS  TOMFR1958"/>
    <s v="2FS  TOMFH1958"/>
    <s v="2FS  TOMFS1958"/>
    <x v="1"/>
    <s v="H"/>
    <s v="B"/>
    <m/>
    <n v="3.3"/>
    <n v="7"/>
    <s v="N"/>
    <n v="5000"/>
    <n v="25104"/>
    <m/>
    <m/>
    <n v="0"/>
    <n v="209896"/>
    <m/>
    <m/>
    <s v="W"/>
    <m/>
    <n v="1"/>
    <m/>
    <m/>
    <s v="TIME OF RELEASE:EARLY. SEE 025824"/>
    <x v="12"/>
    <s v="H-Shuswap River, Middle,"/>
    <s v="S-Shuswap R Middle"/>
    <s v="BC"/>
    <s v="FRTH"/>
    <s v="TOMF"/>
    <s v="N"/>
    <n v="8.3610579987253022"/>
    <m/>
  </r>
  <r>
    <s v="T"/>
    <n v="4.0999999999999996"/>
    <n v="20171204"/>
    <s v="CDFO"/>
    <s v="CDFO"/>
    <n v="3"/>
    <s v="180342"/>
    <x v="0"/>
    <m/>
    <m/>
    <m/>
    <m/>
    <n v="1"/>
    <n v="2"/>
    <x v="13"/>
    <n v="199204"/>
    <n v="19920427"/>
    <s v="2FS  TOMFR1958"/>
    <s v="2FS  TOMFH1958"/>
    <s v="2FS  TOMFS1958"/>
    <x v="1"/>
    <s v="H"/>
    <s v="B"/>
    <m/>
    <n v="8"/>
    <n v="85"/>
    <s v="N"/>
    <n v="5000"/>
    <n v="50214"/>
    <m/>
    <m/>
    <n v="0"/>
    <n v="358838"/>
    <n v="5000"/>
    <n v="354"/>
    <s v="W"/>
    <n v="7.0000000000000001E-3"/>
    <n v="25"/>
    <n v="2000"/>
    <m/>
    <s v="TIME OF RELEASE: EARLY. SEE ALSO 180343"/>
    <x v="12"/>
    <s v="H-Shuswap River, Middle,"/>
    <s v="S-Shuswap R Middle"/>
    <s v="BC"/>
    <s v="FRTH"/>
    <s v="TOMF"/>
    <s v="N"/>
    <n v="7.1461743736806467"/>
    <m/>
  </r>
  <r>
    <s v="N"/>
    <n v="4.0999999999999996"/>
    <n v="20171204"/>
    <s v="CDFO"/>
    <s v="CDFO"/>
    <n v="3"/>
    <s v="!03NOCN9812"/>
    <x v="1"/>
    <m/>
    <m/>
    <m/>
    <m/>
    <n v="1"/>
    <n v="1"/>
    <x v="19"/>
    <n v="19990615"/>
    <n v="19990615"/>
    <s v="2FS  UPFRR1890"/>
    <s v="2FS  UPFRH0270"/>
    <s v="2FS  UPFRS1890"/>
    <x v="2"/>
    <s v="H"/>
    <s v="B"/>
    <m/>
    <n v="1.84"/>
    <n v="55"/>
    <s v="N"/>
    <m/>
    <m/>
    <m/>
    <m/>
    <n v="0"/>
    <n v="73934"/>
    <m/>
    <m/>
    <s v="B"/>
    <m/>
    <m/>
    <m/>
    <m/>
    <s v="FED FRY RELEASED TO UPPER DOME AND OOG CREEKS (TRIB OF DOME)."/>
    <x v="15"/>
    <s v="H-Penny H"/>
    <s v="S-Dome Cr"/>
    <s v="BC"/>
    <s v="FRTH"/>
    <s v="UPFR"/>
    <s v="N"/>
    <s v=""/>
    <m/>
  </r>
  <r>
    <s v="N"/>
    <n v="4.0999999999999996"/>
    <n v="20171204"/>
    <s v="CDFO"/>
    <s v="CDFO"/>
    <n v="3"/>
    <s v="!03NOCN0733"/>
    <x v="1"/>
    <m/>
    <m/>
    <m/>
    <m/>
    <n v="1"/>
    <n v="2"/>
    <x v="27"/>
    <n v="200805"/>
    <n v="200805"/>
    <s v="2FS  TOMFR0161"/>
    <s v="2FS  TOMFH1650"/>
    <s v="2FS  TOMFS0161"/>
    <x v="1"/>
    <s v="H"/>
    <s v="B"/>
    <s v="FR"/>
    <n v="3"/>
    <m/>
    <s v="N"/>
    <m/>
    <m/>
    <m/>
    <m/>
    <n v="0"/>
    <n v="600"/>
    <m/>
    <m/>
    <s v="B"/>
    <m/>
    <m/>
    <m/>
    <m/>
    <s v="CLASSROOM INCUBATION"/>
    <x v="1"/>
    <s v="H-N Okanagan-Shuswap Sch"/>
    <s v="S-Shuswap R Low"/>
    <s v="BC"/>
    <s v="FRTH"/>
    <s v="TOMF"/>
    <s v="N"/>
    <s v=""/>
    <m/>
  </r>
  <r>
    <s v="N"/>
    <n v="4.0999999999999996"/>
    <n v="20171204"/>
    <s v="CDFO"/>
    <s v="CDFO"/>
    <n v="3"/>
    <s v="!03NOCN9975"/>
    <x v="1"/>
    <m/>
    <m/>
    <m/>
    <m/>
    <n v="1"/>
    <n v="1"/>
    <x v="34"/>
    <n v="20000626"/>
    <n v="20000626"/>
    <s v="2FS  LWFRR0152"/>
    <s v="2FS  LWFRH0152"/>
    <s v="2FS  LWFRS0152"/>
    <x v="2"/>
    <s v="H"/>
    <s v="B"/>
    <m/>
    <n v="4"/>
    <m/>
    <s v="N"/>
    <m/>
    <m/>
    <m/>
    <m/>
    <n v="0"/>
    <n v="46000"/>
    <m/>
    <m/>
    <s v="B"/>
    <m/>
    <m/>
    <m/>
    <m/>
    <s v="FED FRY RELEASE. SMOLTED EARLY, SHOULD HAVE OVER-WINTERED."/>
    <x v="13"/>
    <s v="H-Birkenhead River H"/>
    <s v="S-Birkenhead R"/>
    <s v="BC"/>
    <s v="FRTH"/>
    <s v="LWFR"/>
    <s v="N"/>
    <s v=""/>
    <m/>
  </r>
  <r>
    <s v="T"/>
    <n v="4.0999999999999996"/>
    <n v="20171204"/>
    <s v="CDFO"/>
    <s v="CDFO"/>
    <n v="3"/>
    <s v="025343"/>
    <x v="0"/>
    <m/>
    <m/>
    <m/>
    <m/>
    <n v="1"/>
    <n v="2"/>
    <x v="5"/>
    <n v="19880510"/>
    <n v="19880511"/>
    <s v="2FS  TOMFR0161"/>
    <s v="2FS  TOMFH1958"/>
    <s v="2FS  TOMFS0161"/>
    <x v="1"/>
    <s v="H"/>
    <s v="B"/>
    <m/>
    <n v="4.3"/>
    <n v="74"/>
    <s v="N"/>
    <n v="5000"/>
    <n v="26032"/>
    <m/>
    <m/>
    <n v="0"/>
    <n v="420885"/>
    <n v="5000"/>
    <n v="183"/>
    <s v="W"/>
    <n v="7.0000000000000001E-3"/>
    <n v="2"/>
    <m/>
    <m/>
    <s v="TIME OF RELEASE: LATE RELEASE"/>
    <x v="1"/>
    <s v="H-Shuswap River, Middle,"/>
    <s v="S-Shuswap R Low"/>
    <s v="BC"/>
    <s v="FRTH"/>
    <s v="TOMF"/>
    <s v="N"/>
    <n v="16.167985556238477"/>
    <m/>
  </r>
  <r>
    <s v="N"/>
    <n v="4.0999999999999996"/>
    <n v="20171204"/>
    <s v="CDFO"/>
    <s v="CDFO"/>
    <n v="3"/>
    <s v="!03NOCN8532"/>
    <x v="1"/>
    <m/>
    <m/>
    <m/>
    <m/>
    <n v="1"/>
    <n v="1"/>
    <x v="3"/>
    <n v="198704"/>
    <n v="19870430"/>
    <s v="2FS  UPFRR2572"/>
    <s v="2FS  UPFRH0270"/>
    <s v="2FS  UPFRS0127"/>
    <x v="3"/>
    <s v="H"/>
    <s v="B"/>
    <m/>
    <n v="12"/>
    <m/>
    <s v="N"/>
    <m/>
    <m/>
    <m/>
    <m/>
    <n v="0"/>
    <n v="309"/>
    <m/>
    <m/>
    <m/>
    <m/>
    <m/>
    <m/>
    <m/>
    <s v="YEARLING RELEASE"/>
    <x v="52"/>
    <s v="H-Penny H"/>
    <s v="S-Fontoniko Cr"/>
    <s v="BC"/>
    <s v="FRTH"/>
    <s v="UPFR"/>
    <s v="N"/>
    <s v=""/>
    <m/>
  </r>
  <r>
    <s v="N"/>
    <n v="4.0999999999999996"/>
    <n v="20171204"/>
    <s v="CDFO"/>
    <s v="CDFO"/>
    <n v="3"/>
    <s v="!03NOCN1569"/>
    <x v="1"/>
    <m/>
    <m/>
    <m/>
    <m/>
    <n v="1"/>
    <n v="1"/>
    <x v="12"/>
    <n v="20160530"/>
    <n v="20160614"/>
    <s v="2FS  TOMMR0160"/>
    <s v="2FS  TOMMH0160"/>
    <s v="2FS  TOMMS0160"/>
    <x v="2"/>
    <s v="H"/>
    <s v="P"/>
    <s v="FR"/>
    <n v="2.4"/>
    <m/>
    <s v="N"/>
    <m/>
    <m/>
    <m/>
    <m/>
    <n v="0"/>
    <n v="17092"/>
    <m/>
    <m/>
    <s v="B"/>
    <m/>
    <m/>
    <m/>
    <m/>
    <m/>
    <x v="21"/>
    <s v="H-Spius Creek H"/>
    <s v="S-Spius Cr"/>
    <s v="BC"/>
    <s v="FRTH"/>
    <s v="TOMM"/>
    <s v="N"/>
    <s v=""/>
    <m/>
  </r>
  <r>
    <s v="T"/>
    <n v="4.0999999999999996"/>
    <n v="20171204"/>
    <s v="CDFO"/>
    <s v="CDFO"/>
    <n v="3"/>
    <s v="180778"/>
    <x v="2"/>
    <m/>
    <m/>
    <m/>
    <m/>
    <n v="1"/>
    <n v="2"/>
    <x v="12"/>
    <n v="20160713"/>
    <n v="20160713"/>
    <s v="2FS  UPFRR0272"/>
    <s v="2FS  TOMMH0160"/>
    <s v="2FS  UPFRS0272"/>
    <x v="2"/>
    <s v="H"/>
    <s v="P"/>
    <s v="FR"/>
    <n v="2.8"/>
    <m/>
    <s v="N"/>
    <n v="5000"/>
    <n v="5323"/>
    <m/>
    <m/>
    <m/>
    <m/>
    <m/>
    <m/>
    <s v="C"/>
    <n v="0"/>
    <n v="1"/>
    <n v="100"/>
    <m/>
    <m/>
    <x v="0"/>
    <s v="H-Spius Creek H"/>
    <s v="S-Chilko R"/>
    <s v="BC"/>
    <s v="FRTH"/>
    <s v="UPFR"/>
    <s v="N"/>
    <n v="0"/>
    <m/>
  </r>
  <r>
    <s v="N"/>
    <n v="4.0999999999999996"/>
    <n v="20171204"/>
    <s v="CDFO"/>
    <s v="CDFO"/>
    <n v="3"/>
    <s v="!03NOCN1476"/>
    <x v="1"/>
    <m/>
    <m/>
    <m/>
    <m/>
    <n v="1"/>
    <n v="2"/>
    <x v="6"/>
    <n v="20150608"/>
    <n v="20150610"/>
    <s v="2FS  UPFRR0345"/>
    <s v="2FS  UPFRH2150"/>
    <s v="2FS  UPFRS0155"/>
    <x v="2"/>
    <s v="H"/>
    <s v="B"/>
    <s v="FR"/>
    <m/>
    <m/>
    <s v="N"/>
    <m/>
    <m/>
    <m/>
    <m/>
    <n v="0"/>
    <n v="245"/>
    <m/>
    <m/>
    <s v="B"/>
    <m/>
    <m/>
    <m/>
    <m/>
    <m/>
    <x v="25"/>
    <s v="H-Nechako Lks (Vanderh) S"/>
    <s v="S-Quesnel R"/>
    <s v="BC"/>
    <s v="FRTH"/>
    <s v="UPFR"/>
    <s v="N"/>
    <s v=""/>
    <m/>
  </r>
  <r>
    <s v="T"/>
    <n v="4.0999999999999996"/>
    <n v="20171204"/>
    <s v="CDFO"/>
    <s v="CDFO"/>
    <n v="3"/>
    <s v="022427"/>
    <x v="0"/>
    <m/>
    <m/>
    <m/>
    <m/>
    <n v="1"/>
    <n v="2"/>
    <x v="15"/>
    <n v="198304"/>
    <n v="19830401"/>
    <s v="2FS  UPFRR0155"/>
    <s v="2FS  UPFRH0155"/>
    <s v="2FS  UPFRS0155"/>
    <x v="2"/>
    <s v="H"/>
    <s v="B"/>
    <m/>
    <n v="1.7"/>
    <m/>
    <s v="N"/>
    <n v="5000"/>
    <n v="24802"/>
    <m/>
    <m/>
    <n v="5000"/>
    <n v="1033"/>
    <m/>
    <m/>
    <m/>
    <n v="0.04"/>
    <n v="23"/>
    <m/>
    <m/>
    <s v="RELEASE TIMING STUDY - RED FLESH"/>
    <x v="5"/>
    <s v="H-Quesnel River H"/>
    <s v="S-Quesnel R"/>
    <s v="BC"/>
    <s v="FRTH"/>
    <s v="UPFR"/>
    <s v="N"/>
    <n v="4.1649866946214018E-2"/>
    <m/>
  </r>
  <r>
    <s v="N"/>
    <n v="4.0999999999999996"/>
    <n v="20171204"/>
    <s v="CDFO"/>
    <s v="CDFO"/>
    <n v="3"/>
    <s v="!03NOCN1489"/>
    <x v="1"/>
    <m/>
    <m/>
    <m/>
    <m/>
    <n v="1"/>
    <n v="2"/>
    <x v="6"/>
    <n v="20150501"/>
    <n v="20150615"/>
    <s v="2FS  TOMFR0161"/>
    <s v="2FS  TOMFH2083"/>
    <s v="2FS  TOMFS0161"/>
    <x v="2"/>
    <s v="H"/>
    <s v="B"/>
    <s v="MX"/>
    <n v="3"/>
    <m/>
    <s v="N"/>
    <m/>
    <m/>
    <m/>
    <m/>
    <n v="0"/>
    <n v="270"/>
    <m/>
    <m/>
    <s v="B"/>
    <m/>
    <m/>
    <m/>
    <m/>
    <m/>
    <x v="1"/>
    <s v="H-Revelstoke Schools"/>
    <s v="S-Shuswap R Low"/>
    <s v="BC"/>
    <s v="FRTH"/>
    <s v="TOMF"/>
    <s v="N"/>
    <s v=""/>
    <m/>
  </r>
  <r>
    <s v="N"/>
    <n v="4.0999999999999996"/>
    <n v="20171204"/>
    <s v="CDFO"/>
    <s v="CDFO"/>
    <n v="3"/>
    <s v="!03NOCN1490"/>
    <x v="1"/>
    <m/>
    <m/>
    <m/>
    <m/>
    <n v="1"/>
    <n v="2"/>
    <x v="6"/>
    <n v="20150501"/>
    <n v="20150615"/>
    <s v="2FS  TOMFR0161"/>
    <s v="2FS  TOMFH2559"/>
    <s v="2FS  TOMFS0161"/>
    <x v="2"/>
    <s v="H"/>
    <s v="B"/>
    <s v="MX"/>
    <n v="3"/>
    <m/>
    <s v="N"/>
    <m/>
    <m/>
    <m/>
    <m/>
    <n v="0"/>
    <n v="1170"/>
    <m/>
    <m/>
    <s v="B"/>
    <m/>
    <m/>
    <m/>
    <m/>
    <m/>
    <x v="1"/>
    <s v="H-Vernon Schools"/>
    <s v="S-Shuswap R Low"/>
    <s v="BC"/>
    <s v="FRTH"/>
    <s v="TOMF"/>
    <s v="N"/>
    <s v=""/>
    <m/>
  </r>
  <r>
    <s v="N"/>
    <n v="4.0999999999999996"/>
    <n v="20171204"/>
    <s v="CDFO"/>
    <s v="CDFO"/>
    <n v="3"/>
    <s v="!03NOCN0458"/>
    <x v="1"/>
    <m/>
    <m/>
    <m/>
    <m/>
    <n v="1"/>
    <n v="2"/>
    <x v="29"/>
    <n v="200505"/>
    <n v="200505"/>
    <s v="2FS  TOMFR0161"/>
    <s v="2FS  TOMFH2559"/>
    <s v="2FS  TOMFS0161"/>
    <x v="1"/>
    <s v="H"/>
    <s v="B"/>
    <s v="FR"/>
    <n v="3"/>
    <m/>
    <s v="N"/>
    <m/>
    <m/>
    <m/>
    <m/>
    <n v="0"/>
    <n v="1000"/>
    <m/>
    <m/>
    <s v="B"/>
    <m/>
    <m/>
    <m/>
    <m/>
    <m/>
    <x v="1"/>
    <s v="H-Vernon Schools"/>
    <s v="S-Shuswap R Low"/>
    <s v="BC"/>
    <s v="FRTH"/>
    <s v="TOMF"/>
    <s v="N"/>
    <s v=""/>
    <m/>
  </r>
  <r>
    <s v="T"/>
    <n v="4.0999999999999996"/>
    <n v="20171204"/>
    <s v="CDFO"/>
    <s v="CDFO"/>
    <n v="3"/>
    <s v="180272"/>
    <x v="2"/>
    <m/>
    <m/>
    <m/>
    <m/>
    <n v="1"/>
    <n v="2"/>
    <x v="6"/>
    <n v="20150525"/>
    <n v="20150525"/>
    <s v="2FS  TOMFR1958"/>
    <s v="2FS  TOMFH1958"/>
    <s v="2FS  TOMFS1958"/>
    <x v="1"/>
    <s v="H"/>
    <s v="P"/>
    <s v="FR"/>
    <n v="8.64"/>
    <n v="89"/>
    <s v="N"/>
    <n v="5000"/>
    <n v="24875"/>
    <m/>
    <m/>
    <n v="5000"/>
    <n v="1689"/>
    <m/>
    <m/>
    <s v="B"/>
    <n v="0.06"/>
    <n v="56"/>
    <m/>
    <m/>
    <m/>
    <x v="12"/>
    <s v="H-Shuswap River, Middle,"/>
    <s v="S-Shuswap R Middle"/>
    <s v="BC"/>
    <s v="FRTH"/>
    <s v="TOMF"/>
    <s v="N"/>
    <n v="6.7899497487437191E-2"/>
    <m/>
  </r>
  <r>
    <s v="T"/>
    <n v="4.0999999999999996"/>
    <n v="20171204"/>
    <s v="CDFO"/>
    <s v="CDFO"/>
    <n v="3"/>
    <s v="181690"/>
    <x v="2"/>
    <m/>
    <m/>
    <m/>
    <m/>
    <n v="1"/>
    <n v="1"/>
    <x v="35"/>
    <n v="20150422"/>
    <n v="20150422"/>
    <s v="2FS  TOMMR0253"/>
    <s v="2FS  TOMMH0160"/>
    <s v="2FS  TOMMS0253"/>
    <x v="3"/>
    <s v="H"/>
    <s v="B"/>
    <s v="MX"/>
    <n v="17.75"/>
    <n v="116"/>
    <s v="N"/>
    <n v="5000"/>
    <n v="5693"/>
    <m/>
    <m/>
    <n v="0"/>
    <n v="92"/>
    <n v="5000"/>
    <n v="69"/>
    <s v="W"/>
    <n v="1.2E-2"/>
    <n v="209"/>
    <m/>
    <m/>
    <m/>
    <x v="8"/>
    <s v="H-Spius Creek H"/>
    <s v="S-Nicola R"/>
    <s v="BC"/>
    <s v="FRTH"/>
    <s v="TOMM"/>
    <s v="N"/>
    <n v="1.6160196732829792E-2"/>
    <m/>
  </r>
  <r>
    <s v="T"/>
    <n v="4.0999999999999996"/>
    <n v="20171204"/>
    <s v="CDFO"/>
    <s v="CDFO"/>
    <n v="3"/>
    <s v="181791"/>
    <x v="2"/>
    <m/>
    <m/>
    <m/>
    <m/>
    <n v="1"/>
    <n v="2"/>
    <x v="6"/>
    <n v="20150615"/>
    <n v="20150615"/>
    <s v="2FS  UPFRR0272"/>
    <s v="2FS  TOMMH0160"/>
    <s v="2FS  UPFRS0272"/>
    <x v="2"/>
    <s v="H"/>
    <s v="B"/>
    <s v="MX"/>
    <n v="3.35"/>
    <m/>
    <s v="N"/>
    <n v="5000"/>
    <n v="42754"/>
    <m/>
    <m/>
    <n v="0"/>
    <n v="1108"/>
    <m/>
    <m/>
    <s v="B"/>
    <n v="0"/>
    <n v="1"/>
    <n v="1000"/>
    <m/>
    <m/>
    <x v="0"/>
    <s v="H-Spius Creek H"/>
    <s v="S-Chilko R"/>
    <s v="BC"/>
    <s v="FRTH"/>
    <s v="UPFR"/>
    <s v="N"/>
    <n v="2.5915703793797071E-2"/>
    <m/>
  </r>
  <r>
    <s v="T"/>
    <n v="4.0999999999999996"/>
    <n v="20171204"/>
    <s v="CDFO"/>
    <s v="CDFO"/>
    <n v="3"/>
    <s v="183688"/>
    <x v="2"/>
    <m/>
    <m/>
    <m/>
    <m/>
    <n v="1"/>
    <n v="2"/>
    <x v="6"/>
    <n v="20150512"/>
    <n v="20150514"/>
    <s v="2FS  TOMFR0161"/>
    <s v="2FS  TOMFH1958"/>
    <s v="2FS  TOMFS0161"/>
    <x v="1"/>
    <s v="H"/>
    <s v="B"/>
    <s v="MX"/>
    <n v="5.92"/>
    <n v="79"/>
    <s v="N"/>
    <n v="5000"/>
    <n v="39467"/>
    <m/>
    <m/>
    <n v="5000"/>
    <n v="4263"/>
    <m/>
    <m/>
    <s v="B"/>
    <n v="0.05"/>
    <n v="15"/>
    <n v="200"/>
    <m/>
    <m/>
    <x v="1"/>
    <s v="H-Shuswap River, Middle,"/>
    <s v="S-Shuswap R Low"/>
    <s v="BC"/>
    <s v="FRTH"/>
    <s v="TOMF"/>
    <s v="N"/>
    <n v="0.10801429041984442"/>
    <m/>
  </r>
  <r>
    <s v="T"/>
    <n v="4.0999999999999996"/>
    <n v="20171204"/>
    <s v="CDFO"/>
    <s v="CDFO"/>
    <n v="3"/>
    <s v="183689"/>
    <x v="2"/>
    <m/>
    <m/>
    <m/>
    <m/>
    <n v="1"/>
    <n v="2"/>
    <x v="6"/>
    <n v="20150525"/>
    <n v="20150525"/>
    <s v="2FS  TOMFR1958"/>
    <s v="2FS  TOMFH1958"/>
    <s v="2FS  TOMFS1958"/>
    <x v="1"/>
    <s v="H"/>
    <s v="P"/>
    <s v="FR"/>
    <n v="8.64"/>
    <n v="89"/>
    <s v="N"/>
    <n v="5000"/>
    <n v="47308"/>
    <m/>
    <m/>
    <n v="5000"/>
    <n v="3212"/>
    <m/>
    <m/>
    <s v="B"/>
    <n v="0.06"/>
    <n v="55"/>
    <m/>
    <m/>
    <m/>
    <x v="12"/>
    <s v="H-Shuswap River, Middle,"/>
    <s v="S-Shuswap R Middle"/>
    <s v="BC"/>
    <s v="FRTH"/>
    <s v="TOMF"/>
    <s v="N"/>
    <n v="6.789549336264479E-2"/>
    <m/>
  </r>
  <r>
    <s v="T"/>
    <n v="4.0999999999999996"/>
    <n v="20171204"/>
    <s v="CDFO"/>
    <s v="CDFO"/>
    <n v="3"/>
    <s v="183388"/>
    <x v="2"/>
    <m/>
    <m/>
    <m/>
    <m/>
    <n v="1"/>
    <n v="2"/>
    <x v="6"/>
    <n v="20150512"/>
    <n v="20150514"/>
    <s v="2FS  TOMFR0161"/>
    <s v="2FS  TOMFH1958"/>
    <s v="2FS  TOMFS0161"/>
    <x v="1"/>
    <s v="H"/>
    <s v="B"/>
    <s v="MX"/>
    <n v="5.92"/>
    <n v="79"/>
    <s v="N"/>
    <n v="5000"/>
    <n v="46616"/>
    <m/>
    <m/>
    <n v="5000"/>
    <n v="7925"/>
    <m/>
    <m/>
    <s v="B"/>
    <n v="7.4999999999999997E-2"/>
    <n v="21"/>
    <n v="200"/>
    <m/>
    <m/>
    <x v="1"/>
    <s v="H-Shuswap River, Middle,"/>
    <s v="S-Shuswap R Low"/>
    <s v="BC"/>
    <s v="FRTH"/>
    <s v="TOMF"/>
    <s v="N"/>
    <n v="0.17000600652136605"/>
    <m/>
  </r>
  <r>
    <s v="T"/>
    <n v="4.0999999999999996"/>
    <n v="20171204"/>
    <s v="CDFO"/>
    <s v="CDFO"/>
    <n v="3"/>
    <s v="183389"/>
    <x v="2"/>
    <m/>
    <m/>
    <m/>
    <m/>
    <n v="1"/>
    <n v="2"/>
    <x v="6"/>
    <n v="20150512"/>
    <n v="20150514"/>
    <s v="2FS  TOMFR0161"/>
    <s v="2FS  TOMFH1958"/>
    <s v="2FS  TOMFS0161"/>
    <x v="1"/>
    <s v="H"/>
    <s v="B"/>
    <s v="MX"/>
    <n v="5.92"/>
    <n v="79"/>
    <s v="N"/>
    <n v="5000"/>
    <n v="50643"/>
    <m/>
    <m/>
    <n v="5000"/>
    <n v="5471"/>
    <m/>
    <m/>
    <s v="B"/>
    <n v="0.05"/>
    <n v="19"/>
    <n v="200"/>
    <m/>
    <m/>
    <x v="1"/>
    <s v="H-Shuswap River, Middle,"/>
    <s v="S-Shuswap R Low"/>
    <s v="BC"/>
    <s v="FRTH"/>
    <s v="TOMF"/>
    <s v="N"/>
    <n v="0.10803072487806804"/>
    <m/>
  </r>
  <r>
    <s v="T"/>
    <n v="4.0999999999999996"/>
    <n v="20171204"/>
    <s v="CDFO"/>
    <s v="CDFO"/>
    <n v="3"/>
    <s v="183870"/>
    <x v="2"/>
    <m/>
    <m/>
    <m/>
    <m/>
    <n v="1"/>
    <n v="2"/>
    <x v="6"/>
    <n v="20150525"/>
    <n v="20150525"/>
    <s v="2FS  TOMFR1958"/>
    <s v="2FS  TOMFH1958"/>
    <s v="2FS  TOMFS1958"/>
    <x v="1"/>
    <s v="H"/>
    <s v="P"/>
    <s v="FR"/>
    <n v="8.64"/>
    <n v="89"/>
    <s v="N"/>
    <n v="5000"/>
    <n v="18941"/>
    <m/>
    <m/>
    <n v="5000"/>
    <n v="1286"/>
    <m/>
    <m/>
    <s v="B"/>
    <n v="0.06"/>
    <n v="55"/>
    <m/>
    <m/>
    <m/>
    <x v="12"/>
    <s v="H-Shuswap River, Middle,"/>
    <s v="S-Shuswap R Middle"/>
    <s v="BC"/>
    <s v="FRTH"/>
    <s v="TOMF"/>
    <s v="N"/>
    <n v="6.7895042500395963E-2"/>
    <m/>
  </r>
  <r>
    <s v="T"/>
    <n v="4.0999999999999996"/>
    <n v="20171204"/>
    <s v="CDFO"/>
    <s v="CDFO"/>
    <n v="3"/>
    <s v="183390"/>
    <x v="2"/>
    <m/>
    <m/>
    <m/>
    <m/>
    <n v="1"/>
    <n v="2"/>
    <x v="6"/>
    <n v="20150512"/>
    <n v="20150514"/>
    <s v="2FS  TOMFR0161"/>
    <s v="2FS  TOMFH1958"/>
    <s v="2FS  TOMFS0161"/>
    <x v="1"/>
    <s v="H"/>
    <s v="B"/>
    <s v="MX"/>
    <n v="5.92"/>
    <n v="79"/>
    <s v="N"/>
    <n v="5000"/>
    <n v="50222"/>
    <m/>
    <m/>
    <n v="5000"/>
    <n v="5425"/>
    <m/>
    <m/>
    <s v="B"/>
    <n v="0.05"/>
    <n v="18"/>
    <n v="200"/>
    <m/>
    <m/>
    <x v="1"/>
    <s v="H-Shuswap River, Middle,"/>
    <s v="S-Shuswap R Low"/>
    <s v="BC"/>
    <s v="FRTH"/>
    <s v="TOMF"/>
    <s v="N"/>
    <n v="0.10802038947074986"/>
    <m/>
  </r>
  <r>
    <s v="T"/>
    <n v="4.0999999999999996"/>
    <n v="20171204"/>
    <s v="CDFO"/>
    <s v="CDFO"/>
    <n v="3"/>
    <s v="025850"/>
    <x v="0"/>
    <m/>
    <m/>
    <m/>
    <m/>
    <n v="1"/>
    <n v="2"/>
    <x v="17"/>
    <n v="198905"/>
    <n v="19890508"/>
    <s v="2FS  TOMFR0156"/>
    <s v="2FS  TOMFH0156"/>
    <s v="2FS  TOMFS0156"/>
    <x v="2"/>
    <s v="H"/>
    <s v="B"/>
    <m/>
    <n v="3.5"/>
    <m/>
    <s v="N"/>
    <n v="5000"/>
    <n v="27697"/>
    <m/>
    <m/>
    <n v="0"/>
    <n v="40766"/>
    <n v="5000"/>
    <n v="161"/>
    <m/>
    <n v="5.7999999999999996E-3"/>
    <n v="2"/>
    <m/>
    <m/>
    <s v="EARLY RELEASE(LOWER SITE)"/>
    <x v="6"/>
    <s v="H-Eagle River H"/>
    <s v="S-Eagle R"/>
    <s v="BC"/>
    <s v="FRTH"/>
    <s v="TOMF"/>
    <s v="N"/>
    <n v="1.4718561577066109"/>
    <m/>
  </r>
  <r>
    <s v="N"/>
    <n v="4.0999999999999996"/>
    <n v="20171204"/>
    <s v="CDFO"/>
    <s v="CDFO"/>
    <n v="3"/>
    <s v="!03NOCN1534"/>
    <x v="1"/>
    <m/>
    <m/>
    <m/>
    <m/>
    <n v="1"/>
    <n v="2"/>
    <x v="12"/>
    <n v="20160603"/>
    <n v="20160610"/>
    <s v="2FS  UPFRR0325"/>
    <s v="2FS  UPFRH0155"/>
    <s v="2FS  UPFRS0155"/>
    <x v="2"/>
    <s v="H"/>
    <s v="P"/>
    <m/>
    <n v="2.5"/>
    <m/>
    <s v="N"/>
    <m/>
    <m/>
    <m/>
    <m/>
    <n v="0"/>
    <n v="1020"/>
    <m/>
    <m/>
    <s v="B"/>
    <m/>
    <m/>
    <m/>
    <m/>
    <m/>
    <x v="53"/>
    <s v="H-Quesnel River H"/>
    <s v="S-Quesnel R"/>
    <s v="BC"/>
    <s v="FRTH"/>
    <s v="UPFR"/>
    <s v="N"/>
    <s v=""/>
    <m/>
  </r>
  <r>
    <s v="N"/>
    <n v="4.0999999999999996"/>
    <n v="20171204"/>
    <s v="CDFO"/>
    <s v="CDFO"/>
    <n v="3"/>
    <s v="!03NOCN1548"/>
    <x v="1"/>
    <m/>
    <m/>
    <m/>
    <m/>
    <n v="1"/>
    <n v="2"/>
    <x v="12"/>
    <n v="20160503"/>
    <n v="20160503"/>
    <s v="2FS  LWFRR0154"/>
    <s v="2FS  LWFRH0154"/>
    <s v="2FS  LWFRS0154"/>
    <x v="1"/>
    <s v="H"/>
    <s v="P"/>
    <s v="FR"/>
    <n v="8.33"/>
    <n v="89"/>
    <s v="N"/>
    <m/>
    <m/>
    <m/>
    <m/>
    <n v="0"/>
    <n v="151884"/>
    <m/>
    <m/>
    <s v="W"/>
    <m/>
    <m/>
    <m/>
    <m/>
    <m/>
    <x v="3"/>
    <s v="H-Chehalis River H"/>
    <s v="S-Chehalis R"/>
    <s v="BC"/>
    <s v="FRTH"/>
    <s v="LWFR"/>
    <s v="N"/>
    <s v=""/>
    <m/>
  </r>
  <r>
    <s v="T"/>
    <n v="4.0999999999999996"/>
    <n v="20171204"/>
    <s v="CDFO"/>
    <s v="CDFO"/>
    <n v="3"/>
    <s v="183966"/>
    <x v="2"/>
    <m/>
    <m/>
    <m/>
    <m/>
    <n v="1"/>
    <n v="3"/>
    <x v="12"/>
    <n v="20160609"/>
    <n v="20160609"/>
    <s v="2FS  LWFRR0229"/>
    <s v="2FS  LWFRH0154"/>
    <s v="2FS  LWFRS0229"/>
    <x v="1"/>
    <s v="H"/>
    <s v="P"/>
    <s v="FR"/>
    <n v="6.11"/>
    <n v="84"/>
    <s v="N"/>
    <n v="5000"/>
    <n v="51904"/>
    <m/>
    <m/>
    <n v="5000"/>
    <n v="2440"/>
    <m/>
    <m/>
    <s v="W"/>
    <n v="4.4900000000000002E-2"/>
    <n v="8"/>
    <n v="1136"/>
    <m/>
    <m/>
    <x v="30"/>
    <s v="H-Chehalis River H"/>
    <s v="S-Harrison R"/>
    <s v="BC"/>
    <s v="FRTH"/>
    <s v="LWFR"/>
    <s v="N"/>
    <n v="4.7009864364981502E-2"/>
    <m/>
  </r>
  <r>
    <s v="T"/>
    <n v="4.0999999999999996"/>
    <n v="20171204"/>
    <s v="CDFO"/>
    <s v="CDFO"/>
    <n v="3"/>
    <s v="183967"/>
    <x v="2"/>
    <m/>
    <m/>
    <m/>
    <m/>
    <n v="1"/>
    <n v="3"/>
    <x v="12"/>
    <n v="20160609"/>
    <n v="20160609"/>
    <s v="2FS  LWFRR0229"/>
    <s v="2FS  LWFRH0154"/>
    <s v="2FS  LWFRS0229"/>
    <x v="1"/>
    <s v="H"/>
    <s v="P"/>
    <s v="FR"/>
    <n v="6.11"/>
    <n v="84"/>
    <s v="N"/>
    <n v="5000"/>
    <n v="56871"/>
    <m/>
    <m/>
    <n v="5000"/>
    <n v="502"/>
    <m/>
    <m/>
    <s v="W"/>
    <n v="8.8000000000000005E-3"/>
    <n v="9"/>
    <n v="1714"/>
    <m/>
    <m/>
    <x v="30"/>
    <s v="H-Chehalis River H"/>
    <s v="S-Harrison R"/>
    <s v="BC"/>
    <s v="FRTH"/>
    <s v="LWFR"/>
    <s v="N"/>
    <n v="8.8269944259816071E-3"/>
    <m/>
  </r>
  <r>
    <s v="T"/>
    <n v="4.0999999999999996"/>
    <n v="20171204"/>
    <s v="CDFO"/>
    <s v="CDFO"/>
    <n v="3"/>
    <s v="183970"/>
    <x v="2"/>
    <m/>
    <m/>
    <m/>
    <m/>
    <n v="1"/>
    <n v="2"/>
    <x v="12"/>
    <n v="20160511"/>
    <n v="20160513"/>
    <s v="2FS  TOMFR0161"/>
    <s v="2FS  TOMFH1958"/>
    <s v="2FS  TOMFS0161"/>
    <x v="1"/>
    <s v="H"/>
    <s v="P"/>
    <s v="FR"/>
    <n v="4"/>
    <m/>
    <s v="N"/>
    <n v="5000"/>
    <n v="54789"/>
    <m/>
    <m/>
    <n v="5000"/>
    <n v="1118"/>
    <m/>
    <m/>
    <s v="B"/>
    <n v="2.0000000000000001E-4"/>
    <n v="23"/>
    <n v="100"/>
    <m/>
    <m/>
    <x v="1"/>
    <s v="H-Shuswap River, Middle,"/>
    <s v="S-Shuswap R Low"/>
    <s v="BC"/>
    <s v="FRTH"/>
    <s v="TOMF"/>
    <s v="N"/>
    <n v="2.0405555859752868E-2"/>
    <m/>
  </r>
  <r>
    <s v="T"/>
    <n v="4.0999999999999996"/>
    <n v="20171204"/>
    <s v="CDFO"/>
    <s v="CDFO"/>
    <n v="3"/>
    <s v="183971"/>
    <x v="2"/>
    <m/>
    <m/>
    <m/>
    <m/>
    <n v="1"/>
    <n v="2"/>
    <x v="12"/>
    <n v="20160511"/>
    <n v="20160513"/>
    <s v="2FS  TOMFR0161"/>
    <s v="2FS  TOMFH1958"/>
    <s v="2FS  TOMFS0161"/>
    <x v="1"/>
    <s v="H"/>
    <s v="P"/>
    <s v="FR"/>
    <n v="4"/>
    <m/>
    <s v="N"/>
    <n v="5000"/>
    <n v="55334"/>
    <m/>
    <m/>
    <n v="5000"/>
    <n v="1129"/>
    <m/>
    <m/>
    <s v="B"/>
    <n v="2.0000000000000001E-4"/>
    <n v="22"/>
    <n v="100"/>
    <m/>
    <m/>
    <x v="1"/>
    <s v="H-Shuswap River, Middle,"/>
    <s v="S-Shuswap R Low"/>
    <s v="BC"/>
    <s v="FRTH"/>
    <s v="TOMF"/>
    <s v="N"/>
    <n v="2.0403368634112844E-2"/>
    <m/>
  </r>
  <r>
    <s v="T"/>
    <n v="4.0999999999999996"/>
    <n v="20171204"/>
    <s v="CDFO"/>
    <s v="CDFO"/>
    <n v="3"/>
    <s v="183972"/>
    <x v="2"/>
    <m/>
    <m/>
    <m/>
    <m/>
    <n v="1"/>
    <n v="2"/>
    <x v="12"/>
    <n v="20160511"/>
    <n v="20160513"/>
    <s v="2FS  TOMFR0161"/>
    <s v="2FS  TOMFH1958"/>
    <s v="2FS  TOMFS0161"/>
    <x v="1"/>
    <s v="H"/>
    <s v="P"/>
    <s v="FR"/>
    <n v="4"/>
    <m/>
    <s v="N"/>
    <n v="5000"/>
    <n v="55868"/>
    <m/>
    <m/>
    <n v="5000"/>
    <n v="1140"/>
    <m/>
    <m/>
    <s v="B"/>
    <n v="2.0000000000000001E-4"/>
    <n v="20"/>
    <n v="100"/>
    <m/>
    <m/>
    <x v="1"/>
    <s v="H-Shuswap River, Middle,"/>
    <s v="S-Shuswap R Low"/>
    <s v="BC"/>
    <s v="FRTH"/>
    <s v="TOMF"/>
    <s v="N"/>
    <n v="2.040524092503759E-2"/>
    <m/>
  </r>
  <r>
    <s v="T"/>
    <n v="4.0999999999999996"/>
    <n v="20171204"/>
    <s v="CDFO"/>
    <s v="CDFO"/>
    <n v="3"/>
    <s v="183973"/>
    <x v="2"/>
    <m/>
    <m/>
    <m/>
    <m/>
    <n v="1"/>
    <n v="2"/>
    <x v="12"/>
    <n v="20160511"/>
    <n v="20160513"/>
    <s v="2FS  TOMFR0161"/>
    <s v="2FS  TOMFH1958"/>
    <s v="2FS  TOMFS0161"/>
    <x v="1"/>
    <s v="H"/>
    <s v="P"/>
    <s v="FR"/>
    <n v="4"/>
    <m/>
    <s v="N"/>
    <n v="5000"/>
    <n v="55133"/>
    <m/>
    <m/>
    <n v="5000"/>
    <n v="1019"/>
    <m/>
    <m/>
    <s v="B"/>
    <n v="2.0000000000000001E-4"/>
    <n v="19"/>
    <n v="100"/>
    <m/>
    <m/>
    <x v="1"/>
    <s v="H-Shuswap River, Middle,"/>
    <s v="S-Shuswap R Low"/>
    <s v="BC"/>
    <s v="FRTH"/>
    <s v="TOMF"/>
    <s v="N"/>
    <n v="1.8482578492010231E-2"/>
    <m/>
  </r>
  <r>
    <s v="T"/>
    <n v="4.0999999999999996"/>
    <n v="20171204"/>
    <s v="CDFO"/>
    <s v="CDFO"/>
    <n v="3"/>
    <s v="183974"/>
    <x v="2"/>
    <m/>
    <m/>
    <m/>
    <m/>
    <n v="1"/>
    <n v="2"/>
    <x v="12"/>
    <n v="20160511"/>
    <n v="20160513"/>
    <s v="2FS  TOMFR0161"/>
    <s v="2FS  TOMFH1958"/>
    <s v="2FS  TOMFS0161"/>
    <x v="1"/>
    <s v="H"/>
    <s v="P"/>
    <s v="FR"/>
    <n v="4"/>
    <m/>
    <s v="N"/>
    <n v="5000"/>
    <n v="55391"/>
    <m/>
    <m/>
    <n v="5000"/>
    <n v="560"/>
    <m/>
    <m/>
    <s v="B"/>
    <n v="1E-4"/>
    <n v="16"/>
    <n v="100"/>
    <m/>
    <m/>
    <x v="1"/>
    <s v="H-Shuswap River, Middle,"/>
    <s v="S-Shuswap R Low"/>
    <s v="BC"/>
    <s v="FRTH"/>
    <s v="TOMF"/>
    <s v="N"/>
    <n v="1.0109945659042083E-2"/>
    <m/>
  </r>
  <r>
    <s v="T"/>
    <n v="4.0999999999999996"/>
    <n v="20171204"/>
    <s v="CDFO"/>
    <s v="CDFO"/>
    <n v="3"/>
    <s v="021527"/>
    <x v="0"/>
    <m/>
    <m/>
    <m/>
    <m/>
    <n v="1"/>
    <n v="1"/>
    <x v="28"/>
    <n v="199107"/>
    <n v="19910703"/>
    <s v="2FS  LWFRR0152"/>
    <s v="2FS  LWFRH0152"/>
    <s v="2FS  LWFRS0152"/>
    <x v="1"/>
    <s v="H"/>
    <s v="B"/>
    <m/>
    <n v="10.8"/>
    <n v="103"/>
    <s v="N"/>
    <n v="5000"/>
    <n v="42686"/>
    <m/>
    <m/>
    <n v="5000"/>
    <n v="431"/>
    <m/>
    <m/>
    <m/>
    <n v="0.01"/>
    <n v="2"/>
    <n v="100"/>
    <m/>
    <s v="INC.&amp; REARED AT INCH CR. COMPARE TO 021463(TENDERFT REARED &amp; SMALLER)"/>
    <x v="13"/>
    <s v="H-Birkenhead River H"/>
    <s v="S-Birkenhead R"/>
    <s v="BC"/>
    <s v="FRTH"/>
    <s v="LWFR"/>
    <s v="N"/>
    <n v="1.0096987302628497E-2"/>
    <m/>
  </r>
  <r>
    <s v="T"/>
    <n v="4.0999999999999996"/>
    <n v="20171204"/>
    <s v="CDFO"/>
    <s v="CDFO"/>
    <n v="3"/>
    <s v="183975"/>
    <x v="2"/>
    <m/>
    <m/>
    <m/>
    <m/>
    <n v="1"/>
    <n v="2"/>
    <x v="12"/>
    <n v="20160511"/>
    <n v="20160513"/>
    <s v="2FS  TOMFR0161"/>
    <s v="2FS  TOMFH1958"/>
    <s v="2FS  TOMFS0161"/>
    <x v="1"/>
    <s v="H"/>
    <s v="P"/>
    <s v="FR"/>
    <n v="4"/>
    <m/>
    <s v="N"/>
    <n v="5000"/>
    <n v="54372"/>
    <m/>
    <m/>
    <n v="5000"/>
    <n v="670"/>
    <m/>
    <m/>
    <s v="B"/>
    <n v="1E-4"/>
    <n v="13"/>
    <n v="100"/>
    <m/>
    <m/>
    <x v="1"/>
    <s v="H-Shuswap River, Middle,"/>
    <s v="S-Shuswap R Low"/>
    <s v="BC"/>
    <s v="FRTH"/>
    <s v="TOMF"/>
    <s v="N"/>
    <n v="1.2322518943573899E-2"/>
    <m/>
  </r>
  <r>
    <s v="T"/>
    <n v="4.0999999999999996"/>
    <n v="20171204"/>
    <s v="CDFO"/>
    <s v="CDFO"/>
    <n v="3"/>
    <s v="181792"/>
    <x v="2"/>
    <m/>
    <m/>
    <m/>
    <m/>
    <n v="1"/>
    <n v="2"/>
    <x v="6"/>
    <n v="20160414"/>
    <n v="20160414"/>
    <s v="2FS  UPFRR0272"/>
    <s v="2FS  LWFRH0154"/>
    <s v="2FS  UPFRS0272"/>
    <x v="3"/>
    <s v="H"/>
    <s v="P"/>
    <s v="FR"/>
    <n v="14.93"/>
    <n v="107"/>
    <s v="N"/>
    <n v="5000"/>
    <n v="30563"/>
    <m/>
    <m/>
    <n v="5000"/>
    <n v="784"/>
    <m/>
    <m/>
    <s v="W"/>
    <n v="2.5000000000000001E-2"/>
    <n v="8"/>
    <n v="200"/>
    <m/>
    <s v="500-2000 tagged fish (181792, 183289) escaped in Chehalis R during transport."/>
    <x v="0"/>
    <s v="H-Chehalis River H"/>
    <s v="S-Chilko R"/>
    <s v="BC"/>
    <s v="FRTH"/>
    <s v="UPFR"/>
    <s v="N"/>
    <n v="2.5651932074730883E-2"/>
    <m/>
  </r>
  <r>
    <s v="T"/>
    <n v="4.0999999999999996"/>
    <n v="20171204"/>
    <s v="CDFO"/>
    <s v="CDFO"/>
    <n v="3"/>
    <s v="183871"/>
    <x v="2"/>
    <m/>
    <m/>
    <m/>
    <m/>
    <n v="1"/>
    <n v="1"/>
    <x v="6"/>
    <n v="20160419"/>
    <n v="20160421"/>
    <s v="2FS  TOMMR0253"/>
    <s v="2FS  TOMMH0160"/>
    <s v="2FS  TOMMS0253"/>
    <x v="3"/>
    <s v="H"/>
    <s v="P"/>
    <s v="FR"/>
    <n v="14.96"/>
    <m/>
    <s v="N"/>
    <n v="5000"/>
    <n v="13028"/>
    <m/>
    <m/>
    <m/>
    <m/>
    <m/>
    <m/>
    <s v="B"/>
    <m/>
    <m/>
    <m/>
    <m/>
    <m/>
    <x v="8"/>
    <s v="H-Spius Creek H"/>
    <s v="S-Nicola R"/>
    <s v="BC"/>
    <s v="FRTH"/>
    <s v="TOMM"/>
    <s v="N"/>
    <n v="0"/>
    <m/>
  </r>
  <r>
    <s v="T"/>
    <n v="4.0999999999999996"/>
    <n v="20171204"/>
    <s v="CDFO"/>
    <s v="CDFO"/>
    <n v="3"/>
    <s v="183864"/>
    <x v="2"/>
    <m/>
    <m/>
    <m/>
    <m/>
    <n v="1"/>
    <n v="3"/>
    <x v="6"/>
    <n v="20150512"/>
    <n v="20150526"/>
    <s v="2FS  LWFRR0107"/>
    <s v="2FS  LWFRH0107"/>
    <s v="2FS  LWFRS0107"/>
    <x v="1"/>
    <s v="H"/>
    <s v="P"/>
    <s v="VO"/>
    <n v="5.27"/>
    <m/>
    <s v="N"/>
    <n v="5000"/>
    <n v="48464"/>
    <m/>
    <m/>
    <n v="0"/>
    <n v="214151"/>
    <n v="5000"/>
    <n v="1699"/>
    <s v="B"/>
    <n v="3.39E-2"/>
    <n v="46"/>
    <n v="1127"/>
    <m/>
    <m/>
    <x v="16"/>
    <s v="H-Chilliwack River H"/>
    <s v="S-Chilliwack R"/>
    <s v="BC"/>
    <s v="FRTH"/>
    <s v="LWFR"/>
    <s v="N"/>
    <n v="4.4187644437107956"/>
    <m/>
  </r>
  <r>
    <s v="T"/>
    <n v="4.0999999999999996"/>
    <n v="20171204"/>
    <s v="CDFO"/>
    <s v="CDFO"/>
    <n v="3"/>
    <s v="183897"/>
    <x v="2"/>
    <m/>
    <m/>
    <m/>
    <m/>
    <n v="1"/>
    <n v="3"/>
    <x v="6"/>
    <n v="20150512"/>
    <n v="20150602"/>
    <s v="2FS  LWFRR0107"/>
    <s v="2FS  LWFRH0107"/>
    <s v="2FS  LWFRS0107"/>
    <x v="1"/>
    <s v="H"/>
    <s v="P"/>
    <s v="FR"/>
    <n v="5.2"/>
    <m/>
    <s v="N"/>
    <n v="5000"/>
    <n v="49533"/>
    <m/>
    <m/>
    <n v="0"/>
    <n v="191482"/>
    <n v="5000"/>
    <n v="688"/>
    <s v="B"/>
    <n v="1.37E-2"/>
    <n v="40"/>
    <n v="1026"/>
    <m/>
    <m/>
    <x v="16"/>
    <s v="H-Chilliwack River H"/>
    <s v="S-Chilliwack R"/>
    <s v="BC"/>
    <s v="FRTH"/>
    <s v="LWFR"/>
    <s v="N"/>
    <n v="3.8657460682777138"/>
    <m/>
  </r>
  <r>
    <s v="T"/>
    <n v="4.0999999999999996"/>
    <n v="20171204"/>
    <s v="CDFO"/>
    <s v="CDFO"/>
    <n v="3"/>
    <s v="183898"/>
    <x v="2"/>
    <m/>
    <m/>
    <m/>
    <m/>
    <n v="1"/>
    <n v="3"/>
    <x v="6"/>
    <n v="20150512"/>
    <n v="20150526"/>
    <s v="2FS  LWFRR0107"/>
    <s v="2FS  LWFRH0107"/>
    <s v="2FS  LWFRS0107"/>
    <x v="1"/>
    <s v="H"/>
    <s v="P"/>
    <s v="VO"/>
    <n v="5.27"/>
    <m/>
    <s v="N"/>
    <n v="5000"/>
    <n v="47722"/>
    <m/>
    <m/>
    <n v="0"/>
    <n v="213887"/>
    <n v="5000"/>
    <n v="2379"/>
    <s v="B"/>
    <n v="4.7500000000000001E-2"/>
    <n v="45"/>
    <n v="1015"/>
    <m/>
    <m/>
    <x v="16"/>
    <s v="H-Chilliwack River H"/>
    <s v="S-Chilliwack R"/>
    <s v="BC"/>
    <s v="FRTH"/>
    <s v="LWFR"/>
    <s v="N"/>
    <n v="4.4819370520933743"/>
    <m/>
  </r>
  <r>
    <s v="T"/>
    <n v="4.0999999999999996"/>
    <n v="20171204"/>
    <s v="CDFO"/>
    <s v="CDFO"/>
    <n v="3"/>
    <s v="183391"/>
    <x v="2"/>
    <m/>
    <m/>
    <m/>
    <m/>
    <n v="1"/>
    <n v="3"/>
    <x v="6"/>
    <n v="20150609"/>
    <n v="20150609"/>
    <s v="2FS  LWFRR0229"/>
    <s v="2FS  LWFRH0154"/>
    <s v="2FS  LWFRS0229"/>
    <x v="1"/>
    <s v="H"/>
    <s v="P"/>
    <s v="FR"/>
    <n v="5.56"/>
    <n v="83"/>
    <s v="N"/>
    <n v="5000"/>
    <n v="54166"/>
    <m/>
    <m/>
    <m/>
    <m/>
    <m/>
    <m/>
    <s v="B"/>
    <m/>
    <m/>
    <m/>
    <m/>
    <m/>
    <x v="30"/>
    <s v="H-Chehalis River H"/>
    <s v="S-Harrison R"/>
    <s v="BC"/>
    <s v="FRTH"/>
    <s v="LWFR"/>
    <s v="N"/>
    <n v="0"/>
    <m/>
  </r>
  <r>
    <s v="T"/>
    <n v="4.0999999999999996"/>
    <n v="20171204"/>
    <s v="CDFO"/>
    <s v="CDFO"/>
    <n v="3"/>
    <s v="183392"/>
    <x v="2"/>
    <m/>
    <m/>
    <m/>
    <m/>
    <n v="1"/>
    <n v="3"/>
    <x v="6"/>
    <n v="20150609"/>
    <n v="20150609"/>
    <s v="2FS  LWFRR0229"/>
    <s v="2FS  LWFRH0154"/>
    <s v="2FS  LWFRS0229"/>
    <x v="1"/>
    <s v="H"/>
    <s v="P"/>
    <s v="FR"/>
    <n v="5.56"/>
    <n v="83"/>
    <s v="N"/>
    <n v="5000"/>
    <n v="60054"/>
    <m/>
    <m/>
    <m/>
    <m/>
    <m/>
    <m/>
    <s v="B"/>
    <m/>
    <m/>
    <m/>
    <m/>
    <m/>
    <x v="30"/>
    <s v="H-Chehalis River H"/>
    <s v="S-Harrison R"/>
    <s v="BC"/>
    <s v="FRTH"/>
    <s v="LWFR"/>
    <s v="N"/>
    <n v="0"/>
    <m/>
  </r>
  <r>
    <s v="N"/>
    <n v="4.0999999999999996"/>
    <n v="20171204"/>
    <s v="CDFO"/>
    <s v="CDFO"/>
    <n v="3"/>
    <s v="!03NOCN0102"/>
    <x v="1"/>
    <m/>
    <m/>
    <m/>
    <m/>
    <n v="1"/>
    <n v="2"/>
    <x v="25"/>
    <n v="20020508"/>
    <n v="20020512"/>
    <s v="2FS  LWFRR0154"/>
    <s v="2FS  LWFRH0154"/>
    <s v="2FS  LWFRS0154"/>
    <x v="1"/>
    <s v="H"/>
    <s v="P"/>
    <m/>
    <n v="5.87"/>
    <m/>
    <s v="N"/>
    <m/>
    <m/>
    <m/>
    <m/>
    <n v="0"/>
    <n v="389678"/>
    <m/>
    <m/>
    <s v="B"/>
    <m/>
    <m/>
    <m/>
    <m/>
    <m/>
    <x v="3"/>
    <s v="H-Chehalis River H"/>
    <s v="S-Chehalis R"/>
    <s v="BC"/>
    <s v="FRTH"/>
    <s v="LWFR"/>
    <s v="N"/>
    <s v=""/>
    <m/>
  </r>
  <r>
    <s v="T"/>
    <n v="4.0999999999999996"/>
    <n v="20171204"/>
    <s v="CDFO"/>
    <s v="CDFO"/>
    <n v="3"/>
    <s v="180196"/>
    <x v="2"/>
    <m/>
    <m/>
    <m/>
    <m/>
    <n v="1"/>
    <n v="3"/>
    <x v="6"/>
    <n v="20150609"/>
    <n v="20150609"/>
    <s v="2FS  LWFRR0229"/>
    <s v="2FS  LWFRH0154"/>
    <s v="2FS  LWFRS0229"/>
    <x v="1"/>
    <s v="H"/>
    <s v="P"/>
    <s v="FR"/>
    <n v="5.56"/>
    <n v="83"/>
    <s v="N"/>
    <n v="5000"/>
    <n v="29808"/>
    <m/>
    <m/>
    <m/>
    <m/>
    <m/>
    <m/>
    <s v="B"/>
    <m/>
    <m/>
    <m/>
    <m/>
    <m/>
    <x v="30"/>
    <s v="H-Chehalis River H"/>
    <s v="S-Harrison R"/>
    <s v="BC"/>
    <s v="FRTH"/>
    <s v="LWFR"/>
    <s v="N"/>
    <n v="0"/>
    <m/>
  </r>
  <r>
    <s v="T"/>
    <n v="4.0999999999999996"/>
    <n v="20171204"/>
    <s v="CDFO"/>
    <s v="CDFO"/>
    <n v="3"/>
    <s v="020616"/>
    <x v="0"/>
    <m/>
    <m/>
    <m/>
    <m/>
    <n v="1"/>
    <n v="1"/>
    <x v="13"/>
    <n v="199204"/>
    <n v="19920407"/>
    <s v="2FS  UPFRR0352"/>
    <s v="2FS  UPFRH0155"/>
    <s v="2FS  UPFRS0352"/>
    <x v="1"/>
    <s v="H"/>
    <s v="B"/>
    <m/>
    <n v="8.9"/>
    <n v="91"/>
    <s v="N"/>
    <n v="5000"/>
    <n v="21405"/>
    <m/>
    <m/>
    <n v="0"/>
    <n v="9663"/>
    <n v="5000"/>
    <n v="437"/>
    <s v="B"/>
    <n v="0.02"/>
    <n v="60"/>
    <n v="300"/>
    <m/>
    <s v="LARGE DIAMETER EGGS"/>
    <x v="31"/>
    <s v="H-Quesnel River H"/>
    <s v="S-Cariboo R Up"/>
    <s v="BC"/>
    <s v="FRTH"/>
    <s v="UPFR"/>
    <s v="N"/>
    <n v="0.45143658023826211"/>
    <m/>
  </r>
  <r>
    <s v="N"/>
    <n v="4.0999999999999996"/>
    <n v="20171204"/>
    <s v="CDFO"/>
    <s v="CDFO"/>
    <n v="3"/>
    <s v="!03NOCN1327"/>
    <x v="1"/>
    <m/>
    <m/>
    <m/>
    <m/>
    <n v="1"/>
    <n v="2"/>
    <x v="35"/>
    <n v="201311"/>
    <n v="201311"/>
    <s v="2FS  TOMFR1958"/>
    <s v="2FS  TOMFH1958"/>
    <s v="2FS  TOMFS1958"/>
    <x v="5"/>
    <s v="H"/>
    <s v="B"/>
    <s v="FR"/>
    <m/>
    <m/>
    <s v="N"/>
    <m/>
    <m/>
    <m/>
    <m/>
    <n v="0"/>
    <n v="45460"/>
    <m/>
    <m/>
    <s v="B"/>
    <m/>
    <m/>
    <m/>
    <m/>
    <m/>
    <x v="12"/>
    <s v="H-Shuswap River, Middle,"/>
    <s v="S-Shuswap R Middle"/>
    <s v="BC"/>
    <s v="FRTH"/>
    <s v="TOMF"/>
    <s v="N"/>
    <s v=""/>
    <m/>
  </r>
  <r>
    <s v="N"/>
    <n v="4.0999999999999996"/>
    <n v="20171204"/>
    <s v="CDFO"/>
    <s v="CDFO"/>
    <n v="3"/>
    <s v="!03NOCN9260"/>
    <x v="1"/>
    <m/>
    <m/>
    <m/>
    <m/>
    <n v="1"/>
    <n v="2"/>
    <x v="4"/>
    <n v="199305"/>
    <n v="199305"/>
    <s v="2FS  UPFRR0158"/>
    <s v="2FS  UPFRH1651"/>
    <s v="2FS  UPFRS0158"/>
    <x v="1"/>
    <s v="H"/>
    <s v="B"/>
    <s v="FR"/>
    <m/>
    <m/>
    <s v="N"/>
    <m/>
    <m/>
    <m/>
    <m/>
    <n v="0"/>
    <n v="225"/>
    <m/>
    <m/>
    <s v="B"/>
    <m/>
    <m/>
    <m/>
    <m/>
    <m/>
    <x v="2"/>
    <s v="H-Pr George (Mackenzie) S"/>
    <s v="S-Stuart R"/>
    <s v="BC"/>
    <s v="FRTH"/>
    <s v="UPFR"/>
    <s v="N"/>
    <s v=""/>
    <m/>
  </r>
  <r>
    <s v="N"/>
    <n v="4.0999999999999996"/>
    <n v="20171204"/>
    <s v="CDFO"/>
    <s v="CDFO"/>
    <n v="3"/>
    <s v="!03NOCN9388"/>
    <x v="1"/>
    <m/>
    <m/>
    <m/>
    <m/>
    <n v="1"/>
    <n v="2"/>
    <x v="18"/>
    <n v="199405"/>
    <n v="199405"/>
    <s v="2FS  UPFRR0155"/>
    <s v="2FS  UPFRH0022"/>
    <s v="2FS  UPFRS0155"/>
    <x v="1"/>
    <s v="H"/>
    <s v="B"/>
    <s v="FR"/>
    <n v="3"/>
    <m/>
    <s v="N"/>
    <m/>
    <m/>
    <m/>
    <m/>
    <n v="0"/>
    <n v="1040"/>
    <m/>
    <m/>
    <m/>
    <m/>
    <m/>
    <m/>
    <m/>
    <m/>
    <x v="5"/>
    <s v="H-Williams Lk Schools"/>
    <s v="S-Quesnel R"/>
    <s v="BC"/>
    <s v="FRTH"/>
    <s v="UPFR"/>
    <s v="N"/>
    <s v=""/>
    <m/>
  </r>
  <r>
    <s v="N"/>
    <n v="4.0999999999999996"/>
    <n v="20171204"/>
    <s v="CDFO"/>
    <s v="CDFO"/>
    <n v="3"/>
    <s v="!03NOCN98126"/>
    <x v="1"/>
    <m/>
    <m/>
    <m/>
    <m/>
    <n v="1"/>
    <n v="2"/>
    <x v="19"/>
    <n v="199909"/>
    <n v="199909"/>
    <s v="2FS  UPFRR0155"/>
    <s v="2FS  UPFRH1304"/>
    <s v="2FS  UPFRS0155"/>
    <x v="2"/>
    <s v="H"/>
    <s v="B"/>
    <m/>
    <n v="6"/>
    <m/>
    <s v="N"/>
    <m/>
    <m/>
    <m/>
    <m/>
    <n v="0"/>
    <n v="4200"/>
    <m/>
    <m/>
    <s v="B"/>
    <m/>
    <m/>
    <m/>
    <m/>
    <m/>
    <x v="5"/>
    <s v="H-Chilako River H"/>
    <s v="S-Quesnel R"/>
    <s v="BC"/>
    <s v="FRTH"/>
    <s v="UPFR"/>
    <s v="N"/>
    <s v=""/>
    <m/>
  </r>
  <r>
    <s v="N"/>
    <n v="4.0999999999999996"/>
    <n v="20171204"/>
    <s v="CDFO"/>
    <s v="CDFO"/>
    <n v="3"/>
    <s v="!03NOCN1359"/>
    <x v="1"/>
    <m/>
    <m/>
    <m/>
    <m/>
    <n v="1"/>
    <n v="2"/>
    <x v="35"/>
    <n v="201405"/>
    <n v="201406"/>
    <s v="2FS  UPFRR0345"/>
    <s v="2FS  UPFRH2150"/>
    <s v="2FS  UPFRS0155"/>
    <x v="2"/>
    <s v="H"/>
    <s v="B"/>
    <s v="FR"/>
    <m/>
    <m/>
    <s v="N"/>
    <m/>
    <m/>
    <m/>
    <m/>
    <n v="0"/>
    <n v="265"/>
    <m/>
    <m/>
    <s v="B"/>
    <m/>
    <m/>
    <m/>
    <m/>
    <m/>
    <x v="25"/>
    <s v="H-Nechako Lks (Vanderh) S"/>
    <s v="S-Quesnel R"/>
    <s v="BC"/>
    <s v="FRTH"/>
    <s v="UPFR"/>
    <s v="N"/>
    <s v=""/>
    <m/>
  </r>
  <r>
    <s v="N"/>
    <n v="4.0999999999999996"/>
    <n v="20171204"/>
    <s v="CDFO"/>
    <s v="CDFO"/>
    <n v="3"/>
    <s v="!03NOCN1360"/>
    <x v="1"/>
    <m/>
    <m/>
    <m/>
    <m/>
    <n v="1"/>
    <n v="2"/>
    <x v="35"/>
    <n v="201405"/>
    <n v="201406"/>
    <s v="2FS  UPFRR0325"/>
    <s v="2FS  UPFRH1651"/>
    <s v="2FS  UPFRS0155"/>
    <x v="2"/>
    <s v="H"/>
    <s v="B"/>
    <s v="FR"/>
    <m/>
    <m/>
    <s v="N"/>
    <m/>
    <m/>
    <m/>
    <m/>
    <n v="0"/>
    <n v="550"/>
    <m/>
    <m/>
    <s v="B"/>
    <m/>
    <m/>
    <m/>
    <m/>
    <s v="Fraser River near PG"/>
    <x v="53"/>
    <s v="H-Pr George (Mackenzie) S"/>
    <s v="S-Quesnel R"/>
    <s v="BC"/>
    <s v="FRTH"/>
    <s v="UPFR"/>
    <s v="N"/>
    <s v=""/>
    <m/>
  </r>
  <r>
    <s v="N"/>
    <n v="4.0999999999999996"/>
    <n v="20171204"/>
    <s v="CDFO"/>
    <s v="CDFO"/>
    <n v="3"/>
    <s v="!03NOCN9789"/>
    <x v="1"/>
    <m/>
    <m/>
    <m/>
    <m/>
    <n v="1"/>
    <n v="2"/>
    <x v="1"/>
    <n v="19980505"/>
    <n v="19980505"/>
    <s v="2FS  LWFRR0107"/>
    <s v="2FS  GSMSH0287"/>
    <s v="2FS  LWFRS0107"/>
    <x v="1"/>
    <s v="H"/>
    <s v="B"/>
    <m/>
    <n v="5"/>
    <m/>
    <s v="N"/>
    <m/>
    <m/>
    <m/>
    <m/>
    <n v="0"/>
    <n v="27000"/>
    <m/>
    <m/>
    <s v="B"/>
    <m/>
    <m/>
    <m/>
    <m/>
    <m/>
    <x v="16"/>
    <s v="H-Nicomekl River H"/>
    <s v="S-Chilliwack R"/>
    <s v="BC"/>
    <s v="FRTH"/>
    <s v="LWFR"/>
    <s v="N"/>
    <s v=""/>
    <m/>
  </r>
  <r>
    <s v="N"/>
    <n v="4.0999999999999996"/>
    <n v="20171204"/>
    <s v="CDFO"/>
    <s v="CDFO"/>
    <n v="3"/>
    <s v="!03NOCN13113"/>
    <x v="1"/>
    <m/>
    <m/>
    <m/>
    <m/>
    <n v="1"/>
    <n v="1"/>
    <x v="35"/>
    <n v="20140530"/>
    <n v="20140530"/>
    <s v="2FS  TOMFR0132"/>
    <s v="2FS  TOMMH0160"/>
    <s v="2FS  TOMFS0132"/>
    <x v="2"/>
    <s v="H"/>
    <s v="B"/>
    <s v="FR"/>
    <n v="2.2999999999999998"/>
    <n v="59"/>
    <s v="N"/>
    <m/>
    <m/>
    <m/>
    <m/>
    <n v="0"/>
    <n v="67914"/>
    <m/>
    <m/>
    <s v="B"/>
    <m/>
    <m/>
    <m/>
    <m/>
    <m/>
    <x v="35"/>
    <s v="H-Spius Creek H"/>
    <s v="S-Salmon R/TOMF"/>
    <s v="BC"/>
    <s v="FRTH"/>
    <s v="TOMF"/>
    <s v="N"/>
    <s v=""/>
    <m/>
  </r>
  <r>
    <s v="T"/>
    <n v="4.0999999999999996"/>
    <n v="20171204"/>
    <s v="CDFO"/>
    <s v="CDFO"/>
    <n v="3"/>
    <s v="022047"/>
    <x v="0"/>
    <m/>
    <m/>
    <m/>
    <m/>
    <n v="1"/>
    <n v="1"/>
    <x v="0"/>
    <n v="1979"/>
    <n v="197907"/>
    <s v="2FS  TOMMR0253"/>
    <m/>
    <s v="2FS  TOMMS0253"/>
    <x v="0"/>
    <s v="W"/>
    <m/>
    <m/>
    <n v="1.23"/>
    <m/>
    <m/>
    <n v="5000"/>
    <n v="4218"/>
    <m/>
    <m/>
    <n v="0"/>
    <n v="774"/>
    <n v="5000"/>
    <n v="335"/>
    <m/>
    <n v="7.3599999999999999E-2"/>
    <m/>
    <m/>
    <m/>
    <m/>
    <x v="8"/>
    <s v="NA"/>
    <s v="S-Nicola R"/>
    <s v="BC"/>
    <s v="FRTH"/>
    <s v="TOMM"/>
    <s v="N"/>
    <n v="0.18349928876244664"/>
    <m/>
  </r>
  <r>
    <s v="N"/>
    <n v="4.0999999999999996"/>
    <n v="20171204"/>
    <s v="CDFO"/>
    <s v="CDFO"/>
    <n v="3"/>
    <s v="!03NOCN1378"/>
    <x v="1"/>
    <m/>
    <m/>
    <m/>
    <m/>
    <n v="1"/>
    <n v="2"/>
    <x v="35"/>
    <n v="201405"/>
    <n v="201406"/>
    <s v="2FS  TOMFR0161"/>
    <s v="2FS  TOMFH1650"/>
    <s v="2FS  TOMFS0161"/>
    <x v="2"/>
    <s v="H"/>
    <s v="B"/>
    <s v="FR"/>
    <n v="2.5"/>
    <m/>
    <s v="N"/>
    <m/>
    <m/>
    <m/>
    <m/>
    <n v="0"/>
    <n v="2000"/>
    <m/>
    <m/>
    <m/>
    <m/>
    <m/>
    <m/>
    <m/>
    <m/>
    <x v="1"/>
    <s v="H-N Okanagan-Shuswap Sch"/>
    <s v="S-Shuswap R Low"/>
    <s v="BC"/>
    <s v="FRTH"/>
    <s v="TOMF"/>
    <s v="N"/>
    <s v=""/>
    <m/>
  </r>
  <r>
    <s v="T"/>
    <n v="4.0999999999999996"/>
    <n v="20171204"/>
    <s v="CDFO"/>
    <s v="CDFO"/>
    <n v="3"/>
    <s v="182134"/>
    <x v="0"/>
    <m/>
    <m/>
    <m/>
    <m/>
    <n v="1"/>
    <n v="3"/>
    <x v="34"/>
    <n v="20000605"/>
    <n v="20000606"/>
    <s v="2FS  LWFRR0154"/>
    <s v="2FS  LWFRH0154"/>
    <s v="2FS  LWFRS0229"/>
    <x v="1"/>
    <s v="H"/>
    <s v="P"/>
    <m/>
    <n v="4.13"/>
    <n v="74"/>
    <s v="N"/>
    <n v="5000"/>
    <n v="23967"/>
    <m/>
    <m/>
    <n v="0"/>
    <n v="356122"/>
    <n v="5000"/>
    <n v="48"/>
    <s v="B"/>
    <n v="2E-3"/>
    <n v="30"/>
    <n v="922"/>
    <m/>
    <s v="LATE RELEASE.  SEE ALSO 182135. COMPARE TO 182132/33 (FRY RELEASE)."/>
    <x v="3"/>
    <s v="H-Chehalis River H"/>
    <s v="S-Harrison R"/>
    <s v="BC"/>
    <s v="FRTH"/>
    <s v="LWFR"/>
    <s v="N"/>
    <n v="14.858847582092043"/>
    <m/>
  </r>
  <r>
    <s v="T"/>
    <n v="4.0999999999999996"/>
    <n v="20171204"/>
    <s v="CDFO"/>
    <s v="CDFO"/>
    <n v="3"/>
    <s v="025246"/>
    <x v="0"/>
    <m/>
    <m/>
    <m/>
    <m/>
    <n v="1"/>
    <n v="1"/>
    <x v="17"/>
    <n v="199004"/>
    <n v="19900410"/>
    <s v="2FS  UPFRR1890"/>
    <s v="2FS  UPFRH0270"/>
    <s v="2FS  UPFRS1890"/>
    <x v="3"/>
    <s v="H"/>
    <s v="P"/>
    <m/>
    <n v="12.2"/>
    <m/>
    <s v="N"/>
    <n v="5000"/>
    <n v="10494"/>
    <m/>
    <m/>
    <n v="0"/>
    <n v="688"/>
    <m/>
    <m/>
    <s v="B"/>
    <m/>
    <n v="1"/>
    <m/>
    <m/>
    <m/>
    <x v="15"/>
    <s v="H-Penny H"/>
    <s v="S-Dome Cr"/>
    <s v="BC"/>
    <s v="FRTH"/>
    <s v="UPFR"/>
    <s v="N"/>
    <n v="6.5561273108442925E-2"/>
    <m/>
  </r>
  <r>
    <s v="T"/>
    <n v="4.0999999999999996"/>
    <n v="20171204"/>
    <s v="CDFO"/>
    <s v="CDFO"/>
    <n v="3"/>
    <s v="180843"/>
    <x v="0"/>
    <m/>
    <m/>
    <m/>
    <m/>
    <n v="1"/>
    <n v="3"/>
    <x v="4"/>
    <n v="19930416"/>
    <n v="19930422"/>
    <s v="2FS  LWFRR0154"/>
    <s v="2FS  LWFRH0154"/>
    <s v="2FS  LWFRS0229"/>
    <x v="2"/>
    <s v="H"/>
    <s v="B"/>
    <m/>
    <n v="2.2000000000000002"/>
    <n v="61"/>
    <s v="N"/>
    <n v="5000"/>
    <n v="49086"/>
    <m/>
    <m/>
    <n v="0"/>
    <n v="452208"/>
    <n v="5000"/>
    <n v="1675"/>
    <s v="B"/>
    <n v="3.3000000000000002E-2"/>
    <n v="41"/>
    <n v="2483"/>
    <m/>
    <s v="FRY CAP TROUGH REARED AND FED WHITECREST FEED"/>
    <x v="3"/>
    <s v="H-Chehalis River H"/>
    <s v="S-Harrison R"/>
    <s v="BC"/>
    <s v="FRTH"/>
    <s v="LWFR"/>
    <s v="N"/>
    <n v="9.2125657010145456"/>
    <m/>
  </r>
  <r>
    <s v="T"/>
    <n v="4.0999999999999996"/>
    <n v="20171204"/>
    <s v="CDFO"/>
    <s v="CDFO"/>
    <n v="3"/>
    <s v="022523"/>
    <x v="0"/>
    <m/>
    <m/>
    <m/>
    <m/>
    <n v="1"/>
    <n v="3"/>
    <x v="15"/>
    <n v="198305"/>
    <n v="19830520"/>
    <s v="2FS  LWFRR0154"/>
    <s v="2FS  LWFRH0154"/>
    <s v="2FS  LWFRS0229"/>
    <x v="1"/>
    <s v="H"/>
    <s v="B"/>
    <m/>
    <n v="3.5"/>
    <m/>
    <s v="N"/>
    <n v="5000"/>
    <n v="40104"/>
    <m/>
    <m/>
    <n v="0"/>
    <n v="98810"/>
    <n v="5000"/>
    <n v="1202"/>
    <m/>
    <n v="2.9100000000000001E-2"/>
    <n v="1"/>
    <m/>
    <m/>
    <s v="TIME AND SIZE: SMALL EARLY RELEASE"/>
    <x v="3"/>
    <s v="H-Chehalis River H"/>
    <s v="S-Harrison R"/>
    <s v="BC"/>
    <s v="FRTH"/>
    <s v="LWFR"/>
    <s v="N"/>
    <n v="2.4638440055854778"/>
    <m/>
  </r>
  <r>
    <s v="T"/>
    <n v="4.0999999999999996"/>
    <n v="20171204"/>
    <s v="CDFO"/>
    <s v="CDFO"/>
    <n v="3"/>
    <s v="024302"/>
    <x v="0"/>
    <m/>
    <m/>
    <m/>
    <m/>
    <n v="1"/>
    <n v="2"/>
    <x v="9"/>
    <n v="198705"/>
    <n v="19870525"/>
    <s v="2FS  TOMFR0156"/>
    <s v="2FS  TOMFH0156"/>
    <s v="2FS  TOMFS0156"/>
    <x v="2"/>
    <s v="H"/>
    <s v="B"/>
    <m/>
    <n v="3.8"/>
    <m/>
    <s v="N"/>
    <n v="5000"/>
    <n v="26599"/>
    <m/>
    <m/>
    <n v="0"/>
    <n v="58746"/>
    <n v="5000"/>
    <n v="204"/>
    <m/>
    <n v="7.6E-3"/>
    <n v="6"/>
    <m/>
    <m/>
    <s v="TIME OF RELEASE:SMOLT. SEE 024301-06(SM),024553-55(FALL),024201-03(1+)"/>
    <x v="6"/>
    <s v="H-Eagle River H"/>
    <s v="S-Eagle R"/>
    <s v="BC"/>
    <s v="FRTH"/>
    <s v="TOMF"/>
    <s v="N"/>
    <n v="2.2085792698973647"/>
    <m/>
  </r>
  <r>
    <s v="T"/>
    <n v="4.0999999999999996"/>
    <n v="20171204"/>
    <s v="CDFO"/>
    <s v="CDFO"/>
    <n v="3"/>
    <s v="024305"/>
    <x v="0"/>
    <m/>
    <m/>
    <m/>
    <m/>
    <n v="1"/>
    <n v="2"/>
    <x v="9"/>
    <n v="198705"/>
    <n v="19870525"/>
    <s v="2FS  TOMFR0156"/>
    <s v="2FS  TOMFH0156"/>
    <s v="2FS  TOMFS0156"/>
    <x v="2"/>
    <s v="H"/>
    <s v="B"/>
    <m/>
    <n v="3.8"/>
    <m/>
    <s v="N"/>
    <n v="5000"/>
    <n v="26848"/>
    <m/>
    <m/>
    <n v="0"/>
    <n v="59296"/>
    <n v="5000"/>
    <n v="206"/>
    <m/>
    <n v="7.6E-3"/>
    <n v="6"/>
    <m/>
    <m/>
    <s v="TIMEOF RELEASE:SMOLT. SEE 024301-06(SM), 024553-55(FALL),024201-03(1+)"/>
    <x v="6"/>
    <s v="H-Eagle River H"/>
    <s v="S-Eagle R"/>
    <s v="BC"/>
    <s v="FRTH"/>
    <s v="TOMF"/>
    <s v="N"/>
    <n v="2.2085816448152564"/>
    <m/>
  </r>
  <r>
    <s v="T"/>
    <n v="4.0999999999999996"/>
    <n v="20171204"/>
    <s v="CDFO"/>
    <s v="CDFO"/>
    <n v="3"/>
    <s v="022621"/>
    <x v="0"/>
    <m/>
    <m/>
    <m/>
    <m/>
    <n v="1"/>
    <n v="1"/>
    <x v="26"/>
    <n v="19840411"/>
    <n v="19840413"/>
    <s v="2FS  UPFRR2311"/>
    <s v="2FS  UPFRH0155"/>
    <s v="2FS  UPFRS2311"/>
    <x v="1"/>
    <s v="H"/>
    <s v="P"/>
    <m/>
    <n v="6"/>
    <m/>
    <s v="N"/>
    <n v="5000"/>
    <n v="47887"/>
    <m/>
    <m/>
    <n v="0"/>
    <n v="206959"/>
    <n v="5000"/>
    <n v="759"/>
    <m/>
    <n v="1.5599999999999999E-2"/>
    <n v="1"/>
    <m/>
    <m/>
    <m/>
    <x v="54"/>
    <s v="H-Quesnel River H"/>
    <s v="S-West Road R"/>
    <s v="BC"/>
    <s v="FRTH"/>
    <s v="UPFR"/>
    <s v="N"/>
    <n v="4.3218201181949176"/>
    <m/>
  </r>
  <r>
    <s v="T"/>
    <n v="4.0999999999999996"/>
    <n v="20171204"/>
    <s v="CDFO"/>
    <s v="CDFO"/>
    <n v="3"/>
    <s v="024223"/>
    <x v="0"/>
    <m/>
    <m/>
    <m/>
    <m/>
    <n v="1"/>
    <n v="1"/>
    <x v="9"/>
    <n v="198704"/>
    <n v="19870406"/>
    <s v="2FS  UPFRR0352"/>
    <s v="2FS  UPFRH0155"/>
    <s v="2FS  UPFRS0352"/>
    <x v="1"/>
    <s v="H"/>
    <s v="P"/>
    <m/>
    <n v="4"/>
    <m/>
    <s v="N"/>
    <n v="5000"/>
    <n v="26695"/>
    <m/>
    <m/>
    <n v="0"/>
    <n v="17026"/>
    <n v="5000"/>
    <n v="20"/>
    <m/>
    <n v="6.9999999999999999E-4"/>
    <n v="1"/>
    <m/>
    <m/>
    <s v="3 REL. SITES ON UPPER CARIBOO"/>
    <x v="31"/>
    <s v="H-Quesnel River H"/>
    <s v="S-Cariboo R Up"/>
    <s v="BC"/>
    <s v="FRTH"/>
    <s v="UPFR"/>
    <s v="N"/>
    <n v="0.63779734032590374"/>
    <m/>
  </r>
  <r>
    <s v="T"/>
    <n v="4.0999999999999996"/>
    <n v="20171204"/>
    <s v="CDFO"/>
    <s v="CDFO"/>
    <n v="3"/>
    <s v="022529"/>
    <x v="0"/>
    <m/>
    <m/>
    <m/>
    <m/>
    <n v="1"/>
    <n v="1"/>
    <x v="15"/>
    <n v="198304"/>
    <n v="19830428"/>
    <s v="2FS  LWFRR0152"/>
    <s v="2FS  LWFRH0152"/>
    <s v="2FS  LWFRS0152"/>
    <x v="2"/>
    <s v="H"/>
    <s v="B"/>
    <m/>
    <n v="2.2000000000000002"/>
    <m/>
    <s v="N"/>
    <n v="5000"/>
    <n v="42457"/>
    <m/>
    <m/>
    <n v="5000"/>
    <n v="374"/>
    <m/>
    <m/>
    <m/>
    <n v="8.6999999999999994E-3"/>
    <n v="16"/>
    <m/>
    <m/>
    <s v="MID RELEASE"/>
    <x v="13"/>
    <s v="H-Birkenhead River H"/>
    <s v="S-Birkenhead R"/>
    <s v="BC"/>
    <s v="FRTH"/>
    <s v="LWFR"/>
    <s v="N"/>
    <n v="8.8089125468120682E-3"/>
    <m/>
  </r>
  <r>
    <s v="T"/>
    <n v="4.0999999999999996"/>
    <n v="20171204"/>
    <s v="CDFO"/>
    <s v="CDFO"/>
    <n v="3"/>
    <s v="026350"/>
    <x v="0"/>
    <m/>
    <m/>
    <m/>
    <m/>
    <n v="1"/>
    <n v="1"/>
    <x v="4"/>
    <n v="199304"/>
    <n v="19930407"/>
    <s v="2FS  TOMMR0252"/>
    <s v="2FS  TOMMH0160"/>
    <s v="2FS  TOMMS0252"/>
    <x v="1"/>
    <s v="H"/>
    <s v="B"/>
    <m/>
    <n v="3.3"/>
    <n v="60"/>
    <s v="N"/>
    <n v="5000"/>
    <n v="15613"/>
    <m/>
    <m/>
    <n v="0"/>
    <n v="3428"/>
    <m/>
    <m/>
    <s v="W"/>
    <m/>
    <n v="1"/>
    <m/>
    <m/>
    <s v="WHITECREST-REP 1"/>
    <x v="4"/>
    <s v="H-Spius Creek H"/>
    <s v="S-Bonaparte R"/>
    <s v="BC"/>
    <s v="FRTH"/>
    <s v="TOMM"/>
    <s v="N"/>
    <n v="0.21956062255812464"/>
    <m/>
  </r>
  <r>
    <s v="T"/>
    <n v="4.0999999999999996"/>
    <n v="20171204"/>
    <s v="CDFO"/>
    <s v="CDFO"/>
    <n v="3"/>
    <s v="023020"/>
    <x v="0"/>
    <m/>
    <m/>
    <m/>
    <m/>
    <n v="1"/>
    <n v="1"/>
    <x v="23"/>
    <n v="198505"/>
    <n v="19850502"/>
    <s v="2FS  UPFRR0352"/>
    <s v="2FS  UPFRH0155"/>
    <s v="2FS  UPFRS0352"/>
    <x v="1"/>
    <s v="H"/>
    <s v="B"/>
    <m/>
    <n v="3.2"/>
    <m/>
    <s v="N"/>
    <n v="5000"/>
    <n v="23244"/>
    <m/>
    <m/>
    <n v="0"/>
    <n v="2354"/>
    <n v="5000"/>
    <n v="192"/>
    <s v="B"/>
    <n v="8.2000000000000007E-3"/>
    <n v="1"/>
    <m/>
    <m/>
    <s v="TIME OF RELEASE: LATE"/>
    <x v="31"/>
    <s v="H-Quesnel River H"/>
    <s v="S-Cariboo R Up"/>
    <s v="BC"/>
    <s v="FRTH"/>
    <s v="UPFR"/>
    <s v="N"/>
    <n v="0.10127344691103081"/>
    <m/>
  </r>
  <r>
    <s v="T"/>
    <n v="4.0999999999999996"/>
    <n v="20171204"/>
    <s v="CDFO"/>
    <s v="CDFO"/>
    <n v="3"/>
    <s v="025463"/>
    <x v="0"/>
    <m/>
    <m/>
    <m/>
    <m/>
    <n v="1"/>
    <n v="1"/>
    <x v="17"/>
    <n v="19890413"/>
    <n v="19890417"/>
    <s v="2FS  UPFRR0352"/>
    <s v="2FS  UPFRH0155"/>
    <s v="2FS  UPFRS0352"/>
    <x v="1"/>
    <s v="H"/>
    <s v="B"/>
    <m/>
    <n v="7.3"/>
    <n v="92"/>
    <s v="N"/>
    <n v="5000"/>
    <n v="24567"/>
    <m/>
    <m/>
    <n v="0"/>
    <n v="101640"/>
    <n v="5000"/>
    <n v="235"/>
    <m/>
    <n v="9.4999999999999998E-3"/>
    <n v="1"/>
    <m/>
    <m/>
    <s v="36859 REL AT LITTLE R (13459 MARKS); CONTRIB'N &amp; SURV OF FISH REL ABOVE LAKE"/>
    <x v="31"/>
    <s v="H-Quesnel River H"/>
    <s v="S-Cariboo R Up"/>
    <s v="BC"/>
    <s v="FRTH"/>
    <s v="UPFR"/>
    <s v="N"/>
    <n v="4.1372572963731837"/>
    <m/>
  </r>
  <r>
    <s v="T"/>
    <n v="4.0999999999999996"/>
    <n v="20171204"/>
    <s v="CDFO"/>
    <s v="CDFO"/>
    <n v="3"/>
    <s v="024747"/>
    <x v="0"/>
    <m/>
    <m/>
    <m/>
    <m/>
    <n v="1"/>
    <n v="1"/>
    <x v="5"/>
    <n v="19880407"/>
    <n v="19880411"/>
    <s v="2FS  UPFRR0352"/>
    <s v="2FS  UPFRH0155"/>
    <s v="2FS  UPFRS0352"/>
    <x v="1"/>
    <s v="H"/>
    <s v="P"/>
    <m/>
    <n v="7.3"/>
    <n v="86"/>
    <s v="N"/>
    <n v="5000"/>
    <n v="26652"/>
    <m/>
    <m/>
    <n v="0"/>
    <n v="45132"/>
    <m/>
    <m/>
    <m/>
    <m/>
    <n v="1"/>
    <m/>
    <m/>
    <s v="REP. TAGCODE 024748; 3 RELEASE SITES UPPER CARIBOO"/>
    <x v="31"/>
    <s v="H-Quesnel River H"/>
    <s v="S-Cariboo R Up"/>
    <s v="BC"/>
    <s v="FRTH"/>
    <s v="UPFR"/>
    <s v="N"/>
    <n v="1.6933813597478613"/>
    <m/>
  </r>
  <r>
    <s v="T"/>
    <n v="4.0999999999999996"/>
    <n v="20171204"/>
    <s v="CDFO"/>
    <s v="CDFO"/>
    <n v="3"/>
    <s v="022701"/>
    <x v="0"/>
    <m/>
    <m/>
    <m/>
    <m/>
    <n v="1"/>
    <n v="3"/>
    <x v="26"/>
    <n v="19840609"/>
    <n v="19840610"/>
    <s v="2FS  LWFRR0154"/>
    <s v="2FS  LWFRH0154"/>
    <s v="2FS  LWFRS0229"/>
    <x v="1"/>
    <s v="H"/>
    <s v="B"/>
    <m/>
    <n v="2.2000000000000002"/>
    <m/>
    <s v="N"/>
    <n v="5000"/>
    <n v="21431"/>
    <m/>
    <m/>
    <n v="5000"/>
    <n v="866"/>
    <m/>
    <m/>
    <m/>
    <n v="3.8800000000000001E-2"/>
    <n v="54"/>
    <m/>
    <m/>
    <s v="TIME OF RELEASE: MID"/>
    <x v="3"/>
    <s v="H-Chehalis River H"/>
    <s v="S-Harrison R"/>
    <s v="BC"/>
    <s v="FRTH"/>
    <s v="LWFR"/>
    <s v="N"/>
    <n v="4.0408753674583547E-2"/>
    <m/>
  </r>
  <r>
    <s v="T"/>
    <n v="4.0999999999999996"/>
    <n v="20171204"/>
    <s v="CDFO"/>
    <s v="CDFO"/>
    <n v="3"/>
    <s v="024209"/>
    <x v="0"/>
    <m/>
    <m/>
    <m/>
    <m/>
    <n v="1"/>
    <n v="1"/>
    <x v="9"/>
    <n v="198704"/>
    <n v="19870407"/>
    <s v="2FS  UPFRR0263"/>
    <s v="2FS  UPFRH0155"/>
    <s v="2FS  UPFRS0263"/>
    <x v="1"/>
    <s v="H"/>
    <s v="P"/>
    <m/>
    <n v="4.4000000000000004"/>
    <m/>
    <s v="N"/>
    <n v="5000"/>
    <n v="26943"/>
    <m/>
    <m/>
    <n v="0"/>
    <n v="39131"/>
    <m/>
    <m/>
    <m/>
    <m/>
    <n v="1"/>
    <m/>
    <m/>
    <s v="REPLICATE WITH 024210-12"/>
    <x v="33"/>
    <s v="H-Quesnel River H"/>
    <s v="S-Bowron R"/>
    <s v="BC"/>
    <s v="FRTH"/>
    <s v="UPFR"/>
    <s v="N"/>
    <n v="1.4523623946850759"/>
    <m/>
  </r>
  <r>
    <s v="T"/>
    <n v="4.0999999999999996"/>
    <n v="20171204"/>
    <s v="CDFO"/>
    <s v="CDFO"/>
    <n v="3"/>
    <s v="021548"/>
    <x v="0"/>
    <m/>
    <m/>
    <m/>
    <m/>
    <n v="1"/>
    <n v="3"/>
    <x v="28"/>
    <n v="19910506"/>
    <n v="19910510"/>
    <s v="2FS  LWFRR0154"/>
    <s v="2FS  LWFRH0154"/>
    <s v="2FS  LWFRS0229"/>
    <x v="2"/>
    <s v="H"/>
    <s v="B"/>
    <m/>
    <n v="1.5"/>
    <n v="53"/>
    <s v="N"/>
    <n v="5000"/>
    <n v="53195"/>
    <m/>
    <m/>
    <n v="0"/>
    <n v="1030295"/>
    <n v="5000"/>
    <n v="305"/>
    <s v="B"/>
    <n v="5.7000000000000002E-3"/>
    <n v="43"/>
    <n v="2443"/>
    <m/>
    <s v="TIME OF RELEASE - LATE"/>
    <x v="3"/>
    <s v="H-Chehalis River H"/>
    <s v="S-Harrison R"/>
    <s v="BC"/>
    <s v="FRTH"/>
    <s v="LWFR"/>
    <s v="N"/>
    <n v="19.368267694332175"/>
    <m/>
  </r>
  <r>
    <s v="T"/>
    <n v="4.0999999999999996"/>
    <n v="20171204"/>
    <s v="CDFO"/>
    <s v="CDFO"/>
    <n v="3"/>
    <s v="021761"/>
    <x v="0"/>
    <m/>
    <m/>
    <m/>
    <m/>
    <n v="1"/>
    <n v="1"/>
    <x v="0"/>
    <n v="197907"/>
    <n v="19790717"/>
    <s v="2FS  LWFRR0152"/>
    <s v="2FS  LWFRH0152"/>
    <s v="2FS  LWFRS0152"/>
    <x v="2"/>
    <s v="H"/>
    <s v="P"/>
    <m/>
    <n v="2.5"/>
    <m/>
    <s v="N"/>
    <n v="5000"/>
    <n v="12236"/>
    <m/>
    <m/>
    <n v="5000"/>
    <n v="378"/>
    <n v="0"/>
    <n v="349"/>
    <m/>
    <n v="0.03"/>
    <n v="1"/>
    <m/>
    <m/>
    <m/>
    <x v="13"/>
    <s v="H-Birkenhead River H"/>
    <s v="S-Birkenhead R"/>
    <s v="BC"/>
    <s v="FRTH"/>
    <s v="LWFR"/>
    <s v="N"/>
    <n v="3.0892448512585814E-2"/>
    <m/>
  </r>
  <r>
    <s v="T"/>
    <n v="4.0999999999999996"/>
    <n v="20171204"/>
    <s v="CDFO"/>
    <s v="CDFO"/>
    <n v="3"/>
    <s v="022618"/>
    <x v="0"/>
    <m/>
    <m/>
    <m/>
    <m/>
    <n v="1"/>
    <n v="1"/>
    <x v="26"/>
    <n v="19840415"/>
    <n v="19840430"/>
    <s v="2FS  LWFRR0152"/>
    <s v="2FS  LWFRH0152"/>
    <s v="2FS  LWFRS0152"/>
    <x v="1"/>
    <s v="H"/>
    <s v="B"/>
    <m/>
    <n v="3.3"/>
    <m/>
    <s v="N"/>
    <n v="5000"/>
    <n v="43059"/>
    <m/>
    <m/>
    <n v="0"/>
    <n v="110685"/>
    <n v="5000"/>
    <n v="114"/>
    <m/>
    <n v="2.5999999999999999E-3"/>
    <n v="1"/>
    <m/>
    <m/>
    <s v="REARED AT BIRKENHEAD"/>
    <x v="13"/>
    <s v="H-Birkenhead River H"/>
    <s v="S-Birkenhead R"/>
    <s v="BC"/>
    <s v="FRTH"/>
    <s v="LWFR"/>
    <s v="N"/>
    <n v="2.5705427436772799"/>
    <m/>
  </r>
  <r>
    <s v="N"/>
    <n v="4.0999999999999996"/>
    <n v="20171204"/>
    <s v="CDFO"/>
    <s v="CDFO"/>
    <n v="3"/>
    <s v="!03NOCN9997"/>
    <x v="1"/>
    <m/>
    <m/>
    <m/>
    <m/>
    <n v="1"/>
    <n v="3"/>
    <x v="34"/>
    <n v="20000624"/>
    <n v="20000625"/>
    <s v="2FS  LWFRR0499"/>
    <s v="2FS  LWFRH0499"/>
    <s v="2FS  LWFRS0107"/>
    <x v="1"/>
    <s v="H"/>
    <s v="B"/>
    <m/>
    <n v="3"/>
    <m/>
    <s v="N"/>
    <m/>
    <m/>
    <m/>
    <m/>
    <n v="0"/>
    <n v="13000"/>
    <m/>
    <m/>
    <s v="B"/>
    <m/>
    <m/>
    <m/>
    <m/>
    <m/>
    <x v="10"/>
    <s v="H-Coquitlam River H"/>
    <s v="S-Chilliwack R"/>
    <s v="BC"/>
    <s v="FRTH"/>
    <s v="LWFR"/>
    <s v="N"/>
    <s v=""/>
    <m/>
  </r>
  <r>
    <s v="T"/>
    <n v="4.0999999999999996"/>
    <n v="20171204"/>
    <s v="CDFO"/>
    <s v="CDFO"/>
    <n v="3"/>
    <s v="181692"/>
    <x v="2"/>
    <m/>
    <m/>
    <m/>
    <m/>
    <n v="1"/>
    <n v="1"/>
    <x v="8"/>
    <n v="20120419"/>
    <n v="20120424"/>
    <s v="2FS  TOMMR0253"/>
    <s v="2FS  TOMMH0160"/>
    <s v="2FS  TOMMS0253"/>
    <x v="3"/>
    <s v="H"/>
    <s v="P"/>
    <s v="FR"/>
    <n v="14.3"/>
    <n v="107"/>
    <s v="N"/>
    <n v="5000"/>
    <n v="20617"/>
    <m/>
    <m/>
    <n v="0"/>
    <n v="362"/>
    <n v="5000"/>
    <n v="348"/>
    <s v="B"/>
    <n v="1.66E-2"/>
    <m/>
    <m/>
    <m/>
    <s v="BKD was present in this release group."/>
    <x v="8"/>
    <s v="H-Spius Creek H"/>
    <s v="S-Nicola R"/>
    <s v="BC"/>
    <s v="FRTH"/>
    <s v="TOMM"/>
    <s v="N"/>
    <n v="1.7558325653586847E-2"/>
    <m/>
  </r>
  <r>
    <s v="T"/>
    <n v="4.0999999999999996"/>
    <n v="20171204"/>
    <s v="CDFO"/>
    <s v="CDFO"/>
    <n v="3"/>
    <s v="182135"/>
    <x v="0"/>
    <m/>
    <m/>
    <m/>
    <m/>
    <n v="1"/>
    <n v="3"/>
    <x v="34"/>
    <n v="20000605"/>
    <n v="20000606"/>
    <s v="2FS  LWFRR0154"/>
    <s v="2FS  LWFRH0154"/>
    <s v="2FS  LWFRS0229"/>
    <x v="1"/>
    <s v="H"/>
    <s v="P"/>
    <m/>
    <n v="4.13"/>
    <n v="74"/>
    <s v="N"/>
    <n v="5000"/>
    <n v="23828"/>
    <m/>
    <m/>
    <n v="5000"/>
    <n v="192"/>
    <m/>
    <m/>
    <m/>
    <n v="8.0000000000000002E-3"/>
    <n v="34"/>
    <n v="999"/>
    <m/>
    <s v="LATE RELEASE.  SEE ALSO 182134. COMPARE TO 182132/33 (FRY RELEASE)."/>
    <x v="3"/>
    <s v="H-Chehalis River H"/>
    <s v="S-Harrison R"/>
    <s v="BC"/>
    <s v="FRTH"/>
    <s v="LWFR"/>
    <s v="N"/>
    <n v="8.0577471881819705E-3"/>
    <m/>
  </r>
  <r>
    <s v="T"/>
    <n v="4.0999999999999996"/>
    <n v="20171204"/>
    <s v="CDFO"/>
    <s v="CDFO"/>
    <n v="3"/>
    <s v="020733"/>
    <x v="0"/>
    <m/>
    <m/>
    <m/>
    <m/>
    <n v="1"/>
    <n v="1"/>
    <x v="11"/>
    <n v="19900609"/>
    <n v="19900609"/>
    <s v="2FS  LWFRR0152"/>
    <s v="2FS  LWFRH0152"/>
    <s v="2FS  LWFRS0152"/>
    <x v="1"/>
    <s v="H"/>
    <s v="B"/>
    <m/>
    <n v="16.5"/>
    <m/>
    <s v="W"/>
    <n v="5000"/>
    <n v="25067"/>
    <m/>
    <m/>
    <n v="0"/>
    <n v="3360"/>
    <n v="5000"/>
    <n v="62"/>
    <s v="B"/>
    <n v="2.5000000000000001E-3"/>
    <n v="1"/>
    <n v="100"/>
    <m/>
    <s v="INCUB'D &amp; PART REARED INCH.DIAGNOSED WITH FURUNC @ RELEASE"/>
    <x v="13"/>
    <s v="H-Birkenhead River H"/>
    <s v="S-Birkenhead R"/>
    <s v="BC"/>
    <s v="FRTH"/>
    <s v="LWFR"/>
    <s v="N"/>
    <n v="0.13404077073443171"/>
    <m/>
  </r>
  <r>
    <s v="T"/>
    <n v="4.0999999999999996"/>
    <n v="20171204"/>
    <s v="CDFO"/>
    <s v="CDFO"/>
    <n v="3"/>
    <s v="021547"/>
    <x v="0"/>
    <m/>
    <m/>
    <m/>
    <m/>
    <n v="1"/>
    <n v="3"/>
    <x v="28"/>
    <n v="19910423"/>
    <n v="19910429"/>
    <s v="2FS  LWFRR0154"/>
    <s v="2FS  LWFRH0154"/>
    <s v="2FS  LWFRS0229"/>
    <x v="2"/>
    <s v="H"/>
    <s v="B"/>
    <m/>
    <n v="1.7"/>
    <n v="56"/>
    <s v="N"/>
    <n v="5000"/>
    <n v="49040"/>
    <m/>
    <m/>
    <n v="0"/>
    <n v="1143941"/>
    <n v="5000"/>
    <n v="4034"/>
    <s v="B"/>
    <n v="7.5999999999999998E-2"/>
    <n v="56"/>
    <n v="2430"/>
    <m/>
    <s v="TIME OF RELEASE - EARLY"/>
    <x v="3"/>
    <s v="H-Chehalis River H"/>
    <s v="S-Harrison R"/>
    <s v="BC"/>
    <s v="FRTH"/>
    <s v="LWFR"/>
    <s v="N"/>
    <n v="23.326692495921698"/>
    <m/>
  </r>
  <r>
    <s v="T"/>
    <n v="4.0999999999999996"/>
    <n v="20171204"/>
    <s v="CDFO"/>
    <s v="CDFO"/>
    <n v="3"/>
    <s v="181514"/>
    <x v="0"/>
    <m/>
    <m/>
    <m/>
    <m/>
    <n v="1"/>
    <n v="1"/>
    <x v="16"/>
    <n v="199703"/>
    <n v="199703"/>
    <s v="2FS  LWFRR0152"/>
    <s v="2FS  LWFRH0152"/>
    <s v="2FS  LWFRS0152"/>
    <x v="3"/>
    <s v="H"/>
    <s v="B"/>
    <m/>
    <n v="13"/>
    <m/>
    <s v="N"/>
    <n v="5000"/>
    <n v="40392"/>
    <m/>
    <m/>
    <n v="5000"/>
    <n v="408"/>
    <m/>
    <m/>
    <m/>
    <n v="0.01"/>
    <n v="7"/>
    <m/>
    <m/>
    <s v="YEARLING RELEASE"/>
    <x v="13"/>
    <s v="H-Birkenhead River H"/>
    <s v="S-Birkenhead R"/>
    <s v="BC"/>
    <s v="FRTH"/>
    <s v="LWFR"/>
    <s v="N"/>
    <n v="1.0101010101010102E-2"/>
    <m/>
  </r>
  <r>
    <s v="T"/>
    <n v="4.0999999999999996"/>
    <n v="20171204"/>
    <s v="CDFO"/>
    <s v="CDFO"/>
    <n v="3"/>
    <s v="020732"/>
    <x v="0"/>
    <m/>
    <m/>
    <m/>
    <m/>
    <n v="1"/>
    <n v="1"/>
    <x v="11"/>
    <n v="199006"/>
    <n v="19900609"/>
    <s v="2FS  LWFRR0152"/>
    <s v="2FS  LWFRH0152"/>
    <s v="2FS  LWFRS0152"/>
    <x v="1"/>
    <s v="H"/>
    <s v="B"/>
    <m/>
    <n v="15"/>
    <m/>
    <s v="W"/>
    <n v="5000"/>
    <n v="25184"/>
    <m/>
    <m/>
    <n v="0"/>
    <n v="3360"/>
    <n v="5000"/>
    <n v="64"/>
    <s v="B"/>
    <n v="2.5000000000000001E-3"/>
    <n v="1"/>
    <n v="100"/>
    <m/>
    <s v="INCUB'D &amp; PART REARED INCH.FURUNC. DIAGNOSED @ RELEASE"/>
    <x v="13"/>
    <s v="H-Birkenhead River H"/>
    <s v="S-Birkenhead R"/>
    <s v="BC"/>
    <s v="FRTH"/>
    <s v="LWFR"/>
    <s v="N"/>
    <n v="0.13341804320203304"/>
    <m/>
  </r>
  <r>
    <s v="T"/>
    <n v="4.0999999999999996"/>
    <n v="20171204"/>
    <s v="CDFO"/>
    <s v="CDFO"/>
    <n v="3"/>
    <s v="022724"/>
    <x v="0"/>
    <m/>
    <m/>
    <m/>
    <m/>
    <n v="1"/>
    <n v="1"/>
    <x v="26"/>
    <n v="19840415"/>
    <n v="19840430"/>
    <s v="2FS  LWFRR0152"/>
    <s v="2FS  LWFRH0152"/>
    <s v="2FS  LWFRS0152"/>
    <x v="2"/>
    <s v="H"/>
    <s v="B"/>
    <m/>
    <n v="2.35"/>
    <m/>
    <s v="N"/>
    <n v="5000"/>
    <n v="40237"/>
    <m/>
    <m/>
    <n v="5000"/>
    <n v="2219"/>
    <n v="0"/>
    <n v="608"/>
    <m/>
    <n v="5.2299999999999999E-2"/>
    <n v="1"/>
    <m/>
    <m/>
    <s v="REARED AT INCH CR"/>
    <x v="13"/>
    <s v="H-Birkenhead River H"/>
    <s v="S-Birkenhead R"/>
    <s v="BC"/>
    <s v="FRTH"/>
    <s v="LWFR"/>
    <s v="N"/>
    <n v="5.5148246638665903E-2"/>
    <m/>
  </r>
  <r>
    <s v="T"/>
    <n v="4.0999999999999996"/>
    <n v="20171204"/>
    <s v="CDFO"/>
    <s v="CDFO"/>
    <n v="3"/>
    <s v="022528"/>
    <x v="0"/>
    <m/>
    <m/>
    <m/>
    <m/>
    <n v="1"/>
    <n v="1"/>
    <x v="15"/>
    <n v="19830406"/>
    <n v="19830412"/>
    <s v="2FS  LWFRR0152"/>
    <s v="2FS  LWFRH0152"/>
    <s v="2FS  LWFRS0152"/>
    <x v="2"/>
    <s v="H"/>
    <s v="B"/>
    <m/>
    <n v="1.4"/>
    <m/>
    <s v="N"/>
    <n v="5000"/>
    <n v="43516"/>
    <m/>
    <m/>
    <n v="5000"/>
    <n v="645"/>
    <m/>
    <m/>
    <m/>
    <n v="1.46E-2"/>
    <n v="6"/>
    <m/>
    <m/>
    <s v="EARLY RELEASE"/>
    <x v="13"/>
    <s v="H-Birkenhead River H"/>
    <s v="S-Birkenhead R"/>
    <s v="BC"/>
    <s v="FRTH"/>
    <s v="LWFR"/>
    <s v="N"/>
    <n v="1.4822134387351778E-2"/>
    <m/>
  </r>
  <r>
    <s v="T"/>
    <n v="4.0999999999999996"/>
    <n v="20171204"/>
    <s v="CDFO"/>
    <s v="CDFO"/>
    <n v="3"/>
    <s v="180413"/>
    <x v="0"/>
    <m/>
    <m/>
    <m/>
    <m/>
    <n v="1"/>
    <n v="1"/>
    <x v="13"/>
    <n v="19920409"/>
    <n v="19920410"/>
    <s v="2FS  UPFRR0352"/>
    <s v="2FS  UPFRH0155"/>
    <s v="2FS  UPFRS0352"/>
    <x v="1"/>
    <s v="H"/>
    <s v="B"/>
    <m/>
    <n v="8.8000000000000007"/>
    <n v="91"/>
    <s v="N"/>
    <n v="5000"/>
    <n v="27441"/>
    <m/>
    <m/>
    <n v="5000"/>
    <n v="287"/>
    <m/>
    <m/>
    <m/>
    <n v="1.04E-2"/>
    <n v="60"/>
    <n v="300"/>
    <m/>
    <s v="SMALL DIAMETER EGGS. REARED ON 50% QUESNEL + WELL WATER FOR 2 WKS"/>
    <x v="31"/>
    <s v="H-Quesnel River H"/>
    <s v="S-Cariboo R Up"/>
    <s v="BC"/>
    <s v="FRTH"/>
    <s v="UPFR"/>
    <s v="N"/>
    <n v="1.0458802521773988E-2"/>
    <m/>
  </r>
  <r>
    <s v="N"/>
    <n v="4.0999999999999996"/>
    <n v="20171204"/>
    <s v="CDFO"/>
    <s v="CDFO"/>
    <n v="3"/>
    <s v="!03NOCN1281"/>
    <x v="1"/>
    <m/>
    <m/>
    <m/>
    <m/>
    <n v="1"/>
    <n v="2"/>
    <x v="36"/>
    <n v="201305"/>
    <n v="201305"/>
    <s v="2FS  UPFRR0155"/>
    <s v="2FS  UPFRH1651"/>
    <s v="2FS  UPFRS0155"/>
    <x v="2"/>
    <s v="H"/>
    <s v="B"/>
    <s v="FR"/>
    <m/>
    <m/>
    <s v="N"/>
    <m/>
    <m/>
    <m/>
    <m/>
    <n v="0"/>
    <n v="916"/>
    <m/>
    <m/>
    <s v="B"/>
    <m/>
    <m/>
    <m/>
    <m/>
    <m/>
    <x v="5"/>
    <s v="H-Pr George (Mackenzie) S"/>
    <s v="S-Quesnel R"/>
    <s v="BC"/>
    <s v="FRTH"/>
    <s v="UPFR"/>
    <s v="N"/>
    <s v=""/>
    <m/>
  </r>
  <r>
    <s v="N"/>
    <n v="4.0999999999999996"/>
    <n v="20171204"/>
    <s v="CDFO"/>
    <s v="CDFO"/>
    <n v="3"/>
    <s v="!03NOCN1283"/>
    <x v="1"/>
    <m/>
    <m/>
    <m/>
    <m/>
    <n v="1"/>
    <n v="2"/>
    <x v="36"/>
    <n v="201305"/>
    <n v="201305"/>
    <s v="2FS  UPFRR5685"/>
    <s v="2FS  UPFRH2480"/>
    <s v="2FS  UPFRS0155"/>
    <x v="2"/>
    <s v="H"/>
    <s v="B"/>
    <s v="FR"/>
    <m/>
    <m/>
    <s v="N"/>
    <m/>
    <m/>
    <m/>
    <m/>
    <n v="0"/>
    <n v="205"/>
    <m/>
    <m/>
    <s v="B"/>
    <m/>
    <m/>
    <m/>
    <m/>
    <m/>
    <x v="24"/>
    <s v="H-Quesnel Schools"/>
    <s v="S-Quesnel R"/>
    <s v="BC"/>
    <s v="FRTH"/>
    <s v="UPFR"/>
    <s v="N"/>
    <s v=""/>
    <m/>
  </r>
  <r>
    <s v="N"/>
    <n v="4.0999999999999996"/>
    <n v="20171204"/>
    <s v="CDFO"/>
    <s v="CDFO"/>
    <n v="3"/>
    <s v="!03NOCN1576"/>
    <x v="1"/>
    <m/>
    <m/>
    <m/>
    <m/>
    <n v="1"/>
    <n v="2"/>
    <x v="12"/>
    <n v="201606"/>
    <n v="201606"/>
    <s v="2FS  TOMFR0161"/>
    <s v="2FS  TOMFH1650"/>
    <s v="2FS  TOMFS0161"/>
    <x v="2"/>
    <s v="H"/>
    <s v="B"/>
    <s v="FR"/>
    <n v="1"/>
    <m/>
    <s v="N"/>
    <m/>
    <m/>
    <m/>
    <m/>
    <n v="0"/>
    <n v="864"/>
    <m/>
    <m/>
    <s v="C"/>
    <m/>
    <m/>
    <m/>
    <m/>
    <m/>
    <x v="1"/>
    <s v="H-N Okanagan-Shuswap Sch"/>
    <s v="S-Shuswap R Low"/>
    <s v="BC"/>
    <s v="FRTH"/>
    <s v="TOMF"/>
    <s v="N"/>
    <s v=""/>
    <m/>
  </r>
  <r>
    <s v="N"/>
    <n v="4.0999999999999996"/>
    <n v="20171204"/>
    <s v="CDFO"/>
    <s v="CDFO"/>
    <n v="3"/>
    <s v="!03NOCN1577"/>
    <x v="1"/>
    <m/>
    <m/>
    <m/>
    <m/>
    <n v="1"/>
    <n v="2"/>
    <x v="12"/>
    <n v="201607"/>
    <n v="201607"/>
    <s v="2FS  TOMFR0161"/>
    <s v="2F   OKANH6259"/>
    <s v="2FS  TOMFS0161"/>
    <x v="2"/>
    <s v="H"/>
    <s v="B"/>
    <s v="FR"/>
    <n v="1"/>
    <m/>
    <s v="N"/>
    <m/>
    <m/>
    <m/>
    <m/>
    <n v="0"/>
    <n v="200"/>
    <m/>
    <m/>
    <s v="C"/>
    <m/>
    <m/>
    <m/>
    <m/>
    <m/>
    <x v="1"/>
    <s v="H-Kelowna Schools"/>
    <s v="S-Shuswap R Low"/>
    <s v="BC"/>
    <s v="FRTH"/>
    <s v="TOMF"/>
    <s v="N"/>
    <s v=""/>
    <m/>
  </r>
  <r>
    <s v="N"/>
    <n v="4.0999999999999996"/>
    <n v="20171204"/>
    <s v="CDFO"/>
    <s v="CDFO"/>
    <n v="3"/>
    <s v="!03NOCN1578"/>
    <x v="1"/>
    <m/>
    <m/>
    <m/>
    <m/>
    <n v="1"/>
    <n v="2"/>
    <x v="12"/>
    <n v="201606"/>
    <n v="201606"/>
    <s v="2FS  TOMFR0161"/>
    <s v="2FS  TOMFH2083"/>
    <s v="2FS  TOMFS0161"/>
    <x v="2"/>
    <s v="H"/>
    <s v="B"/>
    <s v="FR"/>
    <n v="1"/>
    <m/>
    <s v="N"/>
    <m/>
    <m/>
    <m/>
    <m/>
    <n v="0"/>
    <n v="189"/>
    <m/>
    <m/>
    <s v="C"/>
    <m/>
    <m/>
    <m/>
    <m/>
    <m/>
    <x v="1"/>
    <s v="H-Revelstoke Schools"/>
    <s v="S-Shuswap R Low"/>
    <s v="BC"/>
    <s v="FRTH"/>
    <s v="TOMF"/>
    <s v="N"/>
    <s v=""/>
    <m/>
  </r>
  <r>
    <s v="N"/>
    <n v="4.0999999999999996"/>
    <n v="20171204"/>
    <s v="CDFO"/>
    <s v="CDFO"/>
    <n v="3"/>
    <s v="!03NOCN1579"/>
    <x v="1"/>
    <m/>
    <m/>
    <m/>
    <m/>
    <n v="1"/>
    <n v="2"/>
    <x v="12"/>
    <n v="201606"/>
    <n v="201606"/>
    <s v="2FS  TOMFR0161"/>
    <s v="2FS  TOMFH2559"/>
    <s v="2FS  TOMFS0161"/>
    <x v="2"/>
    <s v="H"/>
    <s v="B"/>
    <s v="FR"/>
    <n v="1"/>
    <m/>
    <s v="N"/>
    <m/>
    <m/>
    <m/>
    <m/>
    <n v="0"/>
    <n v="1117"/>
    <m/>
    <m/>
    <s v="C"/>
    <m/>
    <m/>
    <m/>
    <m/>
    <m/>
    <x v="1"/>
    <s v="H-Vernon Schools"/>
    <s v="S-Shuswap R Low"/>
    <s v="BC"/>
    <s v="FRTH"/>
    <s v="TOMF"/>
    <s v="N"/>
    <s v=""/>
    <m/>
  </r>
  <r>
    <s v="N"/>
    <n v="4.0999999999999996"/>
    <n v="20171204"/>
    <s v="CDFO"/>
    <s v="CDFO"/>
    <n v="3"/>
    <s v="!03NOCN9912"/>
    <x v="1"/>
    <m/>
    <m/>
    <m/>
    <m/>
    <n v="1"/>
    <n v="2"/>
    <x v="34"/>
    <n v="20000406"/>
    <n v="20000522"/>
    <s v="2FS  UPFRR1619"/>
    <s v="2FS  UPFRH1619"/>
    <s v="2FS  UPFRS1619"/>
    <x v="1"/>
    <s v="H"/>
    <s v="P"/>
    <m/>
    <n v="3"/>
    <m/>
    <s v="N"/>
    <m/>
    <m/>
    <m/>
    <m/>
    <n v="0"/>
    <n v="19300"/>
    <m/>
    <m/>
    <s v="B"/>
    <m/>
    <m/>
    <m/>
    <m/>
    <m/>
    <x v="20"/>
    <s v="H-Bridge River H"/>
    <s v="S-Bridge R"/>
    <s v="BC"/>
    <s v="FRTH"/>
    <s v="UPFR"/>
    <s v="N"/>
    <s v=""/>
    <m/>
  </r>
  <r>
    <s v="N"/>
    <n v="4.0999999999999996"/>
    <n v="20171204"/>
    <s v="CDFO"/>
    <s v="CDFO"/>
    <n v="3"/>
    <s v="!03NOCN1536"/>
    <x v="1"/>
    <m/>
    <m/>
    <m/>
    <m/>
    <n v="1"/>
    <n v="2"/>
    <x v="12"/>
    <n v="201606"/>
    <n v="201606"/>
    <s v="2FS  UPFRR5685"/>
    <s v="2FS  UPFRH0155"/>
    <s v="2FS  UPFRS0155"/>
    <x v="2"/>
    <s v="H"/>
    <s v="P"/>
    <m/>
    <m/>
    <m/>
    <s v="N"/>
    <m/>
    <m/>
    <m/>
    <m/>
    <n v="0"/>
    <n v="347"/>
    <m/>
    <m/>
    <s v="B"/>
    <m/>
    <m/>
    <m/>
    <m/>
    <m/>
    <x v="24"/>
    <s v="H-Quesnel River H"/>
    <s v="S-Quesnel R"/>
    <s v="BC"/>
    <s v="FRTH"/>
    <s v="UPFR"/>
    <s v="N"/>
    <s v=""/>
    <m/>
  </r>
  <r>
    <s v="N"/>
    <n v="4.0999999999999996"/>
    <n v="20171204"/>
    <s v="CDFO"/>
    <s v="CDFO"/>
    <n v="3"/>
    <s v="!03NOCN1546"/>
    <x v="1"/>
    <m/>
    <m/>
    <m/>
    <m/>
    <n v="1"/>
    <n v="2"/>
    <x v="12"/>
    <n v="201609"/>
    <n v="201609"/>
    <s v="2FS  TOMFR1958"/>
    <s v="2FS  TOMFH1958"/>
    <s v="2FS  TOMFS1958"/>
    <x v="5"/>
    <s v="H"/>
    <s v="P"/>
    <s v="FR"/>
    <m/>
    <m/>
    <s v="N"/>
    <m/>
    <m/>
    <m/>
    <m/>
    <n v="0"/>
    <n v="58030"/>
    <m/>
    <m/>
    <s v="B"/>
    <m/>
    <m/>
    <m/>
    <m/>
    <m/>
    <x v="12"/>
    <s v="H-Shuswap River, Middle,"/>
    <s v="S-Shuswap R Middle"/>
    <s v="BC"/>
    <s v="FRTH"/>
    <s v="TOMF"/>
    <s v="N"/>
    <s v=""/>
    <m/>
  </r>
  <r>
    <s v="T"/>
    <n v="4.0999999999999996"/>
    <n v="20171204"/>
    <s v="CDFO"/>
    <s v="CDFO"/>
    <n v="3"/>
    <s v="182462"/>
    <x v="0"/>
    <m/>
    <m/>
    <m/>
    <m/>
    <n v="1"/>
    <n v="2"/>
    <x v="16"/>
    <n v="19960514"/>
    <n v="19960519"/>
    <s v="2FS  TOMFR0161"/>
    <s v="2FS  TOMFH1958"/>
    <s v="2FS  TOMFS0161"/>
    <x v="1"/>
    <s v="H"/>
    <s v="P"/>
    <m/>
    <n v="5.5"/>
    <n v="78"/>
    <s v="N"/>
    <n v="5000"/>
    <n v="74531"/>
    <m/>
    <m/>
    <n v="0"/>
    <n v="592096"/>
    <n v="5000"/>
    <n v="753"/>
    <s v="B"/>
    <n v="0.01"/>
    <m/>
    <m/>
    <m/>
    <m/>
    <x v="1"/>
    <s v="H-Shuswap River, Middle,"/>
    <s v="S-Shuswap R Low"/>
    <s v="BC"/>
    <s v="FRTH"/>
    <s v="TOMF"/>
    <s v="N"/>
    <n v="7.9442916370369376"/>
    <m/>
  </r>
  <r>
    <s v="T"/>
    <n v="4.0999999999999996"/>
    <n v="20171204"/>
    <s v="CDFO"/>
    <s v="CDFO"/>
    <n v="3"/>
    <s v="182857"/>
    <x v="0"/>
    <m/>
    <m/>
    <m/>
    <m/>
    <n v="1"/>
    <n v="3"/>
    <x v="32"/>
    <n v="19970526"/>
    <n v="19970602"/>
    <s v="2FS  LWFRR0107"/>
    <s v="2FS  LWFRH0107"/>
    <s v="2FS  LWFRS0107"/>
    <x v="1"/>
    <s v="H"/>
    <s v="P"/>
    <m/>
    <n v="4.9000000000000004"/>
    <m/>
    <s v="N"/>
    <n v="5000"/>
    <n v="41252"/>
    <m/>
    <m/>
    <n v="0"/>
    <n v="1149863"/>
    <n v="5000"/>
    <n v="8720"/>
    <s v="B"/>
    <n v="0.17449999999999999"/>
    <n v="30"/>
    <n v="1000"/>
    <m/>
    <s v="TIME OF RELEASE- EARLY. SEE 182856- LATE"/>
    <x v="16"/>
    <s v="H-Chilliwack River H"/>
    <s v="S-Chilliwack R"/>
    <s v="BC"/>
    <s v="FRTH"/>
    <s v="LWFR"/>
    <s v="N"/>
    <n v="27.874115194414816"/>
    <m/>
  </r>
  <r>
    <s v="N"/>
    <n v="4.0999999999999996"/>
    <n v="20171204"/>
    <s v="CDFO"/>
    <s v="CDFO"/>
    <n v="3"/>
    <s v="!03NOCN9982"/>
    <x v="1"/>
    <m/>
    <m/>
    <m/>
    <m/>
    <n v="1"/>
    <n v="3"/>
    <x v="34"/>
    <n v="20000607"/>
    <n v="20000610"/>
    <s v="2FS  LWFRR0302"/>
    <s v="2FS  LWFRH0302"/>
    <s v="2FS  LWFRS0302"/>
    <x v="1"/>
    <s v="H"/>
    <s v="P"/>
    <m/>
    <n v="3.5"/>
    <m/>
    <s v="N"/>
    <m/>
    <m/>
    <m/>
    <m/>
    <n v="0"/>
    <n v="25107"/>
    <m/>
    <m/>
    <s v="B"/>
    <m/>
    <m/>
    <m/>
    <m/>
    <m/>
    <x v="32"/>
    <s v="H-Alouette River, South H"/>
    <s v="S-Alouette R S"/>
    <s v="BC"/>
    <s v="FRTH"/>
    <s v="LWFR"/>
    <s v="N"/>
    <s v=""/>
    <m/>
  </r>
  <r>
    <s v="N"/>
    <n v="4.0999999999999996"/>
    <n v="20171204"/>
    <s v="CDFO"/>
    <s v="CDFO"/>
    <n v="3"/>
    <s v="!03NOCN9978"/>
    <x v="1"/>
    <m/>
    <m/>
    <m/>
    <m/>
    <n v="1"/>
    <n v="3"/>
    <x v="34"/>
    <n v="200005"/>
    <n v="200005"/>
    <s v="2FS  LWFRR0499"/>
    <s v="2FS  LWFRH6037"/>
    <s v="2FS  LWFRS0107"/>
    <x v="1"/>
    <s v="H"/>
    <s v="B"/>
    <m/>
    <n v="3.5"/>
    <m/>
    <s v="N"/>
    <m/>
    <m/>
    <m/>
    <m/>
    <n v="0"/>
    <n v="10500"/>
    <m/>
    <m/>
    <s v="B"/>
    <m/>
    <m/>
    <m/>
    <m/>
    <m/>
    <x v="10"/>
    <s v="H-River Springs H"/>
    <s v="S-Chilliwack R"/>
    <s v="BC"/>
    <s v="FRTH"/>
    <s v="LWFR"/>
    <s v="N"/>
    <s v=""/>
    <m/>
  </r>
  <r>
    <s v="T"/>
    <n v="4.0999999999999996"/>
    <n v="20171204"/>
    <s v="CDFO"/>
    <s v="CDFO"/>
    <n v="3"/>
    <s v="024748"/>
    <x v="0"/>
    <m/>
    <m/>
    <m/>
    <m/>
    <n v="1"/>
    <n v="1"/>
    <x v="5"/>
    <n v="19880407"/>
    <n v="19880411"/>
    <s v="2FS  UPFRR0352"/>
    <s v="2FS  UPFRH0155"/>
    <s v="2FS  UPFRS0352"/>
    <x v="1"/>
    <s v="H"/>
    <s v="P"/>
    <m/>
    <n v="7.3"/>
    <n v="86"/>
    <s v="N"/>
    <n v="5000"/>
    <n v="26781"/>
    <m/>
    <m/>
    <n v="0"/>
    <n v="45350"/>
    <n v="5000"/>
    <n v="169"/>
    <m/>
    <n v="6.3E-3"/>
    <n v="1"/>
    <m/>
    <m/>
    <s v="REP. TAGCODE 024747; 3 REL. SITES UPPER CARIBOO"/>
    <x v="31"/>
    <s v="H-Quesnel River H"/>
    <s v="S-Cariboo R Up"/>
    <s v="BC"/>
    <s v="FRTH"/>
    <s v="UPFR"/>
    <s v="N"/>
    <n v="1.6933646988536648"/>
    <m/>
  </r>
  <r>
    <s v="T"/>
    <n v="4.0999999999999996"/>
    <n v="20171204"/>
    <s v="CDFO"/>
    <s v="CDFO"/>
    <n v="3"/>
    <s v="020615"/>
    <x v="0"/>
    <m/>
    <m/>
    <m/>
    <m/>
    <n v="1"/>
    <n v="1"/>
    <x v="13"/>
    <n v="19920409"/>
    <n v="19920410"/>
    <s v="2FS  UPFRR0352"/>
    <s v="2FS  UPFRH0155"/>
    <s v="2FS  UPFRS0352"/>
    <x v="1"/>
    <s v="H"/>
    <s v="B"/>
    <m/>
    <n v="8.6999999999999993"/>
    <n v="91"/>
    <s v="N"/>
    <n v="5000"/>
    <n v="21524"/>
    <m/>
    <m/>
    <n v="5000"/>
    <n v="72"/>
    <m/>
    <m/>
    <m/>
    <n v="3.3E-3"/>
    <n v="60"/>
    <n v="300"/>
    <m/>
    <s v="LARGE DIAMETER EGGS. REARED 50% WELL + QUESNEL WATER FOR 2 WKS"/>
    <x v="31"/>
    <s v="H-Quesnel River H"/>
    <s v="S-Cariboo R Up"/>
    <s v="BC"/>
    <s v="FRTH"/>
    <s v="UPFR"/>
    <s v="N"/>
    <n v="3.345103140680171E-3"/>
    <m/>
  </r>
  <r>
    <s v="N"/>
    <n v="4.0999999999999996"/>
    <n v="20171204"/>
    <s v="CDFO"/>
    <s v="CDFO"/>
    <n v="3"/>
    <s v="!03NOCN9445"/>
    <x v="1"/>
    <m/>
    <m/>
    <m/>
    <m/>
    <n v="1"/>
    <n v="1"/>
    <x v="2"/>
    <n v="199505"/>
    <n v="199505"/>
    <s v="2FS  UPFRR1625"/>
    <s v="2FS  UPFRH1651"/>
    <s v="2FS  UPFRS1625"/>
    <x v="1"/>
    <s v="H"/>
    <s v="B"/>
    <s v="FR"/>
    <m/>
    <m/>
    <s v="N"/>
    <m/>
    <m/>
    <m/>
    <m/>
    <n v="0"/>
    <n v="900"/>
    <m/>
    <m/>
    <s v="B"/>
    <m/>
    <m/>
    <m/>
    <m/>
    <m/>
    <x v="9"/>
    <s v="H-Pr George (Mackenzie) S"/>
    <s v="S-Salmon R/UPFR"/>
    <s v="BC"/>
    <s v="FRTH"/>
    <s v="UPFR"/>
    <s v="N"/>
    <s v=""/>
    <m/>
  </r>
  <r>
    <s v="T"/>
    <n v="4.0999999999999996"/>
    <n v="20171204"/>
    <s v="CDFO"/>
    <s v="CDFO"/>
    <n v="3"/>
    <s v="020547"/>
    <x v="0"/>
    <m/>
    <m/>
    <m/>
    <m/>
    <n v="1"/>
    <n v="2"/>
    <x v="13"/>
    <n v="19920319"/>
    <n v="19920502"/>
    <s v="2FS  UPFRR2722"/>
    <s v="2FS  UPFRH0158"/>
    <s v="2FS  UPFRS0158"/>
    <x v="1"/>
    <s v="H"/>
    <s v="B"/>
    <m/>
    <n v="7"/>
    <m/>
    <s v="N"/>
    <n v="5000"/>
    <n v="15107"/>
    <m/>
    <m/>
    <n v="0"/>
    <n v="936"/>
    <n v="5000"/>
    <n v="153"/>
    <s v="B"/>
    <n v="0.01"/>
    <n v="1"/>
    <m/>
    <m/>
    <s v="NECHAKO STUDY; ACCID. REL. SOME TAGS WITH UNTAGGED FRY MAR.19/92 AT 3 GM"/>
    <x v="55"/>
    <s v="H-Stuart River"/>
    <s v="S-Stuart R"/>
    <s v="BC"/>
    <s v="FRTH"/>
    <s v="UPFR"/>
    <s v="N"/>
    <n v="6.1958032700072815E-2"/>
    <m/>
  </r>
  <r>
    <s v="T"/>
    <n v="4.0999999999999996"/>
    <n v="20171204"/>
    <s v="CDFO"/>
    <s v="CDFO"/>
    <n v="3"/>
    <s v="022558"/>
    <x v="0"/>
    <m/>
    <m/>
    <m/>
    <m/>
    <n v="1"/>
    <n v="1"/>
    <x v="15"/>
    <n v="198307"/>
    <n v="19830704"/>
    <s v="2FS  UPFRR0412"/>
    <s v="2FS  UPFRH0270"/>
    <s v="2FS  UPFRS0412"/>
    <x v="2"/>
    <s v="H"/>
    <s v="P"/>
    <m/>
    <n v="1.9"/>
    <m/>
    <s v="N"/>
    <n v="5000"/>
    <n v="72354"/>
    <m/>
    <m/>
    <n v="0"/>
    <n v="30811"/>
    <n v="5000"/>
    <n v="8490"/>
    <m/>
    <n v="0.105"/>
    <n v="1"/>
    <m/>
    <m/>
    <m/>
    <x v="34"/>
    <s v="H-Penny H"/>
    <s v="S-James Cr"/>
    <s v="BC"/>
    <s v="FRTH"/>
    <s v="UPFR"/>
    <s v="N"/>
    <n v="0.42583685767200152"/>
    <m/>
  </r>
  <r>
    <s v="T"/>
    <n v="4.0999999999999996"/>
    <n v="20171204"/>
    <s v="CDFO"/>
    <s v="CDFO"/>
    <n v="3"/>
    <s v="023621"/>
    <x v="0"/>
    <m/>
    <m/>
    <m/>
    <m/>
    <n v="1"/>
    <n v="1"/>
    <x v="3"/>
    <n v="198604"/>
    <n v="19860421"/>
    <s v="2FS  UPFRR0127"/>
    <s v="2FS  UPFRH0155"/>
    <s v="2FS  UPFRS0269"/>
    <x v="1"/>
    <s v="H"/>
    <s v="B"/>
    <m/>
    <n v="4.0999999999999996"/>
    <m/>
    <s v="N"/>
    <n v="5000"/>
    <n v="25588"/>
    <m/>
    <m/>
    <n v="0"/>
    <n v="2609"/>
    <m/>
    <m/>
    <m/>
    <m/>
    <n v="1"/>
    <m/>
    <m/>
    <s v="REL TO W. FORK OF FONTONIKO"/>
    <x v="40"/>
    <s v="H-Quesnel River H"/>
    <s v="S-Willow R/UPFR"/>
    <s v="BC"/>
    <s v="FRTH"/>
    <s v="UPFR"/>
    <s v="N"/>
    <n v="0.10196185712052525"/>
    <m/>
  </r>
  <r>
    <s v="N"/>
    <n v="4.0999999999999996"/>
    <n v="20171204"/>
    <s v="CDFO"/>
    <s v="CDFO"/>
    <n v="3"/>
    <s v="!03NOCN0804"/>
    <x v="1"/>
    <m/>
    <m/>
    <m/>
    <m/>
    <n v="1"/>
    <n v="2"/>
    <x v="10"/>
    <n v="200905"/>
    <n v="200905"/>
    <s v="2FS  TOMFR0161"/>
    <s v="2FS  TOMFH1650"/>
    <s v="2FS  TOMFS0161"/>
    <x v="1"/>
    <s v="H"/>
    <s v="B"/>
    <s v="FR"/>
    <n v="3"/>
    <m/>
    <s v="N"/>
    <m/>
    <m/>
    <m/>
    <m/>
    <n v="0"/>
    <n v="650"/>
    <m/>
    <m/>
    <s v="B"/>
    <m/>
    <m/>
    <m/>
    <m/>
    <s v="RELEASE WEIGHT ESTIMATED. CLASSROOM INCUBATION."/>
    <x v="1"/>
    <s v="H-N Okanagan-Shuswap Sch"/>
    <s v="S-Shuswap R Low"/>
    <s v="BC"/>
    <s v="FRTH"/>
    <s v="TOMF"/>
    <s v="N"/>
    <s v=""/>
    <m/>
  </r>
  <r>
    <s v="N"/>
    <n v="4.0999999999999996"/>
    <n v="20171204"/>
    <s v="CDFO"/>
    <s v="CDFO"/>
    <n v="3"/>
    <s v="!03NOCN0806"/>
    <x v="1"/>
    <m/>
    <m/>
    <m/>
    <m/>
    <n v="1"/>
    <n v="2"/>
    <x v="10"/>
    <n v="200905"/>
    <n v="200905"/>
    <s v="2FS  TOMFR0161"/>
    <s v="2FS  TOMFH2083"/>
    <s v="2FS  TOMFS0161"/>
    <x v="1"/>
    <s v="H"/>
    <s v="B"/>
    <s v="FR"/>
    <n v="3"/>
    <m/>
    <s v="N"/>
    <m/>
    <m/>
    <m/>
    <m/>
    <n v="0"/>
    <n v="200"/>
    <m/>
    <m/>
    <s v="B"/>
    <m/>
    <m/>
    <m/>
    <m/>
    <s v="CLASSROOM INCUBATION"/>
    <x v="1"/>
    <s v="H-Revelstoke Schools"/>
    <s v="S-Shuswap R Low"/>
    <s v="BC"/>
    <s v="FRTH"/>
    <s v="TOMF"/>
    <s v="N"/>
    <s v=""/>
    <m/>
  </r>
  <r>
    <s v="N"/>
    <n v="4.0999999999999996"/>
    <n v="20171204"/>
    <s v="CDFO"/>
    <s v="CDFO"/>
    <n v="3"/>
    <s v="!03NOCN0165"/>
    <x v="1"/>
    <m/>
    <m/>
    <m/>
    <m/>
    <n v="1"/>
    <n v="3"/>
    <x v="25"/>
    <n v="200206"/>
    <n v="200206"/>
    <s v="2FS  LWFRR0499"/>
    <s v="2FS  LWFRH6037"/>
    <s v="2FS  LWFRS0107"/>
    <x v="1"/>
    <s v="H"/>
    <s v="B"/>
    <m/>
    <n v="3"/>
    <m/>
    <s v="N"/>
    <m/>
    <m/>
    <m/>
    <m/>
    <n v="0"/>
    <n v="47500"/>
    <m/>
    <m/>
    <m/>
    <m/>
    <m/>
    <m/>
    <m/>
    <s v="SIZE AND TIME OF RELEASE ESTIMATED."/>
    <x v="10"/>
    <s v="H-River Springs H"/>
    <s v="S-Chilliwack R"/>
    <s v="BC"/>
    <s v="FRTH"/>
    <s v="LWFR"/>
    <s v="N"/>
    <s v=""/>
    <m/>
  </r>
  <r>
    <s v="T"/>
    <n v="4.0999999999999996"/>
    <n v="20171204"/>
    <s v="CDFO"/>
    <s v="CDFO"/>
    <n v="3"/>
    <s v="183917"/>
    <x v="0"/>
    <m/>
    <m/>
    <m/>
    <m/>
    <n v="1"/>
    <n v="3"/>
    <x v="19"/>
    <n v="19990604"/>
    <n v="19990605"/>
    <s v="2FS  LWFRR0154"/>
    <s v="2FS  LWFRH0154"/>
    <s v="2FS  LWFRS0229"/>
    <x v="1"/>
    <s v="H"/>
    <s v="P"/>
    <m/>
    <n v="4.5"/>
    <n v="75"/>
    <s v="N"/>
    <n v="5000"/>
    <n v="50961"/>
    <m/>
    <m/>
    <n v="0"/>
    <n v="695837"/>
    <n v="5000"/>
    <n v="78"/>
    <s v="B"/>
    <n v="1.5E-3"/>
    <n v="31"/>
    <n v="1977"/>
    <m/>
    <s v="LARGE LATE REL; COMP TO 183723, 183916, 181724 &amp; 182722 (SMALL EARLY REL)."/>
    <x v="3"/>
    <s v="H-Chehalis River H"/>
    <s v="S-Harrison R"/>
    <s v="BC"/>
    <s v="FRTH"/>
    <s v="LWFR"/>
    <s v="N"/>
    <n v="13.654304271894194"/>
    <m/>
  </r>
  <r>
    <s v="T"/>
    <n v="4.0999999999999996"/>
    <n v="20171204"/>
    <s v="CDFO"/>
    <s v="CDFO"/>
    <n v="3"/>
    <s v="022424"/>
    <x v="0"/>
    <m/>
    <m/>
    <m/>
    <m/>
    <n v="1"/>
    <n v="2"/>
    <x v="15"/>
    <n v="198303"/>
    <n v="19830318"/>
    <s v="2FS  UPFRR0155"/>
    <s v="2FS  UPFRH0155"/>
    <s v="2FS  UPFRS0155"/>
    <x v="2"/>
    <s v="H"/>
    <s v="B"/>
    <m/>
    <n v="1.3"/>
    <m/>
    <s v="N"/>
    <n v="5000"/>
    <n v="25786"/>
    <m/>
    <m/>
    <n v="5000"/>
    <n v="526"/>
    <m/>
    <m/>
    <m/>
    <n v="0.02"/>
    <n v="11"/>
    <m/>
    <m/>
    <s v="RELEASE TIMING STUDY - RED FLESH"/>
    <x v="5"/>
    <s v="H-Quesnel River H"/>
    <s v="S-Quesnel R"/>
    <s v="BC"/>
    <s v="FRTH"/>
    <s v="UPFR"/>
    <s v="N"/>
    <n v="2.0398665942759638E-2"/>
    <m/>
  </r>
  <r>
    <s v="T"/>
    <n v="4.0999999999999996"/>
    <n v="20171204"/>
    <s v="CDFO"/>
    <s v="CDFO"/>
    <n v="3"/>
    <s v="025342"/>
    <x v="0"/>
    <m/>
    <m/>
    <m/>
    <m/>
    <n v="1"/>
    <n v="2"/>
    <x v="5"/>
    <n v="19880504"/>
    <n v="19880505"/>
    <s v="2FS  TOMFR0161"/>
    <s v="2FS  TOMFH1958"/>
    <s v="2FS  TOMFS0161"/>
    <x v="1"/>
    <s v="H"/>
    <s v="B"/>
    <m/>
    <n v="4.5"/>
    <n v="75"/>
    <s v="N"/>
    <n v="5000"/>
    <n v="26208"/>
    <m/>
    <m/>
    <n v="0"/>
    <n v="414913"/>
    <n v="5000"/>
    <n v="79"/>
    <s v="W"/>
    <n v="3.0000000000000001E-3"/>
    <n v="3"/>
    <m/>
    <m/>
    <s v="TIME OF RELEASE:EARLY. 10% OF TAGGED FISH HAD ABRADED NOSES"/>
    <x v="1"/>
    <s v="H-Shuswap River, Middle,"/>
    <s v="S-Shuswap R Low"/>
    <s v="BC"/>
    <s v="FRTH"/>
    <s v="TOMF"/>
    <s v="N"/>
    <n v="15.831539987789988"/>
    <m/>
  </r>
  <r>
    <s v="T"/>
    <n v="4.0999999999999996"/>
    <n v="20171204"/>
    <s v="CDFO"/>
    <s v="CDFO"/>
    <n v="3"/>
    <s v="022725"/>
    <x v="0"/>
    <m/>
    <m/>
    <m/>
    <m/>
    <n v="1"/>
    <n v="3"/>
    <x v="26"/>
    <n v="198405"/>
    <n v="19840516"/>
    <s v="2FS  LWFRR0154"/>
    <s v="2FS  LWFRH0154"/>
    <s v="2FS  LWFRS0229"/>
    <x v="2"/>
    <s v="H"/>
    <s v="B"/>
    <m/>
    <n v="2"/>
    <m/>
    <s v="N"/>
    <n v="5000"/>
    <n v="37750"/>
    <m/>
    <m/>
    <n v="0"/>
    <n v="63771"/>
    <n v="5000"/>
    <n v="1171"/>
    <m/>
    <n v="3.0099999999999998E-2"/>
    <n v="2"/>
    <m/>
    <m/>
    <s v="TIME OF RELEASE: EARLY"/>
    <x v="3"/>
    <s v="H-Chehalis River H"/>
    <s v="S-Harrison R"/>
    <s v="BC"/>
    <s v="FRTH"/>
    <s v="LWFR"/>
    <s v="N"/>
    <n v="1.689298013245033"/>
    <m/>
  </r>
  <r>
    <s v="T"/>
    <n v="4.0999999999999996"/>
    <n v="20171204"/>
    <s v="CDFO"/>
    <s v="CDFO"/>
    <n v="3"/>
    <s v="022901"/>
    <x v="0"/>
    <m/>
    <m/>
    <m/>
    <m/>
    <n v="1"/>
    <n v="3"/>
    <x v="23"/>
    <n v="198506"/>
    <n v="19850625"/>
    <s v="2FS  LWFRR0154"/>
    <s v="2FS  LWFRH0154"/>
    <s v="2FS  LWFRS0229"/>
    <x v="1"/>
    <s v="H"/>
    <s v="P"/>
    <m/>
    <n v="3.7"/>
    <m/>
    <s v="N"/>
    <n v="5000"/>
    <n v="27019"/>
    <m/>
    <m/>
    <n v="0"/>
    <n v="47520"/>
    <n v="5000"/>
    <n v="2607"/>
    <m/>
    <n v="8.7999999999999995E-2"/>
    <n v="19"/>
    <m/>
    <m/>
    <m/>
    <x v="3"/>
    <s v="H-Chehalis River H"/>
    <s v="S-Harrison R"/>
    <s v="BC"/>
    <s v="FRTH"/>
    <s v="LWFR"/>
    <s v="N"/>
    <n v="1.7587623524186684"/>
    <m/>
  </r>
  <r>
    <s v="N"/>
    <n v="4.0999999999999996"/>
    <n v="20171204"/>
    <s v="CDFO"/>
    <s v="CDFO"/>
    <n v="3"/>
    <s v="!03NOCN8975"/>
    <x v="1"/>
    <m/>
    <m/>
    <m/>
    <m/>
    <n v="1"/>
    <n v="1"/>
    <x v="11"/>
    <n v="199005"/>
    <n v="199005"/>
    <s v="2FS  UPFRR1625"/>
    <s v="2FS  UPFRH1651"/>
    <s v="2FS  UPFRS1625"/>
    <x v="1"/>
    <s v="H"/>
    <s v="B"/>
    <s v="FR"/>
    <m/>
    <m/>
    <s v="N"/>
    <m/>
    <m/>
    <m/>
    <m/>
    <n v="0"/>
    <n v="720"/>
    <m/>
    <m/>
    <m/>
    <m/>
    <m/>
    <m/>
    <m/>
    <m/>
    <x v="9"/>
    <s v="H-Pr George (Mackenzie) S"/>
    <s v="S-Salmon R/UPFR"/>
    <s v="BC"/>
    <s v="FRTH"/>
    <s v="UPFR"/>
    <s v="N"/>
    <s v=""/>
    <m/>
  </r>
  <r>
    <s v="N"/>
    <n v="4.0999999999999996"/>
    <n v="20171204"/>
    <s v="CDFO"/>
    <s v="CDFO"/>
    <n v="3"/>
    <s v="!03NOCN8966"/>
    <x v="1"/>
    <m/>
    <m/>
    <m/>
    <m/>
    <n v="1"/>
    <n v="2"/>
    <x v="11"/>
    <n v="199006"/>
    <n v="199006"/>
    <s v="2FS  UPFRR0155"/>
    <s v="2FS  UPFRH0022"/>
    <s v="2FS  UPFRS0155"/>
    <x v="1"/>
    <s v="H"/>
    <s v="B"/>
    <s v="FR"/>
    <m/>
    <m/>
    <s v="N"/>
    <m/>
    <m/>
    <m/>
    <m/>
    <n v="0"/>
    <n v="49"/>
    <m/>
    <m/>
    <m/>
    <m/>
    <m/>
    <m/>
    <m/>
    <m/>
    <x v="5"/>
    <s v="H-Williams Lk Schools"/>
    <s v="S-Quesnel R"/>
    <s v="BC"/>
    <s v="FRTH"/>
    <s v="UPFR"/>
    <s v="N"/>
    <s v=""/>
    <m/>
  </r>
  <r>
    <s v="T"/>
    <n v="4.0999999999999996"/>
    <n v="20171204"/>
    <s v="CDFO"/>
    <s v="CDFO"/>
    <n v="3"/>
    <s v="024061"/>
    <x v="0"/>
    <m/>
    <m/>
    <m/>
    <m/>
    <n v="1"/>
    <n v="1"/>
    <x v="3"/>
    <n v="198606"/>
    <n v="19860602"/>
    <s v="2FS  LWFRR0107"/>
    <s v="2FS  LWFRH0107"/>
    <s v="2FS  UPFRS0263"/>
    <x v="1"/>
    <s v="H"/>
    <s v="B"/>
    <m/>
    <n v="8.5"/>
    <m/>
    <s v="N"/>
    <n v="5000"/>
    <n v="49481"/>
    <m/>
    <m/>
    <n v="0"/>
    <n v="102042"/>
    <n v="5000"/>
    <n v="692"/>
    <m/>
    <n v="1.38E-2"/>
    <n v="1"/>
    <m/>
    <m/>
    <m/>
    <x v="16"/>
    <s v="H-Chilliwack River H"/>
    <s v="S-Bowron R"/>
    <s v="BC"/>
    <s v="FRTH"/>
    <s v="LWFR"/>
    <s v="N"/>
    <n v="2.0622461146702773"/>
    <m/>
  </r>
  <r>
    <s v="N"/>
    <n v="4.0999999999999996"/>
    <n v="20171204"/>
    <s v="CDFO"/>
    <s v="CDFO"/>
    <n v="3"/>
    <s v="!03NOCN8819"/>
    <x v="1"/>
    <m/>
    <m/>
    <m/>
    <m/>
    <n v="1"/>
    <n v="2"/>
    <x v="17"/>
    <n v="198905"/>
    <n v="19890508"/>
    <s v="2FS  TOMFR0156"/>
    <s v="2FS  TOMFH0156"/>
    <s v="2FS  TOMFS0156"/>
    <x v="2"/>
    <s v="H"/>
    <s v="P"/>
    <m/>
    <n v="1.5"/>
    <m/>
    <s v="N"/>
    <m/>
    <m/>
    <m/>
    <m/>
    <n v="0"/>
    <n v="6440"/>
    <m/>
    <m/>
    <m/>
    <m/>
    <m/>
    <m/>
    <m/>
    <m/>
    <x v="6"/>
    <s v="H-Eagle River H"/>
    <s v="S-Eagle R"/>
    <s v="BC"/>
    <s v="FRTH"/>
    <s v="TOMF"/>
    <s v="N"/>
    <s v=""/>
    <m/>
  </r>
  <r>
    <s v="N"/>
    <n v="4.0999999999999996"/>
    <n v="20171204"/>
    <s v="CDFO"/>
    <s v="CDFO"/>
    <n v="3"/>
    <s v="!03NOCN8820"/>
    <x v="1"/>
    <m/>
    <m/>
    <m/>
    <m/>
    <n v="1"/>
    <n v="1"/>
    <x v="17"/>
    <n v="198905"/>
    <n v="19890524"/>
    <s v="2FS  UPFRR0134"/>
    <s v="2FS  UPFRH0155"/>
    <s v="2FS  UPFRS0134"/>
    <x v="1"/>
    <s v="H"/>
    <s v="P"/>
    <m/>
    <n v="6.4"/>
    <m/>
    <s v="N"/>
    <m/>
    <m/>
    <m/>
    <m/>
    <n v="0"/>
    <n v="38255"/>
    <m/>
    <m/>
    <m/>
    <m/>
    <m/>
    <m/>
    <m/>
    <m/>
    <x v="37"/>
    <s v="H-Quesnel River H"/>
    <s v="S-Indianpoint Cr"/>
    <s v="BC"/>
    <s v="FRTH"/>
    <s v="UPFR"/>
    <s v="N"/>
    <s v=""/>
    <m/>
  </r>
  <r>
    <s v="T"/>
    <n v="4.0999999999999996"/>
    <n v="20171204"/>
    <s v="CDFO"/>
    <s v="CDFO"/>
    <n v="3"/>
    <s v="182722"/>
    <x v="0"/>
    <m/>
    <m/>
    <m/>
    <m/>
    <n v="1"/>
    <n v="3"/>
    <x v="19"/>
    <n v="19990430"/>
    <n v="19990501"/>
    <s v="2FS  LWFRR0154"/>
    <s v="2FS  LWFRH0154"/>
    <s v="2FS  LWFRS0229"/>
    <x v="2"/>
    <s v="H"/>
    <s v="B"/>
    <m/>
    <n v="2.1"/>
    <n v="61"/>
    <s v="N"/>
    <n v="5000"/>
    <n v="20376"/>
    <m/>
    <m/>
    <n v="0"/>
    <n v="414928"/>
    <n v="5000"/>
    <n v="147"/>
    <s v="B"/>
    <n v="7.1999999999999998E-3"/>
    <n v="31"/>
    <n v="1392"/>
    <m/>
    <s v="SMALL EARLY REL; ALSO 183723, 181724, &amp; 183916 (EARLY); COMP TO 183917 (LATE)."/>
    <x v="3"/>
    <s v="H-Chehalis River H"/>
    <s v="S-Harrison R"/>
    <s v="BC"/>
    <s v="FRTH"/>
    <s v="LWFR"/>
    <s v="N"/>
    <n v="20.363564978405968"/>
    <m/>
  </r>
  <r>
    <s v="T"/>
    <n v="4.0999999999999996"/>
    <n v="20171204"/>
    <s v="CDFO"/>
    <s v="CDFO"/>
    <n v="3"/>
    <s v="025761"/>
    <x v="0"/>
    <m/>
    <m/>
    <m/>
    <m/>
    <n v="1"/>
    <n v="3"/>
    <x v="17"/>
    <n v="198905"/>
    <n v="19890515"/>
    <s v="2FS  LWFRR0154"/>
    <s v="2FS  LWFRH0154"/>
    <s v="2FS  LWFRS0229"/>
    <x v="2"/>
    <s v="H"/>
    <s v="B"/>
    <m/>
    <n v="2.2000000000000002"/>
    <n v="61"/>
    <s v="N"/>
    <n v="5000"/>
    <n v="26925"/>
    <m/>
    <m/>
    <n v="0"/>
    <n v="104432"/>
    <n v="5000"/>
    <n v="54"/>
    <s v="B"/>
    <n v="2E-3"/>
    <n v="4"/>
    <m/>
    <m/>
    <s v="TIME &amp; SIZE - SPRING REL.; ALSO SEE 025762 (SPRING) &amp; 025763 (FALL REL.)"/>
    <x v="3"/>
    <s v="H-Chehalis River H"/>
    <s v="S-Harrison R"/>
    <s v="BC"/>
    <s v="FRTH"/>
    <s v="LWFR"/>
    <s v="N"/>
    <n v="3.8786258124419684"/>
    <m/>
  </r>
  <r>
    <s v="T"/>
    <n v="4.0999999999999996"/>
    <n v="20171204"/>
    <s v="CDFO"/>
    <s v="CDFO"/>
    <n v="3"/>
    <s v="182846"/>
    <x v="0"/>
    <m/>
    <m/>
    <m/>
    <m/>
    <n v="1"/>
    <n v="3"/>
    <x v="32"/>
    <n v="19970515"/>
    <n v="19970520"/>
    <s v="2FS  LWFRR0154"/>
    <s v="2FS  LWFRH0154"/>
    <s v="2FS  LWFRS0229"/>
    <x v="2"/>
    <s v="H"/>
    <s v="B"/>
    <m/>
    <n v="2.1"/>
    <n v="58"/>
    <s v="N"/>
    <n v="5000"/>
    <n v="49890"/>
    <m/>
    <m/>
    <n v="0"/>
    <n v="689050"/>
    <n v="5000"/>
    <n v="100"/>
    <s v="B"/>
    <n v="2E-3"/>
    <n v="100"/>
    <n v="1968"/>
    <m/>
    <s v="TIME OF RELEASE-EARLY."/>
    <x v="3"/>
    <s v="H-Chehalis River H"/>
    <s v="S-Harrison R"/>
    <s v="BC"/>
    <s v="FRTH"/>
    <s v="LWFR"/>
    <s v="N"/>
    <n v="13.811385047103627"/>
    <m/>
  </r>
  <r>
    <s v="T"/>
    <n v="4.0999999999999996"/>
    <n v="20171204"/>
    <s v="CDFO"/>
    <s v="CDFO"/>
    <n v="3"/>
    <s v="181231"/>
    <x v="0"/>
    <m/>
    <m/>
    <m/>
    <m/>
    <n v="1"/>
    <n v="3"/>
    <x v="18"/>
    <n v="19940414"/>
    <n v="19940421"/>
    <s v="2FS  LWFRR0154"/>
    <s v="2FS  LWFRH0154"/>
    <s v="2FS  LWFRS0229"/>
    <x v="2"/>
    <s v="H"/>
    <s v="B"/>
    <m/>
    <n v="2"/>
    <n v="58"/>
    <s v="N"/>
    <n v="5000"/>
    <n v="49611"/>
    <m/>
    <m/>
    <n v="0"/>
    <n v="860109"/>
    <n v="5000"/>
    <n v="199"/>
    <s v="B"/>
    <n v="4.0000000000000001E-3"/>
    <n v="30"/>
    <n v="1980"/>
    <m/>
    <s v="KEEPER CHANNEL INCUBATED. FED OMP"/>
    <x v="3"/>
    <s v="H-Chehalis River H"/>
    <s v="S-Harrison R"/>
    <s v="BC"/>
    <s v="FRTH"/>
    <s v="LWFR"/>
    <s v="N"/>
    <n v="17.337062345044444"/>
    <m/>
  </r>
  <r>
    <s v="T"/>
    <n v="4.0999999999999996"/>
    <n v="20171204"/>
    <s v="CDFO"/>
    <s v="CDFO"/>
    <n v="3"/>
    <s v="022702"/>
    <x v="0"/>
    <m/>
    <m/>
    <m/>
    <m/>
    <n v="1"/>
    <n v="3"/>
    <x v="26"/>
    <n v="19840609"/>
    <n v="19840610"/>
    <s v="2FS  LWFRR0154"/>
    <s v="2FS  LWFRH0154"/>
    <s v="2FS  LWFRS0229"/>
    <x v="1"/>
    <s v="H"/>
    <s v="B"/>
    <m/>
    <n v="3"/>
    <m/>
    <s v="N"/>
    <n v="5000"/>
    <n v="22448"/>
    <m/>
    <m/>
    <n v="5000"/>
    <n v="1327"/>
    <m/>
    <m/>
    <m/>
    <n v="5.5800000000000002E-2"/>
    <n v="58"/>
    <m/>
    <m/>
    <s v="TIME OF RELEASE: MID"/>
    <x v="3"/>
    <s v="H-Chehalis River H"/>
    <s v="S-Harrison R"/>
    <s v="BC"/>
    <s v="FRTH"/>
    <s v="LWFR"/>
    <s v="N"/>
    <n v="5.9114397719173199E-2"/>
    <m/>
  </r>
  <r>
    <s v="T"/>
    <n v="4.0999999999999996"/>
    <n v="20171204"/>
    <s v="CDFO"/>
    <s v="CDFO"/>
    <n v="3"/>
    <s v="025842"/>
    <x v="0"/>
    <m/>
    <m/>
    <m/>
    <m/>
    <n v="1"/>
    <n v="1"/>
    <x v="17"/>
    <n v="198910"/>
    <n v="19891011"/>
    <s v="2FS  LWFRR0152"/>
    <s v="2FS  LWFRH0152"/>
    <s v="2FS  LWFRS0152"/>
    <x v="2"/>
    <s v="H"/>
    <s v="B"/>
    <m/>
    <n v="7.4"/>
    <m/>
    <s v="N"/>
    <n v="5000"/>
    <n v="23538"/>
    <m/>
    <m/>
    <n v="5000"/>
    <n v="94"/>
    <n v="0"/>
    <n v="39"/>
    <s v="C"/>
    <n v="4.0000000000000001E-3"/>
    <n v="1"/>
    <m/>
    <m/>
    <s v="REL TIME SO FRY COULD OVERWINTER"/>
    <x v="13"/>
    <s v="H-Birkenhead River H"/>
    <s v="S-Birkenhead R"/>
    <s v="BC"/>
    <s v="FRTH"/>
    <s v="LWFR"/>
    <s v="N"/>
    <n v="3.9935423570396809E-3"/>
    <m/>
  </r>
  <r>
    <s v="T"/>
    <n v="4.0999999999999996"/>
    <n v="20171204"/>
    <s v="CDFO"/>
    <s v="CDFO"/>
    <n v="3"/>
    <s v="021835"/>
    <x v="0"/>
    <m/>
    <m/>
    <m/>
    <m/>
    <n v="1"/>
    <n v="1"/>
    <x v="37"/>
    <n v="198104"/>
    <n v="19810428"/>
    <s v="2FS  LWFRR0152"/>
    <s v="2FS  LWFRH0152"/>
    <s v="2FS  LWFRS0152"/>
    <x v="2"/>
    <s v="H"/>
    <s v="P"/>
    <m/>
    <n v="3.1"/>
    <m/>
    <s v="N"/>
    <n v="5000"/>
    <n v="65557"/>
    <m/>
    <m/>
    <n v="0"/>
    <n v="4124"/>
    <n v="5000"/>
    <n v="2732"/>
    <m/>
    <n v="0.04"/>
    <n v="1"/>
    <m/>
    <m/>
    <m/>
    <x v="13"/>
    <s v="H-Birkenhead River H"/>
    <s v="S-Birkenhead R"/>
    <s v="BC"/>
    <s v="FRTH"/>
    <s v="LWFR"/>
    <s v="N"/>
    <n v="6.2907088487880777E-2"/>
    <m/>
  </r>
  <r>
    <s v="T"/>
    <n v="4.0999999999999996"/>
    <n v="20171204"/>
    <s v="CDFO"/>
    <s v="CDFO"/>
    <n v="3"/>
    <s v="022205"/>
    <x v="0"/>
    <m/>
    <m/>
    <m/>
    <m/>
    <n v="1"/>
    <n v="3"/>
    <x v="24"/>
    <n v="198205"/>
    <n v="198205"/>
    <s v="2FS  LWFRR0229"/>
    <s v="2FS  LWFRH9017"/>
    <s v="2FS  LWFRS0229"/>
    <x v="2"/>
    <s v="H"/>
    <s v="P"/>
    <m/>
    <n v="1.6"/>
    <m/>
    <s v="N"/>
    <n v="5000"/>
    <n v="43460"/>
    <m/>
    <m/>
    <n v="0"/>
    <n v="35321"/>
    <n v="5000"/>
    <n v="810"/>
    <m/>
    <n v="1.83E-2"/>
    <n v="1"/>
    <m/>
    <m/>
    <s v="CONTRIBUTION AND DISTRIBUTION"/>
    <x v="30"/>
    <s v="H-Smokehouse H"/>
    <s v="S-Harrison R"/>
    <s v="BC"/>
    <s v="FRTH"/>
    <s v="LWFR"/>
    <s v="N"/>
    <n v="0.81272434422457429"/>
    <m/>
  </r>
  <r>
    <s v="T"/>
    <n v="4.0999999999999996"/>
    <n v="20171204"/>
    <s v="CDFO"/>
    <s v="CDFO"/>
    <n v="3"/>
    <s v="183901"/>
    <x v="0"/>
    <m/>
    <m/>
    <m/>
    <m/>
    <n v="1"/>
    <n v="3"/>
    <x v="1"/>
    <n v="19980604"/>
    <n v="19980605"/>
    <s v="2FS  LWFRR0154"/>
    <s v="2FS  LWFRH0154"/>
    <s v="2FS  LWFRS0229"/>
    <x v="1"/>
    <s v="H"/>
    <s v="P"/>
    <m/>
    <n v="4.9000000000000004"/>
    <n v="79"/>
    <s v="N"/>
    <n v="5000"/>
    <n v="44274"/>
    <m/>
    <m/>
    <n v="0"/>
    <n v="216500"/>
    <n v="5000"/>
    <n v="5139"/>
    <s v="B"/>
    <n v="0.104"/>
    <n v="40"/>
    <n v="1140"/>
    <m/>
    <m/>
    <x v="3"/>
    <s v="H-Chehalis River H"/>
    <s v="S-Harrison R"/>
    <s v="BC"/>
    <s v="FRTH"/>
    <s v="LWFR"/>
    <s v="N"/>
    <n v="4.8900031621267557"/>
    <m/>
  </r>
  <r>
    <s v="N"/>
    <n v="4.0999999999999996"/>
    <n v="20171204"/>
    <s v="CDFO"/>
    <s v="CDFO"/>
    <n v="3"/>
    <s v="!03NOCN9940"/>
    <x v="1"/>
    <m/>
    <m/>
    <m/>
    <m/>
    <n v="1"/>
    <n v="2"/>
    <x v="34"/>
    <n v="20000428"/>
    <n v="20000429"/>
    <s v="2FS  LWFRR0154"/>
    <s v="2FS  LWFRH0154"/>
    <s v="2FS  LWFRS0154"/>
    <x v="1"/>
    <s v="H"/>
    <s v="P"/>
    <m/>
    <n v="5.26"/>
    <m/>
    <s v="N"/>
    <m/>
    <m/>
    <m/>
    <m/>
    <n v="0"/>
    <n v="189390"/>
    <m/>
    <m/>
    <s v="B"/>
    <m/>
    <m/>
    <m/>
    <m/>
    <m/>
    <x v="3"/>
    <s v="H-Chehalis River H"/>
    <s v="S-Chehalis R"/>
    <s v="BC"/>
    <s v="FRTH"/>
    <s v="LWFR"/>
    <s v="N"/>
    <s v=""/>
    <m/>
  </r>
  <r>
    <s v="T"/>
    <n v="4.0999999999999996"/>
    <n v="20171204"/>
    <s v="CDFO"/>
    <s v="CDFO"/>
    <n v="3"/>
    <s v="023224"/>
    <x v="0"/>
    <m/>
    <m/>
    <m/>
    <m/>
    <n v="1"/>
    <n v="2"/>
    <x v="23"/>
    <n v="198505"/>
    <n v="19850506"/>
    <s v="2FS  UPFRR0155"/>
    <s v="2FS  UPFRH0155"/>
    <s v="2FS  UPFRS0155"/>
    <x v="2"/>
    <s v="H"/>
    <s v="B"/>
    <m/>
    <n v="2.8"/>
    <m/>
    <s v="N"/>
    <n v="5000"/>
    <n v="26489"/>
    <m/>
    <m/>
    <n v="0"/>
    <n v="53380"/>
    <n v="5000"/>
    <n v="187"/>
    <m/>
    <n v="7.0000000000000001E-3"/>
    <n v="1"/>
    <m/>
    <m/>
    <s v="MID TIMING RELEASE - RED X RED"/>
    <x v="5"/>
    <s v="H-Quesnel River H"/>
    <s v="S-Quesnel R"/>
    <s v="BC"/>
    <s v="FRTH"/>
    <s v="UPFR"/>
    <s v="N"/>
    <n v="2.0151761108384614"/>
    <m/>
  </r>
  <r>
    <s v="T"/>
    <n v="4.0999999999999996"/>
    <n v="20171204"/>
    <s v="CDFO"/>
    <s v="CDFO"/>
    <n v="3"/>
    <s v="024758"/>
    <x v="0"/>
    <m/>
    <m/>
    <m/>
    <m/>
    <n v="1"/>
    <n v="2"/>
    <x v="5"/>
    <n v="198804"/>
    <n v="19880424"/>
    <s v="2FS  UPFRR2745"/>
    <s v="2FS  UPFRH0155"/>
    <s v="2FS  UPFRS0155"/>
    <x v="1"/>
    <s v="H"/>
    <s v="B"/>
    <m/>
    <n v="3.7"/>
    <n v="67"/>
    <s v="N"/>
    <n v="5000"/>
    <n v="25672"/>
    <m/>
    <m/>
    <n v="5000"/>
    <n v="75"/>
    <m/>
    <m/>
    <m/>
    <n v="2.8999999999999998E-3"/>
    <n v="1"/>
    <m/>
    <m/>
    <s v="QUESNEL TOWNSITE RELEASE"/>
    <x v="44"/>
    <s v="H-Quesnel River H"/>
    <s v="S-Quesnel R"/>
    <s v="BC"/>
    <s v="FRTH"/>
    <s v="UPFR"/>
    <s v="N"/>
    <n v="2.9214708631972578E-3"/>
    <m/>
  </r>
  <r>
    <s v="T"/>
    <n v="4.0999999999999996"/>
    <n v="20171204"/>
    <s v="CDFO"/>
    <s v="CDFO"/>
    <n v="3"/>
    <s v="023709"/>
    <x v="0"/>
    <m/>
    <m/>
    <m/>
    <m/>
    <n v="1"/>
    <n v="2"/>
    <x v="3"/>
    <n v="198605"/>
    <n v="19860526"/>
    <s v="2FS  UPFRR0155"/>
    <s v="2FS  UPFRH0155"/>
    <s v="2FS  UPFRS0155"/>
    <x v="2"/>
    <s v="H"/>
    <s v="B"/>
    <m/>
    <n v="2.9"/>
    <m/>
    <s v="N"/>
    <n v="5000"/>
    <n v="50420"/>
    <m/>
    <m/>
    <n v="0"/>
    <n v="53046"/>
    <n v="5000"/>
    <n v="80"/>
    <m/>
    <n v="1.6000000000000001E-3"/>
    <n v="1"/>
    <m/>
    <m/>
    <s v="WHITE MALES/WHITE FEMALES"/>
    <x v="5"/>
    <s v="H-Quesnel River H"/>
    <s v="S-Quesnel R"/>
    <s v="BC"/>
    <s v="FRTH"/>
    <s v="UPFR"/>
    <s v="N"/>
    <n v="1.0520825069416897"/>
    <m/>
  </r>
  <r>
    <s v="T"/>
    <n v="4.0999999999999996"/>
    <n v="20171204"/>
    <s v="CDFO"/>
    <s v="CDFO"/>
    <n v="3"/>
    <s v="022625"/>
    <x v="0"/>
    <m/>
    <m/>
    <m/>
    <m/>
    <n v="1"/>
    <n v="2"/>
    <x v="26"/>
    <n v="19840418"/>
    <n v="19840420"/>
    <s v="2FS  UPFRR0155"/>
    <s v="2FS  UPFRH0155"/>
    <s v="2FS  UPFRS0155"/>
    <x v="1"/>
    <s v="H"/>
    <s v="B"/>
    <m/>
    <n v="4.4000000000000004"/>
    <m/>
    <s v="N"/>
    <n v="5000"/>
    <n v="50410"/>
    <m/>
    <m/>
    <n v="0"/>
    <n v="202550"/>
    <n v="5000"/>
    <n v="1321"/>
    <m/>
    <n v="2.5499999999999998E-2"/>
    <n v="1"/>
    <m/>
    <m/>
    <s v="WHITE FLESH"/>
    <x v="5"/>
    <s v="H-Quesnel River H"/>
    <s v="S-Quesnel R"/>
    <s v="BC"/>
    <s v="FRTH"/>
    <s v="UPFR"/>
    <s v="N"/>
    <n v="4.0180519738147193"/>
    <m/>
  </r>
  <r>
    <s v="T"/>
    <n v="4.0999999999999996"/>
    <n v="20171204"/>
    <s v="CDFO"/>
    <s v="CDFO"/>
    <n v="3"/>
    <s v="180834"/>
    <x v="0"/>
    <m/>
    <m/>
    <m/>
    <m/>
    <n v="1"/>
    <n v="2"/>
    <x v="13"/>
    <n v="19920929"/>
    <n v="19920930"/>
    <s v="2FS  UPFRR0155"/>
    <s v="2FS  UPFRH0155"/>
    <s v="2FS  UPFRS0155"/>
    <x v="2"/>
    <s v="H"/>
    <s v="B"/>
    <m/>
    <n v="10.3"/>
    <n v="92"/>
    <s v="N"/>
    <n v="5000"/>
    <n v="55729"/>
    <m/>
    <m/>
    <n v="0"/>
    <n v="16025"/>
    <m/>
    <m/>
    <s v="B"/>
    <m/>
    <n v="150"/>
    <n v="300"/>
    <m/>
    <s v="REL'D AT LAKE OUTLET. 50% RED &amp; WHITE.FALL RELEASE"/>
    <x v="5"/>
    <s v="H-Quesnel River H"/>
    <s v="S-Quesnel R"/>
    <s v="BC"/>
    <s v="FRTH"/>
    <s v="UPFR"/>
    <s v="N"/>
    <n v="0.2875522618385401"/>
    <m/>
  </r>
  <r>
    <s v="T"/>
    <n v="4.0999999999999996"/>
    <n v="20171204"/>
    <s v="CDFO"/>
    <s v="CDFO"/>
    <n v="3"/>
    <s v="020504"/>
    <x v="0"/>
    <m/>
    <m/>
    <m/>
    <m/>
    <n v="1"/>
    <n v="2"/>
    <x v="13"/>
    <n v="19920319"/>
    <n v="19920502"/>
    <s v="2FS  UPFRR2722"/>
    <s v="2FS  UPFRH0158"/>
    <s v="2FS  UPFRS0158"/>
    <x v="1"/>
    <s v="H"/>
    <s v="B"/>
    <m/>
    <n v="7"/>
    <m/>
    <s v="N"/>
    <n v="5000"/>
    <n v="5136"/>
    <m/>
    <m/>
    <n v="0"/>
    <n v="316"/>
    <n v="5000"/>
    <n v="26"/>
    <s v="B"/>
    <n v="5.0000000000000001E-3"/>
    <n v="1"/>
    <m/>
    <m/>
    <s v="NECHAKO STUDY; ACCID. REL. SOME TAGS WITH UNTAGGED FRY MAR.19/92 AT 3 GM"/>
    <x v="55"/>
    <s v="H-Stuart River"/>
    <s v="S-Stuart R"/>
    <s v="BC"/>
    <s v="FRTH"/>
    <s v="UPFR"/>
    <s v="N"/>
    <n v="6.1526479750778816E-2"/>
    <m/>
  </r>
  <r>
    <s v="T"/>
    <n v="4.0999999999999996"/>
    <n v="20171204"/>
    <s v="CDFO"/>
    <s v="CDFO"/>
    <n v="3"/>
    <s v="023810"/>
    <x v="0"/>
    <m/>
    <m/>
    <m/>
    <m/>
    <n v="1"/>
    <n v="2"/>
    <x v="9"/>
    <n v="198704"/>
    <n v="19870424"/>
    <s v="2FS  UPFRR0272"/>
    <s v="2FS  UPFRH0155"/>
    <s v="2FS  UPFRS0272"/>
    <x v="1"/>
    <s v="H"/>
    <s v="P"/>
    <m/>
    <n v="3.9"/>
    <m/>
    <s v="N"/>
    <n v="5000"/>
    <n v="26944"/>
    <m/>
    <m/>
    <n v="0"/>
    <n v="7153"/>
    <n v="5000"/>
    <n v="51"/>
    <m/>
    <n v="1.9E-3"/>
    <n v="2"/>
    <m/>
    <m/>
    <s v="REPLICATE WITH 024213-16, 024251-52 &amp; 023809"/>
    <x v="0"/>
    <s v="H-Quesnel River H"/>
    <s v="S-Chilko R"/>
    <s v="BC"/>
    <s v="FRTH"/>
    <s v="UPFR"/>
    <s v="N"/>
    <n v="0.26547654394299286"/>
    <m/>
  </r>
  <r>
    <s v="T"/>
    <n v="4.0999999999999996"/>
    <n v="20171204"/>
    <s v="CDFO"/>
    <s v="CDFO"/>
    <n v="3"/>
    <s v="023421"/>
    <x v="0"/>
    <m/>
    <m/>
    <m/>
    <m/>
    <n v="1"/>
    <n v="2"/>
    <x v="23"/>
    <n v="198506"/>
    <n v="19850603"/>
    <s v="2FS  TOMFR0161"/>
    <s v="2FS  TOMFH0156"/>
    <s v="2FS  TOMFS0161"/>
    <x v="1"/>
    <s v="H"/>
    <s v="B"/>
    <m/>
    <n v="3.6"/>
    <m/>
    <s v="N"/>
    <n v="5000"/>
    <n v="16725"/>
    <m/>
    <m/>
    <n v="0"/>
    <n v="4030"/>
    <n v="5000"/>
    <n v="101"/>
    <m/>
    <n v="6.0000000000000001E-3"/>
    <n v="1"/>
    <m/>
    <m/>
    <m/>
    <x v="1"/>
    <s v="H-Eagle River H"/>
    <s v="S-Shuswap R Low"/>
    <s v="BC"/>
    <s v="FRTH"/>
    <s v="TOMF"/>
    <s v="N"/>
    <n v="0.24095665171898356"/>
    <m/>
  </r>
  <r>
    <s v="T"/>
    <n v="4.0999999999999996"/>
    <n v="20171204"/>
    <s v="CDFO"/>
    <s v="CDFO"/>
    <n v="3"/>
    <s v="025249"/>
    <x v="0"/>
    <m/>
    <m/>
    <m/>
    <m/>
    <n v="1"/>
    <n v="1"/>
    <x v="17"/>
    <n v="199004"/>
    <n v="19900410"/>
    <s v="2FS  UPFRR1890"/>
    <s v="2FS  UPFRH0270"/>
    <s v="2FS  UPFRS1890"/>
    <x v="3"/>
    <s v="H"/>
    <s v="P"/>
    <m/>
    <n v="12.2"/>
    <m/>
    <s v="N"/>
    <n v="5000"/>
    <n v="10472"/>
    <m/>
    <m/>
    <n v="0"/>
    <n v="687"/>
    <m/>
    <m/>
    <s v="B"/>
    <m/>
    <n v="1"/>
    <m/>
    <m/>
    <m/>
    <x v="15"/>
    <s v="H-Penny H"/>
    <s v="S-Dome Cr"/>
    <s v="BC"/>
    <s v="FRTH"/>
    <s v="UPFR"/>
    <s v="N"/>
    <n v="6.5603514132925894E-2"/>
    <m/>
  </r>
  <r>
    <s v="T"/>
    <n v="4.0999999999999996"/>
    <n v="20171204"/>
    <s v="CDFO"/>
    <s v="CDFO"/>
    <n v="3"/>
    <s v="026348"/>
    <x v="0"/>
    <m/>
    <m/>
    <m/>
    <m/>
    <n v="1"/>
    <n v="1"/>
    <x v="4"/>
    <n v="199304"/>
    <n v="19930407"/>
    <s v="2FS  TOMMR0252"/>
    <s v="2FS  TOMMH0160"/>
    <s v="2FS  TOMMS0252"/>
    <x v="1"/>
    <s v="H"/>
    <s v="B"/>
    <m/>
    <n v="3.5"/>
    <n v="63"/>
    <s v="N"/>
    <n v="5000"/>
    <n v="15848"/>
    <m/>
    <m/>
    <n v="0"/>
    <n v="4044"/>
    <m/>
    <m/>
    <s v="W"/>
    <m/>
    <n v="1"/>
    <m/>
    <m/>
    <s v="MOORE CLARK-REP 1"/>
    <x v="4"/>
    <s v="H-Spius Creek H"/>
    <s v="S-Bonaparte R"/>
    <s v="BC"/>
    <s v="FRTH"/>
    <s v="TOMM"/>
    <s v="N"/>
    <n v="0.25517415446744068"/>
    <m/>
  </r>
  <r>
    <s v="T"/>
    <n v="4.0999999999999996"/>
    <n v="20171204"/>
    <s v="CDFO"/>
    <s v="CDFO"/>
    <n v="3"/>
    <s v="022409"/>
    <x v="0"/>
    <m/>
    <m/>
    <m/>
    <m/>
    <n v="1"/>
    <n v="1"/>
    <x v="15"/>
    <n v="198304"/>
    <n v="19830412"/>
    <s v="2FS  UPFRR2311"/>
    <s v="2FS  UPFRH0155"/>
    <s v="2FS  UPFRS2311"/>
    <x v="2"/>
    <s v="H"/>
    <s v="B"/>
    <m/>
    <n v="2.8"/>
    <m/>
    <s v="N"/>
    <n v="5000"/>
    <n v="37306"/>
    <m/>
    <m/>
    <n v="0"/>
    <n v="1528"/>
    <n v="5000"/>
    <n v="377"/>
    <m/>
    <n v="0.01"/>
    <n v="43"/>
    <m/>
    <m/>
    <m/>
    <x v="54"/>
    <s v="H-Quesnel River H"/>
    <s v="S-West Road R"/>
    <s v="BC"/>
    <s v="FRTH"/>
    <s v="UPFR"/>
    <s v="N"/>
    <n v="4.0958558944941832E-2"/>
    <m/>
  </r>
  <r>
    <s v="T"/>
    <n v="4.0999999999999996"/>
    <n v="20171204"/>
    <s v="CDFO"/>
    <s v="CDFO"/>
    <n v="3"/>
    <s v="026349"/>
    <x v="0"/>
    <m/>
    <m/>
    <m/>
    <m/>
    <n v="1"/>
    <n v="1"/>
    <x v="4"/>
    <n v="199304"/>
    <n v="19930414"/>
    <s v="2FS  TOMMR0252"/>
    <s v="2FS  TOMMH0160"/>
    <s v="2FS  TOMMS0252"/>
    <x v="1"/>
    <s v="H"/>
    <s v="B"/>
    <m/>
    <n v="4.3"/>
    <n v="70"/>
    <s v="N"/>
    <n v="5000"/>
    <n v="16655"/>
    <m/>
    <m/>
    <n v="0"/>
    <n v="1773"/>
    <n v="5000"/>
    <n v="170"/>
    <s v="W"/>
    <n v="1.01E-2"/>
    <n v="1"/>
    <m/>
    <m/>
    <s v="MOORE CLARK-REP 2"/>
    <x v="4"/>
    <s v="H-Spius Creek H"/>
    <s v="S-Bonaparte R"/>
    <s v="BC"/>
    <s v="FRTH"/>
    <s v="TOMM"/>
    <s v="N"/>
    <n v="0.1064545181627139"/>
    <m/>
  </r>
  <r>
    <s v="T"/>
    <n v="4.0999999999999996"/>
    <n v="20171204"/>
    <s v="CDFO"/>
    <s v="CDFO"/>
    <n v="3"/>
    <s v="181774"/>
    <x v="2"/>
    <m/>
    <m/>
    <m/>
    <m/>
    <n v="1"/>
    <n v="1"/>
    <x v="30"/>
    <n v="20130424"/>
    <n v="20130424"/>
    <s v="2FS  TOMMR0253"/>
    <s v="2FS  TOMMH0160"/>
    <s v="2FS  TOMMS0253"/>
    <x v="3"/>
    <s v="H"/>
    <s v="P"/>
    <s v="FR"/>
    <n v="18.190000000000001"/>
    <n v="116"/>
    <s v="N"/>
    <n v="5000"/>
    <n v="39364"/>
    <m/>
    <m/>
    <n v="0"/>
    <n v="1246"/>
    <n v="5000"/>
    <n v="331"/>
    <s v="B"/>
    <n v="8.3000000000000001E-3"/>
    <n v="194"/>
    <n v="960"/>
    <m/>
    <m/>
    <x v="8"/>
    <s v="H-Spius Creek H"/>
    <s v="S-Nicola R"/>
    <s v="BC"/>
    <s v="FRTH"/>
    <s v="TOMM"/>
    <s v="N"/>
    <n v="3.1653287267554113E-2"/>
    <m/>
  </r>
  <r>
    <s v="T"/>
    <n v="4.0999999999999996"/>
    <n v="20171204"/>
    <s v="CDFO"/>
    <s v="CDFO"/>
    <n v="3"/>
    <s v="184135"/>
    <x v="0"/>
    <m/>
    <m/>
    <m/>
    <m/>
    <n v="1"/>
    <n v="3"/>
    <x v="33"/>
    <n v="20010606"/>
    <n v="20010606"/>
    <s v="2FS  LWFRR0244"/>
    <s v="2FS  LWFRH0150"/>
    <s v="2FS  LWFRS0229"/>
    <x v="1"/>
    <s v="H"/>
    <s v="B"/>
    <m/>
    <n v="5.2"/>
    <n v="79"/>
    <s v="N"/>
    <n v="5000"/>
    <n v="25057"/>
    <m/>
    <m/>
    <n v="0"/>
    <n v="36253"/>
    <n v="5000"/>
    <n v="108"/>
    <s v="B"/>
    <n v="4.3E-3"/>
    <n v="2"/>
    <n v="500"/>
    <m/>
    <s v="16% STAVE STOCK, 84% HARRISON TRANSPLANT. SEE ALSO 184134."/>
    <x v="14"/>
    <s v="H-Inch Creek H"/>
    <s v="S-Harrison R"/>
    <s v="BC"/>
    <s v="FRTH"/>
    <s v="LWFR"/>
    <s v="N"/>
    <n v="1.4468212475555733"/>
    <m/>
  </r>
  <r>
    <s v="N"/>
    <n v="4.0999999999999996"/>
    <n v="20171204"/>
    <s v="CDFO"/>
    <s v="CDFO"/>
    <n v="3"/>
    <s v="!03NOCN9587"/>
    <x v="1"/>
    <m/>
    <m/>
    <m/>
    <m/>
    <n v="1"/>
    <n v="1"/>
    <x v="16"/>
    <n v="19960523"/>
    <n v="19960617"/>
    <s v="2FS  UPFRR1890"/>
    <s v="2FS  UPFRH0270"/>
    <s v="2FS  UPFRS1890"/>
    <x v="2"/>
    <s v="H"/>
    <s v="B"/>
    <m/>
    <n v="0.61"/>
    <n v="40"/>
    <s v="N"/>
    <m/>
    <m/>
    <m/>
    <m/>
    <n v="0"/>
    <n v="101737"/>
    <m/>
    <m/>
    <s v="B"/>
    <m/>
    <m/>
    <m/>
    <m/>
    <s v="EARLY FRY RELEASE."/>
    <x v="15"/>
    <s v="H-Penny H"/>
    <s v="S-Dome Cr"/>
    <s v="BC"/>
    <s v="FRTH"/>
    <s v="UPFR"/>
    <s v="N"/>
    <s v=""/>
    <m/>
  </r>
  <r>
    <s v="T"/>
    <n v="4.0999999999999996"/>
    <n v="20171204"/>
    <s v="CDFO"/>
    <s v="CDFO"/>
    <n v="3"/>
    <s v="023129"/>
    <x v="0"/>
    <m/>
    <m/>
    <m/>
    <m/>
    <n v="1"/>
    <n v="3"/>
    <x v="23"/>
    <n v="198604"/>
    <n v="19860430"/>
    <s v="2FS  LWFRR0154"/>
    <s v="2FS  LWFRH0154"/>
    <s v="2FS  LWFRS0229"/>
    <x v="3"/>
    <s v="H"/>
    <s v="B"/>
    <m/>
    <n v="25.2"/>
    <m/>
    <s v="N"/>
    <n v="5000"/>
    <n v="9898"/>
    <m/>
    <m/>
    <n v="5000"/>
    <n v="254"/>
    <m/>
    <m/>
    <m/>
    <n v="2.5000000000000001E-2"/>
    <n v="2"/>
    <m/>
    <m/>
    <s v="MIXED WITH RV8422. REARED ONE YEAR; RED"/>
    <x v="3"/>
    <s v="H-Chehalis River H"/>
    <s v="S-Harrison R"/>
    <s v="BC"/>
    <s v="FRTH"/>
    <s v="LWFR"/>
    <s v="N"/>
    <n v="2.5661749848454232E-2"/>
    <m/>
  </r>
  <r>
    <s v="T"/>
    <n v="4.0999999999999996"/>
    <n v="20171204"/>
    <s v="CDFO"/>
    <s v="CDFO"/>
    <n v="3"/>
    <s v="020644"/>
    <x v="0"/>
    <m/>
    <m/>
    <m/>
    <m/>
    <n v="1"/>
    <n v="3"/>
    <x v="11"/>
    <n v="19901209"/>
    <n v="19910416"/>
    <s v="2FS  LWFRR0154"/>
    <s v="2FS  LWFRH0154"/>
    <s v="2FS  LWFRS0229"/>
    <x v="3"/>
    <s v="H"/>
    <s v="B"/>
    <m/>
    <n v="38"/>
    <n v="156"/>
    <s v="N"/>
    <n v="5000"/>
    <n v="21213"/>
    <m/>
    <m/>
    <n v="0"/>
    <n v="18175"/>
    <n v="5000"/>
    <n v="1140"/>
    <s v="B"/>
    <n v="5.0999999999999997E-2"/>
    <n v="365"/>
    <n v="128"/>
    <m/>
    <s v="YEARLING RELEASE"/>
    <x v="3"/>
    <s v="H-Chehalis River H"/>
    <s v="S-Harrison R"/>
    <s v="BC"/>
    <s v="FRTH"/>
    <s v="LWFR"/>
    <s v="N"/>
    <n v="0.85678593315419793"/>
    <m/>
  </r>
  <r>
    <s v="N"/>
    <n v="4.0999999999999996"/>
    <n v="20171204"/>
    <s v="CDFO"/>
    <s v="CDFO"/>
    <n v="3"/>
    <s v="!03NOCN0161"/>
    <x v="1"/>
    <m/>
    <m/>
    <m/>
    <m/>
    <n v="1"/>
    <n v="1"/>
    <x v="25"/>
    <n v="200205"/>
    <n v="200205"/>
    <s v="2FS  UPFRR1890"/>
    <s v="2FS  UPFRH0022"/>
    <s v="2FS  UPFRS1890"/>
    <x v="1"/>
    <s v="H"/>
    <s v="B"/>
    <s v="FR"/>
    <n v="2"/>
    <m/>
    <s v="N"/>
    <m/>
    <m/>
    <m/>
    <m/>
    <n v="0"/>
    <n v="1620"/>
    <m/>
    <m/>
    <s v="B"/>
    <m/>
    <m/>
    <m/>
    <m/>
    <m/>
    <x v="15"/>
    <s v="H-Williams Lk Schools"/>
    <s v="S-Dome Cr"/>
    <s v="BC"/>
    <s v="FRTH"/>
    <s v="UPFR"/>
    <s v="N"/>
    <s v=""/>
    <m/>
  </r>
  <r>
    <s v="N"/>
    <n v="4.0999999999999996"/>
    <n v="20171204"/>
    <s v="CDFO"/>
    <s v="CDFO"/>
    <n v="3"/>
    <s v="!03NOCN0163"/>
    <x v="1"/>
    <m/>
    <m/>
    <m/>
    <m/>
    <n v="1"/>
    <n v="3"/>
    <x v="25"/>
    <n v="200206"/>
    <n v="200206"/>
    <s v="2FS  LWFRR0302"/>
    <s v="2FS  LWFRH0302"/>
    <s v="2FS  LWFRS0107"/>
    <x v="1"/>
    <s v="H"/>
    <s v="B"/>
    <m/>
    <n v="3.1"/>
    <m/>
    <s v="N"/>
    <m/>
    <m/>
    <m/>
    <m/>
    <n v="0"/>
    <n v="137941"/>
    <m/>
    <m/>
    <s v="B"/>
    <m/>
    <m/>
    <m/>
    <m/>
    <m/>
    <x v="32"/>
    <s v="H-Alouette River, South H"/>
    <s v="S-Chilliwack R"/>
    <s v="BC"/>
    <s v="FRTH"/>
    <s v="LWFR"/>
    <s v="N"/>
    <s v=""/>
    <m/>
  </r>
  <r>
    <s v="N"/>
    <n v="4.0999999999999996"/>
    <n v="20171204"/>
    <s v="CDFO"/>
    <s v="CDFO"/>
    <n v="3"/>
    <s v="!03NOCN0078"/>
    <x v="1"/>
    <m/>
    <m/>
    <m/>
    <m/>
    <n v="1"/>
    <n v="3"/>
    <x v="33"/>
    <n v="200105"/>
    <n v="200105"/>
    <s v="2FS  LWFRR0499"/>
    <s v="2FS  LWFRH0499"/>
    <s v="2FS  LWFRS6750"/>
    <x v="1"/>
    <s v="H"/>
    <s v="B"/>
    <m/>
    <n v="3"/>
    <m/>
    <s v="N"/>
    <m/>
    <m/>
    <m/>
    <m/>
    <n v="0"/>
    <n v="58000"/>
    <m/>
    <m/>
    <s v="B"/>
    <m/>
    <m/>
    <m/>
    <m/>
    <m/>
    <x v="10"/>
    <s v="H-Coquitlam River H"/>
    <s v="S-Chill+Harrison R"/>
    <s v="BC"/>
    <s v="FRTH"/>
    <s v="LWFR"/>
    <s v="N"/>
    <s v=""/>
    <m/>
  </r>
  <r>
    <s v="N"/>
    <n v="4.0999999999999996"/>
    <n v="20171204"/>
    <s v="CDFO"/>
    <s v="CDFO"/>
    <n v="3"/>
    <s v="!03NOCN0086"/>
    <x v="1"/>
    <m/>
    <m/>
    <m/>
    <m/>
    <n v="1"/>
    <n v="2"/>
    <x v="33"/>
    <n v="200105"/>
    <n v="200105"/>
    <s v="2FS  TOMFR0161"/>
    <s v="2FS  TOMFH2083"/>
    <s v="2FS  TOMFS0161"/>
    <x v="1"/>
    <s v="H"/>
    <s v="B"/>
    <s v="FR"/>
    <n v="3"/>
    <m/>
    <s v="N"/>
    <m/>
    <m/>
    <m/>
    <m/>
    <n v="0"/>
    <n v="420"/>
    <m/>
    <m/>
    <s v="B"/>
    <m/>
    <m/>
    <m/>
    <m/>
    <m/>
    <x v="1"/>
    <s v="H-Revelstoke Schools"/>
    <s v="S-Shuswap R Low"/>
    <s v="BC"/>
    <s v="FRTH"/>
    <s v="TOMF"/>
    <s v="N"/>
    <s v=""/>
    <m/>
  </r>
  <r>
    <s v="N"/>
    <n v="4.0999999999999996"/>
    <n v="20171204"/>
    <s v="CDFO"/>
    <s v="CDFO"/>
    <n v="3"/>
    <s v="!03NOCN0084"/>
    <x v="1"/>
    <m/>
    <m/>
    <m/>
    <m/>
    <n v="1"/>
    <n v="2"/>
    <x v="33"/>
    <n v="200105"/>
    <n v="200105"/>
    <s v="2FS  TOMFR0161"/>
    <s v="2FS  TOMFH1650"/>
    <s v="2FS  TOMFS0161"/>
    <x v="1"/>
    <s v="H"/>
    <s v="B"/>
    <s v="FR"/>
    <n v="3"/>
    <m/>
    <s v="N"/>
    <m/>
    <m/>
    <m/>
    <m/>
    <n v="0"/>
    <n v="600"/>
    <m/>
    <m/>
    <s v="B"/>
    <m/>
    <m/>
    <m/>
    <m/>
    <m/>
    <x v="1"/>
    <s v="H-N Okanagan-Shuswap Sch"/>
    <s v="S-Shuswap R Low"/>
    <s v="BC"/>
    <s v="FRTH"/>
    <s v="TOMF"/>
    <s v="N"/>
    <s v=""/>
    <m/>
  </r>
  <r>
    <s v="N"/>
    <n v="4.0999999999999996"/>
    <n v="20171204"/>
    <s v="CDFO"/>
    <s v="CDFO"/>
    <n v="3"/>
    <s v="!03NOCN0085"/>
    <x v="1"/>
    <m/>
    <m/>
    <m/>
    <m/>
    <n v="1"/>
    <n v="1"/>
    <x v="33"/>
    <n v="200105"/>
    <n v="200105"/>
    <s v="2FS  TOMMR0253"/>
    <s v="2FS  UPFRH2566"/>
    <s v="2FS  TOMMS0253"/>
    <x v="1"/>
    <s v="H"/>
    <s v="B"/>
    <s v="FR"/>
    <n v="3"/>
    <m/>
    <s v="N"/>
    <m/>
    <m/>
    <m/>
    <m/>
    <n v="0"/>
    <n v="150"/>
    <m/>
    <m/>
    <s v="B"/>
    <m/>
    <m/>
    <m/>
    <m/>
    <m/>
    <x v="8"/>
    <s v="H-Gold Trail Schools"/>
    <s v="S-Nicola R"/>
    <s v="BC"/>
    <s v="FRTH"/>
    <s v="TOMM"/>
    <s v="N"/>
    <s v=""/>
    <m/>
  </r>
  <r>
    <s v="N"/>
    <n v="4.0999999999999996"/>
    <n v="20171204"/>
    <s v="CDFO"/>
    <s v="CDFO"/>
    <n v="3"/>
    <s v="!03NOCN0455"/>
    <x v="1"/>
    <m/>
    <m/>
    <m/>
    <m/>
    <n v="1"/>
    <n v="2"/>
    <x v="29"/>
    <n v="200506"/>
    <n v="200506"/>
    <s v="2FS  UPFRR0155"/>
    <s v="2FS  UPFRH1625"/>
    <s v="2FS  UPFRS0155"/>
    <x v="1"/>
    <s v="H"/>
    <s v="P"/>
    <m/>
    <n v="3"/>
    <m/>
    <s v="N"/>
    <m/>
    <m/>
    <m/>
    <m/>
    <n v="0"/>
    <n v="3820"/>
    <m/>
    <m/>
    <s v="B"/>
    <m/>
    <m/>
    <m/>
    <m/>
    <s v="DATE AND SIZE ESTIMATED."/>
    <x v="5"/>
    <s v="H-Salmon River/ UPFR H"/>
    <s v="S-Quesnel R"/>
    <s v="BC"/>
    <s v="FRTH"/>
    <s v="UPFR"/>
    <s v="N"/>
    <s v=""/>
    <m/>
  </r>
  <r>
    <s v="T"/>
    <n v="4.0999999999999996"/>
    <n v="20171204"/>
    <s v="CDFO"/>
    <s v="CDFO"/>
    <n v="3"/>
    <s v="025801"/>
    <x v="0"/>
    <m/>
    <m/>
    <m/>
    <m/>
    <n v="1"/>
    <n v="1"/>
    <x v="17"/>
    <n v="19890515"/>
    <n v="19890517"/>
    <s v="2FS  LWFRR0154"/>
    <s v="2FS  LWFRH0154"/>
    <s v="2FS  UPFRS0262"/>
    <x v="1"/>
    <s v="H"/>
    <s v="B"/>
    <m/>
    <n v="7"/>
    <n v="86"/>
    <s v="N"/>
    <n v="5000"/>
    <n v="26630"/>
    <m/>
    <m/>
    <n v="0"/>
    <n v="25867"/>
    <n v="5000"/>
    <n v="335"/>
    <s v="B"/>
    <n v="1.24E-2"/>
    <n v="37"/>
    <m/>
    <m/>
    <s v="RED FLESH"/>
    <x v="3"/>
    <s v="H-Chehalis River H"/>
    <s v="S-Slim Cr"/>
    <s v="BC"/>
    <s v="FRTH"/>
    <s v="LWFR"/>
    <s v="N"/>
    <n v="0.97134810364250845"/>
    <m/>
  </r>
  <r>
    <s v="T"/>
    <n v="4.0999999999999996"/>
    <n v="20171204"/>
    <s v="CDFO"/>
    <s v="CDFO"/>
    <n v="3"/>
    <s v="025803"/>
    <x v="0"/>
    <m/>
    <m/>
    <m/>
    <m/>
    <n v="1"/>
    <n v="1"/>
    <x v="17"/>
    <n v="19900410"/>
    <n v="19900410"/>
    <s v="2FS  LWFRR0154"/>
    <s v="2FS  LWFRH0154"/>
    <s v="2FS  UPFRS0262"/>
    <x v="3"/>
    <s v="H"/>
    <s v="B"/>
    <m/>
    <n v="41.2"/>
    <n v="160"/>
    <s v="N"/>
    <n v="5000"/>
    <n v="25875"/>
    <m/>
    <m/>
    <n v="0"/>
    <n v="21828"/>
    <m/>
    <m/>
    <s v="B"/>
    <m/>
    <n v="369"/>
    <n v="100"/>
    <m/>
    <s v="EXTENDED REARED"/>
    <x v="3"/>
    <s v="H-Chehalis River H"/>
    <s v="S-Slim Cr"/>
    <s v="BC"/>
    <s v="FRTH"/>
    <s v="LWFR"/>
    <s v="N"/>
    <n v="0.84359420289855069"/>
    <m/>
  </r>
  <r>
    <s v="T"/>
    <n v="4.0999999999999996"/>
    <n v="20171204"/>
    <s v="CDFO"/>
    <s v="CDFO"/>
    <n v="3"/>
    <s v="181946"/>
    <x v="0"/>
    <m/>
    <m/>
    <m/>
    <m/>
    <n v="1"/>
    <n v="3"/>
    <x v="2"/>
    <n v="19950425"/>
    <n v="19950430"/>
    <s v="2FS  LWFRR0154"/>
    <s v="2FS  LWFRH0154"/>
    <s v="2FS  LWFRS0229"/>
    <x v="2"/>
    <s v="H"/>
    <s v="B"/>
    <m/>
    <n v="1.6"/>
    <n v="56"/>
    <s v="N"/>
    <n v="5000"/>
    <n v="49766"/>
    <m/>
    <m/>
    <n v="0"/>
    <n v="1016529"/>
    <n v="5000"/>
    <n v="200"/>
    <s v="B"/>
    <n v="4.0000000000000001E-3"/>
    <n v="30"/>
    <n v="2457"/>
    <m/>
    <s v="TIME OF RELEASE- MID. SEE 181945-47."/>
    <x v="3"/>
    <s v="H-Chehalis River H"/>
    <s v="S-Harrison R"/>
    <s v="BC"/>
    <s v="FRTH"/>
    <s v="LWFR"/>
    <s v="N"/>
    <n v="20.426174496644297"/>
    <m/>
  </r>
  <r>
    <s v="N"/>
    <n v="4.0999999999999996"/>
    <n v="20171204"/>
    <s v="CDFO"/>
    <s v="CDFO"/>
    <n v="3"/>
    <s v="!03LV9908"/>
    <x v="1"/>
    <m/>
    <m/>
    <m/>
    <m/>
    <n v="1"/>
    <n v="2"/>
    <x v="34"/>
    <n v="20000510"/>
    <n v="20000510"/>
    <s v="2FS  UPFRR0155"/>
    <s v="2FS  UPFRH1625"/>
    <s v="2FS  UPFRS0155"/>
    <x v="1"/>
    <s v="H"/>
    <s v="P"/>
    <m/>
    <n v="7.87"/>
    <m/>
    <s v="N"/>
    <m/>
    <m/>
    <m/>
    <m/>
    <n v="1"/>
    <n v="21529"/>
    <m/>
    <m/>
    <m/>
    <m/>
    <m/>
    <m/>
    <m/>
    <s v="QUESNEL STOCK RELEASED BACK TO QUESNEL"/>
    <x v="5"/>
    <s v="H-Salmon River/ UPFR H"/>
    <s v="S-Quesnel R"/>
    <s v="BC"/>
    <s v="FRTH"/>
    <s v="UPFR"/>
    <s v="N"/>
    <s v=""/>
    <m/>
  </r>
  <r>
    <s v="T"/>
    <n v="4.0999999999999996"/>
    <n v="20171204"/>
    <s v="CDFO"/>
    <s v="CDFO"/>
    <n v="3"/>
    <s v="023711"/>
    <x v="0"/>
    <m/>
    <m/>
    <m/>
    <m/>
    <n v="1"/>
    <n v="2"/>
    <x v="3"/>
    <n v="198610"/>
    <n v="19861001"/>
    <s v="2FS  UPFRR0155"/>
    <s v="2FS  UPFRH0155"/>
    <s v="2FS  UPFRS0155"/>
    <x v="2"/>
    <s v="H"/>
    <s v="B"/>
    <m/>
    <n v="10.5"/>
    <m/>
    <s v="N"/>
    <n v="5000"/>
    <n v="48001"/>
    <m/>
    <m/>
    <n v="0"/>
    <n v="4958"/>
    <m/>
    <m/>
    <m/>
    <m/>
    <m/>
    <m/>
    <m/>
    <m/>
    <x v="5"/>
    <s v="H-Quesnel River H"/>
    <s v="S-Quesnel R"/>
    <s v="BC"/>
    <s v="FRTH"/>
    <s v="UPFR"/>
    <s v="N"/>
    <n v="0.10328951480177496"/>
    <m/>
  </r>
  <r>
    <s v="T"/>
    <n v="4.0999999999999996"/>
    <n v="20171204"/>
    <s v="CDFO"/>
    <s v="CDFO"/>
    <n v="3"/>
    <s v="021863"/>
    <x v="0"/>
    <m/>
    <m/>
    <m/>
    <m/>
    <n v="1"/>
    <n v="1"/>
    <x v="15"/>
    <n v="198304"/>
    <n v="19830405"/>
    <s v="2FS  UPFRR0262"/>
    <s v="2FS  UPFRH0155"/>
    <s v="2FS  UPFRS0262"/>
    <x v="2"/>
    <s v="H"/>
    <s v="B"/>
    <m/>
    <n v="2.8"/>
    <m/>
    <s v="N"/>
    <n v="5000"/>
    <n v="102087"/>
    <m/>
    <m/>
    <n v="0"/>
    <n v="165775"/>
    <n v="5000"/>
    <n v="1031"/>
    <m/>
    <n v="0.01"/>
    <n v="36"/>
    <m/>
    <m/>
    <m/>
    <x v="56"/>
    <s v="H-Quesnel River H"/>
    <s v="S-Slim Cr"/>
    <s v="BC"/>
    <s v="FRTH"/>
    <s v="UPFR"/>
    <s v="N"/>
    <n v="1.623860040945468"/>
    <m/>
  </r>
  <r>
    <s v="T"/>
    <n v="4.0999999999999996"/>
    <n v="20171204"/>
    <s v="CDFO"/>
    <s v="CDFO"/>
    <n v="3"/>
    <s v="023032"/>
    <x v="0"/>
    <m/>
    <m/>
    <m/>
    <m/>
    <n v="1"/>
    <n v="1"/>
    <x v="23"/>
    <n v="198504"/>
    <n v="19850405"/>
    <s v="2FS  UPFRR0412"/>
    <s v="2FS  UPFRH0155"/>
    <s v="2FS  UPFRS0412"/>
    <x v="1"/>
    <s v="H"/>
    <s v="P"/>
    <m/>
    <n v="6.1"/>
    <m/>
    <s v="N"/>
    <n v="5000"/>
    <n v="27356"/>
    <m/>
    <m/>
    <n v="0"/>
    <n v="2651"/>
    <n v="5000"/>
    <n v="205"/>
    <m/>
    <n v="7.4000000000000003E-3"/>
    <n v="1"/>
    <m/>
    <m/>
    <m/>
    <x v="34"/>
    <s v="H-Quesnel River H"/>
    <s v="S-James Cr"/>
    <s v="BC"/>
    <s v="FRTH"/>
    <s v="UPFR"/>
    <s v="N"/>
    <n v="9.6907442608568498E-2"/>
    <m/>
  </r>
  <r>
    <s v="T"/>
    <n v="4.0999999999999996"/>
    <n v="20171204"/>
    <s v="CDFO"/>
    <s v="CDFO"/>
    <n v="3"/>
    <s v="021524"/>
    <x v="0"/>
    <m/>
    <m/>
    <m/>
    <m/>
    <n v="1"/>
    <n v="2"/>
    <x v="28"/>
    <n v="199110"/>
    <n v="19911003"/>
    <s v="2FS  UPFRR2692"/>
    <s v="2FS  UPFRH0155"/>
    <s v="2FS  UPFRS0155"/>
    <x v="2"/>
    <s v="H"/>
    <s v="B"/>
    <m/>
    <n v="10.7"/>
    <n v="94"/>
    <s v="N"/>
    <n v="5000"/>
    <n v="50197"/>
    <m/>
    <m/>
    <m/>
    <m/>
    <m/>
    <m/>
    <m/>
    <m/>
    <n v="1"/>
    <n v="100"/>
    <m/>
    <s v="TIME OF RELEASE-FALL"/>
    <x v="57"/>
    <s v="H-Quesnel River H"/>
    <s v="S-Quesnel R"/>
    <s v="BC"/>
    <s v="FRTH"/>
    <s v="UPFR"/>
    <s v="N"/>
    <n v="0"/>
    <m/>
  </r>
  <r>
    <s v="N"/>
    <n v="4.0999999999999996"/>
    <n v="20171204"/>
    <s v="CDFO"/>
    <s v="CDFO"/>
    <n v="3"/>
    <s v="!03NOCN9850"/>
    <x v="1"/>
    <m/>
    <m/>
    <m/>
    <m/>
    <n v="1"/>
    <n v="3"/>
    <x v="19"/>
    <n v="19990605"/>
    <n v="19990606"/>
    <s v="2FS  LWFRR0302"/>
    <s v="2FS  LWFRH0302"/>
    <s v="2FS  LWFRS0107"/>
    <x v="2"/>
    <s v="H"/>
    <s v="B"/>
    <m/>
    <n v="1.8"/>
    <m/>
    <s v="N"/>
    <m/>
    <m/>
    <m/>
    <m/>
    <n v="0"/>
    <n v="171828"/>
    <m/>
    <m/>
    <s v="B"/>
    <m/>
    <m/>
    <m/>
    <m/>
    <m/>
    <x v="32"/>
    <s v="H-Alouette River, South H"/>
    <s v="S-Chilliwack R"/>
    <s v="BC"/>
    <s v="FRTH"/>
    <s v="LWFR"/>
    <s v="N"/>
    <s v=""/>
    <m/>
  </r>
  <r>
    <s v="N"/>
    <n v="4.0999999999999996"/>
    <n v="20171204"/>
    <s v="CDFO"/>
    <s v="CDFO"/>
    <n v="3"/>
    <s v="!03NOCN9852"/>
    <x v="1"/>
    <m/>
    <m/>
    <m/>
    <m/>
    <n v="1"/>
    <n v="2"/>
    <x v="19"/>
    <n v="199905"/>
    <n v="199905"/>
    <s v="2FS  UPFRR0155"/>
    <s v="2FS  UPFRH0022"/>
    <s v="2FS  UPFRS0155"/>
    <x v="1"/>
    <s v="H"/>
    <s v="B"/>
    <s v="FR"/>
    <n v="3"/>
    <m/>
    <s v="N"/>
    <m/>
    <m/>
    <m/>
    <m/>
    <n v="0"/>
    <n v="90"/>
    <m/>
    <m/>
    <s v="B"/>
    <m/>
    <m/>
    <m/>
    <m/>
    <m/>
    <x v="5"/>
    <s v="H-Williams Lk Schools"/>
    <s v="S-Quesnel R"/>
    <s v="BC"/>
    <s v="FRTH"/>
    <s v="UPFR"/>
    <s v="N"/>
    <s v=""/>
    <m/>
  </r>
  <r>
    <s v="N"/>
    <n v="4.0999999999999996"/>
    <n v="20171204"/>
    <s v="CDFO"/>
    <s v="CDFO"/>
    <n v="3"/>
    <s v="!03NOCN9245"/>
    <x v="1"/>
    <m/>
    <m/>
    <m/>
    <m/>
    <n v="1"/>
    <n v="2"/>
    <x v="4"/>
    <n v="199305"/>
    <n v="199305"/>
    <s v="2FS  TOMFR0162"/>
    <s v="2FS  TOMFH1924"/>
    <s v="2FS  TOMFS0162"/>
    <x v="2"/>
    <s v="H"/>
    <s v="B"/>
    <s v="FR"/>
    <m/>
    <m/>
    <s v="N"/>
    <m/>
    <m/>
    <m/>
    <m/>
    <n v="0"/>
    <n v="160"/>
    <m/>
    <m/>
    <s v="B"/>
    <m/>
    <m/>
    <m/>
    <m/>
    <m/>
    <x v="19"/>
    <s v="H-North Thompson Schools"/>
    <s v="S-Clearwater R Up"/>
    <s v="BC"/>
    <s v="FRTH"/>
    <s v="TOMF"/>
    <s v="N"/>
    <s v=""/>
    <m/>
  </r>
  <r>
    <s v="N"/>
    <n v="4.0999999999999996"/>
    <n v="20171204"/>
    <s v="CDFO"/>
    <s v="CDFO"/>
    <n v="3"/>
    <s v="!03NOCN9259"/>
    <x v="1"/>
    <m/>
    <m/>
    <m/>
    <m/>
    <n v="1"/>
    <n v="1"/>
    <x v="4"/>
    <n v="199306"/>
    <n v="199306"/>
    <s v="2FS  UPFRR1304"/>
    <s v="2FS  UPFRH1304"/>
    <s v="2FS  UPFRS1304"/>
    <x v="1"/>
    <s v="H"/>
    <s v="P"/>
    <m/>
    <n v="8.5"/>
    <m/>
    <s v="N"/>
    <m/>
    <m/>
    <m/>
    <m/>
    <n v="0"/>
    <n v="2500"/>
    <m/>
    <m/>
    <s v="B"/>
    <m/>
    <m/>
    <m/>
    <m/>
    <m/>
    <x v="58"/>
    <s v="H-Chilako River H"/>
    <s v="S-Chilako R"/>
    <s v="BC"/>
    <s v="FRTH"/>
    <s v="UPFR"/>
    <s v="N"/>
    <s v=""/>
    <m/>
  </r>
  <r>
    <s v="N"/>
    <n v="4.0999999999999996"/>
    <n v="20171204"/>
    <s v="CDFO"/>
    <s v="CDFO"/>
    <n v="3"/>
    <s v="!03NOCN9261"/>
    <x v="1"/>
    <m/>
    <m/>
    <m/>
    <m/>
    <n v="1"/>
    <n v="1"/>
    <x v="4"/>
    <n v="199305"/>
    <n v="199305"/>
    <s v="2FS  UPFRR1625"/>
    <s v="2FS  UPFRH1651"/>
    <s v="2FS  UPFRS1625"/>
    <x v="1"/>
    <s v="H"/>
    <s v="B"/>
    <s v="FR"/>
    <m/>
    <m/>
    <s v="N"/>
    <m/>
    <m/>
    <m/>
    <m/>
    <n v="0"/>
    <n v="720"/>
    <m/>
    <m/>
    <s v="B"/>
    <m/>
    <m/>
    <m/>
    <m/>
    <m/>
    <x v="9"/>
    <s v="H-Pr George (Mackenzie) S"/>
    <s v="S-Salmon R/UPFR"/>
    <s v="BC"/>
    <s v="FRTH"/>
    <s v="UPFR"/>
    <s v="N"/>
    <s v=""/>
    <m/>
  </r>
  <r>
    <s v="N"/>
    <n v="4.0999999999999996"/>
    <n v="20171204"/>
    <s v="CDFO"/>
    <s v="CDFO"/>
    <n v="3"/>
    <s v="!03NOCN9263"/>
    <x v="1"/>
    <m/>
    <m/>
    <m/>
    <m/>
    <n v="1"/>
    <n v="2"/>
    <x v="4"/>
    <n v="199305"/>
    <n v="199305"/>
    <s v="2FS  UPFRR0155"/>
    <s v="2FS  UPFRH0022"/>
    <s v="2FS  UPFRS0155"/>
    <x v="1"/>
    <s v="H"/>
    <s v="B"/>
    <s v="FR"/>
    <n v="3"/>
    <m/>
    <s v="N"/>
    <m/>
    <m/>
    <m/>
    <m/>
    <n v="0"/>
    <n v="900"/>
    <m/>
    <m/>
    <s v="B"/>
    <m/>
    <m/>
    <m/>
    <m/>
    <m/>
    <x v="5"/>
    <s v="H-Williams Lk Schools"/>
    <s v="S-Quesnel R"/>
    <s v="BC"/>
    <s v="FRTH"/>
    <s v="UPFR"/>
    <s v="N"/>
    <s v=""/>
    <m/>
  </r>
  <r>
    <s v="N"/>
    <n v="4.0999999999999996"/>
    <n v="20171204"/>
    <s v="CDFO"/>
    <s v="CDFO"/>
    <n v="3"/>
    <s v="!03NOCN9210"/>
    <x v="1"/>
    <m/>
    <m/>
    <m/>
    <m/>
    <n v="1"/>
    <n v="3"/>
    <x v="4"/>
    <n v="199302"/>
    <n v="19930203"/>
    <s v="2FS  LWFRR0107"/>
    <s v="2FS  LWFRH0107"/>
    <s v="2FS  LWFRS0107"/>
    <x v="4"/>
    <s v="H"/>
    <s v="B"/>
    <m/>
    <n v="0.3"/>
    <m/>
    <s v="N"/>
    <m/>
    <m/>
    <m/>
    <m/>
    <n v="0"/>
    <n v="123889"/>
    <m/>
    <m/>
    <s v="B"/>
    <m/>
    <m/>
    <m/>
    <m/>
    <s v="EXCESS"/>
    <x v="16"/>
    <s v="H-Chilliwack River H"/>
    <s v="S-Chilliwack R"/>
    <s v="BC"/>
    <s v="FRTH"/>
    <s v="LWFR"/>
    <s v="N"/>
    <s v=""/>
    <m/>
  </r>
  <r>
    <s v="N"/>
    <n v="4.0999999999999996"/>
    <n v="20171204"/>
    <s v="CDFO"/>
    <s v="CDFO"/>
    <n v="3"/>
    <s v="!03NOCN93104"/>
    <x v="1"/>
    <m/>
    <m/>
    <m/>
    <m/>
    <n v="1"/>
    <n v="1"/>
    <x v="18"/>
    <n v="199505"/>
    <n v="19950501"/>
    <s v="2FS  TOMMR0160"/>
    <s v="2FS  TOMMH0160"/>
    <s v="2FS  TOMMS0160"/>
    <x v="3"/>
    <s v="H"/>
    <s v="B"/>
    <m/>
    <n v="23.6"/>
    <n v="227"/>
    <s v="N"/>
    <m/>
    <m/>
    <m/>
    <m/>
    <n v="0"/>
    <n v="56816"/>
    <m/>
    <m/>
    <s v="B"/>
    <m/>
    <m/>
    <m/>
    <m/>
    <s v="YEARLING RELEASE"/>
    <x v="21"/>
    <s v="H-Spius Creek H"/>
    <s v="S-Spius Cr"/>
    <s v="BC"/>
    <s v="FRTH"/>
    <s v="TOMM"/>
    <s v="N"/>
    <s v=""/>
    <m/>
  </r>
  <r>
    <s v="N"/>
    <n v="4.0999999999999996"/>
    <n v="20171204"/>
    <s v="CDFO"/>
    <s v="CDFO"/>
    <n v="3"/>
    <s v="!03NOCN9313"/>
    <x v="1"/>
    <m/>
    <m/>
    <m/>
    <m/>
    <n v="1"/>
    <n v="2"/>
    <x v="18"/>
    <n v="199405"/>
    <n v="19940524"/>
    <s v="2FS  TOMFR0156"/>
    <s v="2FS  TOMFH0156"/>
    <s v="2FS  TOMFS0156"/>
    <x v="1"/>
    <s v="H"/>
    <s v="P"/>
    <m/>
    <n v="5.7"/>
    <m/>
    <s v="N"/>
    <m/>
    <m/>
    <m/>
    <m/>
    <n v="0"/>
    <n v="130067"/>
    <m/>
    <m/>
    <s v="B"/>
    <m/>
    <m/>
    <m/>
    <m/>
    <s v="PRODUCTION UPPER EAGLE RELEASE"/>
    <x v="6"/>
    <s v="H-Eagle River H"/>
    <s v="S-Eagle R"/>
    <s v="BC"/>
    <s v="FRTH"/>
    <s v="TOMF"/>
    <s v="N"/>
    <s v=""/>
    <m/>
  </r>
  <r>
    <s v="N"/>
    <n v="4.0999999999999996"/>
    <n v="20171204"/>
    <s v="CDFO"/>
    <s v="CDFO"/>
    <n v="3"/>
    <s v="!03NOCN9461"/>
    <x v="1"/>
    <m/>
    <m/>
    <m/>
    <m/>
    <n v="1"/>
    <n v="2"/>
    <x v="2"/>
    <n v="199505"/>
    <n v="199505"/>
    <s v="2FS  TOMFR0161"/>
    <s v="2FS  TOMFH2559"/>
    <s v="2FS  TOMFS0161"/>
    <x v="1"/>
    <s v="H"/>
    <s v="B"/>
    <s v="FR"/>
    <m/>
    <m/>
    <s v="N"/>
    <m/>
    <m/>
    <m/>
    <m/>
    <n v="0"/>
    <n v="400"/>
    <m/>
    <m/>
    <s v="B"/>
    <m/>
    <m/>
    <m/>
    <m/>
    <m/>
    <x v="1"/>
    <s v="H-Vernon Schools"/>
    <s v="S-Shuswap R Low"/>
    <s v="BC"/>
    <s v="FRTH"/>
    <s v="TOMF"/>
    <s v="N"/>
    <s v=""/>
    <m/>
  </r>
  <r>
    <s v="T"/>
    <n v="4.0999999999999996"/>
    <n v="20171204"/>
    <s v="CDFO"/>
    <s v="CDFO"/>
    <n v="3"/>
    <s v="182257"/>
    <x v="0"/>
    <m/>
    <m/>
    <m/>
    <m/>
    <n v="1"/>
    <n v="3"/>
    <x v="16"/>
    <n v="19960607"/>
    <n v="19960609"/>
    <s v="2FS  LWFRR0154"/>
    <s v="2FS  LWFRH0154"/>
    <s v="2FS  LWFRS0229"/>
    <x v="1"/>
    <s v="H"/>
    <s v="P"/>
    <m/>
    <n v="4.4000000000000004"/>
    <n v="75"/>
    <s v="N"/>
    <n v="5000"/>
    <n v="46857"/>
    <m/>
    <m/>
    <n v="0"/>
    <n v="61715"/>
    <n v="5000"/>
    <n v="555"/>
    <s v="B"/>
    <n v="1.17E-2"/>
    <n v="40"/>
    <n v="1965"/>
    <m/>
    <m/>
    <x v="3"/>
    <s v="H-Chehalis River H"/>
    <s v="S-Harrison R"/>
    <s v="BC"/>
    <s v="FRTH"/>
    <s v="LWFR"/>
    <s v="N"/>
    <n v="1.3170924301598481"/>
    <m/>
  </r>
  <r>
    <s v="N"/>
    <n v="4.0999999999999996"/>
    <n v="20171204"/>
    <s v="CDFO"/>
    <s v="CDFO"/>
    <n v="3"/>
    <s v="!03NOCN03123"/>
    <x v="1"/>
    <m/>
    <m/>
    <m/>
    <m/>
    <n v="1"/>
    <n v="2"/>
    <x v="21"/>
    <n v="200405"/>
    <n v="200405"/>
    <s v="2FS  UPFRR0155"/>
    <s v="2FS  UPFRH2480"/>
    <s v="2FS  UPFRS0155"/>
    <x v="1"/>
    <s v="H"/>
    <s v="B"/>
    <s v="FR"/>
    <n v="3"/>
    <m/>
    <s v="N"/>
    <m/>
    <m/>
    <m/>
    <m/>
    <n v="0"/>
    <n v="400"/>
    <m/>
    <m/>
    <m/>
    <m/>
    <m/>
    <m/>
    <m/>
    <m/>
    <x v="5"/>
    <s v="H-Quesnel Schools"/>
    <s v="S-Quesnel R"/>
    <s v="BC"/>
    <s v="FRTH"/>
    <s v="UPFR"/>
    <s v="N"/>
    <s v=""/>
    <m/>
  </r>
  <r>
    <s v="N"/>
    <n v="4.0999999999999996"/>
    <n v="20171204"/>
    <s v="CDFO"/>
    <s v="CDFO"/>
    <n v="3"/>
    <s v="!03NOCN97123"/>
    <x v="1"/>
    <m/>
    <m/>
    <m/>
    <m/>
    <n v="1"/>
    <n v="1"/>
    <x v="1"/>
    <n v="199805"/>
    <n v="199805"/>
    <s v="2FS  UPFRR1625"/>
    <s v="2FS  UPFRH2150"/>
    <s v="2FS  UPFRS1625"/>
    <x v="1"/>
    <s v="H"/>
    <s v="B"/>
    <s v="FR"/>
    <n v="3"/>
    <m/>
    <s v="N"/>
    <m/>
    <m/>
    <m/>
    <m/>
    <n v="0"/>
    <n v="240"/>
    <m/>
    <m/>
    <m/>
    <m/>
    <m/>
    <m/>
    <m/>
    <m/>
    <x v="9"/>
    <s v="H-Nechako Lks (Vanderh) S"/>
    <s v="S-Salmon R/UPFR"/>
    <s v="BC"/>
    <s v="FRTH"/>
    <s v="UPFR"/>
    <s v="N"/>
    <s v=""/>
    <m/>
  </r>
  <r>
    <s v="T"/>
    <n v="4.0999999999999996"/>
    <n v="20171204"/>
    <s v="CDFO"/>
    <s v="CDFO"/>
    <n v="3"/>
    <s v="021858"/>
    <x v="0"/>
    <m/>
    <m/>
    <m/>
    <m/>
    <n v="1"/>
    <n v="1"/>
    <x v="7"/>
    <n v="198004"/>
    <n v="19800428"/>
    <s v="2FS  LWFRR0152"/>
    <s v="2FS  LWFRH0152"/>
    <s v="2FS  LWFRS0152"/>
    <x v="2"/>
    <s v="H"/>
    <s v="P"/>
    <m/>
    <n v="3.6"/>
    <m/>
    <s v="N"/>
    <n v="5000"/>
    <n v="32908"/>
    <m/>
    <m/>
    <n v="5000"/>
    <n v="1203"/>
    <m/>
    <m/>
    <m/>
    <n v="3.5299999999999998E-2"/>
    <n v="1"/>
    <m/>
    <m/>
    <m/>
    <x v="13"/>
    <s v="H-Birkenhead River H"/>
    <s v="S-Birkenhead R"/>
    <s v="BC"/>
    <s v="FRTH"/>
    <s v="LWFR"/>
    <s v="N"/>
    <n v="3.6556460435152545E-2"/>
    <m/>
  </r>
  <r>
    <s v="T"/>
    <n v="4.0999999999999996"/>
    <n v="20171204"/>
    <s v="CDFO"/>
    <s v="CDFO"/>
    <n v="3"/>
    <s v="021915"/>
    <x v="0"/>
    <m/>
    <m/>
    <m/>
    <m/>
    <n v="1"/>
    <n v="1"/>
    <x v="37"/>
    <n v="198204"/>
    <n v="19820430"/>
    <s v="2FS  LWFRR0152"/>
    <s v="2FS  LWFRH0152"/>
    <s v="2FS  LWFRS0152"/>
    <x v="3"/>
    <s v="H"/>
    <s v="B"/>
    <m/>
    <n v="44.7"/>
    <m/>
    <s v="N"/>
    <n v="5000"/>
    <n v="8291"/>
    <m/>
    <m/>
    <n v="5000"/>
    <n v="1463"/>
    <m/>
    <m/>
    <m/>
    <n v="0.15"/>
    <n v="365"/>
    <m/>
    <m/>
    <s v="EXTENDED REARING"/>
    <x v="13"/>
    <s v="H-Birkenhead River H"/>
    <s v="S-Birkenhead R"/>
    <s v="BC"/>
    <s v="FRTH"/>
    <s v="LWFR"/>
    <s v="N"/>
    <n v="0.17645639850440237"/>
    <m/>
  </r>
  <r>
    <s v="T"/>
    <n v="4.0999999999999996"/>
    <n v="20171204"/>
    <s v="CDFO"/>
    <s v="CDFO"/>
    <n v="3"/>
    <s v="023011"/>
    <x v="0"/>
    <m/>
    <m/>
    <m/>
    <m/>
    <n v="1"/>
    <n v="2"/>
    <x v="23"/>
    <n v="198504"/>
    <n v="19850422"/>
    <s v="2FS  UPFRR0155"/>
    <s v="2FS  UPFRH0155"/>
    <s v="2FS  UPFRS0155"/>
    <x v="2"/>
    <s v="H"/>
    <s v="B"/>
    <m/>
    <n v="2.6"/>
    <m/>
    <s v="N"/>
    <n v="5000"/>
    <n v="23526"/>
    <m/>
    <m/>
    <n v="0"/>
    <n v="272"/>
    <n v="5000"/>
    <n v="231"/>
    <m/>
    <n v="9.7000000000000003E-3"/>
    <n v="1"/>
    <m/>
    <m/>
    <s v="EARLY TIMING RELEASE - WHITE X WHITE"/>
    <x v="5"/>
    <s v="H-Quesnel River H"/>
    <s v="S-Quesnel R"/>
    <s v="BC"/>
    <s v="FRTH"/>
    <s v="UPFR"/>
    <s v="N"/>
    <n v="1.1561676443084248E-2"/>
    <m/>
  </r>
  <r>
    <s v="T"/>
    <n v="4.0999999999999996"/>
    <n v="20171204"/>
    <s v="CDFO"/>
    <s v="CDFO"/>
    <n v="3"/>
    <s v="020115"/>
    <x v="0"/>
    <m/>
    <m/>
    <m/>
    <m/>
    <n v="1"/>
    <n v="1"/>
    <x v="11"/>
    <n v="19900425"/>
    <n v="19900426"/>
    <s v="2FS  UPFRR0273"/>
    <s v="2FS  UPFRH0155"/>
    <s v="2FS  UPFRS0273"/>
    <x v="1"/>
    <s v="H"/>
    <s v="P"/>
    <m/>
    <n v="7.6"/>
    <n v="87"/>
    <s v="N"/>
    <n v="5000"/>
    <n v="26489"/>
    <m/>
    <m/>
    <n v="0"/>
    <n v="34017"/>
    <n v="5000"/>
    <n v="267"/>
    <s v="C"/>
    <n v="0.01"/>
    <n v="30"/>
    <n v="166"/>
    <m/>
    <s v="REPLICATE OF 020120 &amp; 020122"/>
    <x v="59"/>
    <s v="H-Quesnel River H"/>
    <s v="S-Chilcotin R"/>
    <s v="BC"/>
    <s v="FRTH"/>
    <s v="UPFR"/>
    <s v="N"/>
    <n v="1.2841934387859111"/>
    <m/>
  </r>
  <r>
    <s v="T"/>
    <n v="4.0999999999999996"/>
    <n v="20171204"/>
    <s v="CDFO"/>
    <s v="CDFO"/>
    <n v="3"/>
    <s v="024749"/>
    <x v="0"/>
    <m/>
    <m/>
    <m/>
    <m/>
    <n v="1"/>
    <n v="1"/>
    <x v="5"/>
    <n v="19880414"/>
    <n v="19880415"/>
    <s v="2FS  UPFRR0273"/>
    <s v="2FS  UPFRH0155"/>
    <s v="2FS  UPFRS0273"/>
    <x v="1"/>
    <s v="H"/>
    <s v="P"/>
    <m/>
    <n v="5.8"/>
    <n v="87"/>
    <s v="N"/>
    <n v="5000"/>
    <n v="25187"/>
    <m/>
    <m/>
    <n v="0"/>
    <n v="137516"/>
    <m/>
    <m/>
    <s v="C"/>
    <m/>
    <n v="1"/>
    <m/>
    <m/>
    <s v="REP. CODE 024750"/>
    <x v="59"/>
    <s v="H-Quesnel River H"/>
    <s v="S-Chilcotin R"/>
    <s v="BC"/>
    <s v="FRTH"/>
    <s v="UPFR"/>
    <s v="N"/>
    <n v="5.459800690832572"/>
    <m/>
  </r>
  <r>
    <s v="T"/>
    <n v="4.0999999999999996"/>
    <n v="20171204"/>
    <s v="CDFO"/>
    <s v="CDFO"/>
    <n v="3"/>
    <s v="024750"/>
    <x v="0"/>
    <m/>
    <m/>
    <m/>
    <m/>
    <n v="1"/>
    <n v="1"/>
    <x v="5"/>
    <n v="19880414"/>
    <n v="19880415"/>
    <s v="2FS  UPFRR0273"/>
    <s v="2FS  UPFRH0155"/>
    <s v="2FS  UPFRS0273"/>
    <x v="1"/>
    <s v="H"/>
    <s v="P"/>
    <m/>
    <n v="5.8"/>
    <n v="87"/>
    <s v="N"/>
    <n v="5000"/>
    <n v="26597"/>
    <m/>
    <m/>
    <n v="0"/>
    <n v="145214"/>
    <m/>
    <m/>
    <s v="C"/>
    <m/>
    <n v="1"/>
    <m/>
    <m/>
    <s v="REP. CODE 024749"/>
    <x v="59"/>
    <s v="H-Quesnel River H"/>
    <s v="S-Chilcotin R"/>
    <s v="BC"/>
    <s v="FRTH"/>
    <s v="UPFR"/>
    <s v="N"/>
    <n v="5.4597886979734556"/>
    <m/>
  </r>
  <r>
    <s v="T"/>
    <n v="4.0999999999999996"/>
    <n v="20171204"/>
    <s v="CDFO"/>
    <s v="CDFO"/>
    <n v="3"/>
    <s v="024251"/>
    <x v="0"/>
    <m/>
    <m/>
    <m/>
    <m/>
    <n v="1"/>
    <n v="2"/>
    <x v="9"/>
    <n v="198704"/>
    <n v="19870424"/>
    <s v="2FS  UPFRR0272"/>
    <s v="2FS  UPFRH0155"/>
    <s v="2FS  UPFRS0272"/>
    <x v="1"/>
    <s v="H"/>
    <s v="P"/>
    <m/>
    <n v="3.9"/>
    <m/>
    <s v="N"/>
    <n v="5000"/>
    <n v="26670"/>
    <m/>
    <m/>
    <n v="0"/>
    <n v="7080"/>
    <n v="5000"/>
    <n v="110"/>
    <m/>
    <n v="4.1000000000000003E-3"/>
    <n v="2"/>
    <m/>
    <m/>
    <s v="REPLICATE WITH 024213-16, 024252 &amp; 023809-10"/>
    <x v="0"/>
    <s v="H-Quesnel River H"/>
    <s v="S-Chilko R"/>
    <s v="BC"/>
    <s v="FRTH"/>
    <s v="UPFR"/>
    <s v="N"/>
    <n v="0.26546681664791899"/>
    <m/>
  </r>
  <r>
    <s v="T"/>
    <n v="4.0999999999999996"/>
    <n v="20171204"/>
    <s v="CDFO"/>
    <s v="CDFO"/>
    <n v="3"/>
    <s v="024252"/>
    <x v="0"/>
    <m/>
    <m/>
    <m/>
    <m/>
    <n v="1"/>
    <n v="2"/>
    <x v="9"/>
    <n v="198704"/>
    <n v="19870424"/>
    <s v="2FS  UPFRR0272"/>
    <s v="2FS  UPFRH0155"/>
    <s v="2FS  UPFRS0272"/>
    <x v="1"/>
    <s v="H"/>
    <s v="P"/>
    <m/>
    <n v="3.9"/>
    <m/>
    <s v="N"/>
    <n v="5000"/>
    <n v="26715"/>
    <m/>
    <m/>
    <n v="0"/>
    <n v="7092"/>
    <n v="5000"/>
    <n v="216"/>
    <m/>
    <n v="8.0000000000000002E-3"/>
    <n v="2"/>
    <m/>
    <m/>
    <s v="REPLICATE WITH 024213-16, 024251 &amp; 023809-10"/>
    <x v="0"/>
    <s v="H-Quesnel River H"/>
    <s v="S-Chilko R"/>
    <s v="BC"/>
    <s v="FRTH"/>
    <s v="UPFR"/>
    <s v="N"/>
    <n v="0.26546883773161145"/>
    <m/>
  </r>
  <r>
    <s v="T"/>
    <n v="4.0999999999999996"/>
    <n v="20171204"/>
    <s v="CDFO"/>
    <s v="CDFO"/>
    <n v="3"/>
    <s v="021531"/>
    <x v="0"/>
    <m/>
    <m/>
    <m/>
    <m/>
    <n v="1"/>
    <n v="2"/>
    <x v="28"/>
    <n v="199105"/>
    <n v="19910515"/>
    <s v="2FS  TOMFR1958"/>
    <s v="2FS  TOMFH1958"/>
    <s v="2FS  TOMFS1958"/>
    <x v="1"/>
    <s v="H"/>
    <s v="B"/>
    <m/>
    <n v="10.3"/>
    <n v="95"/>
    <s v="N"/>
    <n v="5000"/>
    <n v="50529"/>
    <m/>
    <m/>
    <n v="0"/>
    <n v="389973"/>
    <m/>
    <m/>
    <s v="B"/>
    <m/>
    <n v="42"/>
    <n v="2000"/>
    <m/>
    <s v="TIME OF RELEASE: LATE. SEE 021530."/>
    <x v="12"/>
    <s v="H-Shuswap River, Middle,"/>
    <s v="S-Shuswap R Middle"/>
    <s v="BC"/>
    <s v="FRTH"/>
    <s v="TOMF"/>
    <s v="N"/>
    <n v="7.7178056165766193"/>
    <m/>
  </r>
  <r>
    <s v="T"/>
    <n v="4.0999999999999996"/>
    <n v="20171204"/>
    <s v="CDFO"/>
    <s v="CDFO"/>
    <n v="3"/>
    <s v="024319"/>
    <x v="0"/>
    <m/>
    <m/>
    <m/>
    <m/>
    <n v="1"/>
    <n v="2"/>
    <x v="9"/>
    <n v="198704"/>
    <n v="19870423"/>
    <s v="2FS  UPFRR0155"/>
    <s v="2FS  UPFRH0155"/>
    <s v="2FS  UPFRS0155"/>
    <x v="1"/>
    <s v="H"/>
    <s v="B"/>
    <m/>
    <n v="3.9"/>
    <m/>
    <s v="N"/>
    <n v="5000"/>
    <n v="53378"/>
    <m/>
    <m/>
    <n v="0"/>
    <n v="183302"/>
    <m/>
    <m/>
    <m/>
    <m/>
    <n v="1"/>
    <m/>
    <m/>
    <s v="RED/RED FLESH COLOUR"/>
    <x v="5"/>
    <s v="H-Quesnel River H"/>
    <s v="S-Quesnel R"/>
    <s v="BC"/>
    <s v="FRTH"/>
    <s v="UPFR"/>
    <s v="N"/>
    <n v="3.4340364944359099"/>
    <m/>
  </r>
  <r>
    <s v="N"/>
    <n v="4.0999999999999996"/>
    <n v="20171204"/>
    <s v="CDFO"/>
    <s v="CDFO"/>
    <n v="3"/>
    <s v="!03NOCN8730"/>
    <x v="1"/>
    <m/>
    <m/>
    <m/>
    <m/>
    <n v="1"/>
    <n v="1"/>
    <x v="5"/>
    <n v="19880515"/>
    <n v="19880515"/>
    <s v="2FS  UPFRR1625"/>
    <s v="2FS  UPFRH1651"/>
    <s v="2FS  UPFRS1625"/>
    <x v="1"/>
    <s v="H"/>
    <s v="B"/>
    <s v="FR"/>
    <n v="4"/>
    <m/>
    <s v="N"/>
    <m/>
    <m/>
    <m/>
    <m/>
    <n v="0"/>
    <n v="576"/>
    <m/>
    <m/>
    <s v="B"/>
    <m/>
    <m/>
    <m/>
    <m/>
    <m/>
    <x v="9"/>
    <s v="H-Pr George (Mackenzie) S"/>
    <s v="S-Salmon R/UPFR"/>
    <s v="BC"/>
    <s v="FRTH"/>
    <s v="UPFR"/>
    <s v="N"/>
    <s v=""/>
    <m/>
  </r>
  <r>
    <s v="T"/>
    <n v="4.0999999999999996"/>
    <n v="20171204"/>
    <s v="CDFO"/>
    <s v="CDFO"/>
    <n v="3"/>
    <s v="025451"/>
    <x v="0"/>
    <m/>
    <m/>
    <m/>
    <m/>
    <n v="1"/>
    <n v="3"/>
    <x v="5"/>
    <n v="19880915"/>
    <n v="19881109"/>
    <s v="2FS  LWFRR0154"/>
    <s v="2FS  LWFRH0154"/>
    <s v="2FS  LWFRS0229"/>
    <x v="2"/>
    <s v="H"/>
    <s v="B"/>
    <m/>
    <n v="31.4"/>
    <n v="140"/>
    <s v="N"/>
    <n v="5000"/>
    <n v="26624"/>
    <m/>
    <m/>
    <n v="5000"/>
    <n v="296"/>
    <m/>
    <m/>
    <m/>
    <n v="1.0999999999999999E-2"/>
    <n v="7"/>
    <m/>
    <m/>
    <s v="TIME AND SIZE OF RELEASE: FALL EXTENDED REARED"/>
    <x v="3"/>
    <s v="H-Chehalis River H"/>
    <s v="S-Harrison R"/>
    <s v="BC"/>
    <s v="FRTH"/>
    <s v="LWFR"/>
    <s v="N"/>
    <n v="1.1117788461538462E-2"/>
    <m/>
  </r>
  <r>
    <s v="N"/>
    <n v="4.0999999999999996"/>
    <n v="20171204"/>
    <s v="CDFO"/>
    <s v="CDFO"/>
    <n v="3"/>
    <s v="!03NOCN9919"/>
    <x v="1"/>
    <m/>
    <m/>
    <m/>
    <m/>
    <n v="1"/>
    <n v="1"/>
    <x v="34"/>
    <n v="20000615"/>
    <n v="20000615"/>
    <s v="2FS  UPFRR1890"/>
    <s v="2FS  UPFRH0270"/>
    <s v="2FS  UPFRS1890"/>
    <x v="2"/>
    <s v="H"/>
    <s v="B"/>
    <m/>
    <n v="1.02"/>
    <n v="49"/>
    <s v="N"/>
    <m/>
    <m/>
    <m/>
    <m/>
    <n v="0"/>
    <n v="82986"/>
    <m/>
    <m/>
    <s v="W"/>
    <m/>
    <m/>
    <m/>
    <m/>
    <m/>
    <x v="15"/>
    <s v="H-Penny H"/>
    <s v="S-Dome Cr"/>
    <s v="BC"/>
    <s v="FRTH"/>
    <s v="UPFR"/>
    <s v="N"/>
    <s v=""/>
    <m/>
  </r>
  <r>
    <s v="T"/>
    <n v="4.0999999999999996"/>
    <n v="20171204"/>
    <s v="CDFO"/>
    <s v="CDFO"/>
    <n v="3"/>
    <s v="023128"/>
    <x v="0"/>
    <m/>
    <m/>
    <m/>
    <m/>
    <n v="1"/>
    <n v="3"/>
    <x v="23"/>
    <n v="198604"/>
    <n v="19860430"/>
    <s v="2FS  LWFRR0154"/>
    <s v="2FS  LWFRH0154"/>
    <s v="2FS  LWFRS0229"/>
    <x v="3"/>
    <s v="H"/>
    <s v="B"/>
    <m/>
    <n v="26.2"/>
    <m/>
    <s v="N"/>
    <n v="5000"/>
    <n v="8747"/>
    <m/>
    <m/>
    <n v="5000"/>
    <n v="88"/>
    <m/>
    <m/>
    <m/>
    <n v="0.01"/>
    <n v="2"/>
    <m/>
    <m/>
    <s v="WHITE; REARED ONE YEAR"/>
    <x v="3"/>
    <s v="H-Chehalis River H"/>
    <s v="S-Harrison R"/>
    <s v="BC"/>
    <s v="FRTH"/>
    <s v="LWFR"/>
    <s v="N"/>
    <n v="1.0060592203041042E-2"/>
    <m/>
  </r>
  <r>
    <s v="T"/>
    <n v="4.0999999999999996"/>
    <n v="20171204"/>
    <s v="CDFO"/>
    <s v="CDFO"/>
    <n v="3"/>
    <s v="024801"/>
    <x v="0"/>
    <m/>
    <m/>
    <m/>
    <m/>
    <n v="1"/>
    <n v="2"/>
    <x v="5"/>
    <n v="19880429"/>
    <n v="19880501"/>
    <s v="2FS  TOMFR2617"/>
    <s v="2FS  TOMFH0162"/>
    <s v="2FS  TOMFS2617"/>
    <x v="1"/>
    <s v="H"/>
    <s v="P"/>
    <m/>
    <n v="3.9"/>
    <n v="71"/>
    <s v="N"/>
    <n v="5000"/>
    <n v="26043"/>
    <m/>
    <m/>
    <n v="0"/>
    <n v="208857"/>
    <m/>
    <m/>
    <s v="B"/>
    <m/>
    <n v="1"/>
    <m/>
    <m/>
    <s v="REPLICATE OF 024763."/>
    <x v="29"/>
    <s v="H-Clearwater River, Up, H"/>
    <s v="S-Clearwater R Low"/>
    <s v="BC"/>
    <s v="FRTH"/>
    <s v="TOMF"/>
    <s v="N"/>
    <n v="8.0196981914525978"/>
    <m/>
  </r>
  <r>
    <s v="N"/>
    <n v="4.0999999999999996"/>
    <n v="20171204"/>
    <s v="CDFO"/>
    <s v="CDFO"/>
    <n v="3"/>
    <s v="!03NOCN92110"/>
    <x v="1"/>
    <m/>
    <m/>
    <m/>
    <m/>
    <n v="1"/>
    <n v="1"/>
    <x v="4"/>
    <n v="1992"/>
    <n v="1992"/>
    <s v="2FS  UPFRR1952"/>
    <s v="2FS  UPFRH0155"/>
    <s v="2FS  UPFRS0352"/>
    <x v="5"/>
    <s v="H"/>
    <s v="P"/>
    <m/>
    <m/>
    <m/>
    <s v="N"/>
    <m/>
    <m/>
    <m/>
    <m/>
    <n v="0"/>
    <n v="143264"/>
    <m/>
    <m/>
    <m/>
    <m/>
    <m/>
    <m/>
    <m/>
    <m/>
    <x v="42"/>
    <s v="H-Quesnel River H"/>
    <s v="S-Cariboo R Up"/>
    <s v="BC"/>
    <s v="FRTH"/>
    <s v="UPFR"/>
    <s v="N"/>
    <s v=""/>
    <m/>
  </r>
  <r>
    <s v="T"/>
    <n v="4.0999999999999996"/>
    <n v="20171204"/>
    <s v="CDFO"/>
    <s v="CDFO"/>
    <n v="3"/>
    <s v="022759"/>
    <x v="0"/>
    <m/>
    <m/>
    <m/>
    <m/>
    <n v="1"/>
    <n v="3"/>
    <x v="26"/>
    <n v="19840609"/>
    <n v="19840610"/>
    <s v="2FS  LWFRR0154"/>
    <s v="2FS  LWFRH0154"/>
    <s v="2FS  LWFRS0229"/>
    <x v="1"/>
    <s v="H"/>
    <s v="B"/>
    <m/>
    <n v="3.7"/>
    <m/>
    <s v="N"/>
    <n v="5000"/>
    <n v="30739"/>
    <m/>
    <m/>
    <n v="0"/>
    <n v="912897"/>
    <n v="5000"/>
    <n v="251"/>
    <m/>
    <n v="8.0999999999999996E-3"/>
    <n v="2"/>
    <m/>
    <m/>
    <s v="TIME OF RELEASE: MID"/>
    <x v="3"/>
    <s v="H-Chehalis River H"/>
    <s v="S-Harrison R"/>
    <s v="BC"/>
    <s v="FRTH"/>
    <s v="LWFR"/>
    <s v="N"/>
    <n v="29.698331110315884"/>
    <m/>
  </r>
  <r>
    <s v="T"/>
    <n v="4.0999999999999996"/>
    <n v="20171204"/>
    <s v="CDFO"/>
    <s v="CDFO"/>
    <n v="3"/>
    <s v="182848"/>
    <x v="0"/>
    <m/>
    <m/>
    <m/>
    <m/>
    <n v="1"/>
    <n v="3"/>
    <x v="32"/>
    <n v="19970606"/>
    <n v="19970607"/>
    <s v="2FS  LWFRR0154"/>
    <s v="2FS  LWFRH0154"/>
    <s v="2FS  LWFRS0229"/>
    <x v="1"/>
    <s v="H"/>
    <s v="P"/>
    <m/>
    <n v="3.5"/>
    <n v="68"/>
    <s v="N"/>
    <n v="5000"/>
    <n v="43221"/>
    <m/>
    <m/>
    <n v="0"/>
    <n v="284861"/>
    <n v="5000"/>
    <n v="7270"/>
    <s v="B"/>
    <n v="0.14399999999999999"/>
    <n v="30"/>
    <n v="1500"/>
    <m/>
    <s v="TIME OF RELEASE-LATE. HARRISON PLAGUE PRESENT"/>
    <x v="3"/>
    <s v="H-Chehalis River H"/>
    <s v="S-Harrison R"/>
    <s v="BC"/>
    <s v="FRTH"/>
    <s v="LWFR"/>
    <s v="N"/>
    <n v="6.5908007681451144"/>
    <m/>
  </r>
  <r>
    <s v="T"/>
    <n v="4.0999999999999996"/>
    <n v="20171204"/>
    <s v="CDFO"/>
    <s v="CDFO"/>
    <n v="3"/>
    <s v="022520"/>
    <x v="0"/>
    <m/>
    <m/>
    <m/>
    <m/>
    <n v="1"/>
    <n v="3"/>
    <x v="15"/>
    <n v="198306"/>
    <n v="19830603"/>
    <s v="2FS  LWFRR0154"/>
    <s v="2FS  LWFRH0154"/>
    <s v="2FS  LWFRS0229"/>
    <x v="1"/>
    <s v="H"/>
    <s v="B"/>
    <m/>
    <n v="4.8"/>
    <m/>
    <s v="N"/>
    <n v="5000"/>
    <n v="31508"/>
    <m/>
    <m/>
    <n v="0"/>
    <n v="166343"/>
    <n v="5000"/>
    <n v="3116"/>
    <m/>
    <n v="0.09"/>
    <n v="21"/>
    <m/>
    <m/>
    <s v="TIME AND SIZE: SMALL LATE RELEASE"/>
    <x v="3"/>
    <s v="H-Chehalis River H"/>
    <s v="S-Harrison R"/>
    <s v="BC"/>
    <s v="FRTH"/>
    <s v="LWFR"/>
    <s v="N"/>
    <n v="5.2793893614320169"/>
    <m/>
  </r>
  <r>
    <s v="T"/>
    <n v="4.0999999999999996"/>
    <n v="20171204"/>
    <s v="CDFO"/>
    <s v="CDFO"/>
    <n v="3"/>
    <s v="023602"/>
    <x v="0"/>
    <m/>
    <m/>
    <m/>
    <m/>
    <n v="1"/>
    <n v="1"/>
    <x v="3"/>
    <n v="198604"/>
    <n v="19860421"/>
    <s v="2FS  UPFRR0127"/>
    <s v="2FS  UPFRH0155"/>
    <s v="2FS  UPFRS0127"/>
    <x v="1"/>
    <s v="H"/>
    <s v="B"/>
    <m/>
    <n v="4.2"/>
    <m/>
    <s v="N"/>
    <n v="5000"/>
    <n v="27406"/>
    <m/>
    <m/>
    <n v="0"/>
    <n v="11496"/>
    <n v="5000"/>
    <n v="205"/>
    <m/>
    <n v="7.4000000000000003E-3"/>
    <n v="1"/>
    <m/>
    <m/>
    <s v="TIME OF RELEASE: EARLY RELEASE SEE 023603-04"/>
    <x v="40"/>
    <s v="H-Quesnel River H"/>
    <s v="S-Fontoniko Cr"/>
    <s v="BC"/>
    <s v="FRTH"/>
    <s v="UPFR"/>
    <s v="N"/>
    <n v="0.4194701890097059"/>
    <m/>
  </r>
  <r>
    <s v="N"/>
    <n v="4.0999999999999996"/>
    <n v="20171204"/>
    <s v="CDFO"/>
    <s v="CDFO"/>
    <n v="3"/>
    <s v="!03NOCN9552"/>
    <x v="1"/>
    <m/>
    <m/>
    <m/>
    <m/>
    <n v="1"/>
    <n v="2"/>
    <x v="16"/>
    <n v="199511"/>
    <n v="19951129"/>
    <s v="2FS  TOMFR0161"/>
    <s v="2FS  TOMFH1958"/>
    <s v="2FS  TOMFS0161"/>
    <x v="5"/>
    <s v="H"/>
    <s v="B"/>
    <m/>
    <m/>
    <m/>
    <s v="N"/>
    <m/>
    <m/>
    <m/>
    <m/>
    <n v="0"/>
    <n v="16380"/>
    <m/>
    <m/>
    <s v="W"/>
    <m/>
    <m/>
    <m/>
    <m/>
    <m/>
    <x v="1"/>
    <s v="H-Shuswap River, Middle,"/>
    <s v="S-Shuswap R Low"/>
    <s v="BC"/>
    <s v="FRTH"/>
    <s v="TOMF"/>
    <s v="N"/>
    <s v=""/>
    <m/>
  </r>
  <r>
    <s v="N"/>
    <n v="4.0999999999999996"/>
    <n v="20171204"/>
    <s v="CDFO"/>
    <s v="CDFO"/>
    <n v="3"/>
    <s v="!03NOCN0461"/>
    <x v="1"/>
    <m/>
    <m/>
    <m/>
    <m/>
    <n v="1"/>
    <n v="2"/>
    <x v="29"/>
    <n v="200505"/>
    <n v="200505"/>
    <s v="2FS  UPFRR0155"/>
    <s v="2FS  UPFRH0022"/>
    <s v="2FS  UPFRS0155"/>
    <x v="2"/>
    <s v="H"/>
    <s v="B"/>
    <s v="FR"/>
    <n v="3"/>
    <m/>
    <s v="N"/>
    <m/>
    <m/>
    <m/>
    <m/>
    <n v="0"/>
    <n v="450"/>
    <m/>
    <m/>
    <s v="B"/>
    <m/>
    <m/>
    <m/>
    <m/>
    <m/>
    <x v="5"/>
    <s v="H-Williams Lk Schools"/>
    <s v="S-Quesnel R"/>
    <s v="BC"/>
    <s v="FRTH"/>
    <s v="UPFR"/>
    <s v="N"/>
    <s v=""/>
    <m/>
  </r>
  <r>
    <s v="N"/>
    <n v="4.0999999999999996"/>
    <n v="20171204"/>
    <s v="CDFO"/>
    <s v="CDFO"/>
    <n v="3"/>
    <s v="!03NOCN8616"/>
    <x v="1"/>
    <m/>
    <m/>
    <m/>
    <m/>
    <n v="1"/>
    <n v="1"/>
    <x v="9"/>
    <n v="198707"/>
    <n v="19870728"/>
    <s v="2FS  TOMMR0253"/>
    <s v="2FS  TOMMH0160"/>
    <s v="2FS  TOMMS0253"/>
    <x v="1"/>
    <s v="H"/>
    <s v="P"/>
    <m/>
    <n v="3.9"/>
    <m/>
    <s v="N"/>
    <m/>
    <m/>
    <m/>
    <m/>
    <n v="0"/>
    <n v="44900"/>
    <m/>
    <m/>
    <m/>
    <m/>
    <m/>
    <m/>
    <m/>
    <s v="SURPLUS FISH"/>
    <x v="8"/>
    <s v="H-Spius Creek H"/>
    <s v="S-Nicola R"/>
    <s v="BC"/>
    <s v="FRTH"/>
    <s v="TOMM"/>
    <s v="N"/>
    <s v=""/>
    <m/>
  </r>
  <r>
    <s v="T"/>
    <n v="4.0999999999999996"/>
    <n v="20171204"/>
    <s v="CDFO"/>
    <s v="CDFO"/>
    <n v="3"/>
    <s v="022411"/>
    <x v="0"/>
    <m/>
    <m/>
    <m/>
    <m/>
    <n v="1"/>
    <n v="1"/>
    <x v="15"/>
    <n v="198304"/>
    <n v="19830415"/>
    <s v="2FS  UPFRR0263"/>
    <s v="2FS  UPFRH0155"/>
    <s v="2FS  UPFRS0263"/>
    <x v="1"/>
    <s v="H"/>
    <s v="B"/>
    <m/>
    <n v="3.4"/>
    <m/>
    <s v="N"/>
    <n v="5000"/>
    <n v="77057"/>
    <m/>
    <m/>
    <n v="5000"/>
    <n v="778"/>
    <m/>
    <m/>
    <m/>
    <n v="0.01"/>
    <n v="56"/>
    <m/>
    <m/>
    <s v="NO IMPRINTING - CONTROL"/>
    <x v="33"/>
    <s v="H-Quesnel River H"/>
    <s v="S-Bowron R"/>
    <s v="BC"/>
    <s v="FRTH"/>
    <s v="UPFR"/>
    <s v="N"/>
    <n v="1.0096422129073284E-2"/>
    <m/>
  </r>
  <r>
    <s v="T"/>
    <n v="4.0999999999999996"/>
    <n v="20171204"/>
    <s v="CDFO"/>
    <s v="CDFO"/>
    <n v="3"/>
    <s v="024743"/>
    <x v="0"/>
    <m/>
    <m/>
    <m/>
    <m/>
    <n v="1"/>
    <n v="1"/>
    <x v="5"/>
    <n v="19880409"/>
    <n v="19880411"/>
    <s v="2FS  UPFRR0263"/>
    <s v="2FS  UPFRH0155"/>
    <s v="2FS  UPFRS0263"/>
    <x v="1"/>
    <s v="H"/>
    <s v="P"/>
    <m/>
    <n v="4.8"/>
    <n v="75"/>
    <s v="N"/>
    <n v="5000"/>
    <n v="26091"/>
    <m/>
    <m/>
    <n v="0"/>
    <n v="71590"/>
    <n v="5000"/>
    <n v="26"/>
    <m/>
    <n v="1E-3"/>
    <n v="1"/>
    <m/>
    <m/>
    <s v="REP. TAGCODES ARE 024744,45,46"/>
    <x v="33"/>
    <s v="H-Quesnel River H"/>
    <s v="S-Bowron R"/>
    <s v="BC"/>
    <s v="FRTH"/>
    <s v="UPFR"/>
    <s v="N"/>
    <n v="2.7438580353378561"/>
    <m/>
  </r>
  <r>
    <s v="T"/>
    <n v="4.0999999999999996"/>
    <n v="20171204"/>
    <s v="CDFO"/>
    <s v="CDFO"/>
    <n v="3"/>
    <s v="023036"/>
    <x v="0"/>
    <m/>
    <m/>
    <m/>
    <m/>
    <n v="1"/>
    <n v="1"/>
    <x v="23"/>
    <n v="19850406"/>
    <n v="19850408"/>
    <s v="2FS  UPFRR0263"/>
    <s v="2FS  UPFRH0155"/>
    <s v="2FS  UPFRS0263"/>
    <x v="1"/>
    <s v="H"/>
    <s v="P"/>
    <m/>
    <n v="3.9"/>
    <m/>
    <s v="N"/>
    <n v="5000"/>
    <n v="25892"/>
    <m/>
    <m/>
    <n v="0"/>
    <n v="19220"/>
    <n v="5000"/>
    <n v="391"/>
    <s v="B"/>
    <n v="1.49E-2"/>
    <n v="1"/>
    <m/>
    <m/>
    <m/>
    <x v="33"/>
    <s v="H-Quesnel River H"/>
    <s v="S-Bowron R"/>
    <s v="BC"/>
    <s v="FRTH"/>
    <s v="UPFR"/>
    <s v="N"/>
    <n v="0.74231422833307581"/>
    <m/>
  </r>
  <r>
    <s v="T"/>
    <n v="4.0999999999999996"/>
    <n v="20171204"/>
    <s v="CDFO"/>
    <s v="CDFO"/>
    <n v="3"/>
    <s v="022622"/>
    <x v="0"/>
    <m/>
    <m/>
    <m/>
    <m/>
    <n v="1"/>
    <n v="1"/>
    <x v="26"/>
    <n v="19840405"/>
    <n v="19840409"/>
    <s v="2FS  UPFRR0263"/>
    <s v="2FS  UPFRH0155"/>
    <s v="2FS  UPFRS0263"/>
    <x v="1"/>
    <s v="H"/>
    <s v="P"/>
    <m/>
    <n v="6.2"/>
    <m/>
    <s v="N"/>
    <n v="5000"/>
    <n v="47282"/>
    <m/>
    <m/>
    <n v="0"/>
    <n v="385145"/>
    <n v="5000"/>
    <n v="2815"/>
    <m/>
    <n v="5.62E-2"/>
    <n v="1"/>
    <m/>
    <m/>
    <m/>
    <x v="33"/>
    <s v="H-Quesnel River H"/>
    <s v="S-Bowron R"/>
    <s v="BC"/>
    <s v="FRTH"/>
    <s v="UPFR"/>
    <s v="N"/>
    <n v="8.1457002664861893"/>
    <m/>
  </r>
  <r>
    <s v="T"/>
    <n v="4.0999999999999996"/>
    <n v="20171204"/>
    <s v="CDFO"/>
    <s v="CDFO"/>
    <n v="3"/>
    <s v="023409"/>
    <x v="0"/>
    <m/>
    <m/>
    <m/>
    <m/>
    <n v="1"/>
    <n v="1"/>
    <x v="3"/>
    <n v="19860414"/>
    <n v="19860416"/>
    <s v="2FS  TOMFR1945"/>
    <s v="2FS  TOMFH0162"/>
    <s v="2FS  TOMFS1945"/>
    <x v="1"/>
    <s v="H"/>
    <s v="B"/>
    <m/>
    <n v="6.6"/>
    <m/>
    <s v="N"/>
    <n v="5000"/>
    <n v="21003"/>
    <m/>
    <m/>
    <n v="0"/>
    <n v="14384"/>
    <n v="5000"/>
    <n v="519"/>
    <m/>
    <n v="2.41E-2"/>
    <n v="1"/>
    <m/>
    <m/>
    <s v="TIME OF RELEASE-EARLY. SEE 023410 (EARLY) &amp; 023411-12 (LATE)"/>
    <x v="60"/>
    <s v="H-Clearwater River, Up, H"/>
    <s v="S-Finn Cr"/>
    <s v="BC"/>
    <s v="FRTH"/>
    <s v="TOMF"/>
    <s v="N"/>
    <n v="0.6848545445888683"/>
    <m/>
  </r>
  <r>
    <s v="T"/>
    <n v="4.0999999999999996"/>
    <n v="20171204"/>
    <s v="CDFO"/>
    <s v="CDFO"/>
    <n v="3"/>
    <s v="021506"/>
    <x v="0"/>
    <m/>
    <m/>
    <m/>
    <m/>
    <n v="1"/>
    <n v="2"/>
    <x v="39"/>
    <n v="197606"/>
    <n v="197608"/>
    <s v="2FS  TOMFR0312"/>
    <m/>
    <s v="2FS  TOMFS0312"/>
    <x v="0"/>
    <s v="W"/>
    <s v="E"/>
    <m/>
    <m/>
    <m/>
    <m/>
    <n v="5000"/>
    <n v="19034"/>
    <m/>
    <m/>
    <n v="5000"/>
    <n v="763"/>
    <m/>
    <m/>
    <m/>
    <n v="3.85E-2"/>
    <n v="1"/>
    <m/>
    <m/>
    <s v="SIZE 3 CM"/>
    <x v="61"/>
    <s v="NA"/>
    <s v="S-Thompson R S"/>
    <s v="BC"/>
    <s v="FRTH"/>
    <s v="TOMF"/>
    <s v="N"/>
    <n v="4.0086161605547968E-2"/>
    <m/>
  </r>
  <r>
    <s v="T"/>
    <n v="4.0999999999999996"/>
    <n v="20171204"/>
    <s v="CDFO"/>
    <s v="CDFO"/>
    <n v="3"/>
    <s v="184044"/>
    <x v="0"/>
    <m/>
    <m/>
    <m/>
    <m/>
    <n v="1"/>
    <n v="3"/>
    <x v="19"/>
    <n v="199905"/>
    <n v="19990528"/>
    <s v="2FS  LWFRR0244"/>
    <s v="2FS  LWFRH0150"/>
    <s v="2FS  LWFRS0244"/>
    <x v="1"/>
    <s v="H"/>
    <s v="P"/>
    <m/>
    <n v="6.7"/>
    <n v="88"/>
    <s v="N"/>
    <n v="5000"/>
    <n v="50349"/>
    <m/>
    <m/>
    <n v="0"/>
    <n v="176596"/>
    <n v="5000"/>
    <n v="101"/>
    <s v="B"/>
    <n v="2E-3"/>
    <m/>
    <n v="200"/>
    <m/>
    <m/>
    <x v="14"/>
    <s v="H-Inch Creek H"/>
    <s v="S-Stave R"/>
    <s v="BC"/>
    <s v="FRTH"/>
    <s v="LWFR"/>
    <s v="N"/>
    <n v="3.5074380821863396"/>
    <m/>
  </r>
  <r>
    <s v="T"/>
    <n v="4.0999999999999996"/>
    <n v="20171204"/>
    <s v="CDFO"/>
    <s v="CDFO"/>
    <n v="3"/>
    <s v="180213"/>
    <x v="0"/>
    <m/>
    <m/>
    <m/>
    <m/>
    <n v="1"/>
    <n v="3"/>
    <x v="2"/>
    <n v="19950509"/>
    <n v="19950529"/>
    <s v="2FS  LWFRR0244"/>
    <s v="2FS  LWFRH0107"/>
    <s v="2FS  LWFRS0107"/>
    <x v="1"/>
    <s v="H"/>
    <s v="B"/>
    <m/>
    <n v="3.8"/>
    <m/>
    <s v="N"/>
    <n v="5000"/>
    <n v="24930"/>
    <m/>
    <m/>
    <n v="0"/>
    <n v="74541"/>
    <n v="5000"/>
    <n v="175"/>
    <s v="B"/>
    <n v="7.0000000000000001E-3"/>
    <n v="30"/>
    <n v="1277"/>
    <m/>
    <s v="SEE 182125. OLD WIRE"/>
    <x v="14"/>
    <s v="H-Chilliwack River H"/>
    <s v="S-Chilliwack R"/>
    <s v="BC"/>
    <s v="FRTH"/>
    <s v="LWFR"/>
    <s v="N"/>
    <n v="2.9900120336943443"/>
    <m/>
  </r>
  <r>
    <s v="T"/>
    <n v="4.0999999999999996"/>
    <n v="20171204"/>
    <s v="CDFO"/>
    <s v="CDFO"/>
    <n v="3"/>
    <s v="022857"/>
    <x v="0"/>
    <m/>
    <m/>
    <m/>
    <m/>
    <n v="1"/>
    <n v="1"/>
    <x v="26"/>
    <n v="19840629"/>
    <n v="19840629"/>
    <s v="2FS  LWFRR0244"/>
    <s v="2FS  LWFRH0244"/>
    <s v="2FS  LWFRS0154"/>
    <x v="1"/>
    <s v="H"/>
    <s v="B"/>
    <m/>
    <n v="6.5"/>
    <m/>
    <s v="N"/>
    <n v="5000"/>
    <n v="12979"/>
    <m/>
    <m/>
    <n v="0"/>
    <n v="265"/>
    <n v="5000"/>
    <n v="265"/>
    <s v="B"/>
    <n v="0.02"/>
    <n v="1"/>
    <m/>
    <m/>
    <m/>
    <x v="14"/>
    <s v="H-Stave River H"/>
    <s v="S-Chehalis R"/>
    <s v="BC"/>
    <s v="FRTH"/>
    <s v="LWFR"/>
    <s v="N"/>
    <n v="2.0417597657754836E-2"/>
    <m/>
  </r>
  <r>
    <s v="N"/>
    <n v="4.0999999999999996"/>
    <n v="20171204"/>
    <s v="CDFO"/>
    <s v="CDFO"/>
    <n v="3"/>
    <s v="!03NOCN9681"/>
    <x v="1"/>
    <m/>
    <m/>
    <m/>
    <m/>
    <n v="1"/>
    <n v="2"/>
    <x v="32"/>
    <n v="199611"/>
    <n v="19961114"/>
    <s v="2FS  TOMFR1958"/>
    <s v="2FS  TOMFH1958"/>
    <s v="2FS  TOMFS1958"/>
    <x v="5"/>
    <s v="H"/>
    <s v="P"/>
    <m/>
    <m/>
    <m/>
    <s v="N"/>
    <m/>
    <m/>
    <m/>
    <m/>
    <n v="0"/>
    <n v="62630"/>
    <m/>
    <m/>
    <s v="B"/>
    <m/>
    <m/>
    <m/>
    <m/>
    <m/>
    <x v="12"/>
    <s v="H-Shuswap River, Middle,"/>
    <s v="S-Shuswap R Middle"/>
    <s v="BC"/>
    <s v="FRTH"/>
    <s v="TOMF"/>
    <s v="N"/>
    <s v=""/>
    <m/>
  </r>
  <r>
    <s v="N"/>
    <n v="4.0999999999999996"/>
    <n v="20171204"/>
    <s v="CDFO"/>
    <s v="CDFO"/>
    <n v="3"/>
    <s v="!03NOCN98120"/>
    <x v="1"/>
    <m/>
    <m/>
    <m/>
    <m/>
    <n v="1"/>
    <n v="3"/>
    <x v="19"/>
    <n v="20000428"/>
    <n v="20000428"/>
    <s v="2FS  LWFRR0154"/>
    <s v="2FS  LWFRH0154"/>
    <s v="2FS  LWFRS0229"/>
    <x v="3"/>
    <s v="H"/>
    <s v="B"/>
    <m/>
    <n v="19.3"/>
    <m/>
    <s v="N"/>
    <m/>
    <m/>
    <m/>
    <m/>
    <n v="0"/>
    <n v="91740"/>
    <m/>
    <m/>
    <s v="B"/>
    <m/>
    <m/>
    <m/>
    <m/>
    <s v="EXTENDED REARING. 16% PREDATION LOSS."/>
    <x v="3"/>
    <s v="H-Chehalis River H"/>
    <s v="S-Harrison R"/>
    <s v="BC"/>
    <s v="FRTH"/>
    <s v="LWFR"/>
    <s v="N"/>
    <s v=""/>
    <m/>
  </r>
  <r>
    <s v="T"/>
    <n v="4.0999999999999996"/>
    <n v="20171204"/>
    <s v="CDFO"/>
    <s v="CDFO"/>
    <n v="3"/>
    <s v="024228"/>
    <x v="0"/>
    <m/>
    <m/>
    <m/>
    <m/>
    <n v="1"/>
    <n v="2"/>
    <x v="9"/>
    <n v="198704"/>
    <n v="19870427"/>
    <s v="2FS  UPFRR2737"/>
    <s v="2FS  UPFRH0155"/>
    <s v="2FS  UPFRS2737"/>
    <x v="1"/>
    <s v="H"/>
    <s v="P"/>
    <m/>
    <n v="3.4"/>
    <m/>
    <s v="N"/>
    <n v="5000"/>
    <n v="25984"/>
    <m/>
    <m/>
    <n v="0"/>
    <n v="7504"/>
    <n v="5000"/>
    <n v="207"/>
    <m/>
    <n v="7.9000000000000008E-3"/>
    <n v="1"/>
    <m/>
    <m/>
    <s v="3 REL. SITES ON LOWER CARIBOO"/>
    <x v="47"/>
    <s v="H-Quesnel River H"/>
    <s v="S-Cariboo R Low"/>
    <s v="BC"/>
    <s v="FRTH"/>
    <s v="UPFR"/>
    <s v="N"/>
    <n v="0.28879310344827586"/>
    <m/>
  </r>
  <r>
    <s v="T"/>
    <n v="4.0999999999999996"/>
    <n v="20171204"/>
    <s v="CDFO"/>
    <s v="CDFO"/>
    <n v="3"/>
    <s v="180343"/>
    <x v="0"/>
    <m/>
    <m/>
    <m/>
    <m/>
    <n v="1"/>
    <n v="2"/>
    <x v="13"/>
    <n v="199205"/>
    <n v="19920513"/>
    <s v="2FS  TOMFR1958"/>
    <s v="2FS  TOMFH1958"/>
    <s v="2FS  TOMFS1958"/>
    <x v="1"/>
    <s v="H"/>
    <s v="B"/>
    <m/>
    <n v="10"/>
    <n v="93"/>
    <s v="N"/>
    <n v="5000"/>
    <n v="49844"/>
    <m/>
    <m/>
    <n v="0"/>
    <n v="360426"/>
    <n v="5000"/>
    <n v="605"/>
    <s v="W"/>
    <n v="1.2E-2"/>
    <n v="36"/>
    <n v="2000"/>
    <m/>
    <s v="TIME OF RELEASE: LATE. SEE ALSO 180342"/>
    <x v="12"/>
    <s v="H-Shuswap River, Middle,"/>
    <s v="S-Shuswap R Middle"/>
    <s v="BC"/>
    <s v="FRTH"/>
    <s v="TOMF"/>
    <s v="N"/>
    <n v="7.2310809726346204"/>
    <m/>
  </r>
  <r>
    <s v="T"/>
    <n v="4.0999999999999996"/>
    <n v="20171204"/>
    <s v="CDFO"/>
    <s v="CDFO"/>
    <n v="3"/>
    <s v="024213"/>
    <x v="0"/>
    <m/>
    <m/>
    <m/>
    <m/>
    <n v="1"/>
    <n v="2"/>
    <x v="9"/>
    <n v="198704"/>
    <n v="19870424"/>
    <s v="2FS  UPFRR0272"/>
    <s v="2FS  UPFRH0155"/>
    <s v="2FS  UPFRS0272"/>
    <x v="1"/>
    <s v="H"/>
    <s v="P"/>
    <m/>
    <n v="3.9"/>
    <m/>
    <s v="N"/>
    <n v="5000"/>
    <n v="26767"/>
    <m/>
    <m/>
    <n v="0"/>
    <n v="7106"/>
    <m/>
    <m/>
    <m/>
    <m/>
    <n v="2"/>
    <m/>
    <m/>
    <s v="REPLICATE WITH 024214-16, 024251-52 &amp; 023809-10"/>
    <x v="0"/>
    <s v="H-Quesnel River H"/>
    <s v="S-Chilko R"/>
    <s v="BC"/>
    <s v="FRTH"/>
    <s v="UPFR"/>
    <s v="N"/>
    <n v="0.26547614600067249"/>
    <m/>
  </r>
  <r>
    <s v="N"/>
    <n v="4.0999999999999996"/>
    <n v="20171204"/>
    <s v="CDFO"/>
    <s v="CDFO"/>
    <n v="3"/>
    <s v="!03NOCN9934"/>
    <x v="1"/>
    <m/>
    <m/>
    <m/>
    <m/>
    <n v="1"/>
    <n v="1"/>
    <x v="34"/>
    <n v="20000427"/>
    <n v="20000427"/>
    <s v="2FS  TOMMR0253"/>
    <s v="2FS  TOMMH0160"/>
    <s v="2FS  TOMMS0253"/>
    <x v="2"/>
    <s v="H"/>
    <s v="B"/>
    <m/>
    <n v="3.77"/>
    <n v="69"/>
    <s v="N"/>
    <m/>
    <m/>
    <m/>
    <m/>
    <n v="0"/>
    <n v="56077"/>
    <m/>
    <m/>
    <s v="W"/>
    <m/>
    <m/>
    <m/>
    <m/>
    <m/>
    <x v="8"/>
    <s v="H-Spius Creek H"/>
    <s v="S-Nicola R"/>
    <s v="BC"/>
    <s v="FRTH"/>
    <s v="TOMM"/>
    <s v="N"/>
    <s v=""/>
    <m/>
  </r>
  <r>
    <s v="N"/>
    <n v="4.0999999999999996"/>
    <n v="20171204"/>
    <s v="CDFO"/>
    <s v="CDFO"/>
    <n v="3"/>
    <s v="!03NOCN9909"/>
    <x v="1"/>
    <m/>
    <m/>
    <m/>
    <m/>
    <n v="1"/>
    <n v="3"/>
    <x v="34"/>
    <n v="20000301"/>
    <n v="20000531"/>
    <s v="2FS  LWFRR2582"/>
    <s v="2FS  LWFRH2582"/>
    <s v="2FS  LWFRS1155"/>
    <x v="4"/>
    <s v="H"/>
    <s v="B"/>
    <m/>
    <n v="0.5"/>
    <m/>
    <m/>
    <m/>
    <m/>
    <m/>
    <m/>
    <n v="0"/>
    <n v="100000"/>
    <m/>
    <m/>
    <m/>
    <m/>
    <m/>
    <m/>
    <m/>
    <s v="ESTIMATED CHANNEL FRY MIGRATION."/>
    <x v="62"/>
    <s v="H-Seabird Riffles"/>
    <s v="S-Maria Sl"/>
    <s v="BC"/>
    <s v="FRTH"/>
    <s v="LWFR"/>
    <s v="N"/>
    <s v=""/>
    <m/>
  </r>
  <r>
    <s v="N"/>
    <n v="4.0999999999999996"/>
    <n v="20171204"/>
    <s v="CDFO"/>
    <s v="CDFO"/>
    <n v="3"/>
    <s v="!03NOCN9069"/>
    <x v="1"/>
    <m/>
    <m/>
    <m/>
    <m/>
    <n v="1"/>
    <n v="2"/>
    <x v="28"/>
    <n v="199105"/>
    <n v="199105"/>
    <s v="2FS  TOMFR0162"/>
    <s v="2FS  TOMFH1924"/>
    <s v="2FS  TOMFS0162"/>
    <x v="2"/>
    <s v="H"/>
    <s v="B"/>
    <s v="FR"/>
    <m/>
    <m/>
    <s v="N"/>
    <m/>
    <m/>
    <m/>
    <m/>
    <n v="0"/>
    <n v="160"/>
    <m/>
    <m/>
    <s v="B"/>
    <m/>
    <m/>
    <m/>
    <m/>
    <m/>
    <x v="19"/>
    <s v="H-North Thompson Schools"/>
    <s v="S-Clearwater R Up"/>
    <s v="BC"/>
    <s v="FRTH"/>
    <s v="TOMF"/>
    <s v="N"/>
    <s v=""/>
    <m/>
  </r>
  <r>
    <s v="N"/>
    <n v="4.0999999999999996"/>
    <n v="20171204"/>
    <s v="CDFO"/>
    <s v="CDFO"/>
    <n v="3"/>
    <s v="!03NOCN9936"/>
    <x v="1"/>
    <m/>
    <m/>
    <m/>
    <m/>
    <n v="1"/>
    <n v="1"/>
    <x v="34"/>
    <n v="20000616"/>
    <n v="20000616"/>
    <s v="2FS  TOMMR1387"/>
    <s v="2FS  TOMMH0160"/>
    <s v="2FS  TOMMS1387"/>
    <x v="2"/>
    <s v="H"/>
    <s v="B"/>
    <m/>
    <n v="2.13"/>
    <n v="57"/>
    <s v="N"/>
    <m/>
    <m/>
    <m/>
    <m/>
    <n v="0"/>
    <n v="11000"/>
    <m/>
    <m/>
    <s v="W"/>
    <m/>
    <m/>
    <m/>
    <m/>
    <s v="FED FRY RELEASE. BKD-POSITIVE-FEMALE PRODUCTION."/>
    <x v="18"/>
    <s v="H-Spius Creek H"/>
    <s v="S-Coldwater R"/>
    <s v="BC"/>
    <s v="FRTH"/>
    <s v="TOMM"/>
    <s v="N"/>
    <s v=""/>
    <m/>
  </r>
  <r>
    <s v="N"/>
    <n v="4.0999999999999996"/>
    <n v="20171204"/>
    <s v="CDFO"/>
    <s v="CDFO"/>
    <n v="3"/>
    <s v="!03NOCN9355"/>
    <x v="1"/>
    <m/>
    <m/>
    <m/>
    <m/>
    <n v="1"/>
    <n v="2"/>
    <x v="18"/>
    <n v="199404"/>
    <n v="199404"/>
    <s v="2FS  TOMFR0161"/>
    <s v="2FS  TOMFH0289"/>
    <s v="2FS  TOMFS0161"/>
    <x v="4"/>
    <s v="H"/>
    <s v="B"/>
    <m/>
    <m/>
    <m/>
    <s v="N"/>
    <m/>
    <m/>
    <m/>
    <m/>
    <n v="0"/>
    <n v="75000"/>
    <m/>
    <m/>
    <s v="B"/>
    <m/>
    <m/>
    <m/>
    <m/>
    <m/>
    <x v="1"/>
    <s v="H-Kingfisher Creek/ TOMF"/>
    <s v="S-Shuswap R Low"/>
    <s v="BC"/>
    <s v="FRTH"/>
    <s v="TOMF"/>
    <s v="N"/>
    <s v=""/>
    <m/>
  </r>
  <r>
    <s v="N"/>
    <n v="4.0999999999999996"/>
    <n v="20171204"/>
    <s v="CDFO"/>
    <s v="CDFO"/>
    <n v="3"/>
    <s v="!03NOCN9357"/>
    <x v="1"/>
    <m/>
    <m/>
    <m/>
    <m/>
    <n v="1"/>
    <n v="2"/>
    <x v="18"/>
    <n v="199405"/>
    <n v="199405"/>
    <s v="2FS  TOMFR0161"/>
    <s v="2FS  TOMFH1650"/>
    <s v="2FS  TOMFS0161"/>
    <x v="1"/>
    <s v="H"/>
    <s v="B"/>
    <s v="FR"/>
    <m/>
    <m/>
    <s v="N"/>
    <m/>
    <m/>
    <m/>
    <m/>
    <n v="0"/>
    <n v="400"/>
    <m/>
    <m/>
    <s v="B"/>
    <m/>
    <m/>
    <m/>
    <m/>
    <m/>
    <x v="1"/>
    <s v="H-N Okanagan-Shuswap Sch"/>
    <s v="S-Shuswap R Low"/>
    <s v="BC"/>
    <s v="FRTH"/>
    <s v="TOMF"/>
    <s v="N"/>
    <s v=""/>
    <m/>
  </r>
  <r>
    <s v="N"/>
    <n v="4.0999999999999996"/>
    <n v="20171204"/>
    <s v="CDFO"/>
    <s v="CDFO"/>
    <n v="3"/>
    <s v="!03NOCN9019"/>
    <x v="1"/>
    <m/>
    <m/>
    <m/>
    <m/>
    <n v="1"/>
    <n v="2"/>
    <x v="28"/>
    <n v="199104"/>
    <n v="19910425"/>
    <s v="2FS  LWFRR2582"/>
    <s v="2FS  LWFRH0154"/>
    <s v="2FS  LWFRS1155"/>
    <x v="2"/>
    <s v="H"/>
    <s v="B"/>
    <m/>
    <n v="0.6"/>
    <m/>
    <s v="N"/>
    <m/>
    <m/>
    <m/>
    <m/>
    <n v="0"/>
    <n v="12873"/>
    <m/>
    <m/>
    <s v="B"/>
    <m/>
    <m/>
    <m/>
    <m/>
    <s v="MAINLY PINHEADS"/>
    <x v="62"/>
    <s v="H-Chehalis River H"/>
    <s v="S-Maria Sl"/>
    <s v="BC"/>
    <s v="FRTH"/>
    <s v="LWFR"/>
    <s v="N"/>
    <s v=""/>
    <m/>
  </r>
  <r>
    <s v="T"/>
    <n v="4.0999999999999996"/>
    <n v="20171204"/>
    <s v="CDFO"/>
    <s v="CDFO"/>
    <n v="3"/>
    <s v="023809"/>
    <x v="0"/>
    <m/>
    <m/>
    <m/>
    <m/>
    <n v="1"/>
    <n v="2"/>
    <x v="9"/>
    <n v="198704"/>
    <n v="19870424"/>
    <s v="2FS  UPFRR0272"/>
    <s v="2FS  UPFRH0155"/>
    <s v="2FS  UPFRS0272"/>
    <x v="1"/>
    <s v="H"/>
    <s v="P"/>
    <m/>
    <n v="3.9"/>
    <m/>
    <s v="N"/>
    <n v="5000"/>
    <n v="24796"/>
    <m/>
    <m/>
    <n v="0"/>
    <n v="6582"/>
    <n v="5000"/>
    <n v="195"/>
    <m/>
    <n v="7.7999999999999996E-3"/>
    <n v="2"/>
    <m/>
    <m/>
    <s v="REPLICATE WITH 024213-16, 024251-52 &amp; 023810"/>
    <x v="0"/>
    <s v="H-Quesnel River H"/>
    <s v="S-Chilko R"/>
    <s v="BC"/>
    <s v="FRTH"/>
    <s v="UPFR"/>
    <s v="N"/>
    <n v="0.26544603968381997"/>
    <m/>
  </r>
  <r>
    <s v="N"/>
    <n v="4.0999999999999996"/>
    <n v="20171204"/>
    <s v="CDFO"/>
    <s v="CDFO"/>
    <n v="3"/>
    <s v="!03NOCN9596"/>
    <x v="1"/>
    <m/>
    <m/>
    <m/>
    <m/>
    <n v="1"/>
    <n v="1"/>
    <x v="16"/>
    <n v="199705"/>
    <n v="199705"/>
    <s v="2FS  TOMMR0254"/>
    <s v="2FS  TOMMH0254"/>
    <s v="2FS  TOMMS0254"/>
    <x v="3"/>
    <s v="H"/>
    <s v="P"/>
    <m/>
    <n v="16"/>
    <m/>
    <s v="N"/>
    <m/>
    <m/>
    <m/>
    <m/>
    <n v="0"/>
    <n v="23400"/>
    <m/>
    <m/>
    <s v="B"/>
    <m/>
    <m/>
    <m/>
    <m/>
    <s v="NOT TAGGED DUE TO ILL HEALTH AT REGULAR TAGGING TIME"/>
    <x v="50"/>
    <s v="H-Deadman River H"/>
    <s v="S-Deadman R"/>
    <s v="BC"/>
    <s v="FRTH"/>
    <s v="TOMM"/>
    <s v="N"/>
    <s v=""/>
    <m/>
  </r>
  <r>
    <s v="N"/>
    <n v="4.0999999999999996"/>
    <n v="20171204"/>
    <s v="CDFO"/>
    <s v="CDFO"/>
    <n v="3"/>
    <s v="!03NOCN02108"/>
    <x v="1"/>
    <m/>
    <m/>
    <m/>
    <m/>
    <n v="1"/>
    <n v="1"/>
    <x v="20"/>
    <n v="200305"/>
    <n v="200305"/>
    <s v="2FS  UPFRR1890"/>
    <s v="2FS  UPFRH0022"/>
    <s v="2FS  UPFRS1890"/>
    <x v="1"/>
    <s v="H"/>
    <s v="B"/>
    <s v="FR"/>
    <n v="3"/>
    <m/>
    <s v="N"/>
    <m/>
    <m/>
    <m/>
    <m/>
    <n v="0"/>
    <n v="400"/>
    <m/>
    <m/>
    <s v="B"/>
    <m/>
    <m/>
    <m/>
    <m/>
    <m/>
    <x v="15"/>
    <s v="H-Williams Lk Schools"/>
    <s v="S-Dome Cr"/>
    <s v="BC"/>
    <s v="FRTH"/>
    <s v="UPFR"/>
    <s v="N"/>
    <s v=""/>
    <m/>
  </r>
  <r>
    <s v="N"/>
    <n v="4.0999999999999996"/>
    <n v="20171204"/>
    <s v="CDFO"/>
    <s v="CDFO"/>
    <n v="3"/>
    <s v="!03NOCN9539"/>
    <x v="1"/>
    <m/>
    <m/>
    <m/>
    <m/>
    <n v="1"/>
    <n v="2"/>
    <x v="16"/>
    <n v="199605"/>
    <n v="199605"/>
    <s v="2FS  TOMFR0161"/>
    <s v="2FS  TOMFH2559"/>
    <s v="2FS  TOMFS0161"/>
    <x v="2"/>
    <s v="H"/>
    <s v="B"/>
    <s v="FR"/>
    <n v="2"/>
    <m/>
    <s v="N"/>
    <m/>
    <m/>
    <m/>
    <m/>
    <n v="0"/>
    <n v="500"/>
    <m/>
    <m/>
    <s v="B"/>
    <m/>
    <m/>
    <m/>
    <m/>
    <m/>
    <x v="1"/>
    <s v="H-Vernon Schools"/>
    <s v="S-Shuswap R Low"/>
    <s v="BC"/>
    <s v="FRTH"/>
    <s v="TOMF"/>
    <s v="N"/>
    <s v=""/>
    <m/>
  </r>
  <r>
    <s v="T"/>
    <n v="4.0999999999999996"/>
    <n v="20171204"/>
    <s v="CDFO"/>
    <s v="CDFO"/>
    <n v="3"/>
    <s v="024402"/>
    <x v="0"/>
    <m/>
    <m/>
    <m/>
    <m/>
    <n v="1"/>
    <n v="3"/>
    <x v="9"/>
    <n v="198704"/>
    <n v="19870416"/>
    <s v="2FS  LWFRR0154"/>
    <s v="2FS  LWFRH0154"/>
    <s v="2FS  LWFRS0224"/>
    <x v="2"/>
    <s v="H"/>
    <s v="B"/>
    <m/>
    <n v="1.2"/>
    <m/>
    <s v="N"/>
    <n v="5000"/>
    <n v="24862"/>
    <m/>
    <m/>
    <n v="5000"/>
    <n v="909"/>
    <m/>
    <m/>
    <m/>
    <n v="3.5299999999999998E-2"/>
    <n v="86"/>
    <m/>
    <m/>
    <s v="TIME OF RELEASE - EARLY"/>
    <x v="3"/>
    <s v="H-Chehalis River H"/>
    <s v="S-Harrison+Chehalis"/>
    <s v="BC"/>
    <s v="FRTH"/>
    <s v="LWFR"/>
    <s v="N"/>
    <n v="3.6561821253318319E-2"/>
    <m/>
  </r>
  <r>
    <s v="T"/>
    <n v="4.0999999999999996"/>
    <n v="20171204"/>
    <s v="CDFO"/>
    <s v="CDFO"/>
    <n v="3"/>
    <s v="025763"/>
    <x v="0"/>
    <m/>
    <m/>
    <m/>
    <m/>
    <n v="1"/>
    <n v="3"/>
    <x v="17"/>
    <n v="19890729"/>
    <n v="19890914"/>
    <s v="2FS  LWFRR0154"/>
    <s v="2FS  LWFRH0154"/>
    <s v="2FS  LWFRS0229"/>
    <x v="2"/>
    <s v="H"/>
    <s v="B"/>
    <m/>
    <n v="6.4"/>
    <m/>
    <s v="N"/>
    <n v="5000"/>
    <n v="25031"/>
    <m/>
    <m/>
    <m/>
    <m/>
    <m/>
    <m/>
    <m/>
    <m/>
    <n v="109"/>
    <m/>
    <m/>
    <s v="TIME &amp; SIZE - FALL VOLITIONAL REL. ALSO SEE 025761-62 (SPRING REL.)"/>
    <x v="3"/>
    <s v="H-Chehalis River H"/>
    <s v="S-Harrison R"/>
    <s v="BC"/>
    <s v="FRTH"/>
    <s v="LWFR"/>
    <s v="N"/>
    <n v="0"/>
    <m/>
  </r>
  <r>
    <s v="T"/>
    <n v="4.0999999999999996"/>
    <n v="20171204"/>
    <s v="CDFO"/>
    <s v="CDFO"/>
    <n v="3"/>
    <s v="021755"/>
    <x v="0"/>
    <m/>
    <m/>
    <m/>
    <m/>
    <n v="1"/>
    <n v="2"/>
    <x v="7"/>
    <n v="19800610"/>
    <n v="19800610"/>
    <s v="2FS  TOMFR0161"/>
    <m/>
    <s v="2FS  TOMFS0161"/>
    <x v="0"/>
    <s v="W"/>
    <s v="E"/>
    <m/>
    <n v="2.4"/>
    <m/>
    <m/>
    <n v="5000"/>
    <n v="12402"/>
    <m/>
    <m/>
    <n v="5000"/>
    <n v="283"/>
    <m/>
    <m/>
    <m/>
    <n v="2.23E-2"/>
    <n v="1"/>
    <m/>
    <m/>
    <m/>
    <x v="1"/>
    <s v="NA"/>
    <s v="S-Shuswap R Low"/>
    <s v="BC"/>
    <s v="FRTH"/>
    <s v="TOMF"/>
    <s v="N"/>
    <n v="2.2818900177390744E-2"/>
    <m/>
  </r>
  <r>
    <s v="T"/>
    <n v="4.0999999999999996"/>
    <n v="20171204"/>
    <s v="CDFO"/>
    <s v="CDFO"/>
    <n v="3"/>
    <s v="181441"/>
    <x v="0"/>
    <m/>
    <m/>
    <m/>
    <m/>
    <n v="1"/>
    <n v="2"/>
    <x v="18"/>
    <n v="19940503"/>
    <n v="19940507"/>
    <s v="2FS  TOMFR0161"/>
    <s v="2FS  TOMFH1958"/>
    <s v="2FS  TOMFS0161"/>
    <x v="1"/>
    <s v="H"/>
    <s v="P"/>
    <m/>
    <n v="3.9"/>
    <n v="70"/>
    <s v="N"/>
    <n v="5000"/>
    <n v="75575"/>
    <m/>
    <m/>
    <n v="0"/>
    <n v="549995"/>
    <m/>
    <m/>
    <s v="B"/>
    <m/>
    <n v="12"/>
    <n v="200"/>
    <m/>
    <m/>
    <x v="1"/>
    <s v="H-Shuswap River, Middle,"/>
    <s v="S-Shuswap R Low"/>
    <s v="BC"/>
    <s v="FRTH"/>
    <s v="TOMF"/>
    <s v="N"/>
    <n v="7.2774727092292428"/>
    <m/>
  </r>
  <r>
    <s v="T"/>
    <n v="4.0999999999999996"/>
    <n v="20171204"/>
    <s v="CDFO"/>
    <s v="CDFO"/>
    <n v="3"/>
    <s v="020422"/>
    <x v="0"/>
    <m/>
    <m/>
    <m/>
    <m/>
    <n v="1"/>
    <n v="2"/>
    <x v="11"/>
    <n v="19900515"/>
    <n v="19900515"/>
    <s v="2FS  TOMFR0161"/>
    <s v="2FS  TOMFH1958"/>
    <s v="2FS  TOMFS0161"/>
    <x v="1"/>
    <s v="H"/>
    <s v="P"/>
    <m/>
    <n v="8.5"/>
    <n v="88"/>
    <s v="N"/>
    <n v="5000"/>
    <n v="24371"/>
    <m/>
    <m/>
    <n v="0"/>
    <n v="10978"/>
    <n v="5000"/>
    <n v="703"/>
    <s v="W"/>
    <n v="2.8000000000000001E-2"/>
    <n v="25"/>
    <n v="500"/>
    <m/>
    <s v="COMBINE WITH  020421"/>
    <x v="1"/>
    <s v="H-Shuswap River, Middle,"/>
    <s v="S-Shuswap R Low"/>
    <s v="BC"/>
    <s v="FRTH"/>
    <s v="TOMF"/>
    <s v="N"/>
    <n v="0.45045340773870585"/>
    <m/>
  </r>
  <r>
    <s v="T"/>
    <n v="4.0999999999999996"/>
    <n v="20171204"/>
    <s v="CDFO"/>
    <s v="CDFO"/>
    <n v="3"/>
    <s v="181641"/>
    <x v="0"/>
    <m/>
    <m/>
    <m/>
    <m/>
    <n v="1"/>
    <n v="2"/>
    <x v="2"/>
    <n v="19950515"/>
    <n v="19950521"/>
    <s v="2FS  TOMFR0161"/>
    <s v="2FS  TOMFH1958"/>
    <s v="2FS  TOMFS0161"/>
    <x v="1"/>
    <s v="H"/>
    <s v="P"/>
    <m/>
    <n v="5.3"/>
    <n v="78"/>
    <s v="N"/>
    <n v="5000"/>
    <n v="75085"/>
    <m/>
    <m/>
    <n v="0"/>
    <n v="626657"/>
    <n v="5000"/>
    <n v="758"/>
    <s v="B"/>
    <n v="0.01"/>
    <n v="32"/>
    <n v="200"/>
    <m/>
    <m/>
    <x v="1"/>
    <s v="H-Shuswap River, Middle,"/>
    <s v="S-Shuswap R Low"/>
    <s v="BC"/>
    <s v="FRTH"/>
    <s v="TOMF"/>
    <s v="N"/>
    <n v="8.345967903043217"/>
    <m/>
  </r>
  <r>
    <s v="N"/>
    <n v="4.0999999999999996"/>
    <n v="20171204"/>
    <s v="CDFO"/>
    <s v="CDFO"/>
    <n v="3"/>
    <s v="!03NOCN0782"/>
    <x v="1"/>
    <m/>
    <m/>
    <m/>
    <m/>
    <n v="1"/>
    <n v="2"/>
    <x v="27"/>
    <n v="200805"/>
    <n v="200806"/>
    <s v="2FS  UPFRR0155"/>
    <s v="2FS  UPFRH2480"/>
    <s v="2FS  UPFRS0155"/>
    <x v="2"/>
    <s v="H"/>
    <s v="B"/>
    <s v="FR"/>
    <n v="1.5"/>
    <m/>
    <s v="N"/>
    <m/>
    <m/>
    <m/>
    <m/>
    <n v="0"/>
    <n v="100"/>
    <m/>
    <m/>
    <s v="B"/>
    <m/>
    <m/>
    <m/>
    <m/>
    <s v="CALSSROOM INCUBATION"/>
    <x v="5"/>
    <s v="H-Quesnel Schools"/>
    <s v="S-Quesnel R"/>
    <s v="BC"/>
    <s v="FRTH"/>
    <s v="UPFR"/>
    <s v="N"/>
    <s v=""/>
    <m/>
  </r>
  <r>
    <s v="N"/>
    <n v="4.0999999999999996"/>
    <n v="20171204"/>
    <s v="CDFO"/>
    <s v="CDFO"/>
    <n v="3"/>
    <s v="!03NOCN0781"/>
    <x v="1"/>
    <m/>
    <m/>
    <m/>
    <m/>
    <n v="1"/>
    <n v="2"/>
    <x v="27"/>
    <n v="200805"/>
    <n v="200806"/>
    <s v="2FS  UPFRR5685"/>
    <s v="2FS  UPFRH2480"/>
    <s v="2FS  UPFRS0155"/>
    <x v="2"/>
    <s v="H"/>
    <s v="B"/>
    <s v="FR"/>
    <n v="1.5"/>
    <m/>
    <s v="N"/>
    <m/>
    <m/>
    <m/>
    <m/>
    <n v="0"/>
    <n v="180"/>
    <m/>
    <m/>
    <s v="B"/>
    <m/>
    <m/>
    <m/>
    <m/>
    <s v="CLASSROOM INCUBATION"/>
    <x v="24"/>
    <s v="H-Quesnel Schools"/>
    <s v="S-Quesnel R"/>
    <s v="BC"/>
    <s v="FRTH"/>
    <s v="UPFR"/>
    <s v="N"/>
    <s v=""/>
    <m/>
  </r>
  <r>
    <s v="T"/>
    <n v="4.0999999999999996"/>
    <n v="20171204"/>
    <s v="CDFO"/>
    <s v="CDFO"/>
    <n v="3"/>
    <s v="025739"/>
    <x v="0"/>
    <m/>
    <m/>
    <m/>
    <m/>
    <n v="1"/>
    <n v="1"/>
    <x v="17"/>
    <n v="198904"/>
    <n v="19890417"/>
    <s v="2FS  TOMMR0253"/>
    <s v="2FS  TOMMH0160"/>
    <s v="2FS  TOMMS0253"/>
    <x v="1"/>
    <s v="H"/>
    <s v="P"/>
    <m/>
    <n v="5.5"/>
    <n v="78"/>
    <s v="N"/>
    <n v="5000"/>
    <n v="26051"/>
    <m/>
    <m/>
    <n v="0"/>
    <n v="45492"/>
    <n v="5000"/>
    <n v="182"/>
    <m/>
    <n v="6.8999999999999999E-3"/>
    <n v="1"/>
    <m/>
    <m/>
    <s v="CONTROL FOR IMPRINT GROUP"/>
    <x v="8"/>
    <s v="H-Spius Creek H"/>
    <s v="S-Nicola R"/>
    <s v="BC"/>
    <s v="FRTH"/>
    <s v="TOMM"/>
    <s v="N"/>
    <n v="1.746266937929446"/>
    <m/>
  </r>
  <r>
    <s v="T"/>
    <n v="4.0999999999999996"/>
    <n v="20171204"/>
    <s v="CDFO"/>
    <s v="CDFO"/>
    <n v="3"/>
    <s v="025740"/>
    <x v="0"/>
    <m/>
    <m/>
    <m/>
    <m/>
    <n v="1"/>
    <n v="1"/>
    <x v="17"/>
    <n v="198904"/>
    <n v="19890417"/>
    <s v="2FS  TOMMR0253"/>
    <s v="2FS  TOMMH0160"/>
    <s v="2FS  TOMMS0253"/>
    <x v="1"/>
    <s v="H"/>
    <s v="P"/>
    <m/>
    <n v="5.5"/>
    <n v="78"/>
    <s v="N"/>
    <n v="5000"/>
    <n v="25354"/>
    <m/>
    <m/>
    <n v="0"/>
    <n v="44275"/>
    <n v="5000"/>
    <n v="101"/>
    <m/>
    <n v="4.0000000000000001E-3"/>
    <n v="1"/>
    <m/>
    <m/>
    <s v="CONTROL FOR IMPRINT GROUP"/>
    <x v="8"/>
    <s v="H-Spius Creek H"/>
    <s v="S-Nicola R"/>
    <s v="BC"/>
    <s v="FRTH"/>
    <s v="TOMM"/>
    <s v="N"/>
    <n v="1.7462727774710105"/>
    <m/>
  </r>
  <r>
    <s v="T"/>
    <n v="4.0999999999999996"/>
    <n v="20171204"/>
    <s v="CDFO"/>
    <s v="CDFO"/>
    <n v="3"/>
    <s v="180161"/>
    <x v="0"/>
    <m/>
    <m/>
    <m/>
    <m/>
    <n v="1"/>
    <n v="2"/>
    <x v="13"/>
    <n v="199207"/>
    <n v="19920714"/>
    <s v="2FS  UPFRR0155"/>
    <s v="2FS  UPFRH0155"/>
    <s v="2FS  UPFRS0155"/>
    <x v="1"/>
    <s v="H"/>
    <s v="B"/>
    <m/>
    <n v="11.8"/>
    <n v="99"/>
    <s v="N"/>
    <n v="5000"/>
    <n v="42998"/>
    <m/>
    <m/>
    <n v="5000"/>
    <n v="434"/>
    <m/>
    <m/>
    <m/>
    <n v="0.01"/>
    <n v="120"/>
    <n v="200"/>
    <m/>
    <s v="QUESNEL LAKE OUTLET RELEASE. WHITES.POST FRESHET RELEASE"/>
    <x v="5"/>
    <s v="H-Quesnel River H"/>
    <s v="S-Quesnel R"/>
    <s v="BC"/>
    <s v="FRTH"/>
    <s v="UPFR"/>
    <s v="N"/>
    <n v="1.0093492720591655E-2"/>
    <m/>
  </r>
  <r>
    <s v="T"/>
    <n v="4.0999999999999996"/>
    <n v="20171204"/>
    <s v="CDFO"/>
    <s v="CDFO"/>
    <n v="3"/>
    <s v="182204"/>
    <x v="0"/>
    <m/>
    <m/>
    <s v="D"/>
    <s v="032000H00001805"/>
    <n v="1"/>
    <n v="2"/>
    <x v="34"/>
    <n v="20000515"/>
    <n v="20000519"/>
    <s v="2FS  TOMFR0161"/>
    <s v="2FS  TOMFH1958"/>
    <s v="2FS  TOMFS0161"/>
    <x v="1"/>
    <s v="H"/>
    <s v="P"/>
    <m/>
    <n v="5.75"/>
    <n v="79"/>
    <s v="N"/>
    <n v="5000"/>
    <n v="26119"/>
    <m/>
    <m/>
    <n v="0"/>
    <n v="166703"/>
    <n v="5000"/>
    <n v="1966"/>
    <s v="B"/>
    <n v="7.0000000000000007E-2"/>
    <n v="39"/>
    <n v="100"/>
    <m/>
    <s v="DOUBLE-INDEX, ADCWT. SEE ALSO 182205-07. COMPARE TO CWT ONLY 184310/11."/>
    <x v="1"/>
    <s v="H-Shuswap River, Middle,"/>
    <s v="S-Shuswap R Low"/>
    <s v="BC"/>
    <s v="FRTH"/>
    <s v="TOMF"/>
    <s v="N"/>
    <n v="6.3824419005321795"/>
    <m/>
  </r>
  <r>
    <s v="T"/>
    <n v="4.0999999999999996"/>
    <n v="20171204"/>
    <s v="CDFO"/>
    <s v="CDFO"/>
    <n v="3"/>
    <s v="023016"/>
    <x v="0"/>
    <m/>
    <m/>
    <m/>
    <m/>
    <n v="1"/>
    <n v="2"/>
    <x v="23"/>
    <n v="198505"/>
    <n v="19850520"/>
    <s v="2FS  UPFRR0155"/>
    <s v="2FS  UPFRH0155"/>
    <s v="2FS  UPFRS0155"/>
    <x v="1"/>
    <s v="H"/>
    <s v="B"/>
    <m/>
    <n v="3.1"/>
    <m/>
    <s v="N"/>
    <n v="5000"/>
    <n v="28042"/>
    <m/>
    <m/>
    <n v="0"/>
    <n v="391"/>
    <n v="5000"/>
    <n v="138"/>
    <m/>
    <n v="4.8999999999999998E-3"/>
    <n v="1"/>
    <m/>
    <m/>
    <s v="LATE RELEASE - RED X RED"/>
    <x v="5"/>
    <s v="H-Quesnel River H"/>
    <s v="S-Quesnel R"/>
    <s v="BC"/>
    <s v="FRTH"/>
    <s v="UPFR"/>
    <s v="N"/>
    <n v="1.3943370658298267E-2"/>
    <m/>
  </r>
  <r>
    <s v="T"/>
    <n v="4.0999999999999996"/>
    <n v="20171204"/>
    <s v="CDFO"/>
    <s v="CDFO"/>
    <n v="3"/>
    <s v="020327"/>
    <x v="0"/>
    <m/>
    <m/>
    <m/>
    <m/>
    <n v="1"/>
    <n v="2"/>
    <x v="28"/>
    <n v="199105"/>
    <n v="19910529"/>
    <s v="2FS  UPFRR0272"/>
    <s v="2FS  UPFRH0155"/>
    <s v="2FS  UPFRS0272"/>
    <x v="1"/>
    <s v="H"/>
    <s v="B"/>
    <m/>
    <n v="6.5"/>
    <n v="82"/>
    <s v="N"/>
    <n v="5000"/>
    <n v="25867"/>
    <m/>
    <m/>
    <n v="0"/>
    <n v="10237"/>
    <n v="5000"/>
    <n v="34"/>
    <s v="B"/>
    <n v="1.2999999999999999E-3"/>
    <n v="1"/>
    <n v="100"/>
    <m/>
    <s v="TIME OF RELEASE-NORMAL. COMBINE WITH 020326 &amp; 020328"/>
    <x v="0"/>
    <s v="H-Quesnel River H"/>
    <s v="S-Chilko R"/>
    <s v="BC"/>
    <s v="FRTH"/>
    <s v="UPFR"/>
    <s v="N"/>
    <n v="0.39575520934008585"/>
    <m/>
  </r>
  <r>
    <s v="T"/>
    <n v="4.0999999999999996"/>
    <n v="20171204"/>
    <s v="CDFO"/>
    <s v="CDFO"/>
    <n v="3"/>
    <s v="023728"/>
    <x v="0"/>
    <m/>
    <m/>
    <m/>
    <m/>
    <n v="1"/>
    <n v="1"/>
    <x v="3"/>
    <n v="198604"/>
    <n v="19860424"/>
    <s v="2FS  UPFRR0269"/>
    <s v="2FS  UPFRH0155"/>
    <s v="2FS  UPFRS0269"/>
    <x v="1"/>
    <s v="H"/>
    <s v="P"/>
    <m/>
    <n v="3.5"/>
    <m/>
    <s v="N"/>
    <n v="5000"/>
    <n v="75363"/>
    <m/>
    <m/>
    <n v="0"/>
    <n v="108568"/>
    <n v="5000"/>
    <n v="109"/>
    <m/>
    <n v="1.4E-3"/>
    <n v="1"/>
    <m/>
    <m/>
    <m/>
    <x v="63"/>
    <s v="H-Quesnel River H"/>
    <s v="S-Willow R/UPFR"/>
    <s v="BC"/>
    <s v="FRTH"/>
    <s v="UPFR"/>
    <s v="N"/>
    <n v="1.4406008253386942"/>
    <m/>
  </r>
  <r>
    <s v="T"/>
    <n v="4.0999999999999996"/>
    <n v="20171204"/>
    <s v="CDFO"/>
    <s v="CDFO"/>
    <n v="3"/>
    <s v="022159"/>
    <x v="0"/>
    <m/>
    <m/>
    <m/>
    <m/>
    <n v="1"/>
    <n v="2"/>
    <x v="24"/>
    <n v="198205"/>
    <n v="19820516"/>
    <s v="2FS  LWFRR0107"/>
    <s v="2FS  LWFRH0107"/>
    <s v="2FS  LWFRS0249"/>
    <x v="1"/>
    <s v="H"/>
    <s v="B"/>
    <m/>
    <n v="8.6999999999999993"/>
    <m/>
    <s v="N"/>
    <n v="5000"/>
    <n v="48188"/>
    <m/>
    <m/>
    <n v="0"/>
    <n v="6500"/>
    <n v="5000"/>
    <n v="3156"/>
    <m/>
    <n v="6.1499999999999999E-2"/>
    <n v="1"/>
    <m/>
    <m/>
    <m/>
    <x v="16"/>
    <s v="H-Chilliwack River H"/>
    <s v="S-Pitt R Up"/>
    <s v="BC"/>
    <s v="FRTH"/>
    <s v="LWFR"/>
    <s v="N"/>
    <n v="0.13488835394704077"/>
    <m/>
  </r>
  <r>
    <s v="T"/>
    <n v="4.0999999999999996"/>
    <n v="20171204"/>
    <s v="CDFO"/>
    <s v="CDFO"/>
    <n v="3"/>
    <s v="022425"/>
    <x v="0"/>
    <m/>
    <m/>
    <m/>
    <m/>
    <n v="1"/>
    <n v="2"/>
    <x v="15"/>
    <n v="198303"/>
    <n v="19830318"/>
    <s v="2FS  UPFRR0155"/>
    <s v="2FS  UPFRH0155"/>
    <s v="2FS  UPFRS0155"/>
    <x v="2"/>
    <s v="H"/>
    <s v="B"/>
    <m/>
    <n v="1.3"/>
    <m/>
    <s v="N"/>
    <n v="5000"/>
    <n v="25376"/>
    <m/>
    <m/>
    <n v="5000"/>
    <n v="518"/>
    <m/>
    <m/>
    <m/>
    <n v="0.02"/>
    <n v="11"/>
    <m/>
    <m/>
    <s v="RELEASE TIMING STUDY - WHITE FLESH"/>
    <x v="5"/>
    <s v="H-Quesnel River H"/>
    <s v="S-Quesnel R"/>
    <s v="BC"/>
    <s v="FRTH"/>
    <s v="UPFR"/>
    <s v="N"/>
    <n v="2.0412988650693568E-2"/>
    <m/>
  </r>
  <r>
    <s v="T"/>
    <n v="4.0999999999999996"/>
    <n v="20171204"/>
    <s v="CDFO"/>
    <s v="CDFO"/>
    <n v="3"/>
    <s v="022426"/>
    <x v="0"/>
    <m/>
    <m/>
    <m/>
    <m/>
    <n v="1"/>
    <n v="2"/>
    <x v="15"/>
    <n v="198304"/>
    <n v="19830401"/>
    <s v="2FS  UPFRR0155"/>
    <s v="2FS  UPFRH0155"/>
    <s v="2FS  UPFRS0155"/>
    <x v="2"/>
    <s v="H"/>
    <s v="B"/>
    <m/>
    <n v="1.7"/>
    <m/>
    <s v="N"/>
    <n v="5000"/>
    <n v="24505"/>
    <m/>
    <m/>
    <n v="5000"/>
    <n v="1021"/>
    <m/>
    <m/>
    <m/>
    <n v="0.04"/>
    <n v="23"/>
    <m/>
    <m/>
    <s v="RELEASE TIMING STUDY - WHITE FLESH"/>
    <x v="5"/>
    <s v="H-Quesnel River H"/>
    <s v="S-Quesnel R"/>
    <s v="BC"/>
    <s v="FRTH"/>
    <s v="UPFR"/>
    <s v="N"/>
    <n v="4.1664966333401346E-2"/>
    <m/>
  </r>
  <r>
    <s v="T"/>
    <n v="4.0999999999999996"/>
    <n v="20171204"/>
    <s v="CDFO"/>
    <s v="CDFO"/>
    <n v="3"/>
    <s v="022428"/>
    <x v="0"/>
    <m/>
    <m/>
    <m/>
    <m/>
    <n v="1"/>
    <n v="2"/>
    <x v="15"/>
    <n v="198304"/>
    <n v="19830415"/>
    <s v="2FS  UPFRR0155"/>
    <s v="2FS  UPFRH0155"/>
    <s v="2FS  UPFRS0155"/>
    <x v="2"/>
    <s v="H"/>
    <s v="B"/>
    <m/>
    <n v="2.2000000000000002"/>
    <m/>
    <s v="N"/>
    <n v="5000"/>
    <n v="25457"/>
    <m/>
    <m/>
    <n v="0"/>
    <n v="45752"/>
    <n v="5000"/>
    <n v="520"/>
    <m/>
    <n v="0.02"/>
    <n v="35"/>
    <m/>
    <m/>
    <s v="RELEASE TIMING STUDY - RED FLESH"/>
    <x v="5"/>
    <s v="H-Quesnel River H"/>
    <s v="S-Quesnel R"/>
    <s v="BC"/>
    <s v="FRTH"/>
    <s v="UPFR"/>
    <s v="N"/>
    <n v="1.7972266959971717"/>
    <m/>
  </r>
  <r>
    <s v="T"/>
    <n v="4.0999999999999996"/>
    <n v="20171204"/>
    <s v="CDFO"/>
    <s v="CDFO"/>
    <n v="3"/>
    <s v="181420"/>
    <x v="0"/>
    <m/>
    <m/>
    <m/>
    <m/>
    <n v="1"/>
    <n v="3"/>
    <x v="18"/>
    <n v="19940513"/>
    <n v="19940527"/>
    <s v="2FS  LWFRR0107"/>
    <s v="2FS  LWFRH0107"/>
    <s v="2FS  LWFRS0107"/>
    <x v="1"/>
    <s v="H"/>
    <s v="P"/>
    <m/>
    <n v="5"/>
    <m/>
    <s v="N"/>
    <n v="5000"/>
    <n v="48434"/>
    <m/>
    <m/>
    <n v="0"/>
    <n v="402742"/>
    <n v="5000"/>
    <n v="1324"/>
    <s v="B"/>
    <n v="2.6599999999999999E-2"/>
    <n v="1"/>
    <n v="1435"/>
    <m/>
    <s v="PRODUCTION EARLY RELEASE"/>
    <x v="16"/>
    <s v="H-Chilliwack River H"/>
    <s v="S-Chilliwack R"/>
    <s v="BC"/>
    <s v="FRTH"/>
    <s v="LWFR"/>
    <s v="N"/>
    <n v="8.3152743940207294"/>
    <m/>
  </r>
  <r>
    <s v="T"/>
    <n v="4.0999999999999996"/>
    <n v="20171204"/>
    <s v="CDFO"/>
    <s v="CDFO"/>
    <n v="3"/>
    <s v="022320"/>
    <x v="0"/>
    <m/>
    <m/>
    <m/>
    <m/>
    <n v="1"/>
    <n v="1"/>
    <x v="24"/>
    <n v="198207"/>
    <n v="19820723"/>
    <s v="2FS  UPFRR0263"/>
    <s v="2FS  UPFRH0270"/>
    <s v="2FS  UPFRS0263"/>
    <x v="2"/>
    <s v="H"/>
    <s v="B"/>
    <m/>
    <n v="1.2"/>
    <m/>
    <s v="N"/>
    <n v="5000"/>
    <n v="31851"/>
    <m/>
    <m/>
    <n v="0"/>
    <n v="11546"/>
    <n v="5000"/>
    <n v="485"/>
    <m/>
    <n v="1.4999999999999999E-2"/>
    <n v="8"/>
    <m/>
    <m/>
    <s v="NO IMPRINTING"/>
    <x v="33"/>
    <s v="H-Penny H"/>
    <s v="S-Bowron R"/>
    <s v="BC"/>
    <s v="FRTH"/>
    <s v="UPFR"/>
    <s v="N"/>
    <n v="0.36250039245235627"/>
    <m/>
  </r>
  <r>
    <s v="T"/>
    <n v="4.0999999999999996"/>
    <n v="20171204"/>
    <s v="CDFO"/>
    <s v="CDFO"/>
    <n v="3"/>
    <s v="024216"/>
    <x v="0"/>
    <m/>
    <m/>
    <m/>
    <m/>
    <n v="1"/>
    <n v="2"/>
    <x v="9"/>
    <n v="198704"/>
    <n v="19870424"/>
    <s v="2FS  UPFRR0272"/>
    <s v="2FS  UPFRH0155"/>
    <s v="2FS  UPFRS0272"/>
    <x v="1"/>
    <s v="H"/>
    <s v="P"/>
    <m/>
    <n v="3.9"/>
    <m/>
    <s v="N"/>
    <n v="5000"/>
    <n v="27017"/>
    <m/>
    <m/>
    <n v="0"/>
    <n v="7171"/>
    <m/>
    <m/>
    <m/>
    <m/>
    <n v="2"/>
    <m/>
    <m/>
    <s v="REPLICATE WITH 024213-15, 024251-52 &amp; 023809-10"/>
    <x v="0"/>
    <s v="H-Quesnel River H"/>
    <s v="S-Chilko R"/>
    <s v="BC"/>
    <s v="FRTH"/>
    <s v="UPFR"/>
    <s v="N"/>
    <n v="0.2654254728504275"/>
    <m/>
  </r>
  <r>
    <s v="T"/>
    <n v="4.0999999999999996"/>
    <n v="20171204"/>
    <s v="CDFO"/>
    <s v="CDFO"/>
    <n v="3"/>
    <s v="025525"/>
    <x v="0"/>
    <m/>
    <m/>
    <m/>
    <m/>
    <n v="1"/>
    <n v="2"/>
    <x v="17"/>
    <n v="198905"/>
    <n v="19890501"/>
    <s v="2FS  LWFRR0249"/>
    <s v="2FS  LWFRH0150"/>
    <s v="2FS  LWFRS0249"/>
    <x v="1"/>
    <s v="H"/>
    <s v="B"/>
    <m/>
    <n v="9.6"/>
    <n v="97"/>
    <s v="N"/>
    <n v="5000"/>
    <n v="24997"/>
    <m/>
    <m/>
    <n v="0"/>
    <n v="28628"/>
    <n v="5000"/>
    <n v="1247"/>
    <s v="B"/>
    <n v="4.7500000000000001E-2"/>
    <n v="2"/>
    <m/>
    <m/>
    <s v="TIME OF RELEASE:LATE APRIL. SEE 025537(EARLY APR), 025538(MID APR)"/>
    <x v="36"/>
    <s v="H-Inch Creek H"/>
    <s v="S-Pitt R Up"/>
    <s v="BC"/>
    <s v="FRTH"/>
    <s v="LWFR"/>
    <s v="N"/>
    <n v="1.145257430891707"/>
    <m/>
  </r>
  <r>
    <s v="T"/>
    <n v="4.0999999999999996"/>
    <n v="20171204"/>
    <s v="CDFO"/>
    <s v="CDFO"/>
    <n v="3"/>
    <s v="022433"/>
    <x v="0"/>
    <m/>
    <m/>
    <m/>
    <m/>
    <n v="1"/>
    <n v="2"/>
    <x v="15"/>
    <n v="198305"/>
    <n v="19830513"/>
    <s v="2FS  UPFRR0155"/>
    <s v="2FS  UPFRH0155"/>
    <s v="2FS  UPFRS0155"/>
    <x v="2"/>
    <s v="H"/>
    <s v="B"/>
    <m/>
    <n v="2.2000000000000002"/>
    <m/>
    <s v="N"/>
    <n v="5000"/>
    <n v="23347"/>
    <m/>
    <m/>
    <n v="5000"/>
    <n v="1484"/>
    <m/>
    <m/>
    <m/>
    <n v="5.9799999999999999E-2"/>
    <n v="51"/>
    <m/>
    <m/>
    <s v="RELEASE TIMING STUDY - WHITE FLESH"/>
    <x v="5"/>
    <s v="H-Quesnel River H"/>
    <s v="S-Quesnel R"/>
    <s v="BC"/>
    <s v="FRTH"/>
    <s v="UPFR"/>
    <s v="N"/>
    <n v="6.3562770377350405E-2"/>
    <m/>
  </r>
  <r>
    <s v="N"/>
    <n v="4.0999999999999996"/>
    <n v="20171204"/>
    <s v="CDFO"/>
    <s v="CDFO"/>
    <n v="3"/>
    <s v="!03NOCN9179"/>
    <x v="1"/>
    <m/>
    <m/>
    <m/>
    <m/>
    <n v="1"/>
    <n v="2"/>
    <x v="13"/>
    <n v="199206"/>
    <n v="199206"/>
    <s v="2FS  TOMFR0161"/>
    <s v="2FS  TOMFH1650"/>
    <s v="2FS  TOMFS0161"/>
    <x v="1"/>
    <s v="H"/>
    <s v="B"/>
    <s v="FR"/>
    <m/>
    <m/>
    <s v="N"/>
    <m/>
    <m/>
    <m/>
    <m/>
    <n v="0"/>
    <n v="80"/>
    <m/>
    <m/>
    <s v="B"/>
    <m/>
    <m/>
    <m/>
    <m/>
    <m/>
    <x v="1"/>
    <s v="H-N Okanagan-Shuswap Sch"/>
    <s v="S-Shuswap R Low"/>
    <s v="BC"/>
    <s v="FRTH"/>
    <s v="TOMF"/>
    <s v="N"/>
    <s v=""/>
    <m/>
  </r>
  <r>
    <s v="T"/>
    <n v="4.0999999999999996"/>
    <n v="20171204"/>
    <s v="CDFO"/>
    <s v="CDFO"/>
    <n v="3"/>
    <s v="183243"/>
    <x v="0"/>
    <m/>
    <m/>
    <m/>
    <m/>
    <n v="1"/>
    <n v="1"/>
    <x v="19"/>
    <n v="20000419"/>
    <n v="20000419"/>
    <s v="2FS  UPFRR1890"/>
    <s v="2FS  UPFRH0270"/>
    <s v="2FS  UPFRS1890"/>
    <x v="3"/>
    <s v="H"/>
    <s v="P"/>
    <m/>
    <n v="12.8"/>
    <n v="108"/>
    <s v="N"/>
    <n v="5000"/>
    <n v="25010"/>
    <m/>
    <m/>
    <n v="5000"/>
    <n v="773"/>
    <n v="0"/>
    <n v="732"/>
    <s v="B"/>
    <n v="0.03"/>
    <n v="1"/>
    <n v="100"/>
    <m/>
    <m/>
    <x v="15"/>
    <s v="H-Penny H"/>
    <s v="S-Dome Cr"/>
    <s v="BC"/>
    <s v="FRTH"/>
    <s v="UPFR"/>
    <s v="N"/>
    <n v="3.090763694522191E-2"/>
    <m/>
  </r>
  <r>
    <s v="T"/>
    <n v="4.0999999999999996"/>
    <n v="20171204"/>
    <s v="CDFO"/>
    <s v="CDFO"/>
    <n v="3"/>
    <s v="025209"/>
    <x v="0"/>
    <m/>
    <m/>
    <m/>
    <m/>
    <n v="1"/>
    <n v="1"/>
    <x v="5"/>
    <n v="198904"/>
    <n v="19890411"/>
    <s v="2FS  UPFRR1890"/>
    <s v="2FS  UPFRH0270"/>
    <s v="2FS  UPFRS1890"/>
    <x v="3"/>
    <s v="H"/>
    <s v="P"/>
    <m/>
    <n v="12.15"/>
    <m/>
    <s v="N"/>
    <n v="5000"/>
    <n v="10406"/>
    <m/>
    <m/>
    <n v="0"/>
    <n v="456"/>
    <m/>
    <m/>
    <s v="B"/>
    <m/>
    <n v="1"/>
    <m/>
    <m/>
    <m/>
    <x v="15"/>
    <s v="H-Penny H"/>
    <s v="S-Dome Cr"/>
    <s v="BC"/>
    <s v="FRTH"/>
    <s v="UPFR"/>
    <s v="N"/>
    <n v="4.3820872573515281E-2"/>
    <m/>
  </r>
  <r>
    <s v="N"/>
    <n v="4.0999999999999996"/>
    <n v="20171204"/>
    <s v="CDFO"/>
    <s v="CDFO"/>
    <n v="3"/>
    <s v="!03NOCN8530"/>
    <x v="1"/>
    <m/>
    <m/>
    <m/>
    <m/>
    <n v="1"/>
    <n v="3"/>
    <x v="3"/>
    <n v="198606"/>
    <n v="19860606"/>
    <s v="2FS  LWFRR0229"/>
    <s v="2FS  LWFRH9017"/>
    <s v="2FS  LWFRS0229"/>
    <x v="2"/>
    <s v="H"/>
    <s v="B"/>
    <m/>
    <n v="2.8"/>
    <m/>
    <s v="N"/>
    <m/>
    <m/>
    <m/>
    <m/>
    <n v="0"/>
    <n v="61661"/>
    <m/>
    <m/>
    <m/>
    <m/>
    <m/>
    <m/>
    <m/>
    <s v="COMPARE INCUBATION AND EARLY REARING SURVIVAL TO CHEHALIS H (OPERATIONS)."/>
    <x v="30"/>
    <s v="H-Smokehouse H"/>
    <s v="S-Harrison R"/>
    <s v="BC"/>
    <s v="FRTH"/>
    <s v="LWFR"/>
    <s v="N"/>
    <s v=""/>
    <m/>
  </r>
  <r>
    <s v="T"/>
    <n v="4.0999999999999996"/>
    <n v="20171204"/>
    <s v="CDFO"/>
    <s v="CDFO"/>
    <n v="3"/>
    <s v="022727"/>
    <x v="0"/>
    <m/>
    <m/>
    <m/>
    <m/>
    <n v="1"/>
    <n v="2"/>
    <x v="3"/>
    <n v="198703"/>
    <n v="19870320"/>
    <s v="2FS  TOMFR0156"/>
    <s v="2FS  TOMFH0156"/>
    <s v="2FS  TOMFS0156"/>
    <x v="3"/>
    <s v="H"/>
    <s v="P"/>
    <m/>
    <n v="15.9"/>
    <m/>
    <s v="N"/>
    <n v="5000"/>
    <n v="21085"/>
    <m/>
    <m/>
    <m/>
    <m/>
    <m/>
    <m/>
    <m/>
    <m/>
    <m/>
    <m/>
    <m/>
    <s v="TIME OF REL:YEARLING. SEE 022722,023150(1+),023762-63,023801-02(SM),024023-25"/>
    <x v="6"/>
    <s v="H-Eagle River H"/>
    <s v="S-Eagle R"/>
    <s v="BC"/>
    <s v="FRTH"/>
    <s v="TOMF"/>
    <s v="N"/>
    <n v="0"/>
    <m/>
  </r>
  <r>
    <s v="T"/>
    <n v="4.0999999999999996"/>
    <n v="20171204"/>
    <s v="CDFO"/>
    <s v="CDFO"/>
    <n v="3"/>
    <s v="023605"/>
    <x v="0"/>
    <m/>
    <m/>
    <m/>
    <m/>
    <n v="1"/>
    <n v="1"/>
    <x v="3"/>
    <n v="198605"/>
    <n v="19860521"/>
    <s v="2FS  UPFRR0127"/>
    <s v="2FS  UPFRH0155"/>
    <s v="2FS  UPFRS0127"/>
    <x v="1"/>
    <s v="H"/>
    <s v="B"/>
    <m/>
    <n v="5"/>
    <m/>
    <s v="N"/>
    <n v="5000"/>
    <n v="25940"/>
    <m/>
    <m/>
    <n v="5000"/>
    <n v="30"/>
    <m/>
    <m/>
    <m/>
    <n v="1.1999999999999999E-3"/>
    <n v="1"/>
    <m/>
    <m/>
    <s v="TIME OF RELEASE: LATE RELEASE SEE 023607-08"/>
    <x v="40"/>
    <s v="H-Quesnel River H"/>
    <s v="S-Fontoniko Cr"/>
    <s v="BC"/>
    <s v="FRTH"/>
    <s v="UPFR"/>
    <s v="N"/>
    <n v="1.156515034695451E-3"/>
    <m/>
  </r>
  <r>
    <s v="N"/>
    <n v="4.0999999999999996"/>
    <n v="20171204"/>
    <s v="CDFO"/>
    <s v="CDFO"/>
    <n v="3"/>
    <s v="!03NOCN9402"/>
    <x v="1"/>
    <m/>
    <m/>
    <m/>
    <m/>
    <n v="1"/>
    <n v="2"/>
    <x v="2"/>
    <n v="199410"/>
    <n v="19941020"/>
    <s v="2FS  UPFRR1619"/>
    <s v="2FS  TOMMH0160"/>
    <s v="2FS  UPFRS1619"/>
    <x v="5"/>
    <s v="H"/>
    <s v="B"/>
    <m/>
    <n v="0.35"/>
    <m/>
    <s v="N"/>
    <m/>
    <m/>
    <m/>
    <m/>
    <n v="0"/>
    <n v="123399"/>
    <m/>
    <m/>
    <s v="W"/>
    <m/>
    <m/>
    <m/>
    <m/>
    <s v="EYED EGG PLANT; WEIGHT IS FROM DOUG LOFTHOUSE FOR EMERGENT FRY"/>
    <x v="20"/>
    <s v="H-Spius Creek H"/>
    <s v="S-Bridge R"/>
    <s v="BC"/>
    <s v="FRTH"/>
    <s v="UPFR"/>
    <s v="N"/>
    <s v=""/>
    <m/>
  </r>
  <r>
    <s v="T"/>
    <n v="4.0999999999999996"/>
    <n v="20171204"/>
    <s v="CDFO"/>
    <s v="CDFO"/>
    <n v="3"/>
    <s v="024530"/>
    <x v="0"/>
    <m/>
    <m/>
    <m/>
    <m/>
    <n v="1"/>
    <n v="1"/>
    <x v="9"/>
    <n v="19870415"/>
    <n v="19870421"/>
    <s v="2FS  TOMMR0254"/>
    <s v="2FS  TOMMH0160"/>
    <s v="2FS  TOMMS0254"/>
    <x v="1"/>
    <s v="H"/>
    <s v="P"/>
    <m/>
    <n v="4.5999999999999996"/>
    <m/>
    <s v="N"/>
    <n v="5000"/>
    <n v="26197"/>
    <m/>
    <m/>
    <n v="0"/>
    <n v="1931"/>
    <n v="5000"/>
    <n v="265"/>
    <m/>
    <n v="0.01"/>
    <n v="1"/>
    <m/>
    <m/>
    <m/>
    <x v="50"/>
    <s v="H-Spius Creek H"/>
    <s v="S-Deadman R"/>
    <s v="BC"/>
    <s v="FRTH"/>
    <s v="TOMM"/>
    <s v="N"/>
    <n v="7.3710730236286603E-2"/>
    <m/>
  </r>
  <r>
    <s v="T"/>
    <n v="4.0999999999999996"/>
    <n v="20171204"/>
    <s v="CDFO"/>
    <s v="CDFO"/>
    <n v="3"/>
    <s v="023607"/>
    <x v="0"/>
    <m/>
    <m/>
    <m/>
    <m/>
    <n v="1"/>
    <n v="1"/>
    <x v="3"/>
    <n v="198605"/>
    <n v="19860521"/>
    <s v="2FS  UPFRR0127"/>
    <s v="2FS  UPFRH0155"/>
    <s v="2FS  UPFRS0127"/>
    <x v="1"/>
    <s v="H"/>
    <s v="B"/>
    <m/>
    <n v="5"/>
    <m/>
    <s v="N"/>
    <n v="5000"/>
    <n v="26115"/>
    <m/>
    <m/>
    <m/>
    <m/>
    <m/>
    <m/>
    <m/>
    <m/>
    <n v="1"/>
    <m/>
    <m/>
    <s v="TIME OF RELEASE: LATE RELEASE SEE 023605-06"/>
    <x v="40"/>
    <s v="H-Quesnel River H"/>
    <s v="S-Fontoniko Cr"/>
    <s v="BC"/>
    <s v="FRTH"/>
    <s v="UPFR"/>
    <s v="N"/>
    <n v="0"/>
    <m/>
  </r>
  <r>
    <s v="T"/>
    <n v="4.0999999999999996"/>
    <n v="20171204"/>
    <s v="CDFO"/>
    <s v="CDFO"/>
    <n v="3"/>
    <s v="023610"/>
    <x v="0"/>
    <m/>
    <m/>
    <m/>
    <m/>
    <n v="1"/>
    <n v="1"/>
    <x v="3"/>
    <n v="198604"/>
    <n v="19860430"/>
    <s v="2FS  UPFRR0134"/>
    <s v="2FS  UPFRH0155"/>
    <s v="2FS  UPFRS0134"/>
    <x v="1"/>
    <s v="H"/>
    <s v="P"/>
    <m/>
    <n v="3.1"/>
    <m/>
    <s v="N"/>
    <n v="5000"/>
    <n v="25166"/>
    <m/>
    <m/>
    <n v="0"/>
    <n v="64421"/>
    <n v="5000"/>
    <n v="63"/>
    <m/>
    <n v="2.5000000000000001E-3"/>
    <n v="1"/>
    <m/>
    <m/>
    <m/>
    <x v="37"/>
    <s v="H-Quesnel River H"/>
    <s v="S-Indianpoint Cr"/>
    <s v="BC"/>
    <s v="FRTH"/>
    <s v="UPFR"/>
    <s v="N"/>
    <n v="2.5598426448382741"/>
    <m/>
  </r>
  <r>
    <s v="T"/>
    <n v="4.0999999999999996"/>
    <n v="20171204"/>
    <s v="CDFO"/>
    <s v="CDFO"/>
    <n v="3"/>
    <s v="020550"/>
    <x v="0"/>
    <m/>
    <m/>
    <m/>
    <m/>
    <n v="1"/>
    <n v="1"/>
    <x v="13"/>
    <n v="199204"/>
    <n v="19920407"/>
    <s v="2FS  UPFRR0352"/>
    <s v="2FS  UPFRH0155"/>
    <s v="2FS  UPFRS0352"/>
    <x v="1"/>
    <s v="H"/>
    <s v="B"/>
    <m/>
    <n v="9.8000000000000007"/>
    <n v="93"/>
    <s v="N"/>
    <n v="5000"/>
    <n v="16065"/>
    <m/>
    <m/>
    <n v="0"/>
    <n v="9381"/>
    <n v="5000"/>
    <n v="378"/>
    <s v="B"/>
    <n v="2.3E-2"/>
    <n v="60"/>
    <n v="300"/>
    <m/>
    <s v="LARGE DIAMETER EGGS"/>
    <x v="31"/>
    <s v="H-Quesnel River H"/>
    <s v="S-Cariboo R Up"/>
    <s v="BC"/>
    <s v="FRTH"/>
    <s v="UPFR"/>
    <s v="N"/>
    <n v="0.58394024276377221"/>
    <m/>
  </r>
  <r>
    <s v="T"/>
    <n v="4.0999999999999996"/>
    <n v="20171204"/>
    <s v="CDFO"/>
    <s v="CDFO"/>
    <n v="3"/>
    <s v="023611"/>
    <x v="0"/>
    <m/>
    <m/>
    <m/>
    <m/>
    <n v="1"/>
    <n v="1"/>
    <x v="3"/>
    <n v="198604"/>
    <n v="19860430"/>
    <s v="2FS  UPFRR0134"/>
    <s v="2FS  UPFRH0155"/>
    <s v="2FS  UPFRS0134"/>
    <x v="1"/>
    <s v="H"/>
    <s v="P"/>
    <m/>
    <n v="3.1"/>
    <m/>
    <s v="N"/>
    <n v="5000"/>
    <n v="25229"/>
    <m/>
    <m/>
    <n v="0"/>
    <n v="64422"/>
    <m/>
    <m/>
    <m/>
    <m/>
    <n v="1"/>
    <m/>
    <m/>
    <m/>
    <x v="37"/>
    <s v="H-Quesnel River H"/>
    <s v="S-Indianpoint Cr"/>
    <s v="BC"/>
    <s v="FRTH"/>
    <s v="UPFR"/>
    <s v="N"/>
    <n v="2.5534900313131712"/>
    <m/>
  </r>
  <r>
    <s v="T"/>
    <n v="4.0999999999999996"/>
    <n v="20171204"/>
    <s v="CDFO"/>
    <s v="CDFO"/>
    <n v="3"/>
    <s v="181503"/>
    <x v="0"/>
    <m/>
    <m/>
    <m/>
    <m/>
    <n v="1"/>
    <n v="1"/>
    <x v="2"/>
    <n v="19960410"/>
    <n v="19960410"/>
    <s v="2FS  UPFRR1890"/>
    <s v="2FS  UPFRH0270"/>
    <s v="2FS  UPFRS1890"/>
    <x v="3"/>
    <s v="H"/>
    <s v="P"/>
    <m/>
    <n v="11.5"/>
    <n v="102"/>
    <s v="N"/>
    <n v="5000"/>
    <n v="25131"/>
    <m/>
    <m/>
    <n v="0"/>
    <n v="748"/>
    <m/>
    <m/>
    <s v="C"/>
    <m/>
    <n v="1"/>
    <n v="100"/>
    <m/>
    <m/>
    <x v="15"/>
    <s v="H-Penny H"/>
    <s v="S-Dome Cr"/>
    <s v="BC"/>
    <s v="FRTH"/>
    <s v="UPFR"/>
    <s v="N"/>
    <n v="2.9764036449007204E-2"/>
    <m/>
  </r>
  <r>
    <s v="T"/>
    <n v="4.0999999999999996"/>
    <n v="20171204"/>
    <s v="CDFO"/>
    <s v="CDFO"/>
    <n v="3"/>
    <s v="022819"/>
    <x v="0"/>
    <m/>
    <m/>
    <m/>
    <m/>
    <n v="1"/>
    <n v="3"/>
    <x v="23"/>
    <n v="198506"/>
    <n v="19850625"/>
    <s v="2FS  LWFRR0154"/>
    <s v="2FS  LWFRH0154"/>
    <s v="2FS  LWFRS0229"/>
    <x v="1"/>
    <s v="H"/>
    <s v="P"/>
    <m/>
    <n v="3.7"/>
    <m/>
    <s v="N"/>
    <n v="5000"/>
    <n v="28055"/>
    <m/>
    <m/>
    <n v="0"/>
    <n v="49343"/>
    <n v="5000"/>
    <n v="1446"/>
    <m/>
    <n v="4.9000000000000002E-2"/>
    <n v="19"/>
    <m/>
    <m/>
    <m/>
    <x v="3"/>
    <s v="H-Chehalis River H"/>
    <s v="S-Harrison R"/>
    <s v="BC"/>
    <s v="FRTH"/>
    <s v="LWFR"/>
    <s v="N"/>
    <n v="1.7587952236677955"/>
    <m/>
  </r>
  <r>
    <s v="T"/>
    <n v="4.0999999999999996"/>
    <n v="20171204"/>
    <s v="CDFO"/>
    <s v="CDFO"/>
    <n v="3"/>
    <s v="020431"/>
    <x v="0"/>
    <m/>
    <m/>
    <m/>
    <m/>
    <n v="1"/>
    <n v="2"/>
    <x v="11"/>
    <n v="19900515"/>
    <n v="19900515"/>
    <s v="2FS  LWFRR0107"/>
    <s v="2FS  LWFRH0107"/>
    <s v="2FS  LWFRS0107"/>
    <x v="1"/>
    <s v="H"/>
    <s v="P"/>
    <m/>
    <n v="8.1999999999999993"/>
    <m/>
    <s v="N"/>
    <n v="5000"/>
    <n v="23326"/>
    <m/>
    <m/>
    <n v="0"/>
    <n v="103706"/>
    <n v="5000"/>
    <n v="1813"/>
    <s v="B"/>
    <n v="7.2099999999999997E-2"/>
    <n v="30"/>
    <n v="500"/>
    <m/>
    <s v="COMBINE WITH 020430. PROGENY OF BOWRON TRANSPLANT."/>
    <x v="16"/>
    <s v="H-Chilliwack River H"/>
    <s v="S-Chilliwack R"/>
    <s v="BC"/>
    <s v="FRTH"/>
    <s v="LWFR"/>
    <s v="N"/>
    <n v="4.4459401526193947"/>
    <m/>
  </r>
  <r>
    <s v="T"/>
    <n v="4.0999999999999996"/>
    <n v="20171204"/>
    <s v="CDFO"/>
    <s v="CDFO"/>
    <n v="3"/>
    <s v="021859"/>
    <x v="0"/>
    <m/>
    <m/>
    <m/>
    <m/>
    <n v="1"/>
    <n v="1"/>
    <x v="7"/>
    <n v="1980"/>
    <n v="198007"/>
    <s v="2FS  UPFRR0263"/>
    <m/>
    <s v="2FS  UPFRS0263"/>
    <x v="0"/>
    <s v="W"/>
    <m/>
    <m/>
    <m/>
    <m/>
    <m/>
    <n v="5000"/>
    <n v="28890"/>
    <m/>
    <m/>
    <n v="5000"/>
    <n v="854"/>
    <m/>
    <m/>
    <m/>
    <n v="2.87E-2"/>
    <n v="2"/>
    <m/>
    <m/>
    <m/>
    <x v="33"/>
    <s v="NA"/>
    <s v="S-Bowron R"/>
    <s v="BC"/>
    <s v="FRTH"/>
    <s v="UPFR"/>
    <s v="N"/>
    <n v="2.9560401523018344E-2"/>
    <m/>
  </r>
  <r>
    <s v="N"/>
    <n v="4.0999999999999996"/>
    <n v="20171204"/>
    <s v="CDFO"/>
    <s v="CDFO"/>
    <n v="3"/>
    <s v="!03NOCN9752"/>
    <x v="1"/>
    <m/>
    <m/>
    <m/>
    <m/>
    <n v="1"/>
    <n v="2"/>
    <x v="1"/>
    <n v="199711"/>
    <n v="19971118"/>
    <s v="2FS  TOMFR1958"/>
    <s v="2FS  TOMFH1958"/>
    <s v="2FS  TOMFS1958"/>
    <x v="5"/>
    <s v="H"/>
    <s v="P"/>
    <m/>
    <m/>
    <m/>
    <s v="N"/>
    <m/>
    <m/>
    <m/>
    <m/>
    <n v="0"/>
    <n v="11050"/>
    <m/>
    <m/>
    <s v="B"/>
    <m/>
    <m/>
    <m/>
    <m/>
    <m/>
    <x v="12"/>
    <s v="H-Shuswap River, Middle,"/>
    <s v="S-Shuswap R Middle"/>
    <s v="BC"/>
    <s v="FRTH"/>
    <s v="TOMF"/>
    <s v="N"/>
    <s v=""/>
    <m/>
  </r>
  <r>
    <s v="N"/>
    <n v="4.0999999999999996"/>
    <n v="20171204"/>
    <s v="CDFO"/>
    <s v="CDFO"/>
    <n v="3"/>
    <s v="!03NOCN9732"/>
    <x v="1"/>
    <m/>
    <m/>
    <m/>
    <m/>
    <n v="1"/>
    <n v="1"/>
    <x v="1"/>
    <n v="199805"/>
    <n v="19980501"/>
    <s v="2FS  TOMMR0253"/>
    <s v="2FS  TOMMH0160"/>
    <s v="2FS  TOMMS0253"/>
    <x v="1"/>
    <s v="H"/>
    <s v="P"/>
    <m/>
    <n v="4.2"/>
    <n v="69"/>
    <s v="N"/>
    <m/>
    <m/>
    <m/>
    <m/>
    <n v="0"/>
    <n v="43490"/>
    <m/>
    <m/>
    <s v="W"/>
    <m/>
    <m/>
    <m/>
    <m/>
    <s v="REL'D TO SPAHOMIN GROWOUT POND"/>
    <x v="8"/>
    <s v="H-Spius Creek H"/>
    <s v="S-Nicola R"/>
    <s v="BC"/>
    <s v="FRTH"/>
    <s v="TOMM"/>
    <s v="N"/>
    <s v=""/>
    <m/>
  </r>
  <r>
    <s v="N"/>
    <n v="4.0999999999999996"/>
    <n v="20171204"/>
    <s v="CDFO"/>
    <s v="CDFO"/>
    <n v="3"/>
    <s v="!03NOCN0325"/>
    <x v="1"/>
    <m/>
    <m/>
    <m/>
    <m/>
    <n v="1"/>
    <n v="2"/>
    <x v="21"/>
    <n v="200405"/>
    <n v="200405"/>
    <s v="2FS  TOMFR0161"/>
    <s v="2FS  TOMFH2559"/>
    <s v="2FS  TOMFS0161"/>
    <x v="1"/>
    <s v="H"/>
    <s v="B"/>
    <s v="FR"/>
    <n v="3"/>
    <m/>
    <s v="N"/>
    <m/>
    <m/>
    <m/>
    <m/>
    <n v="0"/>
    <n v="1080"/>
    <m/>
    <m/>
    <s v="B"/>
    <m/>
    <m/>
    <m/>
    <m/>
    <m/>
    <x v="1"/>
    <s v="H-Vernon Schools"/>
    <s v="S-Shuswap R Low"/>
    <s v="BC"/>
    <s v="FRTH"/>
    <s v="TOMF"/>
    <s v="N"/>
    <s v=""/>
    <m/>
  </r>
  <r>
    <s v="T"/>
    <n v="4.0999999999999996"/>
    <n v="20171204"/>
    <s v="CDFO"/>
    <s v="CDFO"/>
    <n v="3"/>
    <s v="023608"/>
    <x v="0"/>
    <m/>
    <m/>
    <m/>
    <m/>
    <n v="1"/>
    <n v="1"/>
    <x v="3"/>
    <n v="198605"/>
    <n v="19860502"/>
    <s v="2FS  UPFRR0263"/>
    <s v="2FS  UPFRH0155"/>
    <s v="2FS  UPFRS0263"/>
    <x v="1"/>
    <s v="H"/>
    <s v="P"/>
    <m/>
    <n v="3.1"/>
    <m/>
    <s v="N"/>
    <n v="5000"/>
    <n v="25127"/>
    <m/>
    <m/>
    <n v="0"/>
    <n v="11209"/>
    <n v="5000"/>
    <n v="178"/>
    <m/>
    <n v="7.0000000000000001E-3"/>
    <n v="1"/>
    <m/>
    <m/>
    <m/>
    <x v="33"/>
    <s v="H-Quesnel River H"/>
    <s v="S-Bowron R"/>
    <s v="BC"/>
    <s v="FRTH"/>
    <s v="UPFR"/>
    <s v="N"/>
    <n v="0.44609384327615714"/>
    <m/>
  </r>
  <r>
    <s v="N"/>
    <n v="4.0999999999999996"/>
    <n v="20171204"/>
    <s v="CDFO"/>
    <s v="CDFO"/>
    <n v="3"/>
    <s v="!03RV8916"/>
    <x v="1"/>
    <m/>
    <m/>
    <m/>
    <m/>
    <n v="1"/>
    <n v="2"/>
    <x v="11"/>
    <n v="199005"/>
    <n v="19900504"/>
    <s v="2FS  LWFRR1155"/>
    <s v="2FS  LWFRH0302"/>
    <s v="2FS  LWFRS1155"/>
    <x v="2"/>
    <s v="H"/>
    <s v="B"/>
    <m/>
    <n v="1.3"/>
    <m/>
    <s v="N"/>
    <m/>
    <m/>
    <m/>
    <m/>
    <n v="2"/>
    <n v="492"/>
    <m/>
    <m/>
    <m/>
    <m/>
    <m/>
    <m/>
    <m/>
    <s v="FED FRY RELEASE - EGGTAKE BY HYDRAULIC SAMPLE; MARKED FOR ESCAPEMENT I.D."/>
    <x v="27"/>
    <s v="H-Alouette River, South H"/>
    <s v="S-Maria Sl"/>
    <s v="BC"/>
    <s v="FRTH"/>
    <s v="LWFR"/>
    <s v="N"/>
    <s v=""/>
    <m/>
  </r>
  <r>
    <s v="T"/>
    <n v="4.0999999999999996"/>
    <n v="20171204"/>
    <s v="CDFO"/>
    <s v="CDFO"/>
    <n v="3"/>
    <s v="020322"/>
    <x v="0"/>
    <m/>
    <m/>
    <m/>
    <m/>
    <n v="1"/>
    <n v="2"/>
    <x v="28"/>
    <n v="19910715"/>
    <n v="19910718"/>
    <s v="2FS  UPFRR0272"/>
    <s v="2FS  UPFRH0155"/>
    <s v="2FS  UPFRS0272"/>
    <x v="1"/>
    <s v="H"/>
    <s v="B"/>
    <m/>
    <n v="11"/>
    <n v="96"/>
    <s v="N"/>
    <n v="5000"/>
    <n v="24989"/>
    <m/>
    <m/>
    <n v="0"/>
    <n v="187519"/>
    <m/>
    <m/>
    <s v="B"/>
    <m/>
    <n v="90"/>
    <n v="100"/>
    <m/>
    <s v="TIME OF RELEASE-POST FRESHET.SEE ALSO 020320,020321"/>
    <x v="0"/>
    <s v="H-Quesnel River H"/>
    <s v="S-Chilko R"/>
    <s v="BC"/>
    <s v="FRTH"/>
    <s v="UPFR"/>
    <s v="N"/>
    <n v="7.5040617871863624"/>
    <m/>
  </r>
  <r>
    <s v="N"/>
    <n v="4.0999999999999996"/>
    <n v="20171204"/>
    <s v="CDFO"/>
    <s v="CDFO"/>
    <n v="3"/>
    <s v="!03NOCN97104"/>
    <x v="1"/>
    <m/>
    <m/>
    <m/>
    <m/>
    <n v="1"/>
    <n v="2"/>
    <x v="1"/>
    <n v="199905"/>
    <n v="19990507"/>
    <s v="2FS  LWFRR0154"/>
    <s v="2FS  LWFRH0154"/>
    <s v="2FS  LWFRS0154"/>
    <x v="3"/>
    <s v="H"/>
    <s v="B"/>
    <m/>
    <n v="19"/>
    <m/>
    <s v="N"/>
    <m/>
    <m/>
    <m/>
    <m/>
    <n v="0"/>
    <n v="29962"/>
    <m/>
    <m/>
    <s v="B"/>
    <m/>
    <m/>
    <m/>
    <m/>
    <s v="YEARLING RELEASE"/>
    <x v="3"/>
    <s v="H-Chehalis River H"/>
    <s v="S-Chehalis R"/>
    <s v="BC"/>
    <s v="FRTH"/>
    <s v="LWFR"/>
    <s v="N"/>
    <s v=""/>
    <m/>
  </r>
  <r>
    <s v="T"/>
    <n v="4.0999999999999996"/>
    <n v="20171204"/>
    <s v="CDFO"/>
    <s v="CDFO"/>
    <n v="3"/>
    <s v="020323"/>
    <x v="0"/>
    <m/>
    <m/>
    <m/>
    <m/>
    <n v="1"/>
    <n v="2"/>
    <x v="28"/>
    <n v="19911004"/>
    <n v="19911009"/>
    <s v="2FS  UPFRR0272"/>
    <s v="2FS  UPFRH0155"/>
    <s v="2FS  UPFRS0272"/>
    <x v="2"/>
    <s v="H"/>
    <s v="B"/>
    <m/>
    <n v="13.6"/>
    <n v="102"/>
    <s v="N"/>
    <n v="5000"/>
    <n v="24933"/>
    <m/>
    <m/>
    <n v="0"/>
    <n v="9851"/>
    <n v="5000"/>
    <n v="60"/>
    <s v="W"/>
    <n v="2.3999999999999998E-3"/>
    <n v="1"/>
    <n v="100"/>
    <m/>
    <s v="TIME OF RELEASE-FALL. SEE ALSO 020324,020325."/>
    <x v="0"/>
    <s v="H-Quesnel River H"/>
    <s v="S-Chilko R"/>
    <s v="BC"/>
    <s v="FRTH"/>
    <s v="UPFR"/>
    <s v="N"/>
    <n v="0.39509886495808766"/>
    <m/>
  </r>
  <r>
    <s v="T"/>
    <n v="4.0999999999999996"/>
    <n v="20171204"/>
    <s v="CDFO"/>
    <s v="CDFO"/>
    <n v="3"/>
    <s v="022119"/>
    <x v="0"/>
    <m/>
    <m/>
    <m/>
    <m/>
    <n v="1"/>
    <n v="2"/>
    <x v="38"/>
    <n v="19780707"/>
    <n v="19780723"/>
    <s v="2FS  UPFRR0272"/>
    <m/>
    <s v="2FS  UPFRS0272"/>
    <x v="0"/>
    <s v="W"/>
    <s v="E"/>
    <m/>
    <n v="1.7"/>
    <m/>
    <m/>
    <n v="5000"/>
    <n v="73246"/>
    <m/>
    <m/>
    <n v="5000"/>
    <n v="808"/>
    <m/>
    <m/>
    <m/>
    <n v="1.09E-2"/>
    <n v="1"/>
    <m/>
    <m/>
    <m/>
    <x v="0"/>
    <s v="NA"/>
    <s v="S-Chilko R"/>
    <s v="BC"/>
    <s v="FRTH"/>
    <s v="UPFR"/>
    <s v="N"/>
    <n v="1.1031319116402261E-2"/>
    <m/>
  </r>
  <r>
    <s v="T"/>
    <n v="4.0999999999999996"/>
    <n v="20171204"/>
    <s v="CDFO"/>
    <s v="CDFO"/>
    <n v="3"/>
    <s v="020155"/>
    <x v="3"/>
    <m/>
    <m/>
    <m/>
    <m/>
    <n v="1"/>
    <n v="2"/>
    <x v="11"/>
    <n v="19900927"/>
    <n v="19900928"/>
    <s v="2FS  UPFRR0272"/>
    <s v="2FS  UPFRH0155"/>
    <s v="2FS  UPFRS0272"/>
    <x v="2"/>
    <s v="H"/>
    <s v="B"/>
    <m/>
    <n v="9.5299999999999994"/>
    <n v="95"/>
    <s v="N"/>
    <n v="5000"/>
    <n v="84822"/>
    <m/>
    <m/>
    <n v="5000"/>
    <n v="170"/>
    <m/>
    <m/>
    <m/>
    <n v="2E-3"/>
    <n v="30"/>
    <n v="500"/>
    <m/>
    <s v="TIME OF RELEASE- FALL"/>
    <x v="0"/>
    <s v="H-Quesnel River H"/>
    <s v="S-Chilko R"/>
    <s v="BC"/>
    <s v="FRTH"/>
    <s v="UPFR"/>
    <s v="N"/>
    <n v="2.0041970243568886E-3"/>
    <m/>
  </r>
  <r>
    <s v="T"/>
    <n v="4.0999999999999996"/>
    <n v="20171204"/>
    <s v="CDFO"/>
    <s v="CDFO"/>
    <n v="3"/>
    <s v="020156"/>
    <x v="3"/>
    <m/>
    <m/>
    <m/>
    <m/>
    <n v="1"/>
    <n v="2"/>
    <x v="11"/>
    <n v="19900718"/>
    <n v="19900724"/>
    <s v="2FS  UPFRR0272"/>
    <s v="2FS  UPFRH0155"/>
    <s v="2FS  UPFRS0272"/>
    <x v="1"/>
    <s v="H"/>
    <s v="B"/>
    <m/>
    <n v="13.2"/>
    <n v="105"/>
    <s v="N"/>
    <n v="5000"/>
    <n v="83813"/>
    <m/>
    <m/>
    <n v="0"/>
    <n v="192373"/>
    <n v="5000"/>
    <n v="168"/>
    <s v="B"/>
    <n v="2E-3"/>
    <n v="30"/>
    <n v="500"/>
    <m/>
    <s v="TIME OF RELEASE- SUMMER. 55935 RELEASED 60 MI DOWNSTREAM IN CHILCOTIN"/>
    <x v="0"/>
    <s v="H-Quesnel River H"/>
    <s v="S-Chilko R"/>
    <s v="BC"/>
    <s v="FRTH"/>
    <s v="UPFR"/>
    <s v="N"/>
    <n v="2.2952644577810126"/>
    <m/>
  </r>
  <r>
    <s v="N"/>
    <n v="4.0999999999999996"/>
    <n v="20171204"/>
    <s v="CDFO"/>
    <s v="CDFO"/>
    <n v="3"/>
    <s v="!03NOCN9887"/>
    <x v="1"/>
    <m/>
    <m/>
    <m/>
    <m/>
    <n v="1"/>
    <n v="2"/>
    <x v="19"/>
    <n v="199904"/>
    <n v="199904"/>
    <s v="2FS  TOMFR0161"/>
    <s v="2FS  TOMFH2559"/>
    <s v="2FS  TOMFS0161"/>
    <x v="1"/>
    <s v="H"/>
    <s v="B"/>
    <s v="FR"/>
    <n v="3"/>
    <m/>
    <s v="N"/>
    <m/>
    <m/>
    <m/>
    <m/>
    <n v="0"/>
    <n v="1100"/>
    <m/>
    <m/>
    <m/>
    <m/>
    <m/>
    <m/>
    <m/>
    <s v="CLASSROOM INCUBATION; SURVIVAL EST. AT 80%."/>
    <x v="1"/>
    <s v="H-Vernon Schools"/>
    <s v="S-Shuswap R Low"/>
    <s v="BC"/>
    <s v="FRTH"/>
    <s v="TOMF"/>
    <s v="N"/>
    <s v=""/>
    <m/>
  </r>
  <r>
    <s v="T"/>
    <n v="4.0999999999999996"/>
    <n v="20171204"/>
    <s v="CDFO"/>
    <s v="CDFO"/>
    <n v="3"/>
    <s v="025539"/>
    <x v="0"/>
    <m/>
    <m/>
    <m/>
    <m/>
    <n v="1"/>
    <n v="2"/>
    <x v="17"/>
    <n v="19890529"/>
    <n v="19890605"/>
    <s v="2FS  UPFRR0272"/>
    <s v="2FS  UPFRH0155"/>
    <s v="2FS  UPFRS0272"/>
    <x v="1"/>
    <s v="H"/>
    <s v="P"/>
    <m/>
    <n v="6.3"/>
    <n v="82"/>
    <s v="N"/>
    <n v="5000"/>
    <n v="51754"/>
    <m/>
    <m/>
    <n v="0"/>
    <n v="341095"/>
    <n v="5000"/>
    <n v="1178"/>
    <m/>
    <n v="2.23E-2"/>
    <n v="1"/>
    <m/>
    <m/>
    <m/>
    <x v="0"/>
    <s v="H-Quesnel River H"/>
    <s v="S-Chilko R"/>
    <s v="BC"/>
    <s v="FRTH"/>
    <s v="UPFR"/>
    <s v="N"/>
    <n v="6.590698303512772"/>
    <m/>
  </r>
  <r>
    <s v="T"/>
    <n v="4.0999999999999996"/>
    <n v="20171204"/>
    <s v="CDFO"/>
    <s v="CDFO"/>
    <n v="3"/>
    <s v="022660"/>
    <x v="0"/>
    <m/>
    <m/>
    <m/>
    <m/>
    <n v="1"/>
    <n v="3"/>
    <x v="26"/>
    <n v="19840531"/>
    <n v="19840601"/>
    <s v="2FS  LWFRR0107"/>
    <s v="2FS  LWFRH0107"/>
    <s v="2FS  LWFRS0229"/>
    <x v="1"/>
    <s v="H"/>
    <s v="B"/>
    <m/>
    <n v="6.1"/>
    <m/>
    <s v="N"/>
    <n v="5000"/>
    <n v="26829"/>
    <m/>
    <m/>
    <n v="0"/>
    <n v="329214"/>
    <n v="5000"/>
    <n v="219"/>
    <m/>
    <n v="8.0999999999999996E-3"/>
    <n v="1"/>
    <m/>
    <m/>
    <m/>
    <x v="16"/>
    <s v="H-Chilliwack River H"/>
    <s v="S-Harrison R"/>
    <s v="BC"/>
    <s v="FRTH"/>
    <s v="LWFR"/>
    <s v="N"/>
    <n v="12.270826344627082"/>
    <m/>
  </r>
  <r>
    <s v="T"/>
    <n v="4.0999999999999996"/>
    <n v="20171204"/>
    <s v="CDFO"/>
    <s v="CDFO"/>
    <n v="3"/>
    <s v="025161"/>
    <x v="0"/>
    <m/>
    <m/>
    <m/>
    <m/>
    <n v="1"/>
    <n v="2"/>
    <x v="5"/>
    <n v="19880516"/>
    <n v="19880603"/>
    <s v="2FS  LWFRR0107"/>
    <s v="2FS  LWFRH0107"/>
    <s v="2FS  UPFRS0272"/>
    <x v="1"/>
    <s v="H"/>
    <s v="B"/>
    <m/>
    <n v="7.4"/>
    <m/>
    <s v="N"/>
    <n v="5000"/>
    <n v="25007"/>
    <m/>
    <m/>
    <n v="0"/>
    <n v="111015"/>
    <n v="5000"/>
    <n v="60"/>
    <s v="B"/>
    <n v="2.3999999999999998E-3"/>
    <n v="1"/>
    <m/>
    <m/>
    <s v="UPFR REDS. REPLICATE WITH 025162"/>
    <x v="16"/>
    <s v="H-Chilliwack River H"/>
    <s v="S-Chilko R"/>
    <s v="BC"/>
    <s v="FRTH"/>
    <s v="LWFR"/>
    <s v="N"/>
    <n v="4.439356980045587"/>
    <m/>
  </r>
  <r>
    <s v="N"/>
    <n v="4.0999999999999996"/>
    <n v="20171204"/>
    <s v="CDFO"/>
    <s v="CDFO"/>
    <n v="3"/>
    <s v="!03NOCN0254"/>
    <x v="1"/>
    <m/>
    <m/>
    <m/>
    <m/>
    <n v="1"/>
    <n v="2"/>
    <x v="20"/>
    <n v="200305"/>
    <n v="200305"/>
    <s v="2FS  TOMFR0161"/>
    <s v="2FS  TOMFH2559"/>
    <s v="2FS  TOMFS0161"/>
    <x v="1"/>
    <s v="H"/>
    <s v="B"/>
    <s v="FR"/>
    <n v="3"/>
    <m/>
    <s v="N"/>
    <m/>
    <m/>
    <m/>
    <m/>
    <n v="0"/>
    <n v="750"/>
    <m/>
    <m/>
    <s v="B"/>
    <m/>
    <m/>
    <m/>
    <m/>
    <m/>
    <x v="1"/>
    <s v="H-Vernon Schools"/>
    <s v="S-Shuswap R Low"/>
    <s v="BC"/>
    <s v="FRTH"/>
    <s v="TOMF"/>
    <s v="N"/>
    <s v=""/>
    <m/>
  </r>
  <r>
    <s v="T"/>
    <n v="4.0999999999999996"/>
    <n v="20171204"/>
    <s v="CDFO"/>
    <s v="CDFO"/>
    <n v="3"/>
    <s v="021820"/>
    <x v="0"/>
    <m/>
    <m/>
    <m/>
    <m/>
    <n v="1"/>
    <n v="2"/>
    <x v="7"/>
    <n v="1980"/>
    <n v="198008"/>
    <s v="2FS  UPFRR0382"/>
    <m/>
    <s v="2FS  UPFRS0155"/>
    <x v="0"/>
    <s v="W"/>
    <m/>
    <m/>
    <m/>
    <m/>
    <m/>
    <n v="5000"/>
    <n v="18260"/>
    <m/>
    <m/>
    <n v="5000"/>
    <n v="92"/>
    <m/>
    <m/>
    <m/>
    <n v="5.0000000000000001E-3"/>
    <n v="2"/>
    <m/>
    <m/>
    <m/>
    <x v="64"/>
    <s v="NA"/>
    <s v="S-Quesnel R"/>
    <s v="BC"/>
    <s v="FRTH"/>
    <s v="UPFR"/>
    <s v="N"/>
    <n v="5.0383351588170868E-3"/>
    <m/>
  </r>
  <r>
    <s v="T"/>
    <n v="4.0999999999999996"/>
    <n v="20171204"/>
    <s v="CDFO"/>
    <s v="CDFO"/>
    <n v="3"/>
    <s v="024063"/>
    <x v="0"/>
    <m/>
    <m/>
    <m/>
    <m/>
    <n v="1"/>
    <n v="2"/>
    <x v="3"/>
    <n v="198606"/>
    <n v="19860602"/>
    <s v="2FS  LWFRR0107"/>
    <s v="2FS  LWFRH0107"/>
    <s v="2FS  UPFRS0155"/>
    <x v="1"/>
    <s v="H"/>
    <s v="B"/>
    <m/>
    <n v="6.1"/>
    <m/>
    <s v="N"/>
    <n v="5000"/>
    <n v="47532"/>
    <m/>
    <m/>
    <n v="0"/>
    <n v="112148"/>
    <n v="5000"/>
    <n v="1420"/>
    <m/>
    <n v="2.9000000000000001E-2"/>
    <n v="1"/>
    <m/>
    <m/>
    <m/>
    <x v="16"/>
    <s v="H-Chilliwack River H"/>
    <s v="S-Quesnel R"/>
    <s v="BC"/>
    <s v="FRTH"/>
    <s v="LWFR"/>
    <s v="N"/>
    <n v="2.3594210216275351"/>
    <m/>
  </r>
  <r>
    <s v="T"/>
    <n v="4.0999999999999996"/>
    <n v="20171204"/>
    <s v="CDFO"/>
    <s v="CDFO"/>
    <n v="3"/>
    <s v="020759"/>
    <x v="0"/>
    <m/>
    <m/>
    <m/>
    <m/>
    <n v="1"/>
    <n v="1"/>
    <x v="28"/>
    <n v="199104"/>
    <n v="19910423"/>
    <s v="2FS  UPFRR2311"/>
    <s v="2FS  UPFRH0155"/>
    <s v="2FS  UPFRS2311"/>
    <x v="1"/>
    <s v="H"/>
    <s v="B"/>
    <m/>
    <n v="6"/>
    <n v="82"/>
    <s v="N"/>
    <n v="5000"/>
    <n v="18088"/>
    <m/>
    <m/>
    <n v="5000"/>
    <n v="369"/>
    <n v="0"/>
    <n v="330"/>
    <s v="C"/>
    <n v="0.02"/>
    <n v="30"/>
    <n v="100"/>
    <m/>
    <s v="ACCELERATED INCUBATION. SEE ALSO 020754-020759."/>
    <x v="54"/>
    <s v="H-Quesnel River H"/>
    <s v="S-West Road R"/>
    <s v="BC"/>
    <s v="FRTH"/>
    <s v="UPFR"/>
    <s v="N"/>
    <n v="2.0400265369305618E-2"/>
    <m/>
  </r>
  <r>
    <s v="T"/>
    <n v="4.0999999999999996"/>
    <n v="20171204"/>
    <s v="CDFO"/>
    <s v="CDFO"/>
    <n v="3"/>
    <s v="020760"/>
    <x v="0"/>
    <m/>
    <m/>
    <m/>
    <m/>
    <n v="1"/>
    <n v="2"/>
    <x v="28"/>
    <n v="199104"/>
    <n v="19910423"/>
    <s v="2FS  TOMFR0045"/>
    <s v="2FS  TOMFH0162"/>
    <s v="2FS  TOMFS0045"/>
    <x v="1"/>
    <s v="H"/>
    <s v="B"/>
    <m/>
    <n v="12.7"/>
    <n v="101"/>
    <s v="N"/>
    <n v="5000"/>
    <n v="24746"/>
    <m/>
    <m/>
    <n v="0"/>
    <n v="2616"/>
    <n v="5000"/>
    <n v="124"/>
    <s v="B"/>
    <n v="5.0000000000000001E-3"/>
    <m/>
    <m/>
    <m/>
    <s v="ACCELERATED INCUBATION AT QUESNEL"/>
    <x v="17"/>
    <s v="H-Clearwater River, Up, H"/>
    <s v="S-Raft R"/>
    <s v="BC"/>
    <s v="FRTH"/>
    <s v="TOMF"/>
    <s v="N"/>
    <n v="0.10571405479673483"/>
    <m/>
  </r>
  <r>
    <s v="T"/>
    <n v="4.0999999999999996"/>
    <n v="20171204"/>
    <s v="CDFO"/>
    <s v="CDFO"/>
    <n v="3"/>
    <s v="024119"/>
    <x v="0"/>
    <m/>
    <m/>
    <m/>
    <m/>
    <n v="1"/>
    <n v="1"/>
    <x v="9"/>
    <n v="198803"/>
    <n v="19880302"/>
    <s v="2FS  UPFRR1890"/>
    <s v="2FS  UPFRH0270"/>
    <s v="2FS  UPFRS1890"/>
    <x v="3"/>
    <s v="H"/>
    <s v="P"/>
    <m/>
    <n v="11"/>
    <m/>
    <s v="N"/>
    <n v="5000"/>
    <n v="10645"/>
    <m/>
    <m/>
    <n v="0"/>
    <n v="483"/>
    <n v="5000"/>
    <n v="32"/>
    <s v="W"/>
    <n v="3.0000000000000001E-3"/>
    <n v="1"/>
    <m/>
    <m/>
    <m/>
    <x v="15"/>
    <s v="H-Penny H"/>
    <s v="S-Dome Cr"/>
    <s v="BC"/>
    <s v="FRTH"/>
    <s v="UPFR"/>
    <s v="N"/>
    <n v="4.5373414748708311E-2"/>
    <m/>
  </r>
  <r>
    <s v="T"/>
    <n v="4.0999999999999996"/>
    <n v="20171204"/>
    <s v="CDFO"/>
    <s v="CDFO"/>
    <n v="3"/>
    <s v="023235"/>
    <x v="0"/>
    <m/>
    <m/>
    <m/>
    <m/>
    <n v="1"/>
    <n v="1"/>
    <x v="23"/>
    <n v="198505"/>
    <n v="19850515"/>
    <s v="2FS  LWFRR0152"/>
    <s v="2FS  LWFRH0152"/>
    <s v="2FS  LWFRS0152"/>
    <x v="2"/>
    <s v="H"/>
    <s v="B"/>
    <m/>
    <n v="4"/>
    <m/>
    <s v="N"/>
    <n v="5000"/>
    <n v="35846"/>
    <m/>
    <m/>
    <n v="5000"/>
    <n v="582"/>
    <n v="0"/>
    <n v="375"/>
    <m/>
    <n v="1.6E-2"/>
    <n v="1"/>
    <m/>
    <m/>
    <s v="BIRKEN REARED"/>
    <x v="13"/>
    <s v="H-Birkenhead River H"/>
    <s v="S-Birkenhead R"/>
    <s v="BC"/>
    <s v="FRTH"/>
    <s v="LWFR"/>
    <s v="N"/>
    <n v="1.6236121185069462E-2"/>
    <m/>
  </r>
  <r>
    <s v="T"/>
    <n v="4.0999999999999996"/>
    <n v="20171204"/>
    <s v="CDFO"/>
    <s v="CDFO"/>
    <n v="3"/>
    <s v="024023"/>
    <x v="0"/>
    <m/>
    <m/>
    <m/>
    <m/>
    <n v="1"/>
    <n v="2"/>
    <x v="3"/>
    <n v="198610"/>
    <n v="19861003"/>
    <s v="2FS  TOMFR0156"/>
    <s v="2FS  TOMFH0156"/>
    <s v="2FS  TOMFS0156"/>
    <x v="2"/>
    <s v="H"/>
    <s v="B"/>
    <m/>
    <n v="8.3000000000000007"/>
    <m/>
    <s v="N"/>
    <n v="5000"/>
    <n v="25671"/>
    <m/>
    <m/>
    <m/>
    <m/>
    <m/>
    <m/>
    <m/>
    <m/>
    <n v="3"/>
    <m/>
    <m/>
    <s v="TIME OF REL:FALL SEE 023762-63,023801-02(SM),024024-25(FALL),022722,27,023150"/>
    <x v="6"/>
    <s v="H-Eagle River H"/>
    <s v="S-Eagle R"/>
    <s v="BC"/>
    <s v="FRTH"/>
    <s v="TOMF"/>
    <s v="N"/>
    <n v="0"/>
    <m/>
  </r>
  <r>
    <s v="T"/>
    <n v="4.0999999999999996"/>
    <n v="20171204"/>
    <s v="CDFO"/>
    <s v="CDFO"/>
    <n v="3"/>
    <s v="023024"/>
    <x v="0"/>
    <m/>
    <m/>
    <m/>
    <m/>
    <n v="1"/>
    <n v="1"/>
    <x v="23"/>
    <n v="198504"/>
    <n v="19850424"/>
    <s v="2FS  UPFRR2311"/>
    <s v="2FS  UPFRH0155"/>
    <s v="2FS  UPFRS2311"/>
    <x v="1"/>
    <s v="H"/>
    <s v="B"/>
    <m/>
    <n v="4.9000000000000004"/>
    <m/>
    <s v="N"/>
    <n v="5000"/>
    <n v="26205"/>
    <m/>
    <m/>
    <n v="0"/>
    <n v="35014"/>
    <n v="5000"/>
    <n v="375"/>
    <s v="B"/>
    <n v="1.41E-2"/>
    <n v="1"/>
    <m/>
    <m/>
    <s v="TIME OF RELEASE: LATE. SEE 023026-27(EARLY), 023025(LATE)"/>
    <x v="54"/>
    <s v="H-Quesnel River H"/>
    <s v="S-West Road R"/>
    <s v="BC"/>
    <s v="FRTH"/>
    <s v="UPFR"/>
    <s v="N"/>
    <n v="1.3361572219042168"/>
    <m/>
  </r>
  <r>
    <s v="T"/>
    <n v="4.0999999999999996"/>
    <n v="20171204"/>
    <s v="CDFO"/>
    <s v="CDFO"/>
    <n v="3"/>
    <s v="022814"/>
    <x v="0"/>
    <m/>
    <m/>
    <m/>
    <m/>
    <n v="1"/>
    <n v="1"/>
    <x v="23"/>
    <n v="198504"/>
    <n v="19850415"/>
    <s v="2FS  UPFRR0269"/>
    <s v="2FS  UPFRH0155"/>
    <s v="2FS  UPFRS0269"/>
    <x v="1"/>
    <s v="H"/>
    <s v="P"/>
    <m/>
    <n v="5.3"/>
    <m/>
    <s v="N"/>
    <n v="5000"/>
    <n v="27308"/>
    <m/>
    <m/>
    <n v="0"/>
    <n v="1666"/>
    <n v="5000"/>
    <n v="416"/>
    <m/>
    <n v="1.4999999999999999E-2"/>
    <n v="1"/>
    <m/>
    <m/>
    <m/>
    <x v="63"/>
    <s v="H-Quesnel River H"/>
    <s v="S-Willow R/UPFR"/>
    <s v="BC"/>
    <s v="FRTH"/>
    <s v="UPFR"/>
    <s v="N"/>
    <n v="6.1007763292807965E-2"/>
    <m/>
  </r>
  <r>
    <s v="T"/>
    <n v="4.0999999999999996"/>
    <n v="20171204"/>
    <s v="CDFO"/>
    <s v="CDFO"/>
    <n v="3"/>
    <s v="026020"/>
    <x v="0"/>
    <m/>
    <m/>
    <m/>
    <m/>
    <n v="1"/>
    <n v="2"/>
    <x v="28"/>
    <n v="19920316"/>
    <n v="19920415"/>
    <s v="2FS  UPFRR0155"/>
    <s v="2FS  UPFRH0155"/>
    <s v="2FS  UPFRS0155"/>
    <x v="3"/>
    <s v="H"/>
    <s v="B"/>
    <m/>
    <n v="10.7"/>
    <n v="99"/>
    <s v="N"/>
    <n v="5000"/>
    <n v="22547"/>
    <m/>
    <m/>
    <n v="0"/>
    <n v="110563"/>
    <n v="5000"/>
    <n v="113"/>
    <s v="B"/>
    <n v="5.0000000000000001E-3"/>
    <n v="1"/>
    <n v="100"/>
    <m/>
    <s v="TIME OF RELEASE- YEARLINGS FROM EARTHEN CHANNEL"/>
    <x v="5"/>
    <s v="H-Quesnel River H"/>
    <s v="S-Quesnel R"/>
    <s v="BC"/>
    <s v="FRTH"/>
    <s v="UPFR"/>
    <s v="N"/>
    <n v="4.9036678937330906"/>
    <m/>
  </r>
  <r>
    <s v="T"/>
    <n v="4.0999999999999996"/>
    <n v="20171204"/>
    <s v="CDFO"/>
    <s v="CDFO"/>
    <n v="3"/>
    <s v="180160"/>
    <x v="0"/>
    <m/>
    <m/>
    <m/>
    <m/>
    <n v="1"/>
    <n v="2"/>
    <x v="13"/>
    <n v="19920713"/>
    <n v="19920714"/>
    <s v="2FS  UPFRR0155"/>
    <s v="2FS  UPFRH0155"/>
    <s v="2FS  UPFRS0155"/>
    <x v="1"/>
    <s v="H"/>
    <s v="B"/>
    <m/>
    <n v="11.7"/>
    <n v="99"/>
    <s v="N"/>
    <n v="5000"/>
    <n v="42997"/>
    <m/>
    <m/>
    <n v="0"/>
    <n v="110323"/>
    <n v="5000"/>
    <n v="216"/>
    <s v="C"/>
    <n v="5.0000000000000001E-3"/>
    <n v="120"/>
    <n v="200"/>
    <m/>
    <s v="HATCHERY RELEASE. WHITES.POST FRESHET RELEASE"/>
    <x v="5"/>
    <s v="H-Quesnel River H"/>
    <s v="S-Quesnel R"/>
    <s v="BC"/>
    <s v="FRTH"/>
    <s v="UPFR"/>
    <s v="N"/>
    <n v="2.5658301741981999"/>
    <m/>
  </r>
  <r>
    <s v="T"/>
    <n v="4.0999999999999996"/>
    <n v="20171204"/>
    <s v="CDFO"/>
    <s v="CDFO"/>
    <n v="3"/>
    <s v="025632"/>
    <x v="3"/>
    <m/>
    <m/>
    <m/>
    <m/>
    <n v="1"/>
    <n v="2"/>
    <x v="17"/>
    <n v="19900327"/>
    <n v="19900401"/>
    <s v="2FS  UPFRR0155"/>
    <s v="2FS  UPFRH0155"/>
    <s v="2FS  UPFRS0155"/>
    <x v="3"/>
    <s v="H"/>
    <s v="B"/>
    <m/>
    <n v="12.96"/>
    <n v="106"/>
    <s v="N"/>
    <n v="5000"/>
    <n v="48945"/>
    <m/>
    <m/>
    <n v="0"/>
    <n v="10479"/>
    <n v="5000"/>
    <n v="123"/>
    <s v="P"/>
    <n v="2.5000000000000001E-3"/>
    <n v="1"/>
    <n v="800"/>
    <m/>
    <s v="TIME OF RELEASE- YEARLING. UPPER EARTHEN CHANNEL REARED"/>
    <x v="5"/>
    <s v="H-Quesnel River H"/>
    <s v="S-Quesnel R"/>
    <s v="BC"/>
    <s v="FRTH"/>
    <s v="UPFR"/>
    <s v="N"/>
    <n v="0.21409745632853203"/>
    <m/>
  </r>
  <r>
    <s v="T"/>
    <n v="4.0999999999999996"/>
    <n v="20171204"/>
    <s v="CDFO"/>
    <s v="CDFO"/>
    <n v="3"/>
    <s v="180543"/>
    <x v="0"/>
    <m/>
    <m/>
    <m/>
    <m/>
    <n v="1"/>
    <n v="1"/>
    <x v="13"/>
    <n v="19930410"/>
    <n v="19930410"/>
    <s v="2FS  UPFRR1890"/>
    <s v="2FS  UPFRH0270"/>
    <s v="2FS  UPFRS1890"/>
    <x v="3"/>
    <s v="H"/>
    <s v="P"/>
    <m/>
    <n v="11.8"/>
    <n v="100"/>
    <s v="N"/>
    <n v="5000"/>
    <n v="26729"/>
    <m/>
    <m/>
    <n v="5000"/>
    <n v="270"/>
    <n v="0"/>
    <n v="264"/>
    <s v="C"/>
    <n v="0.01"/>
    <n v="1"/>
    <m/>
    <m/>
    <m/>
    <x v="15"/>
    <s v="H-Penny H"/>
    <s v="S-Dome Cr"/>
    <s v="BC"/>
    <s v="FRTH"/>
    <s v="UPFR"/>
    <s v="N"/>
    <n v="1.0101388005537056E-2"/>
    <m/>
  </r>
  <r>
    <s v="T"/>
    <n v="4.0999999999999996"/>
    <n v="20171204"/>
    <s v="CDFO"/>
    <s v="CDFO"/>
    <n v="3"/>
    <s v="023025"/>
    <x v="0"/>
    <m/>
    <m/>
    <m/>
    <m/>
    <n v="1"/>
    <n v="1"/>
    <x v="23"/>
    <n v="198504"/>
    <n v="19850424"/>
    <s v="2FS  UPFRR2311"/>
    <s v="2FS  UPFRH0155"/>
    <s v="2FS  UPFRS2311"/>
    <x v="1"/>
    <s v="H"/>
    <s v="B"/>
    <m/>
    <n v="4.9000000000000004"/>
    <m/>
    <s v="N"/>
    <n v="5000"/>
    <n v="25269"/>
    <m/>
    <m/>
    <n v="0"/>
    <n v="35014"/>
    <n v="5000"/>
    <n v="125"/>
    <s v="B"/>
    <n v="4.8999999999999998E-3"/>
    <n v="1"/>
    <m/>
    <m/>
    <s v="TIME OF RELEASE: LATE. SEE 023026-27(EARLY), 023024(LATE)"/>
    <x v="54"/>
    <s v="H-Quesnel River H"/>
    <s v="S-West Road R"/>
    <s v="BC"/>
    <s v="FRTH"/>
    <s v="UPFR"/>
    <s v="N"/>
    <n v="1.3856504016779454"/>
    <m/>
  </r>
  <r>
    <s v="T"/>
    <n v="4.0999999999999996"/>
    <n v="20171204"/>
    <s v="CDFO"/>
    <s v="CDFO"/>
    <n v="3"/>
    <s v="023026"/>
    <x v="0"/>
    <m/>
    <m/>
    <m/>
    <m/>
    <n v="1"/>
    <n v="1"/>
    <x v="23"/>
    <n v="198504"/>
    <n v="19850410"/>
    <s v="2FS  UPFRR2311"/>
    <s v="2FS  UPFRH0155"/>
    <s v="2FS  UPFRS2311"/>
    <x v="1"/>
    <s v="H"/>
    <s v="B"/>
    <m/>
    <n v="4.3"/>
    <m/>
    <s v="N"/>
    <n v="5000"/>
    <n v="27656"/>
    <m/>
    <m/>
    <n v="0"/>
    <n v="38190"/>
    <n v="5000"/>
    <n v="66"/>
    <s v="B"/>
    <n v="2.3999999999999998E-3"/>
    <n v="1"/>
    <m/>
    <m/>
    <s v="TIME OF RELEASE: EARLY. SEE 023027(EARLY),023024-25(LATE)"/>
    <x v="54"/>
    <s v="H-Quesnel River H"/>
    <s v="S-West Road R"/>
    <s v="BC"/>
    <s v="FRTH"/>
    <s v="UPFR"/>
    <s v="N"/>
    <n v="1.3808938385883713"/>
    <m/>
  </r>
  <r>
    <s v="T"/>
    <n v="4.0999999999999996"/>
    <n v="20171204"/>
    <s v="CDFO"/>
    <s v="CDFO"/>
    <n v="3"/>
    <s v="026021"/>
    <x v="0"/>
    <m/>
    <m/>
    <m/>
    <m/>
    <n v="1"/>
    <n v="2"/>
    <x v="28"/>
    <n v="19920316"/>
    <n v="19920415"/>
    <s v="2FS  UPFRR0155"/>
    <s v="2FS  UPFRH0155"/>
    <s v="2FS  UPFRS0155"/>
    <x v="3"/>
    <s v="H"/>
    <s v="B"/>
    <m/>
    <n v="10.7"/>
    <n v="99"/>
    <s v="N"/>
    <n v="5000"/>
    <n v="22660"/>
    <m/>
    <m/>
    <n v="0"/>
    <n v="110563"/>
    <m/>
    <m/>
    <s v="B"/>
    <m/>
    <n v="1"/>
    <n v="100"/>
    <m/>
    <s v="TIME OF RELEASE- YEARLINGS FROM EARTHEN CHANNEL"/>
    <x v="5"/>
    <s v="H-Quesnel River H"/>
    <s v="S-Quesnel R"/>
    <s v="BC"/>
    <s v="FRTH"/>
    <s v="UPFR"/>
    <s v="N"/>
    <n v="4.8792144748455426"/>
    <m/>
  </r>
  <r>
    <s v="T"/>
    <n v="4.0999999999999996"/>
    <n v="20171204"/>
    <s v="CDFO"/>
    <s v="CDFO"/>
    <n v="3"/>
    <s v="024534"/>
    <x v="0"/>
    <m/>
    <m/>
    <m/>
    <m/>
    <n v="1"/>
    <n v="2"/>
    <x v="9"/>
    <n v="198704"/>
    <n v="19870409"/>
    <s v="2FS  TOMFR1958"/>
    <s v="2FS  TOMFH1958"/>
    <s v="2FS  TOMFS1958"/>
    <x v="1"/>
    <s v="H"/>
    <s v="B"/>
    <m/>
    <n v="3.7"/>
    <m/>
    <s v="N"/>
    <n v="5000"/>
    <n v="26009"/>
    <m/>
    <m/>
    <n v="0"/>
    <n v="271591"/>
    <m/>
    <m/>
    <m/>
    <m/>
    <n v="1"/>
    <m/>
    <m/>
    <s v="TIME AND SIZE: EARLY RELEASE"/>
    <x v="12"/>
    <s v="H-Shuswap River, Middle,"/>
    <s v="S-Shuswap R Middle"/>
    <s v="BC"/>
    <s v="FRTH"/>
    <s v="TOMF"/>
    <s v="N"/>
    <n v="10.442193087008343"/>
    <m/>
  </r>
  <r>
    <s v="T"/>
    <n v="4.0999999999999996"/>
    <n v="20171204"/>
    <s v="CDFO"/>
    <s v="CDFO"/>
    <n v="3"/>
    <s v="025106"/>
    <x v="0"/>
    <m/>
    <m/>
    <m/>
    <m/>
    <n v="1"/>
    <n v="2"/>
    <x v="5"/>
    <n v="198806"/>
    <n v="19880606"/>
    <s v="2FS  UPFRR0155"/>
    <s v="2FS  UPFRH0155"/>
    <s v="2FS  UPFRS0155"/>
    <x v="1"/>
    <s v="H"/>
    <s v="B"/>
    <m/>
    <n v="6.8"/>
    <n v="84"/>
    <s v="N"/>
    <n v="5000"/>
    <n v="26286"/>
    <m/>
    <m/>
    <n v="5000"/>
    <n v="45"/>
    <m/>
    <m/>
    <m/>
    <n v="1.6999999999999999E-3"/>
    <n v="1"/>
    <m/>
    <m/>
    <s v="HATCHERY-LATE RELEASE"/>
    <x v="5"/>
    <s v="H-Quesnel River H"/>
    <s v="S-Quesnel R"/>
    <s v="BC"/>
    <s v="FRTH"/>
    <s v="UPFR"/>
    <s v="N"/>
    <n v="1.711937913718329E-3"/>
    <m/>
  </r>
  <r>
    <s v="T"/>
    <n v="4.0999999999999996"/>
    <n v="20171204"/>
    <s v="CDFO"/>
    <s v="CDFO"/>
    <n v="3"/>
    <s v="180434"/>
    <x v="0"/>
    <m/>
    <m/>
    <m/>
    <m/>
    <n v="1"/>
    <n v="2"/>
    <x v="13"/>
    <n v="19920504"/>
    <n v="19920518"/>
    <s v="2FS  LWFRR0107"/>
    <s v="2FS  LWFRH0107"/>
    <s v="2FS  LWFRS0107"/>
    <x v="1"/>
    <s v="H"/>
    <s v="P"/>
    <m/>
    <n v="8.5"/>
    <m/>
    <s v="N"/>
    <n v="5000"/>
    <n v="24523"/>
    <m/>
    <m/>
    <n v="0"/>
    <n v="187254"/>
    <n v="5000"/>
    <n v="82"/>
    <s v="B"/>
    <n v="3.3E-3"/>
    <n v="1"/>
    <m/>
    <m/>
    <s v="COMBINE WITH 180435"/>
    <x v="16"/>
    <s v="H-Chilliwack River H"/>
    <s v="S-Chilliwack R"/>
    <s v="BC"/>
    <s v="FRTH"/>
    <s v="LWFR"/>
    <s v="N"/>
    <n v="7.6358520572523751"/>
    <m/>
  </r>
  <r>
    <s v="T"/>
    <n v="4.0999999999999996"/>
    <n v="20171204"/>
    <s v="CDFO"/>
    <s v="CDFO"/>
    <n v="3"/>
    <s v="020331"/>
    <x v="0"/>
    <m/>
    <m/>
    <m/>
    <m/>
    <n v="1"/>
    <n v="2"/>
    <x v="28"/>
    <n v="19910406"/>
    <n v="19910503"/>
    <s v="2FS  LWFRR0107"/>
    <s v="2FS  LWFRH0107"/>
    <s v="2FS  LWFRS0107"/>
    <x v="1"/>
    <s v="H"/>
    <s v="B"/>
    <m/>
    <n v="5.5"/>
    <m/>
    <s v="W"/>
    <n v="5000"/>
    <n v="23351"/>
    <m/>
    <m/>
    <n v="0"/>
    <n v="216869"/>
    <n v="5000"/>
    <n v="236"/>
    <s v="B"/>
    <n v="0.01"/>
    <n v="1"/>
    <m/>
    <m/>
    <s v="COMBINE W/020332 ACCIDENTAL RELEASE. SIZE RANGE 4-7.1G. FUNGUS."/>
    <x v="16"/>
    <s v="H-Chilliwack River H"/>
    <s v="S-Chilliwack R"/>
    <s v="BC"/>
    <s v="FRTH"/>
    <s v="LWFR"/>
    <s v="N"/>
    <n v="9.2873538606483663"/>
    <m/>
  </r>
  <r>
    <s v="T"/>
    <n v="4.0999999999999996"/>
    <n v="20171204"/>
    <s v="CDFO"/>
    <s v="CDFO"/>
    <n v="3"/>
    <s v="024859"/>
    <x v="0"/>
    <m/>
    <m/>
    <m/>
    <m/>
    <n v="1"/>
    <n v="1"/>
    <x v="17"/>
    <n v="198904"/>
    <n v="19890417"/>
    <s v="2FS  TOMMR0253"/>
    <s v="2FS  TOMMH0160"/>
    <s v="2FS  TOMMS0253"/>
    <x v="1"/>
    <s v="H"/>
    <s v="B"/>
    <m/>
    <n v="5"/>
    <n v="77"/>
    <s v="N"/>
    <n v="5000"/>
    <n v="25735"/>
    <m/>
    <m/>
    <n v="5000"/>
    <n v="104"/>
    <m/>
    <m/>
    <m/>
    <n v="4.0000000000000001E-3"/>
    <n v="1"/>
    <m/>
    <m/>
    <s v="IMPRINT"/>
    <x v="8"/>
    <s v="H-Spius Creek H"/>
    <s v="S-Nicola R"/>
    <s v="BC"/>
    <s v="FRTH"/>
    <s v="TOMM"/>
    <s v="N"/>
    <n v="4.0411890421604814E-3"/>
    <m/>
  </r>
  <r>
    <s v="T"/>
    <n v="4.0999999999999996"/>
    <n v="20171204"/>
    <s v="CDFO"/>
    <s v="CDFO"/>
    <n v="3"/>
    <s v="023017"/>
    <x v="0"/>
    <m/>
    <m/>
    <m/>
    <m/>
    <n v="1"/>
    <n v="2"/>
    <x v="23"/>
    <n v="198505"/>
    <n v="19850520"/>
    <s v="2FS  UPFRR0155"/>
    <s v="2FS  UPFRH0155"/>
    <s v="2FS  UPFRS0155"/>
    <x v="1"/>
    <s v="H"/>
    <s v="B"/>
    <m/>
    <n v="3.1"/>
    <m/>
    <s v="N"/>
    <n v="5000"/>
    <n v="26389"/>
    <m/>
    <m/>
    <n v="0"/>
    <n v="391"/>
    <m/>
    <m/>
    <m/>
    <m/>
    <n v="1"/>
    <m/>
    <m/>
    <s v="LATE RELEASE - WHITE X WHITE"/>
    <x v="5"/>
    <s v="H-Quesnel River H"/>
    <s v="S-Quesnel R"/>
    <s v="BC"/>
    <s v="FRTH"/>
    <s v="UPFR"/>
    <s v="N"/>
    <n v="1.4816779718822237E-2"/>
    <m/>
  </r>
  <r>
    <s v="T"/>
    <n v="4.0999999999999996"/>
    <n v="20171204"/>
    <s v="CDFO"/>
    <s v="CDFO"/>
    <n v="3"/>
    <s v="023022"/>
    <x v="0"/>
    <m/>
    <m/>
    <m/>
    <m/>
    <n v="1"/>
    <n v="1"/>
    <x v="23"/>
    <n v="198503"/>
    <n v="19850321"/>
    <s v="2FS  UPFRR0352"/>
    <s v="2FS  UPFRH0155"/>
    <s v="2FS  UPFRS0352"/>
    <x v="1"/>
    <s v="H"/>
    <s v="B"/>
    <m/>
    <n v="3.6"/>
    <m/>
    <s v="N"/>
    <n v="5000"/>
    <n v="27317"/>
    <m/>
    <m/>
    <n v="0"/>
    <n v="457"/>
    <m/>
    <m/>
    <s v="B"/>
    <m/>
    <n v="1"/>
    <m/>
    <m/>
    <s v="TIME OF RELEASE: EARLY.SEE 023018-23."/>
    <x v="31"/>
    <s v="H-Quesnel River H"/>
    <s v="S-Cariboo R Up"/>
    <s v="BC"/>
    <s v="FRTH"/>
    <s v="UPFR"/>
    <s v="N"/>
    <n v="1.6729509096899367E-2"/>
    <m/>
  </r>
  <r>
    <s v="T"/>
    <n v="4.0999999999999996"/>
    <n v="20171204"/>
    <s v="CDFO"/>
    <s v="CDFO"/>
    <n v="3"/>
    <s v="023023"/>
    <x v="0"/>
    <m/>
    <m/>
    <m/>
    <m/>
    <n v="1"/>
    <n v="1"/>
    <x v="23"/>
    <n v="198505"/>
    <n v="19850502"/>
    <s v="2FS  UPFRR0352"/>
    <s v="2FS  UPFRH0155"/>
    <s v="2FS  UPFRS0352"/>
    <x v="1"/>
    <s v="H"/>
    <s v="B"/>
    <m/>
    <n v="3.2"/>
    <m/>
    <s v="N"/>
    <n v="5000"/>
    <n v="13519"/>
    <m/>
    <m/>
    <n v="0"/>
    <n v="2353"/>
    <m/>
    <m/>
    <s v="B"/>
    <m/>
    <n v="1"/>
    <m/>
    <m/>
    <s v="TIME OF RELEASE: LATE"/>
    <x v="31"/>
    <s v="H-Quesnel River H"/>
    <s v="S-Cariboo R Up"/>
    <s v="BC"/>
    <s v="FRTH"/>
    <s v="UPFR"/>
    <s v="N"/>
    <n v="0.17405133515792587"/>
    <m/>
  </r>
  <r>
    <s v="T"/>
    <n v="4.0999999999999996"/>
    <n v="20171204"/>
    <s v="CDFO"/>
    <s v="CDFO"/>
    <n v="3"/>
    <s v="183233"/>
    <x v="0"/>
    <m/>
    <m/>
    <m/>
    <m/>
    <n v="1"/>
    <n v="1"/>
    <x v="1"/>
    <n v="19990416"/>
    <n v="19990416"/>
    <s v="2FS  UPFRR1890"/>
    <s v="2FS  UPFRH0270"/>
    <s v="2FS  UPFRS1890"/>
    <x v="3"/>
    <s v="H"/>
    <s v="P"/>
    <m/>
    <n v="15.13"/>
    <m/>
    <s v="N"/>
    <n v="5000"/>
    <n v="25114"/>
    <m/>
    <m/>
    <n v="0"/>
    <n v="1093"/>
    <m/>
    <m/>
    <s v="B"/>
    <m/>
    <m/>
    <m/>
    <m/>
    <m/>
    <x v="15"/>
    <s v="H-Penny H"/>
    <s v="S-Dome Cr"/>
    <s v="BC"/>
    <s v="FRTH"/>
    <s v="UPFR"/>
    <s v="N"/>
    <n v="4.3521541769530936E-2"/>
    <m/>
  </r>
  <r>
    <s v="T"/>
    <n v="4.0999999999999996"/>
    <n v="20171204"/>
    <s v="CDFO"/>
    <s v="CDFO"/>
    <n v="3"/>
    <s v="183203"/>
    <x v="0"/>
    <m/>
    <m/>
    <m/>
    <m/>
    <n v="1"/>
    <n v="1"/>
    <x v="32"/>
    <n v="19980417"/>
    <n v="19980417"/>
    <s v="2FS  UPFRR1890"/>
    <s v="2FS  UPFRH0270"/>
    <s v="2FS  UPFRS1890"/>
    <x v="3"/>
    <s v="H"/>
    <s v="P"/>
    <m/>
    <n v="11"/>
    <n v="101"/>
    <s v="N"/>
    <n v="5000"/>
    <n v="25061"/>
    <m/>
    <m/>
    <n v="0"/>
    <n v="250"/>
    <m/>
    <m/>
    <s v="B"/>
    <m/>
    <n v="1"/>
    <n v="100"/>
    <m/>
    <m/>
    <x v="15"/>
    <s v="H-Penny H"/>
    <s v="S-Dome Cr"/>
    <s v="BC"/>
    <s v="FRTH"/>
    <s v="UPFR"/>
    <s v="N"/>
    <n v="9.9756593910857502E-3"/>
    <m/>
  </r>
  <r>
    <s v="T"/>
    <n v="4.0999999999999996"/>
    <n v="20171204"/>
    <s v="CDFO"/>
    <s v="CDFO"/>
    <n v="3"/>
    <s v="022128"/>
    <x v="0"/>
    <m/>
    <m/>
    <m/>
    <m/>
    <n v="1"/>
    <n v="1"/>
    <x v="24"/>
    <n v="198206"/>
    <n v="19820602"/>
    <s v="2FS  LWFRR0107"/>
    <s v="2FS  LWFRH0107"/>
    <s v="2FS  LWFRS0107"/>
    <x v="1"/>
    <s v="H"/>
    <s v="P"/>
    <m/>
    <n v="3.8"/>
    <m/>
    <s v="N"/>
    <n v="5000"/>
    <n v="4638"/>
    <m/>
    <m/>
    <n v="0"/>
    <n v="309"/>
    <n v="5000"/>
    <n v="28"/>
    <m/>
    <n v="6.0000000000000001E-3"/>
    <n v="1"/>
    <m/>
    <m/>
    <m/>
    <x v="16"/>
    <s v="H-Chilliwack River H"/>
    <s v="S-Chilliwack R"/>
    <s v="BC"/>
    <s v="FRTH"/>
    <s v="LWFR"/>
    <s v="N"/>
    <n v="6.6623544631306597E-2"/>
    <m/>
  </r>
  <r>
    <s v="T"/>
    <n v="4.0999999999999996"/>
    <n v="20171204"/>
    <s v="CDFO"/>
    <s v="CDFO"/>
    <n v="3"/>
    <s v="025247"/>
    <x v="0"/>
    <m/>
    <m/>
    <m/>
    <m/>
    <n v="1"/>
    <n v="1"/>
    <x v="17"/>
    <n v="199004"/>
    <n v="19900410"/>
    <s v="2FS  UPFRR1890"/>
    <s v="2FS  UPFRH0270"/>
    <s v="2FS  UPFRS1890"/>
    <x v="3"/>
    <s v="H"/>
    <s v="P"/>
    <m/>
    <n v="12.2"/>
    <m/>
    <s v="N"/>
    <n v="5000"/>
    <n v="10318"/>
    <m/>
    <m/>
    <n v="0"/>
    <n v="687"/>
    <m/>
    <m/>
    <s v="B"/>
    <m/>
    <n v="1"/>
    <m/>
    <m/>
    <m/>
    <x v="15"/>
    <s v="H-Penny H"/>
    <s v="S-Dome Cr"/>
    <s v="BC"/>
    <s v="FRTH"/>
    <s v="UPFR"/>
    <s v="N"/>
    <n v="6.6582671060282997E-2"/>
    <m/>
  </r>
  <r>
    <s v="T"/>
    <n v="4.0999999999999996"/>
    <n v="20171204"/>
    <s v="CDFO"/>
    <s v="CDFO"/>
    <n v="3"/>
    <s v="024120"/>
    <x v="0"/>
    <m/>
    <m/>
    <m/>
    <m/>
    <n v="1"/>
    <n v="1"/>
    <x v="9"/>
    <n v="198803"/>
    <n v="19880302"/>
    <s v="2FS  UPFRR1890"/>
    <s v="2FS  UPFRH0270"/>
    <s v="2FS  UPFRS1890"/>
    <x v="3"/>
    <s v="H"/>
    <s v="P"/>
    <m/>
    <n v="11"/>
    <m/>
    <s v="N"/>
    <n v="5000"/>
    <n v="10089"/>
    <m/>
    <m/>
    <n v="0"/>
    <n v="482"/>
    <n v="5000"/>
    <n v="30"/>
    <s v="W"/>
    <n v="3.0000000000000001E-3"/>
    <n v="1"/>
    <m/>
    <m/>
    <m/>
    <x v="15"/>
    <s v="H-Penny H"/>
    <s v="S-Dome Cr"/>
    <s v="BC"/>
    <s v="FRTH"/>
    <s v="UPFR"/>
    <s v="N"/>
    <n v="4.7774804242244027E-2"/>
    <m/>
  </r>
  <r>
    <s v="T"/>
    <n v="4.0999999999999996"/>
    <n v="20171204"/>
    <s v="CDFO"/>
    <s v="CDFO"/>
    <n v="3"/>
    <s v="023049"/>
    <x v="0"/>
    <m/>
    <m/>
    <m/>
    <m/>
    <n v="1"/>
    <n v="1"/>
    <x v="23"/>
    <n v="198504"/>
    <n v="19850413"/>
    <s v="2FS  UPFRR0280"/>
    <s v="2FS  UPFRH0155"/>
    <s v="2FS  UPFRS0280"/>
    <x v="1"/>
    <s v="H"/>
    <s v="P"/>
    <m/>
    <n v="4.5999999999999996"/>
    <m/>
    <s v="N"/>
    <n v="5000"/>
    <n v="53076"/>
    <m/>
    <m/>
    <n v="0"/>
    <n v="48990"/>
    <n v="5000"/>
    <n v="265"/>
    <s v="B"/>
    <n v="5.0000000000000001E-3"/>
    <n v="1"/>
    <m/>
    <m/>
    <m/>
    <x v="46"/>
    <s v="H-Quesnel River H"/>
    <s v="S-Baezaeko R"/>
    <s v="BC"/>
    <s v="FRTH"/>
    <s v="UPFR"/>
    <s v="N"/>
    <n v="0.92301605245308616"/>
    <m/>
  </r>
  <r>
    <s v="T"/>
    <n v="4.0999999999999996"/>
    <n v="20171204"/>
    <s v="CDFO"/>
    <s v="CDFO"/>
    <n v="3"/>
    <s v="023054"/>
    <x v="0"/>
    <m/>
    <m/>
    <m/>
    <m/>
    <n v="1"/>
    <n v="2"/>
    <x v="23"/>
    <n v="198505"/>
    <n v="19850525"/>
    <s v="2FS  TOMFR0161"/>
    <s v="2FS  TOMFH1958"/>
    <s v="2FS  TOMFS0161"/>
    <x v="1"/>
    <s v="H"/>
    <s v="B"/>
    <m/>
    <n v="5.2"/>
    <m/>
    <s v="N"/>
    <n v="5000"/>
    <n v="51470"/>
    <m/>
    <m/>
    <n v="0"/>
    <n v="14491"/>
    <n v="5000"/>
    <n v="1050"/>
    <m/>
    <n v="0.02"/>
    <n v="2"/>
    <m/>
    <m/>
    <s v="TIME OF RELEASE-LATE"/>
    <x v="1"/>
    <s v="H-Shuswap River, Middle,"/>
    <s v="S-Shuswap R Low"/>
    <s v="BC"/>
    <s v="FRTH"/>
    <s v="TOMF"/>
    <s v="N"/>
    <n v="0.28154264620167085"/>
    <m/>
  </r>
  <r>
    <s v="T"/>
    <n v="4.0999999999999996"/>
    <n v="20171204"/>
    <s v="CDFO"/>
    <s v="CDFO"/>
    <n v="3"/>
    <s v="181019"/>
    <x v="0"/>
    <m/>
    <m/>
    <m/>
    <m/>
    <n v="1"/>
    <n v="1"/>
    <x v="4"/>
    <n v="19940410"/>
    <n v="19940410"/>
    <s v="2FS  UPFRR1890"/>
    <s v="2FS  UPFRH0270"/>
    <s v="2FS  UPFRS1890"/>
    <x v="3"/>
    <s v="H"/>
    <s v="P"/>
    <m/>
    <n v="10.5"/>
    <n v="96"/>
    <s v="N"/>
    <n v="5000"/>
    <n v="27364"/>
    <m/>
    <m/>
    <n v="0"/>
    <n v="2723"/>
    <n v="5000"/>
    <n v="276"/>
    <s v="W"/>
    <n v="0.01"/>
    <n v="1"/>
    <n v="100"/>
    <m/>
    <m/>
    <x v="15"/>
    <s v="H-Penny H"/>
    <s v="S-Dome Cr"/>
    <s v="BC"/>
    <s v="FRTH"/>
    <s v="UPFR"/>
    <s v="N"/>
    <n v="9.9510305510890226E-2"/>
    <m/>
  </r>
  <r>
    <s v="T"/>
    <n v="4.0999999999999996"/>
    <n v="20171204"/>
    <s v="CDFO"/>
    <s v="CDFO"/>
    <n v="3"/>
    <s v="183242"/>
    <x v="0"/>
    <m/>
    <m/>
    <m/>
    <m/>
    <n v="1"/>
    <n v="1"/>
    <x v="19"/>
    <n v="20000419"/>
    <n v="20000419"/>
    <s v="2FS  UPFRR1890"/>
    <s v="2FS  UPFRH0270"/>
    <s v="2FS  UPFRS1890"/>
    <x v="3"/>
    <s v="H"/>
    <s v="P"/>
    <m/>
    <n v="12.8"/>
    <n v="108"/>
    <s v="N"/>
    <n v="5000"/>
    <n v="24451"/>
    <m/>
    <m/>
    <n v="5000"/>
    <n v="756"/>
    <n v="0"/>
    <n v="715"/>
    <s v="B"/>
    <n v="0.03"/>
    <n v="1"/>
    <n v="100"/>
    <m/>
    <m/>
    <x v="15"/>
    <s v="H-Penny H"/>
    <s v="S-Dome Cr"/>
    <s v="BC"/>
    <s v="FRTH"/>
    <s v="UPFR"/>
    <s v="N"/>
    <n v="3.0918980818780417E-2"/>
    <m/>
  </r>
  <r>
    <s v="T"/>
    <n v="4.0999999999999996"/>
    <n v="20171204"/>
    <s v="CDFO"/>
    <s v="CDFO"/>
    <n v="3"/>
    <s v="180728"/>
    <x v="0"/>
    <m/>
    <m/>
    <m/>
    <m/>
    <n v="1"/>
    <n v="1"/>
    <x v="13"/>
    <n v="199304"/>
    <n v="199306"/>
    <s v="2FS  LWFRR2072"/>
    <s v="2FS  LWFRH0152"/>
    <s v="2FS  LWFRS0152"/>
    <x v="3"/>
    <s v="H"/>
    <s v="B"/>
    <m/>
    <n v="19"/>
    <m/>
    <s v="N"/>
    <n v="5000"/>
    <n v="27125"/>
    <m/>
    <m/>
    <n v="0"/>
    <n v="7875"/>
    <m/>
    <m/>
    <s v="B"/>
    <m/>
    <m/>
    <m/>
    <m/>
    <s v="COMPARE RESULTS OF 1+ RELEASE TO EARLIER YEARS' 0+ RELEASES"/>
    <x v="65"/>
    <s v="H-Birkenhead River H"/>
    <s v="S-Birkenhead R"/>
    <s v="BC"/>
    <s v="FRTH"/>
    <s v="LWFR"/>
    <s v="N"/>
    <n v="0.29032258064516131"/>
    <m/>
  </r>
  <r>
    <s v="T"/>
    <n v="4.0999999999999996"/>
    <n v="20171204"/>
    <s v="CDFO"/>
    <s v="CDFO"/>
    <n v="3"/>
    <s v="020332"/>
    <x v="0"/>
    <m/>
    <m/>
    <m/>
    <m/>
    <n v="1"/>
    <n v="2"/>
    <x v="28"/>
    <n v="19910406"/>
    <n v="19910503"/>
    <s v="2FS  LWFRR0107"/>
    <s v="2FS  LWFRH0107"/>
    <s v="2FS  LWFRS0107"/>
    <x v="1"/>
    <s v="H"/>
    <s v="B"/>
    <m/>
    <n v="5.5"/>
    <m/>
    <s v="W"/>
    <n v="5000"/>
    <n v="23540"/>
    <m/>
    <m/>
    <n v="0"/>
    <n v="216869"/>
    <n v="5000"/>
    <n v="47"/>
    <s v="B"/>
    <n v="2E-3"/>
    <n v="1"/>
    <m/>
    <m/>
    <s v="COMBINE W/020331. ACCIDENTAL RELEASE. SIZE RANGE 4-7.1G. FUNGUS"/>
    <x v="16"/>
    <s v="H-Chilliwack River H"/>
    <s v="S-Chilliwack R"/>
    <s v="BC"/>
    <s v="FRTH"/>
    <s v="LWFR"/>
    <s v="N"/>
    <n v="9.2127867459643156"/>
    <m/>
  </r>
  <r>
    <s v="T"/>
    <n v="4.0999999999999996"/>
    <n v="20171204"/>
    <s v="CDFO"/>
    <s v="CDFO"/>
    <n v="3"/>
    <s v="180212"/>
    <x v="0"/>
    <m/>
    <m/>
    <m/>
    <m/>
    <n v="1"/>
    <n v="3"/>
    <x v="2"/>
    <n v="19950531"/>
    <n v="19950607"/>
    <s v="2FS  LWFRR0107"/>
    <s v="2FS  LWFRH0107"/>
    <s v="2FS  LWFRS0107"/>
    <x v="1"/>
    <s v="H"/>
    <s v="P"/>
    <m/>
    <n v="5.8"/>
    <m/>
    <s v="N"/>
    <n v="5000"/>
    <n v="24677"/>
    <m/>
    <m/>
    <n v="0"/>
    <n v="283603"/>
    <n v="5000"/>
    <n v="151"/>
    <s v="B"/>
    <n v="6.1000000000000004E-3"/>
    <n v="30"/>
    <n v="977"/>
    <m/>
    <s v="TIME OF RELEASE- LATE. SEE 180211 &amp; 182123-24. OLD WIRE."/>
    <x v="16"/>
    <s v="H-Chilliwack River H"/>
    <s v="S-Chilliwack R"/>
    <s v="BC"/>
    <s v="FRTH"/>
    <s v="LWFR"/>
    <s v="N"/>
    <n v="11.492604449487377"/>
    <m/>
  </r>
  <r>
    <s v="T"/>
    <n v="4.0999999999999996"/>
    <n v="20171204"/>
    <s v="CDFO"/>
    <s v="CDFO"/>
    <n v="3"/>
    <s v="182241"/>
    <x v="0"/>
    <m/>
    <m/>
    <m/>
    <m/>
    <n v="1"/>
    <n v="1"/>
    <x v="2"/>
    <n v="199604"/>
    <n v="19960420"/>
    <s v="2FS  TOMMR1387"/>
    <s v="2FS  TOMMH0160"/>
    <s v="2FS  TOMMS1387"/>
    <x v="3"/>
    <s v="H"/>
    <s v="P"/>
    <m/>
    <n v="15.3"/>
    <n v="109"/>
    <s v="N"/>
    <n v="5000"/>
    <n v="25608"/>
    <m/>
    <m/>
    <m/>
    <m/>
    <m/>
    <m/>
    <m/>
    <m/>
    <n v="1"/>
    <n v="500"/>
    <m/>
    <s v="YEARLING RELEASE"/>
    <x v="18"/>
    <s v="H-Spius Creek H"/>
    <s v="S-Coldwater R"/>
    <s v="BC"/>
    <s v="FRTH"/>
    <s v="TOMM"/>
    <s v="N"/>
    <n v="0"/>
    <m/>
  </r>
  <r>
    <s v="T"/>
    <n v="4.0999999999999996"/>
    <n v="20171204"/>
    <s v="CDFO"/>
    <s v="CDFO"/>
    <n v="3"/>
    <s v="020430"/>
    <x v="0"/>
    <m/>
    <m/>
    <m/>
    <m/>
    <n v="1"/>
    <n v="2"/>
    <x v="11"/>
    <n v="19900515"/>
    <n v="19900515"/>
    <s v="2FS  LWFRR0107"/>
    <s v="2FS  LWFRH0107"/>
    <s v="2FS  LWFRS0107"/>
    <x v="1"/>
    <s v="H"/>
    <s v="P"/>
    <m/>
    <n v="8.1999999999999993"/>
    <m/>
    <s v="N"/>
    <n v="5000"/>
    <n v="23160"/>
    <m/>
    <m/>
    <n v="0"/>
    <n v="102968"/>
    <n v="5000"/>
    <n v="1800"/>
    <s v="B"/>
    <n v="7.2099999999999997E-2"/>
    <n v="30"/>
    <n v="500"/>
    <m/>
    <s v="COMBINE WITH 020431.PROGENY OF BOWRON TRANSPLANT."/>
    <x v="16"/>
    <s v="H-Chilliwack River H"/>
    <s v="S-Chilliwack R"/>
    <s v="BC"/>
    <s v="FRTH"/>
    <s v="LWFR"/>
    <s v="N"/>
    <n v="4.4459412780656304"/>
    <m/>
  </r>
  <r>
    <s v="T"/>
    <n v="4.0999999999999996"/>
    <n v="20171204"/>
    <s v="CDFO"/>
    <s v="CDFO"/>
    <n v="3"/>
    <s v="022658"/>
    <x v="0"/>
    <m/>
    <m/>
    <m/>
    <m/>
    <n v="1"/>
    <n v="3"/>
    <x v="26"/>
    <n v="19840531"/>
    <n v="19840601"/>
    <s v="2FS  LWFRR0107"/>
    <s v="2FS  LWFRH0107"/>
    <s v="2FS  LWFRS0229"/>
    <x v="1"/>
    <s v="H"/>
    <s v="B"/>
    <m/>
    <n v="6.1"/>
    <m/>
    <s v="N"/>
    <n v="5000"/>
    <n v="26088"/>
    <m/>
    <m/>
    <n v="0"/>
    <n v="323310"/>
    <n v="5000"/>
    <n v="475"/>
    <m/>
    <n v="1.7899999999999999E-2"/>
    <n v="1"/>
    <m/>
    <m/>
    <m/>
    <x v="16"/>
    <s v="H-Chilliwack River H"/>
    <s v="S-Harrison R"/>
    <s v="BC"/>
    <s v="FRTH"/>
    <s v="LWFR"/>
    <s v="N"/>
    <n v="12.393054277828886"/>
    <m/>
  </r>
  <r>
    <s v="T"/>
    <n v="4.0999999999999996"/>
    <n v="20171204"/>
    <s v="CDFO"/>
    <s v="CDFO"/>
    <n v="3"/>
    <s v="182124"/>
    <x v="0"/>
    <m/>
    <m/>
    <m/>
    <m/>
    <n v="1"/>
    <n v="3"/>
    <x v="2"/>
    <n v="19950531"/>
    <n v="19950607"/>
    <s v="2FS  LWFRR0107"/>
    <s v="2FS  LWFRH0107"/>
    <s v="2FS  LWFRS0107"/>
    <x v="1"/>
    <s v="H"/>
    <s v="P"/>
    <m/>
    <n v="5.8"/>
    <m/>
    <s v="N"/>
    <n v="5000"/>
    <n v="24501"/>
    <m/>
    <m/>
    <n v="0"/>
    <n v="281685"/>
    <n v="5000"/>
    <n v="160"/>
    <s v="B"/>
    <n v="6.4999999999999997E-3"/>
    <n v="30"/>
    <n v="920"/>
    <m/>
    <s v="TIME OF RELEASE- LATE. SEE 180211-12 &amp; 182123. NEW WIRE."/>
    <x v="16"/>
    <s v="H-Chilliwack River H"/>
    <s v="S-Chilliwack R"/>
    <s v="BC"/>
    <s v="FRTH"/>
    <s v="LWFR"/>
    <s v="N"/>
    <n v="11.496877678462104"/>
    <m/>
  </r>
  <r>
    <s v="T"/>
    <n v="4.0999999999999996"/>
    <n v="20171204"/>
    <s v="CDFO"/>
    <s v="CDFO"/>
    <n v="3"/>
    <s v="181421"/>
    <x v="0"/>
    <m/>
    <m/>
    <m/>
    <m/>
    <n v="1"/>
    <n v="3"/>
    <x v="18"/>
    <n v="19940530"/>
    <n v="19940606"/>
    <s v="2FS  LWFRR0107"/>
    <s v="2FS  LWFRH0107"/>
    <s v="2FS  LWFRS0107"/>
    <x v="1"/>
    <s v="H"/>
    <s v="P"/>
    <m/>
    <n v="6.3"/>
    <m/>
    <s v="N"/>
    <n v="5000"/>
    <n v="48993"/>
    <m/>
    <m/>
    <n v="0"/>
    <n v="1382493"/>
    <n v="5000"/>
    <n v="790"/>
    <s v="B"/>
    <n v="1.5900000000000001E-2"/>
    <n v="1"/>
    <n v="1556"/>
    <m/>
    <s v="PRODUCTION LATE RELEASE"/>
    <x v="16"/>
    <s v="H-Chilliwack River H"/>
    <s v="S-Chilliwack R"/>
    <s v="BC"/>
    <s v="FRTH"/>
    <s v="LWFR"/>
    <s v="N"/>
    <n v="28.218174024860694"/>
    <m/>
  </r>
  <r>
    <s v="T"/>
    <n v="4.0999999999999996"/>
    <n v="20171204"/>
    <s v="CDFO"/>
    <s v="CDFO"/>
    <n v="3"/>
    <s v="022659"/>
    <x v="0"/>
    <m/>
    <m/>
    <m/>
    <m/>
    <n v="1"/>
    <n v="3"/>
    <x v="26"/>
    <n v="19840531"/>
    <n v="19840601"/>
    <s v="2FS  LWFRR0107"/>
    <s v="2FS  LWFRH0107"/>
    <s v="2FS  LWFRS0229"/>
    <x v="1"/>
    <s v="H"/>
    <s v="B"/>
    <m/>
    <n v="6.1"/>
    <m/>
    <s v="N"/>
    <n v="5000"/>
    <n v="24015"/>
    <m/>
    <m/>
    <n v="0"/>
    <n v="297349"/>
    <n v="5000"/>
    <n v="415"/>
    <m/>
    <n v="1.7000000000000001E-2"/>
    <n v="1"/>
    <m/>
    <m/>
    <m/>
    <x v="16"/>
    <s v="H-Chilliwack River H"/>
    <s v="S-Harrison R"/>
    <s v="BC"/>
    <s v="FRTH"/>
    <s v="LWFR"/>
    <s v="N"/>
    <n v="12.381803039766812"/>
    <m/>
  </r>
  <r>
    <s v="T"/>
    <n v="4.0999999999999996"/>
    <n v="20171204"/>
    <s v="CDFO"/>
    <s v="CDFO"/>
    <n v="3"/>
    <s v="022422"/>
    <x v="0"/>
    <m/>
    <m/>
    <m/>
    <m/>
    <n v="1"/>
    <n v="3"/>
    <x v="15"/>
    <n v="19830603"/>
    <n v="19830604"/>
    <s v="2FS  LWFRR0107"/>
    <s v="2FS  LWFRH0107"/>
    <s v="2FS  LWFRS0229"/>
    <x v="1"/>
    <s v="H"/>
    <s v="B"/>
    <m/>
    <n v="6.9"/>
    <m/>
    <s v="N"/>
    <n v="5000"/>
    <n v="73504"/>
    <m/>
    <m/>
    <n v="0"/>
    <n v="1046321"/>
    <n v="5000"/>
    <n v="904"/>
    <m/>
    <n v="1.21E-2"/>
    <n v="1"/>
    <m/>
    <m/>
    <m/>
    <x v="16"/>
    <s v="H-Chilliwack River H"/>
    <s v="S-Harrison R"/>
    <s v="BC"/>
    <s v="FRTH"/>
    <s v="LWFR"/>
    <s v="N"/>
    <n v="14.234885176316935"/>
    <m/>
  </r>
  <r>
    <s v="T"/>
    <n v="4.0999999999999996"/>
    <n v="20171204"/>
    <s v="CDFO"/>
    <s v="CDFO"/>
    <n v="3"/>
    <s v="026161"/>
    <x v="0"/>
    <m/>
    <m/>
    <m/>
    <m/>
    <n v="1"/>
    <n v="2"/>
    <x v="11"/>
    <n v="19900504"/>
    <n v="19900504"/>
    <s v="2FS  LWFRR2509"/>
    <s v="2FS  LWFRH0154"/>
    <s v="2FS  LWFRS2509"/>
    <x v="1"/>
    <s v="H"/>
    <s v="P"/>
    <m/>
    <n v="2.17"/>
    <n v="61"/>
    <s v="N"/>
    <n v="5000"/>
    <n v="5265"/>
    <m/>
    <m/>
    <n v="5000"/>
    <n v="17"/>
    <m/>
    <m/>
    <m/>
    <n v="3.2000000000000002E-3"/>
    <n v="30"/>
    <n v="301"/>
    <m/>
    <s v="STOCK REBUILDING"/>
    <x v="41"/>
    <s v="H-Chehalis River H"/>
    <s v="S-Hicks Cr"/>
    <s v="BC"/>
    <s v="FRTH"/>
    <s v="LWFR"/>
    <s v="N"/>
    <n v="3.2288698955365621E-3"/>
    <m/>
  </r>
  <r>
    <s v="T"/>
    <n v="4.0999999999999996"/>
    <n v="20171204"/>
    <s v="CDFO"/>
    <s v="CDFO"/>
    <n v="3"/>
    <s v="026160"/>
    <x v="0"/>
    <m/>
    <m/>
    <m/>
    <m/>
    <n v="1"/>
    <n v="2"/>
    <x v="11"/>
    <n v="19900504"/>
    <n v="19900504"/>
    <s v="2FS  LWFRR2509"/>
    <s v="2FS  LWFRH0154"/>
    <s v="2FS  LWFRS2509"/>
    <x v="1"/>
    <s v="H"/>
    <s v="P"/>
    <m/>
    <n v="2.17"/>
    <n v="61"/>
    <s v="N"/>
    <n v="5000"/>
    <n v="4911"/>
    <m/>
    <m/>
    <n v="5000"/>
    <n v="16"/>
    <m/>
    <m/>
    <m/>
    <n v="3.2000000000000002E-3"/>
    <n v="30"/>
    <n v="301"/>
    <m/>
    <s v="STOCK REBUILDING"/>
    <x v="41"/>
    <s v="H-Chehalis River H"/>
    <s v="S-Hicks Cr"/>
    <s v="BC"/>
    <s v="FRTH"/>
    <s v="LWFR"/>
    <s v="N"/>
    <n v="3.2579922622683771E-3"/>
    <m/>
  </r>
  <r>
    <s v="T"/>
    <n v="4.0999999999999996"/>
    <n v="20171204"/>
    <s v="CDFO"/>
    <s v="CDFO"/>
    <n v="3"/>
    <s v="022317"/>
    <x v="0"/>
    <m/>
    <m/>
    <m/>
    <m/>
    <n v="1"/>
    <n v="1"/>
    <x v="24"/>
    <n v="198207"/>
    <n v="19820729"/>
    <s v="2FS  UPFRR0262"/>
    <s v="2FS  UPFRH0270"/>
    <s v="2FS  UPFRS0262"/>
    <x v="2"/>
    <s v="H"/>
    <s v="B"/>
    <m/>
    <n v="1.6"/>
    <m/>
    <s v="N"/>
    <n v="5000"/>
    <n v="26287"/>
    <m/>
    <m/>
    <n v="0"/>
    <n v="3524"/>
    <n v="5000"/>
    <n v="1530"/>
    <m/>
    <n v="5.5E-2"/>
    <n v="8"/>
    <m/>
    <m/>
    <s v="NO IMPRINTING"/>
    <x v="56"/>
    <s v="H-Penny H"/>
    <s v="S-Slim Cr"/>
    <s v="BC"/>
    <s v="FRTH"/>
    <s v="UPFR"/>
    <s v="N"/>
    <n v="0.1340586601742306"/>
    <m/>
  </r>
  <r>
    <s v="T"/>
    <n v="4.0999999999999996"/>
    <n v="20171204"/>
    <s v="CDFO"/>
    <s v="CDFO"/>
    <n v="3"/>
    <s v="023040"/>
    <x v="0"/>
    <m/>
    <m/>
    <m/>
    <m/>
    <n v="1"/>
    <n v="1"/>
    <x v="23"/>
    <n v="19850406"/>
    <n v="19850408"/>
    <s v="2FS  UPFRR0263"/>
    <s v="2FS  UPFRH0155"/>
    <s v="2FS  UPFRS0263"/>
    <x v="1"/>
    <s v="H"/>
    <s v="P"/>
    <m/>
    <n v="3.9"/>
    <m/>
    <s v="N"/>
    <n v="5000"/>
    <n v="30904"/>
    <m/>
    <m/>
    <n v="0"/>
    <n v="17690"/>
    <m/>
    <m/>
    <s v="B"/>
    <m/>
    <n v="1"/>
    <m/>
    <m/>
    <s v="2 RELEASE SITES ON BOWRON"/>
    <x v="33"/>
    <s v="H-Quesnel River H"/>
    <s v="S-Bowron R"/>
    <s v="BC"/>
    <s v="FRTH"/>
    <s v="UPFR"/>
    <s v="N"/>
    <n v="0.57241780999223402"/>
    <m/>
  </r>
  <r>
    <s v="T"/>
    <n v="4.0999999999999996"/>
    <n v="20171204"/>
    <s v="CDFO"/>
    <s v="CDFO"/>
    <n v="3"/>
    <s v="022754"/>
    <x v="0"/>
    <m/>
    <m/>
    <m/>
    <m/>
    <n v="1"/>
    <n v="1"/>
    <x v="23"/>
    <n v="19850406"/>
    <n v="19850408"/>
    <s v="2FS  UPFRR0263"/>
    <s v="2FS  UPFRH0155"/>
    <s v="2FS  UPFRS0263"/>
    <x v="1"/>
    <s v="H"/>
    <s v="P"/>
    <m/>
    <n v="3.9"/>
    <m/>
    <s v="N"/>
    <n v="5000"/>
    <n v="27971"/>
    <m/>
    <m/>
    <n v="0"/>
    <n v="19220"/>
    <m/>
    <m/>
    <s v="B"/>
    <m/>
    <n v="1"/>
    <m/>
    <m/>
    <m/>
    <x v="33"/>
    <s v="H-Quesnel River H"/>
    <s v="S-Bowron R"/>
    <s v="BC"/>
    <s v="FRTH"/>
    <s v="UPFR"/>
    <s v="N"/>
    <n v="0.6871402524042759"/>
    <m/>
  </r>
  <r>
    <s v="T"/>
    <n v="4.0999999999999996"/>
    <n v="20171204"/>
    <s v="CDFO"/>
    <s v="CDFO"/>
    <n v="3"/>
    <s v="182123"/>
    <x v="0"/>
    <m/>
    <m/>
    <m/>
    <m/>
    <n v="1"/>
    <n v="3"/>
    <x v="2"/>
    <n v="19950515"/>
    <n v="19950528"/>
    <s v="2FS  LWFRR0107"/>
    <s v="2FS  LWFRH0107"/>
    <s v="2FS  LWFRS0107"/>
    <x v="1"/>
    <s v="H"/>
    <s v="P"/>
    <m/>
    <n v="6"/>
    <m/>
    <s v="N"/>
    <n v="5000"/>
    <n v="23660"/>
    <m/>
    <m/>
    <n v="0"/>
    <n v="470329"/>
    <n v="5000"/>
    <n v="397"/>
    <s v="B"/>
    <n v="1.6500000000000001E-2"/>
    <n v="30"/>
    <n v="787"/>
    <m/>
    <s v="TIME OF RELEASE-EARLY. SEE 180211-12; 182124. NEW WIRE"/>
    <x v="16"/>
    <s v="H-Chilliwack River H"/>
    <s v="S-Chilliwack R"/>
    <s v="BC"/>
    <s v="FRTH"/>
    <s v="LWFR"/>
    <s v="N"/>
    <n v="19.878655959425192"/>
    <m/>
  </r>
  <r>
    <s v="T"/>
    <n v="4.0999999999999996"/>
    <n v="20171204"/>
    <s v="CDFO"/>
    <s v="CDFO"/>
    <n v="3"/>
    <s v="181445"/>
    <x v="0"/>
    <m/>
    <m/>
    <m/>
    <m/>
    <n v="1"/>
    <n v="2"/>
    <x v="18"/>
    <n v="19950403"/>
    <n v="19950412"/>
    <s v="2FS  UPFRR0155"/>
    <s v="2FS  UPFRH0155"/>
    <s v="2FS  UPFRS0155"/>
    <x v="3"/>
    <s v="H"/>
    <s v="B"/>
    <m/>
    <n v="11.8"/>
    <n v="99"/>
    <s v="N"/>
    <n v="5000"/>
    <n v="73231"/>
    <m/>
    <m/>
    <n v="0"/>
    <n v="169777"/>
    <m/>
    <m/>
    <s v="B"/>
    <m/>
    <n v="1"/>
    <n v="100"/>
    <m/>
    <s v="YEARLING RELEASE"/>
    <x v="5"/>
    <s v="H-Quesnel River H"/>
    <s v="S-Quesnel R"/>
    <s v="BC"/>
    <s v="FRTH"/>
    <s v="UPFR"/>
    <s v="N"/>
    <n v="2.3183760975543146"/>
    <m/>
  </r>
  <r>
    <s v="T"/>
    <n v="4.0999999999999996"/>
    <n v="20171204"/>
    <s v="CDFO"/>
    <s v="CDFO"/>
    <n v="3"/>
    <s v="180835"/>
    <x v="0"/>
    <m/>
    <m/>
    <m/>
    <m/>
    <n v="1"/>
    <n v="2"/>
    <x v="13"/>
    <n v="19930331"/>
    <n v="19930417"/>
    <s v="2FS  UPFRR0155"/>
    <s v="2FS  UPFRH0155"/>
    <s v="2FS  UPFRS0155"/>
    <x v="3"/>
    <s v="H"/>
    <s v="B"/>
    <m/>
    <n v="12.8"/>
    <n v="102"/>
    <s v="N"/>
    <n v="5000"/>
    <n v="53088"/>
    <m/>
    <m/>
    <n v="0"/>
    <n v="222862"/>
    <n v="5000"/>
    <n v="179"/>
    <s v="B"/>
    <n v="3.3999999999999998E-3"/>
    <n v="1"/>
    <n v="100"/>
    <m/>
    <s v="REDS.YEARLING RELEASE FROM CHANNEL"/>
    <x v="5"/>
    <s v="H-Quesnel River H"/>
    <s v="S-Quesnel R"/>
    <s v="BC"/>
    <s v="FRTH"/>
    <s v="UPFR"/>
    <s v="N"/>
    <n v="4.1979731766124173"/>
    <m/>
  </r>
  <r>
    <s v="T"/>
    <n v="4.0999999999999996"/>
    <n v="20171204"/>
    <s v="CDFO"/>
    <s v="CDFO"/>
    <n v="3"/>
    <s v="020262"/>
    <x v="3"/>
    <m/>
    <m/>
    <m/>
    <m/>
    <n v="1"/>
    <n v="2"/>
    <x v="11"/>
    <n v="19910328"/>
    <n v="19910430"/>
    <s v="2FS  UPFRR0155"/>
    <s v="2FS  UPFRH0155"/>
    <s v="2FS  UPFRS0155"/>
    <x v="3"/>
    <s v="H"/>
    <s v="B"/>
    <m/>
    <n v="11.2"/>
    <n v="103"/>
    <s v="N"/>
    <n v="5000"/>
    <n v="61407"/>
    <m/>
    <m/>
    <n v="0"/>
    <n v="215446"/>
    <n v="5000"/>
    <n v="178"/>
    <s v="B"/>
    <n v="2.8999999999999998E-3"/>
    <n v="30"/>
    <m/>
    <m/>
    <s v="TIME OF RELEASE- YEARLING. EARTHEN CHANNEL REARED"/>
    <x v="5"/>
    <s v="H-Quesnel River H"/>
    <s v="S-Quesnel R"/>
    <s v="BC"/>
    <s v="FRTH"/>
    <s v="UPFR"/>
    <s v="N"/>
    <n v="3.5084925171397399"/>
    <m/>
  </r>
  <r>
    <s v="T"/>
    <n v="4.0999999999999996"/>
    <n v="20171204"/>
    <s v="CDFO"/>
    <s v="CDFO"/>
    <n v="3"/>
    <s v="025542"/>
    <x v="3"/>
    <m/>
    <m/>
    <m/>
    <m/>
    <n v="1"/>
    <n v="3"/>
    <x v="5"/>
    <n v="19880524"/>
    <n v="19880607"/>
    <s v="2FS  LWFRR0107"/>
    <s v="2FS  LWFRH0107"/>
    <s v="2FS  LWFRS0107"/>
    <x v="1"/>
    <s v="H"/>
    <s v="P"/>
    <m/>
    <n v="4.2"/>
    <m/>
    <s v="N"/>
    <n v="5000"/>
    <n v="49911"/>
    <m/>
    <m/>
    <n v="0"/>
    <n v="564676"/>
    <n v="5000"/>
    <n v="180"/>
    <s v="B"/>
    <n v="3.5999999999999999E-3"/>
    <n v="1"/>
    <m/>
    <m/>
    <s v="LOWER FRASER STOCK-FALL WHITES. INTERNAL REPLICATE."/>
    <x v="16"/>
    <s v="H-Chilliwack River H"/>
    <s v="S-Chilliwack R"/>
    <s v="BC"/>
    <s v="FRTH"/>
    <s v="LWFR"/>
    <s v="N"/>
    <n v="11.313658311794995"/>
    <m/>
  </r>
  <r>
    <s v="T"/>
    <n v="4.0999999999999996"/>
    <n v="20171204"/>
    <s v="CDFO"/>
    <s v="CDFO"/>
    <n v="3"/>
    <s v="024214"/>
    <x v="0"/>
    <m/>
    <m/>
    <m/>
    <m/>
    <n v="1"/>
    <n v="2"/>
    <x v="9"/>
    <n v="198704"/>
    <n v="19870424"/>
    <s v="2FS  UPFRR0272"/>
    <s v="2FS  UPFRH0155"/>
    <s v="2FS  UPFRS0272"/>
    <x v="1"/>
    <s v="H"/>
    <s v="P"/>
    <m/>
    <n v="3.9"/>
    <m/>
    <s v="N"/>
    <n v="5000"/>
    <n v="26872"/>
    <m/>
    <m/>
    <n v="0"/>
    <n v="7134"/>
    <n v="5000"/>
    <n v="86"/>
    <m/>
    <n v="3.2000000000000002E-3"/>
    <n v="2"/>
    <m/>
    <m/>
    <s v="RERPLICATE WITH 024213, 024214-16, 024251-52 &amp; 023809-10"/>
    <x v="0"/>
    <s v="H-Quesnel River H"/>
    <s v="S-Chilko R"/>
    <s v="BC"/>
    <s v="FRTH"/>
    <s v="UPFR"/>
    <s v="N"/>
    <n v="0.26548079785650491"/>
    <m/>
  </r>
  <r>
    <s v="T"/>
    <n v="4.0999999999999996"/>
    <n v="20171204"/>
    <s v="CDFO"/>
    <s v="CDFO"/>
    <n v="3"/>
    <s v="023415"/>
    <x v="0"/>
    <m/>
    <m/>
    <m/>
    <m/>
    <n v="1"/>
    <n v="3"/>
    <x v="23"/>
    <n v="19850606"/>
    <n v="19850607"/>
    <s v="2FS  LWFRR0107"/>
    <s v="2FS  LWFRH0107"/>
    <s v="2FS  LWFRS0107"/>
    <x v="1"/>
    <s v="H"/>
    <s v="B"/>
    <m/>
    <n v="5.6"/>
    <m/>
    <s v="N"/>
    <n v="5000"/>
    <n v="14892"/>
    <m/>
    <m/>
    <n v="0"/>
    <n v="147001"/>
    <n v="5000"/>
    <n v="228"/>
    <m/>
    <n v="1.5100000000000001E-2"/>
    <n v="11"/>
    <m/>
    <m/>
    <s v="TIME OF RELEASE - NORMAL. FALL-WHITES. SEE 023414-023419."/>
    <x v="16"/>
    <s v="H-Chilliwack River H"/>
    <s v="S-Chilliwack R"/>
    <s v="BC"/>
    <s v="FRTH"/>
    <s v="LWFR"/>
    <s v="N"/>
    <n v="9.8711388665055058"/>
    <m/>
  </r>
  <r>
    <s v="T"/>
    <n v="4.0999999999999996"/>
    <n v="20171204"/>
    <s v="CDFO"/>
    <s v="CDFO"/>
    <n v="3"/>
    <s v="023417"/>
    <x v="0"/>
    <m/>
    <m/>
    <m/>
    <m/>
    <n v="1"/>
    <n v="3"/>
    <x v="23"/>
    <n v="19850616"/>
    <n v="19850617"/>
    <s v="2FS  LWFRR0107"/>
    <s v="2FS  LWFRH0107"/>
    <s v="2FS  LWFRS0107"/>
    <x v="1"/>
    <s v="H"/>
    <s v="B"/>
    <m/>
    <n v="6.8"/>
    <m/>
    <s v="N"/>
    <n v="5000"/>
    <n v="14233"/>
    <m/>
    <m/>
    <n v="0"/>
    <n v="148368"/>
    <n v="5000"/>
    <n v="1069"/>
    <m/>
    <n v="6.9900000000000004E-2"/>
    <n v="20"/>
    <m/>
    <m/>
    <s v="TIME OF RELEASE - LATE. FALL WHITES. SEE 023414-023419."/>
    <x v="16"/>
    <s v="H-Chilliwack River H"/>
    <s v="S-Chilliwack R"/>
    <s v="BC"/>
    <s v="FRTH"/>
    <s v="LWFR"/>
    <s v="N"/>
    <n v="10.424225391695355"/>
    <m/>
  </r>
  <r>
    <s v="T"/>
    <n v="4.0999999999999996"/>
    <n v="20171204"/>
    <s v="CDFO"/>
    <s v="CDFO"/>
    <n v="3"/>
    <s v="024562"/>
    <x v="0"/>
    <m/>
    <m/>
    <m/>
    <m/>
    <n v="1"/>
    <n v="1"/>
    <x v="9"/>
    <n v="19870908"/>
    <n v="19870915"/>
    <s v="2FS  TOMMR0253"/>
    <s v="2FS  TOMMH0160"/>
    <s v="2FS  TOMMS0253"/>
    <x v="2"/>
    <s v="H"/>
    <s v="B"/>
    <m/>
    <n v="9.6"/>
    <m/>
    <s v="N"/>
    <n v="5000"/>
    <n v="30322"/>
    <m/>
    <m/>
    <n v="0"/>
    <n v="10684"/>
    <n v="5000"/>
    <n v="618"/>
    <m/>
    <n v="0.02"/>
    <n v="1"/>
    <m/>
    <m/>
    <m/>
    <x v="8"/>
    <s v="H-Spius Creek H"/>
    <s v="S-Nicola R"/>
    <s v="BC"/>
    <s v="FRTH"/>
    <s v="TOMM"/>
    <s v="N"/>
    <n v="0.35235142800606822"/>
    <m/>
  </r>
  <r>
    <s v="T"/>
    <n v="4.0999999999999996"/>
    <n v="20171204"/>
    <s v="CDFO"/>
    <s v="CDFO"/>
    <n v="3"/>
    <s v="024745"/>
    <x v="0"/>
    <m/>
    <m/>
    <m/>
    <m/>
    <n v="1"/>
    <n v="1"/>
    <x v="5"/>
    <n v="19880409"/>
    <n v="19880411"/>
    <s v="2FS  UPFRR0263"/>
    <s v="2FS  UPFRH0155"/>
    <s v="2FS  UPFRS0263"/>
    <x v="1"/>
    <s v="H"/>
    <s v="P"/>
    <m/>
    <n v="4.8"/>
    <n v="75"/>
    <s v="N"/>
    <n v="5000"/>
    <n v="24917"/>
    <m/>
    <m/>
    <n v="0"/>
    <n v="68369"/>
    <m/>
    <m/>
    <m/>
    <m/>
    <m/>
    <m/>
    <m/>
    <s v="REP. TAGCODES 024743,44,46"/>
    <x v="33"/>
    <s v="H-Quesnel River H"/>
    <s v="S-Bowron R"/>
    <s v="BC"/>
    <s v="FRTH"/>
    <s v="UPFR"/>
    <s v="N"/>
    <n v="2.7438696472287996"/>
    <m/>
  </r>
  <r>
    <s v="T"/>
    <n v="4.0999999999999996"/>
    <n v="20171204"/>
    <s v="CDFO"/>
    <s v="CDFO"/>
    <n v="3"/>
    <s v="024224"/>
    <x v="0"/>
    <m/>
    <m/>
    <m/>
    <m/>
    <n v="1"/>
    <n v="1"/>
    <x v="9"/>
    <n v="198704"/>
    <n v="19870406"/>
    <s v="2FS  UPFRR0352"/>
    <s v="2FS  UPFRH0155"/>
    <s v="2FS  UPFRS0352"/>
    <x v="1"/>
    <s v="H"/>
    <s v="P"/>
    <m/>
    <n v="4"/>
    <m/>
    <s v="N"/>
    <n v="5000"/>
    <n v="27096"/>
    <m/>
    <m/>
    <n v="0"/>
    <n v="17029"/>
    <m/>
    <m/>
    <m/>
    <m/>
    <n v="1"/>
    <m/>
    <m/>
    <s v="3 REL. SITES ON UPPER CARIBOO"/>
    <x v="31"/>
    <s v="H-Quesnel River H"/>
    <s v="S-Cariboo R Up"/>
    <s v="BC"/>
    <s v="FRTH"/>
    <s v="UPFR"/>
    <s v="N"/>
    <n v="0.62846914673752585"/>
    <m/>
  </r>
  <r>
    <s v="T"/>
    <n v="4.0999999999999996"/>
    <n v="20171204"/>
    <s v="CDFO"/>
    <s v="CDFO"/>
    <n v="3"/>
    <s v="024746"/>
    <x v="0"/>
    <m/>
    <m/>
    <m/>
    <m/>
    <n v="1"/>
    <n v="1"/>
    <x v="5"/>
    <n v="19880409"/>
    <n v="19880411"/>
    <s v="2FS  UPFRR0263"/>
    <s v="2FS  UPFRH0155"/>
    <s v="2FS  UPFRS0263"/>
    <x v="1"/>
    <s v="H"/>
    <s v="P"/>
    <m/>
    <n v="4.8"/>
    <n v="75"/>
    <s v="N"/>
    <n v="5000"/>
    <n v="24478"/>
    <m/>
    <m/>
    <n v="0"/>
    <n v="67165"/>
    <m/>
    <m/>
    <m/>
    <m/>
    <m/>
    <m/>
    <m/>
    <s v="REP. TAGCODES 024743,44,45"/>
    <x v="33"/>
    <s v="H-Quesnel River H"/>
    <s v="S-Bowron R"/>
    <s v="BC"/>
    <s v="FRTH"/>
    <s v="UPFR"/>
    <s v="N"/>
    <n v="2.7438924748753983"/>
    <m/>
  </r>
  <r>
    <s v="T"/>
    <n v="4.0999999999999996"/>
    <n v="20171204"/>
    <s v="CDFO"/>
    <s v="CDFO"/>
    <n v="3"/>
    <s v="024226"/>
    <x v="0"/>
    <m/>
    <m/>
    <m/>
    <m/>
    <n v="1"/>
    <n v="2"/>
    <x v="9"/>
    <n v="198704"/>
    <n v="19870427"/>
    <s v="2FS  UPFRR2737"/>
    <s v="2FS  UPFRH0155"/>
    <s v="2FS  UPFRS2737"/>
    <x v="1"/>
    <s v="H"/>
    <s v="P"/>
    <m/>
    <n v="3.4"/>
    <m/>
    <s v="N"/>
    <n v="5000"/>
    <n v="26735"/>
    <m/>
    <m/>
    <n v="0"/>
    <n v="7506"/>
    <n v="5000"/>
    <n v="13"/>
    <m/>
    <n v="5.0000000000000001E-4"/>
    <n v="1"/>
    <m/>
    <m/>
    <s v="3 REL. SITES ON LOWER CARIBOO"/>
    <x v="47"/>
    <s v="H-Quesnel River H"/>
    <s v="S-Cariboo R Low"/>
    <s v="BC"/>
    <s v="FRTH"/>
    <s v="UPFR"/>
    <s v="N"/>
    <n v="0.28075556386758932"/>
    <m/>
  </r>
  <r>
    <s v="T"/>
    <n v="4.0999999999999996"/>
    <n v="20171204"/>
    <s v="CDFO"/>
    <s v="CDFO"/>
    <n v="3"/>
    <s v="022029"/>
    <x v="0"/>
    <m/>
    <m/>
    <m/>
    <m/>
    <n v="1"/>
    <n v="1"/>
    <x v="38"/>
    <n v="197807"/>
    <n v="197809"/>
    <s v="2FS  TOMMR0254"/>
    <m/>
    <s v="2FS  TOMMS0254"/>
    <x v="0"/>
    <s v="W"/>
    <s v="E"/>
    <m/>
    <n v="4.24"/>
    <m/>
    <m/>
    <n v="5000"/>
    <n v="5138"/>
    <m/>
    <m/>
    <n v="5000"/>
    <n v="24"/>
    <m/>
    <m/>
    <m/>
    <n v="4.5999999999999999E-3"/>
    <m/>
    <m/>
    <m/>
    <m/>
    <x v="50"/>
    <s v="NA"/>
    <s v="S-Deadman R"/>
    <s v="BC"/>
    <s v="FRTH"/>
    <s v="TOMM"/>
    <s v="N"/>
    <n v="4.6710782405605293E-3"/>
    <m/>
  </r>
  <r>
    <s v="T"/>
    <n v="4.0999999999999996"/>
    <n v="20171204"/>
    <s v="CDFO"/>
    <s v="CDFO"/>
    <n v="3"/>
    <s v="025204"/>
    <x v="0"/>
    <m/>
    <m/>
    <m/>
    <m/>
    <n v="1"/>
    <n v="1"/>
    <x v="5"/>
    <n v="19880414"/>
    <n v="19880419"/>
    <s v="2FS  TOMMR0254"/>
    <s v="2FS  TOMMH0160"/>
    <s v="2FS  TOMMS0254"/>
    <x v="1"/>
    <s v="H"/>
    <s v="P"/>
    <m/>
    <n v="4.3"/>
    <n v="70"/>
    <s v="N"/>
    <n v="5000"/>
    <n v="25594"/>
    <m/>
    <m/>
    <n v="0"/>
    <n v="33849"/>
    <n v="5000"/>
    <n v="206"/>
    <s v="W"/>
    <n v="8.0000000000000002E-3"/>
    <n v="1"/>
    <m/>
    <m/>
    <s v="ALSO SEE 025203"/>
    <x v="50"/>
    <s v="H-Spius Creek H"/>
    <s v="S-Deadman R"/>
    <s v="BC"/>
    <s v="FRTH"/>
    <s v="TOMM"/>
    <s v="N"/>
    <n v="1.3225365319996873"/>
    <m/>
  </r>
  <r>
    <s v="T"/>
    <n v="4.0999999999999996"/>
    <n v="20171204"/>
    <s v="CDFO"/>
    <s v="CDFO"/>
    <n v="3"/>
    <s v="025420"/>
    <x v="0"/>
    <m/>
    <m/>
    <m/>
    <m/>
    <n v="1"/>
    <n v="2"/>
    <x v="5"/>
    <n v="198805"/>
    <n v="19880506"/>
    <s v="2FS  TOMFR0156"/>
    <s v="2FS  TOMFH0156"/>
    <s v="2FS  TOMFS0156"/>
    <x v="2"/>
    <s v="H"/>
    <s v="B"/>
    <m/>
    <n v="3.3"/>
    <m/>
    <s v="N"/>
    <n v="5000"/>
    <n v="21122"/>
    <m/>
    <m/>
    <m/>
    <m/>
    <m/>
    <m/>
    <m/>
    <m/>
    <n v="4"/>
    <m/>
    <m/>
    <s v="TIME OF RELEASE:SMOLT. SEE 025421-23(SM),025521,024313-15(1+)"/>
    <x v="6"/>
    <s v="H-Eagle River H"/>
    <s v="S-Eagle R"/>
    <s v="BC"/>
    <s v="FRTH"/>
    <s v="TOMF"/>
    <s v="N"/>
    <n v="0"/>
    <m/>
  </r>
  <r>
    <s v="T"/>
    <n v="4.0999999999999996"/>
    <n v="20171204"/>
    <s v="CDFO"/>
    <s v="CDFO"/>
    <n v="3"/>
    <s v="025421"/>
    <x v="0"/>
    <m/>
    <m/>
    <m/>
    <m/>
    <n v="1"/>
    <n v="2"/>
    <x v="5"/>
    <n v="198805"/>
    <n v="19880506"/>
    <s v="2FS  TOMFR0156"/>
    <s v="2FS  TOMFH0156"/>
    <s v="2FS  TOMFS0156"/>
    <x v="2"/>
    <s v="H"/>
    <s v="B"/>
    <m/>
    <n v="3.3"/>
    <m/>
    <s v="N"/>
    <n v="5000"/>
    <n v="27371"/>
    <m/>
    <m/>
    <m/>
    <m/>
    <m/>
    <m/>
    <m/>
    <m/>
    <n v="4"/>
    <m/>
    <m/>
    <s v="TIME OF RELEASE-SMOLT, SEE 025420-23(SM), 025521,024313-15(1+)"/>
    <x v="6"/>
    <s v="H-Eagle River H"/>
    <s v="S-Eagle R"/>
    <s v="BC"/>
    <s v="FRTH"/>
    <s v="TOMF"/>
    <s v="N"/>
    <n v="0"/>
    <m/>
  </r>
  <r>
    <s v="T"/>
    <n v="4.0999999999999996"/>
    <n v="20171204"/>
    <s v="CDFO"/>
    <s v="CDFO"/>
    <n v="3"/>
    <s v="022247"/>
    <x v="0"/>
    <m/>
    <m/>
    <m/>
    <m/>
    <n v="1"/>
    <n v="2"/>
    <x v="24"/>
    <n v="198205"/>
    <n v="19820503"/>
    <s v="2FS  UPFRR0155"/>
    <s v="2FS  UPFRH0155"/>
    <s v="2FS  UPFRS0155"/>
    <x v="1"/>
    <s v="H"/>
    <s v="B"/>
    <m/>
    <n v="5"/>
    <m/>
    <s v="N"/>
    <n v="5000"/>
    <n v="24456"/>
    <m/>
    <m/>
    <n v="5000"/>
    <n v="929"/>
    <m/>
    <m/>
    <m/>
    <n v="3.6600000000000001E-2"/>
    <n v="10"/>
    <m/>
    <m/>
    <s v="WHITE STOCK"/>
    <x v="5"/>
    <s v="H-Quesnel River H"/>
    <s v="S-Quesnel R"/>
    <s v="BC"/>
    <s v="FRTH"/>
    <s v="UPFR"/>
    <s v="N"/>
    <n v="3.7986588158325153E-2"/>
    <m/>
  </r>
  <r>
    <s v="T"/>
    <n v="4.0999999999999996"/>
    <n v="20171204"/>
    <s v="CDFO"/>
    <s v="CDFO"/>
    <n v="3"/>
    <s v="022248"/>
    <x v="0"/>
    <m/>
    <m/>
    <m/>
    <m/>
    <n v="1"/>
    <n v="2"/>
    <x v="24"/>
    <n v="198205"/>
    <n v="19820503"/>
    <s v="2FS  UPFRR0155"/>
    <s v="2FS  UPFRH0155"/>
    <s v="2FS  UPFRS0155"/>
    <x v="1"/>
    <s v="H"/>
    <s v="B"/>
    <m/>
    <n v="4.3"/>
    <m/>
    <s v="N"/>
    <n v="5000"/>
    <n v="25529"/>
    <m/>
    <m/>
    <n v="5000"/>
    <n v="894"/>
    <m/>
    <m/>
    <m/>
    <n v="3.3799999999999997E-2"/>
    <n v="10"/>
    <m/>
    <m/>
    <s v="RED STOCK"/>
    <x v="5"/>
    <s v="H-Quesnel River H"/>
    <s v="S-Quesnel R"/>
    <s v="BC"/>
    <s v="FRTH"/>
    <s v="UPFR"/>
    <s v="N"/>
    <n v="3.5018998002271928E-2"/>
    <m/>
  </r>
  <r>
    <s v="T"/>
    <n v="4.0999999999999996"/>
    <n v="20171204"/>
    <s v="CDFO"/>
    <s v="CDFO"/>
    <n v="3"/>
    <s v="022432"/>
    <x v="0"/>
    <m/>
    <m/>
    <m/>
    <m/>
    <n v="1"/>
    <n v="2"/>
    <x v="15"/>
    <n v="198305"/>
    <n v="19830513"/>
    <s v="2FS  UPFRR0155"/>
    <s v="2FS  UPFRH0155"/>
    <s v="2FS  UPFRS0155"/>
    <x v="2"/>
    <s v="H"/>
    <s v="B"/>
    <m/>
    <n v="2.2000000000000002"/>
    <m/>
    <s v="N"/>
    <n v="5000"/>
    <n v="23494"/>
    <m/>
    <m/>
    <n v="0"/>
    <n v="6381"/>
    <n v="5000"/>
    <n v="1237"/>
    <m/>
    <n v="0.05"/>
    <n v="51"/>
    <m/>
    <m/>
    <s v="RELEASE TIMING STUDY - RED FLESH"/>
    <x v="5"/>
    <s v="H-Quesnel River H"/>
    <s v="S-Quesnel R"/>
    <s v="BC"/>
    <s v="FRTH"/>
    <s v="UPFR"/>
    <s v="N"/>
    <n v="0.2716012598961437"/>
    <m/>
  </r>
  <r>
    <s v="T"/>
    <n v="4.0999999999999996"/>
    <n v="20171204"/>
    <s v="CDFO"/>
    <s v="CDFO"/>
    <n v="3"/>
    <s v="022435"/>
    <x v="0"/>
    <m/>
    <m/>
    <m/>
    <m/>
    <n v="1"/>
    <n v="2"/>
    <x v="15"/>
    <n v="198304"/>
    <n v="19830415"/>
    <s v="2FS  UPFRR0155"/>
    <s v="2FS  UPFRH0155"/>
    <s v="2FS  UPFRS0155"/>
    <x v="2"/>
    <s v="H"/>
    <s v="B"/>
    <m/>
    <n v="2.2999999999999998"/>
    <m/>
    <s v="N"/>
    <n v="5000"/>
    <n v="50182"/>
    <m/>
    <m/>
    <n v="5000"/>
    <n v="507"/>
    <m/>
    <m/>
    <m/>
    <n v="0.01"/>
    <n v="29"/>
    <m/>
    <m/>
    <s v="FLESH COLOUR HYBRID"/>
    <x v="5"/>
    <s v="H-Quesnel River H"/>
    <s v="S-Quesnel R"/>
    <s v="BC"/>
    <s v="FRTH"/>
    <s v="UPFR"/>
    <s v="N"/>
    <n v="1.0103224263680204E-2"/>
    <m/>
  </r>
  <r>
    <s v="T"/>
    <n v="4.0999999999999996"/>
    <n v="20171204"/>
    <s v="CDFO"/>
    <s v="CDFO"/>
    <n v="3"/>
    <s v="025030"/>
    <x v="0"/>
    <m/>
    <m/>
    <m/>
    <m/>
    <n v="1"/>
    <n v="1"/>
    <x v="9"/>
    <n v="198803"/>
    <n v="19880302"/>
    <s v="2FS  UPFRR1890"/>
    <s v="2FS  UPFRH0270"/>
    <s v="2FS  UPFRS1890"/>
    <x v="3"/>
    <s v="H"/>
    <s v="P"/>
    <m/>
    <n v="11"/>
    <m/>
    <s v="N"/>
    <n v="5000"/>
    <n v="10489"/>
    <m/>
    <m/>
    <n v="0"/>
    <n v="483"/>
    <n v="5000"/>
    <n v="32"/>
    <s v="W"/>
    <n v="3.0000000000000001E-3"/>
    <n v="1"/>
    <m/>
    <m/>
    <m/>
    <x v="15"/>
    <s v="H-Penny H"/>
    <s v="S-Dome Cr"/>
    <s v="BC"/>
    <s v="FRTH"/>
    <s v="UPFR"/>
    <s v="N"/>
    <n v="4.6048241014396037E-2"/>
    <m/>
  </r>
  <r>
    <s v="T"/>
    <n v="4.0999999999999996"/>
    <n v="20171204"/>
    <s v="CDFO"/>
    <s v="CDFO"/>
    <n v="3"/>
    <s v="025031"/>
    <x v="0"/>
    <m/>
    <m/>
    <m/>
    <m/>
    <n v="1"/>
    <n v="1"/>
    <x v="9"/>
    <n v="198803"/>
    <n v="19880302"/>
    <s v="2FS  UPFRR1890"/>
    <s v="2FS  UPFRH0270"/>
    <s v="2FS  UPFRS1890"/>
    <x v="3"/>
    <s v="H"/>
    <s v="P"/>
    <m/>
    <n v="11"/>
    <m/>
    <s v="N"/>
    <n v="5000"/>
    <n v="10372"/>
    <m/>
    <m/>
    <n v="0"/>
    <n v="482"/>
    <n v="5000"/>
    <n v="31"/>
    <s v="W"/>
    <n v="3.0000000000000001E-3"/>
    <n v="1"/>
    <m/>
    <m/>
    <m/>
    <x v="15"/>
    <s v="H-Penny H"/>
    <s v="S-Dome Cr"/>
    <s v="BC"/>
    <s v="FRTH"/>
    <s v="UPFR"/>
    <s v="N"/>
    <n v="4.6471268800617048E-2"/>
    <m/>
  </r>
  <r>
    <s v="T"/>
    <n v="4.0999999999999996"/>
    <n v="20171204"/>
    <s v="CDFO"/>
    <s v="CDFO"/>
    <n v="3"/>
    <s v="024753"/>
    <x v="0"/>
    <m/>
    <m/>
    <m/>
    <m/>
    <n v="1"/>
    <n v="2"/>
    <x v="5"/>
    <n v="19880417"/>
    <n v="19880421"/>
    <s v="2FS  UPFRR0272"/>
    <s v="2FS  UPFRH0155"/>
    <s v="2FS  UPFRS0272"/>
    <x v="1"/>
    <s v="H"/>
    <s v="P"/>
    <m/>
    <n v="4.0999999999999996"/>
    <n v="70"/>
    <s v="N"/>
    <n v="5000"/>
    <n v="26597"/>
    <m/>
    <m/>
    <n v="0"/>
    <n v="226021"/>
    <n v="5000"/>
    <n v="56"/>
    <m/>
    <n v="2.0999999999999999E-3"/>
    <n v="1"/>
    <m/>
    <m/>
    <s v="REP. TAGCODES 024754,55,56"/>
    <x v="0"/>
    <s v="H-Quesnel River H"/>
    <s v="S-Chilko R"/>
    <s v="BC"/>
    <s v="FRTH"/>
    <s v="UPFR"/>
    <s v="N"/>
    <n v="8.4979884949430389"/>
    <m/>
  </r>
  <r>
    <s v="T"/>
    <n v="4.0999999999999996"/>
    <n v="20171204"/>
    <s v="CDFO"/>
    <s v="CDFO"/>
    <n v="3"/>
    <s v="022318"/>
    <x v="0"/>
    <m/>
    <m/>
    <m/>
    <m/>
    <n v="1"/>
    <n v="1"/>
    <x v="24"/>
    <n v="198207"/>
    <n v="19820729"/>
    <s v="2FS  UPFRR0262"/>
    <s v="2FS  UPFRH0270"/>
    <s v="2FS  UPFRS0262"/>
    <x v="2"/>
    <s v="H"/>
    <s v="B"/>
    <m/>
    <n v="1.3"/>
    <m/>
    <s v="N"/>
    <n v="5000"/>
    <n v="26533"/>
    <m/>
    <m/>
    <n v="0"/>
    <n v="8504"/>
    <n v="5000"/>
    <n v="680"/>
    <m/>
    <n v="2.5000000000000001E-2"/>
    <n v="5"/>
    <m/>
    <m/>
    <s v="IMPRINTED 7 DAYS"/>
    <x v="56"/>
    <s v="H-Penny H"/>
    <s v="S-Slim Cr"/>
    <s v="BC"/>
    <s v="FRTH"/>
    <s v="UPFR"/>
    <s v="N"/>
    <n v="0.32050653902687221"/>
    <m/>
  </r>
  <r>
    <s v="T"/>
    <n v="4.0999999999999996"/>
    <n v="20171204"/>
    <s v="CDFO"/>
    <s v="CDFO"/>
    <n v="3"/>
    <s v="022319"/>
    <x v="0"/>
    <m/>
    <m/>
    <m/>
    <m/>
    <n v="1"/>
    <n v="1"/>
    <x v="24"/>
    <n v="198207"/>
    <n v="19820723"/>
    <s v="2FS  UPFRR0263"/>
    <s v="2FS  UPFRH0270"/>
    <s v="2FS  UPFRS0263"/>
    <x v="2"/>
    <s v="H"/>
    <s v="B"/>
    <m/>
    <n v="1.2"/>
    <m/>
    <s v="N"/>
    <n v="5000"/>
    <n v="34017"/>
    <m/>
    <m/>
    <n v="0"/>
    <n v="5302"/>
    <n v="5000"/>
    <n v="1234"/>
    <m/>
    <n v="3.5000000000000003E-2"/>
    <n v="5"/>
    <m/>
    <m/>
    <s v="IMPRINTED 7 DAYS"/>
    <x v="33"/>
    <s v="H-Penny H"/>
    <s v="S-Bowron R"/>
    <s v="BC"/>
    <s v="FRTH"/>
    <s v="UPFR"/>
    <s v="N"/>
    <n v="0.15586324484816416"/>
    <m/>
  </r>
  <r>
    <s v="T"/>
    <n v="4.0999999999999996"/>
    <n v="20171204"/>
    <s v="CDFO"/>
    <s v="CDFO"/>
    <n v="3"/>
    <s v="023604"/>
    <x v="0"/>
    <m/>
    <m/>
    <m/>
    <m/>
    <n v="1"/>
    <n v="1"/>
    <x v="3"/>
    <n v="198604"/>
    <n v="19860421"/>
    <s v="2FS  UPFRR0127"/>
    <s v="2FS  UPFRH0155"/>
    <s v="2FS  UPFRS0127"/>
    <x v="1"/>
    <s v="H"/>
    <s v="B"/>
    <m/>
    <n v="4.2"/>
    <m/>
    <s v="N"/>
    <n v="5000"/>
    <n v="27528"/>
    <m/>
    <m/>
    <n v="0"/>
    <n v="11462"/>
    <m/>
    <m/>
    <m/>
    <m/>
    <n v="1"/>
    <m/>
    <m/>
    <s v="TIME OF RELEASE: EARLY RELEASE SEE 023602-03"/>
    <x v="40"/>
    <s v="H-Quesnel River H"/>
    <s v="S-Fontoniko Cr"/>
    <s v="BC"/>
    <s v="FRTH"/>
    <s v="UPFR"/>
    <s v="N"/>
    <n v="0.41637605347282769"/>
    <m/>
  </r>
  <r>
    <s v="T"/>
    <n v="4.0999999999999996"/>
    <n v="20171204"/>
    <s v="CDFO"/>
    <s v="CDFO"/>
    <n v="3"/>
    <s v="023319"/>
    <x v="0"/>
    <m/>
    <m/>
    <m/>
    <m/>
    <n v="1"/>
    <n v="1"/>
    <x v="23"/>
    <n v="198505"/>
    <n v="19850515"/>
    <s v="2FS  LWFRR0152"/>
    <s v="2FS  LWFRH0152"/>
    <s v="2FS  LWFRS0152"/>
    <x v="1"/>
    <s v="H"/>
    <s v="B"/>
    <m/>
    <n v="7.4"/>
    <m/>
    <s v="N"/>
    <n v="5000"/>
    <n v="17671"/>
    <m/>
    <m/>
    <n v="5000"/>
    <n v="455"/>
    <m/>
    <m/>
    <m/>
    <n v="2.5100000000000001E-2"/>
    <n v="1"/>
    <m/>
    <m/>
    <s v="INCH REARED"/>
    <x v="13"/>
    <s v="H-Birkenhead River H"/>
    <s v="S-Birkenhead R"/>
    <s v="BC"/>
    <s v="FRTH"/>
    <s v="LWFR"/>
    <s v="N"/>
    <n v="2.5748401335521476E-2"/>
    <m/>
  </r>
  <r>
    <s v="T"/>
    <n v="4.0999999999999996"/>
    <n v="20171204"/>
    <s v="CDFO"/>
    <s v="CDFO"/>
    <n v="3"/>
    <s v="020755"/>
    <x v="0"/>
    <m/>
    <m/>
    <m/>
    <m/>
    <n v="1"/>
    <n v="1"/>
    <x v="28"/>
    <n v="199104"/>
    <n v="19910425"/>
    <s v="2FS  UPFRR2311"/>
    <s v="2FS  UPFRH0155"/>
    <s v="2FS  UPFRS2311"/>
    <x v="1"/>
    <s v="H"/>
    <s v="B"/>
    <m/>
    <n v="4.8"/>
    <n v="76"/>
    <s v="N"/>
    <n v="5000"/>
    <n v="24982"/>
    <m/>
    <m/>
    <n v="0"/>
    <n v="11592"/>
    <n v="5000"/>
    <n v="225"/>
    <s v="B"/>
    <n v="8.8999999999999999E-3"/>
    <n v="1"/>
    <n v="600"/>
    <m/>
    <s v="AMBIENT WATER INCUBATION. SEE ALSO 020754-020759"/>
    <x v="54"/>
    <s v="H-Quesnel River H"/>
    <s v="S-West Road R"/>
    <s v="BC"/>
    <s v="FRTH"/>
    <s v="UPFR"/>
    <s v="N"/>
    <n v="0.46401409014490436"/>
    <m/>
  </r>
  <r>
    <s v="T"/>
    <n v="4.0999999999999996"/>
    <n v="20171204"/>
    <s v="CDFO"/>
    <s v="CDFO"/>
    <n v="3"/>
    <s v="020756"/>
    <x v="0"/>
    <m/>
    <m/>
    <m/>
    <m/>
    <n v="1"/>
    <n v="1"/>
    <x v="28"/>
    <n v="199104"/>
    <n v="19910425"/>
    <s v="2FS  UPFRR2311"/>
    <s v="2FS  UPFRH0155"/>
    <s v="2FS  UPFRS2311"/>
    <x v="1"/>
    <s v="H"/>
    <s v="B"/>
    <m/>
    <n v="4.8"/>
    <n v="76"/>
    <s v="N"/>
    <n v="5000"/>
    <n v="25153"/>
    <m/>
    <m/>
    <n v="0"/>
    <n v="11694"/>
    <n v="5000"/>
    <n v="276"/>
    <s v="B"/>
    <n v="1.09E-2"/>
    <n v="1"/>
    <n v="600"/>
    <m/>
    <s v="AMBIENT WATER INCUBATION. SEE 020754-020759."/>
    <x v="54"/>
    <s v="H-Quesnel River H"/>
    <s v="S-West Road R"/>
    <s v="BC"/>
    <s v="FRTH"/>
    <s v="UPFR"/>
    <s v="N"/>
    <n v="0.46491472190195998"/>
    <m/>
  </r>
  <r>
    <s v="T"/>
    <n v="4.0999999999999996"/>
    <n v="20171204"/>
    <s v="CDFO"/>
    <s v="CDFO"/>
    <n v="3"/>
    <s v="181226"/>
    <x v="0"/>
    <m/>
    <m/>
    <m/>
    <m/>
    <n v="1"/>
    <n v="1"/>
    <x v="4"/>
    <n v="199404"/>
    <n v="19940421"/>
    <s v="2FS  TOMMR0160"/>
    <s v="2FS  TOMMH0160"/>
    <s v="2FS  TOMMS0160"/>
    <x v="3"/>
    <s v="H"/>
    <s v="B"/>
    <m/>
    <n v="16.399999999999999"/>
    <n v="114"/>
    <s v="N"/>
    <n v="5000"/>
    <n v="47264"/>
    <m/>
    <m/>
    <n v="0"/>
    <n v="7134"/>
    <n v="5000"/>
    <n v="477"/>
    <s v="B"/>
    <n v="0.01"/>
    <n v="1"/>
    <n v="2000"/>
    <m/>
    <s v="YEARLING RELEASE.SOME COHO ALSO MARKED IN ERROR WITH THIS TAGCODE."/>
    <x v="21"/>
    <s v="H-Spius Creek H"/>
    <s v="S-Spius Cr"/>
    <s v="BC"/>
    <s v="FRTH"/>
    <s v="TOMM"/>
    <s v="N"/>
    <n v="0.15093940419769802"/>
    <m/>
  </r>
  <r>
    <s v="T"/>
    <n v="4.0999999999999996"/>
    <n v="20171204"/>
    <s v="CDFO"/>
    <s v="CDFO"/>
    <n v="3"/>
    <s v="025423"/>
    <x v="0"/>
    <m/>
    <m/>
    <m/>
    <m/>
    <n v="1"/>
    <n v="2"/>
    <x v="5"/>
    <n v="198805"/>
    <n v="19880506"/>
    <s v="2FS  TOMFR0156"/>
    <s v="2FS  TOMFH0156"/>
    <s v="2FS  TOMFS0156"/>
    <x v="2"/>
    <s v="H"/>
    <s v="B"/>
    <m/>
    <n v="3.3"/>
    <m/>
    <s v="N"/>
    <n v="5000"/>
    <n v="25291"/>
    <m/>
    <m/>
    <n v="5000"/>
    <n v="988"/>
    <m/>
    <m/>
    <m/>
    <n v="3.7600000000000001E-2"/>
    <n v="4"/>
    <m/>
    <m/>
    <s v="TIME OF RELEASE:SMOLT. SEE 025420-22(SM),025521,024313-15(1+)"/>
    <x v="6"/>
    <s v="H-Eagle River H"/>
    <s v="S-Eagle R"/>
    <s v="BC"/>
    <s v="FRTH"/>
    <s v="TOMF"/>
    <s v="N"/>
    <n v="3.9065280139179946E-2"/>
    <m/>
  </r>
  <r>
    <s v="T"/>
    <n v="4.0999999999999996"/>
    <n v="20171204"/>
    <s v="CDFO"/>
    <s v="CDFO"/>
    <n v="3"/>
    <s v="025424"/>
    <x v="0"/>
    <m/>
    <m/>
    <m/>
    <m/>
    <n v="1"/>
    <n v="2"/>
    <x v="5"/>
    <n v="198804"/>
    <n v="19880426"/>
    <s v="2FS  TOMFR0162"/>
    <s v="2FS  TOMFH0162"/>
    <s v="2FS  TOMFS0162"/>
    <x v="1"/>
    <s v="H"/>
    <s v="B"/>
    <m/>
    <n v="3.4"/>
    <n v="67"/>
    <s v="N"/>
    <n v="5000"/>
    <n v="26027"/>
    <m/>
    <m/>
    <n v="0"/>
    <n v="41055"/>
    <m/>
    <m/>
    <s v="B"/>
    <m/>
    <n v="1"/>
    <m/>
    <m/>
    <s v="TIME OF RELEASE-EARLY. SEE 025425-26(EARLY), 025519(R3)(MID), &amp; 025427-28(LATE"/>
    <x v="19"/>
    <s v="H-Clearwater River, Up, H"/>
    <s v="S-Clearwater R Up"/>
    <s v="BC"/>
    <s v="FRTH"/>
    <s v="TOMF"/>
    <s v="N"/>
    <n v="1.5774003919007185"/>
    <m/>
  </r>
  <r>
    <s v="T"/>
    <n v="4.0999999999999996"/>
    <n v="20171204"/>
    <s v="CDFO"/>
    <s v="CDFO"/>
    <n v="3"/>
    <s v="025425"/>
    <x v="0"/>
    <m/>
    <m/>
    <m/>
    <m/>
    <n v="1"/>
    <n v="2"/>
    <x v="5"/>
    <n v="198804"/>
    <n v="19880426"/>
    <s v="2FS  TOMFR0162"/>
    <s v="2FS  TOMFH0162"/>
    <s v="2FS  TOMFS0162"/>
    <x v="1"/>
    <s v="H"/>
    <s v="B"/>
    <m/>
    <n v="3.4"/>
    <n v="67"/>
    <s v="N"/>
    <n v="5000"/>
    <n v="25948"/>
    <m/>
    <m/>
    <n v="0"/>
    <n v="40931"/>
    <n v="5000"/>
    <n v="60"/>
    <s v="B"/>
    <n v="2.3E-3"/>
    <n v="1"/>
    <m/>
    <m/>
    <s v="TIME OF RELEASE - EARLY. SEE 025424-26(EARLY), 025519(R3-MID) &amp;025427-28(LATE)"/>
    <x v="19"/>
    <s v="H-Clearwater River, Up, H"/>
    <s v="S-Clearwater R Up"/>
    <s v="BC"/>
    <s v="FRTH"/>
    <s v="TOMF"/>
    <s v="N"/>
    <n v="1.577424078927085"/>
    <m/>
  </r>
  <r>
    <s v="T"/>
    <n v="4.0999999999999996"/>
    <n v="20171204"/>
    <s v="CDFO"/>
    <s v="CDFO"/>
    <n v="3"/>
    <s v="025426"/>
    <x v="0"/>
    <m/>
    <m/>
    <m/>
    <m/>
    <n v="1"/>
    <n v="2"/>
    <x v="5"/>
    <n v="198804"/>
    <n v="19880426"/>
    <s v="2FS  TOMFR0162"/>
    <s v="2FS  TOMFH0162"/>
    <s v="2FS  TOMFS0162"/>
    <x v="1"/>
    <s v="H"/>
    <s v="B"/>
    <m/>
    <n v="3.4"/>
    <n v="67"/>
    <s v="N"/>
    <n v="5000"/>
    <n v="26042"/>
    <m/>
    <m/>
    <n v="0"/>
    <n v="41079"/>
    <n v="5000"/>
    <n v="108"/>
    <s v="B"/>
    <n v="4.1000000000000003E-3"/>
    <n v="1"/>
    <m/>
    <m/>
    <s v="TIME OF RELEASE-EARLY. SEE 025424-25(EARLY), 025519(R3-MID), &amp; 025427-28(LATE)"/>
    <x v="19"/>
    <s v="H-Clearwater River, Up, H"/>
    <s v="S-Clearwater R Up"/>
    <s v="BC"/>
    <s v="FRTH"/>
    <s v="TOMF"/>
    <s v="N"/>
    <n v="1.5774134091083634"/>
    <m/>
  </r>
  <r>
    <s v="T"/>
    <n v="4.0999999999999996"/>
    <n v="20171204"/>
    <s v="CDFO"/>
    <s v="CDFO"/>
    <n v="3"/>
    <s v="181509"/>
    <x v="0"/>
    <m/>
    <m/>
    <m/>
    <m/>
    <n v="1"/>
    <n v="1"/>
    <x v="16"/>
    <n v="19970415"/>
    <n v="19970415"/>
    <s v="2FS  UPFRR1890"/>
    <s v="2FS  UPFRH0270"/>
    <s v="2FS  UPFRS1890"/>
    <x v="3"/>
    <s v="H"/>
    <s v="P"/>
    <m/>
    <n v="9.49"/>
    <n v="96"/>
    <s v="N"/>
    <n v="5000"/>
    <n v="25152"/>
    <m/>
    <m/>
    <n v="0"/>
    <n v="3539"/>
    <m/>
    <m/>
    <s v="B"/>
    <m/>
    <n v="1"/>
    <n v="100"/>
    <m/>
    <m/>
    <x v="15"/>
    <s v="H-Penny H"/>
    <s v="S-Dome Cr"/>
    <s v="BC"/>
    <s v="FRTH"/>
    <s v="UPFR"/>
    <s v="N"/>
    <n v="0.14070451653944022"/>
    <m/>
  </r>
  <r>
    <s v="T"/>
    <n v="4.0999999999999996"/>
    <n v="20171204"/>
    <s v="CDFO"/>
    <s v="CDFO"/>
    <n v="3"/>
    <s v="023615"/>
    <x v="0"/>
    <m/>
    <m/>
    <m/>
    <m/>
    <n v="1"/>
    <n v="1"/>
    <x v="3"/>
    <n v="198605"/>
    <n v="19860505"/>
    <s v="2FS  UPFRR0066"/>
    <s v="2FS  UPFRH0155"/>
    <s v="2FS  UPFRS0066"/>
    <x v="1"/>
    <s v="H"/>
    <s v="P"/>
    <m/>
    <n v="3.2"/>
    <m/>
    <s v="N"/>
    <n v="5000"/>
    <n v="25088"/>
    <m/>
    <m/>
    <n v="0"/>
    <n v="28925"/>
    <m/>
    <m/>
    <m/>
    <m/>
    <n v="1"/>
    <m/>
    <m/>
    <s v="REPLICATE OF 36/16; 36/17"/>
    <x v="22"/>
    <s v="H-Quesnel River H"/>
    <s v="S-Nazko R"/>
    <s v="BC"/>
    <s v="FRTH"/>
    <s v="UPFR"/>
    <s v="N"/>
    <n v="1.1529416454081634"/>
    <m/>
  </r>
  <r>
    <s v="T"/>
    <n v="4.0999999999999996"/>
    <n v="20171204"/>
    <s v="CDFO"/>
    <s v="CDFO"/>
    <n v="3"/>
    <s v="180334"/>
    <x v="0"/>
    <m/>
    <m/>
    <m/>
    <m/>
    <n v="1"/>
    <n v="3"/>
    <x v="13"/>
    <n v="19920504"/>
    <n v="19920525"/>
    <s v="2FS  LWFRR0107"/>
    <s v="2FS  LWFRH0107"/>
    <s v="2FS  LWFRS0107"/>
    <x v="1"/>
    <s v="H"/>
    <s v="P"/>
    <m/>
    <n v="6"/>
    <m/>
    <s v="N"/>
    <n v="5000"/>
    <n v="16483"/>
    <m/>
    <m/>
    <n v="0"/>
    <n v="534144"/>
    <n v="5000"/>
    <n v="244"/>
    <s v="B"/>
    <n v="1.46E-2"/>
    <n v="1"/>
    <m/>
    <s v="Y"/>
    <s v="COMBINE WITH 180332"/>
    <x v="16"/>
    <s v="H-Chilliwack River H"/>
    <s v="S-Chilliwack R"/>
    <s v="BC"/>
    <s v="FRTH"/>
    <s v="LWFR"/>
    <s v="N"/>
    <n v="32.405751380209914"/>
    <m/>
  </r>
  <r>
    <s v="T"/>
    <n v="4.0999999999999996"/>
    <n v="20171204"/>
    <s v="CDFO"/>
    <s v="CDFO"/>
    <n v="3"/>
    <s v="180840"/>
    <x v="0"/>
    <m/>
    <m/>
    <m/>
    <m/>
    <n v="1"/>
    <n v="2"/>
    <x v="13"/>
    <n v="19930420"/>
    <n v="19930422"/>
    <s v="2FS  UPFRR1619"/>
    <s v="2FS  TOMMH0160"/>
    <s v="2FS  UPFRS1619"/>
    <x v="3"/>
    <s v="H"/>
    <s v="B"/>
    <m/>
    <n v="18.5"/>
    <n v="116"/>
    <s v="N"/>
    <n v="5000"/>
    <n v="50463"/>
    <m/>
    <m/>
    <n v="0"/>
    <n v="2679"/>
    <n v="5000"/>
    <n v="458"/>
    <s v="W"/>
    <n v="8.9999999999999993E-3"/>
    <n v="280"/>
    <n v="2000"/>
    <m/>
    <s v="TIME OF RELEASE-YEARLING"/>
    <x v="20"/>
    <s v="H-Spius Creek H"/>
    <s v="S-Bridge R"/>
    <s v="BC"/>
    <s v="FRTH"/>
    <s v="UPFR"/>
    <s v="N"/>
    <n v="5.3088401403008148E-2"/>
    <m/>
  </r>
  <r>
    <s v="T"/>
    <n v="4.0999999999999996"/>
    <n v="20171204"/>
    <s v="CDFO"/>
    <s v="CDFO"/>
    <n v="3"/>
    <s v="181206"/>
    <x v="0"/>
    <m/>
    <m/>
    <m/>
    <m/>
    <n v="1"/>
    <n v="2"/>
    <x v="4"/>
    <n v="19930506"/>
    <n v="19930506"/>
    <s v="2FS  UPFRR1619"/>
    <s v="2FS  UPFRH1619"/>
    <s v="2FS  UPFRS1619"/>
    <x v="1"/>
    <s v="H"/>
    <s v="B"/>
    <m/>
    <n v="4.0999999999999996"/>
    <n v="70"/>
    <s v="N"/>
    <n v="5000"/>
    <n v="33387"/>
    <m/>
    <m/>
    <n v="0"/>
    <n v="666"/>
    <n v="5000"/>
    <n v="168"/>
    <s v="W"/>
    <n v="5.0000000000000001E-3"/>
    <n v="1"/>
    <n v="300"/>
    <m/>
    <s v="MITIG. PROJ.; ASSESS STRATEGY; ALSO SEE 181205 &amp; 180840 (SPIUS H.)"/>
    <x v="20"/>
    <s v="H-Bridge River H"/>
    <s v="S-Bridge R"/>
    <s v="BC"/>
    <s v="FRTH"/>
    <s v="UPFR"/>
    <s v="N"/>
    <n v="1.9947883906909877E-2"/>
    <m/>
  </r>
  <r>
    <s v="T"/>
    <n v="4.0999999999999996"/>
    <n v="20171204"/>
    <s v="CDFO"/>
    <s v="CDFO"/>
    <n v="3"/>
    <s v="022719"/>
    <x v="0"/>
    <m/>
    <m/>
    <m/>
    <m/>
    <n v="1"/>
    <n v="1"/>
    <x v="26"/>
    <n v="198404"/>
    <n v="19840419"/>
    <s v="2FS  TOMMR0254"/>
    <s v="2FS  TOMMH0157"/>
    <s v="2FS  TOMMS0254"/>
    <x v="2"/>
    <s v="H"/>
    <s v="P"/>
    <m/>
    <n v="2.6"/>
    <m/>
    <s v="N"/>
    <n v="5000"/>
    <n v="26570"/>
    <m/>
    <m/>
    <n v="0"/>
    <n v="6050"/>
    <m/>
    <m/>
    <m/>
    <m/>
    <n v="1"/>
    <m/>
    <m/>
    <m/>
    <x v="50"/>
    <s v="H-Loon Creek H"/>
    <s v="S-Deadman R"/>
    <s v="BC"/>
    <s v="FRTH"/>
    <s v="TOMM"/>
    <s v="N"/>
    <n v="0.22770041400075272"/>
    <m/>
  </r>
  <r>
    <s v="T"/>
    <n v="4.0999999999999996"/>
    <n v="20171204"/>
    <s v="CDFO"/>
    <s v="CDFO"/>
    <n v="3"/>
    <s v="181461"/>
    <x v="0"/>
    <m/>
    <m/>
    <m/>
    <m/>
    <n v="1"/>
    <n v="1"/>
    <x v="2"/>
    <n v="19960430"/>
    <n v="199605"/>
    <s v="2FS  TOMMR0254"/>
    <s v="2FS  TOMMH0254"/>
    <s v="2FS  TOMMS0254"/>
    <x v="3"/>
    <s v="H"/>
    <s v="P"/>
    <m/>
    <n v="19.399999999999999"/>
    <m/>
    <s v="N"/>
    <n v="5000"/>
    <n v="22467"/>
    <m/>
    <m/>
    <m/>
    <m/>
    <m/>
    <m/>
    <m/>
    <m/>
    <n v="1"/>
    <n v="100"/>
    <m/>
    <s v="REARING MORTS NOT REC.; USED BIOSTD SURV.; SEE ALSO 181462."/>
    <x v="50"/>
    <s v="H-Deadman River H"/>
    <s v="S-Deadman R"/>
    <s v="BC"/>
    <s v="FRTH"/>
    <s v="TOMM"/>
    <s v="N"/>
    <n v="0"/>
    <m/>
  </r>
  <r>
    <s v="T"/>
    <n v="4.0999999999999996"/>
    <n v="20171204"/>
    <s v="CDFO"/>
    <s v="CDFO"/>
    <n v="3"/>
    <s v="024248"/>
    <x v="0"/>
    <m/>
    <m/>
    <m/>
    <m/>
    <n v="1"/>
    <n v="2"/>
    <x v="9"/>
    <n v="19870527"/>
    <n v="19870528"/>
    <s v="2FS  TOMFR0162"/>
    <s v="2FS  TOMFH0162"/>
    <s v="2FS  TOMFS0162"/>
    <x v="1"/>
    <s v="H"/>
    <s v="B"/>
    <m/>
    <n v="5.9"/>
    <m/>
    <s v="N"/>
    <n v="5000"/>
    <n v="24910"/>
    <m/>
    <m/>
    <n v="0"/>
    <n v="153540"/>
    <n v="5000"/>
    <n v="470"/>
    <m/>
    <n v="1.8499999999999999E-2"/>
    <n v="1"/>
    <m/>
    <m/>
    <s v="TIME OF RELEASE 2. SEE 024247,024249-50."/>
    <x v="19"/>
    <s v="H-Clearwater River, Up, H"/>
    <s v="S-Clearwater R Up"/>
    <s v="BC"/>
    <s v="FRTH"/>
    <s v="TOMF"/>
    <s v="N"/>
    <n v="6.1637896427137697"/>
    <m/>
  </r>
  <r>
    <s v="T"/>
    <n v="4.0999999999999996"/>
    <n v="20171204"/>
    <s v="CDFO"/>
    <s v="CDFO"/>
    <n v="3"/>
    <s v="021711"/>
    <x v="0"/>
    <m/>
    <m/>
    <m/>
    <m/>
    <n v="1"/>
    <n v="1"/>
    <x v="7"/>
    <n v="198104"/>
    <n v="19810428"/>
    <s v="2FS  LWFRR0152"/>
    <s v="2FS  LWFRH0152"/>
    <s v="2FS  LWFRS0152"/>
    <x v="3"/>
    <s v="H"/>
    <s v="B"/>
    <m/>
    <n v="39.299999999999997"/>
    <m/>
    <s v="N"/>
    <n v="5000"/>
    <n v="13909"/>
    <m/>
    <m/>
    <n v="5000"/>
    <n v="508"/>
    <m/>
    <m/>
    <m/>
    <n v="3.5200000000000002E-2"/>
    <m/>
    <m/>
    <m/>
    <s v="EXTENDED REARING"/>
    <x v="13"/>
    <s v="H-Birkenhead River H"/>
    <s v="S-Birkenhead R"/>
    <s v="BC"/>
    <s v="FRTH"/>
    <s v="LWFR"/>
    <s v="N"/>
    <n v="3.6523114530160328E-2"/>
    <m/>
  </r>
  <r>
    <s v="T"/>
    <n v="4.0999999999999996"/>
    <n v="20171204"/>
    <s v="CDFO"/>
    <s v="CDFO"/>
    <n v="3"/>
    <s v="023055"/>
    <x v="0"/>
    <m/>
    <m/>
    <m/>
    <m/>
    <n v="1"/>
    <n v="2"/>
    <x v="23"/>
    <n v="198504"/>
    <n v="19850426"/>
    <s v="2FS  TOMFR0161"/>
    <s v="2FS  TOMFH1958"/>
    <s v="2FS  TOMFS0161"/>
    <x v="1"/>
    <s v="H"/>
    <s v="B"/>
    <m/>
    <n v="3.5"/>
    <m/>
    <s v="N"/>
    <n v="5000"/>
    <n v="48721"/>
    <m/>
    <m/>
    <n v="5000"/>
    <n v="2261"/>
    <n v="0"/>
    <n v="887"/>
    <m/>
    <n v="4.4299999999999999E-2"/>
    <n v="2"/>
    <m/>
    <m/>
    <s v="TIME OF RELEASE-EARLY"/>
    <x v="1"/>
    <s v="H-Shuswap River, Middle,"/>
    <s v="S-Shuswap R Low"/>
    <s v="BC"/>
    <s v="FRTH"/>
    <s v="TOMF"/>
    <s v="N"/>
    <n v="4.6407093450462837E-2"/>
    <m/>
  </r>
  <r>
    <s v="T"/>
    <n v="4.0999999999999996"/>
    <n v="20171204"/>
    <s v="CDFO"/>
    <s v="CDFO"/>
    <n v="3"/>
    <s v="023549"/>
    <x v="0"/>
    <m/>
    <m/>
    <m/>
    <m/>
    <n v="1"/>
    <n v="2"/>
    <x v="3"/>
    <n v="19860428"/>
    <n v="19860430"/>
    <s v="2FS  TOMFR0161"/>
    <s v="2FS  TOMFH1958"/>
    <s v="2FS  TOMFS0161"/>
    <x v="2"/>
    <s v="H"/>
    <s v="B"/>
    <m/>
    <n v="2.4"/>
    <m/>
    <s v="N"/>
    <n v="5000"/>
    <n v="20829"/>
    <m/>
    <m/>
    <n v="0"/>
    <n v="4531"/>
    <n v="5000"/>
    <n v="312"/>
    <m/>
    <n v="1.4800000000000001E-2"/>
    <n v="4"/>
    <m/>
    <m/>
    <s v="TIME OF RELEASE:EARLY. SEE 023548"/>
    <x v="1"/>
    <s v="H-Shuswap River, Middle,"/>
    <s v="S-Shuswap R Low"/>
    <s v="BC"/>
    <s v="FRTH"/>
    <s v="TOMF"/>
    <s v="N"/>
    <n v="0.21753324691535839"/>
    <m/>
  </r>
  <r>
    <s v="T"/>
    <n v="4.0999999999999996"/>
    <n v="20171204"/>
    <s v="CDFO"/>
    <s v="CDFO"/>
    <n v="3"/>
    <s v="023261"/>
    <x v="0"/>
    <m/>
    <m/>
    <m/>
    <m/>
    <n v="1"/>
    <n v="2"/>
    <x v="23"/>
    <n v="198505"/>
    <n v="19850515"/>
    <s v="2FS  TOMFR0156"/>
    <s v="2FS  TOMFH0156"/>
    <s v="2FS  TOMFS0156"/>
    <x v="2"/>
    <s v="H"/>
    <s v="B"/>
    <m/>
    <n v="3.4"/>
    <m/>
    <s v="N"/>
    <n v="5000"/>
    <n v="54257"/>
    <m/>
    <m/>
    <n v="0"/>
    <n v="14685"/>
    <m/>
    <m/>
    <m/>
    <m/>
    <n v="5"/>
    <m/>
    <m/>
    <s v="TIME OF RELEASE:SMOLT. SEE 023262,023037(SM),023243-44(FALL),023303(1+)"/>
    <x v="6"/>
    <s v="H-Eagle River H"/>
    <s v="S-Eagle R"/>
    <s v="BC"/>
    <s v="FRTH"/>
    <s v="TOMF"/>
    <s v="N"/>
    <n v="0.27065632084339347"/>
    <m/>
  </r>
  <r>
    <s v="T"/>
    <n v="4.0999999999999996"/>
    <n v="20171204"/>
    <s v="CDFO"/>
    <s v="CDFO"/>
    <n v="3"/>
    <s v="022109"/>
    <x v="0"/>
    <m/>
    <m/>
    <m/>
    <m/>
    <n v="1"/>
    <n v="3"/>
    <x v="37"/>
    <n v="19810629"/>
    <n v="19810704"/>
    <s v="2FS  LWFRR0219"/>
    <s v="2FS  LWFRH9017"/>
    <s v="2FS  LWFRS0229"/>
    <x v="1"/>
    <s v="H"/>
    <s v="P"/>
    <m/>
    <n v="5"/>
    <m/>
    <s v="N"/>
    <n v="5000"/>
    <n v="18900"/>
    <m/>
    <m/>
    <n v="0"/>
    <n v="223"/>
    <n v="5000"/>
    <n v="31"/>
    <m/>
    <n v="1.6000000000000001E-3"/>
    <n v="1"/>
    <m/>
    <m/>
    <s v="CONTRIBUTION AND DISTRIBUTION"/>
    <x v="66"/>
    <s v="H-Smokehouse H"/>
    <s v="S-Harrison R"/>
    <s v="BC"/>
    <s v="FRTH"/>
    <s v="LWFR"/>
    <s v="N"/>
    <n v="1.1798941798941798E-2"/>
    <m/>
  </r>
  <r>
    <s v="N"/>
    <n v="4.0999999999999996"/>
    <n v="20171204"/>
    <s v="CDFO"/>
    <s v="CDFO"/>
    <n v="3"/>
    <s v="!03NOCN1496"/>
    <x v="1"/>
    <m/>
    <m/>
    <m/>
    <m/>
    <n v="1"/>
    <n v="2"/>
    <x v="6"/>
    <n v="201412"/>
    <n v="201412"/>
    <s v="2FS  TOMFR1958"/>
    <s v="2FS  TOMFH1958"/>
    <s v="2FS  TOMFS1958"/>
    <x v="5"/>
    <s v="H"/>
    <s v="B"/>
    <s v="FR"/>
    <m/>
    <m/>
    <s v="N"/>
    <m/>
    <m/>
    <m/>
    <m/>
    <n v="0"/>
    <n v="47760"/>
    <m/>
    <m/>
    <s v="B"/>
    <m/>
    <m/>
    <m/>
    <m/>
    <m/>
    <x v="12"/>
    <s v="H-Shuswap River, Middle,"/>
    <s v="S-Shuswap R Middle"/>
    <s v="BC"/>
    <s v="FRTH"/>
    <s v="TOMF"/>
    <s v="N"/>
    <s v=""/>
    <m/>
  </r>
  <r>
    <s v="T"/>
    <n v="4.0999999999999996"/>
    <n v="20171204"/>
    <s v="CDFO"/>
    <s v="CDFO"/>
    <n v="3"/>
    <s v="022620"/>
    <x v="0"/>
    <m/>
    <m/>
    <m/>
    <m/>
    <n v="1"/>
    <n v="1"/>
    <x v="26"/>
    <n v="198404"/>
    <n v="19840415"/>
    <s v="2FS  UPFRR0066"/>
    <s v="2FS  UPFRH0155"/>
    <s v="2FS  UPFRS0066"/>
    <x v="1"/>
    <s v="H"/>
    <s v="P"/>
    <m/>
    <n v="6.5"/>
    <m/>
    <s v="N"/>
    <n v="5000"/>
    <n v="47318"/>
    <m/>
    <m/>
    <n v="0"/>
    <n v="113368"/>
    <n v="5000"/>
    <n v="961"/>
    <m/>
    <n v="1.9900000000000001E-2"/>
    <n v="1"/>
    <m/>
    <m/>
    <m/>
    <x v="22"/>
    <s v="H-Quesnel River H"/>
    <s v="S-Nazko R"/>
    <s v="BC"/>
    <s v="FRTH"/>
    <s v="UPFR"/>
    <s v="N"/>
    <n v="2.3958747199797119"/>
    <m/>
  </r>
  <r>
    <s v="T"/>
    <n v="4.0999999999999996"/>
    <n v="20171204"/>
    <s v="CDFO"/>
    <s v="CDFO"/>
    <n v="3"/>
    <s v="180738"/>
    <x v="0"/>
    <m/>
    <m/>
    <m/>
    <m/>
    <n v="1"/>
    <n v="1"/>
    <x v="4"/>
    <n v="19940413"/>
    <n v="19940415"/>
    <s v="2FS  LWFRR2072"/>
    <s v="2FS  LWFRH0152"/>
    <s v="2FS  LWFRS0152"/>
    <x v="3"/>
    <s v="H"/>
    <s v="B"/>
    <m/>
    <n v="16.100000000000001"/>
    <m/>
    <s v="N"/>
    <n v="5000"/>
    <n v="16900"/>
    <m/>
    <m/>
    <n v="0"/>
    <n v="5600"/>
    <m/>
    <m/>
    <s v="W"/>
    <m/>
    <n v="1"/>
    <m/>
    <m/>
    <s v="COMPARE RESULTS OF 1+ RELEASE TO EARLIER YEARS' 0+ RELEASES"/>
    <x v="65"/>
    <s v="H-Birkenhead River H"/>
    <s v="S-Birkenhead R"/>
    <s v="BC"/>
    <s v="FRTH"/>
    <s v="LWFR"/>
    <s v="N"/>
    <n v="0.33136094674556216"/>
    <m/>
  </r>
  <r>
    <s v="T"/>
    <n v="4.0999999999999996"/>
    <n v="20171204"/>
    <s v="CDFO"/>
    <s v="CDFO"/>
    <n v="3"/>
    <s v="020827"/>
    <x v="0"/>
    <m/>
    <m/>
    <m/>
    <m/>
    <n v="1"/>
    <n v="2"/>
    <x v="13"/>
    <n v="19920319"/>
    <n v="19920502"/>
    <s v="2FS  UPFRR2722"/>
    <s v="2FS  UPFRH0158"/>
    <s v="2FS  UPFRS0158"/>
    <x v="1"/>
    <s v="H"/>
    <s v="B"/>
    <m/>
    <n v="7"/>
    <m/>
    <s v="N"/>
    <n v="5000"/>
    <n v="9829"/>
    <m/>
    <m/>
    <n v="0"/>
    <n v="606"/>
    <n v="5000"/>
    <n v="49"/>
    <s v="B"/>
    <n v="5.0000000000000001E-3"/>
    <n v="1"/>
    <m/>
    <m/>
    <s v="NECHAKO STUDY; ACCID. REL. SOME TAGS WITH UNTAGGED FRY MAR.19/92 AT 3 GM"/>
    <x v="55"/>
    <s v="H-Stuart River"/>
    <s v="S-Stuart R"/>
    <s v="BC"/>
    <s v="FRTH"/>
    <s v="UPFR"/>
    <s v="N"/>
    <n v="6.165428833045071E-2"/>
    <m/>
  </r>
  <r>
    <s v="T"/>
    <n v="4.0999999999999996"/>
    <n v="20171204"/>
    <s v="CDFO"/>
    <s v="CDFO"/>
    <n v="3"/>
    <s v="183149"/>
    <x v="0"/>
    <m/>
    <m/>
    <m/>
    <m/>
    <n v="1"/>
    <n v="2"/>
    <x v="32"/>
    <n v="19970516"/>
    <n v="19970519"/>
    <s v="2FS  TOMFR0161"/>
    <s v="2FS  TOMFH1958"/>
    <s v="2FS  TOMFS0161"/>
    <x v="1"/>
    <s v="H"/>
    <s v="P"/>
    <m/>
    <n v="4.7"/>
    <n v="74"/>
    <s v="N"/>
    <n v="5000"/>
    <n v="75714"/>
    <m/>
    <m/>
    <n v="0"/>
    <n v="816017"/>
    <n v="5000"/>
    <n v="1089"/>
    <s v="B"/>
    <n v="1.4200000000000001E-2"/>
    <n v="10"/>
    <n v="282"/>
    <m/>
    <m/>
    <x v="1"/>
    <s v="H-Shuswap River, Middle,"/>
    <s v="S-Shuswap R Low"/>
    <s v="BC"/>
    <s v="FRTH"/>
    <s v="TOMF"/>
    <s v="N"/>
    <n v="10.777623689145997"/>
    <m/>
  </r>
  <r>
    <s v="T"/>
    <n v="4.0999999999999996"/>
    <n v="20171204"/>
    <s v="CDFO"/>
    <s v="CDFO"/>
    <n v="3"/>
    <s v="020826"/>
    <x v="0"/>
    <m/>
    <m/>
    <m/>
    <m/>
    <n v="1"/>
    <n v="2"/>
    <x v="11"/>
    <n v="19900518"/>
    <n v="19900518"/>
    <s v="2FS  TOMFR2617"/>
    <s v="2FS  TOMFH0162"/>
    <s v="2FS  TOMFS2617"/>
    <x v="1"/>
    <s v="H"/>
    <s v="B"/>
    <m/>
    <n v="5.5"/>
    <n v="78"/>
    <s v="N"/>
    <n v="5000"/>
    <n v="49868"/>
    <m/>
    <m/>
    <n v="0"/>
    <n v="94771"/>
    <n v="5000"/>
    <n v="251"/>
    <s v="B"/>
    <n v="5.0000000000000001E-3"/>
    <n v="30"/>
    <n v="400"/>
    <m/>
    <s v="RELEASED ABOVE SPAWNING GROUNDS"/>
    <x v="29"/>
    <s v="H-Clearwater River, Up, H"/>
    <s v="S-Clearwater R Low"/>
    <s v="BC"/>
    <s v="FRTH"/>
    <s v="TOMF"/>
    <s v="N"/>
    <n v="1.900437154086789"/>
    <m/>
  </r>
  <r>
    <s v="N"/>
    <n v="4.0999999999999996"/>
    <n v="20171204"/>
    <s v="CDFO"/>
    <s v="CDFO"/>
    <n v="3"/>
    <s v="!03NOCN9358"/>
    <x v="1"/>
    <m/>
    <m/>
    <m/>
    <m/>
    <n v="1"/>
    <n v="2"/>
    <x v="18"/>
    <n v="199405"/>
    <n v="199405"/>
    <s v="2FS  UPFRR1619"/>
    <s v="2FS  UPFRH2566"/>
    <s v="2FS  UPFRS1619"/>
    <x v="1"/>
    <s v="H"/>
    <s v="B"/>
    <s v="FR"/>
    <m/>
    <m/>
    <s v="N"/>
    <m/>
    <m/>
    <m/>
    <m/>
    <n v="0"/>
    <n v="240"/>
    <m/>
    <m/>
    <s v="B"/>
    <m/>
    <m/>
    <m/>
    <m/>
    <m/>
    <x v="20"/>
    <s v="H-Gold Trail Schools"/>
    <s v="S-Bridge R"/>
    <s v="BC"/>
    <s v="FRTH"/>
    <s v="UPFR"/>
    <s v="N"/>
    <s v=""/>
    <m/>
  </r>
  <r>
    <s v="T"/>
    <n v="4.0999999999999996"/>
    <n v="20171204"/>
    <s v="CDFO"/>
    <s v="CDFO"/>
    <n v="3"/>
    <s v="180221"/>
    <x v="0"/>
    <m/>
    <m/>
    <m/>
    <m/>
    <n v="1"/>
    <n v="1"/>
    <x v="16"/>
    <n v="19960504"/>
    <n v="19960512"/>
    <s v="2FS  UPFRR1625"/>
    <s v="2FS  UPFRH1625"/>
    <s v="2FS  UPFRS1625"/>
    <x v="1"/>
    <s v="H"/>
    <s v="P"/>
    <m/>
    <n v="6.31"/>
    <m/>
    <s v="N"/>
    <n v="5000"/>
    <n v="26650"/>
    <m/>
    <m/>
    <n v="1"/>
    <n v="3569"/>
    <m/>
    <m/>
    <s v="C"/>
    <m/>
    <n v="1"/>
    <n v="100"/>
    <m/>
    <s v="ALSO SEE 180220; UNMARKED FISH WERE ACTUALLY ALL LEFT VENTRAL CLIPPED"/>
    <x v="9"/>
    <s v="H-Salmon River/ UPFR H"/>
    <s v="S-Salmon R/UPFR"/>
    <s v="BC"/>
    <s v="FRTH"/>
    <s v="UPFR"/>
    <s v="N"/>
    <n v="0.13392120075046904"/>
    <m/>
  </r>
  <r>
    <s v="T"/>
    <n v="4.0999999999999996"/>
    <n v="20171204"/>
    <s v="CDFO"/>
    <s v="CDFO"/>
    <n v="3"/>
    <s v="182158"/>
    <x v="0"/>
    <m/>
    <m/>
    <m/>
    <m/>
    <n v="1"/>
    <n v="1"/>
    <x v="32"/>
    <n v="19970502"/>
    <n v="19970502"/>
    <s v="2FS  UPFRR1625"/>
    <s v="2FS  UPFRH1625"/>
    <s v="2FS  UPFRS1625"/>
    <x v="1"/>
    <s v="H"/>
    <s v="P"/>
    <m/>
    <n v="5.75"/>
    <m/>
    <s v="N"/>
    <n v="5000"/>
    <n v="22737"/>
    <m/>
    <m/>
    <n v="5000"/>
    <n v="230"/>
    <m/>
    <m/>
    <m/>
    <n v="0.01"/>
    <n v="1"/>
    <n v="100"/>
    <m/>
    <s v="ALSO SEE 181053"/>
    <x v="9"/>
    <s v="H-Salmon River/ UPFR H"/>
    <s v="S-Salmon R/UPFR"/>
    <s v="BC"/>
    <s v="FRTH"/>
    <s v="UPFR"/>
    <s v="N"/>
    <n v="1.0115670493028984E-2"/>
    <m/>
  </r>
  <r>
    <s v="T"/>
    <n v="4.0999999999999996"/>
    <n v="20171204"/>
    <s v="CDFO"/>
    <s v="CDFO"/>
    <n v="3"/>
    <s v="022113"/>
    <x v="0"/>
    <m/>
    <m/>
    <m/>
    <m/>
    <n v="1"/>
    <n v="3"/>
    <x v="37"/>
    <n v="19810629"/>
    <n v="19810704"/>
    <s v="2FS  LWFRR0219"/>
    <s v="2FS  LWFRH9017"/>
    <s v="2FS  LWFRS0229"/>
    <x v="1"/>
    <s v="H"/>
    <s v="P"/>
    <m/>
    <n v="5"/>
    <m/>
    <s v="N"/>
    <n v="5000"/>
    <n v="19876"/>
    <m/>
    <m/>
    <n v="0"/>
    <n v="234"/>
    <n v="5000"/>
    <n v="34"/>
    <m/>
    <n v="1.6999999999999999E-3"/>
    <n v="1"/>
    <m/>
    <m/>
    <s v="CONTRIBUTION AND DISTRIBUTION"/>
    <x v="66"/>
    <s v="H-Smokehouse H"/>
    <s v="S-Harrison R"/>
    <s v="BC"/>
    <s v="FRTH"/>
    <s v="LWFR"/>
    <s v="N"/>
    <n v="1.177299255383377E-2"/>
    <m/>
  </r>
  <r>
    <s v="T"/>
    <n v="4.0999999999999996"/>
    <n v="20171204"/>
    <s v="CDFO"/>
    <s v="CDFO"/>
    <n v="3"/>
    <s v="180220"/>
    <x v="0"/>
    <m/>
    <m/>
    <m/>
    <m/>
    <n v="1"/>
    <n v="1"/>
    <x v="16"/>
    <n v="19960504"/>
    <n v="19960512"/>
    <s v="2FS  UPFRR1625"/>
    <s v="2FS  UPFRH1625"/>
    <s v="2FS  UPFRS1625"/>
    <x v="1"/>
    <s v="H"/>
    <s v="P"/>
    <m/>
    <n v="6.31"/>
    <m/>
    <s v="N"/>
    <n v="5000"/>
    <n v="27656"/>
    <m/>
    <m/>
    <n v="1"/>
    <n v="3704"/>
    <m/>
    <m/>
    <s v="C"/>
    <m/>
    <n v="1"/>
    <n v="100"/>
    <m/>
    <s v="ALSO SEE 180221; UNMARKED FISH WERE ACTUALLY ALL LEFT VENTRAL CLIPPED"/>
    <x v="9"/>
    <s v="H-Salmon River/ UPFR H"/>
    <s v="S-Salmon R/UPFR"/>
    <s v="BC"/>
    <s v="FRTH"/>
    <s v="UPFR"/>
    <s v="N"/>
    <n v="0.13393115417992479"/>
    <m/>
  </r>
  <r>
    <s v="T"/>
    <n v="4.0999999999999996"/>
    <n v="20171204"/>
    <s v="CDFO"/>
    <s v="CDFO"/>
    <n v="3"/>
    <s v="023543"/>
    <x v="0"/>
    <m/>
    <m/>
    <m/>
    <m/>
    <n v="1"/>
    <n v="2"/>
    <x v="3"/>
    <n v="198604"/>
    <n v="19860428"/>
    <s v="2FS  TOMFR0045"/>
    <s v="2FS  TOMFH0162"/>
    <s v="2FS  TOMFS0045"/>
    <x v="1"/>
    <s v="H"/>
    <s v="B"/>
    <m/>
    <n v="4.8"/>
    <m/>
    <s v="N"/>
    <n v="5000"/>
    <n v="20875"/>
    <m/>
    <m/>
    <n v="0"/>
    <n v="13427"/>
    <n v="5000"/>
    <n v="354"/>
    <m/>
    <n v="1.67E-2"/>
    <n v="1"/>
    <m/>
    <m/>
    <s v="TIME OF RELEASE-EARLY. SEE 023542 (EARLY) &amp; 023544-45 (LATE)"/>
    <x v="17"/>
    <s v="H-Clearwater River, Up, H"/>
    <s v="S-Raft R"/>
    <s v="BC"/>
    <s v="FRTH"/>
    <s v="TOMF"/>
    <s v="N"/>
    <n v="0.64320958083832336"/>
    <m/>
  </r>
  <r>
    <s v="T"/>
    <n v="4.0999999999999996"/>
    <n v="20171204"/>
    <s v="CDFO"/>
    <s v="CDFO"/>
    <n v="3"/>
    <s v="024233"/>
    <x v="0"/>
    <m/>
    <m/>
    <m/>
    <m/>
    <n v="1"/>
    <n v="2"/>
    <x v="9"/>
    <n v="198704"/>
    <n v="19870415"/>
    <s v="2FS  LWFRR0249"/>
    <s v="2FS  LWFRH0150"/>
    <s v="2FS  LWFRS0249"/>
    <x v="1"/>
    <s v="H"/>
    <s v="B"/>
    <m/>
    <n v="7.9"/>
    <m/>
    <s v="N"/>
    <n v="5000"/>
    <n v="24596"/>
    <m/>
    <m/>
    <n v="0"/>
    <n v="41082"/>
    <n v="5000"/>
    <n v="710"/>
    <m/>
    <n v="2.81E-2"/>
    <n v="1"/>
    <m/>
    <m/>
    <s v="TIME AND SIZE: LATE. RELEASE LOCATION=BLUE CREEK; TRIB. OF PITT RIVER"/>
    <x v="36"/>
    <s v="H-Inch Creek H"/>
    <s v="S-Pitt R Up"/>
    <s v="BC"/>
    <s v="FRTH"/>
    <s v="LWFR"/>
    <s v="N"/>
    <n v="1.6702715888762401"/>
    <m/>
  </r>
  <r>
    <s v="T"/>
    <n v="4.0999999999999996"/>
    <n v="20171204"/>
    <s v="CDFO"/>
    <s v="CDFO"/>
    <n v="3"/>
    <s v="025150"/>
    <x v="0"/>
    <m/>
    <m/>
    <m/>
    <m/>
    <n v="1"/>
    <n v="1"/>
    <x v="5"/>
    <n v="19880405"/>
    <n v="19880502"/>
    <s v="2FS  TOMMR0253"/>
    <s v="2FS  TOMMH0160"/>
    <s v="2FS  TOMMS0253"/>
    <x v="1"/>
    <s v="H"/>
    <s v="P"/>
    <m/>
    <n v="5.4"/>
    <n v="67"/>
    <s v="N"/>
    <n v="5000"/>
    <n v="26943"/>
    <m/>
    <m/>
    <n v="0"/>
    <n v="80132"/>
    <n v="5000"/>
    <n v="751"/>
    <s v="W"/>
    <n v="2.7099999999999999E-2"/>
    <n v="1"/>
    <m/>
    <m/>
    <s v="TIME OF RELEASE-NORMAL SPRING"/>
    <x v="8"/>
    <s v="H-Spius Creek H"/>
    <s v="S-Nicola R"/>
    <s v="BC"/>
    <s v="FRTH"/>
    <s v="TOMM"/>
    <s v="N"/>
    <n v="2.9741305719481868"/>
    <m/>
  </r>
  <r>
    <s v="T"/>
    <n v="4.0999999999999996"/>
    <n v="20171204"/>
    <s v="CDFO"/>
    <s v="CDFO"/>
    <n v="3"/>
    <s v="021638"/>
    <x v="0"/>
    <m/>
    <m/>
    <m/>
    <m/>
    <n v="1"/>
    <n v="2"/>
    <x v="0"/>
    <n v="19790621"/>
    <n v="19790624"/>
    <s v="2FS  TOMFR0161"/>
    <m/>
    <s v="2FS  TOMFS0161"/>
    <x v="0"/>
    <s v="W"/>
    <s v="E"/>
    <m/>
    <n v="2.7"/>
    <m/>
    <m/>
    <n v="5000"/>
    <n v="18705"/>
    <m/>
    <m/>
    <n v="5000"/>
    <n v="118"/>
    <m/>
    <m/>
    <m/>
    <n v="6.3E-3"/>
    <n v="1"/>
    <m/>
    <m/>
    <m/>
    <x v="1"/>
    <s v="NA"/>
    <s v="S-Shuswap R Low"/>
    <s v="BC"/>
    <s v="FRTH"/>
    <s v="TOMF"/>
    <s v="N"/>
    <n v="6.3084736701416733E-3"/>
    <m/>
  </r>
  <r>
    <s v="T"/>
    <n v="4.0999999999999996"/>
    <n v="20171204"/>
    <s v="CDFO"/>
    <s v="CDFO"/>
    <n v="3"/>
    <s v="181432"/>
    <x v="0"/>
    <m/>
    <m/>
    <m/>
    <m/>
    <n v="1"/>
    <n v="1"/>
    <x v="18"/>
    <n v="19950410"/>
    <n v="19950410"/>
    <s v="2FS  UPFRR1890"/>
    <s v="2FS  UPFRH0270"/>
    <s v="2FS  UPFRS1890"/>
    <x v="3"/>
    <s v="H"/>
    <s v="P"/>
    <m/>
    <n v="11.14"/>
    <n v="99"/>
    <s v="N"/>
    <n v="5000"/>
    <n v="50396"/>
    <m/>
    <m/>
    <n v="0"/>
    <n v="2483"/>
    <m/>
    <m/>
    <s v="C"/>
    <m/>
    <n v="1"/>
    <n v="100"/>
    <m/>
    <m/>
    <x v="15"/>
    <s v="H-Penny H"/>
    <s v="S-Dome Cr"/>
    <s v="BC"/>
    <s v="FRTH"/>
    <s v="UPFR"/>
    <s v="N"/>
    <n v="4.9269783316136198E-2"/>
    <m/>
  </r>
  <r>
    <s v="T"/>
    <n v="4.0999999999999996"/>
    <n v="20171204"/>
    <s v="CDFO"/>
    <s v="CDFO"/>
    <n v="3"/>
    <s v="025207"/>
    <x v="0"/>
    <m/>
    <m/>
    <m/>
    <m/>
    <n v="1"/>
    <n v="1"/>
    <x v="5"/>
    <n v="198904"/>
    <n v="19890411"/>
    <s v="2FS  UPFRR1890"/>
    <s v="2FS  UPFRH0270"/>
    <s v="2FS  UPFRS1890"/>
    <x v="3"/>
    <s v="H"/>
    <s v="P"/>
    <m/>
    <n v="12.15"/>
    <m/>
    <s v="N"/>
    <n v="5000"/>
    <n v="10644"/>
    <m/>
    <m/>
    <n v="0"/>
    <n v="457"/>
    <m/>
    <m/>
    <s v="B"/>
    <m/>
    <n v="1"/>
    <m/>
    <m/>
    <m/>
    <x v="15"/>
    <s v="H-Penny H"/>
    <s v="S-Dome Cr"/>
    <s v="BC"/>
    <s v="FRTH"/>
    <s v="UPFR"/>
    <s v="N"/>
    <n v="4.293498684704998E-2"/>
    <m/>
  </r>
  <r>
    <s v="T"/>
    <n v="4.0999999999999996"/>
    <n v="20171204"/>
    <s v="CDFO"/>
    <s v="CDFO"/>
    <n v="3"/>
    <s v="181504"/>
    <x v="0"/>
    <m/>
    <m/>
    <m/>
    <m/>
    <n v="1"/>
    <n v="1"/>
    <x v="2"/>
    <n v="19960410"/>
    <n v="19960410"/>
    <s v="2FS  UPFRR1890"/>
    <s v="2FS  UPFRH0270"/>
    <s v="2FS  UPFRS1890"/>
    <x v="3"/>
    <s v="H"/>
    <s v="P"/>
    <m/>
    <n v="11.5"/>
    <n v="102"/>
    <s v="N"/>
    <n v="5000"/>
    <n v="25115"/>
    <m/>
    <m/>
    <n v="0"/>
    <n v="747"/>
    <m/>
    <m/>
    <s v="C"/>
    <m/>
    <n v="1"/>
    <n v="100"/>
    <m/>
    <m/>
    <x v="15"/>
    <s v="H-Penny H"/>
    <s v="S-Dome Cr"/>
    <s v="BC"/>
    <s v="FRTH"/>
    <s v="UPFR"/>
    <s v="N"/>
    <n v="2.97431813657177E-2"/>
    <m/>
  </r>
  <r>
    <s v="T"/>
    <n v="4.0999999999999996"/>
    <n v="20171204"/>
    <s v="CDFO"/>
    <s v="CDFO"/>
    <n v="3"/>
    <s v="183234"/>
    <x v="0"/>
    <m/>
    <m/>
    <m/>
    <m/>
    <n v="1"/>
    <n v="1"/>
    <x v="1"/>
    <n v="19990416"/>
    <n v="19990416"/>
    <s v="2FS  UPFRR1890"/>
    <s v="2FS  UPFRH0270"/>
    <s v="2FS  UPFRS1890"/>
    <x v="3"/>
    <s v="H"/>
    <s v="P"/>
    <m/>
    <n v="15.13"/>
    <m/>
    <s v="N"/>
    <n v="5000"/>
    <n v="25151"/>
    <m/>
    <m/>
    <n v="0"/>
    <n v="1094"/>
    <m/>
    <m/>
    <s v="B"/>
    <m/>
    <m/>
    <m/>
    <m/>
    <m/>
    <x v="15"/>
    <s v="H-Penny H"/>
    <s v="S-Dome Cr"/>
    <s v="BC"/>
    <s v="FRTH"/>
    <s v="UPFR"/>
    <s v="N"/>
    <n v="4.3497276450240548E-2"/>
    <m/>
  </r>
  <r>
    <s v="T"/>
    <n v="4.0999999999999996"/>
    <n v="20171204"/>
    <s v="CDFO"/>
    <s v="CDFO"/>
    <n v="3"/>
    <s v="021861"/>
    <x v="0"/>
    <m/>
    <m/>
    <m/>
    <m/>
    <n v="1"/>
    <n v="1"/>
    <x v="0"/>
    <n v="19800520"/>
    <n v="19800520"/>
    <s v="2FS  UPFRR0398"/>
    <m/>
    <s v="2FS  UPFRS0398"/>
    <x v="0"/>
    <s v="W"/>
    <s v="E"/>
    <m/>
    <n v="5.82"/>
    <m/>
    <m/>
    <n v="5000"/>
    <n v="61"/>
    <m/>
    <m/>
    <m/>
    <m/>
    <m/>
    <m/>
    <m/>
    <n v="0"/>
    <n v="1"/>
    <m/>
    <m/>
    <m/>
    <x v="67"/>
    <s v="NA"/>
    <s v="S-Swift Cr"/>
    <s v="BC"/>
    <s v="FRTH"/>
    <s v="UPFR"/>
    <s v="N"/>
    <n v="0"/>
    <m/>
  </r>
  <r>
    <s v="T"/>
    <n v="4.0999999999999996"/>
    <n v="20171204"/>
    <s v="CDFO"/>
    <s v="CDFO"/>
    <n v="3"/>
    <s v="025741"/>
    <x v="0"/>
    <m/>
    <m/>
    <m/>
    <m/>
    <n v="1"/>
    <n v="1"/>
    <x v="17"/>
    <n v="19890519"/>
    <n v="19890526"/>
    <s v="2FS  LWFRR0107"/>
    <s v="2FS  LWFRH0107"/>
    <s v="2FS  TOMFS1945"/>
    <x v="1"/>
    <s v="H"/>
    <s v="B"/>
    <m/>
    <n v="7.7"/>
    <m/>
    <s v="N"/>
    <n v="5000"/>
    <n v="26958"/>
    <m/>
    <m/>
    <n v="0"/>
    <n v="104097"/>
    <n v="5000"/>
    <n v="89"/>
    <s v="B"/>
    <n v="3.3E-3"/>
    <n v="1"/>
    <m/>
    <m/>
    <s v="UPFR REDS. REPLICATE WITH 025142"/>
    <x v="16"/>
    <s v="H-Chilliwack River H"/>
    <s v="S-Finn Cr"/>
    <s v="BC"/>
    <s v="FRTH"/>
    <s v="LWFR"/>
    <s v="N"/>
    <n v="3.861451146227465"/>
    <m/>
  </r>
  <r>
    <s v="T"/>
    <n v="4.0999999999999996"/>
    <n v="20171204"/>
    <s v="CDFO"/>
    <s v="CDFO"/>
    <n v="3"/>
    <s v="025743"/>
    <x v="0"/>
    <m/>
    <m/>
    <m/>
    <m/>
    <n v="1"/>
    <n v="1"/>
    <x v="17"/>
    <n v="19890519"/>
    <n v="19890526"/>
    <s v="2FS  LWFRR0107"/>
    <s v="2FS  LWFRH0107"/>
    <s v="2FS  UPFRS0262"/>
    <x v="1"/>
    <s v="H"/>
    <s v="B"/>
    <m/>
    <n v="7.9"/>
    <m/>
    <s v="N"/>
    <n v="5000"/>
    <n v="27023"/>
    <m/>
    <m/>
    <n v="0"/>
    <n v="190998"/>
    <n v="5000"/>
    <n v="96"/>
    <s v="B"/>
    <n v="3.5000000000000001E-3"/>
    <n v="1"/>
    <m/>
    <m/>
    <s v="UPFR REDS. REPLICATE WITH 025744"/>
    <x v="16"/>
    <s v="H-Chilliwack River H"/>
    <s v="S-Slim Cr"/>
    <s v="BC"/>
    <s v="FRTH"/>
    <s v="LWFR"/>
    <s v="N"/>
    <n v="7.0679791288902045"/>
    <m/>
  </r>
  <r>
    <s v="T"/>
    <n v="4.0999999999999996"/>
    <n v="20171204"/>
    <s v="CDFO"/>
    <s v="CDFO"/>
    <n v="3"/>
    <s v="025744"/>
    <x v="0"/>
    <m/>
    <m/>
    <m/>
    <m/>
    <n v="1"/>
    <n v="1"/>
    <x v="17"/>
    <n v="19890519"/>
    <n v="19890526"/>
    <s v="2FS  LWFRR0107"/>
    <s v="2FS  LWFRH0107"/>
    <s v="2FS  UPFRS0262"/>
    <x v="1"/>
    <s v="H"/>
    <s v="B"/>
    <m/>
    <n v="7.9"/>
    <m/>
    <s v="N"/>
    <n v="5000"/>
    <n v="22797"/>
    <m/>
    <m/>
    <n v="0"/>
    <n v="161128"/>
    <n v="5000"/>
    <n v="301"/>
    <s v="B"/>
    <n v="1.6000000000000001E-3"/>
    <n v="1"/>
    <m/>
    <m/>
    <s v="UPFR REDS. REPL. WITH 025743. AD ONLYS INCLUDE 264 TOO SMALL TO TA"/>
    <x v="16"/>
    <s v="H-Chilliwack River H"/>
    <s v="S-Slim Cr"/>
    <s v="BC"/>
    <s v="FRTH"/>
    <s v="LWFR"/>
    <s v="N"/>
    <n v="7.0679475369566171"/>
    <m/>
  </r>
  <r>
    <s v="T"/>
    <n v="4.0999999999999996"/>
    <n v="20171204"/>
    <s v="CDFO"/>
    <s v="CDFO"/>
    <n v="3"/>
    <s v="025748"/>
    <x v="0"/>
    <m/>
    <m/>
    <m/>
    <m/>
    <n v="1"/>
    <n v="3"/>
    <x v="17"/>
    <n v="19890524"/>
    <n v="19890601"/>
    <s v="2FS  LWFRR0107"/>
    <s v="2FS  LWFRH0107"/>
    <s v="2FS  LWFRS0107"/>
    <x v="1"/>
    <s v="H"/>
    <s v="P"/>
    <m/>
    <n v="5.9"/>
    <m/>
    <s v="N"/>
    <n v="5000"/>
    <n v="24761"/>
    <m/>
    <m/>
    <n v="0"/>
    <n v="284413"/>
    <n v="5000"/>
    <n v="283"/>
    <s v="B"/>
    <n v="1.1299999999999999E-2"/>
    <n v="1"/>
    <m/>
    <m/>
    <m/>
    <x v="16"/>
    <s v="H-Chilliwack River H"/>
    <s v="S-Chilliwack R"/>
    <s v="BC"/>
    <s v="FRTH"/>
    <s v="LWFR"/>
    <s v="N"/>
    <n v="11.48632930818626"/>
    <m/>
  </r>
  <r>
    <s v="T"/>
    <n v="4.0999999999999996"/>
    <n v="20171204"/>
    <s v="CDFO"/>
    <s v="CDFO"/>
    <n v="3"/>
    <s v="022545"/>
    <x v="0"/>
    <m/>
    <m/>
    <m/>
    <m/>
    <n v="1"/>
    <n v="2"/>
    <x v="26"/>
    <n v="19840416"/>
    <n v="19840419"/>
    <s v="2FS  UPFRR0155"/>
    <s v="2FS  UPFRH0155"/>
    <s v="2FS  UPFRS0155"/>
    <x v="1"/>
    <s v="H"/>
    <s v="B"/>
    <m/>
    <n v="5.2"/>
    <m/>
    <s v="N"/>
    <n v="5000"/>
    <n v="73424"/>
    <m/>
    <m/>
    <n v="0"/>
    <n v="126122"/>
    <n v="5000"/>
    <n v="2435"/>
    <m/>
    <n v="3.2099999999999997E-2"/>
    <n v="1"/>
    <m/>
    <m/>
    <s v="RED FLESH"/>
    <x v="5"/>
    <s v="H-Quesnel River H"/>
    <s v="S-Quesnel R"/>
    <s v="BC"/>
    <s v="FRTH"/>
    <s v="UPFR"/>
    <s v="N"/>
    <n v="1.7177217258662019"/>
    <m/>
  </r>
  <r>
    <s v="T"/>
    <n v="4.0999999999999996"/>
    <n v="20171204"/>
    <s v="CDFO"/>
    <s v="CDFO"/>
    <n v="3"/>
    <s v="023150"/>
    <x v="0"/>
    <m/>
    <m/>
    <m/>
    <m/>
    <n v="1"/>
    <n v="2"/>
    <x v="3"/>
    <n v="198703"/>
    <n v="19870320"/>
    <s v="2FS  TOMFR0156"/>
    <s v="2FS  TOMFH0156"/>
    <s v="2FS  TOMFS0156"/>
    <x v="3"/>
    <s v="H"/>
    <s v="P"/>
    <m/>
    <n v="15.9"/>
    <m/>
    <s v="N"/>
    <n v="5000"/>
    <n v="21085"/>
    <m/>
    <m/>
    <m/>
    <m/>
    <m/>
    <m/>
    <m/>
    <m/>
    <m/>
    <m/>
    <m/>
    <s v="TIME OF REL-YEARLING. SEE 022722,022727(1+),023762-63,023801-02(SM),024023-25"/>
    <x v="6"/>
    <s v="H-Eagle River H"/>
    <s v="S-Eagle R"/>
    <s v="BC"/>
    <s v="FRTH"/>
    <s v="TOMF"/>
    <s v="N"/>
    <n v="0"/>
    <m/>
  </r>
  <r>
    <s v="T"/>
    <n v="4.0999999999999996"/>
    <n v="20171204"/>
    <s v="CDFO"/>
    <s v="CDFO"/>
    <n v="3"/>
    <s v="181755"/>
    <x v="0"/>
    <m/>
    <m/>
    <m/>
    <m/>
    <n v="1"/>
    <n v="1"/>
    <x v="18"/>
    <n v="19950503"/>
    <n v="19950515"/>
    <s v="2FS  TOMMR0253"/>
    <s v="2FS  TOMMH0160"/>
    <s v="2FS  TOMMS0253"/>
    <x v="3"/>
    <s v="H"/>
    <s v="B"/>
    <m/>
    <n v="25.2"/>
    <n v="125"/>
    <s v="N"/>
    <n v="5000"/>
    <n v="25125"/>
    <m/>
    <m/>
    <n v="5000"/>
    <n v="126"/>
    <m/>
    <m/>
    <m/>
    <n v="5.0000000000000001E-3"/>
    <n v="1"/>
    <n v="100"/>
    <m/>
    <s v="REL'D SPAHOMIN SMOLT POND- AFS"/>
    <x v="8"/>
    <s v="H-Spius Creek H"/>
    <s v="S-Nicola R"/>
    <s v="BC"/>
    <s v="FRTH"/>
    <s v="TOMM"/>
    <s v="N"/>
    <n v="5.0149253731343281E-3"/>
    <m/>
  </r>
  <r>
    <s v="T"/>
    <n v="4.0999999999999996"/>
    <n v="20171204"/>
    <s v="CDFO"/>
    <s v="CDFO"/>
    <n v="3"/>
    <s v="185728"/>
    <x v="2"/>
    <m/>
    <m/>
    <m/>
    <m/>
    <n v="1"/>
    <n v="1"/>
    <x v="14"/>
    <n v="20070424"/>
    <n v="20070425"/>
    <s v="2FS  TOMMR0253"/>
    <s v="2FS  TOMMH0160"/>
    <s v="2FS  TOMMS0253"/>
    <x v="3"/>
    <s v="H"/>
    <s v="P"/>
    <m/>
    <n v="15.82"/>
    <n v="112"/>
    <s v="N"/>
    <n v="5000"/>
    <n v="33436"/>
    <m/>
    <m/>
    <n v="0"/>
    <n v="285"/>
    <n v="5000"/>
    <n v="222"/>
    <s v="B"/>
    <n v="6.6E-3"/>
    <n v="30"/>
    <n v="303"/>
    <m/>
    <s v="NICOLA DAM,MERRIT GOLF, SHULUS RR BED, GAVLINS BR, NICOLA&amp;RIVER RANCH, NORGARD"/>
    <x v="8"/>
    <s v="H-Spius Creek H"/>
    <s v="S-Nicola R"/>
    <s v="BC"/>
    <s v="FRTH"/>
    <s v="TOMM"/>
    <s v="N"/>
    <n v="8.5237468596722089E-3"/>
    <m/>
  </r>
  <r>
    <s v="T"/>
    <n v="4.0999999999999996"/>
    <n v="20171204"/>
    <s v="CDFO"/>
    <s v="CDFO"/>
    <n v="3"/>
    <s v="023846"/>
    <x v="0"/>
    <m/>
    <m/>
    <m/>
    <m/>
    <n v="1"/>
    <n v="1"/>
    <x v="9"/>
    <n v="19870817"/>
    <n v="19871112"/>
    <s v="2FS  TOMMR0254"/>
    <m/>
    <s v="2FS  TOMMS0254"/>
    <x v="4"/>
    <s v="W"/>
    <s v="B"/>
    <m/>
    <n v="3.8"/>
    <m/>
    <s v="N"/>
    <n v="5000"/>
    <n v="4359"/>
    <m/>
    <m/>
    <n v="0"/>
    <n v="27"/>
    <n v="5000"/>
    <n v="3"/>
    <s v="C"/>
    <n v="6.9999999999999999E-4"/>
    <n v="1"/>
    <m/>
    <m/>
    <s v="RECONNAISSANCE PRIOR TO HATCHERY CONSTRUCTION"/>
    <x v="50"/>
    <s v="NA"/>
    <s v="S-Deadman R"/>
    <s v="BC"/>
    <s v="FRTH"/>
    <s v="TOMM"/>
    <s v="N"/>
    <n v="6.1940812112869928E-3"/>
    <m/>
  </r>
  <r>
    <s v="T"/>
    <n v="4.0999999999999996"/>
    <n v="20171204"/>
    <s v="CDFO"/>
    <s v="CDFO"/>
    <n v="3"/>
    <s v="022718"/>
    <x v="0"/>
    <m/>
    <m/>
    <m/>
    <m/>
    <n v="1"/>
    <n v="1"/>
    <x v="26"/>
    <n v="198404"/>
    <n v="19840418"/>
    <s v="2FS  TOMMR0252"/>
    <s v="2FS  TOMMH0157"/>
    <s v="2FS  TOMMS0252"/>
    <x v="2"/>
    <s v="H"/>
    <s v="P"/>
    <m/>
    <n v="3.4"/>
    <m/>
    <s v="N"/>
    <n v="5000"/>
    <n v="29493"/>
    <m/>
    <m/>
    <n v="0"/>
    <n v="4111"/>
    <n v="5000"/>
    <n v="756"/>
    <m/>
    <n v="2.5000000000000001E-2"/>
    <n v="3"/>
    <m/>
    <m/>
    <m/>
    <x v="4"/>
    <s v="H-Loon Creek H"/>
    <s v="S-Bonaparte R"/>
    <s v="BC"/>
    <s v="FRTH"/>
    <s v="TOMM"/>
    <s v="N"/>
    <n v="0.13938900756111619"/>
    <m/>
  </r>
  <r>
    <s v="T"/>
    <n v="4.0999999999999996"/>
    <n v="20171204"/>
    <s v="CDFO"/>
    <s v="CDFO"/>
    <n v="3"/>
    <s v="021557"/>
    <x v="0"/>
    <m/>
    <m/>
    <m/>
    <m/>
    <n v="1"/>
    <n v="1"/>
    <x v="28"/>
    <n v="19910422"/>
    <n v="19910424"/>
    <s v="2FS  TOMMR0252"/>
    <s v="2FS  TOMMH0160"/>
    <s v="2FS  TOMMS0252"/>
    <x v="1"/>
    <s v="H"/>
    <s v="P"/>
    <m/>
    <n v="5.0999999999999996"/>
    <n v="77"/>
    <s v="W"/>
    <n v="5000"/>
    <n v="75359"/>
    <m/>
    <m/>
    <n v="0"/>
    <n v="15314"/>
    <n v="5000"/>
    <n v="227"/>
    <s v="W"/>
    <n v="3.0000000000000001E-3"/>
    <n v="1"/>
    <n v="900"/>
    <m/>
    <s v="SUBJECT TO SUPERSATURATION BEFORE RELEASE. 5% SHOWED SYMPTOMS."/>
    <x v="4"/>
    <s v="H-Spius Creek H"/>
    <s v="S-Bonaparte R"/>
    <s v="BC"/>
    <s v="FRTH"/>
    <s v="TOMM"/>
    <s v="N"/>
    <n v="0.20321394922968722"/>
    <m/>
  </r>
  <r>
    <s v="T"/>
    <n v="4.0999999999999996"/>
    <n v="20171204"/>
    <s v="CDFO"/>
    <s v="CDFO"/>
    <n v="3"/>
    <s v="026351"/>
    <x v="0"/>
    <m/>
    <m/>
    <m/>
    <m/>
    <n v="1"/>
    <n v="1"/>
    <x v="4"/>
    <n v="199304"/>
    <n v="19930414"/>
    <s v="2FS  TOMMR0252"/>
    <s v="2FS  TOMMH0160"/>
    <s v="2FS  TOMMS0252"/>
    <x v="1"/>
    <s v="H"/>
    <s v="B"/>
    <m/>
    <n v="3.9"/>
    <n v="65"/>
    <s v="N"/>
    <n v="5000"/>
    <n v="15959"/>
    <m/>
    <m/>
    <n v="0"/>
    <n v="2590"/>
    <n v="5000"/>
    <n v="80"/>
    <s v="W"/>
    <n v="5.0000000000000001E-3"/>
    <n v="1"/>
    <m/>
    <m/>
    <s v="WHITECREST-REP 2"/>
    <x v="4"/>
    <s v="H-Spius Creek H"/>
    <s v="S-Bonaparte R"/>
    <s v="BC"/>
    <s v="FRTH"/>
    <s v="TOMM"/>
    <s v="N"/>
    <n v="0.16229087035528542"/>
    <m/>
  </r>
  <r>
    <s v="T"/>
    <n v="4.0999999999999996"/>
    <n v="20171204"/>
    <s v="CDFO"/>
    <s v="CDFO"/>
    <n v="3"/>
    <s v="025537"/>
    <x v="0"/>
    <m/>
    <m/>
    <m/>
    <m/>
    <n v="1"/>
    <n v="2"/>
    <x v="17"/>
    <n v="198904"/>
    <n v="19890406"/>
    <s v="2FS  LWFRR0249"/>
    <s v="2FS  LWFRH0150"/>
    <s v="2FS  LWFRS0249"/>
    <x v="1"/>
    <s v="H"/>
    <s v="B"/>
    <m/>
    <n v="8.6999999999999993"/>
    <n v="92"/>
    <s v="N"/>
    <n v="5000"/>
    <n v="25352"/>
    <m/>
    <m/>
    <n v="0"/>
    <n v="28684"/>
    <n v="5000"/>
    <n v="851"/>
    <s v="B"/>
    <n v="3.2500000000000001E-2"/>
    <n v="2"/>
    <m/>
    <m/>
    <s v="TIME OF RELEASE: EARLY APRIL RELEASE. SEE 025538, 025525."/>
    <x v="36"/>
    <s v="H-Inch Creek H"/>
    <s v="S-Pitt R Up"/>
    <s v="BC"/>
    <s v="FRTH"/>
    <s v="LWFR"/>
    <s v="N"/>
    <n v="1.1314294730198802"/>
    <m/>
  </r>
  <r>
    <s v="T"/>
    <n v="4.0999999999999996"/>
    <n v="20171204"/>
    <s v="CDFO"/>
    <s v="CDFO"/>
    <n v="3"/>
    <s v="024522"/>
    <x v="0"/>
    <m/>
    <m/>
    <m/>
    <m/>
    <n v="1"/>
    <n v="2"/>
    <x v="9"/>
    <n v="19870519"/>
    <n v="19870520"/>
    <s v="2FS  TOMFR2617"/>
    <s v="2FS  TOMFH0162"/>
    <s v="2FS  TOMFS2617"/>
    <x v="1"/>
    <s v="H"/>
    <s v="B"/>
    <m/>
    <n v="5.3"/>
    <m/>
    <s v="N"/>
    <n v="5000"/>
    <n v="24877"/>
    <m/>
    <m/>
    <n v="0"/>
    <n v="114593"/>
    <n v="5000"/>
    <n v="466"/>
    <m/>
    <n v="1.84E-2"/>
    <n v="1"/>
    <m/>
    <m/>
    <s v="TIME OF RELEASE-2ND RELEASE. SEE 024521 &amp; 024523-24"/>
    <x v="29"/>
    <s v="H-Clearwater River, Up, H"/>
    <s v="S-Clearwater R Low"/>
    <s v="BC"/>
    <s v="FRTH"/>
    <s v="TOMF"/>
    <s v="N"/>
    <n v="4.6063834063592877"/>
    <m/>
  </r>
  <r>
    <s v="N"/>
    <n v="4.0999999999999996"/>
    <n v="20171204"/>
    <s v="CDFO"/>
    <s v="CDFO"/>
    <n v="3"/>
    <s v="!03NOCN0087"/>
    <x v="1"/>
    <m/>
    <m/>
    <m/>
    <m/>
    <n v="1"/>
    <n v="2"/>
    <x v="33"/>
    <n v="200105"/>
    <n v="200105"/>
    <s v="2FS  TOMFR0161"/>
    <s v="2FS  TOMFH2559"/>
    <s v="2FS  TOMFS0161"/>
    <x v="1"/>
    <s v="H"/>
    <s v="B"/>
    <s v="FR"/>
    <n v="3"/>
    <m/>
    <s v="N"/>
    <m/>
    <m/>
    <m/>
    <m/>
    <n v="0"/>
    <n v="650"/>
    <m/>
    <m/>
    <s v="B"/>
    <m/>
    <m/>
    <m/>
    <m/>
    <m/>
    <x v="1"/>
    <s v="H-Vernon Schools"/>
    <s v="S-Shuswap R Low"/>
    <s v="BC"/>
    <s v="FRTH"/>
    <s v="TOMF"/>
    <s v="N"/>
    <s v=""/>
    <m/>
  </r>
  <r>
    <s v="T"/>
    <n v="4.0999999999999996"/>
    <n v="20171204"/>
    <s v="CDFO"/>
    <s v="CDFO"/>
    <n v="3"/>
    <s v="022833"/>
    <x v="0"/>
    <m/>
    <m/>
    <m/>
    <m/>
    <n v="1"/>
    <n v="1"/>
    <x v="23"/>
    <n v="19850513"/>
    <n v="19850514"/>
    <s v="2FS  TOMFR0132"/>
    <s v="2FS  TOMFH0156"/>
    <s v="2FS  TOMFS0132"/>
    <x v="1"/>
    <s v="H"/>
    <s v="P"/>
    <m/>
    <n v="3.1"/>
    <m/>
    <s v="N"/>
    <n v="5000"/>
    <n v="80793"/>
    <m/>
    <m/>
    <n v="0"/>
    <n v="65461"/>
    <m/>
    <m/>
    <m/>
    <m/>
    <n v="3"/>
    <m/>
    <m/>
    <m/>
    <x v="35"/>
    <s v="H-Eagle River H"/>
    <s v="S-Salmon R/TOMF"/>
    <s v="BC"/>
    <s v="FRTH"/>
    <s v="TOMF"/>
    <s v="N"/>
    <n v="0.81023108437612168"/>
    <m/>
  </r>
  <r>
    <s v="T"/>
    <n v="4.0999999999999996"/>
    <n v="20171204"/>
    <s v="CDFO"/>
    <s v="CDFO"/>
    <n v="3"/>
    <s v="182129"/>
    <x v="0"/>
    <m/>
    <m/>
    <m/>
    <m/>
    <n v="1"/>
    <n v="1"/>
    <x v="19"/>
    <n v="20000425"/>
    <n v="20000426"/>
    <s v="2FS  TOMMR0253"/>
    <s v="2FS  TOMMH0160"/>
    <s v="2FS  TOMMS0253"/>
    <x v="3"/>
    <s v="H"/>
    <s v="P"/>
    <m/>
    <n v="20.239999999999998"/>
    <n v="120"/>
    <s v="N"/>
    <n v="5000"/>
    <n v="21458"/>
    <m/>
    <m/>
    <n v="0"/>
    <n v="13191"/>
    <n v="5000"/>
    <n v="177"/>
    <s v="W"/>
    <n v="8.2000000000000007E-3"/>
    <n v="30"/>
    <n v="300"/>
    <m/>
    <s v="EXTENDED REARING. SEE ALSO 182128"/>
    <x v="8"/>
    <s v="H-Spius Creek H"/>
    <s v="S-Nicola R"/>
    <s v="BC"/>
    <s v="FRTH"/>
    <s v="TOMM"/>
    <s v="N"/>
    <n v="0.61473576288563703"/>
    <m/>
  </r>
  <r>
    <s v="T"/>
    <n v="4.0999999999999996"/>
    <n v="20171204"/>
    <s v="CDFO"/>
    <s v="CDFO"/>
    <n v="3"/>
    <s v="021556"/>
    <x v="0"/>
    <m/>
    <m/>
    <m/>
    <m/>
    <n v="1"/>
    <n v="1"/>
    <x v="28"/>
    <n v="19910709"/>
    <n v="19910711"/>
    <s v="2FS  TOMMR0253"/>
    <s v="2FS  TOMMH0160"/>
    <s v="2FS  TOMMS0253"/>
    <x v="1"/>
    <s v="H"/>
    <s v="B"/>
    <m/>
    <n v="17.5"/>
    <n v="115"/>
    <s v="N"/>
    <n v="5000"/>
    <n v="71278"/>
    <m/>
    <m/>
    <n v="0"/>
    <n v="60397"/>
    <n v="5000"/>
    <n v="2275"/>
    <s v="W"/>
    <n v="3.09E-2"/>
    <n v="21"/>
    <n v="2000"/>
    <m/>
    <s v="TIME OF RELEASE: EXPERIMENTAL JULY RELEASE"/>
    <x v="8"/>
    <s v="H-Spius Creek H"/>
    <s v="S-Nicola R"/>
    <s v="BC"/>
    <s v="FRTH"/>
    <s v="TOMM"/>
    <s v="N"/>
    <n v="0.84734420157692414"/>
    <m/>
  </r>
  <r>
    <s v="T"/>
    <n v="4.0999999999999996"/>
    <n v="20171204"/>
    <s v="CDFO"/>
    <s v="CDFO"/>
    <n v="3"/>
    <s v="020416"/>
    <x v="0"/>
    <m/>
    <m/>
    <m/>
    <m/>
    <n v="1"/>
    <n v="1"/>
    <x v="11"/>
    <n v="19900425"/>
    <n v="19900426"/>
    <s v="2FS  TOMMR0253"/>
    <s v="2FS  TOMMH0160"/>
    <s v="2FS  TOMMS0253"/>
    <x v="1"/>
    <s v="H"/>
    <s v="P"/>
    <m/>
    <n v="6.2"/>
    <n v="83"/>
    <s v="N"/>
    <n v="5000"/>
    <n v="24861"/>
    <m/>
    <m/>
    <n v="0"/>
    <n v="39231"/>
    <n v="5000"/>
    <n v="277"/>
    <s v="W"/>
    <n v="1.0999999999999999E-2"/>
    <n v="1"/>
    <n v="200"/>
    <m/>
    <s v="TIME OF RELEASE-NORMAL. SEE ALSO 020353, 020417."/>
    <x v="8"/>
    <s v="H-Spius Creek H"/>
    <s v="S-Nicola R"/>
    <s v="BC"/>
    <s v="FRTH"/>
    <s v="TOMM"/>
    <s v="N"/>
    <n v="1.5780137564860626"/>
    <m/>
  </r>
  <r>
    <s v="T"/>
    <n v="4.0999999999999996"/>
    <n v="20171204"/>
    <s v="CDFO"/>
    <s v="CDFO"/>
    <n v="3"/>
    <s v="020417"/>
    <x v="0"/>
    <m/>
    <m/>
    <m/>
    <m/>
    <n v="1"/>
    <n v="1"/>
    <x v="11"/>
    <n v="19900425"/>
    <n v="19900426"/>
    <s v="2FS  TOMMR0253"/>
    <s v="2FS  TOMMH0160"/>
    <s v="2FS  TOMMS0253"/>
    <x v="1"/>
    <s v="H"/>
    <s v="P"/>
    <m/>
    <n v="6.2"/>
    <n v="83"/>
    <s v="N"/>
    <n v="5000"/>
    <n v="24799"/>
    <m/>
    <m/>
    <n v="0"/>
    <n v="39133"/>
    <n v="5000"/>
    <n v="276"/>
    <s v="W"/>
    <n v="1.0999999999999999E-2"/>
    <n v="1"/>
    <n v="200"/>
    <m/>
    <s v="TIME OF RELEASE:NORMAL.SEE ALSO 020353, 020416."/>
    <x v="8"/>
    <s v="H-Spius Creek H"/>
    <s v="S-Nicola R"/>
    <s v="BC"/>
    <s v="FRTH"/>
    <s v="TOMM"/>
    <s v="N"/>
    <n v="1.5780071777087785"/>
    <m/>
  </r>
  <r>
    <s v="T"/>
    <n v="4.0999999999999996"/>
    <n v="20171204"/>
    <s v="CDFO"/>
    <s v="CDFO"/>
    <n v="3"/>
    <s v="182731"/>
    <x v="0"/>
    <m/>
    <m/>
    <m/>
    <m/>
    <n v="1"/>
    <n v="1"/>
    <x v="16"/>
    <n v="19970501"/>
    <n v="19970507"/>
    <s v="2FS  TOMMR0253"/>
    <s v="2FS  TOMMH0160"/>
    <s v="2FS  TOMMS0253"/>
    <x v="3"/>
    <s v="H"/>
    <s v="P"/>
    <m/>
    <n v="14.4"/>
    <n v="105"/>
    <s v="N"/>
    <n v="5000"/>
    <n v="49898"/>
    <m/>
    <m/>
    <n v="0"/>
    <n v="62177"/>
    <n v="5000"/>
    <n v="760"/>
    <s v="B"/>
    <n v="1.4999999999999999E-2"/>
    <n v="1"/>
    <n v="500"/>
    <m/>
    <s v="FED LO RATION. SEE 182732-HI RATION"/>
    <x v="8"/>
    <s v="H-Spius Creek H"/>
    <s v="S-Nicola R"/>
    <s v="BC"/>
    <s v="FRTH"/>
    <s v="TOMM"/>
    <s v="N"/>
    <n v="1.2460820072948815"/>
    <m/>
  </r>
  <r>
    <s v="T"/>
    <n v="4.0999999999999996"/>
    <n v="20171204"/>
    <s v="CDFO"/>
    <s v="CDFO"/>
    <n v="3"/>
    <s v="180851"/>
    <x v="0"/>
    <m/>
    <m/>
    <m/>
    <m/>
    <n v="1"/>
    <n v="1"/>
    <x v="13"/>
    <n v="19930423"/>
    <n v="19930428"/>
    <s v="2FS  TOMMR0253"/>
    <s v="2FS  TOMMH0160"/>
    <s v="2FS  TOMMS0253"/>
    <x v="3"/>
    <s v="H"/>
    <s v="P"/>
    <m/>
    <n v="17"/>
    <n v="114"/>
    <s v="N"/>
    <n v="5000"/>
    <n v="74489"/>
    <m/>
    <m/>
    <n v="0"/>
    <n v="139886"/>
    <n v="5000"/>
    <n v="374"/>
    <s v="W"/>
    <n v="5.0000000000000001E-3"/>
    <n v="278"/>
    <n v="2000"/>
    <m/>
    <s v="TIME OF RELEASE-YEARLING"/>
    <x v="8"/>
    <s v="H-Spius Creek H"/>
    <s v="S-Nicola R"/>
    <s v="BC"/>
    <s v="FRTH"/>
    <s v="TOMM"/>
    <s v="N"/>
    <n v="1.8779417095141564"/>
    <m/>
  </r>
  <r>
    <s v="T"/>
    <n v="4.0999999999999996"/>
    <n v="20171204"/>
    <s v="CDFO"/>
    <s v="CDFO"/>
    <n v="3"/>
    <s v="181953"/>
    <x v="0"/>
    <m/>
    <m/>
    <m/>
    <m/>
    <n v="1"/>
    <n v="1"/>
    <x v="2"/>
    <n v="19960506"/>
    <n v="19960508"/>
    <s v="2FS  TOMMR0253"/>
    <s v="2FS  TOMMH0160"/>
    <s v="2FS  TOMMS0253"/>
    <x v="3"/>
    <s v="H"/>
    <s v="P"/>
    <m/>
    <n v="17.3"/>
    <n v="117"/>
    <s v="N"/>
    <n v="5000"/>
    <n v="49541"/>
    <m/>
    <m/>
    <n v="0"/>
    <n v="15803"/>
    <n v="5000"/>
    <n v="500"/>
    <s v="W"/>
    <n v="0.01"/>
    <n v="1"/>
    <n v="500"/>
    <m/>
    <s v="YEARLING RELEASE"/>
    <x v="8"/>
    <s v="H-Spius Creek H"/>
    <s v="S-Nicola R"/>
    <s v="BC"/>
    <s v="FRTH"/>
    <s v="TOMM"/>
    <s v="N"/>
    <n v="0.31898831271068406"/>
    <m/>
  </r>
  <r>
    <s v="T"/>
    <n v="4.0999999999999996"/>
    <n v="20171204"/>
    <s v="CDFO"/>
    <s v="CDFO"/>
    <n v="3"/>
    <s v="024057"/>
    <x v="0"/>
    <m/>
    <m/>
    <m/>
    <m/>
    <n v="1"/>
    <n v="1"/>
    <x v="3"/>
    <n v="19870416"/>
    <n v="19870421"/>
    <s v="2FS  TOMMR0253"/>
    <s v="2FS  TOMMH0160"/>
    <s v="2FS  TOMMS0253"/>
    <x v="3"/>
    <s v="H"/>
    <s v="B"/>
    <m/>
    <n v="15.2"/>
    <m/>
    <s v="N"/>
    <n v="5000"/>
    <n v="29005"/>
    <m/>
    <m/>
    <n v="0"/>
    <n v="8413"/>
    <n v="5000"/>
    <n v="2180"/>
    <m/>
    <n v="6.9900000000000004E-2"/>
    <n v="210"/>
    <m/>
    <m/>
    <s v="TIME OF RELEASE: YEARLING; COMBINE WITH 023535"/>
    <x v="8"/>
    <s v="H-Spius Creek H"/>
    <s v="S-Nicola R"/>
    <s v="BC"/>
    <s v="FRTH"/>
    <s v="TOMM"/>
    <s v="N"/>
    <n v="0.29005343906223063"/>
    <m/>
  </r>
  <r>
    <s v="T"/>
    <n v="4.0999999999999996"/>
    <n v="20171204"/>
    <s v="CDFO"/>
    <s v="CDFO"/>
    <n v="3"/>
    <s v="023039"/>
    <x v="0"/>
    <m/>
    <m/>
    <m/>
    <m/>
    <n v="1"/>
    <n v="1"/>
    <x v="23"/>
    <n v="19850409"/>
    <n v="19850413"/>
    <s v="2FS  TOMMR0253"/>
    <s v="2FS  TOMMH0160"/>
    <s v="2FS  TOMMS0253"/>
    <x v="1"/>
    <s v="H"/>
    <s v="P"/>
    <m/>
    <n v="5.6"/>
    <m/>
    <s v="N"/>
    <n v="5000"/>
    <n v="27374"/>
    <m/>
    <m/>
    <n v="0"/>
    <n v="7771"/>
    <n v="5000"/>
    <n v="974"/>
    <m/>
    <n v="3.44E-2"/>
    <n v="1"/>
    <m/>
    <m/>
    <s v="CONTROL FOR IMPRINT GROUP"/>
    <x v="8"/>
    <s v="H-Spius Creek H"/>
    <s v="S-Nicola R"/>
    <s v="BC"/>
    <s v="FRTH"/>
    <s v="TOMM"/>
    <s v="N"/>
    <n v="0.28388251625630162"/>
    <m/>
  </r>
  <r>
    <s v="T"/>
    <n v="4.0999999999999996"/>
    <n v="20171204"/>
    <s v="CDFO"/>
    <s v="CDFO"/>
    <n v="3"/>
    <s v="020711"/>
    <x v="0"/>
    <m/>
    <m/>
    <m/>
    <m/>
    <n v="1"/>
    <n v="2"/>
    <x v="11"/>
    <n v="19900528"/>
    <n v="19900528"/>
    <s v="2FS  TOMFR0156"/>
    <s v="2FS  TOMFH0156"/>
    <s v="2FS  TOMFS0156"/>
    <x v="2"/>
    <s v="H"/>
    <s v="B"/>
    <m/>
    <n v="4.5999999999999996"/>
    <m/>
    <s v="N"/>
    <n v="5000"/>
    <n v="26908"/>
    <m/>
    <m/>
    <n v="0"/>
    <n v="27253"/>
    <n v="5000"/>
    <n v="387"/>
    <s v="B"/>
    <n v="1.4200000000000001E-2"/>
    <n v="1"/>
    <n v="100"/>
    <m/>
    <s v="LATE RELEASE (LOWER SITE)"/>
    <x v="6"/>
    <s v="H-Eagle River H"/>
    <s v="S-Eagle R"/>
    <s v="BC"/>
    <s v="FRTH"/>
    <s v="TOMF"/>
    <s v="N"/>
    <n v="1.0128214657350973"/>
    <m/>
  </r>
  <r>
    <s v="T"/>
    <n v="4.0999999999999996"/>
    <n v="20171204"/>
    <s v="CDFO"/>
    <s v="CDFO"/>
    <n v="3"/>
    <s v="020712"/>
    <x v="0"/>
    <m/>
    <m/>
    <m/>
    <m/>
    <n v="1"/>
    <n v="2"/>
    <x v="11"/>
    <n v="19900528"/>
    <n v="19900528"/>
    <s v="2FS  TOMFR0156"/>
    <s v="2FS  TOMFH0156"/>
    <s v="2FS  TOMFS0156"/>
    <x v="2"/>
    <s v="H"/>
    <s v="B"/>
    <m/>
    <n v="4.5999999999999996"/>
    <m/>
    <s v="N"/>
    <n v="5000"/>
    <n v="27214"/>
    <m/>
    <m/>
    <n v="0"/>
    <n v="27253"/>
    <m/>
    <m/>
    <s v="B"/>
    <m/>
    <n v="1"/>
    <n v="100"/>
    <m/>
    <s v="LATE RELEASE (MIDDLE SITE)"/>
    <x v="6"/>
    <s v="H-Eagle River H"/>
    <s v="S-Eagle R"/>
    <s v="BC"/>
    <s v="FRTH"/>
    <s v="TOMF"/>
    <s v="N"/>
    <n v="1.0014330859116631"/>
    <m/>
  </r>
  <r>
    <s v="T"/>
    <n v="4.0999999999999996"/>
    <n v="20171204"/>
    <s v="CDFO"/>
    <s v="CDFO"/>
    <n v="3"/>
    <s v="020710"/>
    <x v="0"/>
    <m/>
    <m/>
    <m/>
    <m/>
    <n v="1"/>
    <n v="2"/>
    <x v="11"/>
    <n v="19900511"/>
    <n v="19900511"/>
    <s v="2FS  TOMFR0156"/>
    <s v="2FS  TOMFH0156"/>
    <s v="2FS  TOMFS0156"/>
    <x v="2"/>
    <s v="H"/>
    <s v="B"/>
    <m/>
    <n v="3.6"/>
    <m/>
    <s v="N"/>
    <n v="5000"/>
    <n v="26852"/>
    <m/>
    <m/>
    <n v="0"/>
    <n v="28141"/>
    <m/>
    <m/>
    <s v="B"/>
    <m/>
    <n v="1"/>
    <n v="100"/>
    <m/>
    <s v="EARLY RELEASE (UPPER SITE)"/>
    <x v="6"/>
    <s v="H-Eagle River H"/>
    <s v="S-Eagle R"/>
    <s v="BC"/>
    <s v="FRTH"/>
    <s v="TOMF"/>
    <s v="N"/>
    <n v="1.0480038730820795"/>
    <m/>
  </r>
  <r>
    <s v="T"/>
    <n v="4.0999999999999996"/>
    <n v="20171204"/>
    <s v="CDFO"/>
    <s v="CDFO"/>
    <n v="3"/>
    <s v="020619"/>
    <x v="0"/>
    <m/>
    <m/>
    <m/>
    <m/>
    <n v="1"/>
    <n v="2"/>
    <x v="11"/>
    <n v="19900516"/>
    <n v="19900516"/>
    <s v="2FS  TOMFR0045"/>
    <s v="2FS  TOMFH0162"/>
    <s v="2FS  TOMFS0045"/>
    <x v="1"/>
    <s v="H"/>
    <s v="B"/>
    <m/>
    <n v="7.6"/>
    <n v="86"/>
    <s v="N"/>
    <n v="5000"/>
    <n v="25018"/>
    <m/>
    <m/>
    <n v="0"/>
    <n v="25697"/>
    <n v="5000"/>
    <n v="126"/>
    <s v="B"/>
    <n v="5.0000000000000001E-3"/>
    <n v="40"/>
    <n v="200"/>
    <m/>
    <s v="COMBINE WITH 020620. COMPARES SURVIVAL TO SIZES AT RELEASE OF 020621 &amp; 020363."/>
    <x v="17"/>
    <s v="H-Clearwater River, Up, H"/>
    <s v="S-Raft R"/>
    <s v="BC"/>
    <s v="FRTH"/>
    <s v="TOMF"/>
    <s v="N"/>
    <n v="1.0271404588696138"/>
    <m/>
  </r>
  <r>
    <s v="T"/>
    <n v="4.0999999999999996"/>
    <n v="20171204"/>
    <s v="CDFO"/>
    <s v="CDFO"/>
    <n v="3"/>
    <s v="020353"/>
    <x v="0"/>
    <m/>
    <m/>
    <m/>
    <m/>
    <n v="1"/>
    <n v="1"/>
    <x v="11"/>
    <n v="19900425"/>
    <n v="19900426"/>
    <s v="2FS  TOMMR0253"/>
    <s v="2FS  TOMMH0160"/>
    <s v="2FS  TOMMS0253"/>
    <x v="1"/>
    <s v="H"/>
    <s v="P"/>
    <m/>
    <n v="6.2"/>
    <n v="83"/>
    <s v="N"/>
    <n v="5000"/>
    <n v="24955"/>
    <m/>
    <m/>
    <n v="0"/>
    <n v="39379"/>
    <n v="5000"/>
    <n v="278"/>
    <s v="W"/>
    <n v="1.0999999999999999E-2"/>
    <n v="1"/>
    <n v="200"/>
    <m/>
    <s v="TIME AND SIZE:NORMAL. SEE ALSO 020416, 020417."/>
    <x v="8"/>
    <s v="H-Spius Creek H"/>
    <s v="S-Nicola R"/>
    <s v="BC"/>
    <s v="FRTH"/>
    <s v="TOMM"/>
    <s v="N"/>
    <n v="1.5780004007212984"/>
    <m/>
  </r>
  <r>
    <s v="T"/>
    <n v="4.0999999999999996"/>
    <n v="20171204"/>
    <s v="CDFO"/>
    <s v="CDFO"/>
    <n v="3"/>
    <s v="023053"/>
    <x v="0"/>
    <m/>
    <m/>
    <m/>
    <m/>
    <n v="1"/>
    <n v="2"/>
    <x v="23"/>
    <n v="198505"/>
    <n v="19850515"/>
    <s v="2FS  TOMFR0045"/>
    <s v="2FS  TOMFH0162"/>
    <s v="2FS  TOMFS0045"/>
    <x v="1"/>
    <s v="H"/>
    <s v="B"/>
    <m/>
    <n v="5.9"/>
    <m/>
    <s v="N"/>
    <n v="5000"/>
    <n v="49804"/>
    <m/>
    <m/>
    <n v="0"/>
    <n v="26302"/>
    <n v="5000"/>
    <n v="1351"/>
    <m/>
    <n v="2.64E-2"/>
    <n v="1"/>
    <m/>
    <m/>
    <s v="TIME OF RELEASE - LATE"/>
    <x v="17"/>
    <s v="H-Clearwater River, Up, H"/>
    <s v="S-Raft R"/>
    <s v="BC"/>
    <s v="FRTH"/>
    <s v="TOMF"/>
    <s v="N"/>
    <n v="0.52811019195245357"/>
    <m/>
  </r>
  <r>
    <s v="T"/>
    <n v="4.0999999999999996"/>
    <n v="20171204"/>
    <s v="CDFO"/>
    <s v="CDFO"/>
    <n v="3"/>
    <s v="020363"/>
    <x v="0"/>
    <m/>
    <m/>
    <m/>
    <m/>
    <n v="1"/>
    <n v="2"/>
    <x v="11"/>
    <n v="19900516"/>
    <n v="19900516"/>
    <s v="2FS  TOMFR0045"/>
    <s v="2FS  TOMFH0162"/>
    <s v="2FS  TOMFS0045"/>
    <x v="1"/>
    <s v="H"/>
    <s v="B"/>
    <m/>
    <n v="6.3"/>
    <n v="82"/>
    <s v="N"/>
    <n v="5000"/>
    <n v="24846"/>
    <m/>
    <m/>
    <n v="0"/>
    <n v="32037"/>
    <n v="5000"/>
    <n v="251"/>
    <s v="B"/>
    <n v="0.01"/>
    <n v="40"/>
    <n v="200"/>
    <m/>
    <s v="COMBINE WITH 020621. COMPARES SURVIVAL TO SIZES OF 020619-20 AT RELEASE."/>
    <x v="17"/>
    <s v="H-Clearwater River, Up, H"/>
    <s v="S-Raft R"/>
    <s v="BC"/>
    <s v="FRTH"/>
    <s v="TOMF"/>
    <s v="N"/>
    <n v="1.2894228447234968"/>
    <m/>
  </r>
  <r>
    <s v="T"/>
    <n v="4.0999999999999996"/>
    <n v="20171204"/>
    <s v="CDFO"/>
    <s v="CDFO"/>
    <n v="3"/>
    <s v="020620"/>
    <x v="0"/>
    <m/>
    <m/>
    <m/>
    <m/>
    <n v="1"/>
    <n v="2"/>
    <x v="11"/>
    <n v="19900516"/>
    <n v="19900516"/>
    <s v="2FS  TOMFR0045"/>
    <s v="2FS  TOMFH0162"/>
    <s v="2FS  TOMFS0045"/>
    <x v="1"/>
    <s v="H"/>
    <s v="B"/>
    <m/>
    <n v="7.6"/>
    <n v="86"/>
    <s v="N"/>
    <n v="5000"/>
    <n v="24992"/>
    <m/>
    <m/>
    <n v="0"/>
    <n v="25671"/>
    <n v="5000"/>
    <n v="126"/>
    <s v="B"/>
    <n v="5.0000000000000001E-3"/>
    <n v="40"/>
    <n v="200"/>
    <m/>
    <s v="COMBINE WITH 020619. COMPARES SURVIVAL TO SIZES OF 020363 &amp; 020621 AT RELEASE."/>
    <x v="17"/>
    <s v="H-Clearwater River, Up, H"/>
    <s v="S-Raft R"/>
    <s v="BC"/>
    <s v="FRTH"/>
    <s v="TOMF"/>
    <s v="N"/>
    <n v="1.0271686939820743"/>
    <m/>
  </r>
  <r>
    <s v="T"/>
    <n v="4.0999999999999996"/>
    <n v="20171204"/>
    <s v="CDFO"/>
    <s v="CDFO"/>
    <n v="3"/>
    <s v="182461"/>
    <x v="0"/>
    <m/>
    <m/>
    <m/>
    <m/>
    <n v="1"/>
    <n v="2"/>
    <x v="16"/>
    <n v="19960528"/>
    <n v="19960530"/>
    <s v="2FS  TOMFR1958"/>
    <s v="2FS  TOMFH1958"/>
    <s v="2FS  TOMFS1958"/>
    <x v="1"/>
    <s v="H"/>
    <s v="P"/>
    <m/>
    <n v="8.6"/>
    <n v="90"/>
    <s v="N"/>
    <n v="5000"/>
    <n v="75329"/>
    <m/>
    <m/>
    <n v="0"/>
    <n v="341821"/>
    <m/>
    <m/>
    <s v="B"/>
    <m/>
    <m/>
    <m/>
    <m/>
    <m/>
    <x v="12"/>
    <s v="H-Shuswap River, Middle,"/>
    <s v="S-Shuswap R Middle"/>
    <s v="BC"/>
    <s v="FRTH"/>
    <s v="TOMF"/>
    <s v="N"/>
    <n v="4.5377079212521076"/>
    <m/>
  </r>
  <r>
    <s v="T"/>
    <n v="4.0999999999999996"/>
    <n v="20171204"/>
    <s v="CDFO"/>
    <s v="CDFO"/>
    <n v="3"/>
    <s v="182501"/>
    <x v="0"/>
    <m/>
    <m/>
    <m/>
    <m/>
    <n v="1"/>
    <n v="2"/>
    <x v="32"/>
    <n v="19970528"/>
    <n v="19970529"/>
    <s v="2FS  TOMFR1958"/>
    <s v="2FS  TOMFH1958"/>
    <s v="2FS  TOMFS1958"/>
    <x v="1"/>
    <s v="H"/>
    <s v="P"/>
    <m/>
    <n v="6.6"/>
    <n v="82"/>
    <s v="N"/>
    <n v="5000"/>
    <n v="74457"/>
    <m/>
    <m/>
    <n v="0"/>
    <n v="186991"/>
    <n v="5000"/>
    <n v="752"/>
    <s v="B"/>
    <n v="0.01"/>
    <n v="27"/>
    <n v="100"/>
    <m/>
    <m/>
    <x v="12"/>
    <s v="H-Shuswap River, Middle,"/>
    <s v="S-Shuswap R Middle"/>
    <s v="BC"/>
    <s v="FRTH"/>
    <s v="TOMF"/>
    <s v="N"/>
    <n v="2.5113958392092082"/>
    <m/>
  </r>
  <r>
    <s v="T"/>
    <n v="4.0999999999999996"/>
    <n v="20171204"/>
    <s v="CDFO"/>
    <s v="CDFO"/>
    <n v="3"/>
    <s v="022624"/>
    <x v="0"/>
    <m/>
    <m/>
    <m/>
    <m/>
    <n v="1"/>
    <n v="1"/>
    <x v="26"/>
    <n v="198404"/>
    <n v="19840417"/>
    <s v="2FS  UPFRR0352"/>
    <s v="2FS  UPFRH0155"/>
    <s v="2FS  UPFRS0352"/>
    <x v="1"/>
    <s v="H"/>
    <s v="P"/>
    <m/>
    <n v="6.5"/>
    <m/>
    <s v="N"/>
    <n v="5000"/>
    <n v="49739"/>
    <m/>
    <m/>
    <n v="0"/>
    <n v="32396"/>
    <n v="5000"/>
    <n v="1711"/>
    <m/>
    <n v="3.3300000000000003E-2"/>
    <n v="1"/>
    <m/>
    <m/>
    <m/>
    <x v="31"/>
    <s v="H-Quesnel River H"/>
    <s v="S-Cariboo R Up"/>
    <s v="BC"/>
    <s v="FRTH"/>
    <s v="UPFR"/>
    <s v="N"/>
    <n v="0.65131988982488587"/>
    <m/>
  </r>
  <r>
    <s v="T"/>
    <n v="4.0999999999999996"/>
    <n v="20171204"/>
    <s v="CDFO"/>
    <s v="CDFO"/>
    <n v="3"/>
    <s v="181440"/>
    <x v="0"/>
    <m/>
    <m/>
    <m/>
    <m/>
    <n v="1"/>
    <n v="2"/>
    <x v="18"/>
    <n v="19940524"/>
    <n v="19940527"/>
    <s v="2FS  TOMFR1958"/>
    <s v="2FS  TOMFH1958"/>
    <s v="2FS  TOMFS1958"/>
    <x v="1"/>
    <s v="H"/>
    <s v="P"/>
    <m/>
    <n v="7.9"/>
    <n v="87"/>
    <s v="N"/>
    <n v="5000"/>
    <n v="75116"/>
    <m/>
    <m/>
    <n v="0"/>
    <n v="366847"/>
    <n v="5000"/>
    <n v="377"/>
    <s v="B"/>
    <n v="5.0000000000000001E-3"/>
    <n v="38"/>
    <n v="200"/>
    <m/>
    <m/>
    <x v="12"/>
    <s v="H-Shuswap River, Middle,"/>
    <s v="S-Shuswap R Middle"/>
    <s v="BC"/>
    <s v="FRTH"/>
    <s v="TOMF"/>
    <s v="N"/>
    <n v="4.8837398157516372"/>
    <m/>
  </r>
  <r>
    <s v="T"/>
    <n v="4.0999999999999996"/>
    <n v="20171204"/>
    <s v="CDFO"/>
    <s v="CDFO"/>
    <n v="3"/>
    <s v="023618"/>
    <x v="0"/>
    <m/>
    <m/>
    <m/>
    <m/>
    <n v="1"/>
    <n v="1"/>
    <x v="3"/>
    <n v="198604"/>
    <n v="19860423"/>
    <s v="2FS  UPFRR0352"/>
    <s v="2FS  UPFRH0155"/>
    <s v="2FS  UPFRS0352"/>
    <x v="1"/>
    <s v="H"/>
    <s v="B"/>
    <m/>
    <n v="3.4"/>
    <m/>
    <s v="N"/>
    <n v="5000"/>
    <n v="24759"/>
    <m/>
    <m/>
    <n v="5000"/>
    <n v="253"/>
    <n v="0"/>
    <n v="176"/>
    <m/>
    <n v="1.01E-2"/>
    <n v="1"/>
    <m/>
    <m/>
    <s v="TIME OF RELEASE: EARLY"/>
    <x v="31"/>
    <s v="H-Quesnel River H"/>
    <s v="S-Cariboo R Up"/>
    <s v="BC"/>
    <s v="FRTH"/>
    <s v="UPFR"/>
    <s v="N"/>
    <n v="1.0218506401712509E-2"/>
    <m/>
  </r>
  <r>
    <s v="T"/>
    <n v="4.0999999999999996"/>
    <n v="20171204"/>
    <s v="CDFO"/>
    <s v="CDFO"/>
    <n v="3"/>
    <s v="182858"/>
    <x v="0"/>
    <m/>
    <m/>
    <m/>
    <m/>
    <n v="1"/>
    <n v="3"/>
    <x v="32"/>
    <n v="19970508"/>
    <n v="19970604"/>
    <s v="2FS  LWFRR0244"/>
    <s v="2FS  LWFRH0107"/>
    <s v="2FS  LWFRS0107"/>
    <x v="1"/>
    <s v="H"/>
    <s v="B"/>
    <m/>
    <n v="3.2"/>
    <m/>
    <s v="N"/>
    <n v="5000"/>
    <n v="46690"/>
    <m/>
    <m/>
    <n v="0"/>
    <n v="100000"/>
    <n v="5000"/>
    <n v="3499"/>
    <s v="B"/>
    <n v="6.9699999999999998E-2"/>
    <n v="30"/>
    <n v="1004"/>
    <m/>
    <s v="STAVE RELEASE"/>
    <x v="14"/>
    <s v="H-Chilliwack River H"/>
    <s v="S-Chilliwack R"/>
    <s v="BC"/>
    <s v="FRTH"/>
    <s v="LWFR"/>
    <s v="N"/>
    <n v="2.1417862497322768"/>
    <m/>
  </r>
  <r>
    <s v="T"/>
    <n v="4.0999999999999996"/>
    <n v="20171204"/>
    <s v="CDFO"/>
    <s v="CDFO"/>
    <n v="3"/>
    <s v="182862"/>
    <x v="0"/>
    <m/>
    <m/>
    <m/>
    <m/>
    <n v="1"/>
    <n v="1"/>
    <x v="32"/>
    <n v="19980428"/>
    <n v="19980430"/>
    <s v="2FS  TOMMR0253"/>
    <s v="2FS  TOMMH0160"/>
    <s v="2FS  TOMMS0253"/>
    <x v="3"/>
    <s v="H"/>
    <s v="P"/>
    <m/>
    <n v="14.3"/>
    <n v="108"/>
    <s v="N"/>
    <n v="5000"/>
    <n v="49648"/>
    <m/>
    <m/>
    <n v="0"/>
    <n v="64063"/>
    <n v="5000"/>
    <n v="1013"/>
    <s v="W"/>
    <n v="0.02"/>
    <n v="1"/>
    <n v="500"/>
    <m/>
    <s v="YEARLING RELEASE. FED LO RATION-SEE 182863-HIGH RATION"/>
    <x v="8"/>
    <s v="H-Spius Creek H"/>
    <s v="S-Nicola R"/>
    <s v="BC"/>
    <s v="FRTH"/>
    <s v="TOMM"/>
    <s v="N"/>
    <n v="1.2903440219142766"/>
    <m/>
  </r>
  <r>
    <s v="T"/>
    <n v="4.0999999999999996"/>
    <n v="20171204"/>
    <s v="CDFO"/>
    <s v="CDFO"/>
    <n v="3"/>
    <s v="182863"/>
    <x v="0"/>
    <m/>
    <m/>
    <m/>
    <m/>
    <n v="1"/>
    <n v="1"/>
    <x v="32"/>
    <n v="19980428"/>
    <n v="19980430"/>
    <s v="2FS  TOMMR0253"/>
    <s v="2FS  TOMMH0160"/>
    <s v="2FS  TOMMS0253"/>
    <x v="3"/>
    <s v="H"/>
    <s v="P"/>
    <m/>
    <n v="18.8"/>
    <n v="118"/>
    <s v="N"/>
    <n v="5000"/>
    <n v="49649"/>
    <m/>
    <m/>
    <n v="0"/>
    <n v="21920"/>
    <n v="5000"/>
    <n v="1013"/>
    <s v="W"/>
    <n v="0.02"/>
    <n v="1"/>
    <n v="500"/>
    <m/>
    <s v="YEARLING RELEASE. FED HIGH RATION. SEE 182862-LO RATION"/>
    <x v="8"/>
    <s v="H-Spius Creek H"/>
    <s v="S-Nicola R"/>
    <s v="BC"/>
    <s v="FRTH"/>
    <s v="TOMM"/>
    <s v="N"/>
    <n v="0.44149932526334873"/>
    <m/>
  </r>
  <r>
    <s v="T"/>
    <n v="4.0999999999999996"/>
    <n v="20171204"/>
    <s v="CDFO"/>
    <s v="CDFO"/>
    <n v="3"/>
    <s v="023662"/>
    <x v="0"/>
    <m/>
    <m/>
    <m/>
    <m/>
    <n v="1"/>
    <n v="1"/>
    <x v="3"/>
    <n v="198604"/>
    <n v="19860402"/>
    <s v="2FS  TOMMR0299"/>
    <s v="2FS  TOMMH0157"/>
    <s v="2FS  TOMMS0252"/>
    <x v="2"/>
    <s v="H"/>
    <s v="P"/>
    <m/>
    <n v="2.4"/>
    <m/>
    <s v="N"/>
    <n v="5000"/>
    <n v="38175"/>
    <m/>
    <m/>
    <n v="0"/>
    <n v="5459"/>
    <n v="5000"/>
    <n v="1180"/>
    <m/>
    <n v="0.03"/>
    <n v="5"/>
    <m/>
    <m/>
    <m/>
    <x v="49"/>
    <s v="H-Loon Creek H"/>
    <s v="S-Bonaparte R"/>
    <s v="BC"/>
    <s v="FRTH"/>
    <s v="TOMM"/>
    <s v="N"/>
    <n v="0.14299934512115259"/>
    <m/>
  </r>
  <r>
    <s v="T"/>
    <n v="4.0999999999999996"/>
    <n v="20171204"/>
    <s v="CDFO"/>
    <s v="CDFO"/>
    <n v="3"/>
    <s v="022418"/>
    <x v="0"/>
    <m/>
    <m/>
    <m/>
    <m/>
    <n v="1"/>
    <n v="1"/>
    <x v="24"/>
    <n v="19820426"/>
    <n v="19820430"/>
    <s v="2FS  TOMMR0299"/>
    <s v="2FS  TOMMH0157"/>
    <s v="2FS  TOMMS0252"/>
    <x v="2"/>
    <s v="H"/>
    <s v="P"/>
    <m/>
    <n v="2.7"/>
    <m/>
    <s v="N"/>
    <n v="5000"/>
    <n v="15360"/>
    <m/>
    <m/>
    <n v="5000"/>
    <n v="640"/>
    <m/>
    <m/>
    <m/>
    <n v="0.04"/>
    <n v="7"/>
    <m/>
    <m/>
    <m/>
    <x v="49"/>
    <s v="H-Loon Creek H"/>
    <s v="S-Bonaparte R"/>
    <s v="BC"/>
    <s v="FRTH"/>
    <s v="TOMM"/>
    <s v="N"/>
    <n v="4.1666666666666664E-2"/>
    <m/>
  </r>
  <r>
    <s v="T"/>
    <n v="4.0999999999999996"/>
    <n v="20171204"/>
    <s v="CDFO"/>
    <s v="CDFO"/>
    <n v="3"/>
    <s v="184116"/>
    <x v="0"/>
    <m/>
    <m/>
    <m/>
    <m/>
    <n v="1"/>
    <n v="2"/>
    <x v="19"/>
    <n v="199905"/>
    <n v="19990527"/>
    <s v="2FS  LWFRR1155"/>
    <s v="2FS  LWFRH0150"/>
    <s v="2FS  LWFRS1155"/>
    <x v="1"/>
    <s v="H"/>
    <s v="P"/>
    <m/>
    <n v="5.7"/>
    <n v="82"/>
    <s v="N"/>
    <n v="5000"/>
    <n v="21788"/>
    <m/>
    <m/>
    <n v="5000"/>
    <n v="445"/>
    <m/>
    <m/>
    <m/>
    <n v="0.02"/>
    <n v="2"/>
    <n v="400"/>
    <m/>
    <s v="NATIVE SUMMER-RUN RED CHINOOK POPULATION."/>
    <x v="27"/>
    <s v="H-Inch Creek H"/>
    <s v="S-Maria Sl"/>
    <s v="BC"/>
    <s v="FRTH"/>
    <s v="LWFR"/>
    <s v="N"/>
    <n v="2.04240866532036E-2"/>
    <m/>
  </r>
  <r>
    <s v="T"/>
    <n v="4.0999999999999996"/>
    <n v="20171204"/>
    <s v="CDFO"/>
    <s v="CDFO"/>
    <n v="3"/>
    <s v="182729"/>
    <x v="0"/>
    <m/>
    <m/>
    <m/>
    <m/>
    <n v="1"/>
    <n v="2"/>
    <x v="34"/>
    <n v="20000530"/>
    <n v="20000530"/>
    <s v="2FS  LWFRR1155"/>
    <s v="2FS  LWFRH0150"/>
    <s v="2FS  LWFRS1155"/>
    <x v="1"/>
    <s v="H"/>
    <s v="P"/>
    <m/>
    <n v="7.1"/>
    <n v="86"/>
    <s v="N"/>
    <n v="5000"/>
    <n v="20056"/>
    <m/>
    <m/>
    <n v="0"/>
    <n v="11758"/>
    <m/>
    <m/>
    <s v="B"/>
    <m/>
    <n v="2"/>
    <n v="400"/>
    <m/>
    <s v="NATIVE SUMMER-RUN RED CHINOOK POPULATION."/>
    <x v="27"/>
    <s v="H-Inch Creek H"/>
    <s v="S-Maria Sl"/>
    <s v="BC"/>
    <s v="FRTH"/>
    <s v="LWFR"/>
    <s v="N"/>
    <n v="0.58625847626645389"/>
    <m/>
  </r>
  <r>
    <s v="T"/>
    <n v="4.0999999999999996"/>
    <n v="20171204"/>
    <s v="CDFO"/>
    <s v="CDFO"/>
    <n v="3"/>
    <s v="024706"/>
    <x v="0"/>
    <m/>
    <m/>
    <m/>
    <m/>
    <n v="1"/>
    <n v="1"/>
    <x v="9"/>
    <n v="19870918"/>
    <n v="19870923"/>
    <s v="2FS  TOMMR0252"/>
    <s v="2FS  TOMMH0160"/>
    <s v="2FS  TOMMS0252"/>
    <x v="2"/>
    <s v="H"/>
    <s v="B"/>
    <m/>
    <n v="10.1"/>
    <m/>
    <s v="N"/>
    <n v="5000"/>
    <n v="25697"/>
    <m/>
    <m/>
    <n v="0"/>
    <n v="8839"/>
    <n v="5000"/>
    <n v="795"/>
    <m/>
    <n v="0.03"/>
    <n v="1"/>
    <m/>
    <m/>
    <s v="TIME OF RELEASE: FALL; COMBINE WITH 024705"/>
    <x v="4"/>
    <s v="H-Spius Creek H"/>
    <s v="S-Bonaparte R"/>
    <s v="BC"/>
    <s v="FRTH"/>
    <s v="TOMM"/>
    <s v="N"/>
    <n v="0.34397011324279098"/>
    <m/>
  </r>
  <r>
    <s v="T"/>
    <n v="4.0999999999999996"/>
    <n v="20171204"/>
    <s v="CDFO"/>
    <s v="CDFO"/>
    <n v="3"/>
    <s v="022536"/>
    <x v="0"/>
    <m/>
    <m/>
    <m/>
    <m/>
    <n v="1"/>
    <n v="1"/>
    <x v="15"/>
    <n v="198304"/>
    <n v="19830426"/>
    <s v="2FS  TOMMR0252"/>
    <s v="2FS  TOMMH0157"/>
    <s v="2FS  TOMMS0252"/>
    <x v="2"/>
    <s v="H"/>
    <s v="P"/>
    <m/>
    <n v="3.6"/>
    <m/>
    <s v="N"/>
    <n v="5000"/>
    <n v="28683"/>
    <m/>
    <m/>
    <n v="0"/>
    <n v="4800"/>
    <n v="5000"/>
    <n v="917"/>
    <m/>
    <n v="3.1E-2"/>
    <n v="7"/>
    <m/>
    <m/>
    <m/>
    <x v="4"/>
    <s v="H-Loon Creek H"/>
    <s v="S-Bonaparte R"/>
    <s v="BC"/>
    <s v="FRTH"/>
    <s v="TOMM"/>
    <s v="N"/>
    <n v="0.16734651187114319"/>
    <m/>
  </r>
  <r>
    <s v="T"/>
    <n v="4.0999999999999996"/>
    <n v="20171204"/>
    <s v="CDFO"/>
    <s v="CDFO"/>
    <n v="3"/>
    <s v="026036"/>
    <x v="0"/>
    <m/>
    <m/>
    <m/>
    <m/>
    <n v="1"/>
    <n v="1"/>
    <x v="17"/>
    <n v="198905"/>
    <n v="19890509"/>
    <s v="2FS  TOMFR0132"/>
    <s v="2FS  TOMFH0156"/>
    <s v="2FS  TOMFS0132"/>
    <x v="1"/>
    <s v="H"/>
    <s v="B"/>
    <m/>
    <n v="3.4"/>
    <m/>
    <s v="N"/>
    <n v="5000"/>
    <n v="56932"/>
    <m/>
    <m/>
    <n v="0"/>
    <n v="82438"/>
    <n v="5000"/>
    <n v="137"/>
    <m/>
    <n v="2.3999999999999998E-3"/>
    <n v="2"/>
    <m/>
    <m/>
    <s v="UPPER SALMON RIVER RELEASE"/>
    <x v="35"/>
    <s v="H-Eagle River H"/>
    <s v="S-Salmon R/TOMF"/>
    <s v="BC"/>
    <s v="FRTH"/>
    <s v="TOMF"/>
    <s v="N"/>
    <n v="1.4480081500737723"/>
    <m/>
  </r>
  <r>
    <s v="T"/>
    <n v="4.0999999999999996"/>
    <n v="20171204"/>
    <s v="CDFO"/>
    <s v="CDFO"/>
    <n v="3"/>
    <s v="024531"/>
    <x v="0"/>
    <m/>
    <m/>
    <m/>
    <m/>
    <n v="1"/>
    <n v="1"/>
    <x v="9"/>
    <n v="198704"/>
    <n v="19870402"/>
    <s v="2FS  TOMMR0252"/>
    <s v="2FS  TOMMH0160"/>
    <s v="2FS  TOMMS0252"/>
    <x v="2"/>
    <s v="H"/>
    <s v="B"/>
    <m/>
    <n v="2.9"/>
    <m/>
    <s v="N"/>
    <n v="5000"/>
    <n v="25988"/>
    <m/>
    <m/>
    <n v="5000"/>
    <n v="262"/>
    <m/>
    <m/>
    <m/>
    <n v="0.01"/>
    <n v="1"/>
    <m/>
    <m/>
    <s v="TIME OF RELEASE:EARLY; COMBINE WITH 024532-33"/>
    <x v="4"/>
    <s v="H-Spius Creek H"/>
    <s v="S-Bonaparte R"/>
    <s v="BC"/>
    <s v="FRTH"/>
    <s v="TOMM"/>
    <s v="N"/>
    <n v="1.0081576112051717E-2"/>
    <m/>
  </r>
  <r>
    <s v="T"/>
    <n v="4.0999999999999996"/>
    <n v="20171204"/>
    <s v="CDFO"/>
    <s v="CDFO"/>
    <n v="3"/>
    <s v="024532"/>
    <x v="0"/>
    <m/>
    <m/>
    <m/>
    <m/>
    <n v="1"/>
    <n v="1"/>
    <x v="9"/>
    <n v="198704"/>
    <n v="19870402"/>
    <s v="2FS  TOMMR0252"/>
    <s v="2FS  TOMMH0160"/>
    <s v="2FS  TOMMS0252"/>
    <x v="2"/>
    <s v="H"/>
    <s v="B"/>
    <m/>
    <n v="2.9"/>
    <m/>
    <s v="N"/>
    <n v="5000"/>
    <n v="26730"/>
    <m/>
    <m/>
    <n v="5000"/>
    <n v="270"/>
    <m/>
    <m/>
    <m/>
    <n v="0.01"/>
    <n v="1"/>
    <m/>
    <m/>
    <s v="TIME OF RELEASE: EARLY; COMBINE WITH 024531 &amp; 33"/>
    <x v="4"/>
    <s v="H-Spius Creek H"/>
    <s v="S-Bonaparte R"/>
    <s v="BC"/>
    <s v="FRTH"/>
    <s v="TOMM"/>
    <s v="N"/>
    <n v="1.0101010101010102E-2"/>
    <m/>
  </r>
  <r>
    <s v="T"/>
    <n v="4.0999999999999996"/>
    <n v="20171204"/>
    <s v="CDFO"/>
    <s v="CDFO"/>
    <n v="3"/>
    <s v="024533"/>
    <x v="0"/>
    <m/>
    <m/>
    <m/>
    <m/>
    <n v="1"/>
    <n v="1"/>
    <x v="9"/>
    <n v="198704"/>
    <n v="19870402"/>
    <s v="2FS  TOMMR0252"/>
    <s v="2FS  TOMMH0160"/>
    <s v="2FS  TOMMS0252"/>
    <x v="2"/>
    <s v="H"/>
    <s v="B"/>
    <m/>
    <n v="2.9"/>
    <m/>
    <s v="N"/>
    <n v="5000"/>
    <n v="25443"/>
    <m/>
    <m/>
    <n v="5000"/>
    <n v="257"/>
    <m/>
    <m/>
    <m/>
    <n v="0.01"/>
    <n v="1"/>
    <m/>
    <m/>
    <s v="TIME OF RELEASE: EARLY; COMBINE WITH 024531-32"/>
    <x v="4"/>
    <s v="H-Spius Creek H"/>
    <s v="S-Bonaparte R"/>
    <s v="BC"/>
    <s v="FRTH"/>
    <s v="TOMM"/>
    <s v="N"/>
    <n v="1.0101010101010102E-2"/>
    <m/>
  </r>
  <r>
    <s v="T"/>
    <n v="4.0999999999999996"/>
    <n v="20171204"/>
    <s v="CDFO"/>
    <s v="CDFO"/>
    <n v="3"/>
    <s v="023614"/>
    <x v="0"/>
    <m/>
    <m/>
    <m/>
    <m/>
    <n v="1"/>
    <n v="1"/>
    <x v="3"/>
    <n v="198604"/>
    <n v="19860428"/>
    <s v="2FS  UPFRR0280"/>
    <s v="2FS  UPFRH0155"/>
    <s v="2FS  UPFRS0280"/>
    <x v="1"/>
    <s v="H"/>
    <s v="P"/>
    <m/>
    <n v="3.5"/>
    <m/>
    <s v="N"/>
    <n v="5000"/>
    <n v="25152"/>
    <m/>
    <m/>
    <n v="0"/>
    <n v="26314"/>
    <m/>
    <m/>
    <m/>
    <m/>
    <n v="1"/>
    <m/>
    <m/>
    <s v="ALSO SEE 023612 AND 023613"/>
    <x v="46"/>
    <s v="H-Quesnel River H"/>
    <s v="S-Baezaeko R"/>
    <s v="BC"/>
    <s v="FRTH"/>
    <s v="UPFR"/>
    <s v="N"/>
    <n v="1.0461991094147582"/>
    <m/>
  </r>
  <r>
    <s v="T"/>
    <n v="4.0999999999999996"/>
    <n v="20171204"/>
    <s v="CDFO"/>
    <s v="CDFO"/>
    <n v="3"/>
    <s v="022429"/>
    <x v="0"/>
    <m/>
    <m/>
    <m/>
    <m/>
    <n v="1"/>
    <n v="2"/>
    <x v="15"/>
    <n v="198304"/>
    <n v="19830415"/>
    <s v="2FS  UPFRR0155"/>
    <s v="2FS  UPFRH0155"/>
    <s v="2FS  UPFRS0155"/>
    <x v="2"/>
    <s v="H"/>
    <s v="B"/>
    <m/>
    <n v="2.2000000000000002"/>
    <m/>
    <s v="N"/>
    <n v="5000"/>
    <n v="24460"/>
    <m/>
    <m/>
    <n v="0"/>
    <n v="31810"/>
    <n v="5000"/>
    <n v="499"/>
    <m/>
    <n v="0.02"/>
    <n v="35"/>
    <m/>
    <m/>
    <s v="RELEASE TIMING STUDY - WHITE FLESH"/>
    <x v="5"/>
    <s v="H-Quesnel River H"/>
    <s v="S-Quesnel R"/>
    <s v="BC"/>
    <s v="FRTH"/>
    <s v="UPFR"/>
    <s v="N"/>
    <n v="1.3004905968928864"/>
    <m/>
  </r>
  <r>
    <s v="T"/>
    <n v="4.0999999999999996"/>
    <n v="20171204"/>
    <s v="CDFO"/>
    <s v="CDFO"/>
    <n v="3"/>
    <s v="021508*1"/>
    <x v="0"/>
    <m/>
    <m/>
    <m/>
    <m/>
    <n v="1"/>
    <n v="1"/>
    <x v="39"/>
    <n v="197609"/>
    <n v="197610"/>
    <s v="2FS  TOMMR0253"/>
    <m/>
    <s v="2FS  TOMMS0253"/>
    <x v="0"/>
    <s v="W"/>
    <m/>
    <m/>
    <m/>
    <m/>
    <m/>
    <n v="5000"/>
    <n v="3792"/>
    <m/>
    <m/>
    <n v="5000"/>
    <n v="113"/>
    <m/>
    <m/>
    <m/>
    <n v="2.8899999999999999E-2"/>
    <m/>
    <m/>
    <s v="Y"/>
    <m/>
    <x v="8"/>
    <s v="NA"/>
    <s v="S-Nicola R"/>
    <s v="BC"/>
    <s v="FRTH"/>
    <s v="TOMM"/>
    <s v="N"/>
    <n v="2.979957805907173E-2"/>
    <m/>
  </r>
  <r>
    <s v="T"/>
    <n v="4.0999999999999996"/>
    <n v="20171204"/>
    <s v="CDFO"/>
    <s v="CDFO"/>
    <n v="3"/>
    <s v="025859"/>
    <x v="0"/>
    <m/>
    <m/>
    <m/>
    <m/>
    <n v="1"/>
    <n v="1"/>
    <x v="17"/>
    <n v="19900418"/>
    <n v="19900419"/>
    <s v="2FS  TOMMR0253"/>
    <s v="2FS  TOMMH0160"/>
    <s v="2FS  TOMMS0253"/>
    <x v="3"/>
    <s v="H"/>
    <s v="P"/>
    <m/>
    <n v="17"/>
    <n v="110"/>
    <s v="N"/>
    <n v="5000"/>
    <n v="25368"/>
    <m/>
    <m/>
    <n v="0"/>
    <n v="18978"/>
    <n v="5000"/>
    <n v="25"/>
    <s v="B"/>
    <n v="1E-3"/>
    <n v="240"/>
    <m/>
    <m/>
    <s v="TIME OF RELEASE: NORMAL 1+ SM. SEE ALSO 025858."/>
    <x v="8"/>
    <s v="H-Spius Creek H"/>
    <s v="S-Nicola R"/>
    <s v="BC"/>
    <s v="FRTH"/>
    <s v="TOMM"/>
    <s v="N"/>
    <n v="0.74810785241248823"/>
    <m/>
  </r>
  <r>
    <s v="T"/>
    <n v="4.0999999999999996"/>
    <n v="20171204"/>
    <s v="CDFO"/>
    <s v="CDFO"/>
    <n v="3"/>
    <s v="024022"/>
    <x v="0"/>
    <m/>
    <m/>
    <m/>
    <m/>
    <n v="1"/>
    <n v="1"/>
    <x v="3"/>
    <n v="198605"/>
    <n v="19860526"/>
    <s v="2FS  TOMFR0132"/>
    <s v="2FS  TOMFH0156"/>
    <s v="2FS  TOMFS0132"/>
    <x v="1"/>
    <s v="H"/>
    <s v="P"/>
    <m/>
    <n v="3.5"/>
    <m/>
    <s v="N"/>
    <n v="5000"/>
    <n v="25990"/>
    <m/>
    <m/>
    <n v="0"/>
    <n v="47750"/>
    <n v="5000"/>
    <n v="157"/>
    <m/>
    <n v="6.0000000000000001E-3"/>
    <n v="2"/>
    <m/>
    <m/>
    <m/>
    <x v="35"/>
    <s v="H-Eagle River H"/>
    <s v="S-Salmon R/TOMF"/>
    <s v="BC"/>
    <s v="FRTH"/>
    <s v="TOMF"/>
    <s v="N"/>
    <n v="1.8372450942670258"/>
    <m/>
  </r>
  <r>
    <s v="T"/>
    <n v="4.0999999999999996"/>
    <n v="20171204"/>
    <s v="CDFO"/>
    <s v="CDFO"/>
    <n v="3"/>
    <s v="020740"/>
    <x v="0"/>
    <m/>
    <m/>
    <m/>
    <m/>
    <n v="1"/>
    <n v="1"/>
    <x v="11"/>
    <n v="19910307"/>
    <n v="19910313"/>
    <s v="2FS  TOMMR0253"/>
    <s v="2FS  TOMMH0160"/>
    <s v="2FS  TOMMS0253"/>
    <x v="3"/>
    <s v="H"/>
    <s v="B"/>
    <m/>
    <n v="18.5"/>
    <n v="116"/>
    <s v="N"/>
    <n v="5000"/>
    <n v="25138"/>
    <m/>
    <m/>
    <n v="0"/>
    <n v="21526"/>
    <m/>
    <m/>
    <s v="W"/>
    <m/>
    <n v="105"/>
    <n v="1000"/>
    <m/>
    <s v="TIME OF RELEASE:1+ SM RELEASE 1 MONTH EARLIER THAN NORMAL. SEE ALSO 020741"/>
    <x v="8"/>
    <s v="H-Spius Creek H"/>
    <s v="S-Nicola R"/>
    <s v="BC"/>
    <s v="FRTH"/>
    <s v="TOMM"/>
    <s v="N"/>
    <n v="0.85631315140424857"/>
    <m/>
  </r>
  <r>
    <s v="T"/>
    <n v="4.0999999999999996"/>
    <n v="20171204"/>
    <s v="CDFO"/>
    <s v="CDFO"/>
    <n v="3"/>
    <s v="025163"/>
    <x v="0"/>
    <m/>
    <m/>
    <m/>
    <m/>
    <n v="1"/>
    <n v="1"/>
    <x v="5"/>
    <n v="19880405"/>
    <n v="19880502"/>
    <s v="2FS  TOMMR0253"/>
    <s v="2FS  TOMMH0160"/>
    <s v="2FS  TOMMS0253"/>
    <x v="1"/>
    <s v="H"/>
    <s v="P"/>
    <m/>
    <n v="5.4"/>
    <n v="67"/>
    <s v="N"/>
    <n v="5000"/>
    <n v="24107"/>
    <m/>
    <m/>
    <n v="0"/>
    <n v="71698"/>
    <n v="5000"/>
    <n v="669"/>
    <s v="W"/>
    <n v="2.7E-2"/>
    <n v="1"/>
    <m/>
    <m/>
    <s v="TIME OF RELEASE-NORMAL SPRING"/>
    <x v="8"/>
    <s v="H-Spius Creek H"/>
    <s v="S-Nicola R"/>
    <s v="BC"/>
    <s v="FRTH"/>
    <s v="TOMM"/>
    <s v="N"/>
    <n v="2.9741568838926451"/>
    <m/>
  </r>
  <r>
    <s v="T"/>
    <n v="4.0999999999999996"/>
    <n v="20171204"/>
    <s v="CDFO"/>
    <s v="CDFO"/>
    <n v="3"/>
    <s v="181642"/>
    <x v="0"/>
    <m/>
    <m/>
    <m/>
    <m/>
    <n v="1"/>
    <n v="1"/>
    <x v="18"/>
    <n v="19950508"/>
    <n v="19950511"/>
    <s v="2FS  TOMMR0253"/>
    <s v="2FS  TOMMH0160"/>
    <s v="2FS  TOMMS0253"/>
    <x v="3"/>
    <s v="H"/>
    <s v="P"/>
    <m/>
    <n v="20.7"/>
    <n v="223"/>
    <s v="N"/>
    <n v="5000"/>
    <n v="23048"/>
    <m/>
    <m/>
    <n v="0"/>
    <n v="48501"/>
    <n v="5000"/>
    <n v="304"/>
    <s v="W"/>
    <n v="1.2999999999999999E-2"/>
    <n v="1"/>
    <n v="500"/>
    <m/>
    <s v="YEARLING RELEASE"/>
    <x v="8"/>
    <s v="H-Spius Creek H"/>
    <s v="S-Nicola R"/>
    <s v="BC"/>
    <s v="FRTH"/>
    <s v="TOMM"/>
    <s v="N"/>
    <n v="2.1043474488024994"/>
    <m/>
  </r>
  <r>
    <s v="N"/>
    <n v="4.0999999999999996"/>
    <n v="20171204"/>
    <s v="CDFO"/>
    <s v="CDFO"/>
    <n v="3"/>
    <s v="!03NOCN99139"/>
    <x v="1"/>
    <m/>
    <m/>
    <m/>
    <m/>
    <n v="1"/>
    <n v="2"/>
    <x v="34"/>
    <n v="200005"/>
    <n v="200005"/>
    <s v="2FS  UPFRR0155"/>
    <s v="2FS  UPFRH2480"/>
    <s v="2FS  UPFRS0155"/>
    <x v="1"/>
    <s v="H"/>
    <s v="B"/>
    <s v="FR"/>
    <n v="3"/>
    <m/>
    <s v="N"/>
    <m/>
    <m/>
    <m/>
    <m/>
    <n v="0"/>
    <n v="325"/>
    <m/>
    <m/>
    <s v="B"/>
    <m/>
    <m/>
    <m/>
    <m/>
    <m/>
    <x v="5"/>
    <s v="H-Quesnel Schools"/>
    <s v="S-Quesnel R"/>
    <s v="BC"/>
    <s v="FRTH"/>
    <s v="UPFR"/>
    <s v="N"/>
    <s v=""/>
    <m/>
  </r>
  <r>
    <s v="N"/>
    <n v="4.0999999999999996"/>
    <n v="20171204"/>
    <s v="CDFO"/>
    <s v="CDFO"/>
    <n v="3"/>
    <s v="!03NOCN9914"/>
    <x v="1"/>
    <m/>
    <m/>
    <m/>
    <m/>
    <n v="1"/>
    <n v="2"/>
    <x v="34"/>
    <n v="200003"/>
    <n v="200003"/>
    <s v="2FS  TOMFR0161"/>
    <s v="2FS  TOMFH2083"/>
    <s v="2FS  TOMFS0161"/>
    <x v="1"/>
    <s v="H"/>
    <s v="B"/>
    <s v="FR"/>
    <n v="3"/>
    <m/>
    <s v="N"/>
    <m/>
    <m/>
    <m/>
    <m/>
    <n v="0"/>
    <n v="350"/>
    <m/>
    <m/>
    <s v="B"/>
    <m/>
    <m/>
    <m/>
    <m/>
    <m/>
    <x v="1"/>
    <s v="H-Revelstoke Schools"/>
    <s v="S-Shuswap R Low"/>
    <s v="BC"/>
    <s v="FRTH"/>
    <s v="TOMF"/>
    <s v="N"/>
    <s v=""/>
    <m/>
  </r>
  <r>
    <s v="T"/>
    <n v="4.0999999999999996"/>
    <n v="20171204"/>
    <s v="CDFO"/>
    <s v="CDFO"/>
    <n v="3"/>
    <s v="025432"/>
    <x v="0"/>
    <m/>
    <m/>
    <m/>
    <m/>
    <n v="1"/>
    <n v="1"/>
    <x v="5"/>
    <n v="19890310"/>
    <n v="19890331"/>
    <s v="2FS  TOMMR0253"/>
    <s v="2FS  TOMMH0160"/>
    <s v="2FS  TOMMS0253"/>
    <x v="3"/>
    <s v="H"/>
    <s v="B"/>
    <m/>
    <n v="18"/>
    <n v="112"/>
    <s v="N"/>
    <n v="5000"/>
    <n v="26953"/>
    <m/>
    <m/>
    <n v="0"/>
    <n v="12937"/>
    <n v="5000"/>
    <n v="135"/>
    <s v="W"/>
    <n v="5.0000000000000001E-3"/>
    <n v="1"/>
    <m/>
    <m/>
    <s v="TIME OF RELEASE: YEARLING"/>
    <x v="8"/>
    <s v="H-Spius Creek H"/>
    <s v="S-Nicola R"/>
    <s v="BC"/>
    <s v="FRTH"/>
    <s v="TOMM"/>
    <s v="N"/>
    <n v="0.47998367528661001"/>
    <m/>
  </r>
  <r>
    <s v="T"/>
    <n v="4.0999999999999996"/>
    <n v="20171204"/>
    <s v="CDFO"/>
    <s v="CDFO"/>
    <n v="3"/>
    <s v="025201"/>
    <x v="0"/>
    <m/>
    <m/>
    <m/>
    <m/>
    <n v="1"/>
    <n v="1"/>
    <x v="5"/>
    <n v="19880405"/>
    <n v="19880502"/>
    <s v="2FS  TOMMR0253"/>
    <s v="2FS  TOMMH0160"/>
    <s v="2FS  TOMMS0253"/>
    <x v="1"/>
    <s v="H"/>
    <s v="P"/>
    <m/>
    <n v="5.4"/>
    <n v="67"/>
    <s v="N"/>
    <n v="5000"/>
    <n v="25738"/>
    <m/>
    <m/>
    <n v="0"/>
    <n v="76549"/>
    <n v="5000"/>
    <n v="103"/>
    <s v="W"/>
    <n v="4.0000000000000001E-3"/>
    <n v="1"/>
    <m/>
    <m/>
    <s v="TIME OF RELEASE-NORMAL SPRING"/>
    <x v="8"/>
    <s v="H-Spius Creek H"/>
    <s v="S-Nicola R"/>
    <s v="BC"/>
    <s v="FRTH"/>
    <s v="TOMM"/>
    <s v="N"/>
    <n v="2.9741627166057967"/>
    <m/>
  </r>
  <r>
    <s v="T"/>
    <n v="4.0999999999999996"/>
    <n v="20171204"/>
    <s v="CDFO"/>
    <s v="CDFO"/>
    <n v="3"/>
    <s v="025826"/>
    <x v="0"/>
    <m/>
    <m/>
    <m/>
    <m/>
    <n v="1"/>
    <n v="2"/>
    <x v="17"/>
    <n v="198905"/>
    <n v="19890515"/>
    <s v="2FS  TOMFR1958"/>
    <s v="2FS  TOMFH1958"/>
    <s v="2FS  TOMFS1958"/>
    <x v="1"/>
    <s v="H"/>
    <s v="B"/>
    <m/>
    <n v="6.6"/>
    <n v="83"/>
    <s v="N"/>
    <n v="5000"/>
    <n v="25100"/>
    <m/>
    <m/>
    <n v="0"/>
    <n v="193910"/>
    <m/>
    <m/>
    <s v="W"/>
    <m/>
    <n v="1"/>
    <m/>
    <m/>
    <s v="TIME OF RELEASE:LATE. SEE 025825"/>
    <x v="12"/>
    <s v="H-Shuswap River, Middle,"/>
    <s v="S-Shuswap R Middle"/>
    <s v="BC"/>
    <s v="FRTH"/>
    <s v="TOMF"/>
    <s v="N"/>
    <n v="7.7254980079681275"/>
    <m/>
  </r>
  <r>
    <s v="T"/>
    <n v="4.0999999999999996"/>
    <n v="20171204"/>
    <s v="CDFO"/>
    <s v="CDFO"/>
    <n v="3"/>
    <s v="180969"/>
    <x v="2"/>
    <m/>
    <m/>
    <m/>
    <m/>
    <n v="1"/>
    <n v="2"/>
    <x v="31"/>
    <n v="20100511"/>
    <n v="20100513"/>
    <s v="2FS  TOMFR0161"/>
    <s v="2FS  TOMFH1958"/>
    <s v="2FS  TOMFS0161"/>
    <x v="1"/>
    <s v="H"/>
    <s v="P"/>
    <s v="VO"/>
    <n v="6.13"/>
    <n v="80"/>
    <s v="N"/>
    <n v="5000"/>
    <n v="54546"/>
    <m/>
    <m/>
    <n v="0"/>
    <n v="5102"/>
    <n v="5000"/>
    <n v="1687"/>
    <s v="V"/>
    <n v="0.03"/>
    <n v="45"/>
    <n v="200"/>
    <m/>
    <m/>
    <x v="1"/>
    <s v="H-Shuswap River, Middle,"/>
    <s v="S-Shuswap R Low"/>
    <s v="BC"/>
    <s v="FRTH"/>
    <s v="TOMF"/>
    <s v="N"/>
    <n v="9.3535731309353567E-2"/>
    <m/>
  </r>
  <r>
    <s v="T"/>
    <n v="4.0999999999999996"/>
    <n v="20171204"/>
    <s v="CDFO"/>
    <s v="CDFO"/>
    <n v="3"/>
    <s v="180972"/>
    <x v="2"/>
    <m/>
    <m/>
    <m/>
    <m/>
    <n v="1"/>
    <n v="2"/>
    <x v="31"/>
    <n v="20100511"/>
    <n v="20100513"/>
    <s v="2FS  TOMFR0161"/>
    <s v="2FS  TOMFH1958"/>
    <s v="2FS  TOMFS0161"/>
    <x v="1"/>
    <s v="H"/>
    <s v="P"/>
    <s v="VO"/>
    <n v="6.13"/>
    <n v="80"/>
    <s v="N"/>
    <n v="5000"/>
    <n v="55354"/>
    <m/>
    <m/>
    <n v="0"/>
    <n v="5178"/>
    <n v="5000"/>
    <n v="559"/>
    <s v="V"/>
    <n v="0.01"/>
    <n v="35"/>
    <n v="200"/>
    <m/>
    <m/>
    <x v="1"/>
    <s v="H-Shuswap River, Middle,"/>
    <s v="S-Shuswap R Low"/>
    <s v="BC"/>
    <s v="FRTH"/>
    <s v="TOMF"/>
    <s v="N"/>
    <n v="9.3543375365827228E-2"/>
    <m/>
  </r>
  <r>
    <s v="T"/>
    <n v="4.0999999999999996"/>
    <n v="20171204"/>
    <s v="CDFO"/>
    <s v="CDFO"/>
    <n v="3"/>
    <s v="024201"/>
    <x v="0"/>
    <m/>
    <m/>
    <m/>
    <m/>
    <n v="1"/>
    <n v="2"/>
    <x v="9"/>
    <n v="198803"/>
    <n v="19880329"/>
    <s v="2FS  TOMFR0156"/>
    <s v="2FS  TOMFH0156"/>
    <s v="2FS  TOMFS0156"/>
    <x v="3"/>
    <s v="H"/>
    <s v="P"/>
    <m/>
    <n v="19.5"/>
    <m/>
    <s v="N"/>
    <n v="5000"/>
    <n v="21131"/>
    <m/>
    <m/>
    <n v="5000"/>
    <n v="257"/>
    <m/>
    <m/>
    <m/>
    <n v="1.2E-2"/>
    <n v="335"/>
    <m/>
    <m/>
    <s v="TIME OF RELEASE:YEARLING. SEE 024202-03(1+),024301-06(SM),024553-55(FALL)"/>
    <x v="6"/>
    <s v="H-Eagle River H"/>
    <s v="S-Eagle R"/>
    <s v="BC"/>
    <s v="FRTH"/>
    <s v="TOMF"/>
    <s v="N"/>
    <n v="1.2162226113293265E-2"/>
    <m/>
  </r>
  <r>
    <s v="T"/>
    <n v="4.0999999999999996"/>
    <n v="20171204"/>
    <s v="CDFO"/>
    <s v="CDFO"/>
    <n v="3"/>
    <s v="021326"/>
    <x v="0"/>
    <m/>
    <m/>
    <m/>
    <m/>
    <n v="1"/>
    <n v="1"/>
    <x v="28"/>
    <n v="19920410"/>
    <n v="19920410"/>
    <s v="2FS  UPFRR1890"/>
    <s v="2FS  UPFRH0270"/>
    <s v="2FS  UPFRS1890"/>
    <x v="3"/>
    <s v="H"/>
    <s v="P"/>
    <m/>
    <n v="12.54"/>
    <m/>
    <s v="N"/>
    <n v="5000"/>
    <n v="27839"/>
    <m/>
    <m/>
    <n v="0"/>
    <n v="719"/>
    <m/>
    <m/>
    <s v="C"/>
    <m/>
    <n v="1"/>
    <m/>
    <m/>
    <m/>
    <x v="15"/>
    <s v="H-Penny H"/>
    <s v="S-Dome Cr"/>
    <s v="BC"/>
    <s v="FRTH"/>
    <s v="UPFR"/>
    <s v="N"/>
    <n v="2.5827077122023062E-2"/>
    <m/>
  </r>
  <r>
    <s v="T"/>
    <n v="4.0999999999999996"/>
    <n v="20171204"/>
    <s v="CDFO"/>
    <s v="CDFO"/>
    <n v="3"/>
    <s v="181462"/>
    <x v="0"/>
    <m/>
    <m/>
    <m/>
    <m/>
    <n v="1"/>
    <n v="1"/>
    <x v="2"/>
    <n v="19960430"/>
    <n v="199605"/>
    <s v="2FS  TOMMR0254"/>
    <s v="2FS  TOMMH0254"/>
    <s v="2FS  TOMMS0254"/>
    <x v="3"/>
    <s v="H"/>
    <s v="P"/>
    <m/>
    <n v="19.399999999999999"/>
    <m/>
    <s v="N"/>
    <n v="5000"/>
    <n v="17844"/>
    <m/>
    <m/>
    <m/>
    <m/>
    <m/>
    <m/>
    <m/>
    <m/>
    <n v="1"/>
    <n v="100"/>
    <m/>
    <s v="REARING MORTS NOT REC.; USED BIOSTD SURV.; SEE ALSO 181461."/>
    <x v="50"/>
    <s v="H-Deadman River H"/>
    <s v="S-Deadman R"/>
    <s v="BC"/>
    <s v="FRTH"/>
    <s v="TOMM"/>
    <s v="N"/>
    <n v="0"/>
    <m/>
  </r>
  <r>
    <s v="T"/>
    <n v="4.0999999999999996"/>
    <n v="20171204"/>
    <s v="CDFO"/>
    <s v="CDFO"/>
    <n v="3"/>
    <s v="180836"/>
    <x v="0"/>
    <m/>
    <m/>
    <m/>
    <m/>
    <n v="1"/>
    <n v="2"/>
    <x v="13"/>
    <n v="19930331"/>
    <n v="19930412"/>
    <s v="2FS  UPFRR0155"/>
    <s v="2FS  UPFRH0155"/>
    <s v="2FS  UPFRS0155"/>
    <x v="3"/>
    <s v="H"/>
    <s v="B"/>
    <m/>
    <n v="10.6"/>
    <n v="94"/>
    <s v="N"/>
    <n v="5000"/>
    <n v="51416"/>
    <m/>
    <m/>
    <n v="0"/>
    <n v="147532"/>
    <n v="5000"/>
    <n v="201"/>
    <s v="B"/>
    <n v="3.8999999999999998E-3"/>
    <n v="1"/>
    <n v="100"/>
    <m/>
    <s v="WHITES.YEARLING RELEASE FROM CHANNEL"/>
    <x v="5"/>
    <s v="H-Quesnel River H"/>
    <s v="S-Quesnel R"/>
    <s v="BC"/>
    <s v="FRTH"/>
    <s v="UPFR"/>
    <s v="N"/>
    <n v="2.869379181577719"/>
    <m/>
  </r>
  <r>
    <s v="T"/>
    <n v="4.0999999999999996"/>
    <n v="20171204"/>
    <s v="CDFO"/>
    <s v="CDFO"/>
    <n v="3"/>
    <s v="023844"/>
    <x v="0"/>
    <m/>
    <m/>
    <m/>
    <m/>
    <n v="1"/>
    <n v="1"/>
    <x v="9"/>
    <n v="19870629"/>
    <n v="19870708"/>
    <s v="2FS  TOMMR0254"/>
    <m/>
    <s v="2FS  TOMMS0254"/>
    <x v="4"/>
    <s v="W"/>
    <s v="B"/>
    <m/>
    <n v="1.7"/>
    <m/>
    <s v="N"/>
    <n v="5000"/>
    <n v="9150"/>
    <m/>
    <m/>
    <n v="0"/>
    <n v="450"/>
    <n v="5000"/>
    <n v="97"/>
    <s v="C"/>
    <n v="1.0500000000000001E-2"/>
    <n v="1"/>
    <m/>
    <m/>
    <s v="RECONNAISSANCE PRIOR TO HATCHERY CONSTRUCTION"/>
    <x v="50"/>
    <s v="NA"/>
    <s v="S-Deadman R"/>
    <s v="BC"/>
    <s v="FRTH"/>
    <s v="TOMM"/>
    <s v="N"/>
    <n v="4.9180327868852458E-2"/>
    <m/>
  </r>
  <r>
    <s v="T"/>
    <n v="4.0999999999999996"/>
    <n v="20171204"/>
    <s v="CDFO"/>
    <s v="CDFO"/>
    <n v="3"/>
    <s v="025203"/>
    <x v="0"/>
    <m/>
    <m/>
    <m/>
    <m/>
    <n v="1"/>
    <n v="1"/>
    <x v="5"/>
    <n v="19880414"/>
    <n v="19880419"/>
    <s v="2FS  TOMMR0254"/>
    <s v="2FS  TOMMH0160"/>
    <s v="2FS  TOMMS0254"/>
    <x v="1"/>
    <s v="H"/>
    <s v="P"/>
    <m/>
    <n v="4.3"/>
    <n v="70"/>
    <s v="N"/>
    <n v="5000"/>
    <n v="25600"/>
    <m/>
    <m/>
    <n v="0"/>
    <n v="33857"/>
    <m/>
    <m/>
    <s v="W"/>
    <m/>
    <n v="1"/>
    <m/>
    <m/>
    <s v="ALSO SEE 025204"/>
    <x v="50"/>
    <s v="H-Spius Creek H"/>
    <s v="S-Deadman R"/>
    <s v="BC"/>
    <s v="FRTH"/>
    <s v="TOMM"/>
    <s v="N"/>
    <n v="1.3225390625"/>
    <m/>
  </r>
  <r>
    <s v="T"/>
    <n v="4.0999999999999996"/>
    <n v="20171204"/>
    <s v="CDFO"/>
    <s v="CDFO"/>
    <n v="3"/>
    <s v="022121"/>
    <x v="0"/>
    <m/>
    <m/>
    <m/>
    <m/>
    <n v="1"/>
    <n v="1"/>
    <x v="40"/>
    <n v="197707"/>
    <n v="197710"/>
    <s v="2FS  TOMMR0254"/>
    <m/>
    <s v="2FS  TOMMS0254"/>
    <x v="0"/>
    <s v="W"/>
    <s v="E"/>
    <m/>
    <n v="3.98"/>
    <m/>
    <m/>
    <n v="5000"/>
    <n v="7379"/>
    <m/>
    <m/>
    <n v="5000"/>
    <n v="679"/>
    <m/>
    <m/>
    <m/>
    <n v="8.43E-2"/>
    <m/>
    <m/>
    <m/>
    <m/>
    <x v="50"/>
    <s v="NA"/>
    <s v="S-Deadman R"/>
    <s v="BC"/>
    <s v="FRTH"/>
    <s v="TOMM"/>
    <s v="N"/>
    <n v="9.2017888602791711E-2"/>
    <m/>
  </r>
  <r>
    <s v="T"/>
    <n v="4.0999999999999996"/>
    <n v="20171204"/>
    <s v="CDFO"/>
    <s v="CDFO"/>
    <n v="3"/>
    <s v="023729"/>
    <x v="0"/>
    <m/>
    <m/>
    <m/>
    <m/>
    <n v="1"/>
    <n v="1"/>
    <x v="3"/>
    <n v="198605"/>
    <n v="19860526"/>
    <s v="2FS  UPFRR3175"/>
    <s v="2FS  UPFRH0155"/>
    <s v="2FS  UPFRS3175"/>
    <x v="1"/>
    <s v="H"/>
    <s v="P"/>
    <m/>
    <n v="3.3"/>
    <m/>
    <s v="N"/>
    <n v="5000"/>
    <n v="75334"/>
    <m/>
    <m/>
    <n v="0"/>
    <n v="114153"/>
    <m/>
    <m/>
    <m/>
    <m/>
    <n v="1"/>
    <m/>
    <m/>
    <m/>
    <x v="68"/>
    <s v="H-Quesnel River H"/>
    <s v="S-Swift R/UPFR"/>
    <s v="BC"/>
    <s v="FRTH"/>
    <s v="UPFR"/>
    <s v="N"/>
    <n v="1.5152919000716807"/>
    <m/>
  </r>
  <r>
    <s v="T"/>
    <n v="4.0999999999999996"/>
    <n v="20171204"/>
    <s v="CDFO"/>
    <s v="CDFO"/>
    <n v="3"/>
    <s v="181982"/>
    <x v="2"/>
    <m/>
    <m/>
    <s v="D"/>
    <s v="032012H00002504"/>
    <n v="1"/>
    <n v="3"/>
    <x v="30"/>
    <n v="20120516"/>
    <n v="20120516"/>
    <s v="2FS  LWFRR0107"/>
    <s v="2FS  LWFRH0107"/>
    <s v="2FS  LWFRS0107"/>
    <x v="1"/>
    <s v="H"/>
    <s v="P"/>
    <s v="VO"/>
    <n v="4.93"/>
    <m/>
    <s v="N"/>
    <n v="5000"/>
    <n v="49387"/>
    <m/>
    <m/>
    <n v="0"/>
    <n v="112439"/>
    <n v="5000"/>
    <n v="644"/>
    <s v="B"/>
    <n v="8.3000000000000001E-3"/>
    <m/>
    <m/>
    <m/>
    <m/>
    <x v="16"/>
    <s v="H-Chilliwack River H"/>
    <s v="S-Chilliwack R"/>
    <s v="BC"/>
    <s v="FRTH"/>
    <s v="LWFR"/>
    <s v="N"/>
    <n v="2.2766922469475772"/>
    <m/>
  </r>
  <r>
    <s v="N"/>
    <n v="4.0999999999999996"/>
    <n v="20171204"/>
    <s v="CDFO"/>
    <s v="CDFO"/>
    <n v="3"/>
    <s v="!03NOCN9630"/>
    <x v="1"/>
    <m/>
    <m/>
    <m/>
    <m/>
    <n v="1"/>
    <n v="3"/>
    <x v="32"/>
    <n v="19970621"/>
    <n v="19970621"/>
    <s v="2FS  LWFRR0499"/>
    <s v="2FS  LWFRH0499"/>
    <s v="2FS  LWFRS0107"/>
    <x v="1"/>
    <s v="H"/>
    <s v="B"/>
    <m/>
    <n v="3"/>
    <m/>
    <s v="N"/>
    <m/>
    <m/>
    <m/>
    <m/>
    <n v="0"/>
    <n v="10200"/>
    <m/>
    <m/>
    <s v="B"/>
    <m/>
    <m/>
    <m/>
    <m/>
    <s v="FIRST TRANSPLANT RELEASE OF CHINOOK."/>
    <x v="10"/>
    <s v="H-Coquitlam River H"/>
    <s v="S-Chilliwack R"/>
    <s v="BC"/>
    <s v="FRTH"/>
    <s v="LWFR"/>
    <s v="N"/>
    <s v=""/>
    <m/>
  </r>
  <r>
    <s v="N"/>
    <n v="4.0999999999999996"/>
    <n v="20171204"/>
    <s v="CDFO"/>
    <s v="CDFO"/>
    <n v="3"/>
    <s v="!03NOCN96121"/>
    <x v="1"/>
    <m/>
    <m/>
    <m/>
    <m/>
    <n v="1"/>
    <n v="1"/>
    <x v="32"/>
    <n v="19980430"/>
    <n v="19980501"/>
    <s v="2FS  TOMMR1387"/>
    <s v="2FS  TOMMH0160"/>
    <s v="2FS  TOMMS1387"/>
    <x v="3"/>
    <s v="H"/>
    <s v="B"/>
    <m/>
    <n v="18.8"/>
    <n v="117"/>
    <s v="N"/>
    <m/>
    <m/>
    <m/>
    <m/>
    <n v="0"/>
    <n v="30576"/>
    <m/>
    <m/>
    <s v="W"/>
    <m/>
    <m/>
    <m/>
    <m/>
    <s v="YEARLING RELEASE"/>
    <x v="18"/>
    <s v="H-Spius Creek H"/>
    <s v="S-Coldwater R"/>
    <s v="BC"/>
    <s v="FRTH"/>
    <s v="TOMM"/>
    <s v="N"/>
    <s v=""/>
    <m/>
  </r>
  <r>
    <s v="T"/>
    <n v="4.0999999999999996"/>
    <n v="20171204"/>
    <s v="CDFO"/>
    <s v="CDFO"/>
    <n v="3"/>
    <s v="020708"/>
    <x v="0"/>
    <m/>
    <m/>
    <m/>
    <m/>
    <n v="1"/>
    <n v="2"/>
    <x v="11"/>
    <n v="19900511"/>
    <n v="19900511"/>
    <s v="2FS  TOMFR0156"/>
    <s v="2FS  TOMFH0156"/>
    <s v="2FS  TOMFS0156"/>
    <x v="2"/>
    <s v="H"/>
    <s v="B"/>
    <m/>
    <n v="3.6"/>
    <m/>
    <s v="N"/>
    <n v="5000"/>
    <n v="26784"/>
    <m/>
    <m/>
    <n v="0"/>
    <n v="28141"/>
    <n v="5000"/>
    <n v="106"/>
    <s v="B"/>
    <n v="3.8999999999999998E-3"/>
    <n v="1"/>
    <n v="100"/>
    <m/>
    <s v="EARLY RELEASE(LOWER SITE)"/>
    <x v="6"/>
    <s v="H-Eagle River H"/>
    <s v="S-Eagle R"/>
    <s v="BC"/>
    <s v="FRTH"/>
    <s v="TOMF"/>
    <s v="N"/>
    <n v="1.0506645758661888"/>
    <m/>
  </r>
  <r>
    <s v="N"/>
    <n v="4.0999999999999996"/>
    <n v="20171204"/>
    <s v="CDFO"/>
    <s v="CDFO"/>
    <n v="3"/>
    <s v="!03NOCN96113"/>
    <x v="1"/>
    <m/>
    <m/>
    <m/>
    <m/>
    <n v="1"/>
    <n v="2"/>
    <x v="32"/>
    <n v="19980404"/>
    <n v="19980411"/>
    <s v="2FS  UPFRR0155"/>
    <s v="2FS  UPFRH0155"/>
    <s v="2FS  UPFRS0155"/>
    <x v="3"/>
    <s v="H"/>
    <s v="B"/>
    <m/>
    <n v="19.98"/>
    <m/>
    <s v="N"/>
    <m/>
    <m/>
    <m/>
    <m/>
    <n v="0"/>
    <n v="240000"/>
    <m/>
    <m/>
    <s v="B"/>
    <m/>
    <m/>
    <m/>
    <m/>
    <s v="YEARLING RELEASE"/>
    <x v="5"/>
    <s v="H-Quesnel River H"/>
    <s v="S-Quesnel R"/>
    <s v="BC"/>
    <s v="FRTH"/>
    <s v="UPFR"/>
    <s v="N"/>
    <s v=""/>
    <m/>
  </r>
  <r>
    <s v="N"/>
    <n v="4.0999999999999996"/>
    <n v="20171204"/>
    <s v="CDFO"/>
    <s v="CDFO"/>
    <n v="3"/>
    <s v="!03NOCN9633"/>
    <x v="1"/>
    <m/>
    <m/>
    <m/>
    <m/>
    <n v="1"/>
    <n v="3"/>
    <x v="32"/>
    <n v="19970301"/>
    <n v="19970531"/>
    <s v="2FS  LWFRR5730"/>
    <s v="2FS  LWFRH5730"/>
    <s v="2FS  LWFRS0279"/>
    <x v="4"/>
    <s v="H"/>
    <s v="B"/>
    <m/>
    <n v="0.5"/>
    <m/>
    <m/>
    <m/>
    <m/>
    <m/>
    <m/>
    <n v="0"/>
    <n v="75000"/>
    <m/>
    <m/>
    <m/>
    <m/>
    <m/>
    <m/>
    <m/>
    <s v="ESTIMATED CHANNEL FRY MIGRATION."/>
    <x v="69"/>
    <s v="H-Big Silver Channel"/>
    <s v="S-Big Silver Cr"/>
    <s v="BC"/>
    <s v="FRTH"/>
    <s v="LWFR"/>
    <s v="N"/>
    <s v=""/>
    <m/>
  </r>
  <r>
    <s v="T"/>
    <n v="4.0999999999999996"/>
    <n v="20171204"/>
    <s v="CDFO"/>
    <s v="CDFO"/>
    <n v="3"/>
    <s v="022757"/>
    <x v="0"/>
    <m/>
    <m/>
    <m/>
    <m/>
    <n v="1"/>
    <n v="2"/>
    <x v="26"/>
    <n v="19840516"/>
    <n v="19840518"/>
    <s v="2FS  TOMFR0156"/>
    <s v="2FS  TOMFH0156"/>
    <s v="2FS  TOMFS0156"/>
    <x v="2"/>
    <s v="H"/>
    <s v="B"/>
    <m/>
    <n v="1.8"/>
    <m/>
    <s v="N"/>
    <n v="5000"/>
    <n v="19420"/>
    <m/>
    <m/>
    <n v="0"/>
    <n v="13324"/>
    <n v="5000"/>
    <n v="425"/>
    <m/>
    <n v="2.1399999999999999E-2"/>
    <n v="1"/>
    <m/>
    <m/>
    <m/>
    <x v="6"/>
    <s v="H-Eagle River H"/>
    <s v="S-Eagle R"/>
    <s v="BC"/>
    <s v="FRTH"/>
    <s v="TOMF"/>
    <s v="N"/>
    <n v="0.68609680741503609"/>
    <m/>
  </r>
  <r>
    <s v="T"/>
    <n v="4.0999999999999996"/>
    <n v="20171204"/>
    <s v="CDFO"/>
    <s v="CDFO"/>
    <n v="3"/>
    <s v="021327"/>
    <x v="0"/>
    <m/>
    <m/>
    <m/>
    <m/>
    <n v="1"/>
    <n v="1"/>
    <x v="28"/>
    <n v="19920410"/>
    <n v="19920410"/>
    <s v="2FS  UPFRR1890"/>
    <s v="2FS  UPFRH0270"/>
    <s v="2FS  UPFRS1890"/>
    <x v="3"/>
    <s v="H"/>
    <s v="P"/>
    <m/>
    <n v="12.54"/>
    <m/>
    <s v="N"/>
    <n v="5000"/>
    <n v="28349"/>
    <m/>
    <m/>
    <n v="0"/>
    <n v="719"/>
    <m/>
    <m/>
    <s v="C"/>
    <m/>
    <n v="1"/>
    <m/>
    <m/>
    <m/>
    <x v="15"/>
    <s v="H-Penny H"/>
    <s v="S-Dome Cr"/>
    <s v="BC"/>
    <s v="FRTH"/>
    <s v="UPFR"/>
    <s v="N"/>
    <n v="2.5362446647148047E-2"/>
    <m/>
  </r>
  <r>
    <s v="T"/>
    <n v="4.0999999999999996"/>
    <n v="20171204"/>
    <s v="CDFO"/>
    <s v="CDFO"/>
    <n v="3"/>
    <s v="022446"/>
    <x v="0"/>
    <m/>
    <m/>
    <m/>
    <m/>
    <n v="1"/>
    <n v="2"/>
    <x v="26"/>
    <n v="198404"/>
    <n v="19840426"/>
    <s v="2FS  UPFRR0158"/>
    <s v="2FS  UPFRH0158"/>
    <s v="2FS  UPFRS0158"/>
    <x v="1"/>
    <s v="H"/>
    <s v="P"/>
    <m/>
    <n v="6"/>
    <m/>
    <s v="N"/>
    <n v="5000"/>
    <n v="29107"/>
    <m/>
    <m/>
    <n v="0"/>
    <n v="763"/>
    <n v="5000"/>
    <n v="354"/>
    <m/>
    <n v="1.2E-2"/>
    <n v="1"/>
    <m/>
    <m/>
    <m/>
    <x v="2"/>
    <s v="H-Stuart River"/>
    <s v="S-Stuart R"/>
    <s v="BC"/>
    <s v="FRTH"/>
    <s v="UPFR"/>
    <s v="N"/>
    <n v="2.6213625588346445E-2"/>
    <m/>
  </r>
  <r>
    <s v="T"/>
    <n v="4.0999999999999996"/>
    <n v="20171204"/>
    <s v="CDFO"/>
    <s v="CDFO"/>
    <n v="3"/>
    <s v="183204"/>
    <x v="0"/>
    <m/>
    <m/>
    <m/>
    <m/>
    <n v="1"/>
    <n v="1"/>
    <x v="32"/>
    <n v="19980417"/>
    <n v="19980417"/>
    <s v="2FS  UPFRR1890"/>
    <s v="2FS  UPFRH0270"/>
    <s v="2FS  UPFRS1890"/>
    <x v="3"/>
    <s v="H"/>
    <s v="P"/>
    <m/>
    <n v="11"/>
    <n v="101"/>
    <s v="N"/>
    <n v="5000"/>
    <n v="25135"/>
    <m/>
    <m/>
    <n v="0"/>
    <n v="250"/>
    <m/>
    <m/>
    <s v="B"/>
    <m/>
    <n v="1"/>
    <n v="100"/>
    <m/>
    <m/>
    <x v="15"/>
    <s v="H-Penny H"/>
    <s v="S-Dome Cr"/>
    <s v="BC"/>
    <s v="FRTH"/>
    <s v="UPFR"/>
    <s v="N"/>
    <n v="9.9462900338173864E-3"/>
    <m/>
  </r>
  <r>
    <s v="T"/>
    <n v="4.0999999999999996"/>
    <n v="20171204"/>
    <s v="CDFO"/>
    <s v="CDFO"/>
    <n v="3"/>
    <s v="180839"/>
    <x v="0"/>
    <m/>
    <m/>
    <m/>
    <m/>
    <n v="1"/>
    <n v="2"/>
    <x v="13"/>
    <n v="19920909"/>
    <n v="19920910"/>
    <s v="2FS  UPFRR1619"/>
    <s v="2FS  TOMMH0160"/>
    <s v="2FS  UPFRS1619"/>
    <x v="2"/>
    <s v="H"/>
    <s v="B"/>
    <m/>
    <n v="11.1"/>
    <n v="94"/>
    <s v="N"/>
    <n v="5000"/>
    <n v="50373"/>
    <m/>
    <m/>
    <n v="0"/>
    <n v="1019"/>
    <n v="5000"/>
    <n v="151"/>
    <s v="W"/>
    <n v="3.0000000000000001E-3"/>
    <n v="1"/>
    <n v="2000"/>
    <m/>
    <m/>
    <x v="20"/>
    <s v="H-Spius Creek H"/>
    <s v="S-Bridge R"/>
    <s v="BC"/>
    <s v="FRTH"/>
    <s v="UPFR"/>
    <s v="N"/>
    <n v="2.0229090981279653E-2"/>
    <m/>
  </r>
  <r>
    <s v="T"/>
    <n v="4.0999999999999996"/>
    <n v="20171204"/>
    <s v="CDFO"/>
    <s v="CDFO"/>
    <n v="3"/>
    <s v="020329"/>
    <x v="0"/>
    <m/>
    <m/>
    <m/>
    <m/>
    <n v="1"/>
    <n v="2"/>
    <x v="28"/>
    <n v="199105"/>
    <n v="19910515"/>
    <s v="2FS  LWFRR0107"/>
    <s v="2FS  LWFRH0107"/>
    <s v="2FS  LWFRS0107"/>
    <x v="1"/>
    <s v="H"/>
    <s v="P"/>
    <m/>
    <n v="7.9"/>
    <m/>
    <s v="N"/>
    <n v="5000"/>
    <n v="24739"/>
    <m/>
    <m/>
    <n v="0"/>
    <n v="160518"/>
    <n v="5000"/>
    <n v="1193"/>
    <s v="B"/>
    <n v="4.5999999999999999E-2"/>
    <n v="1"/>
    <m/>
    <m/>
    <s v="COMBINE WITH 020330"/>
    <x v="16"/>
    <s v="H-Chilliwack River H"/>
    <s v="S-Chilliwack R"/>
    <s v="BC"/>
    <s v="FRTH"/>
    <s v="LWFR"/>
    <s v="N"/>
    <n v="6.4884595173612514"/>
    <m/>
  </r>
  <r>
    <s v="T"/>
    <n v="4.0999999999999996"/>
    <n v="20171204"/>
    <s v="CDFO"/>
    <s v="CDFO"/>
    <n v="3"/>
    <s v="020328"/>
    <x v="0"/>
    <m/>
    <m/>
    <m/>
    <m/>
    <n v="1"/>
    <n v="2"/>
    <x v="28"/>
    <n v="199105"/>
    <n v="19910529"/>
    <s v="2FS  UPFRR0272"/>
    <s v="2FS  UPFRH0155"/>
    <s v="2FS  UPFRS0272"/>
    <x v="1"/>
    <s v="H"/>
    <s v="B"/>
    <m/>
    <n v="6.5"/>
    <n v="82"/>
    <s v="N"/>
    <n v="5000"/>
    <n v="24043"/>
    <m/>
    <m/>
    <n v="0"/>
    <n v="9515"/>
    <n v="5000"/>
    <n v="138"/>
    <s v="B"/>
    <n v="5.7000000000000002E-3"/>
    <n v="1"/>
    <n v="100"/>
    <m/>
    <s v="TIME OF RELEASE-NORMAL. COMBINE WITH 020326 &amp; 020327."/>
    <x v="0"/>
    <s v="H-Quesnel River H"/>
    <s v="S-Chilko R"/>
    <s v="BC"/>
    <s v="FRTH"/>
    <s v="UPFR"/>
    <s v="N"/>
    <n v="0.39574928253545733"/>
    <m/>
  </r>
  <r>
    <s v="T"/>
    <n v="4.0999999999999996"/>
    <n v="20171204"/>
    <s v="CDFO"/>
    <s v="CDFO"/>
    <n v="3"/>
    <s v="024056"/>
    <x v="0"/>
    <m/>
    <m/>
    <m/>
    <m/>
    <n v="1"/>
    <n v="2"/>
    <x v="3"/>
    <n v="198605"/>
    <n v="19860521"/>
    <s v="2FS  LWFRR0107"/>
    <s v="2FS  LWFRH0107"/>
    <s v="2FS  LWFRS0107"/>
    <x v="1"/>
    <s v="H"/>
    <s v="B"/>
    <m/>
    <n v="12"/>
    <m/>
    <s v="N"/>
    <n v="5000"/>
    <n v="7054"/>
    <m/>
    <m/>
    <n v="0"/>
    <n v="33835"/>
    <n v="5000"/>
    <n v="96"/>
    <m/>
    <n v="1.34E-2"/>
    <n v="1"/>
    <m/>
    <m/>
    <s v="SUMMER WHITES"/>
    <x v="16"/>
    <s v="H-Chilliwack River H"/>
    <s v="S-Chilliwack R"/>
    <s v="BC"/>
    <s v="FRTH"/>
    <s v="LWFR"/>
    <s v="N"/>
    <n v="4.7965693223702868"/>
    <m/>
  </r>
  <r>
    <s v="T"/>
    <n v="4.0999999999999996"/>
    <n v="20171204"/>
    <s v="CDFO"/>
    <s v="CDFO"/>
    <n v="3"/>
    <s v="023842"/>
    <x v="0"/>
    <m/>
    <m/>
    <m/>
    <m/>
    <n v="1"/>
    <n v="1"/>
    <x v="3"/>
    <n v="19860801"/>
    <n v="19860831"/>
    <s v="2FS  TOMMR0254"/>
    <m/>
    <s v="2FS  TOMMS0254"/>
    <x v="4"/>
    <s v="W"/>
    <s v="B"/>
    <m/>
    <m/>
    <m/>
    <s v="N"/>
    <n v="5000"/>
    <n v="6834"/>
    <m/>
    <m/>
    <n v="5000"/>
    <n v="716"/>
    <m/>
    <m/>
    <m/>
    <n v="9.4799999999999995E-2"/>
    <n v="1"/>
    <m/>
    <m/>
    <s v="RECONNAISSANCE PRIOR TO HATCHERY CONSTRUCTION"/>
    <x v="50"/>
    <s v="NA"/>
    <s v="S-Deadman R"/>
    <s v="BC"/>
    <s v="FRTH"/>
    <s v="TOMM"/>
    <s v="N"/>
    <n v="0.10477026631548142"/>
    <m/>
  </r>
  <r>
    <s v="T"/>
    <n v="4.0999999999999996"/>
    <n v="20171204"/>
    <s v="CDFO"/>
    <s v="CDFO"/>
    <n v="3"/>
    <s v="182133"/>
    <x v="0"/>
    <m/>
    <m/>
    <m/>
    <m/>
    <n v="1"/>
    <n v="3"/>
    <x v="34"/>
    <n v="20000502"/>
    <n v="20000503"/>
    <s v="2FS  LWFRR0154"/>
    <s v="2FS  LWFRH0154"/>
    <s v="2FS  LWFRS0229"/>
    <x v="2"/>
    <s v="H"/>
    <s v="B"/>
    <m/>
    <n v="1.55"/>
    <n v="54"/>
    <s v="N"/>
    <n v="5000"/>
    <n v="23684"/>
    <m/>
    <m/>
    <n v="0"/>
    <n v="828112"/>
    <n v="5000"/>
    <n v="363"/>
    <s v="B"/>
    <n v="1.5100000000000001E-2"/>
    <n v="30"/>
    <n v="994"/>
    <m/>
    <s v="EARLY RELEASE. SEE 182132 (EARLY), 182134-35 (LATE)."/>
    <x v="3"/>
    <s v="H-Chehalis River H"/>
    <s v="S-Harrison R"/>
    <s v="BC"/>
    <s v="FRTH"/>
    <s v="LWFR"/>
    <s v="N"/>
    <n v="34.965039689241685"/>
    <m/>
  </r>
  <r>
    <s v="T"/>
    <n v="4.0999999999999996"/>
    <n v="20171204"/>
    <s v="CDFO"/>
    <s v="CDFO"/>
    <n v="3"/>
    <s v="025538"/>
    <x v="0"/>
    <m/>
    <m/>
    <m/>
    <m/>
    <n v="1"/>
    <n v="2"/>
    <x v="17"/>
    <n v="198904"/>
    <n v="19890417"/>
    <s v="2FS  LWFRR0249"/>
    <s v="2FS  LWFRH0150"/>
    <s v="2FS  LWFRS0249"/>
    <x v="1"/>
    <s v="H"/>
    <s v="B"/>
    <m/>
    <n v="9.1999999999999993"/>
    <n v="95"/>
    <s v="N"/>
    <n v="5000"/>
    <n v="25493"/>
    <m/>
    <m/>
    <n v="0"/>
    <n v="26449"/>
    <n v="5000"/>
    <n v="520"/>
    <s v="B"/>
    <n v="0.02"/>
    <n v="2"/>
    <m/>
    <m/>
    <s v="TIME OF RELEASE:MID APRIL. SEE 025537(EARLY APR), 025525(LATE APR)"/>
    <x v="36"/>
    <s v="H-Inch Creek H"/>
    <s v="S-Pitt R Up"/>
    <s v="BC"/>
    <s v="FRTH"/>
    <s v="LWFR"/>
    <s v="N"/>
    <n v="1.037500490330679"/>
    <m/>
  </r>
  <r>
    <s v="T"/>
    <n v="4.0999999999999996"/>
    <n v="20171204"/>
    <s v="CDFO"/>
    <s v="CDFO"/>
    <n v="3"/>
    <s v="025856"/>
    <x v="0"/>
    <m/>
    <m/>
    <m/>
    <m/>
    <n v="1"/>
    <n v="1"/>
    <x v="17"/>
    <n v="19900305"/>
    <n v="19900309"/>
    <s v="2FS  TOMMR0253"/>
    <s v="2FS  TOMMH0160"/>
    <s v="2FS  TOMMS0253"/>
    <x v="3"/>
    <s v="H"/>
    <s v="P"/>
    <m/>
    <n v="17"/>
    <n v="110"/>
    <s v="N"/>
    <n v="5000"/>
    <n v="25381"/>
    <m/>
    <m/>
    <n v="0"/>
    <n v="15035"/>
    <n v="5000"/>
    <n v="128"/>
    <s v="B"/>
    <n v="5.0000000000000001E-3"/>
    <n v="210"/>
    <m/>
    <m/>
    <s v="TIME OF RELEASE: EARLY 1+ SM. SEE ALSO 025857."/>
    <x v="8"/>
    <s v="H-Spius Creek H"/>
    <s v="S-Nicola R"/>
    <s v="BC"/>
    <s v="FRTH"/>
    <s v="TOMM"/>
    <s v="N"/>
    <n v="0.59237224695638468"/>
    <m/>
  </r>
  <r>
    <s v="T"/>
    <n v="4.0999999999999996"/>
    <n v="20171204"/>
    <s v="CDFO"/>
    <s v="CDFO"/>
    <n v="3"/>
    <s v="181643"/>
    <x v="0"/>
    <m/>
    <m/>
    <m/>
    <m/>
    <n v="1"/>
    <n v="1"/>
    <x v="18"/>
    <n v="19950508"/>
    <n v="19950511"/>
    <s v="2FS  TOMMR0253"/>
    <s v="2FS  TOMMH0160"/>
    <s v="2FS  TOMMS0253"/>
    <x v="3"/>
    <s v="H"/>
    <s v="P"/>
    <m/>
    <n v="21.4"/>
    <n v="223"/>
    <s v="N"/>
    <n v="5000"/>
    <n v="22520"/>
    <m/>
    <m/>
    <n v="0"/>
    <n v="47636"/>
    <m/>
    <m/>
    <s v="W"/>
    <m/>
    <n v="1"/>
    <n v="500"/>
    <m/>
    <s v="YEARLING RELEASE"/>
    <x v="8"/>
    <s v="H-Spius Creek H"/>
    <s v="S-Nicola R"/>
    <s v="BC"/>
    <s v="FRTH"/>
    <s v="TOMM"/>
    <s v="N"/>
    <n v="2.1152753108348135"/>
    <m/>
  </r>
  <r>
    <s v="T"/>
    <n v="4.0999999999999996"/>
    <n v="20171204"/>
    <s v="CDFO"/>
    <s v="CDFO"/>
    <n v="3"/>
    <s v="025547"/>
    <x v="3"/>
    <m/>
    <m/>
    <m/>
    <m/>
    <n v="1"/>
    <n v="1"/>
    <x v="5"/>
    <n v="19880913"/>
    <n v="19880914"/>
    <s v="2FS  TOMMR0253"/>
    <s v="2FS  TOMMH0160"/>
    <s v="2FS  TOMMS0253"/>
    <x v="2"/>
    <s v="H"/>
    <s v="B"/>
    <m/>
    <n v="6.3"/>
    <n v="90"/>
    <s v="N"/>
    <n v="5000"/>
    <n v="75624"/>
    <m/>
    <m/>
    <n v="0"/>
    <n v="33982"/>
    <n v="5000"/>
    <n v="228"/>
    <s v="W"/>
    <n v="3.0000000000000001E-3"/>
    <n v="1"/>
    <m/>
    <m/>
    <s v="TIME OF RELEASE-FALL"/>
    <x v="8"/>
    <s v="H-Spius Creek H"/>
    <s v="S-Nicola R"/>
    <s v="BC"/>
    <s v="FRTH"/>
    <s v="TOMM"/>
    <s v="N"/>
    <n v="0.44935470221093832"/>
    <m/>
  </r>
  <r>
    <s v="T"/>
    <n v="4.0999999999999996"/>
    <n v="20171204"/>
    <s v="CDFO"/>
    <s v="CDFO"/>
    <n v="3"/>
    <s v="020425"/>
    <x v="0"/>
    <m/>
    <m/>
    <m/>
    <m/>
    <n v="1"/>
    <n v="2"/>
    <x v="11"/>
    <n v="19900516"/>
    <n v="19900516"/>
    <s v="2FS  TOMFR1958"/>
    <s v="2FS  TOMFH1958"/>
    <s v="2FS  TOMFS1958"/>
    <x v="1"/>
    <s v="H"/>
    <s v="B"/>
    <m/>
    <n v="12.5"/>
    <n v="100"/>
    <s v="N"/>
    <n v="5000"/>
    <n v="24203"/>
    <m/>
    <m/>
    <n v="0"/>
    <n v="236798"/>
    <n v="5000"/>
    <n v="956"/>
    <s v="W"/>
    <n v="3.7999999999999999E-2"/>
    <n v="26"/>
    <n v="1000"/>
    <m/>
    <s v="TIME AND SIZE: LATE RELEASE.REPLICATE OF 020426"/>
    <x v="12"/>
    <s v="H-Shuswap River, Middle,"/>
    <s v="S-Shuswap R Middle"/>
    <s v="BC"/>
    <s v="FRTH"/>
    <s v="TOMF"/>
    <s v="N"/>
    <n v="9.7838284510184685"/>
    <m/>
  </r>
  <r>
    <s v="T"/>
    <n v="4.0999999999999996"/>
    <n v="20171204"/>
    <s v="CDFO"/>
    <s v="CDFO"/>
    <n v="3"/>
    <s v="182202"/>
    <x v="0"/>
    <m/>
    <m/>
    <m/>
    <m/>
    <n v="1"/>
    <n v="2"/>
    <x v="34"/>
    <n v="20000526"/>
    <n v="20000526"/>
    <s v="2FS  TOMFR1958"/>
    <s v="2FS  TOMFH1958"/>
    <s v="2FS  TOMFS1958"/>
    <x v="1"/>
    <s v="H"/>
    <s v="P"/>
    <m/>
    <n v="8.4"/>
    <n v="89"/>
    <s v="N"/>
    <n v="5000"/>
    <n v="25248"/>
    <m/>
    <m/>
    <n v="0"/>
    <n v="67903"/>
    <n v="5000"/>
    <n v="255"/>
    <m/>
    <n v="0.01"/>
    <n v="58"/>
    <n v="100"/>
    <m/>
    <m/>
    <x v="12"/>
    <s v="H-Shuswap River, Middle,"/>
    <s v="S-Shuswap R Middle"/>
    <s v="BC"/>
    <s v="FRTH"/>
    <s v="TOMF"/>
    <s v="N"/>
    <n v="2.6894407477820024"/>
    <m/>
  </r>
  <r>
    <s v="T"/>
    <n v="4.0999999999999996"/>
    <n v="20171204"/>
    <s v="CDFO"/>
    <s v="CDFO"/>
    <n v="3"/>
    <s v="020423"/>
    <x v="0"/>
    <m/>
    <m/>
    <m/>
    <m/>
    <n v="1"/>
    <n v="2"/>
    <x v="11"/>
    <n v="19900404"/>
    <n v="19900404"/>
    <s v="2FS  TOMFR1958"/>
    <s v="2FS  TOMFH1958"/>
    <s v="2FS  TOMFS1958"/>
    <x v="1"/>
    <s v="H"/>
    <s v="B"/>
    <m/>
    <n v="8.1"/>
    <n v="87"/>
    <s v="N"/>
    <n v="5000"/>
    <n v="24140"/>
    <m/>
    <m/>
    <n v="0"/>
    <n v="233851"/>
    <n v="5000"/>
    <n v="928"/>
    <s v="W"/>
    <n v="3.6999999999999998E-2"/>
    <n v="25"/>
    <n v="1000"/>
    <m/>
    <s v="TIME OF RELEASE:EARLY. RELICATE OF 020424."/>
    <x v="12"/>
    <s v="H-Shuswap River, Middle,"/>
    <s v="S-Shuswap R Middle"/>
    <s v="BC"/>
    <s v="FRTH"/>
    <s v="TOMF"/>
    <s v="N"/>
    <n v="9.6872825186412594"/>
    <m/>
  </r>
  <r>
    <s v="T"/>
    <n v="4.0999999999999996"/>
    <n v="20171204"/>
    <s v="CDFO"/>
    <s v="CDFO"/>
    <n v="3"/>
    <s v="182203"/>
    <x v="0"/>
    <m/>
    <m/>
    <m/>
    <m/>
    <n v="1"/>
    <n v="2"/>
    <x v="34"/>
    <n v="20000526"/>
    <n v="20000526"/>
    <s v="2FS  TOMFR1958"/>
    <s v="2FS  TOMFH1958"/>
    <s v="2FS  TOMFS1958"/>
    <x v="1"/>
    <s v="H"/>
    <s v="P"/>
    <m/>
    <n v="8.4"/>
    <n v="89"/>
    <s v="N"/>
    <n v="5000"/>
    <n v="25354"/>
    <m/>
    <m/>
    <n v="0"/>
    <n v="68188"/>
    <n v="5000"/>
    <n v="256"/>
    <m/>
    <n v="0.01"/>
    <n v="58"/>
    <n v="100"/>
    <m/>
    <m/>
    <x v="12"/>
    <s v="H-Shuswap River, Middle,"/>
    <s v="S-Shuswap R Middle"/>
    <s v="BC"/>
    <s v="FRTH"/>
    <s v="TOMF"/>
    <s v="N"/>
    <n v="2.6894375640924508"/>
    <m/>
  </r>
  <r>
    <s v="T"/>
    <n v="4.0999999999999996"/>
    <n v="20171204"/>
    <s v="CDFO"/>
    <s v="CDFO"/>
    <n v="3"/>
    <s v="185710"/>
    <x v="2"/>
    <m/>
    <m/>
    <s v="D"/>
    <s v="032007H00000394"/>
    <n v="1"/>
    <n v="3"/>
    <x v="22"/>
    <n v="20070516"/>
    <n v="20070604"/>
    <s v="2FS  LWFRR0107"/>
    <s v="2FS  LWFRH0107"/>
    <s v="2FS  LWFRS0107"/>
    <x v="1"/>
    <s v="H"/>
    <s v="P"/>
    <m/>
    <n v="5.8"/>
    <m/>
    <s v="N"/>
    <n v="5000"/>
    <n v="23612"/>
    <m/>
    <m/>
    <n v="0"/>
    <n v="116483"/>
    <n v="5000"/>
    <n v="1309"/>
    <s v="B"/>
    <n v="5.2499999999999998E-2"/>
    <n v="38"/>
    <n v="525"/>
    <m/>
    <s v="DIT: ADCWT. SEE 185706, 185708, 185607, 185609, 185657-59."/>
    <x v="16"/>
    <s v="H-Chilliwack River H"/>
    <s v="S-Chilliwack R"/>
    <s v="BC"/>
    <s v="FRTH"/>
    <s v="LWFR"/>
    <s v="N"/>
    <n v="4.9332119261392515"/>
    <m/>
  </r>
  <r>
    <s v="N"/>
    <n v="4.0999999999999996"/>
    <n v="20171204"/>
    <s v="CDFO"/>
    <s v="CDFO"/>
    <n v="3"/>
    <s v="!03NOCN9795"/>
    <x v="1"/>
    <m/>
    <m/>
    <m/>
    <m/>
    <n v="1"/>
    <n v="1"/>
    <x v="1"/>
    <n v="199805"/>
    <n v="199805"/>
    <s v="2FS  UPFRR1625"/>
    <s v="2FS  UPFRH1651"/>
    <s v="2FS  UPFRS1625"/>
    <x v="1"/>
    <s v="H"/>
    <s v="B"/>
    <s v="FR"/>
    <n v="3"/>
    <m/>
    <s v="N"/>
    <m/>
    <m/>
    <m/>
    <m/>
    <n v="0"/>
    <n v="810"/>
    <m/>
    <m/>
    <s v="B"/>
    <m/>
    <m/>
    <m/>
    <m/>
    <m/>
    <x v="9"/>
    <s v="H-Pr George (Mackenzie) S"/>
    <s v="S-Salmon R/UPFR"/>
    <s v="BC"/>
    <s v="FRTH"/>
    <s v="UPFR"/>
    <s v="N"/>
    <s v=""/>
    <m/>
  </r>
  <r>
    <s v="N"/>
    <n v="4.0999999999999996"/>
    <n v="20171204"/>
    <s v="CDFO"/>
    <s v="CDFO"/>
    <n v="3"/>
    <s v="!03LV8727"/>
    <x v="1"/>
    <m/>
    <m/>
    <m/>
    <m/>
    <n v="1"/>
    <n v="2"/>
    <x v="5"/>
    <n v="19880514"/>
    <n v="19880529"/>
    <s v="2FS  UPFRR1620"/>
    <s v="2FS  UPFRH1619"/>
    <s v="2FS  UPFRS1619"/>
    <x v="1"/>
    <s v="H"/>
    <s v="P"/>
    <m/>
    <n v="3.3"/>
    <m/>
    <s v="N"/>
    <m/>
    <m/>
    <m/>
    <m/>
    <n v="1"/>
    <n v="20200"/>
    <m/>
    <m/>
    <m/>
    <m/>
    <m/>
    <m/>
    <m/>
    <s v="MARKED FOR ESCAPEMENT I.D."/>
    <x v="23"/>
    <s v="H-Bridge River H"/>
    <s v="S-Bridge R"/>
    <s v="BC"/>
    <s v="FRTH"/>
    <s v="UPFR"/>
    <s v="N"/>
    <s v=""/>
    <m/>
  </r>
  <r>
    <s v="T"/>
    <n v="4.0999999999999996"/>
    <n v="20171204"/>
    <s v="CDFO"/>
    <s v="CDFO"/>
    <n v="3"/>
    <s v="022817"/>
    <x v="0"/>
    <m/>
    <m/>
    <m/>
    <m/>
    <n v="1"/>
    <n v="1"/>
    <x v="23"/>
    <n v="19850404"/>
    <n v="19850405"/>
    <s v="2FS  TOMMR1387"/>
    <s v="2FS  TOMMH0160"/>
    <s v="2FS  TOMMS1387"/>
    <x v="1"/>
    <s v="H"/>
    <s v="P"/>
    <m/>
    <n v="6.1"/>
    <m/>
    <s v="N"/>
    <n v="5000"/>
    <n v="22227"/>
    <m/>
    <m/>
    <n v="0"/>
    <n v="2340"/>
    <n v="5000"/>
    <n v="787"/>
    <m/>
    <n v="3.4200000000000001E-2"/>
    <n v="1"/>
    <m/>
    <m/>
    <m/>
    <x v="18"/>
    <s v="H-Spius Creek H"/>
    <s v="S-Coldwater R"/>
    <s v="BC"/>
    <s v="FRTH"/>
    <s v="TOMM"/>
    <s v="N"/>
    <n v="0.10527736536644622"/>
    <m/>
  </r>
  <r>
    <s v="N"/>
    <n v="4.0999999999999996"/>
    <n v="20171204"/>
    <s v="CDFO"/>
    <s v="CDFO"/>
    <n v="3"/>
    <s v="!03NOCN8607"/>
    <x v="1"/>
    <m/>
    <m/>
    <m/>
    <m/>
    <n v="1"/>
    <n v="1"/>
    <x v="9"/>
    <n v="198704"/>
    <n v="19870421"/>
    <s v="2FS  UPFRR0029"/>
    <s v="2FS  UPFRH0155"/>
    <s v="2FS  UPFRS0029"/>
    <x v="1"/>
    <s v="H"/>
    <s v="P"/>
    <m/>
    <n v="3.5"/>
    <m/>
    <s v="N"/>
    <m/>
    <m/>
    <m/>
    <m/>
    <n v="0"/>
    <n v="6313"/>
    <m/>
    <m/>
    <m/>
    <m/>
    <m/>
    <m/>
    <m/>
    <m/>
    <x v="38"/>
    <s v="H-Quesnel River H"/>
    <s v="S-Horsefly R"/>
    <s v="BC"/>
    <s v="FRTH"/>
    <s v="UPFR"/>
    <s v="N"/>
    <s v=""/>
    <m/>
  </r>
  <r>
    <s v="T"/>
    <n v="4.0999999999999996"/>
    <n v="20171204"/>
    <s v="CDFO"/>
    <s v="CDFO"/>
    <n v="3"/>
    <s v="022140"/>
    <x v="0"/>
    <m/>
    <m/>
    <m/>
    <m/>
    <n v="1"/>
    <n v="1"/>
    <x v="23"/>
    <n v="19850406"/>
    <n v="19850408"/>
    <s v="2FS  UPFRR0263"/>
    <s v="2FS  UPFRH0155"/>
    <s v="2FS  UPFRS0263"/>
    <x v="1"/>
    <s v="H"/>
    <s v="P"/>
    <m/>
    <n v="3.9"/>
    <m/>
    <s v="N"/>
    <n v="5000"/>
    <n v="58219"/>
    <m/>
    <m/>
    <n v="0"/>
    <n v="19220"/>
    <n v="5000"/>
    <n v="588"/>
    <s v="B"/>
    <n v="0.01"/>
    <n v="1"/>
    <m/>
    <m/>
    <m/>
    <x v="33"/>
    <s v="H-Quesnel River H"/>
    <s v="S-Bowron R"/>
    <s v="BC"/>
    <s v="FRTH"/>
    <s v="UPFR"/>
    <s v="N"/>
    <n v="0.33013277452378087"/>
    <m/>
  </r>
  <r>
    <s v="T"/>
    <n v="4.0999999999999996"/>
    <n v="20171204"/>
    <s v="CDFO"/>
    <s v="CDFO"/>
    <n v="3"/>
    <s v="024210"/>
    <x v="0"/>
    <m/>
    <m/>
    <m/>
    <m/>
    <n v="1"/>
    <n v="1"/>
    <x v="9"/>
    <n v="198704"/>
    <n v="19870407"/>
    <s v="2FS  UPFRR0263"/>
    <s v="2FS  UPFRH0155"/>
    <s v="2FS  UPFRS0263"/>
    <x v="1"/>
    <s v="H"/>
    <s v="P"/>
    <m/>
    <n v="4.4000000000000004"/>
    <m/>
    <s v="N"/>
    <n v="5000"/>
    <n v="26867"/>
    <m/>
    <m/>
    <n v="0"/>
    <n v="39020"/>
    <m/>
    <m/>
    <m/>
    <m/>
    <n v="1"/>
    <m/>
    <m/>
    <s v="REPLICATE WITH 024209 &amp; 024211-12"/>
    <x v="33"/>
    <s v="H-Quesnel River H"/>
    <s v="S-Bowron R"/>
    <s v="BC"/>
    <s v="FRTH"/>
    <s v="UPFR"/>
    <s v="N"/>
    <n v="1.4523393010012282"/>
    <m/>
  </r>
  <r>
    <s v="T"/>
    <n v="4.0999999999999996"/>
    <n v="20171204"/>
    <s v="CDFO"/>
    <s v="CDFO"/>
    <n v="3"/>
    <s v="024744"/>
    <x v="0"/>
    <m/>
    <m/>
    <m/>
    <m/>
    <n v="1"/>
    <n v="1"/>
    <x v="5"/>
    <n v="19880409"/>
    <n v="19880411"/>
    <s v="2FS  UPFRR0263"/>
    <s v="2FS  UPFRH0155"/>
    <s v="2FS  UPFRS0263"/>
    <x v="1"/>
    <s v="H"/>
    <s v="P"/>
    <m/>
    <n v="4.8"/>
    <n v="75"/>
    <s v="N"/>
    <n v="5000"/>
    <n v="26224"/>
    <m/>
    <m/>
    <n v="0"/>
    <n v="71956"/>
    <n v="5000"/>
    <n v="65"/>
    <m/>
    <n v="2.5000000000000001E-3"/>
    <n v="1"/>
    <m/>
    <m/>
    <s v="REP. TAGCODES 024743,45,46"/>
    <x v="33"/>
    <s v="H-Quesnel River H"/>
    <s v="S-Bowron R"/>
    <s v="BC"/>
    <s v="FRTH"/>
    <s v="UPFR"/>
    <s v="N"/>
    <n v="2.7438987187309336"/>
    <m/>
  </r>
  <r>
    <s v="T"/>
    <n v="4.0999999999999996"/>
    <n v="20171204"/>
    <s v="CDFO"/>
    <s v="CDFO"/>
    <n v="3"/>
    <s v="024705"/>
    <x v="0"/>
    <m/>
    <m/>
    <m/>
    <m/>
    <n v="1"/>
    <n v="1"/>
    <x v="9"/>
    <n v="19870918"/>
    <n v="19870923"/>
    <s v="2FS  TOMMR0252"/>
    <s v="2FS  TOMMH0160"/>
    <s v="2FS  TOMMS0252"/>
    <x v="2"/>
    <s v="H"/>
    <s v="B"/>
    <m/>
    <n v="10.1"/>
    <m/>
    <s v="N"/>
    <n v="5000"/>
    <n v="25565"/>
    <m/>
    <m/>
    <n v="0"/>
    <n v="8793"/>
    <n v="5000"/>
    <n v="1261"/>
    <m/>
    <n v="4.7E-2"/>
    <n v="1"/>
    <m/>
    <m/>
    <s v="TIME OF RELEASE: FALL; COMBINE WITH 024706"/>
    <x v="4"/>
    <s v="H-Spius Creek H"/>
    <s v="S-Bonaparte R"/>
    <s v="BC"/>
    <s v="FRTH"/>
    <s v="TOMM"/>
    <s v="N"/>
    <n v="0.34394680226872676"/>
    <m/>
  </r>
  <r>
    <s v="T"/>
    <n v="4.0999999999999996"/>
    <n v="20171204"/>
    <s v="CDFO"/>
    <s v="CDFO"/>
    <n v="3"/>
    <s v="024212"/>
    <x v="0"/>
    <m/>
    <m/>
    <m/>
    <m/>
    <n v="1"/>
    <n v="1"/>
    <x v="9"/>
    <n v="198704"/>
    <n v="19870407"/>
    <s v="2FS  UPFRR0263"/>
    <s v="2FS  UPFRH0155"/>
    <s v="2FS  UPFRS0263"/>
    <x v="1"/>
    <s v="H"/>
    <s v="P"/>
    <m/>
    <n v="4.4000000000000004"/>
    <m/>
    <s v="N"/>
    <n v="5000"/>
    <n v="26932"/>
    <m/>
    <m/>
    <n v="0"/>
    <n v="39115"/>
    <m/>
    <m/>
    <m/>
    <m/>
    <n v="1"/>
    <m/>
    <m/>
    <s v="REPLICATE WITH 024209-11"/>
    <x v="33"/>
    <s v="H-Quesnel River H"/>
    <s v="S-Bowron R"/>
    <s v="BC"/>
    <s v="FRTH"/>
    <s v="UPFR"/>
    <s v="N"/>
    <n v="1.4523615030447052"/>
    <m/>
  </r>
  <r>
    <s v="T"/>
    <n v="4.0999999999999996"/>
    <n v="20171204"/>
    <s v="CDFO"/>
    <s v="CDFO"/>
    <n v="3"/>
    <s v="181430"/>
    <x v="0"/>
    <m/>
    <m/>
    <m/>
    <m/>
    <n v="1"/>
    <n v="1"/>
    <x v="18"/>
    <n v="19950502"/>
    <n v="19950503"/>
    <s v="2FS  TOMFR0132"/>
    <s v="2FS  TOMMH0160"/>
    <s v="2FS  TOMFS0132"/>
    <x v="3"/>
    <s v="H"/>
    <s v="P"/>
    <m/>
    <n v="17"/>
    <n v="216"/>
    <s v="N"/>
    <n v="5000"/>
    <n v="47151"/>
    <m/>
    <m/>
    <n v="0"/>
    <n v="1907"/>
    <n v="5000"/>
    <n v="1110"/>
    <s v="W"/>
    <n v="2.3E-2"/>
    <n v="1"/>
    <n v="500"/>
    <m/>
    <s v="YEARLING RELEASE"/>
    <x v="35"/>
    <s v="H-Spius Creek H"/>
    <s v="S-Salmon R/TOMF"/>
    <s v="BC"/>
    <s v="FRTH"/>
    <s v="TOMF"/>
    <s v="N"/>
    <n v="4.044452927827618E-2"/>
    <m/>
  </r>
  <r>
    <s v="T"/>
    <n v="4.0999999999999996"/>
    <n v="20171204"/>
    <s v="CDFO"/>
    <s v="CDFO"/>
    <n v="3"/>
    <s v="181828"/>
    <x v="0"/>
    <m/>
    <m/>
    <m/>
    <m/>
    <n v="1"/>
    <n v="1"/>
    <x v="2"/>
    <n v="19960424"/>
    <n v="19960425"/>
    <s v="2FS  TOMFR0132"/>
    <s v="2FS  TOMMH0160"/>
    <s v="2FS  TOMFS0132"/>
    <x v="3"/>
    <s v="H"/>
    <s v="P"/>
    <m/>
    <n v="16.8"/>
    <n v="117"/>
    <s v="N"/>
    <n v="5000"/>
    <n v="25227"/>
    <m/>
    <m/>
    <n v="0"/>
    <n v="7410"/>
    <n v="5000"/>
    <n v="254"/>
    <s v="B"/>
    <n v="0.01"/>
    <n v="1"/>
    <n v="500"/>
    <m/>
    <s v="YEARLING RELEASE"/>
    <x v="35"/>
    <s v="H-Spius Creek H"/>
    <s v="S-Salmon R/TOMF"/>
    <s v="BC"/>
    <s v="FRTH"/>
    <s v="TOMF"/>
    <s v="N"/>
    <n v="0.29373290522059697"/>
    <m/>
  </r>
  <r>
    <s v="N"/>
    <n v="4.0999999999999996"/>
    <n v="20171204"/>
    <s v="CDFO"/>
    <s v="CDFO"/>
    <n v="3"/>
    <s v="!03NOCN8724"/>
    <x v="1"/>
    <m/>
    <m/>
    <m/>
    <m/>
    <n v="1"/>
    <n v="2"/>
    <x v="5"/>
    <n v="19880516"/>
    <n v="19880518"/>
    <s v="2FS  UPFRR0158"/>
    <s v="2FS  UPFRH0158"/>
    <s v="2FS  UPFRS0158"/>
    <x v="1"/>
    <s v="H"/>
    <s v="P"/>
    <m/>
    <n v="6.82"/>
    <m/>
    <s v="N"/>
    <m/>
    <m/>
    <m/>
    <m/>
    <n v="0"/>
    <n v="97941"/>
    <m/>
    <m/>
    <s v="B"/>
    <m/>
    <m/>
    <m/>
    <m/>
    <m/>
    <x v="2"/>
    <s v="H-Stuart River"/>
    <s v="S-Stuart R"/>
    <s v="BC"/>
    <s v="FRTH"/>
    <s v="UPFR"/>
    <s v="N"/>
    <s v=""/>
    <m/>
  </r>
  <r>
    <s v="T"/>
    <n v="4.0999999999999996"/>
    <n v="20171204"/>
    <s v="CDFO"/>
    <s v="CDFO"/>
    <n v="3"/>
    <s v="020330"/>
    <x v="0"/>
    <m/>
    <m/>
    <m/>
    <m/>
    <n v="1"/>
    <n v="2"/>
    <x v="28"/>
    <n v="199105"/>
    <n v="19910515"/>
    <s v="2FS  LWFRR0107"/>
    <s v="2FS  LWFRH0107"/>
    <s v="2FS  LWFRS0107"/>
    <x v="1"/>
    <s v="H"/>
    <s v="P"/>
    <m/>
    <n v="7.9"/>
    <m/>
    <s v="N"/>
    <n v="5000"/>
    <n v="24934"/>
    <m/>
    <m/>
    <n v="0"/>
    <n v="161783"/>
    <m/>
    <m/>
    <s v="B"/>
    <m/>
    <n v="1"/>
    <m/>
    <m/>
    <s v="COMBINE WITH 020329"/>
    <x v="16"/>
    <s v="H-Chilliwack River H"/>
    <s v="S-Chilliwack R"/>
    <s v="BC"/>
    <s v="FRTH"/>
    <s v="LWFR"/>
    <s v="N"/>
    <n v="6.4884495066976822"/>
    <m/>
  </r>
  <r>
    <s v="N"/>
    <n v="4.0999999999999996"/>
    <n v="20171204"/>
    <s v="CDFO"/>
    <s v="CDFO"/>
    <n v="3"/>
    <s v="!03NOCN8614"/>
    <x v="1"/>
    <m/>
    <m/>
    <m/>
    <m/>
    <n v="1"/>
    <n v="1"/>
    <x v="9"/>
    <n v="19870429"/>
    <n v="19870515"/>
    <s v="2FS  TOMMR0160"/>
    <s v="2FS  TOMMH0160"/>
    <s v="2FS  TOMMS0160"/>
    <x v="1"/>
    <s v="H"/>
    <s v="P"/>
    <m/>
    <n v="5.5"/>
    <m/>
    <s v="N"/>
    <m/>
    <m/>
    <m/>
    <m/>
    <n v="0"/>
    <n v="144500"/>
    <m/>
    <m/>
    <m/>
    <m/>
    <m/>
    <m/>
    <m/>
    <m/>
    <x v="21"/>
    <s v="H-Spius Creek H"/>
    <s v="S-Spius Cr"/>
    <s v="BC"/>
    <s v="FRTH"/>
    <s v="TOMM"/>
    <s v="N"/>
    <s v=""/>
    <m/>
  </r>
  <r>
    <s v="N"/>
    <n v="4.0999999999999996"/>
    <n v="20171204"/>
    <s v="CDFO"/>
    <s v="CDFO"/>
    <n v="3"/>
    <s v="!03NOCN8615"/>
    <x v="1"/>
    <m/>
    <m/>
    <m/>
    <m/>
    <n v="1"/>
    <n v="1"/>
    <x v="9"/>
    <n v="19870402"/>
    <n v="19870407"/>
    <s v="2FS  TOMMR0253"/>
    <s v="2FS  TOMMH0160"/>
    <s v="2FS  TOMMS0253"/>
    <x v="2"/>
    <s v="H"/>
    <s v="P"/>
    <m/>
    <n v="2.8"/>
    <m/>
    <s v="N"/>
    <m/>
    <m/>
    <m/>
    <m/>
    <n v="0"/>
    <n v="87575"/>
    <m/>
    <m/>
    <m/>
    <m/>
    <m/>
    <m/>
    <m/>
    <m/>
    <x v="8"/>
    <s v="H-Spius Creek H"/>
    <s v="S-Nicola R"/>
    <s v="BC"/>
    <s v="FRTH"/>
    <s v="TOMM"/>
    <s v="N"/>
    <s v=""/>
    <m/>
  </r>
  <r>
    <s v="T"/>
    <n v="4.0999999999999996"/>
    <n v="20171204"/>
    <s v="CDFO"/>
    <s v="CDFO"/>
    <n v="3"/>
    <s v="184722"/>
    <x v="2"/>
    <m/>
    <m/>
    <m/>
    <m/>
    <n v="1"/>
    <n v="1"/>
    <x v="33"/>
    <n v="20020415"/>
    <n v="20020417"/>
    <s v="2FS  TOMMR0253"/>
    <s v="2FS  TOMMH0160"/>
    <s v="2FS  TOMMS0253"/>
    <x v="3"/>
    <s v="H"/>
    <s v="P"/>
    <m/>
    <n v="14.35"/>
    <n v="108"/>
    <s v="N"/>
    <n v="5000"/>
    <n v="24132"/>
    <m/>
    <m/>
    <n v="0"/>
    <n v="26581"/>
    <n v="5000"/>
    <n v="171"/>
    <s v="B"/>
    <n v="7.0000000000000001E-3"/>
    <n v="30"/>
    <n v="300"/>
    <m/>
    <s v="SEE ALSO 184723 &amp; 24. SCATTER RELEASED FROM DAM TO SUNSHINE VALLEY RD EAST."/>
    <x v="8"/>
    <s v="H-Spius Creek H"/>
    <s v="S-Nicola R"/>
    <s v="BC"/>
    <s v="FRTH"/>
    <s v="TOMM"/>
    <s v="N"/>
    <n v="1.1014835073760982"/>
    <m/>
  </r>
  <r>
    <s v="T"/>
    <n v="4.0999999999999996"/>
    <n v="20171204"/>
    <s v="CDFO"/>
    <s v="CDFO"/>
    <n v="3"/>
    <s v="021903"/>
    <x v="0"/>
    <m/>
    <m/>
    <m/>
    <m/>
    <n v="1"/>
    <n v="2"/>
    <x v="24"/>
    <n v="198205"/>
    <n v="19820503"/>
    <s v="2FS  UPFRR0155"/>
    <s v="2FS  UPFRH0155"/>
    <s v="2FS  UPFRS0155"/>
    <x v="2"/>
    <s v="H"/>
    <s v="B"/>
    <m/>
    <n v="2.2000000000000002"/>
    <m/>
    <s v="N"/>
    <n v="5000"/>
    <n v="5592"/>
    <m/>
    <m/>
    <n v="0"/>
    <n v="5000"/>
    <n v="5000"/>
    <n v="212"/>
    <m/>
    <n v="3.6499999999999998E-2"/>
    <n v="10"/>
    <m/>
    <m/>
    <s v="RED X WHITE (QUESNEL RIVER MIXED STOCK)"/>
    <x v="5"/>
    <s v="H-Quesnel River H"/>
    <s v="S-Quesnel R"/>
    <s v="BC"/>
    <s v="FRTH"/>
    <s v="UPFR"/>
    <s v="N"/>
    <n v="0.89413447782546496"/>
    <m/>
  </r>
  <r>
    <s v="T"/>
    <n v="4.0999999999999996"/>
    <n v="20171204"/>
    <s v="CDFO"/>
    <s v="CDFO"/>
    <n v="3"/>
    <s v="024526"/>
    <x v="0"/>
    <m/>
    <m/>
    <m/>
    <m/>
    <n v="1"/>
    <n v="1"/>
    <x v="9"/>
    <n v="19870513"/>
    <n v="19870514"/>
    <s v="2FS  TOMFR0364"/>
    <s v="2FS  TOMFH0162"/>
    <s v="2FS  TOMFS1945"/>
    <x v="1"/>
    <s v="H"/>
    <s v="B"/>
    <m/>
    <n v="10.1"/>
    <m/>
    <s v="N"/>
    <n v="5000"/>
    <n v="25338"/>
    <m/>
    <m/>
    <n v="0"/>
    <n v="101470"/>
    <n v="5000"/>
    <n v="122"/>
    <m/>
    <n v="4.7999999999999996E-3"/>
    <n v="1"/>
    <m/>
    <m/>
    <s v="RELEASE ABOVE TUM TUM LAKE"/>
    <x v="43"/>
    <s v="H-Clearwater River, Up, H"/>
    <s v="S-Finn Cr"/>
    <s v="BC"/>
    <s v="FRTH"/>
    <s v="TOMF"/>
    <s v="N"/>
    <n v="4.004657036861631"/>
    <m/>
  </r>
  <r>
    <s v="T"/>
    <n v="4.0999999999999996"/>
    <n v="20171204"/>
    <s v="CDFO"/>
    <s v="CDFO"/>
    <n v="3"/>
    <s v="182126"/>
    <x v="0"/>
    <m/>
    <m/>
    <m/>
    <m/>
    <n v="1"/>
    <n v="1"/>
    <x v="19"/>
    <n v="20000413"/>
    <n v="20000415"/>
    <s v="2FS  TOMMR1387"/>
    <s v="2FS  TOMMH0160"/>
    <s v="2FS  TOMMS1387"/>
    <x v="3"/>
    <s v="H"/>
    <s v="P"/>
    <m/>
    <n v="16.579999999999998"/>
    <n v="113"/>
    <s v="N"/>
    <n v="5000"/>
    <n v="17286"/>
    <m/>
    <m/>
    <n v="0"/>
    <n v="12184"/>
    <n v="5000"/>
    <n v="1585"/>
    <s v="W"/>
    <n v="8.4000000000000005E-2"/>
    <n v="30"/>
    <n v="300"/>
    <m/>
    <s v="EXTENDED REARING. SEE ALSO 182127."/>
    <x v="18"/>
    <s v="H-Spius Creek H"/>
    <s v="S-Coldwater R"/>
    <s v="BC"/>
    <s v="FRTH"/>
    <s v="TOMM"/>
    <s v="N"/>
    <n v="0.70484785375448344"/>
    <m/>
  </r>
  <r>
    <s v="T"/>
    <n v="4.0999999999999996"/>
    <n v="20171204"/>
    <s v="CDFO"/>
    <s v="CDFO"/>
    <n v="3"/>
    <s v="180383"/>
    <x v="2"/>
    <m/>
    <m/>
    <m/>
    <m/>
    <n v="1"/>
    <n v="2"/>
    <x v="10"/>
    <n v="20090514"/>
    <n v="20090515"/>
    <s v="2FS  TOMFR0161"/>
    <s v="2FS  TOMFH1958"/>
    <s v="2FS  TOMFS0161"/>
    <x v="1"/>
    <s v="H"/>
    <s v="P"/>
    <m/>
    <n v="4.8"/>
    <n v="75"/>
    <s v="N"/>
    <n v="5000"/>
    <n v="24929"/>
    <m/>
    <m/>
    <n v="0"/>
    <n v="24887"/>
    <n v="5000"/>
    <n v="771"/>
    <s v="B"/>
    <n v="0.03"/>
    <n v="19"/>
    <n v="200"/>
    <m/>
    <s v="ALSO SEE TAGCODES 180276-77, 180380-82 &amp; 180384-85."/>
    <x v="1"/>
    <s v="H-Shuswap River, Middle,"/>
    <s v="S-Shuswap R Low"/>
    <s v="BC"/>
    <s v="FRTH"/>
    <s v="TOMF"/>
    <s v="N"/>
    <n v="0.99831521521119981"/>
    <m/>
  </r>
  <r>
    <s v="N"/>
    <n v="4.0999999999999996"/>
    <n v="20171204"/>
    <s v="CDFO"/>
    <s v="CDFO"/>
    <n v="3"/>
    <s v="!03NOCN8205"/>
    <x v="1"/>
    <m/>
    <m/>
    <m/>
    <m/>
    <n v="1"/>
    <n v="1"/>
    <x v="15"/>
    <n v="198305"/>
    <n v="19830517"/>
    <s v="2FS  UPFRR0412"/>
    <s v="2FS  UPFRH0270"/>
    <s v="2FS  UPFRS0412"/>
    <x v="2"/>
    <s v="H"/>
    <s v="P"/>
    <m/>
    <n v="0.57999999999999996"/>
    <m/>
    <s v="N"/>
    <m/>
    <m/>
    <m/>
    <m/>
    <n v="0"/>
    <n v="44120"/>
    <m/>
    <m/>
    <m/>
    <m/>
    <m/>
    <m/>
    <m/>
    <m/>
    <x v="34"/>
    <s v="H-Penny H"/>
    <s v="S-James Cr"/>
    <s v="BC"/>
    <s v="FRTH"/>
    <s v="UPFR"/>
    <s v="N"/>
    <s v=""/>
    <m/>
  </r>
  <r>
    <s v="T"/>
    <n v="4.0999999999999996"/>
    <n v="20171204"/>
    <s v="CDFO"/>
    <s v="CDFO"/>
    <n v="3"/>
    <s v="022852"/>
    <x v="0"/>
    <m/>
    <m/>
    <m/>
    <m/>
    <n v="1"/>
    <n v="1"/>
    <x v="23"/>
    <n v="198507"/>
    <n v="19850716"/>
    <s v="2FS  UPFRR0412"/>
    <s v="2FS  UPFRH0270"/>
    <s v="2FS  UPFRS0412"/>
    <x v="2"/>
    <s v="H"/>
    <s v="B"/>
    <m/>
    <n v="2"/>
    <m/>
    <s v="N"/>
    <n v="5000"/>
    <n v="60060"/>
    <m/>
    <m/>
    <n v="0"/>
    <n v="54932"/>
    <m/>
    <m/>
    <s v="W"/>
    <m/>
    <n v="1"/>
    <m/>
    <m/>
    <s v="UPFR CHINOOK FRY; ALSO SEE 023108"/>
    <x v="34"/>
    <s v="H-Penny H"/>
    <s v="S-James Cr"/>
    <s v="BC"/>
    <s v="FRTH"/>
    <s v="UPFR"/>
    <s v="N"/>
    <n v="0.91461871461871458"/>
    <m/>
  </r>
  <r>
    <s v="T"/>
    <n v="4.0999999999999996"/>
    <n v="20171204"/>
    <s v="CDFO"/>
    <s v="CDFO"/>
    <n v="3"/>
    <s v="023108"/>
    <x v="0"/>
    <m/>
    <m/>
    <m/>
    <m/>
    <n v="1"/>
    <n v="1"/>
    <x v="23"/>
    <n v="198507"/>
    <n v="19850716"/>
    <s v="2FS  UPFRR0412"/>
    <s v="2FS  UPFRH0270"/>
    <s v="2FS  UPFRS0412"/>
    <x v="2"/>
    <s v="H"/>
    <s v="B"/>
    <m/>
    <n v="2"/>
    <m/>
    <s v="N"/>
    <n v="5000"/>
    <n v="24962"/>
    <m/>
    <m/>
    <m/>
    <m/>
    <m/>
    <m/>
    <m/>
    <m/>
    <n v="1"/>
    <m/>
    <m/>
    <s v="UPFR CHINOOK FRY; ALSO SEE 022852"/>
    <x v="34"/>
    <s v="H-Penny H"/>
    <s v="S-James Cr"/>
    <s v="BC"/>
    <s v="FRTH"/>
    <s v="UPFR"/>
    <s v="N"/>
    <n v="0"/>
    <m/>
  </r>
  <r>
    <s v="N"/>
    <n v="4.0999999999999996"/>
    <n v="20171204"/>
    <s v="CDFO"/>
    <s v="CDFO"/>
    <n v="3"/>
    <s v="!03LV9411"/>
    <x v="1"/>
    <m/>
    <m/>
    <m/>
    <m/>
    <n v="1"/>
    <n v="1"/>
    <x v="2"/>
    <n v="19950506"/>
    <n v="19950514"/>
    <s v="2FS  UPFRR1625"/>
    <s v="2FS  UPFRH1625"/>
    <s v="2FS  UPFRS1625"/>
    <x v="1"/>
    <s v="H"/>
    <s v="P"/>
    <m/>
    <n v="7.39"/>
    <m/>
    <s v="N"/>
    <m/>
    <m/>
    <m/>
    <m/>
    <n v="1"/>
    <n v="40079"/>
    <n v="0"/>
    <n v="10020"/>
    <m/>
    <m/>
    <m/>
    <m/>
    <m/>
    <m/>
    <x v="9"/>
    <s v="H-Salmon River/ UPFR H"/>
    <s v="S-Salmon R/UPFR"/>
    <s v="BC"/>
    <s v="FRTH"/>
    <s v="UPFR"/>
    <s v="N"/>
    <s v=""/>
    <m/>
  </r>
  <r>
    <s v="T"/>
    <n v="4.0999999999999996"/>
    <n v="20171204"/>
    <s v="CDFO"/>
    <s v="CDFO"/>
    <n v="3"/>
    <s v="180183"/>
    <x v="2"/>
    <m/>
    <m/>
    <m/>
    <m/>
    <n v="1"/>
    <n v="1"/>
    <x v="27"/>
    <n v="20090423"/>
    <n v="20090423"/>
    <s v="2FS  TOMMR0253"/>
    <s v="2FS  TOMMH0160"/>
    <s v="2FS  TOMMS0253"/>
    <x v="3"/>
    <s v="H"/>
    <s v="P"/>
    <m/>
    <n v="17.82"/>
    <n v="114"/>
    <s v="N"/>
    <n v="5000"/>
    <n v="49226"/>
    <m/>
    <m/>
    <n v="5000"/>
    <n v="2051"/>
    <n v="0"/>
    <n v="222"/>
    <s v="B"/>
    <n v="0.04"/>
    <n v="30"/>
    <n v="300"/>
    <m/>
    <s v="ALSO SEE TAGCODES 180184 &amp; 180189"/>
    <x v="8"/>
    <s v="H-Spius Creek H"/>
    <s v="S-Nicola R"/>
    <s v="BC"/>
    <s v="FRTH"/>
    <s v="TOMM"/>
    <s v="N"/>
    <n v="4.1664973794336327E-2"/>
    <m/>
  </r>
  <r>
    <s v="T"/>
    <n v="4.0999999999999996"/>
    <n v="20171204"/>
    <s v="CDFO"/>
    <s v="CDFO"/>
    <n v="3"/>
    <s v="180184"/>
    <x v="2"/>
    <m/>
    <m/>
    <m/>
    <m/>
    <n v="1"/>
    <n v="1"/>
    <x v="27"/>
    <n v="20090424"/>
    <n v="20090427"/>
    <s v="2FS  TOMMR0253"/>
    <s v="2FS  TOMMH0160"/>
    <s v="2FS  TOMMS0253"/>
    <x v="3"/>
    <s v="H"/>
    <s v="P"/>
    <m/>
    <n v="17.82"/>
    <n v="116"/>
    <s v="N"/>
    <n v="5000"/>
    <n v="53692"/>
    <m/>
    <m/>
    <n v="5000"/>
    <n v="984"/>
    <n v="0"/>
    <n v="242"/>
    <s v="B"/>
    <n v="1.7999999999999999E-2"/>
    <n v="30"/>
    <n v="300"/>
    <m/>
    <s v="ALSO SEE TAGCODES 180183 &amp; 180189"/>
    <x v="8"/>
    <s v="H-Spius Creek H"/>
    <s v="S-Nicola R"/>
    <s v="BC"/>
    <s v="FRTH"/>
    <s v="TOMM"/>
    <s v="N"/>
    <n v="1.8326752588840051E-2"/>
    <m/>
  </r>
  <r>
    <s v="T"/>
    <n v="4.0999999999999996"/>
    <n v="20171204"/>
    <s v="CDFO"/>
    <s v="CDFO"/>
    <n v="3"/>
    <s v="180189"/>
    <x v="2"/>
    <m/>
    <m/>
    <m/>
    <m/>
    <n v="1"/>
    <n v="1"/>
    <x v="27"/>
    <n v="20090423"/>
    <n v="20090427"/>
    <s v="2FS  TOMMR0253"/>
    <s v="2FS  TOMMH0160"/>
    <s v="2FS  TOMMS0253"/>
    <x v="3"/>
    <s v="H"/>
    <s v="P"/>
    <m/>
    <n v="17.82"/>
    <n v="115"/>
    <s v="N"/>
    <n v="5000"/>
    <n v="40260"/>
    <m/>
    <m/>
    <n v="5000"/>
    <n v="407"/>
    <n v="0"/>
    <n v="182"/>
    <s v="B"/>
    <n v="0.01"/>
    <n v="30"/>
    <n v="300"/>
    <m/>
    <s v="ALSO SEE TAGCODES 180183 &amp; 180184"/>
    <x v="8"/>
    <s v="H-Spius Creek H"/>
    <s v="S-Nicola R"/>
    <s v="BC"/>
    <s v="FRTH"/>
    <s v="TOMM"/>
    <s v="N"/>
    <n v="1.0109289617486339E-2"/>
    <m/>
  </r>
  <r>
    <s v="T"/>
    <n v="4.0999999999999996"/>
    <n v="20171204"/>
    <s v="CDFO"/>
    <s v="CDFO"/>
    <n v="3"/>
    <s v="181204"/>
    <x v="0"/>
    <m/>
    <m/>
    <m/>
    <m/>
    <n v="1"/>
    <n v="2"/>
    <x v="4"/>
    <n v="199305"/>
    <n v="19930524"/>
    <s v="2FS  TOMFR0156"/>
    <s v="2FS  TOMFH0156"/>
    <s v="2FS  TOMFS0156"/>
    <x v="2"/>
    <s v="H"/>
    <s v="B"/>
    <m/>
    <n v="3.6"/>
    <m/>
    <s v="N"/>
    <n v="5000"/>
    <n v="24939"/>
    <m/>
    <m/>
    <n v="0"/>
    <n v="3394"/>
    <m/>
    <m/>
    <s v="B"/>
    <m/>
    <n v="7"/>
    <n v="100"/>
    <m/>
    <s v="ENCHANTED RELEASE.COMBINE WITH 181203"/>
    <x v="6"/>
    <s v="H-Eagle River H"/>
    <s v="S-Eagle R"/>
    <s v="BC"/>
    <s v="FRTH"/>
    <s v="TOMF"/>
    <s v="N"/>
    <n v="0.13609206463771603"/>
    <m/>
  </r>
  <r>
    <s v="T"/>
    <n v="4.0999999999999996"/>
    <n v="20171204"/>
    <s v="CDFO"/>
    <s v="CDFO"/>
    <n v="3"/>
    <s v="180211"/>
    <x v="0"/>
    <m/>
    <m/>
    <m/>
    <m/>
    <n v="1"/>
    <n v="3"/>
    <x v="2"/>
    <n v="19950515"/>
    <n v="19950528"/>
    <s v="2FS  LWFRR0107"/>
    <s v="2FS  LWFRH0107"/>
    <s v="2FS  LWFRS0107"/>
    <x v="1"/>
    <s v="H"/>
    <s v="P"/>
    <m/>
    <n v="6"/>
    <m/>
    <s v="N"/>
    <n v="5000"/>
    <n v="23969"/>
    <m/>
    <m/>
    <n v="0"/>
    <n v="479711"/>
    <n v="5000"/>
    <n v="567"/>
    <s v="B"/>
    <n v="2.3099999999999999E-2"/>
    <n v="30"/>
    <n v="864"/>
    <m/>
    <s v="TIME OF RELEASE- EARLY. SEE 181223, 12 &amp; 24. OLD WIRE."/>
    <x v="16"/>
    <s v="H-Chilliwack River H"/>
    <s v="S-Chilliwack R"/>
    <s v="BC"/>
    <s v="FRTH"/>
    <s v="LWFR"/>
    <s v="N"/>
    <n v="20.013809503942593"/>
    <m/>
  </r>
  <r>
    <s v="T"/>
    <n v="4.0999999999999996"/>
    <n v="20171204"/>
    <s v="CDFO"/>
    <s v="CDFO"/>
    <n v="3"/>
    <s v="181205"/>
    <x v="0"/>
    <m/>
    <m/>
    <m/>
    <m/>
    <n v="1"/>
    <n v="2"/>
    <x v="4"/>
    <n v="199305"/>
    <n v="19930506"/>
    <s v="2FS  UPFRR1619"/>
    <s v="2FS  TOMMH0160"/>
    <s v="2FS  UPFRS1619"/>
    <x v="1"/>
    <s v="H"/>
    <s v="P"/>
    <m/>
    <n v="7.4"/>
    <n v="84"/>
    <s v="N"/>
    <n v="5000"/>
    <n v="38631"/>
    <m/>
    <m/>
    <n v="0"/>
    <n v="2608"/>
    <n v="5000"/>
    <n v="39"/>
    <s v="W"/>
    <n v="1E-3"/>
    <n v="1"/>
    <n v="300"/>
    <m/>
    <m/>
    <x v="20"/>
    <s v="H-Spius Creek H"/>
    <s v="S-Bridge R"/>
    <s v="BC"/>
    <s v="FRTH"/>
    <s v="UPFR"/>
    <s v="N"/>
    <n v="6.7510548523206745E-2"/>
    <m/>
  </r>
  <r>
    <s v="T"/>
    <n v="4.0999999999999996"/>
    <n v="20171204"/>
    <s v="CDFO"/>
    <s v="CDFO"/>
    <n v="3"/>
    <s v="024304"/>
    <x v="0"/>
    <m/>
    <m/>
    <m/>
    <m/>
    <n v="1"/>
    <n v="2"/>
    <x v="9"/>
    <n v="198705"/>
    <n v="19870525"/>
    <s v="2FS  TOMFR0156"/>
    <s v="2FS  TOMFH0156"/>
    <s v="2FS  TOMFS0156"/>
    <x v="2"/>
    <s v="H"/>
    <s v="B"/>
    <m/>
    <n v="3.8"/>
    <m/>
    <s v="N"/>
    <n v="5000"/>
    <n v="26355"/>
    <m/>
    <m/>
    <n v="0"/>
    <n v="58207"/>
    <n v="5000"/>
    <n v="202"/>
    <m/>
    <n v="7.6E-3"/>
    <n v="6"/>
    <m/>
    <m/>
    <s v="TIME OF RELEASE:SMOLT. SEE 024301-06(SM), 024553-55(FALL),024201-03(1+)"/>
    <x v="6"/>
    <s v="H-Eagle River H"/>
    <s v="S-Eagle R"/>
    <s v="BC"/>
    <s v="FRTH"/>
    <s v="TOMF"/>
    <s v="N"/>
    <n v="2.2085752229178524"/>
    <m/>
  </r>
  <r>
    <s v="T"/>
    <n v="4.0999999999999996"/>
    <n v="20171204"/>
    <s v="CDFO"/>
    <s v="CDFO"/>
    <n v="3"/>
    <s v="180478"/>
    <x v="2"/>
    <m/>
    <m/>
    <m/>
    <m/>
    <n v="1"/>
    <n v="2"/>
    <x v="31"/>
    <n v="20100511"/>
    <n v="20100513"/>
    <s v="2FS  TOMFR0161"/>
    <s v="2FS  TOMFH1958"/>
    <s v="2FS  TOMFS0161"/>
    <x v="1"/>
    <s v="H"/>
    <s v="P"/>
    <s v="VO"/>
    <n v="6.13"/>
    <n v="80"/>
    <s v="N"/>
    <n v="5000"/>
    <n v="40009"/>
    <m/>
    <m/>
    <n v="0"/>
    <n v="3743"/>
    <n v="5000"/>
    <n v="1885"/>
    <s v="V"/>
    <n v="4.4999999999999998E-2"/>
    <n v="26"/>
    <n v="200"/>
    <m/>
    <m/>
    <x v="1"/>
    <s v="H-Shuswap River, Middle,"/>
    <s v="S-Shuswap R Low"/>
    <s v="BC"/>
    <s v="FRTH"/>
    <s v="TOMF"/>
    <s v="N"/>
    <n v="9.3553950361168731E-2"/>
    <m/>
  </r>
  <r>
    <s v="T"/>
    <n v="4.0999999999999996"/>
    <n v="20171204"/>
    <s v="CDFO"/>
    <s v="CDFO"/>
    <n v="3"/>
    <s v="180344"/>
    <x v="0"/>
    <m/>
    <m/>
    <m/>
    <m/>
    <n v="1"/>
    <n v="2"/>
    <x v="13"/>
    <n v="19920515"/>
    <n v="19920515"/>
    <s v="2FS  TOMFR0156"/>
    <s v="2FS  TOMFH0156"/>
    <s v="2FS  TOMFS0156"/>
    <x v="0"/>
    <s v="H"/>
    <s v="B"/>
    <m/>
    <m/>
    <m/>
    <s v="D"/>
    <n v="5000"/>
    <n v="0"/>
    <m/>
    <m/>
    <m/>
    <m/>
    <m/>
    <m/>
    <m/>
    <n v="0"/>
    <m/>
    <m/>
    <m/>
    <s v="DESTROYED. BKD."/>
    <x v="6"/>
    <s v="H-Eagle River H"/>
    <s v="S-Eagle R"/>
    <s v="BC"/>
    <s v="FRTH"/>
    <s v="TOMF"/>
    <s v="N"/>
    <s v=""/>
    <m/>
  </r>
  <r>
    <s v="T"/>
    <n v="4.0999999999999996"/>
    <n v="20171204"/>
    <s v="CDFO"/>
    <s v="CDFO"/>
    <n v="3"/>
    <s v="020739"/>
    <x v="0"/>
    <m/>
    <m/>
    <m/>
    <m/>
    <n v="1"/>
    <n v="1"/>
    <x v="11"/>
    <n v="19910408"/>
    <n v="19910411"/>
    <s v="2FS  TOMMR0253"/>
    <s v="2FS  TOMMH0160"/>
    <s v="2FS  TOMMS0253"/>
    <x v="3"/>
    <s v="H"/>
    <s v="B"/>
    <m/>
    <n v="19"/>
    <n v="117"/>
    <s v="N"/>
    <n v="5000"/>
    <n v="23968"/>
    <m/>
    <m/>
    <n v="0"/>
    <n v="33570"/>
    <n v="5000"/>
    <n v="21"/>
    <s v="W"/>
    <n v="8.9999999999999998E-4"/>
    <n v="105"/>
    <n v="1055"/>
    <m/>
    <s v="TIME OF RELEASE: NORMAL 1+ SM. SEE ALSO 020738"/>
    <x v="8"/>
    <s v="H-Spius Creek H"/>
    <s v="S-Nicola R"/>
    <s v="BC"/>
    <s v="FRTH"/>
    <s v="TOMM"/>
    <s v="N"/>
    <n v="1.4006174899866488"/>
    <m/>
  </r>
  <r>
    <s v="T"/>
    <n v="4.0999999999999996"/>
    <n v="20171204"/>
    <s v="CDFO"/>
    <s v="CDFO"/>
    <n v="3"/>
    <s v="020741"/>
    <x v="0"/>
    <m/>
    <m/>
    <m/>
    <m/>
    <n v="1"/>
    <n v="1"/>
    <x v="11"/>
    <n v="19910307"/>
    <n v="19910313"/>
    <s v="2FS  TOMMR0253"/>
    <s v="2FS  TOMMH0160"/>
    <s v="2FS  TOMMS0253"/>
    <x v="3"/>
    <s v="H"/>
    <s v="B"/>
    <m/>
    <n v="18.5"/>
    <n v="116"/>
    <s v="N"/>
    <n v="5000"/>
    <n v="25204"/>
    <m/>
    <m/>
    <n v="0"/>
    <n v="21582"/>
    <m/>
    <m/>
    <s v="W"/>
    <m/>
    <n v="105"/>
    <n v="1000"/>
    <m/>
    <s v="TIME OF RELEASE:1+ SM RELEASE 1 MONTH EARLIER THAN NORMAL. SEE ALSO 020740"/>
    <x v="8"/>
    <s v="H-Spius Creek H"/>
    <s v="S-Nicola R"/>
    <s v="BC"/>
    <s v="FRTH"/>
    <s v="TOMM"/>
    <s v="N"/>
    <n v="0.85629265196000637"/>
    <m/>
  </r>
  <r>
    <s v="T"/>
    <n v="4.0999999999999996"/>
    <n v="20171204"/>
    <s v="CDFO"/>
    <s v="CDFO"/>
    <n v="3"/>
    <s v="025858"/>
    <x v="0"/>
    <m/>
    <m/>
    <m/>
    <m/>
    <n v="1"/>
    <n v="1"/>
    <x v="17"/>
    <n v="19900418"/>
    <n v="19900419"/>
    <s v="2FS  TOMMR0253"/>
    <s v="2FS  TOMMH0160"/>
    <s v="2FS  TOMMS0253"/>
    <x v="3"/>
    <s v="H"/>
    <s v="P"/>
    <m/>
    <n v="17"/>
    <n v="110"/>
    <s v="N"/>
    <n v="5000"/>
    <n v="25366"/>
    <m/>
    <m/>
    <n v="0"/>
    <n v="18978"/>
    <n v="5000"/>
    <n v="25"/>
    <s v="B"/>
    <n v="1E-3"/>
    <n v="240"/>
    <m/>
    <m/>
    <s v="TIME OF RELEASE: NORMAL 1+ SM. SEE ALSO 025859."/>
    <x v="8"/>
    <s v="H-Spius Creek H"/>
    <s v="S-Nicola R"/>
    <s v="BC"/>
    <s v="FRTH"/>
    <s v="TOMM"/>
    <s v="N"/>
    <n v="0.74816683749901447"/>
    <m/>
  </r>
  <r>
    <s v="T"/>
    <n v="4.0999999999999996"/>
    <n v="20171204"/>
    <s v="CDFO"/>
    <s v="CDFO"/>
    <n v="3"/>
    <s v="023041"/>
    <x v="0"/>
    <m/>
    <m/>
    <m/>
    <m/>
    <n v="1"/>
    <n v="3"/>
    <x v="23"/>
    <n v="198506"/>
    <n v="19850622"/>
    <s v="2FS  LWFRR0154"/>
    <s v="2FS  LWFRH0154"/>
    <s v="2FS  LWFRS0229"/>
    <x v="1"/>
    <s v="H"/>
    <s v="P"/>
    <m/>
    <n v="4"/>
    <m/>
    <s v="N"/>
    <n v="5000"/>
    <n v="25288"/>
    <m/>
    <m/>
    <n v="0"/>
    <n v="57585"/>
    <n v="5000"/>
    <n v="3030"/>
    <m/>
    <n v="0.107"/>
    <n v="33"/>
    <m/>
    <m/>
    <m/>
    <x v="3"/>
    <s v="H-Chehalis River H"/>
    <s v="S-Harrison R"/>
    <s v="BC"/>
    <s v="FRTH"/>
    <s v="LWFR"/>
    <s v="N"/>
    <n v="2.2771670357481808"/>
    <m/>
  </r>
  <r>
    <s v="T"/>
    <n v="4.0999999999999996"/>
    <n v="20171204"/>
    <s v="CDFO"/>
    <s v="CDFO"/>
    <n v="3"/>
    <s v="023042"/>
    <x v="0"/>
    <m/>
    <m/>
    <m/>
    <m/>
    <n v="1"/>
    <n v="3"/>
    <x v="23"/>
    <n v="198506"/>
    <n v="19850622"/>
    <s v="2FS  LWFRR0154"/>
    <s v="2FS  LWFRH0154"/>
    <s v="2FS  LWFRS0229"/>
    <x v="1"/>
    <s v="H"/>
    <s v="P"/>
    <m/>
    <n v="4"/>
    <m/>
    <s v="N"/>
    <n v="5000"/>
    <n v="26561"/>
    <m/>
    <m/>
    <n v="0"/>
    <n v="60483"/>
    <n v="5000"/>
    <n v="1846"/>
    <m/>
    <n v="6.5000000000000002E-2"/>
    <n v="30"/>
    <m/>
    <m/>
    <m/>
    <x v="3"/>
    <s v="H-Chehalis River H"/>
    <s v="S-Harrison R"/>
    <s v="BC"/>
    <s v="FRTH"/>
    <s v="LWFR"/>
    <s v="N"/>
    <n v="2.2771356500131774"/>
    <m/>
  </r>
  <r>
    <s v="T"/>
    <n v="4.0999999999999996"/>
    <n v="20171204"/>
    <s v="CDFO"/>
    <s v="CDFO"/>
    <n v="3"/>
    <s v="023021"/>
    <x v="0"/>
    <m/>
    <m/>
    <m/>
    <m/>
    <n v="1"/>
    <n v="1"/>
    <x v="23"/>
    <n v="198503"/>
    <n v="19850321"/>
    <s v="2FS  UPFRR0352"/>
    <s v="2FS  UPFRH0155"/>
    <s v="2FS  UPFRS0352"/>
    <x v="1"/>
    <s v="H"/>
    <s v="B"/>
    <m/>
    <n v="3.6"/>
    <m/>
    <s v="N"/>
    <n v="5000"/>
    <n v="28146"/>
    <m/>
    <m/>
    <n v="0"/>
    <n v="458"/>
    <m/>
    <m/>
    <s v="B"/>
    <m/>
    <n v="1"/>
    <m/>
    <m/>
    <s v="TIME OF RELEASE: EARLY. SEE 023018-23."/>
    <x v="31"/>
    <s v="H-Quesnel River H"/>
    <s v="S-Cariboo R Up"/>
    <s v="BC"/>
    <s v="FRTH"/>
    <s v="UPFR"/>
    <s v="N"/>
    <n v="1.627229446457756E-2"/>
    <m/>
  </r>
  <r>
    <s v="T"/>
    <n v="4.0999999999999996"/>
    <n v="20171204"/>
    <s v="CDFO"/>
    <s v="CDFO"/>
    <n v="3"/>
    <s v="021938"/>
    <x v="0"/>
    <m/>
    <m/>
    <m/>
    <m/>
    <n v="1"/>
    <n v="1"/>
    <x v="37"/>
    <n v="19810614"/>
    <n v="19810627"/>
    <s v="2FS  UPFRR0325"/>
    <m/>
    <s v="2FS  UPFRS0325"/>
    <x v="0"/>
    <s v="W"/>
    <s v="E"/>
    <m/>
    <n v="1.5"/>
    <m/>
    <m/>
    <n v="5000"/>
    <n v="23685"/>
    <m/>
    <m/>
    <n v="5000"/>
    <n v="96"/>
    <m/>
    <m/>
    <m/>
    <n v="4.0000000000000001E-3"/>
    <n v="1"/>
    <m/>
    <m/>
    <m/>
    <x v="53"/>
    <s v="NA"/>
    <s v="S-Fraser R Up"/>
    <s v="BC"/>
    <s v="FRTH"/>
    <s v="UPFR"/>
    <s v="N"/>
    <n v="4.0531982267257762E-3"/>
    <m/>
  </r>
  <r>
    <s v="T"/>
    <n v="4.0999999999999996"/>
    <n v="20171204"/>
    <s v="CDFO"/>
    <s v="CDFO"/>
    <n v="3"/>
    <s v="021555"/>
    <x v="0"/>
    <m/>
    <m/>
    <m/>
    <m/>
    <n v="1"/>
    <n v="1"/>
    <x v="28"/>
    <n v="19910503"/>
    <n v="19910510"/>
    <s v="2FS  TOMMR0253"/>
    <s v="2FS  TOMMH0160"/>
    <s v="2FS  TOMMS0253"/>
    <x v="1"/>
    <s v="H"/>
    <s v="P"/>
    <m/>
    <n v="8.1"/>
    <n v="85"/>
    <s v="N"/>
    <n v="5000"/>
    <n v="75044"/>
    <m/>
    <m/>
    <n v="0"/>
    <n v="55880"/>
    <n v="5000"/>
    <n v="226"/>
    <s v="W"/>
    <n v="3.0000000000000001E-3"/>
    <n v="30"/>
    <n v="2000"/>
    <m/>
    <s v="TIME OF RELEASE: NORMAL SIZE &amp; TIME AT RELEASE. SEE 021556."/>
    <x v="8"/>
    <s v="H-Spius Creek H"/>
    <s v="S-Nicola R"/>
    <s v="BC"/>
    <s v="FRTH"/>
    <s v="TOMM"/>
    <s v="N"/>
    <n v="0.74462981717392462"/>
    <m/>
  </r>
  <r>
    <s v="T"/>
    <n v="4.0999999999999996"/>
    <n v="20171204"/>
    <s v="CDFO"/>
    <s v="CDFO"/>
    <n v="3"/>
    <s v="023303"/>
    <x v="0"/>
    <m/>
    <m/>
    <m/>
    <m/>
    <n v="1"/>
    <n v="2"/>
    <x v="23"/>
    <n v="198603"/>
    <n v="19860325"/>
    <s v="2FS  TOMFR0156"/>
    <s v="2FS  TOMFH0156"/>
    <s v="2FS  TOMFS0156"/>
    <x v="3"/>
    <s v="H"/>
    <s v="P"/>
    <m/>
    <n v="19.600000000000001"/>
    <m/>
    <s v="N"/>
    <n v="5000"/>
    <n v="54321"/>
    <m/>
    <m/>
    <m/>
    <m/>
    <m/>
    <m/>
    <m/>
    <m/>
    <n v="1"/>
    <m/>
    <m/>
    <s v="TIME OF RELEASE:YEARLING. SEE 023261-62,023037(SM),023243-44(FALLS)"/>
    <x v="6"/>
    <s v="H-Eagle River H"/>
    <s v="S-Eagle R"/>
    <s v="BC"/>
    <s v="FRTH"/>
    <s v="TOMF"/>
    <s v="N"/>
    <n v="0"/>
    <m/>
  </r>
  <r>
    <s v="T"/>
    <n v="4.0999999999999996"/>
    <n v="20171204"/>
    <s v="CDFO"/>
    <s v="CDFO"/>
    <n v="3"/>
    <s v="025851"/>
    <x v="0"/>
    <m/>
    <m/>
    <m/>
    <m/>
    <n v="1"/>
    <n v="2"/>
    <x v="17"/>
    <n v="198905"/>
    <n v="19890508"/>
    <s v="2FS  TOMFR0156"/>
    <s v="2FS  TOMFH0156"/>
    <s v="2FS  TOMFS0156"/>
    <x v="2"/>
    <s v="H"/>
    <s v="B"/>
    <m/>
    <n v="3.5"/>
    <m/>
    <s v="N"/>
    <n v="5000"/>
    <n v="26152"/>
    <m/>
    <m/>
    <n v="0"/>
    <n v="41009"/>
    <n v="5000"/>
    <n v="44"/>
    <m/>
    <n v="1.6999999999999999E-3"/>
    <n v="2"/>
    <m/>
    <m/>
    <s v="EARLY RELEASE (MIDDLE SITE)"/>
    <x v="6"/>
    <s v="H-Eagle River H"/>
    <s v="S-Eagle R"/>
    <s v="BC"/>
    <s v="FRTH"/>
    <s v="TOMF"/>
    <s v="N"/>
    <n v="1.5681018660140715"/>
    <m/>
  </r>
  <r>
    <s v="T"/>
    <n v="4.0999999999999996"/>
    <n v="20171204"/>
    <s v="CDFO"/>
    <s v="CDFO"/>
    <n v="3"/>
    <s v="020742"/>
    <x v="0"/>
    <m/>
    <m/>
    <m/>
    <m/>
    <n v="1"/>
    <n v="1"/>
    <x v="11"/>
    <n v="19910403"/>
    <n v="19910405"/>
    <s v="2FS  TOMMR1387"/>
    <s v="2FS  TOMMH0160"/>
    <s v="2FS  TOMMS1387"/>
    <x v="3"/>
    <s v="H"/>
    <s v="B"/>
    <m/>
    <n v="17.5"/>
    <n v="117"/>
    <s v="N"/>
    <n v="5000"/>
    <n v="24961"/>
    <m/>
    <m/>
    <n v="0"/>
    <n v="11156"/>
    <n v="5000"/>
    <n v="50"/>
    <s v="W"/>
    <n v="2E-3"/>
    <n v="215"/>
    <n v="1071"/>
    <m/>
    <s v="TIME OF RELEASE:YEARLING"/>
    <x v="18"/>
    <s v="H-Spius Creek H"/>
    <s v="S-Coldwater R"/>
    <s v="BC"/>
    <s v="FRTH"/>
    <s v="TOMM"/>
    <s v="N"/>
    <n v="0.44693722206642361"/>
    <m/>
  </r>
  <r>
    <s v="T"/>
    <n v="4.0999999999999996"/>
    <n v="20171204"/>
    <s v="CDFO"/>
    <s v="CDFO"/>
    <n v="3"/>
    <s v="180857"/>
    <x v="0"/>
    <m/>
    <m/>
    <m/>
    <m/>
    <n v="1"/>
    <n v="1"/>
    <x v="18"/>
    <n v="19950504"/>
    <n v="19950515"/>
    <s v="2FS  TOMMR1387"/>
    <s v="2FS  TOMMH0160"/>
    <s v="2FS  TOMMS1387"/>
    <x v="3"/>
    <s v="H"/>
    <s v="B"/>
    <m/>
    <n v="32.5"/>
    <n v="142"/>
    <s v="N"/>
    <n v="5000"/>
    <n v="20423"/>
    <m/>
    <m/>
    <m/>
    <m/>
    <m/>
    <m/>
    <m/>
    <m/>
    <n v="1"/>
    <n v="100"/>
    <m/>
    <s v="REL'D COLDWATER SMOLT POND- AFS"/>
    <x v="18"/>
    <s v="H-Spius Creek H"/>
    <s v="S-Coldwater R"/>
    <s v="BC"/>
    <s v="FRTH"/>
    <s v="TOMM"/>
    <s v="N"/>
    <n v="0"/>
    <m/>
  </r>
  <r>
    <s v="T"/>
    <n v="4.0999999999999996"/>
    <n v="20171204"/>
    <s v="CDFO"/>
    <s v="CDFO"/>
    <n v="3"/>
    <s v="023246"/>
    <x v="0"/>
    <m/>
    <m/>
    <m/>
    <m/>
    <n v="1"/>
    <n v="2"/>
    <x v="18"/>
    <n v="199409"/>
    <n v="19940909"/>
    <s v="2FS  TOMFR0156"/>
    <s v="2FS  TOMFH0156"/>
    <s v="2FS  TOMFS0156"/>
    <x v="2"/>
    <s v="H"/>
    <s v="B"/>
    <m/>
    <n v="7"/>
    <m/>
    <s v="N"/>
    <n v="5000"/>
    <n v="40484"/>
    <m/>
    <m/>
    <n v="0"/>
    <n v="6893"/>
    <n v="5000"/>
    <n v="827"/>
    <s v="B"/>
    <n v="0.02"/>
    <n v="1"/>
    <n v="100"/>
    <m/>
    <s v="RELEASED TO UPPER EAGLE"/>
    <x v="6"/>
    <s v="H-Eagle River H"/>
    <s v="S-Eagle R"/>
    <s v="BC"/>
    <s v="FRTH"/>
    <s v="TOMF"/>
    <s v="N"/>
    <n v="0.17026479596877778"/>
    <m/>
  </r>
  <r>
    <s v="T"/>
    <n v="4.0999999999999996"/>
    <n v="20171204"/>
    <s v="CDFO"/>
    <s v="CDFO"/>
    <n v="3"/>
    <s v="181526"/>
    <x v="0"/>
    <m/>
    <m/>
    <m/>
    <m/>
    <n v="1"/>
    <n v="1"/>
    <x v="2"/>
    <n v="19960501"/>
    <n v="19960502"/>
    <s v="2FS  TOMMR1387"/>
    <s v="2FS  TOMMH0160"/>
    <s v="2FS  TOMMS1387"/>
    <x v="3"/>
    <s v="H"/>
    <s v="P"/>
    <m/>
    <n v="16.2"/>
    <n v="111"/>
    <s v="N"/>
    <n v="5000"/>
    <n v="21241"/>
    <m/>
    <m/>
    <n v="5000"/>
    <n v="657"/>
    <m/>
    <m/>
    <m/>
    <n v="0.03"/>
    <n v="1"/>
    <n v="500"/>
    <m/>
    <s v="YEARLING RELEASE"/>
    <x v="18"/>
    <s v="H-Spius Creek H"/>
    <s v="S-Coldwater R"/>
    <s v="BC"/>
    <s v="FRTH"/>
    <s v="TOMM"/>
    <s v="N"/>
    <n v="3.0930747139965162E-2"/>
    <m/>
  </r>
  <r>
    <s v="N"/>
    <n v="4.0999999999999996"/>
    <n v="20171204"/>
    <s v="CDFO"/>
    <s v="CDFO"/>
    <n v="3"/>
    <s v="!03LV9709"/>
    <x v="1"/>
    <m/>
    <m/>
    <m/>
    <m/>
    <n v="1"/>
    <n v="1"/>
    <x v="1"/>
    <n v="19980503"/>
    <n v="19980503"/>
    <s v="2FS  UPFRR1625"/>
    <s v="2FS  UPFRH1625"/>
    <s v="2FS  UPFRS1625"/>
    <x v="1"/>
    <s v="H"/>
    <s v="P"/>
    <m/>
    <n v="7.89"/>
    <m/>
    <s v="N"/>
    <m/>
    <m/>
    <m/>
    <m/>
    <n v="1"/>
    <n v="21529"/>
    <m/>
    <m/>
    <m/>
    <m/>
    <m/>
    <m/>
    <m/>
    <m/>
    <x v="9"/>
    <s v="H-Salmon River/ UPFR H"/>
    <s v="S-Salmon R/UPFR"/>
    <s v="BC"/>
    <s v="FRTH"/>
    <s v="UPFR"/>
    <s v="N"/>
    <s v=""/>
    <m/>
  </r>
  <r>
    <s v="T"/>
    <n v="4.0999999999999996"/>
    <n v="20171204"/>
    <s v="CDFO"/>
    <s v="CDFO"/>
    <n v="3"/>
    <s v="180482"/>
    <x v="2"/>
    <m/>
    <m/>
    <s v="D"/>
    <s v="032009H00000399"/>
    <n v="1"/>
    <n v="3"/>
    <x v="10"/>
    <n v="20090519"/>
    <n v="20090608"/>
    <s v="2FS  LWFRR0107"/>
    <s v="2FS  LWFRH0107"/>
    <s v="2FS  LWFRS0107"/>
    <x v="1"/>
    <s v="H"/>
    <s v="P"/>
    <m/>
    <n v="5.2"/>
    <m/>
    <s v="N"/>
    <n v="5000"/>
    <n v="49693"/>
    <m/>
    <m/>
    <n v="0"/>
    <n v="236475"/>
    <n v="5000"/>
    <n v="305"/>
    <m/>
    <n v="6.1000000000000004E-3"/>
    <n v="41"/>
    <n v="1000"/>
    <m/>
    <s v="ADCWT OF DIT PAIR. SEE 180483 FOR CWT ONLY."/>
    <x v="16"/>
    <s v="H-Chilliwack River H"/>
    <s v="S-Chilliwack R"/>
    <s v="BC"/>
    <s v="FRTH"/>
    <s v="LWFR"/>
    <s v="N"/>
    <n v="4.7587185317851608"/>
    <m/>
  </r>
  <r>
    <s v="T"/>
    <n v="4.0999999999999996"/>
    <n v="20171204"/>
    <s v="CDFO"/>
    <s v="CDFO"/>
    <n v="3"/>
    <s v="181754"/>
    <x v="0"/>
    <m/>
    <m/>
    <m/>
    <m/>
    <n v="1"/>
    <n v="1"/>
    <x v="4"/>
    <n v="19940506"/>
    <n v="19940509"/>
    <s v="2FS  TOMMR1387"/>
    <s v="2FS  TOMMH0160"/>
    <s v="2FS  TOMMS1387"/>
    <x v="3"/>
    <s v="H"/>
    <s v="B"/>
    <m/>
    <n v="18.8"/>
    <m/>
    <s v="N"/>
    <n v="5000"/>
    <n v="22547"/>
    <m/>
    <m/>
    <n v="0"/>
    <n v="666"/>
    <m/>
    <m/>
    <s v="C"/>
    <m/>
    <n v="1"/>
    <n v="500"/>
    <m/>
    <s v="MARK.FUNDED BY NWSFA. REL'D COLD.POND LATE APR/MAY. WT IS AVG OF OTHER YEARS."/>
    <x v="18"/>
    <s v="H-Spius Creek H"/>
    <s v="S-Coldwater R"/>
    <s v="BC"/>
    <s v="FRTH"/>
    <s v="TOMM"/>
    <s v="N"/>
    <n v="2.9538297777974898E-2"/>
    <m/>
  </r>
  <r>
    <s v="T"/>
    <n v="4.0999999999999996"/>
    <n v="20171204"/>
    <s v="CDFO"/>
    <s v="CDFO"/>
    <n v="3"/>
    <s v="181525"/>
    <x v="0"/>
    <m/>
    <m/>
    <m/>
    <m/>
    <n v="1"/>
    <n v="1"/>
    <x v="2"/>
    <n v="19960501"/>
    <n v="19960502"/>
    <s v="2FS  TOMMR1387"/>
    <s v="2FS  TOMMH0160"/>
    <s v="2FS  TOMMS1387"/>
    <x v="3"/>
    <s v="H"/>
    <s v="P"/>
    <m/>
    <n v="16.2"/>
    <n v="111"/>
    <s v="N"/>
    <n v="5000"/>
    <n v="20826"/>
    <m/>
    <m/>
    <n v="5000"/>
    <n v="425"/>
    <n v="0"/>
    <n v="351"/>
    <m/>
    <n v="0.02"/>
    <n v="1"/>
    <n v="500"/>
    <m/>
    <s v="YEARLING RELEASE"/>
    <x v="18"/>
    <s v="H-Spius Creek H"/>
    <s v="S-Coldwater R"/>
    <s v="BC"/>
    <s v="FRTH"/>
    <s v="TOMM"/>
    <s v="N"/>
    <n v="2.0407183328531642E-2"/>
    <m/>
  </r>
  <r>
    <s v="T"/>
    <n v="4.0999999999999996"/>
    <n v="20171204"/>
    <s v="CDFO"/>
    <s v="CDFO"/>
    <n v="3"/>
    <s v="020133"/>
    <x v="0"/>
    <m/>
    <m/>
    <m/>
    <m/>
    <n v="1"/>
    <n v="1"/>
    <x v="4"/>
    <n v="19930706"/>
    <n v="19930707"/>
    <s v="2FS  TOMFR0132"/>
    <s v="2FS  TOMFH0156"/>
    <s v="2FS  TOMFS0132"/>
    <x v="1"/>
    <s v="H"/>
    <s v="B"/>
    <m/>
    <n v="7.2"/>
    <m/>
    <s v="N"/>
    <n v="5000"/>
    <n v="18790"/>
    <m/>
    <m/>
    <n v="0"/>
    <n v="3583"/>
    <m/>
    <m/>
    <s v="B"/>
    <m/>
    <n v="1"/>
    <n v="100"/>
    <m/>
    <s v="UPPER SALMON RELEASE.COMBINE WITH 180246"/>
    <x v="35"/>
    <s v="H-Eagle River H"/>
    <s v="S-Salmon R/TOMF"/>
    <s v="BC"/>
    <s v="FRTH"/>
    <s v="TOMF"/>
    <s v="N"/>
    <n v="0.19068653539116551"/>
    <m/>
  </r>
  <r>
    <s v="T"/>
    <n v="4.0999999999999996"/>
    <n v="20171204"/>
    <s v="CDFO"/>
    <s v="CDFO"/>
    <n v="3"/>
    <s v="020717"/>
    <x v="0"/>
    <m/>
    <m/>
    <m/>
    <m/>
    <n v="1"/>
    <n v="1"/>
    <x v="11"/>
    <n v="19900522"/>
    <n v="19900523"/>
    <s v="2FS  TOMFR0132"/>
    <s v="2FS  TOMFH0156"/>
    <s v="2FS  TOMFS0132"/>
    <x v="1"/>
    <s v="H"/>
    <s v="B"/>
    <m/>
    <n v="4.5"/>
    <m/>
    <s v="N"/>
    <n v="5000"/>
    <n v="28812"/>
    <m/>
    <m/>
    <n v="0"/>
    <n v="56793"/>
    <m/>
    <m/>
    <s v="B"/>
    <m/>
    <n v="1"/>
    <n v="100"/>
    <m/>
    <s v="LOWER REL.COMBINE WITH 020716"/>
    <x v="35"/>
    <s v="H-Eagle River H"/>
    <s v="S-Salmon R/TOMF"/>
    <s v="BC"/>
    <s v="FRTH"/>
    <s v="TOMF"/>
    <s v="N"/>
    <n v="1.9711578508954601"/>
    <m/>
  </r>
  <r>
    <s v="T"/>
    <n v="4.0999999999999996"/>
    <n v="20171204"/>
    <s v="CDFO"/>
    <s v="CDFO"/>
    <n v="3"/>
    <s v="020743"/>
    <x v="0"/>
    <m/>
    <m/>
    <m/>
    <m/>
    <n v="1"/>
    <n v="1"/>
    <x v="11"/>
    <n v="19910403"/>
    <n v="19910405"/>
    <s v="2FS  TOMMR1387"/>
    <s v="2FS  TOMMH0160"/>
    <s v="2FS  TOMMS1387"/>
    <x v="3"/>
    <s v="H"/>
    <s v="B"/>
    <m/>
    <n v="17.5"/>
    <n v="117"/>
    <s v="N"/>
    <n v="5000"/>
    <n v="25032"/>
    <m/>
    <m/>
    <n v="0"/>
    <n v="11188"/>
    <n v="5000"/>
    <n v="50"/>
    <s v="W"/>
    <n v="2E-3"/>
    <n v="215"/>
    <n v="1070"/>
    <m/>
    <s v="TIME OF RELEASE:YEARLING"/>
    <x v="18"/>
    <s v="H-Spius Creek H"/>
    <s v="S-Coldwater R"/>
    <s v="BC"/>
    <s v="FRTH"/>
    <s v="TOMM"/>
    <s v="N"/>
    <n v="0.44694790667945028"/>
    <m/>
  </r>
  <r>
    <s v="T"/>
    <n v="4.0999999999999996"/>
    <n v="20171204"/>
    <s v="CDFO"/>
    <s v="CDFO"/>
    <n v="3"/>
    <s v="183350"/>
    <x v="0"/>
    <m/>
    <m/>
    <m/>
    <m/>
    <n v="1"/>
    <n v="1"/>
    <x v="16"/>
    <n v="19970517"/>
    <n v="19970518"/>
    <s v="2FS  TOMMR1387"/>
    <s v="2FS  TOMMH0160"/>
    <s v="2FS  TOMMS1387"/>
    <x v="3"/>
    <s v="H"/>
    <s v="B"/>
    <m/>
    <n v="20.399999999999999"/>
    <n v="120"/>
    <s v="N"/>
    <n v="5000"/>
    <n v="41059"/>
    <m/>
    <m/>
    <n v="5000"/>
    <n v="592"/>
    <m/>
    <m/>
    <m/>
    <n v="1.4200000000000001E-2"/>
    <n v="1"/>
    <n v="500"/>
    <m/>
    <s v="YEARLING RELEASE BY NWSFA"/>
    <x v="18"/>
    <s v="H-Spius Creek H"/>
    <s v="S-Coldwater R"/>
    <s v="BC"/>
    <s v="FRTH"/>
    <s v="TOMM"/>
    <s v="N"/>
    <n v="1.4418276139214301E-2"/>
    <m/>
  </r>
  <r>
    <s v="T"/>
    <n v="4.0999999999999996"/>
    <n v="20171204"/>
    <s v="CDFO"/>
    <s v="CDFO"/>
    <n v="3"/>
    <s v="181640"/>
    <x v="0"/>
    <m/>
    <m/>
    <m/>
    <m/>
    <n v="1"/>
    <n v="2"/>
    <x v="2"/>
    <n v="19950530"/>
    <n v="19950531"/>
    <s v="2FS  TOMFR1958"/>
    <s v="2FS  TOMFH1958"/>
    <s v="2FS  TOMFS1958"/>
    <x v="1"/>
    <s v="H"/>
    <s v="P"/>
    <m/>
    <n v="8.1"/>
    <n v="88"/>
    <s v="N"/>
    <n v="5000"/>
    <n v="70837"/>
    <m/>
    <m/>
    <n v="0"/>
    <n v="337861"/>
    <n v="5000"/>
    <n v="4522"/>
    <s v="B"/>
    <n v="0.06"/>
    <n v="50"/>
    <n v="200"/>
    <m/>
    <m/>
    <x v="12"/>
    <s v="H-Shuswap River, Middle,"/>
    <s v="S-Shuswap R Middle"/>
    <s v="BC"/>
    <s v="FRTH"/>
    <s v="TOMF"/>
    <s v="N"/>
    <n v="4.7695554583056881"/>
    <m/>
  </r>
  <r>
    <s v="T"/>
    <n v="4.0999999999999996"/>
    <n v="20171204"/>
    <s v="CDFO"/>
    <s v="CDFO"/>
    <n v="3"/>
    <s v="022827"/>
    <x v="0"/>
    <m/>
    <m/>
    <m/>
    <m/>
    <n v="1"/>
    <n v="2"/>
    <x v="23"/>
    <n v="19850430"/>
    <n v="19850501"/>
    <s v="2FS  TOMFR0162"/>
    <s v="2FS  TOMFH0162"/>
    <s v="2FS  TOMFS0162"/>
    <x v="2"/>
    <s v="H"/>
    <s v="B"/>
    <m/>
    <n v="2.8"/>
    <m/>
    <s v="N"/>
    <n v="5000"/>
    <n v="40106"/>
    <m/>
    <m/>
    <n v="0"/>
    <n v="137817"/>
    <n v="5000"/>
    <n v="1549"/>
    <m/>
    <n v="3.7199999999999997E-2"/>
    <n v="1"/>
    <m/>
    <m/>
    <s v="EARLY RELEASE ABOVE THE HATCHERY"/>
    <x v="19"/>
    <s v="H-Clearwater River, Up, H"/>
    <s v="S-Clearwater R Up"/>
    <s v="BC"/>
    <s v="FRTH"/>
    <s v="TOMF"/>
    <s v="N"/>
    <n v="3.4363187552984589"/>
    <m/>
  </r>
  <r>
    <s v="T"/>
    <n v="4.0999999999999996"/>
    <n v="20171204"/>
    <s v="CDFO"/>
    <s v="CDFO"/>
    <n v="3"/>
    <s v="025824"/>
    <x v="0"/>
    <m/>
    <m/>
    <m/>
    <m/>
    <n v="1"/>
    <n v="2"/>
    <x v="17"/>
    <n v="198904"/>
    <n v="19890410"/>
    <s v="2FS  TOMFR1958"/>
    <s v="2FS  TOMFH1958"/>
    <s v="2FS  TOMFS1958"/>
    <x v="1"/>
    <s v="H"/>
    <s v="B"/>
    <m/>
    <n v="3.3"/>
    <n v="68"/>
    <s v="N"/>
    <n v="5000"/>
    <n v="25067"/>
    <m/>
    <m/>
    <n v="0"/>
    <n v="209933"/>
    <m/>
    <m/>
    <s v="W"/>
    <m/>
    <n v="1"/>
    <m/>
    <m/>
    <s v="TIME OF RELEASE:EARLY. SEE 025823"/>
    <x v="12"/>
    <s v="H-Shuswap River, Middle,"/>
    <s v="S-Shuswap R Middle"/>
    <s v="BC"/>
    <s v="FRTH"/>
    <s v="TOMF"/>
    <s v="N"/>
    <n v="8.3748753341045994"/>
    <m/>
  </r>
  <r>
    <s v="T"/>
    <n v="4.0999999999999996"/>
    <n v="20171204"/>
    <s v="CDFO"/>
    <s v="CDFO"/>
    <n v="3"/>
    <s v="024406"/>
    <x v="0"/>
    <m/>
    <m/>
    <m/>
    <m/>
    <n v="1"/>
    <n v="3"/>
    <x v="9"/>
    <n v="198705"/>
    <n v="19870530"/>
    <s v="2FS  LWFRR0154"/>
    <s v="2FS  LWFRH0154"/>
    <s v="2FS  LWFRS0224"/>
    <x v="1"/>
    <s v="H"/>
    <s v="B"/>
    <m/>
    <n v="3.7"/>
    <m/>
    <s v="N"/>
    <n v="5000"/>
    <n v="25535"/>
    <m/>
    <m/>
    <n v="0"/>
    <n v="80102"/>
    <n v="5000"/>
    <n v="657"/>
    <m/>
    <n v="2.5100000000000001E-2"/>
    <n v="64"/>
    <m/>
    <m/>
    <s v="TIME OF RELEASE - LATE"/>
    <x v="3"/>
    <s v="H-Chehalis River H"/>
    <s v="S-Harrison+Chehalis"/>
    <s v="BC"/>
    <s v="FRTH"/>
    <s v="LWFR"/>
    <s v="N"/>
    <n v="3.1369492852946936"/>
    <m/>
  </r>
  <r>
    <s v="T"/>
    <n v="4.0999999999999996"/>
    <n v="20171204"/>
    <s v="CDFO"/>
    <s v="CDFO"/>
    <n v="3"/>
    <s v="025901"/>
    <x v="3"/>
    <m/>
    <m/>
    <m/>
    <m/>
    <n v="1"/>
    <n v="2"/>
    <x v="17"/>
    <n v="19890516"/>
    <n v="19890518"/>
    <s v="2FS  TOMFR2617"/>
    <s v="2FS  TOMFH0162"/>
    <s v="2FS  TOMFS2617"/>
    <x v="1"/>
    <s v="H"/>
    <s v="B"/>
    <m/>
    <n v="5.3"/>
    <n v="77"/>
    <s v="N"/>
    <n v="5000"/>
    <n v="75009"/>
    <m/>
    <m/>
    <n v="0"/>
    <n v="517626"/>
    <n v="5000"/>
    <n v="215"/>
    <s v="B"/>
    <n v="2.8999999999999998E-3"/>
    <n v="1"/>
    <m/>
    <m/>
    <s v="INTERNAL REPLICATE"/>
    <x v="29"/>
    <s v="H-Clearwater River, Up, H"/>
    <s v="S-Clearwater R Low"/>
    <s v="BC"/>
    <s v="FRTH"/>
    <s v="TOMF"/>
    <s v="N"/>
    <n v="6.9008518977722675"/>
    <m/>
  </r>
  <r>
    <s v="T"/>
    <n v="4.0999999999999996"/>
    <n v="20171204"/>
    <s v="CDFO"/>
    <s v="CDFO"/>
    <n v="3"/>
    <s v="024521"/>
    <x v="0"/>
    <m/>
    <m/>
    <m/>
    <m/>
    <n v="1"/>
    <n v="2"/>
    <x v="9"/>
    <n v="19870502"/>
    <n v="19870503"/>
    <s v="2FS  TOMFR2617"/>
    <s v="2FS  TOMFH0162"/>
    <s v="2FS  TOMFS2617"/>
    <x v="1"/>
    <s v="H"/>
    <s v="B"/>
    <m/>
    <n v="4.5"/>
    <m/>
    <s v="N"/>
    <n v="5000"/>
    <n v="25292"/>
    <m/>
    <m/>
    <n v="0"/>
    <n v="117360"/>
    <n v="5000"/>
    <n v="255"/>
    <m/>
    <n v="0.01"/>
    <n v="1"/>
    <m/>
    <m/>
    <s v="TIME OF RELEASE:1ST RELEASE. ALSO SEE 024522-24."/>
    <x v="29"/>
    <s v="H-Clearwater River, Up, H"/>
    <s v="S-Clearwater R Low"/>
    <s v="BC"/>
    <s v="FRTH"/>
    <s v="TOMF"/>
    <s v="N"/>
    <n v="4.6402024355527436"/>
    <m/>
  </r>
  <r>
    <s v="N"/>
    <n v="4.0999999999999996"/>
    <n v="20171204"/>
    <s v="CDFO"/>
    <s v="CDFO"/>
    <n v="3"/>
    <s v="!03LV8211"/>
    <x v="1"/>
    <m/>
    <m/>
    <m/>
    <m/>
    <n v="1"/>
    <n v="1"/>
    <x v="15"/>
    <n v="19830613"/>
    <n v="19830613"/>
    <s v="2FS  LWFRR0107"/>
    <s v="2FS  LWFRH0051"/>
    <s v="2FS  LWFRS0154"/>
    <x v="1"/>
    <s v="H"/>
    <s v="P"/>
    <m/>
    <n v="4"/>
    <m/>
    <s v="N"/>
    <m/>
    <m/>
    <m/>
    <m/>
    <n v="1"/>
    <n v="13930"/>
    <m/>
    <m/>
    <m/>
    <m/>
    <m/>
    <m/>
    <m/>
    <s v="MARKED FOR ESCAPEMENT I.D."/>
    <x v="16"/>
    <s v="H-Centre Creek H"/>
    <s v="S-Chehalis R"/>
    <s v="BC"/>
    <s v="FRTH"/>
    <s v="LWFR"/>
    <s v="N"/>
    <s v=""/>
    <m/>
  </r>
  <r>
    <s v="T"/>
    <n v="4.0999999999999996"/>
    <n v="20171204"/>
    <s v="CDFO"/>
    <s v="CDFO"/>
    <n v="3"/>
    <s v="020738"/>
    <x v="0"/>
    <m/>
    <m/>
    <m/>
    <m/>
    <n v="1"/>
    <n v="1"/>
    <x v="11"/>
    <n v="19910408"/>
    <n v="19910411"/>
    <s v="2FS  TOMMR0253"/>
    <s v="2FS  TOMMH0160"/>
    <s v="2FS  TOMMS0253"/>
    <x v="3"/>
    <s v="H"/>
    <s v="B"/>
    <m/>
    <n v="19"/>
    <n v="117"/>
    <s v="N"/>
    <n v="5000"/>
    <n v="25114"/>
    <m/>
    <m/>
    <n v="0"/>
    <n v="35175"/>
    <n v="5000"/>
    <n v="28"/>
    <s v="W"/>
    <n v="1.1000000000000001E-3"/>
    <n v="105"/>
    <n v="1055"/>
    <m/>
    <s v="TIME OF RELEASE: NORMAL 1+ SM. SEE ALSO 020739"/>
    <x v="8"/>
    <s v="H-Spius Creek H"/>
    <s v="S-Nicola R"/>
    <s v="BC"/>
    <s v="FRTH"/>
    <s v="TOMM"/>
    <s v="N"/>
    <n v="1.4006132037907144"/>
    <m/>
  </r>
  <r>
    <s v="T"/>
    <n v="4.0999999999999996"/>
    <n v="20171204"/>
    <s v="CDFO"/>
    <s v="CDFO"/>
    <n v="3"/>
    <s v="025422"/>
    <x v="0"/>
    <m/>
    <m/>
    <m/>
    <m/>
    <n v="1"/>
    <n v="2"/>
    <x v="5"/>
    <n v="198805"/>
    <n v="19880506"/>
    <s v="2FS  TOMFR0156"/>
    <s v="2FS  TOMFH0156"/>
    <s v="2FS  TOMFS0156"/>
    <x v="2"/>
    <s v="H"/>
    <s v="B"/>
    <m/>
    <n v="3.3"/>
    <m/>
    <s v="N"/>
    <n v="5000"/>
    <n v="27465"/>
    <m/>
    <m/>
    <m/>
    <m/>
    <m/>
    <m/>
    <m/>
    <m/>
    <n v="4"/>
    <m/>
    <m/>
    <s v="TIME OF RELEASE:SMOLT. SEE 025420-23(SM),025521,024313-15(1+)"/>
    <x v="6"/>
    <s v="H-Eagle River H"/>
    <s v="S-Eagle R"/>
    <s v="BC"/>
    <s v="FRTH"/>
    <s v="TOMF"/>
    <s v="N"/>
    <n v="0"/>
    <m/>
  </r>
  <r>
    <s v="T"/>
    <n v="4.0999999999999996"/>
    <n v="20171204"/>
    <s v="CDFO"/>
    <s v="CDFO"/>
    <n v="3"/>
    <s v="024314"/>
    <x v="0"/>
    <m/>
    <m/>
    <m/>
    <m/>
    <n v="1"/>
    <n v="2"/>
    <x v="5"/>
    <n v="198904"/>
    <n v="19890417"/>
    <s v="2FS  TOMFR0156"/>
    <s v="2FS  TOMFH0156"/>
    <s v="2FS  TOMFS0156"/>
    <x v="3"/>
    <s v="H"/>
    <s v="P"/>
    <m/>
    <n v="19.5"/>
    <m/>
    <s v="N"/>
    <n v="5000"/>
    <n v="37026"/>
    <m/>
    <m/>
    <n v="5000"/>
    <n v="454"/>
    <m/>
    <m/>
    <m/>
    <n v="1.21E-2"/>
    <m/>
    <m/>
    <m/>
    <s v="TIME OF RELEASE: LATE YEARLING. SEE 024313-14"/>
    <x v="6"/>
    <s v="H-Eagle River H"/>
    <s v="S-Eagle R"/>
    <s v="BC"/>
    <s v="FRTH"/>
    <s v="TOMF"/>
    <s v="N"/>
    <n v="1.226165397288392E-2"/>
    <m/>
  </r>
  <r>
    <s v="T"/>
    <n v="4.0999999999999996"/>
    <n v="20171204"/>
    <s v="CDFO"/>
    <s v="CDFO"/>
    <n v="3"/>
    <s v="021442"/>
    <x v="0"/>
    <m/>
    <m/>
    <m/>
    <m/>
    <n v="1"/>
    <n v="2"/>
    <x v="28"/>
    <n v="199105"/>
    <n v="19910517"/>
    <s v="2FS  TOMFR0156"/>
    <s v="2FS  TOMFH0156"/>
    <s v="2FS  TOMFS0156"/>
    <x v="2"/>
    <s v="H"/>
    <s v="B"/>
    <m/>
    <n v="6.4"/>
    <m/>
    <s v="N"/>
    <n v="5000"/>
    <n v="26505"/>
    <m/>
    <m/>
    <n v="0"/>
    <n v="56382"/>
    <n v="5000"/>
    <n v="106"/>
    <s v="B"/>
    <n v="4.0000000000000001E-3"/>
    <n v="30"/>
    <n v="500"/>
    <m/>
    <s v="HAGAR'S RELEASE. HEATED INCUBATION. CONTROL=021444"/>
    <x v="6"/>
    <s v="H-Eagle River H"/>
    <s v="S-Eagle R"/>
    <s v="BC"/>
    <s v="FRTH"/>
    <s v="TOMF"/>
    <s v="N"/>
    <n v="2.1272212790039613"/>
    <m/>
  </r>
  <r>
    <s v="T"/>
    <n v="4.0999999999999996"/>
    <n v="20171204"/>
    <s v="CDFO"/>
    <s v="CDFO"/>
    <n v="3"/>
    <s v="182130"/>
    <x v="0"/>
    <m/>
    <m/>
    <m/>
    <m/>
    <n v="1"/>
    <n v="1"/>
    <x v="19"/>
    <n v="20000411"/>
    <n v="20000412"/>
    <s v="2FS  TOMFR0132"/>
    <s v="2FS  TOMMH0160"/>
    <s v="2FS  TOMFS0132"/>
    <x v="3"/>
    <s v="H"/>
    <s v="P"/>
    <m/>
    <n v="15.5"/>
    <n v="110"/>
    <s v="N"/>
    <n v="5000"/>
    <n v="22828"/>
    <m/>
    <m/>
    <n v="0"/>
    <n v="18830"/>
    <m/>
    <m/>
    <s v="W"/>
    <m/>
    <n v="30"/>
    <n v="600"/>
    <m/>
    <s v="EXTENDED REARING. SEE ALSO 182131."/>
    <x v="35"/>
    <s v="H-Spius Creek H"/>
    <s v="S-Salmon R/TOMF"/>
    <s v="BC"/>
    <s v="FRTH"/>
    <s v="TOMF"/>
    <s v="N"/>
    <n v="0.8248642018573682"/>
    <m/>
  </r>
  <r>
    <s v="T"/>
    <n v="4.0999999999999996"/>
    <n v="20171204"/>
    <s v="CDFO"/>
    <s v="CDFO"/>
    <n v="3"/>
    <s v="180346"/>
    <x v="0"/>
    <m/>
    <m/>
    <m/>
    <m/>
    <n v="1"/>
    <n v="1"/>
    <x v="13"/>
    <n v="199205"/>
    <n v="19920520"/>
    <s v="2FS  TOMFR0132"/>
    <s v="2FS  TOMFH0156"/>
    <s v="2FS  TOMFS0132"/>
    <x v="1"/>
    <s v="H"/>
    <s v="B"/>
    <m/>
    <n v="5.9"/>
    <m/>
    <s v="N"/>
    <n v="5000"/>
    <n v="55421"/>
    <m/>
    <m/>
    <n v="0"/>
    <n v="100551"/>
    <n v="5000"/>
    <n v="127"/>
    <s v="B"/>
    <n v="2.3E-3"/>
    <n v="24"/>
    <n v="434"/>
    <m/>
    <s v="HEATED INCUBATION. LOWER SALMON RELEASE"/>
    <x v="35"/>
    <s v="H-Eagle River H"/>
    <s v="S-Salmon R/TOMF"/>
    <s v="BC"/>
    <s v="FRTH"/>
    <s v="TOMF"/>
    <s v="N"/>
    <n v="1.8143122643041447"/>
    <m/>
  </r>
  <r>
    <s v="T"/>
    <n v="4.0999999999999996"/>
    <n v="20171204"/>
    <s v="CDFO"/>
    <s v="CDFO"/>
    <n v="3"/>
    <s v="022807"/>
    <x v="0"/>
    <m/>
    <m/>
    <m/>
    <m/>
    <n v="1"/>
    <n v="2"/>
    <x v="23"/>
    <n v="198505"/>
    <n v="19850523"/>
    <s v="2FS  TOMFR0162"/>
    <s v="2FS  TOMFH0162"/>
    <s v="2FS  TOMFS0162"/>
    <x v="1"/>
    <s v="H"/>
    <s v="B"/>
    <m/>
    <n v="4.0999999999999996"/>
    <m/>
    <s v="N"/>
    <n v="5000"/>
    <n v="40650"/>
    <m/>
    <m/>
    <n v="0"/>
    <n v="41575"/>
    <n v="5000"/>
    <n v="843"/>
    <m/>
    <n v="2.0299999999999999E-2"/>
    <n v="1"/>
    <m/>
    <m/>
    <s v="LATE RELEASE BELOW THE HATCHERY"/>
    <x v="19"/>
    <s v="H-Clearwater River, Up, H"/>
    <s v="S-Clearwater R Up"/>
    <s v="BC"/>
    <s v="FRTH"/>
    <s v="TOMF"/>
    <s v="N"/>
    <n v="1.0227552275522755"/>
    <m/>
  </r>
  <r>
    <s v="T"/>
    <n v="4.0999999999999996"/>
    <n v="20171204"/>
    <s v="CDFO"/>
    <s v="CDFO"/>
    <n v="3"/>
    <s v="025662"/>
    <x v="3"/>
    <m/>
    <m/>
    <m/>
    <m/>
    <n v="1"/>
    <n v="2"/>
    <x v="17"/>
    <n v="19890606"/>
    <n v="19890607"/>
    <s v="2FS  TOMFR0162"/>
    <s v="2FS  TOMFH0162"/>
    <s v="2FS  TOMFS0162"/>
    <x v="1"/>
    <s v="H"/>
    <s v="B"/>
    <m/>
    <n v="6.3"/>
    <n v="81"/>
    <s v="N"/>
    <n v="5000"/>
    <n v="74781"/>
    <m/>
    <m/>
    <n v="0"/>
    <n v="217877"/>
    <n v="5000"/>
    <n v="402"/>
    <s v="B"/>
    <n v="5.3E-3"/>
    <n v="1"/>
    <m/>
    <m/>
    <s v="PRODUCTION RELEASE OF LATE COMPONENT OF RUN."/>
    <x v="19"/>
    <s v="H-Clearwater River, Up, H"/>
    <s v="S-Clearwater R Up"/>
    <s v="BC"/>
    <s v="FRTH"/>
    <s v="TOMF"/>
    <s v="N"/>
    <n v="2.913534186491221"/>
    <m/>
  </r>
  <r>
    <s v="T"/>
    <n v="4.0999999999999996"/>
    <n v="20171204"/>
    <s v="CDFO"/>
    <s v="CDFO"/>
    <n v="3"/>
    <s v="020326"/>
    <x v="0"/>
    <m/>
    <m/>
    <m/>
    <m/>
    <n v="1"/>
    <n v="2"/>
    <x v="28"/>
    <n v="199105"/>
    <n v="19910529"/>
    <s v="2FS  UPFRR0272"/>
    <s v="2FS  UPFRH0155"/>
    <s v="2FS  UPFRS0272"/>
    <x v="1"/>
    <s v="H"/>
    <s v="B"/>
    <m/>
    <n v="6.5"/>
    <n v="82"/>
    <s v="N"/>
    <n v="5000"/>
    <n v="24924"/>
    <m/>
    <m/>
    <n v="0"/>
    <n v="9864"/>
    <n v="5000"/>
    <n v="37"/>
    <s v="B"/>
    <n v="1.5E-3"/>
    <n v="1"/>
    <n v="100"/>
    <m/>
    <s v="TIME OF RELEASE-NORMAL.COMBINE WITH 020327 AND 020328."/>
    <x v="0"/>
    <s v="H-Quesnel River H"/>
    <s v="S-Chilko R"/>
    <s v="BC"/>
    <s v="FRTH"/>
    <s v="UPFR"/>
    <s v="N"/>
    <n v="0.39576311988444873"/>
    <m/>
  </r>
  <r>
    <s v="N"/>
    <n v="4.0999999999999996"/>
    <n v="20171204"/>
    <s v="CDFO"/>
    <s v="CDFO"/>
    <n v="3"/>
    <s v="!03NOCN9702"/>
    <x v="1"/>
    <m/>
    <m/>
    <m/>
    <m/>
    <n v="1"/>
    <n v="2"/>
    <x v="1"/>
    <n v="19980407"/>
    <n v="19980407"/>
    <s v="2FS  UPFRR1619"/>
    <s v="2FS  UPFRH1619"/>
    <s v="2FS  UPFRS1619"/>
    <x v="2"/>
    <s v="H"/>
    <s v="B"/>
    <m/>
    <n v="2"/>
    <m/>
    <s v="N"/>
    <m/>
    <m/>
    <m/>
    <m/>
    <n v="0"/>
    <n v="20000"/>
    <m/>
    <m/>
    <s v="B"/>
    <m/>
    <m/>
    <m/>
    <m/>
    <m/>
    <x v="20"/>
    <s v="H-Bridge River H"/>
    <s v="S-Bridge R"/>
    <s v="BC"/>
    <s v="FRTH"/>
    <s v="UPFR"/>
    <s v="N"/>
    <s v=""/>
    <m/>
  </r>
  <r>
    <s v="T"/>
    <n v="4.0999999999999996"/>
    <n v="20171204"/>
    <s v="CDFO"/>
    <s v="CDFO"/>
    <n v="3"/>
    <s v="024554"/>
    <x v="0"/>
    <m/>
    <m/>
    <m/>
    <m/>
    <n v="1"/>
    <n v="2"/>
    <x v="9"/>
    <n v="198710"/>
    <n v="19871013"/>
    <s v="2FS  TOMFR0156"/>
    <s v="2FS  TOMFH0156"/>
    <s v="2FS  TOMFS0156"/>
    <x v="2"/>
    <s v="H"/>
    <s v="B"/>
    <m/>
    <n v="8.4"/>
    <m/>
    <s v="N"/>
    <n v="5000"/>
    <n v="26501"/>
    <m/>
    <m/>
    <n v="5000"/>
    <n v="66"/>
    <m/>
    <m/>
    <m/>
    <n v="2.5000000000000001E-3"/>
    <n v="155"/>
    <m/>
    <m/>
    <s v="TIME OF RELEASE:FALL. SEE 024553-55(FALL), 024301-06(SM),024201-03(1+)"/>
    <x v="6"/>
    <s v="H-Eagle River H"/>
    <s v="S-Eagle R"/>
    <s v="BC"/>
    <s v="FRTH"/>
    <s v="TOMF"/>
    <s v="N"/>
    <n v="2.4904720576582016E-3"/>
    <m/>
  </r>
  <r>
    <s v="T"/>
    <n v="4.0999999999999996"/>
    <n v="20171204"/>
    <s v="CDFO"/>
    <s v="CDFO"/>
    <n v="3"/>
    <s v="021443"/>
    <x v="0"/>
    <m/>
    <m/>
    <m/>
    <m/>
    <n v="1"/>
    <n v="2"/>
    <x v="28"/>
    <n v="199105"/>
    <n v="19910516"/>
    <s v="2FS  TOMFR0156"/>
    <s v="2FS  TOMFH0156"/>
    <s v="2FS  TOMFS0156"/>
    <x v="2"/>
    <s v="H"/>
    <s v="B"/>
    <m/>
    <n v="4.3"/>
    <m/>
    <s v="N"/>
    <n v="5000"/>
    <n v="25898"/>
    <m/>
    <m/>
    <n v="0"/>
    <n v="56382"/>
    <n v="5000"/>
    <n v="104"/>
    <s v="B"/>
    <n v="4.0000000000000001E-3"/>
    <n v="30"/>
    <n v="500"/>
    <m/>
    <s v="GRIFFEN LAKE CONTROL. SEE 021440."/>
    <x v="6"/>
    <s v="H-Eagle River H"/>
    <s v="S-Eagle R"/>
    <s v="BC"/>
    <s v="FRTH"/>
    <s v="TOMF"/>
    <s v="N"/>
    <n v="2.1770793111437174"/>
    <m/>
  </r>
  <r>
    <s v="T"/>
    <n v="4.0999999999999996"/>
    <n v="20171204"/>
    <s v="CDFO"/>
    <s v="CDFO"/>
    <n v="3"/>
    <s v="021813"/>
    <x v="0"/>
    <m/>
    <m/>
    <m/>
    <m/>
    <n v="1"/>
    <n v="1"/>
    <x v="7"/>
    <n v="19800728"/>
    <n v="19800731"/>
    <s v="2FS  UPFRR0271"/>
    <m/>
    <s v="2FS  UPFRS0325"/>
    <x v="0"/>
    <s v="W"/>
    <s v="E"/>
    <m/>
    <n v="2"/>
    <m/>
    <m/>
    <n v="5000"/>
    <n v="30680"/>
    <m/>
    <m/>
    <n v="5000"/>
    <n v="900"/>
    <m/>
    <m/>
    <m/>
    <n v="2.8500000000000001E-2"/>
    <n v="1"/>
    <m/>
    <m/>
    <m/>
    <x v="51"/>
    <s v="NA"/>
    <s v="S-Fraser R Up"/>
    <s v="BC"/>
    <s v="FRTH"/>
    <s v="UPFR"/>
    <s v="N"/>
    <n v="2.9335071707953065E-2"/>
    <m/>
  </r>
  <r>
    <s v="T"/>
    <n v="4.0999999999999996"/>
    <n v="20171204"/>
    <s v="CDFO"/>
    <s v="CDFO"/>
    <n v="3"/>
    <s v="021922"/>
    <x v="0"/>
    <m/>
    <m/>
    <m/>
    <m/>
    <n v="1"/>
    <n v="1"/>
    <x v="0"/>
    <n v="19790726"/>
    <n v="19790730"/>
    <s v="2FS  UPFRR0271"/>
    <m/>
    <s v="2FS  UPFRS0325"/>
    <x v="0"/>
    <s v="W"/>
    <s v="E"/>
    <m/>
    <n v="2.2000000000000002"/>
    <m/>
    <m/>
    <n v="5000"/>
    <n v="77688"/>
    <m/>
    <m/>
    <n v="5000"/>
    <n v="2168"/>
    <m/>
    <m/>
    <m/>
    <n v="2.7099999999999999E-2"/>
    <n v="1"/>
    <m/>
    <m/>
    <m/>
    <x v="51"/>
    <s v="NA"/>
    <s v="S-Fraser R Up"/>
    <s v="BC"/>
    <s v="FRTH"/>
    <s v="UPFR"/>
    <s v="N"/>
    <n v="2.7906497786015859E-2"/>
    <m/>
  </r>
  <r>
    <s v="T"/>
    <n v="4.0999999999999996"/>
    <n v="20171204"/>
    <s v="CDFO"/>
    <s v="CDFO"/>
    <n v="3"/>
    <s v="022063"/>
    <x v="0"/>
    <m/>
    <m/>
    <m/>
    <m/>
    <n v="1"/>
    <n v="1"/>
    <x v="7"/>
    <n v="19800620"/>
    <n v="19800731"/>
    <s v="2FS  UPFRR0271"/>
    <m/>
    <s v="2FS  UPFRS0325"/>
    <x v="0"/>
    <s v="W"/>
    <s v="E"/>
    <m/>
    <n v="1.43"/>
    <m/>
    <m/>
    <n v="5000"/>
    <n v="10107"/>
    <m/>
    <m/>
    <n v="5000"/>
    <n v="102"/>
    <m/>
    <m/>
    <m/>
    <n v="0.01"/>
    <n v="1"/>
    <m/>
    <m/>
    <m/>
    <x v="51"/>
    <s v="NA"/>
    <s v="S-Fraser R Up"/>
    <s v="BC"/>
    <s v="FRTH"/>
    <s v="UPFR"/>
    <s v="N"/>
    <n v="1.0092015434847135E-2"/>
    <m/>
  </r>
  <r>
    <s v="T"/>
    <n v="4.0999999999999996"/>
    <n v="20171204"/>
    <s v="CDFO"/>
    <s v="CDFO"/>
    <n v="3"/>
    <s v="020715"/>
    <x v="0"/>
    <m/>
    <m/>
    <m/>
    <m/>
    <n v="1"/>
    <n v="1"/>
    <x v="11"/>
    <n v="19900522"/>
    <n v="19900522"/>
    <s v="2FS  TOMFR0132"/>
    <s v="2FS  TOMFH0156"/>
    <s v="2FS  TOMFS0132"/>
    <x v="1"/>
    <s v="H"/>
    <s v="B"/>
    <m/>
    <n v="4.5"/>
    <m/>
    <s v="N"/>
    <n v="5000"/>
    <n v="28810"/>
    <m/>
    <m/>
    <n v="0"/>
    <n v="56548"/>
    <n v="5000"/>
    <n v="68"/>
    <s v="B"/>
    <n v="2.3999999999999998E-3"/>
    <n v="1"/>
    <n v="100"/>
    <m/>
    <s v="UPPER REL.COMBINE WITH 020714"/>
    <x v="35"/>
    <s v="H-Eagle River H"/>
    <s v="S-Salmon R/TOMF"/>
    <s v="BC"/>
    <s v="FRTH"/>
    <s v="TOMF"/>
    <s v="N"/>
    <n v="1.9627906976744185"/>
    <m/>
  </r>
  <r>
    <s v="T"/>
    <n v="4.0999999999999996"/>
    <n v="20171204"/>
    <s v="CDFO"/>
    <s v="CDFO"/>
    <n v="3"/>
    <s v="025742"/>
    <x v="0"/>
    <m/>
    <m/>
    <m/>
    <m/>
    <n v="1"/>
    <n v="1"/>
    <x v="17"/>
    <n v="19890519"/>
    <n v="19890526"/>
    <s v="2FS  LWFRR0107"/>
    <s v="2FS  LWFRH0107"/>
    <s v="2FS  TOMFS1945"/>
    <x v="1"/>
    <s v="H"/>
    <s v="B"/>
    <m/>
    <n v="7.7"/>
    <m/>
    <s v="N"/>
    <n v="5000"/>
    <n v="22977"/>
    <m/>
    <m/>
    <n v="0"/>
    <n v="88724"/>
    <n v="5000"/>
    <n v="328"/>
    <s v="B"/>
    <n v="1.41E-2"/>
    <n v="1"/>
    <m/>
    <m/>
    <s v="UPFR REDS. REPLICATE WITH 025141"/>
    <x v="16"/>
    <s v="H-Chilliwack River H"/>
    <s v="S-Finn Cr"/>
    <s v="BC"/>
    <s v="FRTH"/>
    <s v="LWFR"/>
    <s v="N"/>
    <n v="3.8614266440353395"/>
    <m/>
  </r>
  <r>
    <s v="T"/>
    <n v="4.0999999999999996"/>
    <n v="20171204"/>
    <s v="CDFO"/>
    <s v="CDFO"/>
    <n v="3"/>
    <s v="024756"/>
    <x v="0"/>
    <m/>
    <m/>
    <m/>
    <m/>
    <n v="1"/>
    <n v="2"/>
    <x v="5"/>
    <n v="19880417"/>
    <n v="19880421"/>
    <s v="2FS  UPFRR0272"/>
    <s v="2FS  UPFRH0155"/>
    <s v="2FS  UPFRS0272"/>
    <x v="1"/>
    <s v="H"/>
    <s v="P"/>
    <m/>
    <n v="4.0999999999999996"/>
    <n v="70"/>
    <s v="N"/>
    <n v="5000"/>
    <n v="26825"/>
    <m/>
    <m/>
    <n v="0"/>
    <n v="227412"/>
    <n v="5000"/>
    <n v="76"/>
    <m/>
    <n v="2.8E-3"/>
    <n v="1"/>
    <m/>
    <m/>
    <s v="REP. TAGS 024753,54,55"/>
    <x v="0"/>
    <s v="H-Quesnel River H"/>
    <s v="S-Chilko R"/>
    <s v="BC"/>
    <s v="FRTH"/>
    <s v="UPFR"/>
    <s v="N"/>
    <n v="8.4776141658900279"/>
    <m/>
  </r>
  <r>
    <s v="T"/>
    <n v="4.0999999999999996"/>
    <n v="20171204"/>
    <s v="CDFO"/>
    <s v="CDFO"/>
    <n v="3"/>
    <s v="180850"/>
    <x v="0"/>
    <m/>
    <m/>
    <m/>
    <m/>
    <n v="1"/>
    <n v="1"/>
    <x v="13"/>
    <n v="19930430"/>
    <n v="19930504"/>
    <s v="2FS  TOMMR1387"/>
    <s v="2FS  TOMMH0160"/>
    <s v="2FS  TOMMS1387"/>
    <x v="3"/>
    <s v="H"/>
    <s v="B"/>
    <m/>
    <n v="18.5"/>
    <n v="130"/>
    <s v="N"/>
    <n v="5000"/>
    <n v="71767"/>
    <m/>
    <m/>
    <n v="0"/>
    <n v="5073"/>
    <n v="5000"/>
    <n v="1465"/>
    <s v="W"/>
    <n v="0.02"/>
    <n v="283"/>
    <n v="2000"/>
    <m/>
    <s v="TIME OF RELEASE-YEARLING"/>
    <x v="18"/>
    <s v="H-Spius Creek H"/>
    <s v="S-Coldwater R"/>
    <s v="BC"/>
    <s v="FRTH"/>
    <s v="TOMM"/>
    <s v="N"/>
    <n v="7.0687084593197433E-2"/>
    <m/>
  </r>
  <r>
    <s v="T"/>
    <n v="4.0999999999999996"/>
    <n v="20171204"/>
    <s v="CDFO"/>
    <s v="CDFO"/>
    <n v="3"/>
    <s v="025520"/>
    <x v="0"/>
    <m/>
    <m/>
    <m/>
    <m/>
    <n v="1"/>
    <n v="2"/>
    <x v="17"/>
    <n v="19890529"/>
    <n v="19890531"/>
    <s v="2FS  UPFRR0272"/>
    <s v="2FS  UPFRH0155"/>
    <s v="2FS  UPFRS0272"/>
    <x v="1"/>
    <s v="H"/>
    <s v="P"/>
    <m/>
    <n v="6.3"/>
    <n v="82"/>
    <s v="N"/>
    <n v="5000"/>
    <n v="50249"/>
    <m/>
    <m/>
    <n v="0"/>
    <n v="331176"/>
    <n v="5000"/>
    <n v="210"/>
    <m/>
    <n v="4.1999999999999997E-3"/>
    <n v="1"/>
    <m/>
    <m/>
    <m/>
    <x v="0"/>
    <s v="H-Quesnel River H"/>
    <s v="S-Chilko R"/>
    <s v="BC"/>
    <s v="FRTH"/>
    <s v="UPFR"/>
    <s v="N"/>
    <n v="6.5906983223546733"/>
    <m/>
  </r>
  <r>
    <s v="T"/>
    <n v="4.0999999999999996"/>
    <n v="20171204"/>
    <s v="CDFO"/>
    <s v="CDFO"/>
    <n v="3"/>
    <s v="024754"/>
    <x v="0"/>
    <m/>
    <m/>
    <m/>
    <m/>
    <n v="1"/>
    <n v="2"/>
    <x v="5"/>
    <n v="19880417"/>
    <n v="19880421"/>
    <s v="2FS  UPFRR0272"/>
    <s v="2FS  UPFRH0155"/>
    <s v="2FS  UPFRS0272"/>
    <x v="1"/>
    <s v="H"/>
    <s v="P"/>
    <m/>
    <n v="4.0999999999999996"/>
    <n v="70"/>
    <s v="N"/>
    <n v="5000"/>
    <n v="25491"/>
    <m/>
    <m/>
    <n v="0"/>
    <n v="219265"/>
    <n v="5000"/>
    <n v="231"/>
    <m/>
    <n v="8.9999999999999993E-3"/>
    <n v="1"/>
    <m/>
    <m/>
    <s v="REP. TAGS 024753,55,56"/>
    <x v="0"/>
    <s v="H-Quesnel River H"/>
    <s v="S-Chilko R"/>
    <s v="BC"/>
    <s v="FRTH"/>
    <s v="UPFR"/>
    <s v="N"/>
    <n v="8.6016633321564466"/>
    <m/>
  </r>
  <r>
    <s v="T"/>
    <n v="4.0999999999999996"/>
    <n v="20171204"/>
    <s v="CDFO"/>
    <s v="CDFO"/>
    <n v="3"/>
    <s v="020320"/>
    <x v="0"/>
    <m/>
    <m/>
    <m/>
    <m/>
    <n v="1"/>
    <n v="2"/>
    <x v="28"/>
    <n v="19910715"/>
    <n v="19910718"/>
    <s v="2FS  UPFRR0272"/>
    <s v="2FS  UPFRH0155"/>
    <s v="2FS  UPFRS0272"/>
    <x v="1"/>
    <s v="H"/>
    <s v="B"/>
    <m/>
    <n v="11"/>
    <n v="96"/>
    <s v="N"/>
    <n v="5000"/>
    <n v="24976"/>
    <m/>
    <m/>
    <n v="0"/>
    <n v="187422"/>
    <m/>
    <m/>
    <s v="B"/>
    <m/>
    <n v="90"/>
    <n v="100"/>
    <m/>
    <s v="TIME OF RELEASE-POST FRESHET. SEE ALSO 020321,020322"/>
    <x v="0"/>
    <s v="H-Quesnel River H"/>
    <s v="S-Chilko R"/>
    <s v="BC"/>
    <s v="FRTH"/>
    <s v="UPFR"/>
    <s v="N"/>
    <n v="7.5040839205637413"/>
    <m/>
  </r>
  <r>
    <s v="T"/>
    <n v="4.0999999999999996"/>
    <n v="20171204"/>
    <s v="CDFO"/>
    <s v="CDFO"/>
    <n v="3"/>
    <s v="020321"/>
    <x v="0"/>
    <m/>
    <m/>
    <m/>
    <m/>
    <n v="1"/>
    <n v="2"/>
    <x v="28"/>
    <n v="19910715"/>
    <n v="19910718"/>
    <s v="2FS  UPFRR0272"/>
    <s v="2FS  UPFRH0155"/>
    <s v="2FS  UPFRS0272"/>
    <x v="1"/>
    <s v="H"/>
    <s v="B"/>
    <m/>
    <n v="11"/>
    <n v="96"/>
    <s v="N"/>
    <n v="5000"/>
    <n v="24914"/>
    <m/>
    <m/>
    <n v="0"/>
    <n v="186956"/>
    <m/>
    <m/>
    <s v="B"/>
    <m/>
    <n v="90"/>
    <n v="100"/>
    <m/>
    <s v="TIME OF RELEASE-POST FRESHET. SEE ALSO 020320,020322"/>
    <x v="0"/>
    <s v="H-Quesnel River H"/>
    <s v="S-Chilko R"/>
    <s v="BC"/>
    <s v="FRTH"/>
    <s v="UPFR"/>
    <s v="N"/>
    <n v="7.5040539455727702"/>
    <m/>
  </r>
  <r>
    <s v="T"/>
    <n v="4.0999999999999996"/>
    <n v="20171204"/>
    <s v="CDFO"/>
    <s v="CDFO"/>
    <n v="3"/>
    <s v="020716"/>
    <x v="0"/>
    <m/>
    <m/>
    <m/>
    <m/>
    <n v="1"/>
    <n v="1"/>
    <x v="11"/>
    <n v="19900522"/>
    <n v="19900523"/>
    <s v="2FS  TOMFR0132"/>
    <s v="2FS  TOMFH0156"/>
    <s v="2FS  TOMFS0132"/>
    <x v="1"/>
    <s v="H"/>
    <s v="B"/>
    <m/>
    <n v="4.5"/>
    <m/>
    <s v="N"/>
    <n v="5000"/>
    <n v="28305"/>
    <m/>
    <m/>
    <n v="0"/>
    <n v="55794"/>
    <m/>
    <m/>
    <s v="B"/>
    <m/>
    <n v="1"/>
    <n v="100"/>
    <m/>
    <s v="LOWER REL.COMBINE WITH 020717"/>
    <x v="35"/>
    <s v="H-Eagle River H"/>
    <s v="S-Salmon R/TOMF"/>
    <s v="BC"/>
    <s v="FRTH"/>
    <s v="TOMF"/>
    <s v="N"/>
    <n v="1.9711711711711712"/>
    <m/>
  </r>
  <r>
    <s v="N"/>
    <n v="4.0999999999999996"/>
    <n v="20171204"/>
    <s v="CDFO"/>
    <s v="CDFO"/>
    <n v="3"/>
    <s v="!03NOCN0906"/>
    <x v="1"/>
    <m/>
    <m/>
    <m/>
    <m/>
    <n v="1"/>
    <n v="2"/>
    <x v="31"/>
    <n v="20100106"/>
    <n v="20100106"/>
    <s v="2FS  LWFRR0154"/>
    <s v="2FS  LWFRH0154"/>
    <s v="2FS  LWFRS0154"/>
    <x v="4"/>
    <s v="H"/>
    <s v="P"/>
    <s v="VO"/>
    <m/>
    <m/>
    <s v="N"/>
    <m/>
    <m/>
    <m/>
    <m/>
    <n v="0"/>
    <n v="274590"/>
    <m/>
    <m/>
    <s v="B"/>
    <m/>
    <m/>
    <m/>
    <m/>
    <m/>
    <x v="3"/>
    <s v="H-Chehalis River H"/>
    <s v="S-Chehalis R"/>
    <s v="BC"/>
    <s v="FRTH"/>
    <s v="LWFR"/>
    <s v="N"/>
    <s v=""/>
    <m/>
  </r>
  <r>
    <s v="T"/>
    <n v="4.0999999999999996"/>
    <n v="20171204"/>
    <s v="CDFO"/>
    <s v="CDFO"/>
    <n v="3"/>
    <s v="020714"/>
    <x v="0"/>
    <m/>
    <m/>
    <m/>
    <m/>
    <n v="1"/>
    <n v="1"/>
    <x v="11"/>
    <n v="19900522"/>
    <n v="19900522"/>
    <s v="2FS  TOMFR0132"/>
    <s v="2FS  TOMFH0156"/>
    <s v="2FS  TOMFS0132"/>
    <x v="1"/>
    <s v="H"/>
    <s v="B"/>
    <m/>
    <n v="4.5"/>
    <m/>
    <s v="N"/>
    <n v="5000"/>
    <n v="28551"/>
    <m/>
    <m/>
    <n v="0"/>
    <n v="56039"/>
    <m/>
    <m/>
    <s v="B"/>
    <m/>
    <n v="1"/>
    <n v="100"/>
    <m/>
    <s v="UPPER REL.COMBINE WITH 020715"/>
    <x v="35"/>
    <s v="H-Eagle River H"/>
    <s v="S-Salmon R/TOMF"/>
    <s v="BC"/>
    <s v="FRTH"/>
    <s v="TOMF"/>
    <s v="N"/>
    <n v="1.9627683793912647"/>
    <m/>
  </r>
  <r>
    <s v="N"/>
    <n v="4.0999999999999996"/>
    <n v="20171204"/>
    <s v="CDFO"/>
    <s v="CDFO"/>
    <n v="3"/>
    <s v="!03NOCN8418"/>
    <x v="1"/>
    <m/>
    <m/>
    <m/>
    <m/>
    <n v="1"/>
    <n v="3"/>
    <x v="23"/>
    <n v="19850701"/>
    <n v="19850701"/>
    <s v="2FS  LWFRR0244"/>
    <s v="2FS  LWFRH0244"/>
    <s v="2FS  LWFRS0229"/>
    <x v="2"/>
    <s v="H"/>
    <s v="B"/>
    <m/>
    <n v="2.5"/>
    <m/>
    <s v="N"/>
    <m/>
    <m/>
    <m/>
    <m/>
    <n v="0"/>
    <n v="85000"/>
    <m/>
    <m/>
    <s v="B"/>
    <m/>
    <m/>
    <m/>
    <m/>
    <m/>
    <x v="14"/>
    <s v="H-Stave River H"/>
    <s v="S-Harrison R"/>
    <s v="BC"/>
    <s v="FRTH"/>
    <s v="LWFR"/>
    <s v="N"/>
    <s v=""/>
    <m/>
  </r>
  <r>
    <s v="T"/>
    <n v="4.0999999999999996"/>
    <n v="20171204"/>
    <s v="CDFO"/>
    <s v="CDFO"/>
    <n v="3"/>
    <s v="181225"/>
    <x v="0"/>
    <m/>
    <m/>
    <m/>
    <m/>
    <n v="1"/>
    <n v="1"/>
    <x v="4"/>
    <n v="19940425"/>
    <n v="19940427"/>
    <s v="2FS  TOMMR1387"/>
    <s v="2FS  TOMMH0160"/>
    <s v="2FS  TOMMS1387"/>
    <x v="3"/>
    <s v="H"/>
    <s v="B"/>
    <m/>
    <n v="18.5"/>
    <n v="119"/>
    <s v="W"/>
    <n v="5000"/>
    <n v="47561"/>
    <m/>
    <m/>
    <n v="0"/>
    <n v="27023"/>
    <n v="5000"/>
    <n v="480"/>
    <s v="W"/>
    <n v="0.01"/>
    <n v="1"/>
    <n v="2000"/>
    <m/>
    <s v="YEARLING RELEASE. BKD PRESENT."/>
    <x v="18"/>
    <s v="H-Spius Creek H"/>
    <s v="S-Coldwater R"/>
    <s v="BC"/>
    <s v="FRTH"/>
    <s v="TOMM"/>
    <s v="N"/>
    <n v="0.5681756060637918"/>
    <m/>
  </r>
  <r>
    <s v="T"/>
    <n v="4.0999999999999996"/>
    <n v="20171204"/>
    <s v="CDFO"/>
    <s v="CDFO"/>
    <n v="3"/>
    <s v="025857"/>
    <x v="0"/>
    <m/>
    <m/>
    <m/>
    <m/>
    <n v="1"/>
    <n v="1"/>
    <x v="17"/>
    <n v="19900305"/>
    <n v="19900309"/>
    <s v="2FS  TOMMR0253"/>
    <s v="2FS  TOMMH0160"/>
    <s v="2FS  TOMMS0253"/>
    <x v="3"/>
    <s v="H"/>
    <s v="P"/>
    <m/>
    <n v="17"/>
    <n v="110"/>
    <s v="N"/>
    <n v="5000"/>
    <n v="25709"/>
    <m/>
    <m/>
    <n v="0"/>
    <n v="15035"/>
    <n v="5000"/>
    <n v="129"/>
    <s v="B"/>
    <n v="5.0000000000000001E-3"/>
    <n v="210"/>
    <m/>
    <m/>
    <s v="TIME OF RELEASE: EARLY 1+ SM. SEE ALSO 025856."/>
    <x v="8"/>
    <s v="H-Spius Creek H"/>
    <s v="S-Nicola R"/>
    <s v="BC"/>
    <s v="FRTH"/>
    <s v="TOMM"/>
    <s v="N"/>
    <n v="0.5848146563460267"/>
    <m/>
  </r>
  <r>
    <s v="T"/>
    <n v="4.0999999999999996"/>
    <n v="20171204"/>
    <s v="CDFO"/>
    <s v="CDFO"/>
    <n v="3"/>
    <s v="023262"/>
    <x v="0"/>
    <m/>
    <m/>
    <m/>
    <m/>
    <n v="1"/>
    <n v="2"/>
    <x v="23"/>
    <n v="198505"/>
    <n v="19850515"/>
    <s v="2FS  TOMFR0156"/>
    <s v="2FS  TOMFH0156"/>
    <s v="2FS  TOMFS0156"/>
    <x v="2"/>
    <s v="H"/>
    <s v="B"/>
    <m/>
    <n v="3.4"/>
    <m/>
    <s v="N"/>
    <n v="5000"/>
    <n v="53885"/>
    <m/>
    <m/>
    <n v="0"/>
    <n v="15057"/>
    <m/>
    <m/>
    <m/>
    <m/>
    <n v="5"/>
    <m/>
    <m/>
    <s v="TIME OF RELEASE-SMOLT. SEE 023261,023037(SM), 023243-44(FALS),023303(1+)"/>
    <x v="6"/>
    <s v="H-Eagle River H"/>
    <s v="S-Eagle R"/>
    <s v="BC"/>
    <s v="FRTH"/>
    <s v="TOMF"/>
    <s v="N"/>
    <n v="0.27942841235965482"/>
    <m/>
  </r>
  <r>
    <s v="N"/>
    <n v="4.0999999999999996"/>
    <n v="20171204"/>
    <s v="CDFO"/>
    <s v="CDFO"/>
    <n v="3"/>
    <s v="!03NOCN9675"/>
    <x v="1"/>
    <m/>
    <m/>
    <m/>
    <m/>
    <n v="1"/>
    <n v="3"/>
    <x v="32"/>
    <n v="199705"/>
    <n v="19970508"/>
    <s v="2FS  LWFRR0244"/>
    <s v="2FS  LWFRH0150"/>
    <s v="2FS  LWFRS0107"/>
    <x v="1"/>
    <s v="H"/>
    <s v="B"/>
    <m/>
    <n v="4.4000000000000004"/>
    <n v="75"/>
    <s v="N"/>
    <m/>
    <m/>
    <m/>
    <m/>
    <n v="0"/>
    <n v="24203"/>
    <m/>
    <m/>
    <s v="B"/>
    <m/>
    <m/>
    <m/>
    <m/>
    <m/>
    <x v="14"/>
    <s v="H-Inch Creek H"/>
    <s v="S-Chilliwack R"/>
    <s v="BC"/>
    <s v="FRTH"/>
    <s v="LWFR"/>
    <s v="N"/>
    <s v=""/>
    <m/>
  </r>
  <r>
    <s v="T"/>
    <n v="4.0999999999999996"/>
    <n v="20171204"/>
    <s v="CDFO"/>
    <s v="CDFO"/>
    <n v="3"/>
    <s v="023051"/>
    <x v="0"/>
    <m/>
    <m/>
    <m/>
    <m/>
    <n v="1"/>
    <n v="1"/>
    <x v="23"/>
    <n v="19850402"/>
    <n v="19850505"/>
    <s v="2FS  UPFRR0145"/>
    <s v="2FS  UPFRH0155"/>
    <s v="2FS  UPFRS0145"/>
    <x v="1"/>
    <s v="H"/>
    <s v="P"/>
    <m/>
    <n v="5.5"/>
    <m/>
    <s v="N"/>
    <n v="5000"/>
    <n v="53524"/>
    <m/>
    <m/>
    <n v="0"/>
    <n v="62018"/>
    <n v="5000"/>
    <n v="677"/>
    <m/>
    <n v="1.2500000000000001E-2"/>
    <n v="1"/>
    <m/>
    <m/>
    <m/>
    <x v="70"/>
    <s v="H-Quesnel River H"/>
    <s v="S-Seebach Cr"/>
    <s v="BC"/>
    <s v="FRTH"/>
    <s v="UPFR"/>
    <s v="N"/>
    <n v="1.1586951647858905"/>
    <m/>
  </r>
  <r>
    <s v="N"/>
    <n v="4.0999999999999996"/>
    <n v="20171204"/>
    <s v="CDFO"/>
    <s v="CDFO"/>
    <n v="3"/>
    <s v="!03NOCN9685"/>
    <x v="1"/>
    <m/>
    <m/>
    <m/>
    <m/>
    <n v="1"/>
    <n v="1"/>
    <x v="32"/>
    <n v="199706"/>
    <n v="19970617"/>
    <s v="2FS  TOMMR1387"/>
    <s v="2FS  TOMMH0160"/>
    <s v="2FS  TOMMS1387"/>
    <x v="2"/>
    <s v="H"/>
    <s v="B"/>
    <m/>
    <n v="2.2000000000000002"/>
    <n v="61"/>
    <s v="N"/>
    <m/>
    <m/>
    <m/>
    <m/>
    <n v="0"/>
    <n v="43165"/>
    <m/>
    <m/>
    <s v="W"/>
    <m/>
    <m/>
    <m/>
    <m/>
    <m/>
    <x v="18"/>
    <s v="H-Spius Creek H"/>
    <s v="S-Coldwater R"/>
    <s v="BC"/>
    <s v="FRTH"/>
    <s v="TOMM"/>
    <s v="N"/>
    <s v=""/>
    <m/>
  </r>
  <r>
    <s v="T"/>
    <n v="4.0999999999999996"/>
    <n v="20171204"/>
    <s v="CDFO"/>
    <s v="CDFO"/>
    <n v="3"/>
    <s v="022816"/>
    <x v="0"/>
    <m/>
    <m/>
    <m/>
    <m/>
    <n v="1"/>
    <n v="1"/>
    <x v="23"/>
    <n v="198504"/>
    <n v="19850419"/>
    <s v="2FS  UPFRR0029"/>
    <s v="2FS  UPFRH0155"/>
    <s v="2FS  UPFRS0029"/>
    <x v="1"/>
    <s v="H"/>
    <s v="P"/>
    <m/>
    <n v="4.7"/>
    <m/>
    <s v="N"/>
    <n v="5000"/>
    <n v="26828"/>
    <m/>
    <m/>
    <n v="0"/>
    <n v="150"/>
    <m/>
    <m/>
    <m/>
    <m/>
    <n v="1"/>
    <m/>
    <m/>
    <m/>
    <x v="38"/>
    <s v="H-Quesnel River H"/>
    <s v="S-Horsefly R"/>
    <s v="BC"/>
    <s v="FRTH"/>
    <s v="UPFR"/>
    <s v="N"/>
    <n v="5.591173400924407E-3"/>
    <m/>
  </r>
  <r>
    <s v="T"/>
    <n v="4.0999999999999996"/>
    <n v="20171204"/>
    <s v="CDFO"/>
    <s v="CDFO"/>
    <n v="3"/>
    <s v="020525"/>
    <x v="0"/>
    <m/>
    <m/>
    <m/>
    <m/>
    <n v="1"/>
    <n v="2"/>
    <x v="11"/>
    <n v="19900519"/>
    <n v="19900520"/>
    <s v="2FS  TOMFR0162"/>
    <s v="2FS  TOMFH0162"/>
    <s v="2FS  TOMFS0162"/>
    <x v="1"/>
    <s v="H"/>
    <s v="P"/>
    <m/>
    <n v="5.4"/>
    <n v="76"/>
    <s v="N"/>
    <n v="5000"/>
    <n v="50367"/>
    <m/>
    <m/>
    <n v="0"/>
    <n v="251937"/>
    <n v="5000"/>
    <n v="126"/>
    <s v="B"/>
    <n v="2.5000000000000001E-3"/>
    <n v="30"/>
    <n v="400"/>
    <m/>
    <m/>
    <x v="19"/>
    <s v="H-Clearwater River, Up, H"/>
    <s v="S-Clearwater R Up"/>
    <s v="BC"/>
    <s v="FRTH"/>
    <s v="TOMF"/>
    <s v="N"/>
    <n v="5.0020251355053906"/>
    <m/>
  </r>
  <r>
    <s v="T"/>
    <n v="4.0999999999999996"/>
    <n v="20171204"/>
    <s v="CDFO"/>
    <s v="CDFO"/>
    <n v="3"/>
    <s v="022360"/>
    <x v="0"/>
    <m/>
    <m/>
    <m/>
    <m/>
    <n v="1"/>
    <n v="2"/>
    <x v="15"/>
    <n v="198304"/>
    <n v="19830426"/>
    <s v="2FS  UPFRR0158"/>
    <s v="2FS  UPFRH0158"/>
    <s v="2FS  UPFRS0158"/>
    <x v="1"/>
    <s v="H"/>
    <s v="B"/>
    <m/>
    <n v="4.5999999999999996"/>
    <m/>
    <s v="N"/>
    <n v="5000"/>
    <n v="23764"/>
    <m/>
    <m/>
    <n v="5000"/>
    <n v="1593"/>
    <n v="0"/>
    <n v="575"/>
    <m/>
    <n v="6.2799999999999995E-2"/>
    <m/>
    <m/>
    <m/>
    <s v="LATE RELEASE"/>
    <x v="2"/>
    <s v="H-Stuart River"/>
    <s v="S-Stuart R"/>
    <s v="BC"/>
    <s v="FRTH"/>
    <s v="UPFR"/>
    <s v="N"/>
    <n v="6.7034169331762331E-2"/>
    <m/>
  </r>
  <r>
    <s v="T"/>
    <n v="4.0999999999999996"/>
    <n v="20171204"/>
    <s v="CDFO"/>
    <s v="CDFO"/>
    <n v="3"/>
    <s v="022361"/>
    <x v="0"/>
    <m/>
    <m/>
    <m/>
    <m/>
    <n v="1"/>
    <n v="2"/>
    <x v="15"/>
    <n v="198304"/>
    <n v="19830406"/>
    <s v="2FS  UPFRR0158"/>
    <s v="2FS  UPFRH0158"/>
    <s v="2FS  UPFRS0158"/>
    <x v="1"/>
    <s v="H"/>
    <s v="B"/>
    <m/>
    <n v="3.3"/>
    <m/>
    <s v="N"/>
    <n v="5000"/>
    <n v="25901"/>
    <m/>
    <m/>
    <n v="5000"/>
    <n v="1069"/>
    <n v="0"/>
    <n v="527"/>
    <m/>
    <n v="3.9600000000000003E-2"/>
    <n v="1"/>
    <m/>
    <m/>
    <s v="EARLY RELEASE"/>
    <x v="2"/>
    <s v="H-Stuart River"/>
    <s v="S-Stuart R"/>
    <s v="BC"/>
    <s v="FRTH"/>
    <s v="UPFR"/>
    <s v="N"/>
    <n v="4.1272537739855605E-2"/>
    <m/>
  </r>
  <r>
    <s v="T"/>
    <n v="4.0999999999999996"/>
    <n v="20171204"/>
    <s v="CDFO"/>
    <s v="CDFO"/>
    <n v="3"/>
    <s v="021123"/>
    <x v="0"/>
    <m/>
    <m/>
    <m/>
    <m/>
    <n v="1"/>
    <n v="2"/>
    <x v="28"/>
    <n v="19910503"/>
    <n v="19910505"/>
    <s v="2FS  UPFRR0158"/>
    <s v="2FS  UPFRH0158"/>
    <s v="2FS  UPFRS0158"/>
    <x v="1"/>
    <s v="H"/>
    <s v="B"/>
    <m/>
    <n v="5.03"/>
    <m/>
    <s v="N"/>
    <n v="5000"/>
    <n v="25110"/>
    <m/>
    <m/>
    <n v="0"/>
    <n v="4188"/>
    <m/>
    <m/>
    <s v="B"/>
    <m/>
    <n v="1"/>
    <m/>
    <m/>
    <s v="NECHAKO RIVER STUDY- ALSO SEE 2-03-19, 2-10-09 &amp; 2-11-22"/>
    <x v="2"/>
    <s v="H-Stuart River"/>
    <s v="S-Stuart R"/>
    <s v="BC"/>
    <s v="FRTH"/>
    <s v="UPFR"/>
    <s v="N"/>
    <n v="0.16678614097968936"/>
    <m/>
  </r>
  <r>
    <s v="T"/>
    <n v="4.0999999999999996"/>
    <n v="20171204"/>
    <s v="CDFO"/>
    <s v="CDFO"/>
    <n v="3"/>
    <s v="025757"/>
    <x v="0"/>
    <m/>
    <m/>
    <m/>
    <m/>
    <n v="1"/>
    <n v="2"/>
    <x v="17"/>
    <n v="19890515"/>
    <n v="19890516"/>
    <s v="2FS  UPFRR0158"/>
    <s v="2FS  UPFRH0158"/>
    <s v="2FS  UPFRS0158"/>
    <x v="1"/>
    <s v="H"/>
    <s v="B"/>
    <m/>
    <n v="7.85"/>
    <m/>
    <s v="N"/>
    <n v="5000"/>
    <n v="27521"/>
    <m/>
    <m/>
    <n v="0"/>
    <n v="10601"/>
    <m/>
    <m/>
    <s v="B"/>
    <m/>
    <n v="1"/>
    <m/>
    <m/>
    <s v="NECHAKO RIVER STUDY - ALSO SEE 02-57-56"/>
    <x v="2"/>
    <s v="H-Stuart River"/>
    <s v="S-Stuart R"/>
    <s v="BC"/>
    <s v="FRTH"/>
    <s v="UPFR"/>
    <s v="N"/>
    <n v="0.38519675883870497"/>
    <m/>
  </r>
  <r>
    <s v="N"/>
    <n v="4.0999999999999996"/>
    <n v="20171204"/>
    <s v="CDFO"/>
    <s v="CDFO"/>
    <n v="3"/>
    <s v="!03NOCN9168"/>
    <x v="1"/>
    <m/>
    <m/>
    <m/>
    <m/>
    <n v="1"/>
    <n v="2"/>
    <x v="13"/>
    <n v="199206"/>
    <n v="199206"/>
    <s v="2FS  TOMFR0161"/>
    <s v="2FS  TOMFH2559"/>
    <s v="2FS  TOMFS0161"/>
    <x v="1"/>
    <s v="H"/>
    <s v="B"/>
    <s v="FR"/>
    <m/>
    <m/>
    <s v="N"/>
    <m/>
    <m/>
    <m/>
    <m/>
    <n v="0"/>
    <n v="650"/>
    <m/>
    <m/>
    <s v="B"/>
    <m/>
    <m/>
    <m/>
    <m/>
    <m/>
    <x v="1"/>
    <s v="H-Vernon Schools"/>
    <s v="S-Shuswap R Low"/>
    <s v="BC"/>
    <s v="FRTH"/>
    <s v="TOMF"/>
    <s v="N"/>
    <s v=""/>
    <m/>
  </r>
  <r>
    <s v="N"/>
    <n v="4.0999999999999996"/>
    <n v="20171204"/>
    <s v="CDFO"/>
    <s v="CDFO"/>
    <n v="3"/>
    <s v="!03NOCN9356"/>
    <x v="1"/>
    <m/>
    <m/>
    <m/>
    <m/>
    <n v="1"/>
    <n v="2"/>
    <x v="18"/>
    <n v="199405"/>
    <n v="199405"/>
    <s v="2FS  UPFRR1619"/>
    <s v="2FS  UPFRH1619"/>
    <s v="2FS  UPFRS1619"/>
    <x v="1"/>
    <s v="H"/>
    <s v="P"/>
    <m/>
    <m/>
    <m/>
    <s v="N"/>
    <m/>
    <m/>
    <m/>
    <m/>
    <n v="0"/>
    <n v="5000"/>
    <m/>
    <m/>
    <s v="B"/>
    <m/>
    <m/>
    <m/>
    <m/>
    <m/>
    <x v="20"/>
    <s v="H-Bridge River H"/>
    <s v="S-Bridge R"/>
    <s v="BC"/>
    <s v="FRTH"/>
    <s v="UPFR"/>
    <s v="N"/>
    <s v=""/>
    <m/>
  </r>
  <r>
    <s v="N"/>
    <n v="4.0999999999999996"/>
    <n v="20171204"/>
    <s v="CDFO"/>
    <s v="CDFO"/>
    <n v="3"/>
    <s v="!03NOCN9360"/>
    <x v="1"/>
    <m/>
    <m/>
    <m/>
    <m/>
    <n v="1"/>
    <n v="1"/>
    <x v="18"/>
    <n v="199405"/>
    <n v="199405"/>
    <s v="2FS  TOMMR0253"/>
    <s v="2FS  TOMMH1925"/>
    <s v="2FS  TOMMS0253"/>
    <x v="1"/>
    <s v="H"/>
    <s v="B"/>
    <s v="FR"/>
    <m/>
    <m/>
    <s v="N"/>
    <m/>
    <m/>
    <m/>
    <m/>
    <n v="0"/>
    <n v="80"/>
    <m/>
    <m/>
    <s v="B"/>
    <m/>
    <m/>
    <m/>
    <m/>
    <m/>
    <x v="8"/>
    <s v="H-Merritt Schools"/>
    <s v="S-Nicola R"/>
    <s v="BC"/>
    <s v="FRTH"/>
    <s v="TOMM"/>
    <s v="N"/>
    <s v=""/>
    <m/>
  </r>
  <r>
    <s v="N"/>
    <n v="4.0999999999999996"/>
    <n v="20171204"/>
    <s v="CDFO"/>
    <s v="CDFO"/>
    <n v="3"/>
    <s v="!03LV9315"/>
    <x v="1"/>
    <m/>
    <m/>
    <m/>
    <m/>
    <n v="1"/>
    <n v="1"/>
    <x v="18"/>
    <n v="19950409"/>
    <n v="19950420"/>
    <s v="2FS  LWFRR2072"/>
    <s v="2FS  LWFRH0152"/>
    <s v="2FS  LWFRS0152"/>
    <x v="3"/>
    <s v="H"/>
    <s v="B"/>
    <m/>
    <n v="16"/>
    <m/>
    <s v="N"/>
    <m/>
    <m/>
    <m/>
    <m/>
    <n v="0"/>
    <n v="22322"/>
    <n v="1"/>
    <n v="18600"/>
    <s v="B"/>
    <m/>
    <m/>
    <m/>
    <m/>
    <s v="YEARLING RELEASE; MARKED FOR ESCAPEMENT I.D."/>
    <x v="65"/>
    <s v="H-Birkenhead River H"/>
    <s v="S-Birkenhead R"/>
    <s v="BC"/>
    <s v="FRTH"/>
    <s v="LWFR"/>
    <s v="N"/>
    <s v=""/>
    <m/>
  </r>
  <r>
    <s v="N"/>
    <n v="4.0999999999999996"/>
    <n v="20171204"/>
    <s v="CDFO"/>
    <s v="CDFO"/>
    <n v="3"/>
    <s v="!03NOCN9059"/>
    <x v="1"/>
    <m/>
    <m/>
    <m/>
    <m/>
    <n v="1"/>
    <n v="1"/>
    <x v="28"/>
    <n v="199105"/>
    <n v="199105"/>
    <s v="2FS  UPFRR1304"/>
    <s v="2FS  UPFRH1304"/>
    <s v="2FS  UPFRS1304"/>
    <x v="1"/>
    <s v="H"/>
    <s v="P"/>
    <m/>
    <m/>
    <m/>
    <s v="N"/>
    <m/>
    <m/>
    <m/>
    <m/>
    <n v="0"/>
    <n v="4000"/>
    <m/>
    <m/>
    <s v="B"/>
    <m/>
    <m/>
    <m/>
    <m/>
    <m/>
    <x v="58"/>
    <s v="H-Chilako River H"/>
    <s v="S-Chilako R"/>
    <s v="BC"/>
    <s v="FRTH"/>
    <s v="UPFR"/>
    <s v="N"/>
    <s v=""/>
    <m/>
  </r>
  <r>
    <s v="T"/>
    <n v="4.0999999999999996"/>
    <n v="20171204"/>
    <s v="CDFO"/>
    <s v="CDFO"/>
    <n v="3"/>
    <s v="186356"/>
    <x v="2"/>
    <m/>
    <m/>
    <m/>
    <m/>
    <n v="1"/>
    <n v="2"/>
    <x v="27"/>
    <n v="20080514"/>
    <n v="20080515"/>
    <s v="2FS  TOMFR0161"/>
    <s v="2FS  TOMFH1958"/>
    <s v="2FS  TOMFS0161"/>
    <x v="1"/>
    <s v="H"/>
    <s v="P"/>
    <m/>
    <n v="5.54"/>
    <n v="78"/>
    <s v="N"/>
    <n v="5000"/>
    <n v="25399"/>
    <m/>
    <m/>
    <n v="0"/>
    <n v="22028"/>
    <n v="5000"/>
    <n v="677"/>
    <m/>
    <n v="2.5999999999999999E-2"/>
    <n v="24"/>
    <n v="100"/>
    <m/>
    <s v="SEE 186162 AND 186352 COMMENTS."/>
    <x v="1"/>
    <s v="H-Shuswap River, Middle,"/>
    <s v="S-Shuswap R Low"/>
    <s v="BC"/>
    <s v="FRTH"/>
    <s v="TOMF"/>
    <s v="N"/>
    <n v="0.86727823930075987"/>
    <m/>
  </r>
  <r>
    <s v="N"/>
    <n v="4.0999999999999996"/>
    <n v="20171204"/>
    <s v="CDFO"/>
    <s v="CDFO"/>
    <n v="3"/>
    <s v="!03NOCN9070"/>
    <x v="1"/>
    <m/>
    <m/>
    <m/>
    <m/>
    <n v="1"/>
    <n v="2"/>
    <x v="28"/>
    <n v="199105"/>
    <n v="199105"/>
    <s v="2FS  UPFRR1619"/>
    <s v="2FS  UPFRH2566"/>
    <s v="2FS  UPFRS1619"/>
    <x v="2"/>
    <s v="H"/>
    <s v="B"/>
    <s v="FR"/>
    <m/>
    <m/>
    <s v="N"/>
    <m/>
    <m/>
    <m/>
    <m/>
    <n v="0"/>
    <n v="80"/>
    <m/>
    <m/>
    <s v="B"/>
    <m/>
    <m/>
    <m/>
    <m/>
    <m/>
    <x v="20"/>
    <s v="H-Gold Trail Schools"/>
    <s v="S-Bridge R"/>
    <s v="BC"/>
    <s v="FRTH"/>
    <s v="UPFR"/>
    <s v="N"/>
    <s v=""/>
    <m/>
  </r>
  <r>
    <s v="N"/>
    <n v="4.0999999999999996"/>
    <n v="20171204"/>
    <s v="CDFO"/>
    <s v="CDFO"/>
    <n v="3"/>
    <s v="!03NOCN8551"/>
    <x v="1"/>
    <m/>
    <m/>
    <m/>
    <m/>
    <n v="1"/>
    <n v="1"/>
    <x v="3"/>
    <n v="19860410"/>
    <n v="19860410"/>
    <s v="2FS  UPFRR1304"/>
    <s v="2FS  UPFRH1304"/>
    <s v="2FS  UPFRS1304"/>
    <x v="1"/>
    <s v="H"/>
    <s v="P"/>
    <m/>
    <n v="5"/>
    <m/>
    <s v="N"/>
    <m/>
    <m/>
    <m/>
    <m/>
    <n v="0"/>
    <n v="5400"/>
    <m/>
    <m/>
    <m/>
    <m/>
    <m/>
    <m/>
    <m/>
    <m/>
    <x v="58"/>
    <s v="H-Chilako River H"/>
    <s v="S-Chilako R"/>
    <s v="BC"/>
    <s v="FRTH"/>
    <s v="UPFR"/>
    <s v="N"/>
    <s v=""/>
    <m/>
  </r>
  <r>
    <s v="N"/>
    <n v="4.0999999999999996"/>
    <n v="20171204"/>
    <s v="CDFO"/>
    <s v="CDFO"/>
    <n v="3"/>
    <s v="!03NOCN8916"/>
    <x v="1"/>
    <m/>
    <m/>
    <m/>
    <m/>
    <n v="1"/>
    <n v="1"/>
    <x v="11"/>
    <n v="19900412"/>
    <n v="19900427"/>
    <s v="2FS  TOMMR1387"/>
    <s v="2FS  TOMMH0160"/>
    <s v="2FS  TOMMS1387"/>
    <x v="1"/>
    <s v="H"/>
    <s v="P"/>
    <m/>
    <n v="9"/>
    <n v="92"/>
    <s v="N"/>
    <m/>
    <m/>
    <m/>
    <m/>
    <n v="0"/>
    <n v="120450"/>
    <m/>
    <m/>
    <s v="B"/>
    <m/>
    <m/>
    <m/>
    <m/>
    <m/>
    <x v="18"/>
    <s v="H-Spius Creek H"/>
    <s v="S-Coldwater R"/>
    <s v="BC"/>
    <s v="FRTH"/>
    <s v="TOMM"/>
    <s v="N"/>
    <s v=""/>
    <m/>
  </r>
  <r>
    <s v="N"/>
    <n v="4.0999999999999996"/>
    <n v="20171204"/>
    <s v="CDFO"/>
    <s v="CDFO"/>
    <n v="3"/>
    <s v="!03NOCN8917"/>
    <x v="1"/>
    <m/>
    <m/>
    <m/>
    <m/>
    <n v="1"/>
    <n v="1"/>
    <x v="11"/>
    <n v="19900427"/>
    <n v="19900607"/>
    <s v="2FS  TOMMR0160"/>
    <s v="2FS  TOMMH0160"/>
    <s v="2FS  TOMMS0160"/>
    <x v="1"/>
    <s v="H"/>
    <s v="P"/>
    <m/>
    <n v="8.6999999999999993"/>
    <n v="91"/>
    <s v="N"/>
    <m/>
    <m/>
    <m/>
    <m/>
    <n v="0"/>
    <n v="174760"/>
    <m/>
    <m/>
    <s v="B"/>
    <m/>
    <m/>
    <m/>
    <m/>
    <m/>
    <x v="21"/>
    <s v="H-Spius Creek H"/>
    <s v="S-Spius Cr"/>
    <s v="BC"/>
    <s v="FRTH"/>
    <s v="TOMM"/>
    <s v="N"/>
    <s v=""/>
    <m/>
  </r>
  <r>
    <s v="N"/>
    <n v="4.0999999999999996"/>
    <n v="20171204"/>
    <s v="CDFO"/>
    <s v="CDFO"/>
    <n v="3"/>
    <s v="!03NOCN9599"/>
    <x v="1"/>
    <m/>
    <m/>
    <m/>
    <m/>
    <n v="1"/>
    <n v="1"/>
    <x v="16"/>
    <n v="19970509"/>
    <n v="19970510"/>
    <s v="2FS  TOMMR0253"/>
    <s v="2FS  TOMMH0160"/>
    <s v="2FS  TOMMS0253"/>
    <x v="3"/>
    <s v="H"/>
    <s v="B"/>
    <m/>
    <n v="12.4"/>
    <n v="103"/>
    <s v="N"/>
    <m/>
    <m/>
    <m/>
    <m/>
    <n v="0"/>
    <n v="31918"/>
    <m/>
    <m/>
    <s v="W"/>
    <m/>
    <m/>
    <m/>
    <m/>
    <s v="#'S ARE TRANSFER #'S TO SPAHOMIN POND FOR GROWOUT &amp; RELEASE"/>
    <x v="8"/>
    <s v="H-Spius Creek H"/>
    <s v="S-Nicola R"/>
    <s v="BC"/>
    <s v="FRTH"/>
    <s v="TOMM"/>
    <s v="N"/>
    <s v=""/>
    <m/>
  </r>
  <r>
    <s v="N"/>
    <n v="4.0999999999999996"/>
    <n v="20171204"/>
    <s v="CDFO"/>
    <s v="CDFO"/>
    <n v="3"/>
    <s v="!03NOCN9594"/>
    <x v="1"/>
    <m/>
    <m/>
    <m/>
    <m/>
    <n v="1"/>
    <n v="2"/>
    <x v="16"/>
    <n v="19970427"/>
    <n v="19970503"/>
    <s v="2FS  UPFRR0155"/>
    <s v="2FS  UPFRH0155"/>
    <s v="2FS  UPFRS0155"/>
    <x v="3"/>
    <s v="H"/>
    <s v="B"/>
    <m/>
    <n v="19.96"/>
    <m/>
    <s v="N"/>
    <m/>
    <m/>
    <m/>
    <m/>
    <n v="0"/>
    <n v="129135"/>
    <m/>
    <m/>
    <s v="B"/>
    <m/>
    <m/>
    <m/>
    <m/>
    <s v="YEARLING RELEASE"/>
    <x v="5"/>
    <s v="H-Quesnel River H"/>
    <s v="S-Quesnel R"/>
    <s v="BC"/>
    <s v="FRTH"/>
    <s v="UPFR"/>
    <s v="N"/>
    <s v=""/>
    <m/>
  </r>
  <r>
    <s v="T"/>
    <n v="4.0999999999999996"/>
    <n v="20171204"/>
    <s v="CDFO"/>
    <s v="CDFO"/>
    <n v="3"/>
    <s v="021907"/>
    <x v="0"/>
    <m/>
    <m/>
    <m/>
    <m/>
    <n v="1"/>
    <n v="1"/>
    <x v="37"/>
    <n v="198105"/>
    <n v="198105"/>
    <s v="2FS  TOMMR0298"/>
    <s v="2FS  TOMMH0157"/>
    <s v="2FS  TOMMS0252"/>
    <x v="2"/>
    <s v="H"/>
    <s v="P"/>
    <m/>
    <n v="2.2999999999999998"/>
    <m/>
    <s v="N"/>
    <n v="5000"/>
    <n v="19200"/>
    <m/>
    <m/>
    <n v="0"/>
    <n v="12600"/>
    <n v="5000"/>
    <n v="800"/>
    <m/>
    <n v="0.04"/>
    <n v="7"/>
    <m/>
    <m/>
    <m/>
    <x v="71"/>
    <s v="H-Loon Creek H"/>
    <s v="S-Bonaparte R"/>
    <s v="BC"/>
    <s v="FRTH"/>
    <s v="TOMM"/>
    <s v="N"/>
    <n v="0.65625"/>
    <m/>
  </r>
  <r>
    <s v="N"/>
    <n v="4.0999999999999996"/>
    <n v="20171204"/>
    <s v="CDFO"/>
    <s v="CDFO"/>
    <n v="3"/>
    <s v="!03NOCN8831"/>
    <x v="1"/>
    <m/>
    <m/>
    <m/>
    <m/>
    <n v="1"/>
    <n v="1"/>
    <x v="17"/>
    <n v="19890601"/>
    <n v="19890601"/>
    <s v="2FS  UPFRR1625"/>
    <s v="2FS  UPFRH1651"/>
    <s v="2FS  UPFRS1625"/>
    <x v="1"/>
    <s v="H"/>
    <s v="B"/>
    <s v="FR"/>
    <m/>
    <m/>
    <s v="N"/>
    <m/>
    <m/>
    <m/>
    <m/>
    <n v="0"/>
    <n v="1070"/>
    <m/>
    <m/>
    <m/>
    <m/>
    <m/>
    <m/>
    <m/>
    <m/>
    <x v="9"/>
    <s v="H-Pr George (Mackenzie) S"/>
    <s v="S-Salmon R/UPFR"/>
    <s v="BC"/>
    <s v="FRTH"/>
    <s v="UPFR"/>
    <s v="N"/>
    <s v=""/>
    <m/>
  </r>
  <r>
    <s v="N"/>
    <n v="4.0999999999999996"/>
    <n v="20171204"/>
    <s v="CDFO"/>
    <s v="CDFO"/>
    <n v="3"/>
    <s v="!03NOCN8832"/>
    <x v="1"/>
    <m/>
    <m/>
    <m/>
    <m/>
    <n v="1"/>
    <n v="2"/>
    <x v="17"/>
    <n v="19890515"/>
    <n v="19890515"/>
    <s v="2FS  UPFRR0158"/>
    <s v="2FS  UPFRH1651"/>
    <s v="2FS  UPFRS0158"/>
    <x v="2"/>
    <s v="H"/>
    <s v="B"/>
    <s v="FR"/>
    <m/>
    <m/>
    <s v="N"/>
    <m/>
    <m/>
    <m/>
    <m/>
    <n v="0"/>
    <n v="80"/>
    <m/>
    <m/>
    <m/>
    <m/>
    <m/>
    <m/>
    <m/>
    <m/>
    <x v="2"/>
    <s v="H-Pr George (Mackenzie) S"/>
    <s v="S-Stuart R"/>
    <s v="BC"/>
    <s v="FRTH"/>
    <s v="UPFR"/>
    <s v="N"/>
    <s v=""/>
    <m/>
  </r>
  <r>
    <s v="N"/>
    <n v="4.0999999999999996"/>
    <n v="20171204"/>
    <s v="CDFO"/>
    <s v="CDFO"/>
    <n v="3"/>
    <s v="!03NOCN0569"/>
    <x v="1"/>
    <m/>
    <m/>
    <m/>
    <m/>
    <n v="1"/>
    <n v="3"/>
    <x v="14"/>
    <n v="20060608"/>
    <n v="20060608"/>
    <s v="2FS  LWFRR0499"/>
    <s v="2FS  LWFRH0499"/>
    <s v="2FS  LWFRS0107"/>
    <x v="1"/>
    <s v="H"/>
    <s v="B"/>
    <m/>
    <n v="2"/>
    <m/>
    <s v="N"/>
    <m/>
    <m/>
    <m/>
    <m/>
    <n v="0"/>
    <n v="95000"/>
    <m/>
    <m/>
    <s v="B"/>
    <m/>
    <m/>
    <m/>
    <m/>
    <m/>
    <x v="10"/>
    <s v="H-Coquitlam River H"/>
    <s v="S-Chilliwack R"/>
    <s v="BC"/>
    <s v="FRTH"/>
    <s v="LWFR"/>
    <s v="N"/>
    <s v=""/>
    <m/>
  </r>
  <r>
    <s v="T"/>
    <n v="4.0999999999999996"/>
    <n v="20171204"/>
    <s v="CDFO"/>
    <s v="CDFO"/>
    <n v="3"/>
    <s v="024547"/>
    <x v="0"/>
    <m/>
    <m/>
    <m/>
    <m/>
    <n v="1"/>
    <n v="3"/>
    <x v="9"/>
    <n v="19870517"/>
    <n v="19870525"/>
    <s v="2FS  LWFRR0107"/>
    <s v="2FS  LWFRH0107"/>
    <s v="2FS  LWFRS0107"/>
    <x v="1"/>
    <s v="H"/>
    <s v="P"/>
    <m/>
    <n v="5.2"/>
    <m/>
    <s v="N"/>
    <n v="5000"/>
    <n v="13629"/>
    <m/>
    <m/>
    <n v="0"/>
    <n v="129493"/>
    <n v="5000"/>
    <n v="95"/>
    <m/>
    <n v="6.8999999999999999E-3"/>
    <n v="1"/>
    <m/>
    <m/>
    <m/>
    <x v="16"/>
    <s v="H-Chilliwack River H"/>
    <s v="S-Chilliwack R"/>
    <s v="BC"/>
    <s v="FRTH"/>
    <s v="LWFR"/>
    <s v="N"/>
    <n v="9.5012840267077561"/>
    <m/>
  </r>
  <r>
    <s v="N"/>
    <n v="4.0999999999999996"/>
    <n v="20171204"/>
    <s v="CDFO"/>
    <s v="CDFO"/>
    <n v="3"/>
    <s v="!03NOCN8634"/>
    <x v="1"/>
    <m/>
    <m/>
    <m/>
    <m/>
    <n v="1"/>
    <n v="2"/>
    <x v="9"/>
    <n v="19870327"/>
    <n v="19870513"/>
    <s v="2FS  UPFRR0158"/>
    <s v="2FS  UPFRH0158"/>
    <s v="2FS  UPFRS0158"/>
    <x v="1"/>
    <s v="H"/>
    <s v="P"/>
    <m/>
    <n v="6.52"/>
    <m/>
    <s v="N"/>
    <m/>
    <m/>
    <m/>
    <m/>
    <n v="0"/>
    <n v="138767"/>
    <m/>
    <m/>
    <s v="B"/>
    <m/>
    <m/>
    <m/>
    <m/>
    <m/>
    <x v="2"/>
    <s v="H-Stuart River"/>
    <s v="S-Stuart R"/>
    <s v="BC"/>
    <s v="FRTH"/>
    <s v="UPFR"/>
    <s v="N"/>
    <s v=""/>
    <m/>
  </r>
  <r>
    <s v="T"/>
    <n v="4.0999999999999996"/>
    <n v="20171204"/>
    <s v="CDFO"/>
    <s v="CDFO"/>
    <n v="3"/>
    <s v="022818"/>
    <x v="0"/>
    <m/>
    <m/>
    <m/>
    <m/>
    <n v="1"/>
    <n v="1"/>
    <x v="23"/>
    <n v="19850404"/>
    <n v="19850405"/>
    <s v="2FS  TOMMR1387"/>
    <s v="2FS  TOMMH0160"/>
    <s v="2FS  TOMMS1387"/>
    <x v="1"/>
    <s v="H"/>
    <s v="P"/>
    <m/>
    <n v="6.1"/>
    <m/>
    <s v="N"/>
    <n v="5000"/>
    <n v="41073"/>
    <m/>
    <m/>
    <n v="0"/>
    <n v="2398"/>
    <n v="5000"/>
    <n v="1010"/>
    <m/>
    <n v="2.4E-2"/>
    <n v="1"/>
    <m/>
    <m/>
    <m/>
    <x v="18"/>
    <s v="H-Spius Creek H"/>
    <s v="S-Coldwater R"/>
    <s v="BC"/>
    <s v="FRTH"/>
    <s v="TOMM"/>
    <s v="N"/>
    <n v="5.8383853139532052E-2"/>
    <m/>
  </r>
  <r>
    <s v="T"/>
    <n v="4.0999999999999996"/>
    <n v="20171204"/>
    <s v="CDFO"/>
    <s v="CDFO"/>
    <n v="3"/>
    <s v="182089"/>
    <x v="2"/>
    <m/>
    <m/>
    <m/>
    <m/>
    <n v="1"/>
    <n v="2"/>
    <x v="30"/>
    <n v="20120514"/>
    <n v="20120516"/>
    <s v="2FS  TOMFR0161"/>
    <s v="2FS  TOMFH1958"/>
    <s v="2FS  TOMFS0161"/>
    <x v="1"/>
    <s v="H"/>
    <s v="P"/>
    <s v="FR"/>
    <n v="5.75"/>
    <n v="79"/>
    <s v="N"/>
    <n v="5000"/>
    <n v="2502"/>
    <m/>
    <m/>
    <n v="5000"/>
    <n v="91"/>
    <n v="0"/>
    <n v="56"/>
    <s v="B"/>
    <n v="3.5000000000000003E-2"/>
    <n v="16"/>
    <m/>
    <m/>
    <m/>
    <x v="1"/>
    <s v="H-Shuswap River, Middle,"/>
    <s v="S-Shuswap R Low"/>
    <s v="BC"/>
    <s v="FRTH"/>
    <s v="TOMF"/>
    <s v="N"/>
    <n v="3.6370903277378096E-2"/>
    <m/>
  </r>
  <r>
    <s v="T"/>
    <n v="4.0999999999999996"/>
    <n v="20171204"/>
    <s v="CDFO"/>
    <s v="CDFO"/>
    <n v="3"/>
    <s v="182088"/>
    <x v="2"/>
    <m/>
    <m/>
    <m/>
    <m/>
    <n v="1"/>
    <n v="2"/>
    <x v="30"/>
    <n v="20120514"/>
    <n v="20120516"/>
    <s v="2FS  TOMFR0161"/>
    <s v="2FS  TOMFH1958"/>
    <s v="2FS  TOMFS0161"/>
    <x v="1"/>
    <s v="H"/>
    <s v="P"/>
    <s v="FR"/>
    <n v="5.75"/>
    <n v="79"/>
    <s v="N"/>
    <n v="5000"/>
    <n v="26746"/>
    <m/>
    <m/>
    <n v="5000"/>
    <n v="970"/>
    <n v="0"/>
    <n v="594"/>
    <s v="B"/>
    <n v="3.5000000000000003E-2"/>
    <n v="16"/>
    <m/>
    <m/>
    <m/>
    <x v="1"/>
    <s v="H-Shuswap River, Middle,"/>
    <s v="S-Shuswap R Low"/>
    <s v="BC"/>
    <s v="FRTH"/>
    <s v="TOMF"/>
    <s v="N"/>
    <n v="3.6267105361549389E-2"/>
    <m/>
  </r>
  <r>
    <s v="T"/>
    <n v="4.0999999999999996"/>
    <n v="20171204"/>
    <s v="CDFO"/>
    <s v="CDFO"/>
    <n v="3"/>
    <s v="180970"/>
    <x v="2"/>
    <m/>
    <m/>
    <m/>
    <m/>
    <n v="1"/>
    <n v="2"/>
    <x v="31"/>
    <n v="20100511"/>
    <n v="20100513"/>
    <s v="2FS  TOMFR0161"/>
    <s v="2FS  TOMFH1958"/>
    <s v="2FS  TOMFS0161"/>
    <x v="1"/>
    <s v="H"/>
    <s v="P"/>
    <s v="VO"/>
    <n v="6.13"/>
    <n v="80"/>
    <s v="N"/>
    <n v="5000"/>
    <n v="52617"/>
    <m/>
    <m/>
    <n v="0"/>
    <n v="4922"/>
    <n v="5000"/>
    <n v="1627"/>
    <s v="V"/>
    <n v="0.03"/>
    <n v="42"/>
    <n v="200"/>
    <m/>
    <m/>
    <x v="1"/>
    <s v="H-Shuswap River, Middle,"/>
    <s v="S-Shuswap R Low"/>
    <s v="BC"/>
    <s v="FRTH"/>
    <s v="TOMF"/>
    <s v="N"/>
    <n v="9.3543911663530793E-2"/>
    <m/>
  </r>
  <r>
    <s v="N"/>
    <n v="4.0999999999999996"/>
    <n v="20171204"/>
    <s v="CDFO"/>
    <s v="CDFO"/>
    <n v="3"/>
    <s v="!03NOCN8816"/>
    <x v="1"/>
    <m/>
    <m/>
    <m/>
    <m/>
    <n v="1"/>
    <n v="1"/>
    <x v="17"/>
    <n v="198905"/>
    <n v="19890505"/>
    <s v="2FS  TOMMR0160"/>
    <s v="2FS  TOMMH0160"/>
    <s v="2FS  TOMMS0160"/>
    <x v="1"/>
    <s v="H"/>
    <s v="P"/>
    <m/>
    <n v="4.8"/>
    <m/>
    <s v="N"/>
    <m/>
    <m/>
    <m/>
    <m/>
    <n v="0"/>
    <n v="62540"/>
    <m/>
    <m/>
    <s v="W"/>
    <m/>
    <m/>
    <m/>
    <m/>
    <m/>
    <x v="21"/>
    <s v="H-Spius Creek H"/>
    <s v="S-Spius Cr"/>
    <s v="BC"/>
    <s v="FRTH"/>
    <s v="TOMM"/>
    <s v="N"/>
    <s v=""/>
    <m/>
  </r>
  <r>
    <s v="N"/>
    <n v="4.0999999999999996"/>
    <n v="20171204"/>
    <s v="CDFO"/>
    <s v="CDFO"/>
    <n v="3"/>
    <s v="!03NOCN8841"/>
    <x v="1"/>
    <m/>
    <m/>
    <m/>
    <m/>
    <n v="1"/>
    <n v="2"/>
    <x v="17"/>
    <n v="19890515"/>
    <n v="19890515"/>
    <s v="2FS  UPFRR1619"/>
    <s v="2FS  UPFRH2566"/>
    <s v="2FS  UPFRS1619"/>
    <x v="2"/>
    <s v="H"/>
    <s v="B"/>
    <s v="FR"/>
    <m/>
    <m/>
    <s v="N"/>
    <m/>
    <m/>
    <m/>
    <m/>
    <n v="0"/>
    <n v="81"/>
    <m/>
    <m/>
    <m/>
    <m/>
    <m/>
    <m/>
    <m/>
    <m/>
    <x v="20"/>
    <s v="H-Gold Trail Schools"/>
    <s v="S-Bridge R"/>
    <s v="BC"/>
    <s v="FRTH"/>
    <s v="UPFR"/>
    <s v="N"/>
    <s v=""/>
    <m/>
  </r>
  <r>
    <s v="N"/>
    <n v="4.0999999999999996"/>
    <n v="20171204"/>
    <s v="CDFO"/>
    <s v="CDFO"/>
    <n v="3"/>
    <s v="!03NOCN8535"/>
    <x v="1"/>
    <m/>
    <m/>
    <m/>
    <m/>
    <n v="1"/>
    <n v="2"/>
    <x v="3"/>
    <n v="19860514"/>
    <n v="19860524"/>
    <s v="2FS  UPFRR0158"/>
    <s v="2FS  UPFRH0158"/>
    <s v="2FS  UPFRS0158"/>
    <x v="1"/>
    <s v="H"/>
    <s v="P"/>
    <m/>
    <n v="6.97"/>
    <m/>
    <s v="N"/>
    <m/>
    <m/>
    <m/>
    <m/>
    <n v="0"/>
    <n v="111763"/>
    <m/>
    <m/>
    <m/>
    <m/>
    <m/>
    <m/>
    <m/>
    <m/>
    <x v="2"/>
    <s v="H-Stuart River"/>
    <s v="S-Stuart R"/>
    <s v="BC"/>
    <s v="FRTH"/>
    <s v="UPFR"/>
    <s v="N"/>
    <s v=""/>
    <m/>
  </r>
  <r>
    <s v="N"/>
    <n v="4.0999999999999996"/>
    <n v="20171204"/>
    <s v="CDFO"/>
    <s v="CDFO"/>
    <n v="3"/>
    <s v="!03NOCN9244"/>
    <x v="1"/>
    <m/>
    <m/>
    <m/>
    <m/>
    <n v="1"/>
    <n v="2"/>
    <x v="4"/>
    <n v="199304"/>
    <n v="199304"/>
    <s v="2FS  TOMFR0161"/>
    <s v="2FS  TOMFH0289"/>
    <s v="2FS  TOMFS0161"/>
    <x v="4"/>
    <s v="H"/>
    <s v="B"/>
    <m/>
    <m/>
    <m/>
    <s v="N"/>
    <m/>
    <m/>
    <m/>
    <m/>
    <n v="0"/>
    <n v="160000"/>
    <m/>
    <m/>
    <s v="B"/>
    <m/>
    <m/>
    <m/>
    <m/>
    <m/>
    <x v="1"/>
    <s v="H-Kingfisher Creek/ TOMF"/>
    <s v="S-Shuswap R Low"/>
    <s v="BC"/>
    <s v="FRTH"/>
    <s v="TOMF"/>
    <s v="N"/>
    <s v=""/>
    <m/>
  </r>
  <r>
    <s v="T"/>
    <n v="4.0999999999999996"/>
    <n v="20171204"/>
    <s v="CDFO"/>
    <s v="CDFO"/>
    <n v="3"/>
    <s v="023719"/>
    <x v="0"/>
    <m/>
    <m/>
    <m/>
    <m/>
    <n v="1"/>
    <n v="2"/>
    <x v="3"/>
    <n v="19860429"/>
    <n v="19860501"/>
    <s v="2FS  TOMFR0162"/>
    <s v="2FS  TOMFH0162"/>
    <s v="2FS  TOMFS0162"/>
    <x v="1"/>
    <s v="H"/>
    <s v="B"/>
    <m/>
    <n v="3.4"/>
    <m/>
    <s v="N"/>
    <n v="5000"/>
    <n v="52096"/>
    <m/>
    <m/>
    <n v="0"/>
    <n v="65889"/>
    <n v="5000"/>
    <n v="65"/>
    <m/>
    <n v="1.1999999999999999E-3"/>
    <n v="1"/>
    <m/>
    <m/>
    <s v="TIME OF RELEASE - 1ST RELEASE. SEE 023720-023722."/>
    <x v="19"/>
    <s v="H-Clearwater River, Up, H"/>
    <s v="S-Clearwater R Up"/>
    <s v="BC"/>
    <s v="FRTH"/>
    <s v="TOMF"/>
    <s v="N"/>
    <n v="1.26476121007371"/>
    <m/>
  </r>
  <r>
    <s v="N"/>
    <n v="4.0999999999999996"/>
    <n v="20171204"/>
    <s v="CDFO"/>
    <s v="CDFO"/>
    <n v="3"/>
    <s v="!03NOCN0509"/>
    <x v="1"/>
    <m/>
    <m/>
    <m/>
    <m/>
    <n v="1"/>
    <n v="2"/>
    <x v="14"/>
    <n v="20051108"/>
    <n v="20051108"/>
    <s v="2FS  TOMFR1958"/>
    <s v="2FS  TOMFH1958"/>
    <s v="2FS  TOMFS1958"/>
    <x v="5"/>
    <s v="H"/>
    <s v="B"/>
    <m/>
    <m/>
    <m/>
    <s v="N"/>
    <m/>
    <m/>
    <m/>
    <m/>
    <n v="0"/>
    <n v="41710"/>
    <m/>
    <m/>
    <m/>
    <m/>
    <m/>
    <m/>
    <m/>
    <s v="EGG PLANT TO MIDDLE SHUSWAP"/>
    <x v="12"/>
    <s v="H-Shuswap River, Middle,"/>
    <s v="S-Shuswap R Middle"/>
    <s v="BC"/>
    <s v="FRTH"/>
    <s v="TOMF"/>
    <s v="N"/>
    <s v=""/>
    <m/>
  </r>
  <r>
    <s v="N"/>
    <n v="4.0999999999999996"/>
    <n v="20171204"/>
    <s v="CDFO"/>
    <s v="CDFO"/>
    <n v="3"/>
    <s v="!03NOCN05103"/>
    <x v="1"/>
    <m/>
    <m/>
    <m/>
    <m/>
    <n v="1"/>
    <n v="2"/>
    <x v="14"/>
    <n v="20060601"/>
    <n v="20060601"/>
    <s v="2FS  UPFRR0155"/>
    <s v="2FS  UPFRH1625"/>
    <s v="2FS  UPFRS0155"/>
    <x v="2"/>
    <s v="H"/>
    <s v="P"/>
    <m/>
    <n v="3"/>
    <m/>
    <s v="N"/>
    <m/>
    <m/>
    <m/>
    <m/>
    <n v="0"/>
    <n v="8000"/>
    <m/>
    <m/>
    <s v="B"/>
    <m/>
    <m/>
    <m/>
    <m/>
    <s v="ALL NUMBERS, DATES, AND SIZES ESTIMATED."/>
    <x v="5"/>
    <s v="H-Salmon River/ UPFR H"/>
    <s v="S-Quesnel R"/>
    <s v="BC"/>
    <s v="FRTH"/>
    <s v="UPFR"/>
    <s v="N"/>
    <s v=""/>
    <m/>
  </r>
  <r>
    <s v="N"/>
    <n v="4.0999999999999996"/>
    <n v="20171204"/>
    <s v="CDFO"/>
    <s v="CDFO"/>
    <n v="3"/>
    <s v="!03NOCN05109"/>
    <x v="1"/>
    <m/>
    <m/>
    <m/>
    <m/>
    <n v="1"/>
    <n v="2"/>
    <x v="14"/>
    <n v="20060628"/>
    <n v="20060628"/>
    <s v="2FS  TOMFR0161"/>
    <s v="2FS  TOMFH0289"/>
    <s v="2FS  TOMFS0161"/>
    <x v="1"/>
    <s v="H"/>
    <s v="P"/>
    <m/>
    <n v="5"/>
    <m/>
    <s v="N"/>
    <m/>
    <m/>
    <m/>
    <m/>
    <n v="0"/>
    <n v="120000"/>
    <m/>
    <m/>
    <s v="B"/>
    <m/>
    <m/>
    <m/>
    <m/>
    <m/>
    <x v="1"/>
    <s v="H-Kingfisher Creek/ TOMF"/>
    <s v="S-Shuswap R Low"/>
    <s v="BC"/>
    <s v="FRTH"/>
    <s v="TOMF"/>
    <s v="N"/>
    <s v=""/>
    <m/>
  </r>
  <r>
    <s v="N"/>
    <n v="4.0999999999999996"/>
    <n v="20171204"/>
    <s v="CDFO"/>
    <s v="CDFO"/>
    <n v="3"/>
    <s v="!03NOCN8647"/>
    <x v="1"/>
    <m/>
    <m/>
    <m/>
    <m/>
    <n v="1"/>
    <n v="1"/>
    <x v="9"/>
    <n v="19870422"/>
    <n v="19870422"/>
    <s v="2FS  UPFRR1304"/>
    <s v="2FS  UPFRH1304"/>
    <s v="2FS  UPFRS1304"/>
    <x v="1"/>
    <s v="H"/>
    <s v="P"/>
    <m/>
    <n v="5"/>
    <m/>
    <s v="N"/>
    <m/>
    <m/>
    <m/>
    <m/>
    <n v="0"/>
    <n v="7000"/>
    <m/>
    <m/>
    <m/>
    <m/>
    <m/>
    <m/>
    <m/>
    <m/>
    <x v="58"/>
    <s v="H-Chilako River H"/>
    <s v="S-Chilako R"/>
    <s v="BC"/>
    <s v="FRTH"/>
    <s v="UPFR"/>
    <s v="N"/>
    <s v=""/>
    <m/>
  </r>
  <r>
    <s v="T"/>
    <n v="4.0999999999999996"/>
    <n v="20171204"/>
    <s v="CDFO"/>
    <s v="CDFO"/>
    <n v="3"/>
    <s v="181443"/>
    <x v="0"/>
    <m/>
    <m/>
    <m/>
    <m/>
    <n v="1"/>
    <n v="2"/>
    <x v="18"/>
    <n v="19940526"/>
    <n v="19940527"/>
    <s v="2FS  TOMFR0364"/>
    <s v="2FS  TOMFH0364"/>
    <s v="2FS  TOMFS0161"/>
    <x v="1"/>
    <s v="H"/>
    <s v="B"/>
    <m/>
    <n v="6.4"/>
    <m/>
    <s v="N"/>
    <n v="5000"/>
    <n v="75734"/>
    <m/>
    <m/>
    <n v="0"/>
    <n v="45977"/>
    <n v="5000"/>
    <n v="338"/>
    <s v="B"/>
    <n v="4.4000000000000003E-3"/>
    <n v="1"/>
    <n v="100"/>
    <m/>
    <m/>
    <x v="43"/>
    <s v="H-Adams River, Upper"/>
    <s v="S-Shuswap R Low"/>
    <s v="BC"/>
    <s v="FRTH"/>
    <s v="TOMF"/>
    <s v="N"/>
    <n v="0.60708532495312539"/>
    <m/>
  </r>
  <r>
    <s v="T"/>
    <n v="4.0999999999999996"/>
    <n v="20171204"/>
    <s v="CDFO"/>
    <s v="CDFO"/>
    <n v="3"/>
    <s v="025205"/>
    <x v="0"/>
    <m/>
    <m/>
    <m/>
    <m/>
    <n v="1"/>
    <n v="1"/>
    <x v="5"/>
    <n v="19880411"/>
    <n v="19880414"/>
    <s v="2FS  TOMFR0364"/>
    <s v="2FS  TOMFH0162"/>
    <s v="2FS  TOMFS1945"/>
    <x v="1"/>
    <s v="H"/>
    <s v="B"/>
    <m/>
    <n v="5.3"/>
    <n v="77"/>
    <s v="N"/>
    <n v="5000"/>
    <n v="25744"/>
    <m/>
    <m/>
    <n v="0"/>
    <n v="131644"/>
    <n v="5000"/>
    <n v="22"/>
    <s v="B"/>
    <n v="8.9999999999999998E-4"/>
    <n v="1"/>
    <m/>
    <m/>
    <s v="REPLICATE OF 025206. REL TO UPPER ADAMS"/>
    <x v="43"/>
    <s v="H-Clearwater River, Up, H"/>
    <s v="S-Finn Cr"/>
    <s v="BC"/>
    <s v="FRTH"/>
    <s v="TOMF"/>
    <s v="N"/>
    <n v="5.113579863269111"/>
    <m/>
  </r>
  <r>
    <s v="T"/>
    <n v="4.0999999999999996"/>
    <n v="20171204"/>
    <s v="CDFO"/>
    <s v="CDFO"/>
    <n v="3"/>
    <s v="025512"/>
    <x v="0"/>
    <m/>
    <m/>
    <m/>
    <m/>
    <n v="1"/>
    <n v="1"/>
    <x v="17"/>
    <n v="19890411"/>
    <n v="19890413"/>
    <s v="2FS  TOMFR0364"/>
    <s v="2FS  TOMFH0162"/>
    <s v="2FS  TOMFS1945"/>
    <x v="1"/>
    <s v="H"/>
    <s v="B"/>
    <m/>
    <n v="5.9"/>
    <n v="80"/>
    <s v="N"/>
    <n v="5000"/>
    <n v="49692"/>
    <m/>
    <m/>
    <n v="0"/>
    <n v="92026"/>
    <n v="5000"/>
    <n v="192"/>
    <s v="B"/>
    <n v="3.8E-3"/>
    <n v="1"/>
    <m/>
    <m/>
    <m/>
    <x v="43"/>
    <s v="H-Clearwater River, Up, H"/>
    <s v="S-Finn Cr"/>
    <s v="BC"/>
    <s v="FRTH"/>
    <s v="TOMF"/>
    <s v="N"/>
    <n v="1.8519278757144007"/>
    <m/>
  </r>
  <r>
    <s v="T"/>
    <n v="4.0999999999999996"/>
    <n v="20171204"/>
    <s v="CDFO"/>
    <s v="CDFO"/>
    <n v="3"/>
    <s v="025515"/>
    <x v="0"/>
    <m/>
    <m/>
    <m/>
    <m/>
    <n v="1"/>
    <n v="1"/>
    <x v="17"/>
    <n v="19890411"/>
    <n v="19890413"/>
    <s v="2FS  TOMFR0364"/>
    <s v="2FS  TOMFH0162"/>
    <s v="2FS  TOMFS1945"/>
    <x v="1"/>
    <s v="H"/>
    <s v="B"/>
    <m/>
    <n v="5.9"/>
    <n v="80"/>
    <s v="N"/>
    <n v="5000"/>
    <n v="49744"/>
    <m/>
    <m/>
    <n v="0"/>
    <n v="92454"/>
    <n v="5000"/>
    <n v="372"/>
    <s v="B"/>
    <n v="7.4000000000000003E-3"/>
    <n v="1"/>
    <m/>
    <m/>
    <m/>
    <x v="43"/>
    <s v="H-Clearwater River, Up, H"/>
    <s v="S-Finn Cr"/>
    <s v="BC"/>
    <s v="FRTH"/>
    <s v="TOMF"/>
    <s v="N"/>
    <n v="1.8585960115792859"/>
    <m/>
  </r>
  <r>
    <s v="N"/>
    <n v="4.0999999999999996"/>
    <n v="20171204"/>
    <s v="CDFO"/>
    <s v="CDFO"/>
    <n v="3"/>
    <s v="!03NOCN9215"/>
    <x v="1"/>
    <m/>
    <m/>
    <m/>
    <m/>
    <n v="1"/>
    <n v="2"/>
    <x v="4"/>
    <n v="199211"/>
    <n v="19921125"/>
    <s v="2FS  TOMFR0161"/>
    <s v="2FS  TOMFH1958"/>
    <s v="2FS  TOMFS0161"/>
    <x v="5"/>
    <s v="H"/>
    <s v="P"/>
    <m/>
    <n v="0.35"/>
    <m/>
    <s v="N"/>
    <m/>
    <m/>
    <m/>
    <m/>
    <n v="0"/>
    <n v="28730"/>
    <m/>
    <m/>
    <s v="B"/>
    <m/>
    <m/>
    <m/>
    <m/>
    <s v="WEIGHT IS FROM DOUG LOFTHOUSE FOR EMERGENT FRY"/>
    <x v="1"/>
    <s v="H-Shuswap River, Middle,"/>
    <s v="S-Shuswap R Low"/>
    <s v="BC"/>
    <s v="FRTH"/>
    <s v="TOMF"/>
    <s v="N"/>
    <s v=""/>
    <m/>
  </r>
  <r>
    <s v="N"/>
    <n v="4.0999999999999996"/>
    <n v="20171204"/>
    <s v="CDFO"/>
    <s v="CDFO"/>
    <n v="3"/>
    <s v="!03NOCN9233"/>
    <x v="1"/>
    <m/>
    <m/>
    <m/>
    <m/>
    <n v="1"/>
    <n v="1"/>
    <x v="4"/>
    <n v="19930623"/>
    <n v="19930623"/>
    <s v="2FS  UPFRR1890"/>
    <s v="2FS  UPFRH0270"/>
    <s v="2FS  UPFRS1890"/>
    <x v="2"/>
    <s v="H"/>
    <s v="B"/>
    <m/>
    <n v="1.5"/>
    <m/>
    <s v="N"/>
    <m/>
    <m/>
    <m/>
    <m/>
    <n v="0"/>
    <n v="57541"/>
    <m/>
    <m/>
    <s v="W"/>
    <m/>
    <m/>
    <m/>
    <m/>
    <m/>
    <x v="15"/>
    <s v="H-Penny H"/>
    <s v="S-Dome Cr"/>
    <s v="BC"/>
    <s v="FRTH"/>
    <s v="UPFR"/>
    <s v="N"/>
    <s v=""/>
    <m/>
  </r>
  <r>
    <s v="N"/>
    <n v="4.0999999999999996"/>
    <n v="20171204"/>
    <s v="CDFO"/>
    <s v="CDFO"/>
    <n v="3"/>
    <s v="!03NOCN0853"/>
    <x v="1"/>
    <m/>
    <m/>
    <m/>
    <m/>
    <n v="1"/>
    <n v="1"/>
    <x v="10"/>
    <n v="20090526"/>
    <n v="20090526"/>
    <s v="2FS  TOMMR0253"/>
    <s v="2FS  TOMMH0160"/>
    <s v="2FS  TOMMS0253"/>
    <x v="2"/>
    <s v="H"/>
    <s v="B"/>
    <m/>
    <n v="1.61"/>
    <n v="51"/>
    <s v="N"/>
    <m/>
    <m/>
    <m/>
    <m/>
    <n v="0"/>
    <n v="54595"/>
    <m/>
    <m/>
    <s v="B"/>
    <m/>
    <m/>
    <m/>
    <m/>
    <s v="137,605 ON HAND FOR 2010 SMOLT 1+ RELEASE."/>
    <x v="8"/>
    <s v="H-Spius Creek H"/>
    <s v="S-Nicola R"/>
    <s v="BC"/>
    <s v="FRTH"/>
    <s v="TOMM"/>
    <s v="N"/>
    <s v=""/>
    <m/>
  </r>
  <r>
    <s v="N"/>
    <n v="4.0999999999999996"/>
    <n v="20171204"/>
    <s v="CDFO"/>
    <s v="CDFO"/>
    <n v="3"/>
    <s v="!03NOCN0855"/>
    <x v="1"/>
    <m/>
    <m/>
    <m/>
    <m/>
    <n v="1"/>
    <n v="1"/>
    <x v="10"/>
    <n v="20090505"/>
    <n v="20090508"/>
    <s v="2FS  TOMMR0160"/>
    <s v="2FS  TOMMH0160"/>
    <s v="2FS  TOMMS0160"/>
    <x v="2"/>
    <s v="H"/>
    <s v="B"/>
    <m/>
    <n v="1.6"/>
    <n v="53"/>
    <s v="N"/>
    <m/>
    <m/>
    <m/>
    <m/>
    <n v="0"/>
    <n v="62444"/>
    <m/>
    <m/>
    <s v="B"/>
    <m/>
    <m/>
    <m/>
    <m/>
    <s v="52,039 ON HAND FOR 2010 SMOLT 1+ RELEASE."/>
    <x v="21"/>
    <s v="H-Spius Creek H"/>
    <s v="S-Spius Cr"/>
    <s v="BC"/>
    <s v="FRTH"/>
    <s v="TOMM"/>
    <s v="N"/>
    <s v=""/>
    <m/>
  </r>
  <r>
    <s v="N"/>
    <n v="4.0999999999999996"/>
    <n v="20171204"/>
    <s v="CDFO"/>
    <s v="CDFO"/>
    <n v="3"/>
    <s v="!03LV9317"/>
    <x v="1"/>
    <m/>
    <m/>
    <m/>
    <m/>
    <n v="1"/>
    <n v="1"/>
    <x v="18"/>
    <n v="19940503"/>
    <n v="19940513"/>
    <s v="2FS  UPFRR1625"/>
    <s v="2FS  UPFRH1625"/>
    <s v="2FS  UPFRS1625"/>
    <x v="1"/>
    <s v="H"/>
    <s v="P"/>
    <m/>
    <n v="8.5"/>
    <m/>
    <s v="N"/>
    <m/>
    <m/>
    <m/>
    <m/>
    <n v="1"/>
    <n v="15531"/>
    <m/>
    <m/>
    <m/>
    <m/>
    <m/>
    <m/>
    <m/>
    <s v="MARKED FOR ESCAPEMENT I.D."/>
    <x v="9"/>
    <s v="H-Salmon River/ UPFR H"/>
    <s v="S-Salmon R/UPFR"/>
    <s v="BC"/>
    <s v="FRTH"/>
    <s v="UPFR"/>
    <s v="N"/>
    <s v=""/>
    <m/>
  </r>
  <r>
    <s v="T"/>
    <n v="4.0999999999999996"/>
    <n v="20171204"/>
    <s v="CDFO"/>
    <s v="CDFO"/>
    <n v="3"/>
    <s v="185936"/>
    <x v="2"/>
    <m/>
    <m/>
    <m/>
    <m/>
    <n v="1"/>
    <n v="1"/>
    <x v="22"/>
    <n v="20080423"/>
    <n v="20080425"/>
    <s v="2FS  TOMMR0253"/>
    <s v="2FS  TOMMH0160"/>
    <s v="2FS  TOMMS0253"/>
    <x v="3"/>
    <s v="H"/>
    <s v="P"/>
    <m/>
    <n v="14.03"/>
    <n v="107"/>
    <s v="N"/>
    <n v="5000"/>
    <n v="44845"/>
    <m/>
    <m/>
    <n v="0"/>
    <n v="2230"/>
    <n v="5000"/>
    <n v="1245"/>
    <s v="B"/>
    <n v="2.7E-2"/>
    <n v="30"/>
    <n v="300"/>
    <m/>
    <s v="ALSO SEE TAGCODES 185935 &amp; 185926."/>
    <x v="8"/>
    <s v="H-Spius Creek H"/>
    <s v="S-Nicola R"/>
    <s v="BC"/>
    <s v="FRTH"/>
    <s v="TOMM"/>
    <s v="N"/>
    <n v="4.9726836882595604E-2"/>
    <m/>
  </r>
  <r>
    <s v="T"/>
    <n v="4.0999999999999996"/>
    <n v="20171204"/>
    <s v="CDFO"/>
    <s v="CDFO"/>
    <n v="3"/>
    <s v="022415"/>
    <x v="0"/>
    <m/>
    <m/>
    <m/>
    <m/>
    <n v="1"/>
    <n v="1"/>
    <x v="24"/>
    <n v="19820426"/>
    <n v="19820430"/>
    <s v="2FS  TOMMR2649"/>
    <s v="2FS  TOMMH0157"/>
    <s v="2FS  TOMMS0253"/>
    <x v="2"/>
    <s v="H"/>
    <s v="P"/>
    <m/>
    <n v="3.3"/>
    <m/>
    <s v="N"/>
    <n v="5000"/>
    <n v="23280"/>
    <m/>
    <m/>
    <n v="5000"/>
    <n v="720"/>
    <m/>
    <m/>
    <m/>
    <n v="0.03"/>
    <n v="7"/>
    <m/>
    <m/>
    <m/>
    <x v="72"/>
    <s v="H-Loon Creek H"/>
    <s v="S-Nicola R"/>
    <s v="BC"/>
    <s v="FRTH"/>
    <s v="TOMM"/>
    <s v="N"/>
    <n v="3.0927835051546393E-2"/>
    <m/>
  </r>
  <r>
    <s v="T"/>
    <n v="4.0999999999999996"/>
    <n v="20171204"/>
    <s v="CDFO"/>
    <s v="CDFO"/>
    <n v="3"/>
    <s v="023622"/>
    <x v="0"/>
    <m/>
    <m/>
    <m/>
    <m/>
    <n v="1"/>
    <n v="1"/>
    <x v="3"/>
    <n v="198604"/>
    <n v="19860423"/>
    <s v="2FS  UPFRR1952"/>
    <s v="2FS  UPFRH0155"/>
    <s v="2FS  UPFRS0352"/>
    <x v="1"/>
    <s v="H"/>
    <s v="B"/>
    <m/>
    <n v="3.1"/>
    <m/>
    <s v="N"/>
    <n v="5000"/>
    <n v="24892"/>
    <m/>
    <m/>
    <n v="5000"/>
    <n v="126"/>
    <m/>
    <m/>
    <m/>
    <n v="5.0000000000000001E-3"/>
    <n v="1"/>
    <m/>
    <m/>
    <s v="TRANSPLANT FROM CARIBOO RIVER"/>
    <x v="42"/>
    <s v="H-Quesnel River H"/>
    <s v="S-Cariboo R Up"/>
    <s v="BC"/>
    <s v="FRTH"/>
    <s v="UPFR"/>
    <s v="N"/>
    <n v="5.0618672665916761E-3"/>
    <m/>
  </r>
  <r>
    <s v="N"/>
    <n v="4.0999999999999996"/>
    <n v="20171204"/>
    <s v="CDFO"/>
    <s v="CDFO"/>
    <n v="3"/>
    <s v="!03LV8918"/>
    <x v="1"/>
    <m/>
    <m/>
    <m/>
    <m/>
    <n v="1"/>
    <n v="1"/>
    <x v="11"/>
    <n v="19900509"/>
    <n v="19900526"/>
    <s v="2FS  UPFRR1625"/>
    <s v="2FS  UPFRH1625"/>
    <s v="2FS  UPFRS1625"/>
    <x v="1"/>
    <s v="H"/>
    <s v="P"/>
    <m/>
    <n v="6"/>
    <m/>
    <s v="N"/>
    <m/>
    <m/>
    <m/>
    <m/>
    <n v="1"/>
    <n v="61685"/>
    <m/>
    <m/>
    <m/>
    <m/>
    <m/>
    <m/>
    <m/>
    <s v="MARKED FOR ESCAPEMENT I.D."/>
    <x v="9"/>
    <s v="H-Salmon River/ UPFR H"/>
    <s v="S-Salmon R/UPFR"/>
    <s v="BC"/>
    <s v="FRTH"/>
    <s v="UPFR"/>
    <s v="N"/>
    <s v=""/>
    <m/>
  </r>
  <r>
    <s v="N"/>
    <n v="4.0999999999999996"/>
    <n v="20171204"/>
    <s v="CDFO"/>
    <s v="CDFO"/>
    <n v="3"/>
    <s v="!03NOCN8223"/>
    <x v="1"/>
    <m/>
    <m/>
    <m/>
    <m/>
    <n v="1"/>
    <n v="1"/>
    <x v="15"/>
    <n v="19830615"/>
    <n v="19830615"/>
    <s v="2FS  LWFRR0244"/>
    <s v="2FS  LWFRH0244"/>
    <s v="2FS  LWFRS0154"/>
    <x v="1"/>
    <s v="H"/>
    <s v="B"/>
    <m/>
    <n v="5"/>
    <m/>
    <s v="N"/>
    <m/>
    <m/>
    <m/>
    <m/>
    <n v="0"/>
    <n v="22000"/>
    <m/>
    <m/>
    <s v="B"/>
    <m/>
    <m/>
    <m/>
    <m/>
    <m/>
    <x v="14"/>
    <s v="H-Stave River H"/>
    <s v="S-Chehalis R"/>
    <s v="BC"/>
    <s v="FRTH"/>
    <s v="LWFR"/>
    <s v="N"/>
    <s v=""/>
    <m/>
  </r>
  <r>
    <s v="N"/>
    <n v="4.0999999999999996"/>
    <n v="20171204"/>
    <s v="CDFO"/>
    <s v="CDFO"/>
    <n v="3"/>
    <s v="!03LV8825"/>
    <x v="1"/>
    <m/>
    <m/>
    <m/>
    <m/>
    <n v="1"/>
    <n v="1"/>
    <x v="17"/>
    <n v="19890505"/>
    <n v="19890513"/>
    <s v="2FS  UPFRR1625"/>
    <s v="2FS  UPFRH1625"/>
    <s v="2FS  UPFRS1625"/>
    <x v="1"/>
    <s v="H"/>
    <s v="P"/>
    <m/>
    <n v="5"/>
    <m/>
    <s v="N"/>
    <m/>
    <m/>
    <m/>
    <m/>
    <n v="1"/>
    <n v="59490"/>
    <m/>
    <m/>
    <m/>
    <m/>
    <m/>
    <m/>
    <m/>
    <s v="MARKED FOR ESCAPEMENT I.D."/>
    <x v="9"/>
    <s v="H-Salmon River/ UPFR H"/>
    <s v="S-Salmon R/UPFR"/>
    <s v="BC"/>
    <s v="FRTH"/>
    <s v="UPFR"/>
    <s v="N"/>
    <s v=""/>
    <m/>
  </r>
  <r>
    <s v="T"/>
    <n v="4.0999999999999996"/>
    <n v="20171204"/>
    <s v="CDFO"/>
    <s v="CDFO"/>
    <n v="3"/>
    <s v="183723"/>
    <x v="0"/>
    <m/>
    <m/>
    <m/>
    <m/>
    <n v="1"/>
    <n v="3"/>
    <x v="19"/>
    <n v="19990504"/>
    <n v="19990504"/>
    <s v="2FS  LWFRR0154"/>
    <s v="2FS  LWFRH0154"/>
    <s v="2FS  LWFRS0229"/>
    <x v="2"/>
    <s v="H"/>
    <s v="B"/>
    <m/>
    <n v="2.1"/>
    <n v="60"/>
    <s v="N"/>
    <n v="5000"/>
    <n v="19875"/>
    <m/>
    <m/>
    <n v="0"/>
    <n v="295775"/>
    <n v="5000"/>
    <n v="122"/>
    <s v="B"/>
    <n v="6.1000000000000004E-3"/>
    <n v="32"/>
    <n v="984"/>
    <m/>
    <s v="SMALL EARLY REL; ALSO 183916, 181724 &amp; 182722 (EARLY); COMP TO 183917 (LATE)."/>
    <x v="3"/>
    <s v="H-Chehalis River H"/>
    <s v="S-Harrison R"/>
    <s v="BC"/>
    <s v="FRTH"/>
    <s v="LWFR"/>
    <s v="N"/>
    <n v="14.881761006289308"/>
    <m/>
  </r>
  <r>
    <s v="N"/>
    <n v="4.0999999999999996"/>
    <n v="20171204"/>
    <s v="CDFO"/>
    <s v="CDFO"/>
    <n v="3"/>
    <s v="!03NOCN05139"/>
    <x v="1"/>
    <m/>
    <m/>
    <m/>
    <m/>
    <n v="1"/>
    <n v="1"/>
    <x v="14"/>
    <n v="20070417"/>
    <n v="20070418"/>
    <s v="2FS  TOMMR1387"/>
    <s v="2FS  TOMMH0160"/>
    <s v="2FS  TOMMS1387"/>
    <x v="3"/>
    <s v="H"/>
    <s v="P"/>
    <m/>
    <n v="12.88"/>
    <n v="106"/>
    <s v="N"/>
    <m/>
    <m/>
    <m/>
    <m/>
    <n v="0"/>
    <n v="67323"/>
    <m/>
    <m/>
    <s v="B"/>
    <m/>
    <m/>
    <m/>
    <m/>
    <m/>
    <x v="18"/>
    <s v="H-Spius Creek H"/>
    <s v="S-Coldwater R"/>
    <s v="BC"/>
    <s v="FRTH"/>
    <s v="TOMM"/>
    <s v="N"/>
    <s v=""/>
    <m/>
  </r>
  <r>
    <s v="N"/>
    <n v="4.0999999999999996"/>
    <n v="20171204"/>
    <s v="CDFO"/>
    <s v="CDFO"/>
    <n v="3"/>
    <s v="!03NOCN8822"/>
    <x v="1"/>
    <m/>
    <m/>
    <m/>
    <m/>
    <n v="1"/>
    <n v="1"/>
    <x v="17"/>
    <n v="19890509"/>
    <n v="19890510"/>
    <s v="2FS  UPFRR0273"/>
    <s v="2FS  UPFRH0155"/>
    <s v="2FS  UPFRS0273"/>
    <x v="1"/>
    <s v="H"/>
    <s v="P"/>
    <m/>
    <n v="7.3"/>
    <m/>
    <s v="N"/>
    <m/>
    <m/>
    <m/>
    <m/>
    <n v="0"/>
    <n v="333189"/>
    <m/>
    <m/>
    <m/>
    <m/>
    <m/>
    <m/>
    <m/>
    <m/>
    <x v="59"/>
    <s v="H-Quesnel River H"/>
    <s v="S-Chilcotin R"/>
    <s v="BC"/>
    <s v="FRTH"/>
    <s v="UPFR"/>
    <s v="N"/>
    <s v=""/>
    <m/>
  </r>
  <r>
    <s v="T"/>
    <n v="4.0999999999999996"/>
    <n v="20171204"/>
    <s v="CDFO"/>
    <s v="CDFO"/>
    <n v="3"/>
    <s v="021559"/>
    <x v="0"/>
    <m/>
    <m/>
    <m/>
    <m/>
    <n v="1"/>
    <n v="2"/>
    <x v="28"/>
    <n v="19910712"/>
    <n v="19910713"/>
    <s v="2FS  TOMFR0045"/>
    <s v="2FS  TOMFH0162"/>
    <s v="2FS  TOMFS0045"/>
    <x v="1"/>
    <s v="H"/>
    <s v="B"/>
    <m/>
    <n v="18.600000000000001"/>
    <n v="113"/>
    <s v="N"/>
    <n v="5000"/>
    <n v="74486"/>
    <m/>
    <m/>
    <n v="0"/>
    <n v="34002"/>
    <n v="5000"/>
    <n v="752"/>
    <s v="B"/>
    <n v="0.01"/>
    <m/>
    <m/>
    <m/>
    <s v="TIME OF RELEASE-JULY. SEE 021558(MAY RELEASE)."/>
    <x v="17"/>
    <s v="H-Clearwater River, Up, H"/>
    <s v="S-Raft R"/>
    <s v="BC"/>
    <s v="FRTH"/>
    <s v="TOMF"/>
    <s v="N"/>
    <n v="0.45648846763150125"/>
    <m/>
  </r>
  <r>
    <s v="T"/>
    <n v="4.0999999999999996"/>
    <n v="20171204"/>
    <s v="CDFO"/>
    <s v="CDFO"/>
    <n v="3"/>
    <s v="180435"/>
    <x v="0"/>
    <m/>
    <m/>
    <m/>
    <m/>
    <n v="1"/>
    <n v="2"/>
    <x v="13"/>
    <n v="19920504"/>
    <n v="19920518"/>
    <s v="2FS  LWFRR0107"/>
    <s v="2FS  LWFRH0107"/>
    <s v="2FS  LWFRS0107"/>
    <x v="1"/>
    <s v="H"/>
    <s v="P"/>
    <m/>
    <n v="8.5"/>
    <m/>
    <s v="N"/>
    <n v="5000"/>
    <n v="24539"/>
    <m/>
    <m/>
    <n v="0"/>
    <n v="187377"/>
    <n v="5000"/>
    <n v="88"/>
    <s v="B"/>
    <n v="3.5999999999999999E-3"/>
    <n v="1"/>
    <m/>
    <m/>
    <s v="COMBINE WITH 180434"/>
    <x v="16"/>
    <s v="H-Chilliwack River H"/>
    <s v="S-Chilliwack R"/>
    <s v="BC"/>
    <s v="FRTH"/>
    <s v="LWFR"/>
    <s v="N"/>
    <n v="7.6358857329149519"/>
    <m/>
  </r>
  <r>
    <s v="N"/>
    <n v="4.0999999999999996"/>
    <n v="20171204"/>
    <s v="CDFO"/>
    <s v="CDFO"/>
    <n v="3"/>
    <s v="!03NOCN9115"/>
    <x v="1"/>
    <m/>
    <m/>
    <m/>
    <m/>
    <n v="1"/>
    <n v="3"/>
    <x v="13"/>
    <n v="19921013"/>
    <n v="19930423"/>
    <s v="2FS  LWFRR0154"/>
    <s v="2FS  LWFRH0154"/>
    <s v="2FS  LWFRS0229"/>
    <x v="3"/>
    <s v="H"/>
    <s v="B"/>
    <m/>
    <n v="24"/>
    <m/>
    <s v="N"/>
    <m/>
    <m/>
    <m/>
    <m/>
    <n v="0"/>
    <n v="23050"/>
    <m/>
    <m/>
    <s v="B"/>
    <m/>
    <m/>
    <m/>
    <m/>
    <s v="YEARLING RELEASE"/>
    <x v="3"/>
    <s v="H-Chehalis River H"/>
    <s v="S-Harrison R"/>
    <s v="BC"/>
    <s v="FRTH"/>
    <s v="LWFR"/>
    <s v="N"/>
    <s v=""/>
    <m/>
  </r>
  <r>
    <s v="T"/>
    <n v="4.0999999999999996"/>
    <n v="20171204"/>
    <s v="CDFO"/>
    <s v="CDFO"/>
    <n v="3"/>
    <s v="020421"/>
    <x v="0"/>
    <m/>
    <m/>
    <m/>
    <m/>
    <n v="1"/>
    <n v="2"/>
    <x v="11"/>
    <n v="19900515"/>
    <n v="19900515"/>
    <s v="2FS  TOMFR0161"/>
    <s v="2FS  TOMFH1958"/>
    <s v="2FS  TOMFS0161"/>
    <x v="1"/>
    <s v="H"/>
    <s v="P"/>
    <m/>
    <n v="8.5"/>
    <n v="88"/>
    <s v="N"/>
    <n v="5000"/>
    <n v="24401"/>
    <m/>
    <m/>
    <n v="0"/>
    <n v="10980"/>
    <n v="5000"/>
    <n v="703"/>
    <s v="W"/>
    <n v="2.8000000000000001E-2"/>
    <n v="25"/>
    <n v="500"/>
    <m/>
    <s v="COMBINE WITH  020422"/>
    <x v="1"/>
    <s v="H-Shuswap River, Middle,"/>
    <s v="S-Shuswap R Low"/>
    <s v="BC"/>
    <s v="FRTH"/>
    <s v="TOMF"/>
    <s v="N"/>
    <n v="0.44998155813286339"/>
    <m/>
  </r>
  <r>
    <s v="N"/>
    <n v="4.0999999999999996"/>
    <n v="20171204"/>
    <s v="CDFO"/>
    <s v="CDFO"/>
    <n v="3"/>
    <s v="!03NOCN8710"/>
    <x v="1"/>
    <m/>
    <m/>
    <m/>
    <m/>
    <n v="1"/>
    <n v="1"/>
    <x v="5"/>
    <n v="198804"/>
    <n v="19880409"/>
    <s v="2FS  UPFRR0134"/>
    <s v="2FS  UPFRH0155"/>
    <s v="2FS  UPFRS0134"/>
    <x v="1"/>
    <s v="H"/>
    <s v="P"/>
    <m/>
    <n v="4.2"/>
    <m/>
    <s v="N"/>
    <m/>
    <m/>
    <m/>
    <m/>
    <n v="0"/>
    <n v="47525"/>
    <m/>
    <m/>
    <m/>
    <m/>
    <m/>
    <m/>
    <m/>
    <m/>
    <x v="37"/>
    <s v="H-Quesnel River H"/>
    <s v="S-Indianpoint Cr"/>
    <s v="BC"/>
    <s v="FRTH"/>
    <s v="UPFR"/>
    <s v="N"/>
    <s v=""/>
    <m/>
  </r>
  <r>
    <s v="T"/>
    <n v="4.0999999999999996"/>
    <n v="20171204"/>
    <s v="CDFO"/>
    <s v="CDFO"/>
    <n v="3"/>
    <s v="020524"/>
    <x v="0"/>
    <m/>
    <m/>
    <m/>
    <m/>
    <n v="1"/>
    <n v="2"/>
    <x v="11"/>
    <n v="19900518"/>
    <n v="19900518"/>
    <s v="2FS  TOMFR2617"/>
    <s v="2FS  TOMFH0162"/>
    <s v="2FS  TOMFS2617"/>
    <x v="1"/>
    <s v="H"/>
    <s v="B"/>
    <m/>
    <n v="5.5"/>
    <n v="78"/>
    <s v="N"/>
    <n v="5000"/>
    <n v="50002"/>
    <m/>
    <m/>
    <n v="0"/>
    <n v="94773"/>
    <n v="5000"/>
    <n v="125"/>
    <s v="B"/>
    <n v="2.5000000000000001E-3"/>
    <n v="30"/>
    <n v="400"/>
    <m/>
    <s v="RELEASED AT HATCHERY BELOW SPAWNING GROUNDS"/>
    <x v="29"/>
    <s v="H-Clearwater River, Up, H"/>
    <s v="S-Clearwater R Low"/>
    <s v="BC"/>
    <s v="FRTH"/>
    <s v="TOMF"/>
    <s v="N"/>
    <n v="1.8953841846326147"/>
    <m/>
  </r>
  <r>
    <s v="T"/>
    <n v="4.0999999999999996"/>
    <n v="20171204"/>
    <s v="CDFO"/>
    <s v="CDFO"/>
    <n v="3"/>
    <s v="026316"/>
    <x v="0"/>
    <m/>
    <m/>
    <m/>
    <m/>
    <n v="1"/>
    <n v="2"/>
    <x v="11"/>
    <n v="19900516"/>
    <n v="19900518"/>
    <s v="2FS  UPFRR0158"/>
    <s v="2FS  UPFRH0158"/>
    <s v="2FS  UPFRS0158"/>
    <x v="1"/>
    <s v="H"/>
    <s v="B"/>
    <m/>
    <n v="7.1"/>
    <m/>
    <s v="N"/>
    <n v="5000"/>
    <n v="25427"/>
    <m/>
    <m/>
    <n v="5000"/>
    <n v="257"/>
    <m/>
    <m/>
    <m/>
    <n v="0.01"/>
    <n v="1"/>
    <m/>
    <m/>
    <s v="NECHAKO STUDY; ALSO SEE 2-63-17,18,19."/>
    <x v="2"/>
    <s v="H-Stuart River"/>
    <s v="S-Stuart R"/>
    <s v="BC"/>
    <s v="FRTH"/>
    <s v="UPFR"/>
    <s v="N"/>
    <n v="1.0107366185550793E-2"/>
    <m/>
  </r>
  <r>
    <s v="T"/>
    <n v="4.0999999999999996"/>
    <n v="20171204"/>
    <s v="CDFO"/>
    <s v="CDFO"/>
    <n v="3"/>
    <s v="022821"/>
    <x v="0"/>
    <m/>
    <m/>
    <m/>
    <m/>
    <n v="1"/>
    <n v="1"/>
    <x v="23"/>
    <n v="19850409"/>
    <n v="19850413"/>
    <s v="2FS  TOMMR0253"/>
    <s v="2FS  TOMMH0160"/>
    <s v="2FS  TOMMS0253"/>
    <x v="1"/>
    <s v="H"/>
    <s v="B"/>
    <m/>
    <n v="5"/>
    <m/>
    <s v="N"/>
    <n v="5000"/>
    <n v="32962"/>
    <m/>
    <m/>
    <n v="5000"/>
    <n v="678"/>
    <m/>
    <m/>
    <m/>
    <n v="2.0199999999999999E-2"/>
    <n v="1"/>
    <m/>
    <m/>
    <s v="IMPRINTED"/>
    <x v="8"/>
    <s v="H-Spius Creek H"/>
    <s v="S-Nicola R"/>
    <s v="BC"/>
    <s v="FRTH"/>
    <s v="TOMM"/>
    <s v="N"/>
    <n v="2.0569140222073904E-2"/>
    <m/>
  </r>
  <r>
    <s v="T"/>
    <n v="4.0999999999999996"/>
    <n v="20171204"/>
    <s v="CDFO"/>
    <s v="CDFO"/>
    <n v="3"/>
    <s v="022823"/>
    <x v="0"/>
    <m/>
    <m/>
    <m/>
    <m/>
    <n v="1"/>
    <n v="1"/>
    <x v="23"/>
    <n v="19850409"/>
    <n v="19850413"/>
    <s v="2FS  TOMMR0253"/>
    <s v="2FS  TOMMH0160"/>
    <s v="2FS  TOMMS0253"/>
    <x v="1"/>
    <s v="H"/>
    <s v="P"/>
    <m/>
    <n v="5.6"/>
    <m/>
    <s v="N"/>
    <n v="5000"/>
    <n v="35236"/>
    <m/>
    <m/>
    <n v="0"/>
    <n v="9881"/>
    <n v="5000"/>
    <n v="811"/>
    <m/>
    <n v="2.2499999999999999E-2"/>
    <n v="1"/>
    <m/>
    <m/>
    <s v="CONTROL FOR IMPRINT GROUP"/>
    <x v="8"/>
    <s v="H-Spius Creek H"/>
    <s v="S-Nicola R"/>
    <s v="BC"/>
    <s v="FRTH"/>
    <s v="TOMM"/>
    <s v="N"/>
    <n v="0.28042343058235897"/>
    <m/>
  </r>
  <r>
    <s v="T"/>
    <n v="4.0999999999999996"/>
    <n v="20171204"/>
    <s v="CDFO"/>
    <s v="CDFO"/>
    <n v="3"/>
    <s v="022822"/>
    <x v="0"/>
    <m/>
    <m/>
    <m/>
    <m/>
    <n v="1"/>
    <n v="1"/>
    <x v="23"/>
    <n v="19850409"/>
    <n v="19850413"/>
    <s v="2FS  TOMMR0253"/>
    <s v="2FS  TOMMH0160"/>
    <s v="2FS  TOMMS0253"/>
    <x v="1"/>
    <s v="H"/>
    <s v="P"/>
    <m/>
    <n v="5.6"/>
    <m/>
    <s v="N"/>
    <n v="5000"/>
    <n v="36817"/>
    <m/>
    <m/>
    <n v="0"/>
    <n v="10233"/>
    <n v="5000"/>
    <n v="511"/>
    <m/>
    <n v="1.37E-2"/>
    <n v="1"/>
    <m/>
    <m/>
    <s v="CONTROL FOR IMPRINT GROUP"/>
    <x v="8"/>
    <s v="H-Spius Creek H"/>
    <s v="S-Nicola R"/>
    <s v="BC"/>
    <s v="FRTH"/>
    <s v="TOMM"/>
    <s v="N"/>
    <n v="0.2779422549365782"/>
    <m/>
  </r>
  <r>
    <s v="T"/>
    <n v="4.0999999999999996"/>
    <n v="20171204"/>
    <s v="CDFO"/>
    <s v="CDFO"/>
    <n v="3"/>
    <s v="022551"/>
    <x v="0"/>
    <m/>
    <m/>
    <m/>
    <m/>
    <n v="1"/>
    <n v="1"/>
    <x v="15"/>
    <n v="19830621"/>
    <n v="19830622"/>
    <s v="2FS  LWFRR0107"/>
    <s v="2FS  LWFRH0107"/>
    <s v="2FS  LWFRS0107"/>
    <x v="1"/>
    <s v="H"/>
    <s v="P"/>
    <m/>
    <n v="5.6"/>
    <m/>
    <s v="N"/>
    <n v="5000"/>
    <n v="9405"/>
    <m/>
    <m/>
    <n v="0"/>
    <n v="1561"/>
    <n v="5000"/>
    <n v="6"/>
    <m/>
    <n v="5.9999999999999995E-4"/>
    <n v="1"/>
    <m/>
    <m/>
    <m/>
    <x v="16"/>
    <s v="H-Chilliwack River H"/>
    <s v="S-Chilliwack R"/>
    <s v="BC"/>
    <s v="FRTH"/>
    <s v="LWFR"/>
    <s v="N"/>
    <n v="0.16597554492291333"/>
    <m/>
  </r>
  <r>
    <s v="N"/>
    <n v="4.0999999999999996"/>
    <n v="20171204"/>
    <s v="CDFO"/>
    <s v="CDFO"/>
    <n v="3"/>
    <s v="!03NOCN9935"/>
    <x v="1"/>
    <m/>
    <m/>
    <m/>
    <m/>
    <n v="1"/>
    <n v="1"/>
    <x v="34"/>
    <n v="20000420"/>
    <n v="20000420"/>
    <s v="2FS  TOMMR0160"/>
    <s v="2FS  TOMMH0160"/>
    <s v="2FS  TOMMS0160"/>
    <x v="2"/>
    <s v="H"/>
    <s v="B"/>
    <m/>
    <n v="3.54"/>
    <n v="67"/>
    <s v="N"/>
    <m/>
    <m/>
    <m/>
    <m/>
    <n v="0"/>
    <n v="29991"/>
    <m/>
    <m/>
    <s v="W"/>
    <m/>
    <m/>
    <m/>
    <m/>
    <m/>
    <x v="21"/>
    <s v="H-Spius Creek H"/>
    <s v="S-Spius Cr"/>
    <s v="BC"/>
    <s v="FRTH"/>
    <s v="TOMM"/>
    <s v="N"/>
    <s v=""/>
    <m/>
  </r>
  <r>
    <s v="N"/>
    <n v="4.0999999999999996"/>
    <n v="20171204"/>
    <s v="CDFO"/>
    <s v="CDFO"/>
    <n v="3"/>
    <s v="!03NOCN0786"/>
    <x v="1"/>
    <m/>
    <m/>
    <m/>
    <m/>
    <n v="1"/>
    <n v="2"/>
    <x v="27"/>
    <n v="20080509"/>
    <n v="20080509"/>
    <s v="2FS  LWFRR0154"/>
    <s v="2FS  LWFRH0154"/>
    <s v="2FS  LWFRS0154"/>
    <x v="1"/>
    <s v="H"/>
    <s v="P"/>
    <m/>
    <n v="5.5"/>
    <m/>
    <s v="N"/>
    <m/>
    <m/>
    <m/>
    <m/>
    <n v="0"/>
    <n v="484867"/>
    <m/>
    <m/>
    <s v="B"/>
    <m/>
    <m/>
    <m/>
    <m/>
    <m/>
    <x v="3"/>
    <s v="H-Chehalis River H"/>
    <s v="S-Chehalis R"/>
    <s v="BC"/>
    <s v="FRTH"/>
    <s v="LWFR"/>
    <s v="N"/>
    <s v=""/>
    <m/>
  </r>
  <r>
    <s v="N"/>
    <n v="4.0999999999999996"/>
    <n v="20171204"/>
    <s v="CDFO"/>
    <s v="CDFO"/>
    <n v="3"/>
    <s v="!03NOCN0043"/>
    <x v="1"/>
    <m/>
    <m/>
    <m/>
    <m/>
    <n v="1"/>
    <n v="1"/>
    <x v="33"/>
    <n v="20010529"/>
    <n v="20010529"/>
    <s v="2FS  TOMMR0160"/>
    <s v="2FS  TOMMH0160"/>
    <s v="2FS  TOMMS0160"/>
    <x v="2"/>
    <s v="H"/>
    <s v="B"/>
    <m/>
    <n v="1.61"/>
    <n v="54"/>
    <s v="N"/>
    <m/>
    <m/>
    <m/>
    <m/>
    <n v="0"/>
    <n v="9839"/>
    <m/>
    <m/>
    <s v="W"/>
    <m/>
    <m/>
    <m/>
    <m/>
    <m/>
    <x v="21"/>
    <s v="H-Spius Creek H"/>
    <s v="S-Spius Cr"/>
    <s v="BC"/>
    <s v="FRTH"/>
    <s v="TOMM"/>
    <s v="N"/>
    <s v=""/>
    <m/>
  </r>
  <r>
    <s v="N"/>
    <n v="4.0999999999999996"/>
    <n v="20171204"/>
    <s v="CDFO"/>
    <s v="CDFO"/>
    <n v="3"/>
    <s v="!03NOCN0044"/>
    <x v="1"/>
    <m/>
    <m/>
    <m/>
    <m/>
    <n v="1"/>
    <n v="1"/>
    <x v="33"/>
    <n v="20010529"/>
    <n v="20010529"/>
    <s v="2FS  TOMMR1387"/>
    <s v="2FS  TOMMH0160"/>
    <s v="2FS  TOMMS1387"/>
    <x v="2"/>
    <s v="H"/>
    <s v="B"/>
    <m/>
    <n v="1.83"/>
    <n v="56"/>
    <s v="N"/>
    <m/>
    <m/>
    <m/>
    <m/>
    <n v="0"/>
    <n v="22384"/>
    <m/>
    <m/>
    <s v="W"/>
    <m/>
    <m/>
    <m/>
    <m/>
    <m/>
    <x v="18"/>
    <s v="H-Spius Creek H"/>
    <s v="S-Coldwater R"/>
    <s v="BC"/>
    <s v="FRTH"/>
    <s v="TOMM"/>
    <s v="N"/>
    <s v=""/>
    <m/>
  </r>
  <r>
    <s v="N"/>
    <n v="4.0999999999999996"/>
    <n v="20171204"/>
    <s v="CDFO"/>
    <s v="CDFO"/>
    <n v="3"/>
    <s v="!03NOCN0045"/>
    <x v="1"/>
    <m/>
    <m/>
    <m/>
    <m/>
    <n v="1"/>
    <n v="1"/>
    <x v="33"/>
    <n v="20010529"/>
    <n v="20010529"/>
    <s v="2FS  TOMMR6276"/>
    <s v="2FS  TOMMH0160"/>
    <s v="2FS  TOMMS0253"/>
    <x v="2"/>
    <s v="H"/>
    <s v="B"/>
    <m/>
    <n v="1.17"/>
    <n v="46"/>
    <s v="N"/>
    <m/>
    <m/>
    <m/>
    <m/>
    <n v="0"/>
    <n v="20025"/>
    <m/>
    <m/>
    <s v="B"/>
    <m/>
    <m/>
    <m/>
    <m/>
    <m/>
    <x v="73"/>
    <s v="H-Spius Creek H"/>
    <s v="S-Nicola R"/>
    <s v="BC"/>
    <s v="FRTH"/>
    <s v="TOMM"/>
    <s v="N"/>
    <s v=""/>
    <m/>
  </r>
  <r>
    <s v="N"/>
    <n v="4.0999999999999996"/>
    <n v="20171204"/>
    <s v="CDFO"/>
    <s v="CDFO"/>
    <n v="3"/>
    <s v="!03NOCN0046"/>
    <x v="1"/>
    <m/>
    <m/>
    <m/>
    <m/>
    <n v="1"/>
    <n v="1"/>
    <x v="33"/>
    <n v="20010628"/>
    <n v="20010629"/>
    <s v="2FS  TOMMR0253"/>
    <s v="2FS  TOMMH0160"/>
    <s v="2FS  TOMMS0253"/>
    <x v="2"/>
    <s v="H"/>
    <s v="B"/>
    <m/>
    <n v="1.83"/>
    <n v="56"/>
    <s v="N"/>
    <m/>
    <m/>
    <m/>
    <m/>
    <n v="0"/>
    <n v="35338"/>
    <m/>
    <m/>
    <s v="W"/>
    <m/>
    <m/>
    <m/>
    <m/>
    <m/>
    <x v="8"/>
    <s v="H-Spius Creek H"/>
    <s v="S-Nicola R"/>
    <s v="BC"/>
    <s v="FRTH"/>
    <s v="TOMM"/>
    <s v="N"/>
    <s v=""/>
    <m/>
  </r>
  <r>
    <s v="N"/>
    <n v="4.0999999999999996"/>
    <n v="20171204"/>
    <s v="CDFO"/>
    <s v="CDFO"/>
    <n v="3"/>
    <s v="!03NOCN9531"/>
    <x v="1"/>
    <m/>
    <m/>
    <m/>
    <m/>
    <n v="1"/>
    <n v="2"/>
    <x v="16"/>
    <n v="19960501"/>
    <n v="19960502"/>
    <s v="2FS  TOMFR0161"/>
    <s v="2FS  TOMFH0289"/>
    <s v="2FS  TOMFS0161"/>
    <x v="4"/>
    <s v="H"/>
    <s v="B"/>
    <m/>
    <n v="0.5"/>
    <m/>
    <s v="N"/>
    <m/>
    <m/>
    <m/>
    <m/>
    <n v="0"/>
    <n v="110000"/>
    <m/>
    <m/>
    <s v="B"/>
    <m/>
    <m/>
    <m/>
    <m/>
    <s v="UNFED FRY - RELEASED EARLY DUE TO PROBLEM WITH REARING WATER INTAKE SYSTEM."/>
    <x v="1"/>
    <s v="H-Kingfisher Creek/ TOMF"/>
    <s v="S-Shuswap R Low"/>
    <s v="BC"/>
    <s v="FRTH"/>
    <s v="TOMF"/>
    <s v="N"/>
    <s v=""/>
    <m/>
  </r>
  <r>
    <s v="N"/>
    <n v="4.0999999999999996"/>
    <n v="20171204"/>
    <s v="CDFO"/>
    <s v="CDFO"/>
    <n v="3"/>
    <s v="!03NOCN9592"/>
    <x v="1"/>
    <m/>
    <m/>
    <m/>
    <m/>
    <n v="1"/>
    <n v="1"/>
    <x v="16"/>
    <n v="19960624"/>
    <n v="19960624"/>
    <s v="2FS  LWFRR0152"/>
    <s v="2FS  LWFRH0152"/>
    <s v="2FS  LWFRS0152"/>
    <x v="2"/>
    <s v="H"/>
    <s v="B"/>
    <m/>
    <n v="3.3"/>
    <m/>
    <s v="N"/>
    <m/>
    <m/>
    <m/>
    <m/>
    <n v="0"/>
    <n v="8000"/>
    <m/>
    <m/>
    <s v="B"/>
    <m/>
    <m/>
    <m/>
    <m/>
    <s v="FRY OUTPLANT."/>
    <x v="13"/>
    <s v="H-Birkenhead River H"/>
    <s v="S-Birkenhead R"/>
    <s v="BC"/>
    <s v="FRTH"/>
    <s v="LWFR"/>
    <s v="N"/>
    <s v=""/>
    <m/>
  </r>
  <r>
    <s v="N"/>
    <n v="4.0999999999999996"/>
    <n v="20171204"/>
    <s v="CDFO"/>
    <s v="CDFO"/>
    <n v="3"/>
    <s v="!03NOCN96122"/>
    <x v="1"/>
    <m/>
    <m/>
    <m/>
    <m/>
    <n v="1"/>
    <n v="1"/>
    <x v="32"/>
    <n v="19980409"/>
    <n v="19980414"/>
    <s v="2FS  TOMMR1387"/>
    <s v="2FS  TOMMH0160"/>
    <s v="2FS  TOMMS1387"/>
    <x v="3"/>
    <s v="H"/>
    <s v="B"/>
    <m/>
    <n v="21.4"/>
    <n v="119"/>
    <s v="N"/>
    <m/>
    <m/>
    <m/>
    <m/>
    <n v="0"/>
    <n v="49939"/>
    <m/>
    <m/>
    <s v="W"/>
    <m/>
    <m/>
    <m/>
    <m/>
    <s v="REL'D GROWOUT POND BY NWSFA"/>
    <x v="18"/>
    <s v="H-Spius Creek H"/>
    <s v="S-Coldwater R"/>
    <s v="BC"/>
    <s v="FRTH"/>
    <s v="TOMM"/>
    <s v="N"/>
    <s v=""/>
    <m/>
  </r>
  <r>
    <s v="N"/>
    <n v="4.0999999999999996"/>
    <n v="20171204"/>
    <s v="CDFO"/>
    <s v="CDFO"/>
    <n v="3"/>
    <s v="!03NOCN9883"/>
    <x v="1"/>
    <m/>
    <m/>
    <m/>
    <m/>
    <n v="1"/>
    <n v="3"/>
    <x v="19"/>
    <n v="19990528"/>
    <n v="19990528"/>
    <s v="2FS  LWFRR0499"/>
    <s v="2FS  LWFRH6037"/>
    <s v="2FS  LWFRS0107"/>
    <x v="1"/>
    <s v="H"/>
    <s v="B"/>
    <m/>
    <n v="3.1"/>
    <m/>
    <s v="N"/>
    <m/>
    <m/>
    <m/>
    <m/>
    <n v="0"/>
    <n v="3500"/>
    <m/>
    <m/>
    <s v="B"/>
    <m/>
    <m/>
    <m/>
    <m/>
    <s v="ENUMERATION DISCREPANCY."/>
    <x v="10"/>
    <s v="H-River Springs H"/>
    <s v="S-Chilliwack R"/>
    <s v="BC"/>
    <s v="FRTH"/>
    <s v="LWFR"/>
    <s v="N"/>
    <s v=""/>
    <m/>
  </r>
  <r>
    <s v="N"/>
    <n v="4.0999999999999996"/>
    <n v="20171204"/>
    <s v="CDFO"/>
    <s v="CDFO"/>
    <n v="3"/>
    <s v="!03NOCN9881"/>
    <x v="1"/>
    <m/>
    <m/>
    <m/>
    <m/>
    <n v="1"/>
    <n v="2"/>
    <x v="19"/>
    <n v="19990422"/>
    <n v="19990428"/>
    <s v="2FS  LWFRR0107"/>
    <s v="2FS  LWFRH0107"/>
    <s v="2FS  LWFRS0107"/>
    <x v="1"/>
    <s v="H"/>
    <s v="P"/>
    <m/>
    <n v="6.5"/>
    <m/>
    <s v="N"/>
    <m/>
    <m/>
    <m/>
    <m/>
    <n v="0"/>
    <n v="526035"/>
    <m/>
    <m/>
    <s v="B"/>
    <m/>
    <m/>
    <m/>
    <m/>
    <m/>
    <x v="16"/>
    <s v="H-Chilliwack River H"/>
    <s v="S-Chilliwack R"/>
    <s v="BC"/>
    <s v="FRTH"/>
    <s v="LWFR"/>
    <s v="N"/>
    <s v=""/>
    <m/>
  </r>
  <r>
    <s v="N"/>
    <n v="4.0999999999999996"/>
    <n v="20171204"/>
    <s v="CDFO"/>
    <s v="CDFO"/>
    <n v="3"/>
    <s v="!03NOCN9882"/>
    <x v="1"/>
    <m/>
    <m/>
    <m/>
    <m/>
    <n v="1"/>
    <n v="3"/>
    <x v="19"/>
    <n v="19990622"/>
    <n v="19990622"/>
    <s v="2FS  LWFRR0499"/>
    <s v="2FS  LWFRH0499"/>
    <s v="2FS  LWFRS0107"/>
    <x v="2"/>
    <s v="H"/>
    <s v="B"/>
    <m/>
    <n v="1.2"/>
    <m/>
    <s v="N"/>
    <m/>
    <m/>
    <m/>
    <m/>
    <n v="0"/>
    <n v="33591"/>
    <m/>
    <m/>
    <s v="B"/>
    <m/>
    <m/>
    <m/>
    <m/>
    <m/>
    <x v="10"/>
    <s v="H-Coquitlam River H"/>
    <s v="S-Chilliwack R"/>
    <s v="BC"/>
    <s v="FRTH"/>
    <s v="LWFR"/>
    <s v="N"/>
    <s v=""/>
    <m/>
  </r>
  <r>
    <s v="T"/>
    <n v="4.0999999999999996"/>
    <n v="20171204"/>
    <s v="CDFO"/>
    <s v="CDFO"/>
    <n v="3"/>
    <s v="024755"/>
    <x v="0"/>
    <m/>
    <m/>
    <m/>
    <m/>
    <n v="1"/>
    <n v="2"/>
    <x v="5"/>
    <n v="19880417"/>
    <n v="19880421"/>
    <s v="2FS  UPFRR0272"/>
    <s v="2FS  UPFRH0155"/>
    <s v="2FS  UPFRS0272"/>
    <x v="1"/>
    <s v="H"/>
    <s v="P"/>
    <m/>
    <n v="4.0999999999999996"/>
    <n v="70"/>
    <s v="N"/>
    <n v="5000"/>
    <n v="26644"/>
    <m/>
    <m/>
    <n v="0"/>
    <n v="226308"/>
    <n v="5000"/>
    <n v="93"/>
    <m/>
    <n v="3.5000000000000001E-3"/>
    <n v="1"/>
    <m/>
    <m/>
    <s v="REP. TAGS 024753,54,56"/>
    <x v="0"/>
    <s v="H-Quesnel River H"/>
    <s v="S-Chilko R"/>
    <s v="BC"/>
    <s v="FRTH"/>
    <s v="UPFR"/>
    <s v="N"/>
    <n v="8.4937697042486118"/>
    <m/>
  </r>
  <r>
    <s v="T"/>
    <n v="4.0999999999999996"/>
    <n v="20171204"/>
    <s v="CDFO"/>
    <s v="CDFO"/>
    <n v="3"/>
    <s v="025162"/>
    <x v="0"/>
    <m/>
    <m/>
    <m/>
    <m/>
    <n v="1"/>
    <n v="2"/>
    <x v="5"/>
    <n v="19880516"/>
    <n v="19880607"/>
    <s v="2FS  LWFRR0107"/>
    <s v="2FS  LWFRH0107"/>
    <s v="2FS  UPFRS0272"/>
    <x v="1"/>
    <s v="H"/>
    <s v="B"/>
    <m/>
    <n v="7.4"/>
    <m/>
    <s v="N"/>
    <n v="5000"/>
    <n v="24995"/>
    <m/>
    <m/>
    <n v="0"/>
    <n v="110961"/>
    <n v="5000"/>
    <n v="64"/>
    <s v="B"/>
    <n v="2.5999999999999999E-3"/>
    <n v="1"/>
    <m/>
    <m/>
    <s v="UPFR REDS. REPLICATE WITH 025161"/>
    <x v="16"/>
    <s v="H-Chilliwack River H"/>
    <s v="S-Chilko R"/>
    <s v="BC"/>
    <s v="FRTH"/>
    <s v="LWFR"/>
    <s v="N"/>
    <n v="4.439327865573115"/>
    <m/>
  </r>
  <r>
    <s v="T"/>
    <n v="4.0999999999999996"/>
    <n v="20171204"/>
    <s v="CDFO"/>
    <s v="CDFO"/>
    <n v="3"/>
    <s v="025202"/>
    <x v="0"/>
    <m/>
    <m/>
    <m/>
    <m/>
    <n v="1"/>
    <n v="1"/>
    <x v="5"/>
    <n v="19880405"/>
    <n v="19880502"/>
    <s v="2FS  TOMMR0253"/>
    <s v="2FS  TOMMH0160"/>
    <s v="2FS  TOMMS0253"/>
    <x v="1"/>
    <s v="H"/>
    <s v="P"/>
    <m/>
    <n v="5.4"/>
    <n v="67"/>
    <s v="N"/>
    <n v="5000"/>
    <n v="22654"/>
    <m/>
    <m/>
    <n v="0"/>
    <n v="67377"/>
    <n v="5000"/>
    <n v="91"/>
    <s v="W"/>
    <n v="4.0000000000000001E-3"/>
    <n v="1"/>
    <m/>
    <m/>
    <s v="TIME OF RELEASE-NORMAL SPRING RELEASE"/>
    <x v="8"/>
    <s v="H-Spius Creek H"/>
    <s v="S-Nicola R"/>
    <s v="BC"/>
    <s v="FRTH"/>
    <s v="TOMM"/>
    <s v="N"/>
    <n v="2.9741767458285513"/>
    <m/>
  </r>
  <r>
    <s v="N"/>
    <n v="4.0999999999999996"/>
    <n v="20171204"/>
    <s v="CDFO"/>
    <s v="CDFO"/>
    <n v="3"/>
    <s v="!03NOCN0304"/>
    <x v="1"/>
    <m/>
    <m/>
    <m/>
    <m/>
    <n v="1"/>
    <n v="2"/>
    <x v="21"/>
    <n v="20040602"/>
    <n v="20040602"/>
    <s v="2FS  LWFRR0458"/>
    <s v="2FS  LWFRH0150"/>
    <s v="2FS  LWFRS1155"/>
    <x v="1"/>
    <s v="H"/>
    <s v="B"/>
    <m/>
    <n v="8.6999999999999993"/>
    <n v="94"/>
    <s v="N"/>
    <m/>
    <m/>
    <m/>
    <m/>
    <n v="0"/>
    <n v="22564"/>
    <m/>
    <m/>
    <s v="B"/>
    <m/>
    <m/>
    <m/>
    <m/>
    <s v="STARTED WITH BROOD 2002."/>
    <x v="28"/>
    <s v="H-Inch Creek H"/>
    <s v="S-Maria Sl"/>
    <s v="BC"/>
    <s v="FRTH"/>
    <s v="LWFR"/>
    <s v="N"/>
    <s v=""/>
    <m/>
  </r>
  <r>
    <s v="N"/>
    <n v="4.0999999999999996"/>
    <n v="20171204"/>
    <s v="CDFO"/>
    <s v="CDFO"/>
    <n v="3"/>
    <s v="!03NOCN0471"/>
    <x v="1"/>
    <m/>
    <m/>
    <m/>
    <m/>
    <n v="1"/>
    <n v="1"/>
    <x v="29"/>
    <n v="20050418"/>
    <n v="20050418"/>
    <s v="2FS  TOMMR0253"/>
    <s v="2FS  TOMMH0160"/>
    <s v="2FS  TOMMS0253"/>
    <x v="2"/>
    <s v="H"/>
    <s v="B"/>
    <m/>
    <n v="0.34"/>
    <n v="35"/>
    <s v="N"/>
    <m/>
    <m/>
    <m/>
    <m/>
    <n v="0"/>
    <n v="3205"/>
    <m/>
    <m/>
    <s v="B"/>
    <m/>
    <m/>
    <m/>
    <m/>
    <s v="RELEASED UPSTREAM OF THE SUNSHINE VALLEY ROAD WEST BRIDGE"/>
    <x v="8"/>
    <s v="H-Spius Creek H"/>
    <s v="S-Nicola R"/>
    <s v="BC"/>
    <s v="FRTH"/>
    <s v="TOMM"/>
    <s v="N"/>
    <s v=""/>
    <m/>
  </r>
  <r>
    <s v="T"/>
    <n v="4.0999999999999996"/>
    <n v="20171204"/>
    <s v="CDFO"/>
    <s v="CDFO"/>
    <n v="3"/>
    <s v="023010"/>
    <x v="0"/>
    <m/>
    <m/>
    <m/>
    <m/>
    <n v="1"/>
    <n v="2"/>
    <x v="23"/>
    <n v="198504"/>
    <n v="19850422"/>
    <s v="2FS  UPFRR0155"/>
    <s v="2FS  UPFRH0155"/>
    <s v="2FS  UPFRS0155"/>
    <x v="2"/>
    <s v="H"/>
    <s v="B"/>
    <m/>
    <n v="2.6"/>
    <m/>
    <s v="N"/>
    <n v="5000"/>
    <n v="27914"/>
    <m/>
    <m/>
    <n v="5000"/>
    <n v="302"/>
    <n v="0"/>
    <n v="271"/>
    <m/>
    <n v="1.0699999999999999E-2"/>
    <n v="1"/>
    <m/>
    <m/>
    <s v="EARLY TIMING RELEASE - RED X RED"/>
    <x v="5"/>
    <s v="H-Quesnel River H"/>
    <s v="S-Quesnel R"/>
    <s v="BC"/>
    <s v="FRTH"/>
    <s v="UPFR"/>
    <s v="N"/>
    <n v="1.0818943899118721E-2"/>
    <m/>
  </r>
  <r>
    <s v="N"/>
    <n v="4.0999999999999996"/>
    <n v="20171204"/>
    <s v="CDFO"/>
    <s v="CDFO"/>
    <n v="3"/>
    <s v="!03NOCN0475"/>
    <x v="1"/>
    <m/>
    <m/>
    <m/>
    <m/>
    <n v="1"/>
    <n v="1"/>
    <x v="29"/>
    <n v="20050504"/>
    <n v="20050504"/>
    <s v="2FS  TOMMR1387"/>
    <s v="2FS  TOMMH0160"/>
    <s v="2FS  TOMMS1387"/>
    <x v="2"/>
    <s v="H"/>
    <s v="B"/>
    <m/>
    <n v="1.29"/>
    <n v="49"/>
    <s v="N"/>
    <m/>
    <m/>
    <m/>
    <m/>
    <n v="0"/>
    <n v="24780"/>
    <m/>
    <m/>
    <s v="B"/>
    <m/>
    <m/>
    <m/>
    <m/>
    <s v="RELEASED AT 7 DIFFERENT SITES IN THE UPPER COLDWATER R"/>
    <x v="18"/>
    <s v="H-Spius Creek H"/>
    <s v="S-Coldwater R"/>
    <s v="BC"/>
    <s v="FRTH"/>
    <s v="TOMM"/>
    <s v="N"/>
    <s v=""/>
    <m/>
  </r>
  <r>
    <s v="T"/>
    <n v="4.0999999999999996"/>
    <n v="20171204"/>
    <s v="CDFO"/>
    <s v="CDFO"/>
    <n v="3"/>
    <s v="023012"/>
    <x v="0"/>
    <m/>
    <m/>
    <m/>
    <m/>
    <n v="1"/>
    <n v="2"/>
    <x v="23"/>
    <n v="198504"/>
    <n v="19850422"/>
    <s v="2FS  UPFRR0155"/>
    <s v="2FS  UPFRH0155"/>
    <s v="2FS  UPFRS0155"/>
    <x v="2"/>
    <s v="H"/>
    <s v="B"/>
    <m/>
    <n v="2.6"/>
    <m/>
    <s v="N"/>
    <n v="5000"/>
    <n v="5663"/>
    <m/>
    <m/>
    <n v="0"/>
    <n v="271"/>
    <n v="5000"/>
    <n v="51"/>
    <m/>
    <n v="8.8999999999999999E-3"/>
    <n v="1"/>
    <m/>
    <m/>
    <s v="EARLY TIMING RELEASE - RED X RED"/>
    <x v="5"/>
    <s v="H-Quesnel River H"/>
    <s v="S-Quesnel R"/>
    <s v="BC"/>
    <s v="FRTH"/>
    <s v="UPFR"/>
    <s v="N"/>
    <n v="4.7854494084407555E-2"/>
    <m/>
  </r>
  <r>
    <s v="T"/>
    <n v="4.0999999999999996"/>
    <n v="20171204"/>
    <s v="CDFO"/>
    <s v="CDFO"/>
    <n v="3"/>
    <s v="023033"/>
    <x v="0"/>
    <m/>
    <m/>
    <m/>
    <m/>
    <n v="1"/>
    <n v="1"/>
    <x v="23"/>
    <n v="198504"/>
    <n v="19850405"/>
    <s v="2FS  UPFRR0412"/>
    <s v="2FS  UPFRH0155"/>
    <s v="2FS  UPFRS0412"/>
    <x v="1"/>
    <s v="H"/>
    <s v="P"/>
    <m/>
    <n v="6.1"/>
    <m/>
    <s v="N"/>
    <n v="5000"/>
    <n v="22083"/>
    <m/>
    <m/>
    <n v="0"/>
    <n v="2651"/>
    <n v="5000"/>
    <n v="494"/>
    <m/>
    <n v="2.1899999999999999E-2"/>
    <n v="1"/>
    <m/>
    <m/>
    <m/>
    <x v="34"/>
    <s v="H-Quesnel River H"/>
    <s v="S-James Cr"/>
    <s v="BC"/>
    <s v="FRTH"/>
    <s v="UPFR"/>
    <s v="N"/>
    <n v="0.12004709505049133"/>
    <m/>
  </r>
  <r>
    <s v="T"/>
    <n v="4.0999999999999996"/>
    <n v="20171204"/>
    <s v="CDFO"/>
    <s v="CDFO"/>
    <n v="3"/>
    <s v="023043"/>
    <x v="0"/>
    <m/>
    <m/>
    <m/>
    <m/>
    <n v="1"/>
    <n v="3"/>
    <x v="23"/>
    <n v="198506"/>
    <n v="19850622"/>
    <s v="2FS  LWFRR0154"/>
    <s v="2FS  LWFRH0154"/>
    <s v="2FS  LWFRS0229"/>
    <x v="1"/>
    <s v="H"/>
    <s v="P"/>
    <m/>
    <n v="4"/>
    <m/>
    <s v="N"/>
    <n v="5000"/>
    <n v="25341"/>
    <m/>
    <m/>
    <n v="0"/>
    <n v="57705"/>
    <n v="5000"/>
    <n v="2113"/>
    <m/>
    <n v="7.6999999999999999E-2"/>
    <n v="27"/>
    <m/>
    <m/>
    <m/>
    <x v="3"/>
    <s v="H-Chehalis River H"/>
    <s v="S-Harrison R"/>
    <s v="BC"/>
    <s v="FRTH"/>
    <s v="LWFR"/>
    <s v="N"/>
    <n v="2.2771398129513436"/>
    <m/>
  </r>
  <r>
    <s v="T"/>
    <n v="4.0999999999999996"/>
    <n v="20171204"/>
    <s v="CDFO"/>
    <s v="CDFO"/>
    <n v="3"/>
    <s v="023027"/>
    <x v="0"/>
    <m/>
    <m/>
    <m/>
    <m/>
    <n v="1"/>
    <n v="1"/>
    <x v="23"/>
    <n v="198504"/>
    <n v="19850410"/>
    <s v="2FS  UPFRR2311"/>
    <s v="2FS  UPFRH0155"/>
    <s v="2FS  UPFRS2311"/>
    <x v="1"/>
    <s v="H"/>
    <s v="B"/>
    <m/>
    <n v="4.3"/>
    <m/>
    <s v="N"/>
    <n v="5000"/>
    <n v="26623"/>
    <m/>
    <m/>
    <n v="0"/>
    <n v="38190"/>
    <n v="5000"/>
    <n v="63"/>
    <s v="B"/>
    <n v="2.3999999999999998E-3"/>
    <n v="1"/>
    <m/>
    <m/>
    <s v="TIME OF RELEASE: EARLY. SEE 023026(EARLY), 023024-25(LATE)"/>
    <x v="54"/>
    <s v="H-Quesnel River H"/>
    <s v="S-West Road R"/>
    <s v="BC"/>
    <s v="FRTH"/>
    <s v="UPFR"/>
    <s v="N"/>
    <n v="1.4344739510949178"/>
    <m/>
  </r>
  <r>
    <s v="T"/>
    <n v="4.0999999999999996"/>
    <n v="20171204"/>
    <s v="CDFO"/>
    <s v="CDFO"/>
    <n v="3"/>
    <s v="023028"/>
    <x v="0"/>
    <m/>
    <m/>
    <m/>
    <m/>
    <n v="1"/>
    <n v="1"/>
    <x v="23"/>
    <n v="198504"/>
    <n v="19850408"/>
    <s v="2FS  UPFRR0263"/>
    <s v="2FS  UPFRH0155"/>
    <s v="2FS  UPFRS0263"/>
    <x v="1"/>
    <s v="H"/>
    <s v="B"/>
    <m/>
    <n v="3.7"/>
    <m/>
    <s v="N"/>
    <n v="5000"/>
    <n v="27837"/>
    <m/>
    <m/>
    <n v="0"/>
    <n v="381"/>
    <n v="5000"/>
    <n v="278"/>
    <s v="B"/>
    <n v="9.9000000000000008E-3"/>
    <n v="1"/>
    <m/>
    <m/>
    <s v="IMPRINTING: HELD 1 WK"/>
    <x v="33"/>
    <s v="H-Quesnel River H"/>
    <s v="S-Bowron R"/>
    <s v="BC"/>
    <s v="FRTH"/>
    <s v="UPFR"/>
    <s v="N"/>
    <n v="1.3686819700398751E-2"/>
    <m/>
  </r>
  <r>
    <s v="N"/>
    <n v="4.0999999999999996"/>
    <n v="20171204"/>
    <s v="CDFO"/>
    <s v="CDFO"/>
    <n v="3"/>
    <s v="!03NOCN9857"/>
    <x v="1"/>
    <m/>
    <m/>
    <m/>
    <m/>
    <n v="1"/>
    <n v="2"/>
    <x v="19"/>
    <n v="19990612"/>
    <n v="19990612"/>
    <s v="2FS  UPFRR2692"/>
    <s v="2FS  UPFRH1625"/>
    <s v="2FS  UPFRS0155"/>
    <x v="1"/>
    <s v="H"/>
    <s v="P"/>
    <m/>
    <n v="8"/>
    <m/>
    <s v="W"/>
    <m/>
    <m/>
    <m/>
    <m/>
    <n v="0"/>
    <n v="2000"/>
    <m/>
    <m/>
    <s v="B"/>
    <m/>
    <m/>
    <m/>
    <m/>
    <s v="6000 DIED DURING TRIP BACK TO QUESNEL FOR RELEASE - LOW DO."/>
    <x v="57"/>
    <s v="H-Salmon River/ UPFR H"/>
    <s v="S-Quesnel R"/>
    <s v="BC"/>
    <s v="FRTH"/>
    <s v="UPFR"/>
    <s v="N"/>
    <s v=""/>
    <m/>
  </r>
  <r>
    <s v="T"/>
    <n v="4.0999999999999996"/>
    <n v="20171204"/>
    <s v="CDFO"/>
    <s v="CDFO"/>
    <n v="3"/>
    <s v="022412"/>
    <x v="0"/>
    <m/>
    <m/>
    <m/>
    <m/>
    <n v="1"/>
    <n v="1"/>
    <x v="15"/>
    <n v="198304"/>
    <n v="19830429"/>
    <s v="2FS  UPFRR0263"/>
    <s v="2FS  UPFRH0155"/>
    <s v="2FS  UPFRS0263"/>
    <x v="1"/>
    <s v="H"/>
    <s v="B"/>
    <m/>
    <n v="3.4"/>
    <m/>
    <s v="N"/>
    <n v="5000"/>
    <n v="77200"/>
    <m/>
    <m/>
    <n v="5000"/>
    <n v="377"/>
    <m/>
    <m/>
    <m/>
    <n v="4.8999999999999998E-3"/>
    <n v="70"/>
    <m/>
    <m/>
    <s v="IMPRINTING: HELD 1 WK"/>
    <x v="33"/>
    <s v="H-Quesnel River H"/>
    <s v="S-Bowron R"/>
    <s v="BC"/>
    <s v="FRTH"/>
    <s v="UPFR"/>
    <s v="N"/>
    <n v="4.8834196891191714E-3"/>
    <m/>
  </r>
  <r>
    <s v="T"/>
    <n v="4.0999999999999996"/>
    <n v="20171204"/>
    <s v="CDFO"/>
    <s v="CDFO"/>
    <n v="3"/>
    <s v="024306"/>
    <x v="0"/>
    <m/>
    <m/>
    <m/>
    <m/>
    <n v="1"/>
    <n v="2"/>
    <x v="9"/>
    <n v="198705"/>
    <n v="19870525"/>
    <s v="2FS  TOMFR0156"/>
    <s v="2FS  TOMFH0156"/>
    <s v="2FS  TOMFS0156"/>
    <x v="2"/>
    <s v="H"/>
    <s v="B"/>
    <m/>
    <n v="3.8"/>
    <m/>
    <s v="N"/>
    <n v="5000"/>
    <n v="26635"/>
    <m/>
    <m/>
    <n v="0"/>
    <n v="58825"/>
    <n v="5000"/>
    <n v="204"/>
    <m/>
    <n v="7.6E-3"/>
    <n v="6"/>
    <m/>
    <m/>
    <s v="TIME OF RELEASE:SMOLT. SEE 024301-05(SM), 024553-55(FALL),024201-03(1+)"/>
    <x v="6"/>
    <s v="H-Eagle River H"/>
    <s v="S-Eagle R"/>
    <s v="BC"/>
    <s v="FRTH"/>
    <s v="TOMF"/>
    <s v="N"/>
    <n v="2.2085601651961704"/>
    <m/>
  </r>
  <r>
    <s v="T"/>
    <n v="4.0999999999999996"/>
    <n v="20171204"/>
    <s v="CDFO"/>
    <s v="CDFO"/>
    <n v="3"/>
    <s v="024313"/>
    <x v="0"/>
    <m/>
    <m/>
    <m/>
    <m/>
    <n v="1"/>
    <n v="2"/>
    <x v="5"/>
    <n v="198902"/>
    <n v="19890224"/>
    <s v="2FS  TOMFR0156"/>
    <s v="2FS  TOMFH0156"/>
    <s v="2FS  TOMFS0156"/>
    <x v="3"/>
    <s v="H"/>
    <s v="P"/>
    <m/>
    <n v="19.3"/>
    <m/>
    <s v="N"/>
    <n v="5000"/>
    <n v="37965"/>
    <m/>
    <m/>
    <m/>
    <m/>
    <m/>
    <m/>
    <m/>
    <m/>
    <n v="3"/>
    <m/>
    <m/>
    <s v="TIME OF RELEASE: EARLY YEARLING. SEE 024314-15"/>
    <x v="6"/>
    <s v="H-Eagle River H"/>
    <s v="S-Eagle R"/>
    <s v="BC"/>
    <s v="FRTH"/>
    <s v="TOMF"/>
    <s v="N"/>
    <n v="0"/>
    <m/>
  </r>
  <r>
    <s v="T"/>
    <n v="4.0999999999999996"/>
    <n v="20171204"/>
    <s v="CDFO"/>
    <s v="CDFO"/>
    <n v="3"/>
    <s v="023308"/>
    <x v="0"/>
    <m/>
    <m/>
    <m/>
    <m/>
    <n v="1"/>
    <n v="1"/>
    <x v="23"/>
    <n v="198505"/>
    <n v="19850530"/>
    <s v="2FS  TOMFR0132"/>
    <s v="2FS  TOMFH0156"/>
    <s v="2FS  TOMFS0132"/>
    <x v="1"/>
    <s v="H"/>
    <s v="P"/>
    <m/>
    <n v="4"/>
    <m/>
    <s v="N"/>
    <n v="5000"/>
    <n v="81497"/>
    <m/>
    <m/>
    <n v="0"/>
    <n v="34459"/>
    <n v="5000"/>
    <n v="100"/>
    <m/>
    <n v="1.1999999999999999E-3"/>
    <n v="4"/>
    <m/>
    <m/>
    <m/>
    <x v="35"/>
    <s v="H-Eagle River H"/>
    <s v="S-Salmon R/TOMF"/>
    <s v="BC"/>
    <s v="FRTH"/>
    <s v="TOMF"/>
    <s v="N"/>
    <n v="0.42282538007534021"/>
    <m/>
  </r>
  <r>
    <s v="T"/>
    <n v="4.0999999999999996"/>
    <n v="20171204"/>
    <s v="CDFO"/>
    <s v="CDFO"/>
    <n v="3"/>
    <s v="024019"/>
    <x v="0"/>
    <m/>
    <m/>
    <m/>
    <m/>
    <n v="1"/>
    <n v="1"/>
    <x v="3"/>
    <n v="198605"/>
    <n v="19860523"/>
    <s v="2FS  TOMFR0132"/>
    <s v="2FS  TOMFH0156"/>
    <s v="2FS  TOMFS0132"/>
    <x v="1"/>
    <s v="H"/>
    <s v="P"/>
    <m/>
    <n v="3.5"/>
    <m/>
    <s v="N"/>
    <n v="5000"/>
    <n v="27336"/>
    <m/>
    <m/>
    <n v="0"/>
    <n v="47169"/>
    <m/>
    <m/>
    <m/>
    <m/>
    <n v="4"/>
    <m/>
    <m/>
    <m/>
    <x v="35"/>
    <s v="H-Eagle River H"/>
    <s v="S-Salmon R/TOMF"/>
    <s v="BC"/>
    <s v="FRTH"/>
    <s v="TOMF"/>
    <s v="N"/>
    <n v="1.7255267778753292"/>
    <m/>
  </r>
  <r>
    <s v="T"/>
    <n v="4.0999999999999996"/>
    <n v="20171204"/>
    <s v="CDFO"/>
    <s v="CDFO"/>
    <n v="3"/>
    <s v="184551"/>
    <x v="0"/>
    <m/>
    <m/>
    <m/>
    <m/>
    <n v="1"/>
    <n v="3"/>
    <x v="33"/>
    <n v="20010601"/>
    <n v="20010604"/>
    <s v="2FS  LWFRR0154"/>
    <s v="2FS  LWFRH0154"/>
    <s v="2FS  LWFRS0229"/>
    <x v="1"/>
    <s v="H"/>
    <s v="B"/>
    <m/>
    <n v="4.7300000000000004"/>
    <n v="76"/>
    <s v="N"/>
    <n v="5000"/>
    <n v="49912"/>
    <m/>
    <m/>
    <n v="0"/>
    <n v="347817"/>
    <n v="5000"/>
    <n v="125"/>
    <s v="B"/>
    <n v="2.5000000000000001E-3"/>
    <n v="30"/>
    <n v="2013"/>
    <m/>
    <s v="LARGE SMOLT SIZE AND LATE RELEASE DATE. COMPARE TO 184550 (EARLY RELEASE)."/>
    <x v="3"/>
    <s v="H-Chehalis River H"/>
    <s v="S-Harrison R"/>
    <s v="BC"/>
    <s v="FRTH"/>
    <s v="LWFR"/>
    <s v="N"/>
    <n v="6.9686047443500563"/>
    <m/>
  </r>
  <r>
    <s v="T"/>
    <n v="4.0999999999999996"/>
    <n v="20171204"/>
    <s v="CDFO"/>
    <s v="CDFO"/>
    <n v="3"/>
    <s v="023609"/>
    <x v="0"/>
    <m/>
    <m/>
    <m/>
    <m/>
    <n v="1"/>
    <n v="1"/>
    <x v="3"/>
    <n v="198605"/>
    <n v="19860502"/>
    <s v="2FS  UPFRR0263"/>
    <s v="2FS  UPFRH0155"/>
    <s v="2FS  UPFRS0263"/>
    <x v="1"/>
    <s v="H"/>
    <s v="P"/>
    <m/>
    <n v="3.1"/>
    <m/>
    <s v="N"/>
    <n v="5000"/>
    <n v="25173"/>
    <m/>
    <m/>
    <n v="0"/>
    <n v="11249"/>
    <n v="5000"/>
    <n v="223"/>
    <m/>
    <n v="8.8000000000000005E-3"/>
    <n v="1"/>
    <m/>
    <m/>
    <m/>
    <x v="33"/>
    <s v="H-Quesnel River H"/>
    <s v="S-Bowron R"/>
    <s v="BC"/>
    <s v="FRTH"/>
    <s v="UPFR"/>
    <s v="N"/>
    <n v="0.44686767568426489"/>
    <m/>
  </r>
  <r>
    <s v="T"/>
    <n v="4.0999999999999996"/>
    <n v="20171204"/>
    <s v="CDFO"/>
    <s v="CDFO"/>
    <n v="3"/>
    <s v="023612"/>
    <x v="0"/>
    <m/>
    <m/>
    <m/>
    <m/>
    <n v="1"/>
    <n v="1"/>
    <x v="3"/>
    <n v="198604"/>
    <n v="19860428"/>
    <s v="2FS  UPFRR0280"/>
    <s v="2FS  UPFRH0155"/>
    <s v="2FS  UPFRS0280"/>
    <x v="1"/>
    <s v="H"/>
    <s v="P"/>
    <m/>
    <n v="3.5"/>
    <m/>
    <s v="N"/>
    <n v="5000"/>
    <n v="25152"/>
    <m/>
    <m/>
    <n v="0"/>
    <n v="26313"/>
    <m/>
    <m/>
    <m/>
    <m/>
    <n v="1"/>
    <m/>
    <m/>
    <s v="ALSO SEE 023613 AND 023614"/>
    <x v="46"/>
    <s v="H-Quesnel River H"/>
    <s v="S-Baezaeko R"/>
    <s v="BC"/>
    <s v="FRTH"/>
    <s v="UPFR"/>
    <s v="N"/>
    <n v="1.0461593511450382"/>
    <m/>
  </r>
  <r>
    <s v="T"/>
    <n v="4.0999999999999996"/>
    <n v="20171204"/>
    <s v="CDFO"/>
    <s v="CDFO"/>
    <n v="3"/>
    <s v="023613"/>
    <x v="0"/>
    <m/>
    <m/>
    <m/>
    <m/>
    <n v="1"/>
    <n v="1"/>
    <x v="3"/>
    <n v="198604"/>
    <n v="19860428"/>
    <s v="2FS  UPFRR0280"/>
    <s v="2FS  UPFRH0155"/>
    <s v="2FS  UPFRS0280"/>
    <x v="1"/>
    <s v="H"/>
    <s v="P"/>
    <m/>
    <n v="3.5"/>
    <m/>
    <s v="N"/>
    <n v="5000"/>
    <n v="25135"/>
    <m/>
    <m/>
    <n v="0"/>
    <n v="26314"/>
    <n v="5000"/>
    <n v="17"/>
    <m/>
    <n v="6.9999999999999999E-4"/>
    <n v="1"/>
    <m/>
    <m/>
    <s v="ALSO SEE 023612 AND 023614"/>
    <x v="46"/>
    <s v="H-Quesnel River H"/>
    <s v="S-Baezaeko R"/>
    <s v="BC"/>
    <s v="FRTH"/>
    <s v="UPFR"/>
    <s v="N"/>
    <n v="1.0469067037994828"/>
    <m/>
  </r>
  <r>
    <s v="N"/>
    <n v="4.0999999999999996"/>
    <n v="20171204"/>
    <s v="CDFO"/>
    <s v="CDFO"/>
    <n v="3"/>
    <s v="!03NOCN9324"/>
    <x v="1"/>
    <m/>
    <m/>
    <m/>
    <m/>
    <n v="1"/>
    <n v="2"/>
    <x v="18"/>
    <n v="199405"/>
    <n v="19940506"/>
    <s v="2FS  UPFRR1619"/>
    <s v="2FS  TOMMH0160"/>
    <s v="2FS  UPFRS1619"/>
    <x v="2"/>
    <s v="H"/>
    <s v="B"/>
    <m/>
    <n v="1.1000000000000001"/>
    <n v="46"/>
    <s v="N"/>
    <m/>
    <m/>
    <m/>
    <m/>
    <n v="0"/>
    <n v="34867"/>
    <m/>
    <m/>
    <s v="W"/>
    <m/>
    <m/>
    <m/>
    <m/>
    <m/>
    <x v="20"/>
    <s v="H-Spius Creek H"/>
    <s v="S-Bridge R"/>
    <s v="BC"/>
    <s v="FRTH"/>
    <s v="UPFR"/>
    <s v="N"/>
    <s v=""/>
    <m/>
  </r>
  <r>
    <s v="T"/>
    <n v="4.0999999999999996"/>
    <n v="20171204"/>
    <s v="CDFO"/>
    <s v="CDFO"/>
    <n v="3"/>
    <s v="025160"/>
    <x v="0"/>
    <m/>
    <m/>
    <m/>
    <m/>
    <n v="1"/>
    <n v="1"/>
    <x v="5"/>
    <n v="198805"/>
    <n v="19880517"/>
    <s v="2FS  LWFRR0107"/>
    <s v="2FS  LWFRH0107"/>
    <s v="2FS  UPFRS0262"/>
    <x v="1"/>
    <s v="H"/>
    <s v="B"/>
    <m/>
    <n v="6.6"/>
    <m/>
    <s v="N"/>
    <n v="5000"/>
    <n v="24773"/>
    <m/>
    <m/>
    <n v="0"/>
    <n v="181469"/>
    <n v="5000"/>
    <n v="316"/>
    <s v="B"/>
    <n v="1.26E-2"/>
    <n v="1"/>
    <m/>
    <m/>
    <s v="UPFR REDS. REPLICATE WITH 025159"/>
    <x v="16"/>
    <s v="H-Chilliwack River H"/>
    <s v="S-Slim Cr"/>
    <s v="BC"/>
    <s v="FRTH"/>
    <s v="LWFR"/>
    <s v="N"/>
    <n v="7.3252734832277078"/>
    <m/>
  </r>
  <r>
    <s v="T"/>
    <n v="4.0999999999999996"/>
    <n v="20171204"/>
    <s v="CDFO"/>
    <s v="CDFO"/>
    <n v="3"/>
    <s v="024738"/>
    <x v="0"/>
    <m/>
    <m/>
    <m/>
    <m/>
    <n v="1"/>
    <n v="3"/>
    <x v="5"/>
    <n v="198804"/>
    <n v="19880415"/>
    <s v="2FS  LWFRR0154"/>
    <s v="2FS  LWFRH0154"/>
    <s v="2FS  LWFRS0229"/>
    <x v="2"/>
    <s v="H"/>
    <s v="B"/>
    <m/>
    <n v="1.7"/>
    <n v="58"/>
    <s v="N"/>
    <n v="5000"/>
    <n v="26947"/>
    <m/>
    <m/>
    <n v="0"/>
    <n v="47550"/>
    <n v="5000"/>
    <n v="103"/>
    <s v="W"/>
    <n v="3.8E-3"/>
    <n v="7"/>
    <m/>
    <m/>
    <s v="TIME AND SIZE: SPRING FRY"/>
    <x v="3"/>
    <s v="H-Chehalis River H"/>
    <s v="S-Harrison R"/>
    <s v="BC"/>
    <s v="FRTH"/>
    <s v="LWFR"/>
    <s v="N"/>
    <n v="1.7645749062975471"/>
    <m/>
  </r>
  <r>
    <s v="T"/>
    <n v="4.0999999999999996"/>
    <n v="20171204"/>
    <s v="CDFO"/>
    <s v="CDFO"/>
    <n v="3"/>
    <s v="024739"/>
    <x v="0"/>
    <m/>
    <m/>
    <m/>
    <m/>
    <n v="1"/>
    <n v="3"/>
    <x v="5"/>
    <n v="198805"/>
    <n v="19880501"/>
    <s v="2FS  LWFRR0154"/>
    <s v="2FS  LWFRH0154"/>
    <s v="2FS  LWFRS0229"/>
    <x v="2"/>
    <s v="H"/>
    <s v="B"/>
    <m/>
    <n v="2.5"/>
    <n v="63"/>
    <s v="N"/>
    <n v="5000"/>
    <n v="26782"/>
    <m/>
    <m/>
    <n v="0"/>
    <n v="47355"/>
    <n v="5000"/>
    <n v="320"/>
    <s v="W"/>
    <n v="1.18E-2"/>
    <n v="15"/>
    <m/>
    <m/>
    <s v="TIME AND SIZE: SPRING"/>
    <x v="3"/>
    <s v="H-Chehalis River H"/>
    <s v="S-Harrison R"/>
    <s v="BC"/>
    <s v="FRTH"/>
    <s v="LWFR"/>
    <s v="N"/>
    <n v="1.7681651855723994"/>
    <m/>
  </r>
  <r>
    <s v="N"/>
    <n v="4.0999999999999996"/>
    <n v="20171204"/>
    <s v="CDFO"/>
    <s v="CDFO"/>
    <n v="3"/>
    <s v="!03NOCN8723"/>
    <x v="1"/>
    <m/>
    <m/>
    <m/>
    <m/>
    <n v="1"/>
    <n v="2"/>
    <x v="5"/>
    <n v="198804"/>
    <n v="19880418"/>
    <s v="2FS  UPFRR0158"/>
    <s v="2FS  UPFRH0158"/>
    <s v="2FS  UPFRS0158"/>
    <x v="1"/>
    <s v="H"/>
    <s v="P"/>
    <m/>
    <n v="4.8499999999999996"/>
    <m/>
    <s v="N"/>
    <m/>
    <m/>
    <m/>
    <m/>
    <n v="0"/>
    <n v="13500"/>
    <m/>
    <m/>
    <s v="B"/>
    <m/>
    <m/>
    <m/>
    <m/>
    <m/>
    <x v="2"/>
    <s v="H-Stuart River"/>
    <s v="S-Stuart R"/>
    <s v="BC"/>
    <s v="FRTH"/>
    <s v="UPFR"/>
    <s v="N"/>
    <s v=""/>
    <m/>
  </r>
  <r>
    <s v="N"/>
    <n v="4.0999999999999996"/>
    <n v="20171204"/>
    <s v="CDFO"/>
    <s v="CDFO"/>
    <n v="3"/>
    <s v="!03NOCN9008"/>
    <x v="1"/>
    <m/>
    <m/>
    <m/>
    <m/>
    <n v="1"/>
    <n v="2"/>
    <x v="28"/>
    <n v="199107"/>
    <n v="19910722"/>
    <s v="2FS  UPFRR2737"/>
    <s v="2FS  UPFRH0155"/>
    <s v="2FS  UPFRS2737"/>
    <x v="1"/>
    <s v="H"/>
    <s v="P"/>
    <m/>
    <n v="8.3000000000000007"/>
    <n v="89"/>
    <s v="N"/>
    <m/>
    <m/>
    <m/>
    <m/>
    <n v="0"/>
    <n v="51268"/>
    <m/>
    <m/>
    <s v="B"/>
    <m/>
    <m/>
    <m/>
    <m/>
    <m/>
    <x v="47"/>
    <s v="H-Quesnel River H"/>
    <s v="S-Cariboo R Low"/>
    <s v="BC"/>
    <s v="FRTH"/>
    <s v="UPFR"/>
    <s v="N"/>
    <s v=""/>
    <m/>
  </r>
  <r>
    <s v="N"/>
    <n v="4.0999999999999996"/>
    <n v="20171204"/>
    <s v="CDFO"/>
    <s v="CDFO"/>
    <n v="3"/>
    <s v="!03NOCN1151"/>
    <x v="1"/>
    <m/>
    <m/>
    <m/>
    <m/>
    <n v="1"/>
    <n v="2"/>
    <x v="30"/>
    <n v="20111104"/>
    <n v="20111104"/>
    <s v="2FS  TOMFR1958"/>
    <s v="2FS  TOMFH1958"/>
    <s v="2FS  TOMFS1958"/>
    <x v="5"/>
    <s v="H"/>
    <s v="P"/>
    <m/>
    <m/>
    <m/>
    <s v="N"/>
    <m/>
    <m/>
    <m/>
    <m/>
    <n v="0"/>
    <n v="25620"/>
    <m/>
    <m/>
    <s v="B"/>
    <m/>
    <m/>
    <m/>
    <m/>
    <s v="Eyed egg plant"/>
    <x v="12"/>
    <s v="H-Shuswap River, Middle,"/>
    <s v="S-Shuswap R Middle"/>
    <s v="BC"/>
    <s v="FRTH"/>
    <s v="TOMF"/>
    <s v="N"/>
    <s v=""/>
    <m/>
  </r>
  <r>
    <s v="T"/>
    <n v="4.0999999999999996"/>
    <n v="20171204"/>
    <s v="CDFO"/>
    <s v="CDFO"/>
    <n v="3"/>
    <s v="025555"/>
    <x v="3"/>
    <m/>
    <m/>
    <m/>
    <m/>
    <n v="1"/>
    <n v="2"/>
    <x v="17"/>
    <n v="198904"/>
    <n v="19890425"/>
    <s v="2FS  UPFRR2745"/>
    <s v="2FS  UPFRH0155"/>
    <s v="2FS  UPFRS0155"/>
    <x v="1"/>
    <s v="H"/>
    <s v="B"/>
    <m/>
    <n v="4.3"/>
    <n v="74"/>
    <s v="N"/>
    <n v="5000"/>
    <n v="76592"/>
    <m/>
    <m/>
    <n v="5000"/>
    <n v="954"/>
    <m/>
    <m/>
    <m/>
    <n v="1.23E-2"/>
    <n v="1"/>
    <m/>
    <m/>
    <s v="TIME OF RELEASE. INTERNAL REPLICATE CODE"/>
    <x v="44"/>
    <s v="H-Quesnel River H"/>
    <s v="S-Quesnel R"/>
    <s v="BC"/>
    <s v="FRTH"/>
    <s v="UPFR"/>
    <s v="N"/>
    <n v="1.2455608940881555E-2"/>
    <m/>
  </r>
  <r>
    <s v="T"/>
    <n v="4.0999999999999996"/>
    <n v="20171204"/>
    <s v="CDFO"/>
    <s v="CDFO"/>
    <n v="3"/>
    <s v="023730"/>
    <x v="0"/>
    <m/>
    <m/>
    <m/>
    <m/>
    <n v="1"/>
    <n v="1"/>
    <x v="3"/>
    <n v="198609"/>
    <n v="19860912"/>
    <s v="2FS  TOMMR0253"/>
    <s v="2FS  TOMMH0160"/>
    <s v="2FS  TOMMS0253"/>
    <x v="2"/>
    <s v="H"/>
    <s v="B"/>
    <m/>
    <n v="6.1"/>
    <m/>
    <s v="N"/>
    <n v="5000"/>
    <n v="75240"/>
    <m/>
    <m/>
    <n v="0"/>
    <n v="33210"/>
    <n v="5000"/>
    <n v="760"/>
    <m/>
    <n v="0.01"/>
    <n v="1"/>
    <m/>
    <m/>
    <s v="TIME OF RELEASE: FALL"/>
    <x v="8"/>
    <s v="H-Spius Creek H"/>
    <s v="S-Nicola R"/>
    <s v="BC"/>
    <s v="FRTH"/>
    <s v="TOMM"/>
    <s v="N"/>
    <n v="0.44138755980861244"/>
    <m/>
  </r>
  <r>
    <s v="N"/>
    <n v="4.0999999999999996"/>
    <n v="20171204"/>
    <s v="CDFO"/>
    <s v="CDFO"/>
    <n v="3"/>
    <s v="!03NOCN1022"/>
    <x v="1"/>
    <m/>
    <m/>
    <m/>
    <m/>
    <n v="1"/>
    <n v="1"/>
    <x v="8"/>
    <n v="20110617"/>
    <n v="20110628"/>
    <s v="2FS  TOMMR0253"/>
    <s v="2FS  TOMMH0160"/>
    <s v="2FS  TOMMS0253"/>
    <x v="2"/>
    <s v="H"/>
    <s v="P"/>
    <s v="FR"/>
    <n v="1.96"/>
    <n v="55"/>
    <s v="N"/>
    <m/>
    <m/>
    <m/>
    <m/>
    <n v="0"/>
    <n v="54266"/>
    <m/>
    <m/>
    <s v="W"/>
    <m/>
    <m/>
    <m/>
    <m/>
    <m/>
    <x v="8"/>
    <s v="H-Spius Creek H"/>
    <s v="S-Nicola R"/>
    <s v="BC"/>
    <s v="FRTH"/>
    <s v="TOMM"/>
    <s v="N"/>
    <s v=""/>
    <m/>
  </r>
  <r>
    <s v="N"/>
    <n v="4.0999999999999996"/>
    <n v="20171204"/>
    <s v="CDFO"/>
    <s v="CDFO"/>
    <n v="3"/>
    <s v="!03NOCN9676"/>
    <x v="1"/>
    <m/>
    <m/>
    <m/>
    <m/>
    <n v="1"/>
    <n v="2"/>
    <x v="32"/>
    <n v="199704"/>
    <n v="19970424"/>
    <s v="2FS  LWFRR1155"/>
    <s v="2FS  LWFRH0150"/>
    <s v="2FS  LWFRS1155"/>
    <x v="1"/>
    <s v="H"/>
    <s v="P"/>
    <m/>
    <n v="3.4"/>
    <n v="68"/>
    <s v="N"/>
    <m/>
    <m/>
    <m/>
    <m/>
    <n v="0"/>
    <n v="10342"/>
    <m/>
    <m/>
    <s v="B"/>
    <m/>
    <m/>
    <m/>
    <m/>
    <m/>
    <x v="27"/>
    <s v="H-Inch Creek H"/>
    <s v="S-Maria Sl"/>
    <s v="BC"/>
    <s v="FRTH"/>
    <s v="LWFR"/>
    <s v="N"/>
    <s v=""/>
    <m/>
  </r>
  <r>
    <s v="N"/>
    <n v="4.0999999999999996"/>
    <n v="20171204"/>
    <s v="CDFO"/>
    <s v="CDFO"/>
    <n v="3"/>
    <s v="!03NOCN9517"/>
    <x v="1"/>
    <m/>
    <m/>
    <m/>
    <m/>
    <n v="1"/>
    <n v="2"/>
    <x v="16"/>
    <n v="199605"/>
    <n v="19960514"/>
    <s v="2FS  LWFRR0154"/>
    <s v="2FS  LWFRH0154"/>
    <s v="2FS  LWFRS0154"/>
    <x v="1"/>
    <s v="H"/>
    <s v="P"/>
    <m/>
    <n v="6.6"/>
    <n v="84"/>
    <s v="N"/>
    <m/>
    <m/>
    <m/>
    <m/>
    <n v="0"/>
    <n v="273413"/>
    <m/>
    <m/>
    <s v="B"/>
    <m/>
    <m/>
    <m/>
    <m/>
    <m/>
    <x v="3"/>
    <s v="H-Chehalis River H"/>
    <s v="S-Chehalis R"/>
    <s v="BC"/>
    <s v="FRTH"/>
    <s v="LWFR"/>
    <s v="N"/>
    <s v=""/>
    <m/>
  </r>
  <r>
    <s v="N"/>
    <n v="4.0999999999999996"/>
    <n v="20171204"/>
    <s v="CDFO"/>
    <s v="CDFO"/>
    <n v="3"/>
    <s v="!03NOCN8555"/>
    <x v="1"/>
    <m/>
    <m/>
    <m/>
    <m/>
    <n v="1"/>
    <n v="2"/>
    <x v="3"/>
    <n v="19860331"/>
    <n v="19860331"/>
    <s v="2FS  TOMFR0162"/>
    <s v="2FS  TOMFH1924"/>
    <s v="2FS  TOMFS0162"/>
    <x v="2"/>
    <s v="H"/>
    <s v="B"/>
    <s v="FR"/>
    <m/>
    <m/>
    <s v="N"/>
    <m/>
    <m/>
    <m/>
    <m/>
    <n v="0"/>
    <n v="95"/>
    <m/>
    <m/>
    <m/>
    <m/>
    <m/>
    <m/>
    <m/>
    <m/>
    <x v="19"/>
    <s v="H-North Thompson Schools"/>
    <s v="S-Clearwater R Up"/>
    <s v="BC"/>
    <s v="FRTH"/>
    <s v="TOMF"/>
    <s v="N"/>
    <s v=""/>
    <m/>
  </r>
  <r>
    <s v="T"/>
    <n v="4.0999999999999996"/>
    <n v="20171204"/>
    <s v="CDFO"/>
    <s v="CDFO"/>
    <n v="3"/>
    <s v="025854"/>
    <x v="0"/>
    <m/>
    <m/>
    <m/>
    <m/>
    <n v="1"/>
    <n v="2"/>
    <x v="17"/>
    <n v="198905"/>
    <n v="19890525"/>
    <s v="2FS  TOMFR0156"/>
    <s v="2FS  TOMFH0156"/>
    <s v="2FS  TOMFS0156"/>
    <x v="2"/>
    <s v="H"/>
    <s v="B"/>
    <m/>
    <n v="3.8"/>
    <m/>
    <s v="N"/>
    <n v="5000"/>
    <n v="27974"/>
    <m/>
    <m/>
    <n v="0"/>
    <n v="40697"/>
    <m/>
    <m/>
    <m/>
    <m/>
    <n v="2"/>
    <m/>
    <m/>
    <s v="LATE RELEASE (MIDDLE SITE)"/>
    <x v="6"/>
    <s v="H-Eagle River H"/>
    <s v="S-Eagle R"/>
    <s v="BC"/>
    <s v="FRTH"/>
    <s v="TOMF"/>
    <s v="N"/>
    <n v="1.4548151855294202"/>
    <m/>
  </r>
  <r>
    <s v="N"/>
    <n v="4.0999999999999996"/>
    <n v="20171204"/>
    <s v="CDFO"/>
    <s v="CDFO"/>
    <n v="3"/>
    <s v="!03NOCN9456"/>
    <x v="1"/>
    <m/>
    <m/>
    <m/>
    <m/>
    <n v="1"/>
    <n v="2"/>
    <x v="2"/>
    <n v="199505"/>
    <n v="199505"/>
    <s v="2FS  TOMFR0161"/>
    <s v="2FS  TOMFH1650"/>
    <s v="2FS  TOMFS0161"/>
    <x v="1"/>
    <s v="H"/>
    <s v="B"/>
    <s v="FR"/>
    <m/>
    <m/>
    <s v="N"/>
    <m/>
    <m/>
    <m/>
    <m/>
    <n v="0"/>
    <n v="500"/>
    <m/>
    <m/>
    <s v="B"/>
    <m/>
    <m/>
    <m/>
    <m/>
    <m/>
    <x v="1"/>
    <s v="H-N Okanagan-Shuswap Sch"/>
    <s v="S-Shuswap R Low"/>
    <s v="BC"/>
    <s v="FRTH"/>
    <s v="TOMF"/>
    <s v="N"/>
    <s v=""/>
    <m/>
  </r>
  <r>
    <s v="T"/>
    <n v="4.0999999999999996"/>
    <n v="20171204"/>
    <s v="CDFO"/>
    <s v="CDFO"/>
    <n v="3"/>
    <s v="025855"/>
    <x v="0"/>
    <m/>
    <m/>
    <m/>
    <m/>
    <n v="1"/>
    <n v="2"/>
    <x v="17"/>
    <n v="198905"/>
    <n v="19890525"/>
    <s v="2FS  TOMFR0156"/>
    <s v="2FS  TOMFH0156"/>
    <s v="2FS  TOMFS0156"/>
    <x v="2"/>
    <s v="H"/>
    <s v="B"/>
    <m/>
    <n v="3.8"/>
    <m/>
    <s v="N"/>
    <n v="5000"/>
    <n v="27188"/>
    <m/>
    <m/>
    <n v="0"/>
    <n v="42274"/>
    <n v="5000"/>
    <n v="96"/>
    <m/>
    <n v="3.5000000000000001E-3"/>
    <n v="2"/>
    <m/>
    <m/>
    <s v="LATE RELEASE (UPPER SITE)"/>
    <x v="6"/>
    <s v="H-Eagle River H"/>
    <s v="S-Eagle R"/>
    <s v="BC"/>
    <s v="FRTH"/>
    <s v="TOMF"/>
    <s v="N"/>
    <n v="1.5548771516845667"/>
    <m/>
  </r>
  <r>
    <s v="T"/>
    <n v="4.0999999999999996"/>
    <n v="20171204"/>
    <s v="CDFO"/>
    <s v="CDFO"/>
    <n v="3"/>
    <s v="022941"/>
    <x v="0"/>
    <m/>
    <m/>
    <m/>
    <m/>
    <n v="1"/>
    <n v="1"/>
    <x v="23"/>
    <n v="198504"/>
    <n v="19850419"/>
    <s v="2FS  UPFRR0135"/>
    <s v="2FS  UPFRH0155"/>
    <s v="2FS  UPFRS0135"/>
    <x v="1"/>
    <s v="H"/>
    <s v="P"/>
    <m/>
    <n v="4.3"/>
    <m/>
    <s v="N"/>
    <n v="5000"/>
    <n v="6191"/>
    <m/>
    <m/>
    <n v="0"/>
    <n v="44"/>
    <m/>
    <m/>
    <m/>
    <m/>
    <n v="1"/>
    <m/>
    <m/>
    <m/>
    <x v="45"/>
    <s v="H-Quesnel River H"/>
    <s v="S-McKinley Cr"/>
    <s v="BC"/>
    <s v="FRTH"/>
    <s v="UPFR"/>
    <s v="N"/>
    <n v="7.1070909384590535E-3"/>
    <m/>
  </r>
  <r>
    <s v="N"/>
    <n v="4.0999999999999996"/>
    <n v="20171204"/>
    <s v="CDFO"/>
    <s v="CDFO"/>
    <n v="3"/>
    <s v="!03NOCN0697"/>
    <x v="1"/>
    <m/>
    <m/>
    <m/>
    <m/>
    <n v="1"/>
    <n v="1"/>
    <x v="22"/>
    <n v="20070501"/>
    <n v="20070501"/>
    <s v="2FS  TOMMR0160"/>
    <s v="2FS  TOMMH0160"/>
    <s v="2FS  TOMMS0160"/>
    <x v="2"/>
    <s v="H"/>
    <s v="B"/>
    <m/>
    <n v="2.23"/>
    <n v="56"/>
    <s v="N"/>
    <m/>
    <m/>
    <m/>
    <m/>
    <n v="0"/>
    <n v="29198"/>
    <m/>
    <m/>
    <s v="W"/>
    <m/>
    <m/>
    <m/>
    <m/>
    <m/>
    <x v="21"/>
    <s v="H-Spius Creek H"/>
    <s v="S-Spius Cr"/>
    <s v="BC"/>
    <s v="FRTH"/>
    <s v="TOMM"/>
    <s v="N"/>
    <s v=""/>
    <m/>
  </r>
  <r>
    <s v="T"/>
    <n v="4.0999999999999996"/>
    <n v="20171204"/>
    <s v="CDFO"/>
    <s v="CDFO"/>
    <n v="3"/>
    <s v="023015"/>
    <x v="0"/>
    <m/>
    <m/>
    <m/>
    <m/>
    <n v="1"/>
    <n v="2"/>
    <x v="23"/>
    <n v="198505"/>
    <n v="19850506"/>
    <s v="2FS  UPFRR0155"/>
    <s v="2FS  UPFRH0155"/>
    <s v="2FS  UPFRS0155"/>
    <x v="2"/>
    <s v="H"/>
    <s v="B"/>
    <m/>
    <n v="2.6"/>
    <m/>
    <s v="N"/>
    <n v="5000"/>
    <n v="26385"/>
    <m/>
    <m/>
    <n v="0"/>
    <n v="12017"/>
    <n v="5000"/>
    <n v="268"/>
    <m/>
    <n v="1.01E-2"/>
    <n v="1"/>
    <m/>
    <m/>
    <s v="IMPRINTED 1 WEEK - WHITE X WHITE"/>
    <x v="5"/>
    <s v="H-Quesnel River H"/>
    <s v="S-Quesnel R"/>
    <s v="BC"/>
    <s v="FRTH"/>
    <s v="UPFR"/>
    <s v="N"/>
    <n v="0.45544817130945614"/>
    <m/>
  </r>
  <r>
    <s v="T"/>
    <n v="4.0999999999999996"/>
    <n v="20171204"/>
    <s v="CDFO"/>
    <s v="CDFO"/>
    <n v="3"/>
    <s v="023013"/>
    <x v="0"/>
    <m/>
    <m/>
    <m/>
    <m/>
    <n v="1"/>
    <n v="2"/>
    <x v="23"/>
    <n v="198505"/>
    <n v="19850506"/>
    <s v="2FS  UPFRR0155"/>
    <s v="2FS  UPFRH0155"/>
    <s v="2FS  UPFRS0155"/>
    <x v="2"/>
    <s v="H"/>
    <s v="B"/>
    <m/>
    <n v="2.8"/>
    <m/>
    <s v="N"/>
    <n v="5000"/>
    <n v="25395"/>
    <m/>
    <m/>
    <n v="0"/>
    <n v="53379"/>
    <n v="5000"/>
    <n v="139"/>
    <m/>
    <n v="5.4000000000000003E-3"/>
    <n v="1"/>
    <m/>
    <m/>
    <s v="MID TIMING RELEASE - WHITE X WHITE"/>
    <x v="5"/>
    <s v="H-Quesnel River H"/>
    <s v="S-Quesnel R"/>
    <s v="BC"/>
    <s v="FRTH"/>
    <s v="UPFR"/>
    <s v="N"/>
    <n v="2.1019492025989366"/>
    <m/>
  </r>
  <r>
    <s v="T"/>
    <n v="4.0999999999999996"/>
    <n v="20171204"/>
    <s v="CDFO"/>
    <s v="CDFO"/>
    <n v="3"/>
    <s v="025107"/>
    <x v="0"/>
    <m/>
    <m/>
    <m/>
    <m/>
    <n v="1"/>
    <n v="2"/>
    <x v="5"/>
    <n v="198806"/>
    <n v="19880606"/>
    <s v="2FS  UPFRR0155"/>
    <s v="2FS  UPFRH0155"/>
    <s v="2FS  UPFRS0155"/>
    <x v="1"/>
    <s v="H"/>
    <s v="B"/>
    <m/>
    <n v="6.8"/>
    <n v="84"/>
    <s v="N"/>
    <n v="5000"/>
    <n v="26091"/>
    <m/>
    <m/>
    <n v="5000"/>
    <n v="115"/>
    <m/>
    <m/>
    <m/>
    <n v="4.4000000000000003E-3"/>
    <n v="1"/>
    <m/>
    <m/>
    <s v="HATCHERY-LATE RELEASE"/>
    <x v="5"/>
    <s v="H-Quesnel River H"/>
    <s v="S-Quesnel R"/>
    <s v="BC"/>
    <s v="FRTH"/>
    <s v="UPFR"/>
    <s v="N"/>
    <n v="4.4076501475604612E-3"/>
    <m/>
  </r>
  <r>
    <s v="T"/>
    <n v="4.0999999999999996"/>
    <n v="20171204"/>
    <s v="CDFO"/>
    <s v="CDFO"/>
    <n v="3"/>
    <s v="025108"/>
    <x v="0"/>
    <m/>
    <m/>
    <m/>
    <m/>
    <n v="1"/>
    <n v="2"/>
    <x v="5"/>
    <n v="198806"/>
    <n v="19880606"/>
    <s v="2FS  UPFRR0155"/>
    <s v="2FS  UPFRH0155"/>
    <s v="2FS  UPFRS0155"/>
    <x v="1"/>
    <s v="H"/>
    <s v="B"/>
    <m/>
    <n v="6.8"/>
    <n v="84"/>
    <s v="N"/>
    <n v="5000"/>
    <n v="26402"/>
    <m/>
    <m/>
    <n v="5000"/>
    <n v="146"/>
    <m/>
    <m/>
    <m/>
    <n v="5.4999999999999997E-3"/>
    <n v="1"/>
    <m/>
    <m/>
    <s v="HATCHERY-LATE RELEASE"/>
    <x v="5"/>
    <s v="H-Quesnel River H"/>
    <s v="S-Quesnel R"/>
    <s v="BC"/>
    <s v="FRTH"/>
    <s v="UPFR"/>
    <s v="N"/>
    <n v="5.5298840996894178E-3"/>
    <m/>
  </r>
  <r>
    <s v="T"/>
    <n v="4.0999999999999996"/>
    <n v="20171204"/>
    <s v="CDFO"/>
    <s v="CDFO"/>
    <n v="3"/>
    <s v="024553"/>
    <x v="0"/>
    <m/>
    <m/>
    <m/>
    <m/>
    <n v="1"/>
    <n v="2"/>
    <x v="9"/>
    <n v="198710"/>
    <n v="19871013"/>
    <s v="2FS  TOMFR0156"/>
    <s v="2FS  TOMFH0156"/>
    <s v="2FS  TOMFS0156"/>
    <x v="2"/>
    <s v="H"/>
    <s v="B"/>
    <m/>
    <n v="8.4"/>
    <m/>
    <s v="N"/>
    <n v="5000"/>
    <n v="27402"/>
    <m/>
    <m/>
    <n v="5000"/>
    <n v="69"/>
    <m/>
    <m/>
    <m/>
    <n v="2.5000000000000001E-3"/>
    <n v="155"/>
    <m/>
    <m/>
    <s v="TIME OF RELEASE:FALL. SEE 024554-55(FALL), 024301-06(SM),024201-03(1+)"/>
    <x v="6"/>
    <s v="H-Eagle River H"/>
    <s v="S-Eagle R"/>
    <s v="BC"/>
    <s v="FRTH"/>
    <s v="TOMF"/>
    <s v="N"/>
    <n v="2.5180643748631487E-3"/>
    <m/>
  </r>
  <r>
    <s v="T"/>
    <n v="4.0999999999999996"/>
    <n v="20171204"/>
    <s v="CDFO"/>
    <s v="CDFO"/>
    <n v="3"/>
    <s v="024555"/>
    <x v="0"/>
    <m/>
    <m/>
    <m/>
    <m/>
    <n v="1"/>
    <n v="2"/>
    <x v="9"/>
    <n v="198710"/>
    <n v="19871013"/>
    <s v="2FS  TOMFR0156"/>
    <s v="2FS  TOMFH0156"/>
    <s v="2FS  TOMFS0156"/>
    <x v="2"/>
    <s v="H"/>
    <s v="B"/>
    <m/>
    <n v="8.4"/>
    <m/>
    <s v="N"/>
    <n v="5000"/>
    <n v="25497"/>
    <m/>
    <m/>
    <n v="5000"/>
    <n v="64"/>
    <m/>
    <m/>
    <m/>
    <n v="2.5000000000000001E-3"/>
    <n v="155"/>
    <m/>
    <m/>
    <s v="TIME OF RELEASE:FALL. SEE 024553,55(FALL),024301-06(SM),024201-03(1+)"/>
    <x v="6"/>
    <s v="H-Eagle River H"/>
    <s v="S-Eagle R"/>
    <s v="BC"/>
    <s v="FRTH"/>
    <s v="TOMF"/>
    <s v="N"/>
    <n v="2.5100992273600817E-3"/>
    <m/>
  </r>
  <r>
    <s v="T"/>
    <n v="4.0999999999999996"/>
    <n v="20171204"/>
    <s v="CDFO"/>
    <s v="CDFO"/>
    <n v="3"/>
    <s v="022430"/>
    <x v="0"/>
    <m/>
    <m/>
    <m/>
    <m/>
    <n v="1"/>
    <n v="2"/>
    <x v="15"/>
    <n v="198304"/>
    <n v="19830429"/>
    <s v="2FS  UPFRR0155"/>
    <s v="2FS  UPFRH0155"/>
    <s v="2FS  UPFRS0155"/>
    <x v="2"/>
    <s v="H"/>
    <s v="B"/>
    <m/>
    <n v="2.4"/>
    <m/>
    <s v="N"/>
    <n v="5000"/>
    <n v="25883"/>
    <m/>
    <m/>
    <n v="5000"/>
    <n v="261"/>
    <m/>
    <m/>
    <m/>
    <n v="0.01"/>
    <n v="48"/>
    <m/>
    <m/>
    <s v="RELEASE TIMING STUDY - WHITE FLESH"/>
    <x v="5"/>
    <s v="H-Quesnel River H"/>
    <s v="S-Quesnel R"/>
    <s v="BC"/>
    <s v="FRTH"/>
    <s v="UPFR"/>
    <s v="N"/>
    <n v="1.0083838813120581E-2"/>
    <m/>
  </r>
  <r>
    <s v="N"/>
    <n v="4.0999999999999996"/>
    <n v="20171204"/>
    <s v="CDFO"/>
    <s v="CDFO"/>
    <n v="3"/>
    <s v="!03NOCN0721"/>
    <x v="1"/>
    <m/>
    <m/>
    <m/>
    <m/>
    <n v="1"/>
    <n v="2"/>
    <x v="27"/>
    <n v="20080602"/>
    <n v="20080603"/>
    <s v="2FS  LWFRR2700"/>
    <s v="2FS  LWFRH0150"/>
    <s v="2FS  LWFRS1155"/>
    <x v="1"/>
    <s v="H"/>
    <s v="P"/>
    <m/>
    <n v="6.72"/>
    <n v="86"/>
    <s v="N"/>
    <m/>
    <m/>
    <m/>
    <m/>
    <n v="0"/>
    <n v="107121"/>
    <m/>
    <m/>
    <s v="B"/>
    <m/>
    <m/>
    <m/>
    <m/>
    <s v="RELEASED IN THREE LOCATIONS IN CHILLIWACK INTO HOPE SLOUGH."/>
    <x v="74"/>
    <s v="H-Inch Creek H"/>
    <s v="S-Maria Sl"/>
    <s v="BC"/>
    <s v="FRTH"/>
    <s v="LWFR"/>
    <s v="N"/>
    <s v=""/>
    <m/>
  </r>
  <r>
    <s v="N"/>
    <n v="4.0999999999999996"/>
    <n v="20171204"/>
    <s v="CDFO"/>
    <s v="CDFO"/>
    <n v="3"/>
    <s v="!03NOCN0722"/>
    <x v="1"/>
    <m/>
    <m/>
    <m/>
    <m/>
    <n v="1"/>
    <n v="3"/>
    <x v="27"/>
    <n v="20080423"/>
    <n v="20080509"/>
    <s v="2FS  LWFRR0154"/>
    <s v="2FS  LWFRH0154"/>
    <s v="2FS  LWFRS0229"/>
    <x v="2"/>
    <s v="H"/>
    <s v="P"/>
    <m/>
    <n v="2.1"/>
    <m/>
    <s v="N"/>
    <m/>
    <m/>
    <m/>
    <m/>
    <n v="0"/>
    <n v="69589"/>
    <m/>
    <m/>
    <s v="B"/>
    <m/>
    <m/>
    <m/>
    <m/>
    <s v="RELEASED AT HATCHERY OUTLET AS SURPLUS TO TAGGING REQUIREMENTS."/>
    <x v="3"/>
    <s v="H-Chehalis River H"/>
    <s v="S-Harrison R"/>
    <s v="BC"/>
    <s v="FRTH"/>
    <s v="LWFR"/>
    <s v="N"/>
    <s v=""/>
    <m/>
  </r>
  <r>
    <s v="N"/>
    <n v="4.0999999999999996"/>
    <n v="20171204"/>
    <s v="CDFO"/>
    <s v="CDFO"/>
    <n v="3"/>
    <s v="!03NOCN0724"/>
    <x v="1"/>
    <m/>
    <m/>
    <m/>
    <m/>
    <n v="1"/>
    <n v="3"/>
    <x v="27"/>
    <n v="20080609"/>
    <n v="20080609"/>
    <s v="2FS  LWFRR0302"/>
    <s v="2FS  LWFRH0302"/>
    <s v="2FS  LWFRS0107"/>
    <x v="1"/>
    <s v="H"/>
    <s v="P"/>
    <s v="FR"/>
    <n v="3.4"/>
    <m/>
    <s v="N"/>
    <m/>
    <m/>
    <m/>
    <m/>
    <n v="0"/>
    <n v="206000"/>
    <m/>
    <m/>
    <m/>
    <m/>
    <m/>
    <m/>
    <m/>
    <m/>
    <x v="32"/>
    <s v="H-Alouette River, South H"/>
    <s v="S-Chilliwack R"/>
    <s v="BC"/>
    <s v="FRTH"/>
    <s v="LWFR"/>
    <s v="N"/>
    <s v=""/>
    <m/>
  </r>
  <r>
    <s v="T"/>
    <n v="4.0999999999999996"/>
    <n v="20171204"/>
    <s v="CDFO"/>
    <s v="CDFO"/>
    <n v="3"/>
    <s v="184051"/>
    <x v="0"/>
    <m/>
    <m/>
    <m/>
    <m/>
    <n v="1"/>
    <n v="1"/>
    <x v="21"/>
    <n v="20050429"/>
    <n v="20050502"/>
    <s v="2FS  TOMMR0253"/>
    <s v="2FS  TOMMH0160"/>
    <s v="2FS  TOMMS0253"/>
    <x v="3"/>
    <s v="H"/>
    <s v="P"/>
    <m/>
    <n v="16"/>
    <n v="112"/>
    <s v="N"/>
    <n v="5000"/>
    <n v="11508"/>
    <m/>
    <m/>
    <n v="0"/>
    <n v="10216"/>
    <m/>
    <m/>
    <s v="W"/>
    <m/>
    <n v="30"/>
    <n v="300"/>
    <m/>
    <s v="SEE ALSO 181915-17 &amp; 184050."/>
    <x v="8"/>
    <s v="H-Spius Creek H"/>
    <s v="S-Nicola R"/>
    <s v="BC"/>
    <s v="FRTH"/>
    <s v="TOMM"/>
    <s v="N"/>
    <n v="0.88773027459158849"/>
    <m/>
  </r>
  <r>
    <s v="T"/>
    <n v="4.0999999999999996"/>
    <n v="20171204"/>
    <s v="CDFO"/>
    <s v="CDFO"/>
    <n v="3"/>
    <s v="180330"/>
    <x v="0"/>
    <m/>
    <m/>
    <m/>
    <m/>
    <n v="1"/>
    <n v="3"/>
    <x v="28"/>
    <n v="199105"/>
    <n v="19910527"/>
    <s v="2FS  LWFRR0107"/>
    <s v="2FS  LWFRH0107"/>
    <s v="2FS  LWFRS0107"/>
    <x v="1"/>
    <s v="H"/>
    <s v="P"/>
    <m/>
    <n v="5.2"/>
    <m/>
    <s v="N"/>
    <n v="5000"/>
    <n v="48833"/>
    <m/>
    <m/>
    <n v="0"/>
    <n v="479571"/>
    <n v="5000"/>
    <n v="3328"/>
    <s v="B"/>
    <n v="6.3799999999999996E-2"/>
    <n v="1"/>
    <m/>
    <m/>
    <s v="FALL WHITES- CHILLIWACK/HARRISON"/>
    <x v="16"/>
    <s v="H-Chilliwack River H"/>
    <s v="S-Chilliwack R"/>
    <s v="BC"/>
    <s v="FRTH"/>
    <s v="LWFR"/>
    <s v="N"/>
    <n v="9.820633587942579"/>
    <m/>
  </r>
  <r>
    <s v="N"/>
    <n v="4.0999999999999996"/>
    <n v="20171204"/>
    <s v="CDFO"/>
    <s v="CDFO"/>
    <n v="3"/>
    <s v="!03NOCN8972"/>
    <x v="1"/>
    <m/>
    <m/>
    <m/>
    <m/>
    <n v="1"/>
    <n v="2"/>
    <x v="11"/>
    <n v="19900601"/>
    <n v="19900601"/>
    <s v="2FS  UPFRR1619"/>
    <s v="2FS  UPFRH2566"/>
    <s v="2FS  UPFRS1619"/>
    <x v="2"/>
    <s v="H"/>
    <s v="B"/>
    <s v="FR"/>
    <m/>
    <m/>
    <s v="N"/>
    <m/>
    <m/>
    <m/>
    <m/>
    <n v="0"/>
    <n v="81"/>
    <m/>
    <m/>
    <m/>
    <m/>
    <m/>
    <m/>
    <m/>
    <m/>
    <x v="20"/>
    <s v="H-Gold Trail Schools"/>
    <s v="S-Bridge R"/>
    <s v="BC"/>
    <s v="FRTH"/>
    <s v="UPFR"/>
    <s v="N"/>
    <s v=""/>
    <m/>
  </r>
  <r>
    <s v="T"/>
    <n v="4.0999999999999996"/>
    <n v="20171204"/>
    <s v="CDFO"/>
    <s v="CDFO"/>
    <n v="3"/>
    <s v="023318"/>
    <x v="0"/>
    <m/>
    <m/>
    <m/>
    <m/>
    <n v="1"/>
    <n v="1"/>
    <x v="23"/>
    <n v="198504"/>
    <n v="19850420"/>
    <s v="2FS  LWFRR0152"/>
    <s v="2FS  LWFRH0152"/>
    <s v="2FS  LWFRS0152"/>
    <x v="1"/>
    <s v="H"/>
    <s v="B"/>
    <m/>
    <n v="6.7"/>
    <m/>
    <s v="N"/>
    <n v="5000"/>
    <n v="23487"/>
    <m/>
    <m/>
    <n v="5000"/>
    <n v="1527"/>
    <m/>
    <m/>
    <m/>
    <n v="6.0999999999999999E-2"/>
    <n v="1"/>
    <m/>
    <m/>
    <s v="INCH REARED"/>
    <x v="13"/>
    <s v="H-Birkenhead River H"/>
    <s v="S-Birkenhead R"/>
    <s v="BC"/>
    <s v="FRTH"/>
    <s v="LWFR"/>
    <s v="N"/>
    <n v="6.5014688976880827E-2"/>
    <m/>
  </r>
  <r>
    <s v="T"/>
    <n v="4.0999999999999996"/>
    <n v="20171204"/>
    <s v="CDFO"/>
    <s v="CDFO"/>
    <n v="3"/>
    <s v="020751"/>
    <x v="0"/>
    <m/>
    <m/>
    <m/>
    <m/>
    <n v="1"/>
    <n v="1"/>
    <x v="28"/>
    <n v="199104"/>
    <n v="19910411"/>
    <s v="2FS  UPFRR0352"/>
    <s v="2FS  UPFRH0155"/>
    <s v="2FS  UPFRS0352"/>
    <x v="1"/>
    <s v="H"/>
    <s v="B"/>
    <m/>
    <n v="8.9"/>
    <n v="92"/>
    <s v="N"/>
    <n v="5000"/>
    <n v="24641"/>
    <m/>
    <m/>
    <n v="0"/>
    <n v="2347"/>
    <n v="5000"/>
    <n v="503"/>
    <s v="B"/>
    <n v="0.02"/>
    <n v="23"/>
    <n v="33"/>
    <m/>
    <s v="ACCELERATED DURING INCUBATION.COMBINE WITH 020752-53"/>
    <x v="31"/>
    <s v="H-Quesnel River H"/>
    <s v="S-Cariboo R Up"/>
    <s v="BC"/>
    <s v="FRTH"/>
    <s v="UPFR"/>
    <s v="N"/>
    <n v="9.5247757802037258E-2"/>
    <m/>
  </r>
  <r>
    <s v="T"/>
    <n v="4.0999999999999996"/>
    <n v="20171204"/>
    <s v="CDFO"/>
    <s v="CDFO"/>
    <n v="3"/>
    <s v="020752"/>
    <x v="0"/>
    <m/>
    <m/>
    <m/>
    <m/>
    <n v="1"/>
    <n v="1"/>
    <x v="28"/>
    <n v="199104"/>
    <n v="19910411"/>
    <s v="2FS  UPFRR0352"/>
    <s v="2FS  UPFRH0155"/>
    <s v="2FS  UPFRS0352"/>
    <x v="1"/>
    <s v="H"/>
    <s v="B"/>
    <m/>
    <n v="8.9"/>
    <n v="92"/>
    <s v="N"/>
    <n v="5000"/>
    <n v="24608"/>
    <m/>
    <m/>
    <n v="0"/>
    <n v="2347"/>
    <n v="5000"/>
    <n v="502"/>
    <s v="B"/>
    <n v="0.02"/>
    <n v="23"/>
    <n v="33"/>
    <m/>
    <s v="ACCELERATED DURING INCUBATION.COMBINE WITH 020751,020753"/>
    <x v="31"/>
    <s v="H-Quesnel River H"/>
    <s v="S-Cariboo R Up"/>
    <s v="BC"/>
    <s v="FRTH"/>
    <s v="UPFR"/>
    <s v="N"/>
    <n v="9.5375487646293888E-2"/>
    <m/>
  </r>
  <r>
    <s v="T"/>
    <n v="4.0999999999999996"/>
    <n v="20171204"/>
    <s v="CDFO"/>
    <s v="CDFO"/>
    <n v="3"/>
    <s v="020753"/>
    <x v="0"/>
    <m/>
    <m/>
    <m/>
    <m/>
    <n v="1"/>
    <n v="1"/>
    <x v="28"/>
    <n v="199104"/>
    <n v="19910411"/>
    <s v="2FS  UPFRR0352"/>
    <s v="2FS  UPFRH0155"/>
    <s v="2FS  UPFRS0352"/>
    <x v="1"/>
    <s v="H"/>
    <s v="B"/>
    <m/>
    <n v="8.9"/>
    <n v="92"/>
    <s v="N"/>
    <n v="5000"/>
    <n v="24807"/>
    <m/>
    <m/>
    <n v="0"/>
    <n v="2347"/>
    <n v="5000"/>
    <n v="506"/>
    <s v="B"/>
    <n v="0.02"/>
    <n v="23"/>
    <n v="33"/>
    <m/>
    <s v="ACCELERATED DURING INCUBATION. COMBINE WITH 020751-52"/>
    <x v="31"/>
    <s v="H-Quesnel River H"/>
    <s v="S-Cariboo R Up"/>
    <s v="BC"/>
    <s v="FRTH"/>
    <s v="UPFR"/>
    <s v="N"/>
    <n v="9.4610392228000162E-2"/>
    <m/>
  </r>
  <r>
    <s v="T"/>
    <n v="4.0999999999999996"/>
    <n v="20171204"/>
    <s v="CDFO"/>
    <s v="CDFO"/>
    <n v="3"/>
    <s v="025338"/>
    <x v="0"/>
    <m/>
    <m/>
    <m/>
    <m/>
    <n v="1"/>
    <n v="2"/>
    <x v="5"/>
    <n v="198804"/>
    <n v="19880413"/>
    <s v="2FS  TOMFR1958"/>
    <s v="2FS  TOMFH1958"/>
    <s v="2FS  TOMFS1958"/>
    <x v="1"/>
    <s v="H"/>
    <s v="B"/>
    <m/>
    <n v="3.7"/>
    <n v="71"/>
    <s v="N"/>
    <n v="5000"/>
    <n v="25716"/>
    <m/>
    <m/>
    <n v="0"/>
    <n v="231727"/>
    <n v="5000"/>
    <n v="260"/>
    <s v="B"/>
    <n v="0.01"/>
    <n v="5"/>
    <m/>
    <m/>
    <s v="TIME OF RELEASE:EARLY SEE 025339"/>
    <x v="12"/>
    <s v="H-Shuswap River, Middle,"/>
    <s v="S-Shuswap R Middle"/>
    <s v="BC"/>
    <s v="FRTH"/>
    <s v="TOMF"/>
    <s v="N"/>
    <n v="9.0110048219007624"/>
    <m/>
  </r>
  <r>
    <s v="T"/>
    <n v="4.0999999999999996"/>
    <n v="20171204"/>
    <s v="CDFO"/>
    <s v="CDFO"/>
    <n v="3"/>
    <s v="025339"/>
    <x v="0"/>
    <m/>
    <m/>
    <m/>
    <m/>
    <n v="1"/>
    <n v="2"/>
    <x v="5"/>
    <n v="198804"/>
    <n v="19880413"/>
    <s v="2FS  TOMFR1958"/>
    <s v="2FS  TOMFH1958"/>
    <s v="2FS  TOMFS1958"/>
    <x v="1"/>
    <s v="H"/>
    <s v="B"/>
    <m/>
    <n v="3.7"/>
    <n v="71"/>
    <s v="N"/>
    <n v="5000"/>
    <n v="26051"/>
    <m/>
    <m/>
    <n v="0"/>
    <n v="234746"/>
    <m/>
    <m/>
    <s v="B"/>
    <m/>
    <n v="3"/>
    <m/>
    <m/>
    <s v="TIME AND SIZE: EARLY SEE 025338"/>
    <x v="12"/>
    <s v="H-Shuswap River, Middle,"/>
    <s v="S-Shuswap R Middle"/>
    <s v="BC"/>
    <s v="FRTH"/>
    <s v="TOMF"/>
    <s v="N"/>
    <n v="9.0110168515604006"/>
    <m/>
  </r>
  <r>
    <s v="T"/>
    <n v="4.0999999999999996"/>
    <n v="20171204"/>
    <s v="CDFO"/>
    <s v="CDFO"/>
    <n v="3"/>
    <s v="020419"/>
    <x v="0"/>
    <m/>
    <m/>
    <m/>
    <m/>
    <n v="1"/>
    <n v="1"/>
    <x v="11"/>
    <n v="19900523"/>
    <n v="19900530"/>
    <s v="2FS  TOMMR0253"/>
    <s v="2FS  TOMMH0160"/>
    <s v="2FS  TOMMS0253"/>
    <x v="1"/>
    <s v="H"/>
    <s v="B"/>
    <m/>
    <n v="8.6"/>
    <n v="91"/>
    <s v="N"/>
    <n v="5000"/>
    <n v="24817"/>
    <m/>
    <m/>
    <n v="0"/>
    <n v="43546"/>
    <n v="5000"/>
    <n v="251"/>
    <s v="W"/>
    <n v="0.01"/>
    <n v="60"/>
    <n v="671"/>
    <m/>
    <s v="TIME OF RELEASE: LATE.RIVER AT FULL FLOOD,HIGH,FAST.SEE ALSO 020418,20"/>
    <x v="8"/>
    <s v="H-Spius Creek H"/>
    <s v="S-Nicola R"/>
    <s v="BC"/>
    <s v="FRTH"/>
    <s v="TOMM"/>
    <s v="N"/>
    <n v="1.7546842889954466"/>
    <m/>
  </r>
  <r>
    <s v="T"/>
    <n v="4.0999999999999996"/>
    <n v="20171204"/>
    <s v="CDFO"/>
    <s v="CDFO"/>
    <n v="3"/>
    <s v="020426"/>
    <x v="0"/>
    <m/>
    <m/>
    <m/>
    <m/>
    <n v="1"/>
    <n v="2"/>
    <x v="11"/>
    <n v="19900516"/>
    <n v="19900516"/>
    <s v="2FS  TOMFR1958"/>
    <s v="2FS  TOMFH1958"/>
    <s v="2FS  TOMFS1958"/>
    <x v="1"/>
    <s v="H"/>
    <s v="B"/>
    <m/>
    <n v="10.9"/>
    <n v="97"/>
    <s v="N"/>
    <n v="5000"/>
    <n v="24304"/>
    <m/>
    <m/>
    <n v="0"/>
    <n v="236547"/>
    <n v="5000"/>
    <n v="726"/>
    <s v="W"/>
    <n v="2.9000000000000001E-2"/>
    <n v="26"/>
    <n v="1000"/>
    <m/>
    <s v="TIME OF RELEASE:LATE. REPLICATE OF 020425"/>
    <x v="12"/>
    <s v="H-Shuswap River, Middle,"/>
    <s v="S-Shuswap R Middle"/>
    <s v="BC"/>
    <s v="FRTH"/>
    <s v="TOMF"/>
    <s v="N"/>
    <n v="9.7328423304805796"/>
    <m/>
  </r>
  <r>
    <s v="T"/>
    <n v="4.0999999999999996"/>
    <n v="20171204"/>
    <s v="CDFO"/>
    <s v="CDFO"/>
    <n v="3"/>
    <s v="024407"/>
    <x v="0"/>
    <m/>
    <m/>
    <m/>
    <m/>
    <n v="1"/>
    <n v="3"/>
    <x v="9"/>
    <n v="198705"/>
    <n v="19870530"/>
    <s v="2FS  LWFRR0154"/>
    <s v="2FS  LWFRH0154"/>
    <s v="2FS  LWFRS0224"/>
    <x v="1"/>
    <s v="H"/>
    <s v="B"/>
    <m/>
    <n v="3.7"/>
    <m/>
    <s v="N"/>
    <n v="5000"/>
    <n v="25288"/>
    <m/>
    <m/>
    <n v="0"/>
    <n v="79328"/>
    <n v="5000"/>
    <n v="651"/>
    <m/>
    <n v="2.5100000000000001E-2"/>
    <n v="64"/>
    <m/>
    <m/>
    <s v="TIME OF RELEASE - LATE"/>
    <x v="3"/>
    <s v="H-Chehalis River H"/>
    <s v="S-Harrison+Chehalis"/>
    <s v="BC"/>
    <s v="FRTH"/>
    <s v="LWFR"/>
    <s v="N"/>
    <n v="3.1369819677317303"/>
    <m/>
  </r>
  <r>
    <s v="T"/>
    <n v="4.0999999999999996"/>
    <n v="20171204"/>
    <s v="CDFO"/>
    <s v="CDFO"/>
    <n v="3"/>
    <s v="024408"/>
    <x v="0"/>
    <m/>
    <m/>
    <m/>
    <m/>
    <n v="1"/>
    <n v="3"/>
    <x v="9"/>
    <n v="198705"/>
    <n v="19870515"/>
    <s v="2FS  LWFRR0154"/>
    <s v="2FS  LWFRH0154"/>
    <s v="2FS  LWFRS0224"/>
    <x v="2"/>
    <s v="H"/>
    <s v="B"/>
    <m/>
    <n v="2"/>
    <m/>
    <s v="N"/>
    <n v="5000"/>
    <n v="25468"/>
    <m/>
    <m/>
    <n v="0"/>
    <n v="64223"/>
    <n v="5000"/>
    <n v="658"/>
    <m/>
    <n v="2.52E-2"/>
    <n v="58"/>
    <m/>
    <m/>
    <s v="TIME OF RELEASE - LATE"/>
    <x v="3"/>
    <s v="H-Chehalis River H"/>
    <s v="S-Harrison+Chehalis"/>
    <s v="BC"/>
    <s v="FRTH"/>
    <s v="LWFR"/>
    <s v="N"/>
    <n v="2.5217135228522065"/>
    <m/>
  </r>
  <r>
    <s v="T"/>
    <n v="4.0999999999999996"/>
    <n v="20171204"/>
    <s v="CDFO"/>
    <s v="CDFO"/>
    <n v="3"/>
    <s v="024409"/>
    <x v="0"/>
    <m/>
    <m/>
    <m/>
    <m/>
    <n v="1"/>
    <n v="3"/>
    <x v="9"/>
    <n v="198705"/>
    <n v="19870515"/>
    <s v="2FS  LWFRR0154"/>
    <s v="2FS  LWFRH0154"/>
    <s v="2FS  LWFRS0224"/>
    <x v="2"/>
    <s v="H"/>
    <s v="B"/>
    <m/>
    <n v="2"/>
    <m/>
    <s v="N"/>
    <n v="5000"/>
    <n v="24498"/>
    <m/>
    <m/>
    <n v="0"/>
    <n v="61777"/>
    <n v="5000"/>
    <n v="249"/>
    <m/>
    <n v="1.01E-2"/>
    <n v="58"/>
    <m/>
    <m/>
    <s v="TIME OF RELEASE - LATE"/>
    <x v="3"/>
    <s v="H-Chehalis River H"/>
    <s v="S-Harrison+Chehalis"/>
    <s v="BC"/>
    <s v="FRTH"/>
    <s v="LWFR"/>
    <s v="N"/>
    <n v="2.5217160584537512"/>
    <m/>
  </r>
  <r>
    <s v="T"/>
    <n v="4.0999999999999996"/>
    <n v="20171204"/>
    <s v="CDFO"/>
    <s v="CDFO"/>
    <n v="3"/>
    <s v="023754"/>
    <x v="0"/>
    <m/>
    <m/>
    <m/>
    <m/>
    <n v="1"/>
    <n v="3"/>
    <x v="3"/>
    <n v="198606"/>
    <n v="19860601"/>
    <s v="2FS  LWFRR0154"/>
    <s v="2FS  LWFRH0154"/>
    <s v="2FS  LWFRS0224"/>
    <x v="1"/>
    <s v="H"/>
    <s v="B"/>
    <m/>
    <n v="2.9"/>
    <m/>
    <s v="N"/>
    <n v="5000"/>
    <n v="25480"/>
    <m/>
    <m/>
    <n v="5000"/>
    <n v="788"/>
    <m/>
    <m/>
    <m/>
    <n v="0.03"/>
    <n v="17"/>
    <m/>
    <m/>
    <s v="TIME OF RELEASE 1: REPLICATE OF 02/37/55"/>
    <x v="3"/>
    <s v="H-Chehalis River H"/>
    <s v="S-Harrison+Chehalis"/>
    <s v="BC"/>
    <s v="FRTH"/>
    <s v="LWFR"/>
    <s v="N"/>
    <n v="3.0926216640502355E-2"/>
    <m/>
  </r>
  <r>
    <s v="T"/>
    <n v="4.0999999999999996"/>
    <n v="20171204"/>
    <s v="CDFO"/>
    <s v="CDFO"/>
    <n v="3"/>
    <s v="023755"/>
    <x v="0"/>
    <m/>
    <m/>
    <m/>
    <m/>
    <n v="1"/>
    <n v="3"/>
    <x v="3"/>
    <n v="198606"/>
    <n v="19860601"/>
    <s v="2FS  LWFRR0154"/>
    <s v="2FS  LWFRH0154"/>
    <s v="2FS  LWFRS0224"/>
    <x v="1"/>
    <s v="H"/>
    <s v="B"/>
    <m/>
    <n v="2.9"/>
    <m/>
    <s v="N"/>
    <n v="5000"/>
    <n v="23501"/>
    <m/>
    <m/>
    <n v="5000"/>
    <n v="664"/>
    <m/>
    <m/>
    <m/>
    <n v="2.75E-2"/>
    <n v="17"/>
    <m/>
    <m/>
    <s v="TIME OF RELEASE 1: REPLICATE WITH 02/37/54"/>
    <x v="3"/>
    <s v="H-Chehalis River H"/>
    <s v="S-Harrison+Chehalis"/>
    <s v="BC"/>
    <s v="FRTH"/>
    <s v="LWFR"/>
    <s v="N"/>
    <n v="2.8254116846091654E-2"/>
    <m/>
  </r>
  <r>
    <s v="T"/>
    <n v="4.0999999999999996"/>
    <n v="20171204"/>
    <s v="CDFO"/>
    <s v="CDFO"/>
    <n v="3"/>
    <s v="021445"/>
    <x v="0"/>
    <m/>
    <m/>
    <m/>
    <m/>
    <n v="1"/>
    <n v="2"/>
    <x v="28"/>
    <n v="199105"/>
    <n v="19910516"/>
    <s v="2FS  TOMFR0156"/>
    <s v="2FS  TOMFH0156"/>
    <s v="2FS  TOMFS0156"/>
    <x v="2"/>
    <s v="H"/>
    <s v="B"/>
    <m/>
    <n v="3"/>
    <m/>
    <s v="N"/>
    <n v="5000"/>
    <n v="24036"/>
    <m/>
    <m/>
    <n v="0"/>
    <n v="56382"/>
    <n v="5000"/>
    <n v="97"/>
    <s v="B"/>
    <n v="4.0000000000000001E-3"/>
    <n v="30"/>
    <n v="500"/>
    <m/>
    <s v="ENCHANTED FOREST RELEASE. CONTROL. SEE 021441."/>
    <x v="6"/>
    <s v="H-Eagle River H"/>
    <s v="S-Eagle R"/>
    <s v="BC"/>
    <s v="FRTH"/>
    <s v="TOMF"/>
    <s v="N"/>
    <n v="2.3457314028956566"/>
    <m/>
  </r>
  <r>
    <s v="T"/>
    <n v="4.0999999999999996"/>
    <n v="20171204"/>
    <s v="CDFO"/>
    <s v="CDFO"/>
    <n v="3"/>
    <s v="021444"/>
    <x v="0"/>
    <m/>
    <m/>
    <m/>
    <m/>
    <n v="1"/>
    <n v="2"/>
    <x v="28"/>
    <n v="199105"/>
    <n v="19910517"/>
    <s v="2FS  TOMFR0156"/>
    <s v="2FS  TOMFH0156"/>
    <s v="2FS  TOMFS0156"/>
    <x v="2"/>
    <s v="H"/>
    <s v="B"/>
    <m/>
    <n v="4"/>
    <m/>
    <s v="N"/>
    <n v="5000"/>
    <n v="26460"/>
    <m/>
    <m/>
    <n v="0"/>
    <n v="56382"/>
    <n v="5000"/>
    <n v="106"/>
    <s v="B"/>
    <n v="4.0000000000000001E-3"/>
    <n v="30"/>
    <n v="500"/>
    <m/>
    <s v="HAGAR'S RELEASE. CONTROL. SEE 021442"/>
    <x v="6"/>
    <s v="H-Eagle River H"/>
    <s v="S-Eagle R"/>
    <s v="BC"/>
    <s v="FRTH"/>
    <s v="TOMF"/>
    <s v="N"/>
    <n v="2.1308390022675736"/>
    <m/>
  </r>
  <r>
    <s v="N"/>
    <n v="4.0999999999999996"/>
    <n v="20171204"/>
    <s v="CDFO"/>
    <s v="CDFO"/>
    <n v="3"/>
    <s v="!03NOCN8531"/>
    <x v="1"/>
    <m/>
    <m/>
    <m/>
    <m/>
    <n v="1"/>
    <n v="1"/>
    <x v="3"/>
    <n v="198607"/>
    <n v="19860721"/>
    <s v="2FS  UPFRR0127"/>
    <s v="2FS  UPFRH0270"/>
    <s v="2FS  UPFRS0127"/>
    <x v="2"/>
    <s v="H"/>
    <s v="B"/>
    <m/>
    <n v="2"/>
    <m/>
    <s v="N"/>
    <m/>
    <m/>
    <m/>
    <m/>
    <n v="0"/>
    <n v="72290"/>
    <m/>
    <m/>
    <m/>
    <m/>
    <m/>
    <m/>
    <m/>
    <m/>
    <x v="40"/>
    <s v="H-Penny H"/>
    <s v="S-Fontoniko Cr"/>
    <s v="BC"/>
    <s v="FRTH"/>
    <s v="UPFR"/>
    <s v="N"/>
    <s v=""/>
    <m/>
  </r>
  <r>
    <s v="N"/>
    <n v="4.0999999999999996"/>
    <n v="20171204"/>
    <s v="CDFO"/>
    <s v="CDFO"/>
    <n v="3"/>
    <s v="!03NOCN92102"/>
    <x v="1"/>
    <m/>
    <m/>
    <m/>
    <m/>
    <n v="1"/>
    <n v="2"/>
    <x v="4"/>
    <n v="1993"/>
    <n v="1993"/>
    <s v="2FS  UPFRR0155"/>
    <s v="2FS  UPFRH0155"/>
    <s v="2FS  UPFRS0155"/>
    <x v="5"/>
    <s v="H"/>
    <s v="B"/>
    <m/>
    <n v="0.35"/>
    <m/>
    <s v="N"/>
    <m/>
    <m/>
    <m/>
    <m/>
    <n v="0"/>
    <n v="28691"/>
    <m/>
    <m/>
    <s v="B"/>
    <m/>
    <m/>
    <m/>
    <m/>
    <s v="EYED EGG PLANT; WEIGHT IS FROM DOUG LOFTHOUSE"/>
    <x v="5"/>
    <s v="H-Quesnel River H"/>
    <s v="S-Quesnel R"/>
    <s v="BC"/>
    <s v="FRTH"/>
    <s v="UPFR"/>
    <s v="N"/>
    <s v=""/>
    <m/>
  </r>
  <r>
    <s v="T"/>
    <n v="4.0999999999999996"/>
    <n v="20171204"/>
    <s v="CDFO"/>
    <s v="CDFO"/>
    <n v="3"/>
    <s v="021529"/>
    <x v="0"/>
    <m/>
    <m/>
    <m/>
    <m/>
    <n v="1"/>
    <n v="2"/>
    <x v="28"/>
    <n v="199107"/>
    <n v="19910713"/>
    <s v="2FS  LWFRR0249"/>
    <s v="2FS  LWFRH0150"/>
    <s v="2FS  LWFRS0249"/>
    <x v="1"/>
    <s v="H"/>
    <s v="B"/>
    <m/>
    <n v="9.6999999999999993"/>
    <n v="102"/>
    <s v="N"/>
    <n v="5000"/>
    <n v="50120"/>
    <m/>
    <m/>
    <n v="5000"/>
    <n v="792"/>
    <m/>
    <m/>
    <m/>
    <n v="1.5599999999999999E-2"/>
    <m/>
    <n v="100"/>
    <m/>
    <s v="TIME OF RELEASE: LATE. SEE 021528-EARLY."/>
    <x v="36"/>
    <s v="H-Inch Creek H"/>
    <s v="S-Pitt R Up"/>
    <s v="BC"/>
    <s v="FRTH"/>
    <s v="LWFR"/>
    <s v="N"/>
    <n v="1.5802075019952115E-2"/>
    <m/>
  </r>
  <r>
    <s v="T"/>
    <n v="4.0999999999999996"/>
    <n v="20171204"/>
    <s v="CDFO"/>
    <s v="CDFO"/>
    <n v="3"/>
    <s v="021535"/>
    <x v="0"/>
    <m/>
    <m/>
    <m/>
    <m/>
    <n v="1"/>
    <n v="2"/>
    <x v="28"/>
    <n v="199105"/>
    <n v="19910518"/>
    <s v="2FS  TOMFR0156"/>
    <s v="2FS  TOMFH0156"/>
    <s v="2FS  TOMFS0156"/>
    <x v="2"/>
    <s v="H"/>
    <s v="B"/>
    <m/>
    <n v="4.5999999999999996"/>
    <m/>
    <s v="N"/>
    <n v="5000"/>
    <n v="54447"/>
    <m/>
    <m/>
    <n v="0"/>
    <n v="105719"/>
    <n v="5000"/>
    <n v="219"/>
    <s v="B"/>
    <n v="4.0000000000000001E-3"/>
    <n v="30"/>
    <n v="500"/>
    <m/>
    <s v="OUTFLOW RELEASE"/>
    <x v="6"/>
    <s v="H-Eagle River H"/>
    <s v="S-Eagle R"/>
    <s v="BC"/>
    <s v="FRTH"/>
    <s v="TOMF"/>
    <s v="N"/>
    <n v="1.941686410637868"/>
    <m/>
  </r>
  <r>
    <s v="N"/>
    <n v="4.0999999999999996"/>
    <n v="20171204"/>
    <s v="CDFO"/>
    <s v="CDFO"/>
    <n v="3"/>
    <s v="!03NOCN9468"/>
    <x v="1"/>
    <m/>
    <m/>
    <m/>
    <m/>
    <n v="1"/>
    <n v="1"/>
    <x v="2"/>
    <n v="19950713"/>
    <n v="19950713"/>
    <s v="2FS  LWFRR0152"/>
    <s v="2FS  LWFRH0152"/>
    <s v="2FS  LWFRS0152"/>
    <x v="1"/>
    <s v="H"/>
    <s v="P"/>
    <m/>
    <n v="3.4"/>
    <m/>
    <s v="N"/>
    <m/>
    <m/>
    <m/>
    <m/>
    <n v="0"/>
    <n v="9823"/>
    <m/>
    <m/>
    <s v="B"/>
    <m/>
    <m/>
    <m/>
    <m/>
    <m/>
    <x v="13"/>
    <s v="H-Birkenhead River H"/>
    <s v="S-Birkenhead R"/>
    <s v="BC"/>
    <s v="FRTH"/>
    <s v="LWFR"/>
    <s v="N"/>
    <s v=""/>
    <m/>
  </r>
  <r>
    <s v="N"/>
    <n v="4.0999999999999996"/>
    <n v="20171204"/>
    <s v="CDFO"/>
    <s v="CDFO"/>
    <n v="3"/>
    <s v="!03RV8422"/>
    <x v="1"/>
    <m/>
    <m/>
    <m/>
    <m/>
    <n v="1"/>
    <n v="3"/>
    <x v="23"/>
    <n v="198604"/>
    <n v="19860430"/>
    <s v="2FS  LWFRR0154"/>
    <s v="2FS  LWFRH0154"/>
    <s v="2FS  LWFRS0229"/>
    <x v="3"/>
    <s v="H"/>
    <s v="B"/>
    <m/>
    <n v="25.2"/>
    <m/>
    <s v="N"/>
    <m/>
    <m/>
    <m/>
    <m/>
    <n v="2"/>
    <n v="298"/>
    <m/>
    <m/>
    <m/>
    <m/>
    <m/>
    <m/>
    <m/>
    <s v="MIXED WITH 023129. REARED ONE YEAR; RED"/>
    <x v="3"/>
    <s v="H-Chehalis River H"/>
    <s v="S-Harrison R"/>
    <s v="BC"/>
    <s v="FRTH"/>
    <s v="LWFR"/>
    <s v="N"/>
    <s v=""/>
    <m/>
  </r>
  <r>
    <s v="T"/>
    <n v="4.0999999999999996"/>
    <n v="20171204"/>
    <s v="CDFO"/>
    <s v="CDFO"/>
    <n v="3"/>
    <s v="023756"/>
    <x v="0"/>
    <m/>
    <m/>
    <m/>
    <m/>
    <n v="1"/>
    <n v="3"/>
    <x v="3"/>
    <n v="198606"/>
    <n v="19860610"/>
    <s v="2FS  LWFRR0154"/>
    <s v="2FS  LWFRH0154"/>
    <s v="2FS  LWFRS0224"/>
    <x v="1"/>
    <s v="H"/>
    <s v="B"/>
    <m/>
    <n v="3.8"/>
    <m/>
    <s v="N"/>
    <n v="5000"/>
    <n v="27717"/>
    <m/>
    <m/>
    <n v="0"/>
    <n v="85832"/>
    <n v="5000"/>
    <n v="494"/>
    <m/>
    <n v="1.7500000000000002E-2"/>
    <n v="11"/>
    <m/>
    <m/>
    <s v="TIME OF RELEASE 2: REPLICATE WITH 02/37/57"/>
    <x v="3"/>
    <s v="H-Chehalis River H"/>
    <s v="S-Harrison+Chehalis"/>
    <s v="BC"/>
    <s v="FRTH"/>
    <s v="LWFR"/>
    <s v="N"/>
    <n v="3.0967276400764874"/>
    <m/>
  </r>
  <r>
    <s v="T"/>
    <n v="4.0999999999999996"/>
    <n v="20171204"/>
    <s v="CDFO"/>
    <s v="CDFO"/>
    <n v="3"/>
    <s v="023758"/>
    <x v="0"/>
    <m/>
    <m/>
    <m/>
    <m/>
    <n v="1"/>
    <n v="3"/>
    <x v="3"/>
    <n v="198606"/>
    <n v="19860619"/>
    <s v="2FS  LWFRR0154"/>
    <s v="2FS  LWFRH0154"/>
    <s v="2FS  LWFRS0224"/>
    <x v="1"/>
    <s v="H"/>
    <s v="B"/>
    <m/>
    <n v="4.7"/>
    <m/>
    <s v="N"/>
    <n v="5000"/>
    <n v="25498"/>
    <m/>
    <m/>
    <n v="5000"/>
    <n v="388"/>
    <m/>
    <m/>
    <m/>
    <n v="1.4999999999999999E-2"/>
    <n v="6"/>
    <m/>
    <m/>
    <s v="TIME OF RELEASE 3: REPLICATE WITH O2/37/59"/>
    <x v="3"/>
    <s v="H-Chehalis River H"/>
    <s v="S-Harrison+Chehalis"/>
    <s v="BC"/>
    <s v="FRTH"/>
    <s v="LWFR"/>
    <s v="N"/>
    <n v="1.5216879755274923E-2"/>
    <m/>
  </r>
  <r>
    <s v="T"/>
    <n v="4.0999999999999996"/>
    <n v="20171204"/>
    <s v="CDFO"/>
    <s v="CDFO"/>
    <n v="3"/>
    <s v="023759"/>
    <x v="0"/>
    <m/>
    <m/>
    <m/>
    <m/>
    <n v="1"/>
    <n v="3"/>
    <x v="3"/>
    <n v="198606"/>
    <n v="19860619"/>
    <s v="2FS  LWFRR0154"/>
    <s v="2FS  LWFRH0154"/>
    <s v="2FS  LWFRS0224"/>
    <x v="1"/>
    <s v="H"/>
    <s v="B"/>
    <m/>
    <n v="4.7"/>
    <m/>
    <s v="N"/>
    <n v="5000"/>
    <n v="24707"/>
    <m/>
    <m/>
    <n v="5000"/>
    <n v="699"/>
    <m/>
    <m/>
    <m/>
    <n v="2.75E-2"/>
    <n v="6"/>
    <m/>
    <m/>
    <s v="TIME OF RELEASE 3: REPLICATE WITH 02/37/58"/>
    <x v="3"/>
    <s v="H-Chehalis River H"/>
    <s v="S-Harrison+Chehalis"/>
    <s v="BC"/>
    <s v="FRTH"/>
    <s v="LWFR"/>
    <s v="N"/>
    <n v="2.8291577285789453E-2"/>
    <m/>
  </r>
  <r>
    <s v="T"/>
    <n v="4.0999999999999996"/>
    <n v="20171204"/>
    <s v="CDFO"/>
    <s v="CDFO"/>
    <n v="3"/>
    <s v="023762"/>
    <x v="0"/>
    <m/>
    <m/>
    <m/>
    <m/>
    <n v="1"/>
    <n v="2"/>
    <x v="3"/>
    <n v="198605"/>
    <n v="19860520"/>
    <s v="2FS  TOMFR0156"/>
    <s v="2FS  TOMFH0156"/>
    <s v="2FS  TOMFS0156"/>
    <x v="2"/>
    <s v="H"/>
    <s v="B"/>
    <m/>
    <n v="3.3"/>
    <m/>
    <s v="N"/>
    <n v="5000"/>
    <n v="27450"/>
    <m/>
    <m/>
    <n v="0"/>
    <n v="29350"/>
    <m/>
    <m/>
    <m/>
    <m/>
    <n v="4"/>
    <m/>
    <m/>
    <s v="TIME OF REL:SMOLT.SEE 023763,023801-02(SM),024023-25(FALL),022722,27,023150(1+"/>
    <x v="6"/>
    <s v="H-Eagle River H"/>
    <s v="S-Eagle R"/>
    <s v="BC"/>
    <s v="FRTH"/>
    <s v="TOMF"/>
    <s v="N"/>
    <n v="1.0692167577413478"/>
    <m/>
  </r>
  <r>
    <s v="T"/>
    <n v="4.0999999999999996"/>
    <n v="20171204"/>
    <s v="CDFO"/>
    <s v="CDFO"/>
    <n v="3"/>
    <s v="023801"/>
    <x v="0"/>
    <m/>
    <m/>
    <m/>
    <m/>
    <n v="1"/>
    <n v="2"/>
    <x v="3"/>
    <n v="198605"/>
    <n v="19860520"/>
    <s v="2FS  TOMFR0156"/>
    <s v="2FS  TOMFH0156"/>
    <s v="2FS  TOMFS0156"/>
    <x v="2"/>
    <s v="H"/>
    <s v="B"/>
    <m/>
    <n v="3.3"/>
    <m/>
    <s v="N"/>
    <n v="5000"/>
    <n v="27332"/>
    <m/>
    <m/>
    <n v="0"/>
    <n v="29400"/>
    <n v="5000"/>
    <n v="165"/>
    <m/>
    <n v="6.0000000000000001E-3"/>
    <n v="3"/>
    <m/>
    <m/>
    <s v="TIME OF REL:SM. SEE 023762-63,023802(SM),024023-25(FALL),022722,27,023150(1+)"/>
    <x v="6"/>
    <s v="H-Eagle River H"/>
    <s v="S-Eagle R"/>
    <s v="BC"/>
    <s v="FRTH"/>
    <s v="TOMF"/>
    <s v="N"/>
    <n v="1.0756622274257281"/>
    <m/>
  </r>
  <r>
    <s v="T"/>
    <n v="4.0999999999999996"/>
    <n v="20171204"/>
    <s v="CDFO"/>
    <s v="CDFO"/>
    <n v="3"/>
    <s v="023802"/>
    <x v="0"/>
    <m/>
    <m/>
    <m/>
    <m/>
    <n v="1"/>
    <n v="2"/>
    <x v="3"/>
    <n v="198605"/>
    <n v="19860520"/>
    <s v="2FS  TOMFR0156"/>
    <s v="2FS  TOMFH0156"/>
    <s v="2FS  TOMFS0156"/>
    <x v="2"/>
    <s v="H"/>
    <s v="B"/>
    <m/>
    <n v="3.3"/>
    <m/>
    <s v="N"/>
    <n v="5000"/>
    <n v="26967"/>
    <m/>
    <m/>
    <n v="0"/>
    <n v="28834"/>
    <m/>
    <m/>
    <m/>
    <m/>
    <n v="2"/>
    <m/>
    <m/>
    <s v="TIME OF REL:SM. SEE 023762-63,023801(SM),024023-25(FALL),022722,27,023150(1+)"/>
    <x v="6"/>
    <s v="H-Eagle River H"/>
    <s v="S-Eagle R"/>
    <s v="BC"/>
    <s v="FRTH"/>
    <s v="TOMF"/>
    <s v="N"/>
    <n v="1.0692327659732266"/>
    <m/>
  </r>
  <r>
    <s v="T"/>
    <n v="4.0999999999999996"/>
    <n v="20171204"/>
    <s v="CDFO"/>
    <s v="CDFO"/>
    <n v="3"/>
    <s v="024315"/>
    <x v="0"/>
    <m/>
    <m/>
    <m/>
    <m/>
    <n v="1"/>
    <n v="2"/>
    <x v="5"/>
    <n v="198903"/>
    <n v="19890321"/>
    <s v="2FS  TOMFR0156"/>
    <s v="2FS  TOMFH0156"/>
    <s v="2FS  TOMFS0156"/>
    <x v="3"/>
    <s v="H"/>
    <s v="P"/>
    <m/>
    <n v="19.899999999999999"/>
    <m/>
    <s v="N"/>
    <n v="5000"/>
    <n v="37676"/>
    <m/>
    <m/>
    <m/>
    <m/>
    <m/>
    <m/>
    <m/>
    <m/>
    <n v="3"/>
    <m/>
    <m/>
    <s v="TIME OF RELEASE:MID YEARLING. SEE 024313-14."/>
    <x v="6"/>
    <s v="H-Eagle River H"/>
    <s v="S-Eagle R"/>
    <s v="BC"/>
    <s v="FRTH"/>
    <s v="TOMF"/>
    <s v="N"/>
    <n v="0"/>
    <m/>
  </r>
  <r>
    <s v="T"/>
    <n v="4.0999999999999996"/>
    <n v="20171204"/>
    <s v="CDFO"/>
    <s v="CDFO"/>
    <n v="3"/>
    <s v="024317"/>
    <x v="0"/>
    <m/>
    <m/>
    <m/>
    <m/>
    <n v="1"/>
    <n v="2"/>
    <x v="9"/>
    <n v="198710"/>
    <n v="19871005"/>
    <s v="2FS  UPFRR0155"/>
    <s v="2FS  UPFRH0155"/>
    <s v="2FS  UPFRS0155"/>
    <x v="2"/>
    <s v="H"/>
    <s v="B"/>
    <m/>
    <n v="10.199999999999999"/>
    <m/>
    <s v="N"/>
    <n v="5000"/>
    <n v="51949"/>
    <m/>
    <m/>
    <n v="0"/>
    <n v="21876"/>
    <n v="5000"/>
    <n v="265"/>
    <m/>
    <n v="5.1000000000000004E-3"/>
    <n v="1"/>
    <m/>
    <m/>
    <s v="1/2 WERE WHITE, OTHERS RED FLESH. FALL RELEASE"/>
    <x v="5"/>
    <s v="H-Quesnel River H"/>
    <s v="S-Quesnel R"/>
    <s v="BC"/>
    <s v="FRTH"/>
    <s v="UPFR"/>
    <s v="N"/>
    <n v="0.4211053148280044"/>
    <m/>
  </r>
  <r>
    <s v="T"/>
    <n v="4.0999999999999996"/>
    <n v="20171204"/>
    <s v="CDFO"/>
    <s v="CDFO"/>
    <n v="3"/>
    <s v="024327"/>
    <x v="0"/>
    <m/>
    <m/>
    <m/>
    <m/>
    <n v="1"/>
    <n v="1"/>
    <x v="9"/>
    <n v="198705"/>
    <n v="19870512"/>
    <s v="2FS  TOMFR0132"/>
    <s v="2FS  TOMFH0156"/>
    <s v="2FS  TOMFS0132"/>
    <x v="1"/>
    <s v="H"/>
    <s v="P"/>
    <m/>
    <n v="3"/>
    <m/>
    <s v="N"/>
    <n v="5000"/>
    <n v="53071"/>
    <m/>
    <m/>
    <n v="0"/>
    <n v="132891"/>
    <m/>
    <m/>
    <m/>
    <m/>
    <n v="2"/>
    <m/>
    <m/>
    <m/>
    <x v="35"/>
    <s v="H-Eagle River H"/>
    <s v="S-Salmon R/TOMF"/>
    <s v="BC"/>
    <s v="FRTH"/>
    <s v="TOMF"/>
    <s v="N"/>
    <n v="2.5040229127018523"/>
    <m/>
  </r>
  <r>
    <s v="N"/>
    <n v="4.0999999999999996"/>
    <n v="20171204"/>
    <s v="CDFO"/>
    <s v="CDFO"/>
    <n v="3"/>
    <s v="!03NOCN9214"/>
    <x v="1"/>
    <m/>
    <m/>
    <m/>
    <m/>
    <n v="1"/>
    <n v="2"/>
    <x v="4"/>
    <n v="19921110"/>
    <n v="19921116"/>
    <s v="2FS  TOMFR1958"/>
    <s v="2FS  TOMFH1958"/>
    <s v="2FS  TOMFS1958"/>
    <x v="5"/>
    <s v="H"/>
    <s v="P"/>
    <m/>
    <n v="0.35"/>
    <m/>
    <s v="N"/>
    <m/>
    <m/>
    <m/>
    <m/>
    <n v="0"/>
    <n v="97630"/>
    <m/>
    <m/>
    <s v="B"/>
    <m/>
    <m/>
    <m/>
    <m/>
    <s v="WEIGHT IS FROM DOUG LOFTHOUSE FOR EMERGENT FRY"/>
    <x v="12"/>
    <s v="H-Shuswap River, Middle,"/>
    <s v="S-Shuswap R Middle"/>
    <s v="BC"/>
    <s v="FRTH"/>
    <s v="TOMF"/>
    <s v="N"/>
    <s v=""/>
    <m/>
  </r>
  <r>
    <s v="T"/>
    <n v="4.0999999999999996"/>
    <n v="20171204"/>
    <s v="CDFO"/>
    <s v="CDFO"/>
    <n v="3"/>
    <s v="024549"/>
    <x v="0"/>
    <m/>
    <m/>
    <m/>
    <m/>
    <n v="1"/>
    <n v="1"/>
    <x v="9"/>
    <n v="198705"/>
    <n v="19870513"/>
    <s v="2FS  LWFRR0107"/>
    <s v="2FS  LWFRH0107"/>
    <s v="2FS  UPFRS0263"/>
    <x v="1"/>
    <s v="H"/>
    <s v="B"/>
    <m/>
    <n v="7.4"/>
    <m/>
    <s v="N"/>
    <n v="5000"/>
    <n v="24725"/>
    <m/>
    <m/>
    <n v="0"/>
    <n v="58075"/>
    <n v="5000"/>
    <n v="182"/>
    <m/>
    <n v="7.3000000000000001E-3"/>
    <n v="1"/>
    <m/>
    <m/>
    <s v="RED FLESH COLOUR"/>
    <x v="16"/>
    <s v="H-Chilliwack River H"/>
    <s v="S-Bowron R"/>
    <s v="BC"/>
    <s v="FRTH"/>
    <s v="LWFR"/>
    <s v="N"/>
    <n v="2.3488372093023258"/>
    <m/>
  </r>
  <r>
    <s v="T"/>
    <n v="4.0999999999999996"/>
    <n v="20171204"/>
    <s v="CDFO"/>
    <s v="CDFO"/>
    <n v="3"/>
    <s v="024550"/>
    <x v="0"/>
    <m/>
    <m/>
    <m/>
    <m/>
    <n v="1"/>
    <n v="1"/>
    <x v="9"/>
    <n v="198705"/>
    <n v="19870513"/>
    <s v="2FS  LWFRR0107"/>
    <s v="2FS  LWFRH0107"/>
    <s v="2FS  UPFRS0263"/>
    <x v="1"/>
    <s v="H"/>
    <s v="B"/>
    <m/>
    <n v="7.4"/>
    <m/>
    <s v="N"/>
    <n v="5000"/>
    <n v="24719"/>
    <m/>
    <m/>
    <n v="0"/>
    <n v="58075"/>
    <n v="5000"/>
    <n v="188"/>
    <m/>
    <n v="7.4999999999999997E-3"/>
    <n v="1"/>
    <m/>
    <m/>
    <s v="RED FLESH COLOUR"/>
    <x v="16"/>
    <s v="H-Chilliwack River H"/>
    <s v="S-Bowron R"/>
    <s v="BC"/>
    <s v="FRTH"/>
    <s v="LWFR"/>
    <s v="N"/>
    <n v="2.3494073384845664"/>
    <m/>
  </r>
  <r>
    <s v="T"/>
    <n v="4.0999999999999996"/>
    <n v="20171204"/>
    <s v="CDFO"/>
    <s v="CDFO"/>
    <n v="3"/>
    <s v="024551"/>
    <x v="0"/>
    <m/>
    <m/>
    <m/>
    <m/>
    <n v="1"/>
    <n v="1"/>
    <x v="9"/>
    <n v="198705"/>
    <n v="19870513"/>
    <s v="2FS  LWFRR0107"/>
    <s v="2FS  LWFRH0107"/>
    <s v="2FS  UPFRS0262"/>
    <x v="1"/>
    <s v="H"/>
    <s v="B"/>
    <m/>
    <n v="7.6"/>
    <m/>
    <s v="N"/>
    <n v="5000"/>
    <n v="24832"/>
    <m/>
    <m/>
    <n v="0"/>
    <n v="123189"/>
    <n v="5000"/>
    <n v="691"/>
    <m/>
    <n v="2.7099999999999999E-2"/>
    <n v="1"/>
    <m/>
    <m/>
    <s v="RED FLESH COLOUR"/>
    <x v="16"/>
    <s v="H-Chilliwack River H"/>
    <s v="S-Slim Cr"/>
    <s v="BC"/>
    <s v="FRTH"/>
    <s v="LWFR"/>
    <s v="N"/>
    <n v="4.9608972293814437"/>
    <m/>
  </r>
  <r>
    <s v="T"/>
    <n v="4.0999999999999996"/>
    <n v="20171204"/>
    <s v="CDFO"/>
    <s v="CDFO"/>
    <n v="3"/>
    <s v="024552"/>
    <x v="0"/>
    <m/>
    <m/>
    <m/>
    <m/>
    <n v="1"/>
    <n v="1"/>
    <x v="9"/>
    <n v="198705"/>
    <n v="19870513"/>
    <s v="2FS  LWFRR0107"/>
    <s v="2FS  LWFRH0107"/>
    <s v="2FS  UPFRS0262"/>
    <x v="1"/>
    <s v="H"/>
    <s v="B"/>
    <m/>
    <n v="7.6"/>
    <m/>
    <s v="N"/>
    <n v="5000"/>
    <n v="25218"/>
    <m/>
    <m/>
    <n v="0"/>
    <n v="125175"/>
    <n v="5000"/>
    <n v="70"/>
    <m/>
    <n v="2.8E-3"/>
    <n v="1"/>
    <m/>
    <m/>
    <s v="RED FLESH COLOUR"/>
    <x v="16"/>
    <s v="H-Chilliwack River H"/>
    <s v="S-Slim Cr"/>
    <s v="BC"/>
    <s v="FRTH"/>
    <s v="LWFR"/>
    <s v="N"/>
    <n v="4.9637163930525814"/>
    <m/>
  </r>
  <r>
    <s v="T"/>
    <n v="4.0999999999999996"/>
    <n v="20171204"/>
    <s v="CDFO"/>
    <s v="CDFO"/>
    <n v="3"/>
    <s v="181386"/>
    <x v="2"/>
    <m/>
    <m/>
    <m/>
    <m/>
    <n v="1"/>
    <n v="2"/>
    <x v="8"/>
    <n v="20110511"/>
    <n v="20110513"/>
    <s v="2FS  TOMFR0161"/>
    <s v="2FS  TOMFH1958"/>
    <s v="2FS  TOMFS0161"/>
    <x v="1"/>
    <s v="H"/>
    <s v="P"/>
    <s v="FR"/>
    <n v="5.96"/>
    <n v="80"/>
    <s v="N"/>
    <n v="5000"/>
    <n v="54489"/>
    <m/>
    <m/>
    <n v="0"/>
    <n v="4761"/>
    <n v="5000"/>
    <n v="1685"/>
    <s v="B"/>
    <n v="0.03"/>
    <n v="37"/>
    <n v="200"/>
    <m/>
    <s v="See also tag codes 181196-181198,181381-181385,181585"/>
    <x v="1"/>
    <s v="H-Shuswap River, Middle,"/>
    <s v="S-Shuswap R Low"/>
    <s v="BC"/>
    <s v="FRTH"/>
    <s v="TOMF"/>
    <s v="N"/>
    <n v="8.7375433573748829E-2"/>
    <m/>
  </r>
  <r>
    <s v="T"/>
    <n v="4.0999999999999996"/>
    <n v="20171204"/>
    <s v="CDFO"/>
    <s v="CDFO"/>
    <n v="3"/>
    <s v="025521"/>
    <x v="3"/>
    <m/>
    <m/>
    <m/>
    <m/>
    <n v="1"/>
    <n v="2"/>
    <x v="5"/>
    <n v="198805"/>
    <n v="19880524"/>
    <s v="2FS  TOMFR0156"/>
    <s v="2FS  TOMFH0156"/>
    <s v="2FS  TOMFS0156"/>
    <x v="2"/>
    <s v="H"/>
    <s v="B"/>
    <m/>
    <n v="3.7"/>
    <m/>
    <s v="N"/>
    <n v="5000"/>
    <n v="99266"/>
    <m/>
    <m/>
    <n v="5000"/>
    <n v="759"/>
    <m/>
    <m/>
    <m/>
    <n v="7.6E-3"/>
    <n v="4"/>
    <m/>
    <m/>
    <s v="TIME OF RELEASE: LATE SPRING. SEE 024313-15(1+),025420-23(SM)"/>
    <x v="6"/>
    <s v="H-Eagle River H"/>
    <s v="S-Eagle R"/>
    <s v="BC"/>
    <s v="FRTH"/>
    <s v="TOMF"/>
    <s v="N"/>
    <n v="7.6461225394394861E-3"/>
    <m/>
  </r>
  <r>
    <s v="T"/>
    <n v="4.0999999999999996"/>
    <n v="20171204"/>
    <s v="CDFO"/>
    <s v="CDFO"/>
    <n v="3"/>
    <s v="024021"/>
    <x v="0"/>
    <m/>
    <m/>
    <m/>
    <m/>
    <n v="1"/>
    <n v="1"/>
    <x v="3"/>
    <n v="198605"/>
    <n v="19860526"/>
    <s v="2FS  TOMFR0132"/>
    <s v="2FS  TOMFH0156"/>
    <s v="2FS  TOMFS0132"/>
    <x v="1"/>
    <s v="H"/>
    <s v="P"/>
    <m/>
    <n v="3.5"/>
    <m/>
    <s v="N"/>
    <n v="5000"/>
    <n v="25483"/>
    <m/>
    <m/>
    <n v="0"/>
    <n v="46819"/>
    <n v="5000"/>
    <n v="154"/>
    <m/>
    <n v="6.0000000000000001E-3"/>
    <n v="3"/>
    <m/>
    <m/>
    <m/>
    <x v="35"/>
    <s v="H-Eagle River H"/>
    <s v="S-Salmon R/TOMF"/>
    <s v="BC"/>
    <s v="FRTH"/>
    <s v="TOMF"/>
    <s v="N"/>
    <n v="1.8372640583918691"/>
    <m/>
  </r>
  <r>
    <s v="T"/>
    <n v="4.0999999999999996"/>
    <n v="20171204"/>
    <s v="CDFO"/>
    <s v="CDFO"/>
    <n v="3"/>
    <s v="024051"/>
    <x v="0"/>
    <m/>
    <m/>
    <m/>
    <m/>
    <n v="1"/>
    <n v="3"/>
    <x v="3"/>
    <n v="198606"/>
    <n v="19860626"/>
    <s v="2FS  LWFRR0154"/>
    <s v="2FS  LWFRH0154"/>
    <s v="2FS  LWFRS0224"/>
    <x v="1"/>
    <s v="H"/>
    <s v="B"/>
    <m/>
    <n v="5.4"/>
    <m/>
    <s v="N"/>
    <n v="5000"/>
    <n v="25228"/>
    <m/>
    <m/>
    <n v="5000"/>
    <n v="255"/>
    <m/>
    <m/>
    <m/>
    <n v="0.01"/>
    <n v="14"/>
    <m/>
    <m/>
    <s v="TIME OF RELEASE 4: REPLICATE WITH 02/40/52"/>
    <x v="3"/>
    <s v="H-Chehalis River H"/>
    <s v="S-Harrison+Chehalis"/>
    <s v="BC"/>
    <s v="FRTH"/>
    <s v="LWFR"/>
    <s v="N"/>
    <n v="1.0107816711590296E-2"/>
    <m/>
  </r>
  <r>
    <s v="T"/>
    <n v="4.0999999999999996"/>
    <n v="20171204"/>
    <s v="CDFO"/>
    <s v="CDFO"/>
    <n v="3"/>
    <s v="020641"/>
    <x v="0"/>
    <m/>
    <m/>
    <m/>
    <m/>
    <n v="1"/>
    <n v="3"/>
    <x v="11"/>
    <n v="19900420"/>
    <n v="19900425"/>
    <s v="2FS  LWFRR0154"/>
    <s v="2FS  LWFRH0154"/>
    <s v="2FS  LWFRS0229"/>
    <x v="2"/>
    <s v="H"/>
    <s v="B"/>
    <m/>
    <n v="1.38"/>
    <n v="52"/>
    <s v="N"/>
    <n v="5000"/>
    <n v="20976"/>
    <m/>
    <m/>
    <n v="0"/>
    <n v="190957"/>
    <n v="5000"/>
    <n v="1924"/>
    <s v="B"/>
    <n v="8.4000000000000005E-2"/>
    <n v="42"/>
    <n v="640"/>
    <m/>
    <s v="MEDIUM SIZE FISH"/>
    <x v="3"/>
    <s v="H-Chehalis River H"/>
    <s v="S-Harrison R"/>
    <s v="BC"/>
    <s v="FRTH"/>
    <s v="LWFR"/>
    <s v="N"/>
    <n v="9.1035945842868031"/>
    <m/>
  </r>
  <r>
    <s v="T"/>
    <n v="4.0999999999999996"/>
    <n v="20171204"/>
    <s v="CDFO"/>
    <s v="CDFO"/>
    <n v="3"/>
    <s v="020642"/>
    <x v="0"/>
    <m/>
    <m/>
    <m/>
    <m/>
    <n v="1"/>
    <n v="3"/>
    <x v="11"/>
    <n v="19900420"/>
    <n v="19900425"/>
    <s v="2FS  LWFRR0154"/>
    <s v="2FS  LWFRH0154"/>
    <s v="2FS  LWFRS0229"/>
    <x v="2"/>
    <s v="H"/>
    <s v="B"/>
    <m/>
    <n v="1.58"/>
    <n v="55"/>
    <s v="N"/>
    <n v="5000"/>
    <n v="24974"/>
    <m/>
    <m/>
    <n v="0"/>
    <n v="774224"/>
    <n v="5000"/>
    <n v="375"/>
    <s v="B"/>
    <n v="1.4800000000000001E-2"/>
    <n v="40"/>
    <n v="1218"/>
    <m/>
    <s v="LARGE SIZE"/>
    <x v="3"/>
    <s v="H-Chehalis River H"/>
    <s v="S-Harrison R"/>
    <s v="BC"/>
    <s v="FRTH"/>
    <s v="LWFR"/>
    <s v="N"/>
    <n v="31.001201249299271"/>
    <m/>
  </r>
  <r>
    <s v="N"/>
    <n v="4.0999999999999996"/>
    <n v="20171204"/>
    <s v="CDFO"/>
    <s v="CDFO"/>
    <n v="3"/>
    <s v="!03NOCN9459"/>
    <x v="1"/>
    <m/>
    <m/>
    <m/>
    <m/>
    <n v="1"/>
    <n v="2"/>
    <x v="2"/>
    <n v="199505"/>
    <n v="199505"/>
    <s v="2FS  UPFRR1619"/>
    <s v="2FS  UPFRH2566"/>
    <s v="2FS  UPFRS1619"/>
    <x v="1"/>
    <s v="H"/>
    <s v="B"/>
    <s v="FR"/>
    <m/>
    <m/>
    <s v="N"/>
    <m/>
    <m/>
    <m/>
    <m/>
    <n v="0"/>
    <n v="80"/>
    <m/>
    <m/>
    <s v="B"/>
    <m/>
    <m/>
    <m/>
    <m/>
    <m/>
    <x v="20"/>
    <s v="H-Gold Trail Schools"/>
    <s v="S-Bridge R"/>
    <s v="BC"/>
    <s v="FRTH"/>
    <s v="UPFR"/>
    <s v="N"/>
    <s v=""/>
    <m/>
  </r>
  <r>
    <s v="N"/>
    <n v="4.0999999999999996"/>
    <n v="20171204"/>
    <s v="CDFO"/>
    <s v="CDFO"/>
    <n v="3"/>
    <s v="!03NOCN9458"/>
    <x v="1"/>
    <m/>
    <m/>
    <m/>
    <m/>
    <n v="1"/>
    <n v="2"/>
    <x v="2"/>
    <n v="19950622"/>
    <n v="19950622"/>
    <s v="2FS  UPFRR1619"/>
    <s v="2FS  UPFRH1619"/>
    <s v="2FS  UPFRS1619"/>
    <x v="1"/>
    <s v="H"/>
    <s v="P"/>
    <m/>
    <n v="5.5"/>
    <m/>
    <s v="N"/>
    <m/>
    <m/>
    <m/>
    <m/>
    <n v="0"/>
    <n v="17290"/>
    <m/>
    <m/>
    <s v="W"/>
    <m/>
    <m/>
    <m/>
    <m/>
    <m/>
    <x v="20"/>
    <s v="H-Bridge River H"/>
    <s v="S-Bridge R"/>
    <s v="BC"/>
    <s v="FRTH"/>
    <s v="UPFR"/>
    <s v="N"/>
    <s v=""/>
    <m/>
  </r>
  <r>
    <s v="T"/>
    <n v="4.0999999999999996"/>
    <n v="20171204"/>
    <s v="CDFO"/>
    <s v="CDFO"/>
    <n v="3"/>
    <s v="023542"/>
    <x v="0"/>
    <m/>
    <m/>
    <m/>
    <m/>
    <n v="1"/>
    <n v="2"/>
    <x v="3"/>
    <n v="198604"/>
    <n v="19860428"/>
    <s v="2FS  TOMFR0045"/>
    <s v="2FS  TOMFH0162"/>
    <s v="2FS  TOMFS0045"/>
    <x v="1"/>
    <s v="H"/>
    <s v="B"/>
    <m/>
    <n v="4.8"/>
    <m/>
    <s v="N"/>
    <n v="5000"/>
    <n v="21258"/>
    <m/>
    <m/>
    <n v="0"/>
    <n v="13573"/>
    <n v="5000"/>
    <n v="203"/>
    <m/>
    <n v="9.4999999999999998E-3"/>
    <n v="1"/>
    <m/>
    <m/>
    <s v="TIME &amp;OF RELEASE-EARLY. SEE 023543(EARLY) AND 023544-45 (LATE)."/>
    <x v="17"/>
    <s v="H-Clearwater River, Up, H"/>
    <s v="S-Raft R"/>
    <s v="BC"/>
    <s v="FRTH"/>
    <s v="TOMF"/>
    <s v="N"/>
    <n v="0.63848903942045343"/>
    <m/>
  </r>
  <r>
    <s v="T"/>
    <n v="4.0999999999999996"/>
    <n v="20171204"/>
    <s v="CDFO"/>
    <s v="CDFO"/>
    <n v="3"/>
    <s v="024234"/>
    <x v="0"/>
    <m/>
    <m/>
    <m/>
    <m/>
    <n v="1"/>
    <n v="2"/>
    <x v="9"/>
    <n v="198705"/>
    <n v="19870514"/>
    <s v="2FS  LWFRR0249"/>
    <s v="2FS  LWFRH0150"/>
    <s v="2FS  LWFRS0249"/>
    <x v="1"/>
    <s v="H"/>
    <s v="B"/>
    <m/>
    <n v="12.4"/>
    <m/>
    <s v="N"/>
    <n v="5000"/>
    <n v="20391"/>
    <m/>
    <m/>
    <n v="0"/>
    <n v="36881"/>
    <n v="5000"/>
    <n v="2446"/>
    <m/>
    <n v="0.1071"/>
    <n v="1"/>
    <m/>
    <m/>
    <s v="TIME OF RELEASE-EARLY. POSS.10-50% LOSS DUE TO TRASPORT DIFFICULTIES"/>
    <x v="36"/>
    <s v="H-Inch Creek H"/>
    <s v="S-Pitt R Up"/>
    <s v="BC"/>
    <s v="FRTH"/>
    <s v="LWFR"/>
    <s v="N"/>
    <n v="1.8086901083811486"/>
    <m/>
  </r>
  <r>
    <s v="T"/>
    <n v="4.0999999999999996"/>
    <n v="20171204"/>
    <s v="CDFO"/>
    <s v="CDFO"/>
    <n v="3"/>
    <s v="181586"/>
    <x v="2"/>
    <m/>
    <m/>
    <m/>
    <m/>
    <n v="1"/>
    <n v="2"/>
    <x v="8"/>
    <n v="20110511"/>
    <n v="20110513"/>
    <s v="2FS  TOMFR0161"/>
    <s v="2FS  TOMFH1958"/>
    <s v="2FS  TOMFS0161"/>
    <x v="1"/>
    <s v="H"/>
    <s v="P"/>
    <s v="FR"/>
    <n v="5.96"/>
    <n v="80"/>
    <s v="N"/>
    <n v="5000"/>
    <n v="52914"/>
    <m/>
    <m/>
    <n v="0"/>
    <n v="4671"/>
    <n v="5000"/>
    <n v="2205"/>
    <s v="B"/>
    <n v="0.04"/>
    <n v="41"/>
    <n v="200"/>
    <m/>
    <s v="See also tag codes 181196-181198,181381-181386,181585"/>
    <x v="1"/>
    <s v="H-Shuswap River, Middle,"/>
    <s v="S-Shuswap R Low"/>
    <s v="BC"/>
    <s v="FRTH"/>
    <s v="TOMF"/>
    <s v="N"/>
    <n v="8.8275314661526244E-2"/>
    <m/>
  </r>
  <r>
    <s v="T"/>
    <n v="4.0999999999999996"/>
    <n v="20171204"/>
    <s v="CDFO"/>
    <s v="CDFO"/>
    <n v="3"/>
    <s v="181467"/>
    <x v="2"/>
    <m/>
    <m/>
    <m/>
    <m/>
    <n v="1"/>
    <n v="2"/>
    <x v="36"/>
    <n v="20130513"/>
    <n v="20130515"/>
    <s v="2FS  TOMFR0161"/>
    <s v="2FS  TOMFH1958"/>
    <s v="2FS  TOMFS0161"/>
    <x v="1"/>
    <s v="H"/>
    <s v="P"/>
    <s v="FR"/>
    <n v="6.36"/>
    <n v="81"/>
    <s v="N"/>
    <n v="5000"/>
    <n v="56415"/>
    <m/>
    <m/>
    <n v="0"/>
    <n v="1277"/>
    <n v="5000"/>
    <n v="80"/>
    <s v="B"/>
    <n v="1E-3"/>
    <n v="27"/>
    <n v="200"/>
    <m/>
    <m/>
    <x v="1"/>
    <s v="H-Shuswap River, Middle,"/>
    <s v="S-Shuswap R Low"/>
    <s v="BC"/>
    <s v="FRTH"/>
    <s v="TOMF"/>
    <s v="N"/>
    <n v="2.2635823805725427E-2"/>
    <m/>
  </r>
  <r>
    <s v="T"/>
    <n v="4.0999999999999996"/>
    <n v="20171204"/>
    <s v="CDFO"/>
    <s v="CDFO"/>
    <n v="3"/>
    <s v="181590"/>
    <x v="2"/>
    <m/>
    <m/>
    <s v="D"/>
    <s v="032011H00002492"/>
    <n v="1"/>
    <n v="3"/>
    <x v="8"/>
    <n v="20100516"/>
    <n v="20110516"/>
    <s v="2FS  LWFRR0107"/>
    <s v="2FS  LWFRH0107"/>
    <s v="2FS  LWFRS0107"/>
    <x v="1"/>
    <s v="H"/>
    <s v="P"/>
    <s v="FR"/>
    <m/>
    <m/>
    <s v="N"/>
    <n v="5000"/>
    <n v="47935"/>
    <m/>
    <m/>
    <n v="0"/>
    <n v="104499"/>
    <n v="5000"/>
    <n v="149"/>
    <s v="B"/>
    <n v="3.0999999999999999E-3"/>
    <m/>
    <m/>
    <m/>
    <m/>
    <x v="16"/>
    <s v="H-Chilliwack River H"/>
    <s v="S-Chilliwack R"/>
    <s v="BC"/>
    <s v="FRTH"/>
    <s v="LWFR"/>
    <s v="N"/>
    <n v="2.180014603108376"/>
    <m/>
  </r>
  <r>
    <s v="T"/>
    <n v="4.0999999999999996"/>
    <n v="20171204"/>
    <s v="CDFO"/>
    <s v="CDFO"/>
    <n v="3"/>
    <s v="020643"/>
    <x v="0"/>
    <m/>
    <m/>
    <m/>
    <m/>
    <n v="1"/>
    <n v="3"/>
    <x v="11"/>
    <n v="19900420"/>
    <n v="19900425"/>
    <s v="2FS  LWFRR0154"/>
    <s v="2FS  LWFRH0154"/>
    <s v="2FS  LWFRS0229"/>
    <x v="2"/>
    <s v="H"/>
    <s v="B"/>
    <m/>
    <n v="1.21"/>
    <n v="51"/>
    <s v="N"/>
    <n v="5000"/>
    <n v="26305"/>
    <m/>
    <m/>
    <n v="0"/>
    <n v="568296"/>
    <n v="5000"/>
    <n v="336"/>
    <s v="B"/>
    <n v="1.26E-2"/>
    <n v="36"/>
    <n v="1186"/>
    <m/>
    <s v="SMALL SIZE"/>
    <x v="3"/>
    <s v="H-Chehalis River H"/>
    <s v="S-Harrison R"/>
    <s v="BC"/>
    <s v="FRTH"/>
    <s v="LWFR"/>
    <s v="N"/>
    <n v="21.604105683330165"/>
    <m/>
  </r>
  <r>
    <s v="T"/>
    <n v="4.0999999999999996"/>
    <n v="20171204"/>
    <s v="CDFO"/>
    <s v="CDFO"/>
    <n v="3"/>
    <s v="020649"/>
    <x v="0"/>
    <m/>
    <m/>
    <m/>
    <m/>
    <n v="1"/>
    <n v="2"/>
    <x v="11"/>
    <n v="19900521"/>
    <n v="19900521"/>
    <s v="2FS  TOMFR0364"/>
    <s v="2FS  TOMFH0364"/>
    <s v="2FS  TOMFS0161"/>
    <x v="1"/>
    <s v="H"/>
    <s v="B"/>
    <m/>
    <n v="5.5"/>
    <n v="78"/>
    <s v="N"/>
    <n v="5000"/>
    <n v="24620"/>
    <m/>
    <m/>
    <n v="0"/>
    <n v="17405"/>
    <n v="5000"/>
    <n v="375"/>
    <s v="B"/>
    <n v="1.4999999999999999E-2"/>
    <n v="30"/>
    <n v="200"/>
    <m/>
    <m/>
    <x v="43"/>
    <s v="H-Adams River, Upper"/>
    <s v="S-Shuswap R Low"/>
    <s v="BC"/>
    <s v="FRTH"/>
    <s v="TOMF"/>
    <s v="N"/>
    <n v="0.70694557270511782"/>
    <m/>
  </r>
  <r>
    <s v="N"/>
    <n v="4.0999999999999996"/>
    <n v="20171204"/>
    <s v="CDFO"/>
    <s v="CDFO"/>
    <n v="3"/>
    <s v="!03NOCN9301"/>
    <x v="1"/>
    <m/>
    <m/>
    <m/>
    <m/>
    <n v="1"/>
    <n v="1"/>
    <x v="18"/>
    <n v="19940410"/>
    <n v="19940410"/>
    <s v="2FS  UPFRR1890"/>
    <s v="2FS  UPFRH0270"/>
    <s v="2FS  UPFRS1890"/>
    <x v="2"/>
    <s v="H"/>
    <s v="B"/>
    <m/>
    <n v="0.4"/>
    <n v="36"/>
    <s v="N"/>
    <m/>
    <m/>
    <m/>
    <m/>
    <n v="0"/>
    <n v="171128"/>
    <m/>
    <m/>
    <s v="W"/>
    <m/>
    <m/>
    <m/>
    <m/>
    <m/>
    <x v="15"/>
    <s v="H-Penny H"/>
    <s v="S-Dome Cr"/>
    <s v="BC"/>
    <s v="FRTH"/>
    <s v="UPFR"/>
    <s v="N"/>
    <s v=""/>
    <m/>
  </r>
  <r>
    <s v="N"/>
    <n v="4.0999999999999996"/>
    <n v="20171204"/>
    <s v="CDFO"/>
    <s v="CDFO"/>
    <n v="3"/>
    <s v="!03NOCN9304"/>
    <x v="1"/>
    <m/>
    <m/>
    <m/>
    <m/>
    <n v="1"/>
    <n v="2"/>
    <x v="18"/>
    <n v="19940506"/>
    <n v="19940506"/>
    <s v="2FS  UPFRR0158"/>
    <s v="2FS  UPFRH0158"/>
    <s v="2FS  UPFRS0158"/>
    <x v="1"/>
    <s v="H"/>
    <s v="P"/>
    <m/>
    <n v="4.21"/>
    <n v="70"/>
    <s v="N"/>
    <m/>
    <m/>
    <m/>
    <m/>
    <n v="0"/>
    <n v="23669"/>
    <m/>
    <m/>
    <s v="B"/>
    <m/>
    <m/>
    <m/>
    <m/>
    <m/>
    <x v="2"/>
    <s v="H-Stuart River"/>
    <s v="S-Stuart R"/>
    <s v="BC"/>
    <s v="FRTH"/>
    <s v="UPFR"/>
    <s v="N"/>
    <s v=""/>
    <m/>
  </r>
  <r>
    <s v="N"/>
    <n v="4.0999999999999996"/>
    <n v="20171204"/>
    <s v="CDFO"/>
    <s v="CDFO"/>
    <n v="3"/>
    <s v="!03RV8721"/>
    <x v="1"/>
    <m/>
    <m/>
    <m/>
    <m/>
    <n v="1"/>
    <n v="1"/>
    <x v="5"/>
    <n v="198806"/>
    <n v="19880620"/>
    <s v="2FS  UPFRR1890"/>
    <s v="2FS  UPFRH0270"/>
    <s v="2FS  UPFRS1890"/>
    <x v="2"/>
    <s v="H"/>
    <s v="B"/>
    <m/>
    <n v="1.3"/>
    <m/>
    <s v="N"/>
    <m/>
    <m/>
    <m/>
    <m/>
    <n v="2"/>
    <n v="83032"/>
    <n v="0"/>
    <n v="16"/>
    <s v="C"/>
    <m/>
    <m/>
    <m/>
    <m/>
    <s v="FED FRY RELEASE - MARKED FOR ESCAPEMENT I.D."/>
    <x v="15"/>
    <s v="H-Penny H"/>
    <s v="S-Dome Cr"/>
    <s v="BC"/>
    <s v="FRTH"/>
    <s v="UPFR"/>
    <s v="N"/>
    <s v=""/>
    <m/>
  </r>
  <r>
    <s v="T"/>
    <n v="4.0999999999999996"/>
    <n v="20171204"/>
    <s v="CDFO"/>
    <s v="CDFO"/>
    <n v="3"/>
    <s v="025522"/>
    <x v="3"/>
    <m/>
    <m/>
    <m/>
    <m/>
    <n v="1"/>
    <n v="2"/>
    <x v="17"/>
    <n v="19890614"/>
    <n v="19890615"/>
    <s v="2FS  UPFRR0155"/>
    <s v="2FS  UPFRH0155"/>
    <s v="2FS  UPFRS0155"/>
    <x v="1"/>
    <s v="H"/>
    <s v="B"/>
    <m/>
    <n v="8"/>
    <n v="87"/>
    <s v="N"/>
    <n v="5000"/>
    <n v="101626"/>
    <m/>
    <m/>
    <n v="0"/>
    <n v="196393"/>
    <n v="5000"/>
    <n v="671"/>
    <m/>
    <n v="6.6E-3"/>
    <n v="1"/>
    <m/>
    <m/>
    <s v="TIME OF RELEASE. INTERNAL REPLICATE"/>
    <x v="5"/>
    <s v="H-Quesnel River H"/>
    <s v="S-Quesnel R"/>
    <s v="BC"/>
    <s v="FRTH"/>
    <s v="UPFR"/>
    <s v="N"/>
    <n v="1.9325074292011886"/>
    <m/>
  </r>
  <r>
    <s v="N"/>
    <n v="4.0999999999999996"/>
    <n v="20171204"/>
    <s v="CDFO"/>
    <s v="CDFO"/>
    <n v="3"/>
    <s v="!03NOCN9032"/>
    <x v="1"/>
    <m/>
    <m/>
    <m/>
    <m/>
    <n v="1"/>
    <n v="2"/>
    <x v="28"/>
    <n v="19910414"/>
    <n v="19910414"/>
    <s v="2FS  TOMFR0161"/>
    <s v="2FS  TOMFH0289"/>
    <s v="2FS  TOMFS0161"/>
    <x v="4"/>
    <s v="H"/>
    <s v="B"/>
    <m/>
    <m/>
    <m/>
    <s v="N"/>
    <m/>
    <m/>
    <m/>
    <m/>
    <n v="0"/>
    <n v="160000"/>
    <m/>
    <m/>
    <s v="B"/>
    <m/>
    <m/>
    <m/>
    <m/>
    <m/>
    <x v="1"/>
    <s v="H-Kingfisher Creek/ TOMF"/>
    <s v="S-Shuswap R Low"/>
    <s v="BC"/>
    <s v="FRTH"/>
    <s v="TOMF"/>
    <s v="N"/>
    <s v=""/>
    <m/>
  </r>
  <r>
    <s v="N"/>
    <n v="4.0999999999999996"/>
    <n v="20171204"/>
    <s v="CDFO"/>
    <s v="CDFO"/>
    <n v="3"/>
    <s v="!03NOCN9040"/>
    <x v="1"/>
    <m/>
    <m/>
    <m/>
    <m/>
    <n v="1"/>
    <n v="1"/>
    <x v="28"/>
    <n v="19910704"/>
    <n v="19910704"/>
    <s v="2FS  UPFRR1890"/>
    <s v="2FS  UPFRH0270"/>
    <s v="2FS  UPFRS1890"/>
    <x v="1"/>
    <s v="H"/>
    <s v="P"/>
    <m/>
    <n v="2.4700000000000002"/>
    <n v="61"/>
    <s v="N"/>
    <m/>
    <m/>
    <m/>
    <m/>
    <n v="0"/>
    <n v="68624"/>
    <m/>
    <m/>
    <s v="B"/>
    <m/>
    <m/>
    <m/>
    <m/>
    <m/>
    <x v="15"/>
    <s v="H-Penny H"/>
    <s v="S-Dome Cr"/>
    <s v="BC"/>
    <s v="FRTH"/>
    <s v="UPFR"/>
    <s v="N"/>
    <s v=""/>
    <m/>
  </r>
  <r>
    <s v="N"/>
    <n v="4.0999999999999996"/>
    <n v="20171204"/>
    <s v="CDFO"/>
    <s v="CDFO"/>
    <n v="3"/>
    <s v="!03NOCN8722"/>
    <x v="1"/>
    <m/>
    <m/>
    <m/>
    <m/>
    <n v="1"/>
    <n v="2"/>
    <x v="5"/>
    <n v="198803"/>
    <n v="19880327"/>
    <s v="2FS  UPFRR0158"/>
    <s v="2FS  UPFRH0158"/>
    <s v="2FS  UPFRS0158"/>
    <x v="1"/>
    <s v="H"/>
    <s v="P"/>
    <m/>
    <n v="3.9"/>
    <m/>
    <s v="N"/>
    <m/>
    <m/>
    <m/>
    <m/>
    <n v="0"/>
    <n v="10000"/>
    <m/>
    <m/>
    <s v="B"/>
    <m/>
    <m/>
    <m/>
    <m/>
    <m/>
    <x v="2"/>
    <s v="H-Stuart River"/>
    <s v="S-Stuart R"/>
    <s v="BC"/>
    <s v="FRTH"/>
    <s v="UPFR"/>
    <s v="N"/>
    <s v=""/>
    <m/>
  </r>
  <r>
    <s v="T"/>
    <n v="4.0999999999999996"/>
    <n v="20171204"/>
    <s v="CDFO"/>
    <s v="CDFO"/>
    <n v="3"/>
    <s v="020314"/>
    <x v="0"/>
    <m/>
    <m/>
    <m/>
    <m/>
    <n v="1"/>
    <n v="2"/>
    <x v="13"/>
    <n v="19920519"/>
    <n v="19920520"/>
    <s v="2FS  TOMFR0364"/>
    <s v="2FS  TOMFH0364"/>
    <s v="2FS  TOMFS0161"/>
    <x v="1"/>
    <s v="H"/>
    <s v="B"/>
    <m/>
    <n v="6"/>
    <n v="81"/>
    <s v="N"/>
    <n v="5000"/>
    <n v="75839"/>
    <m/>
    <m/>
    <n v="0"/>
    <n v="29821"/>
    <n v="5000"/>
    <n v="190"/>
    <s v="B"/>
    <n v="2.5000000000000001E-3"/>
    <n v="15"/>
    <n v="400"/>
    <m/>
    <s v="POST FRESHET RELEASE"/>
    <x v="43"/>
    <s v="H-Adams River, Upper"/>
    <s v="S-Shuswap R Low"/>
    <s v="BC"/>
    <s v="FRTH"/>
    <s v="TOMF"/>
    <s v="N"/>
    <n v="0.39321457297696438"/>
    <m/>
  </r>
  <r>
    <s v="T"/>
    <n v="4.0999999999999996"/>
    <n v="20171204"/>
    <s v="CDFO"/>
    <s v="CDFO"/>
    <n v="3"/>
    <s v="022116"/>
    <x v="0"/>
    <m/>
    <m/>
    <m/>
    <m/>
    <n v="1"/>
    <n v="1"/>
    <x v="39"/>
    <n v="197707"/>
    <n v="197708"/>
    <s v="2FS  UPFRR0273"/>
    <m/>
    <s v="2FS  UPFRS0273"/>
    <x v="0"/>
    <s v="W"/>
    <s v="E"/>
    <m/>
    <m/>
    <n v="93"/>
    <m/>
    <n v="5000"/>
    <n v="793"/>
    <m/>
    <m/>
    <n v="5000"/>
    <n v="14"/>
    <m/>
    <m/>
    <m/>
    <n v="1.7299999999999999E-2"/>
    <n v="1"/>
    <m/>
    <m/>
    <m/>
    <x v="59"/>
    <s v="NA"/>
    <s v="S-Chilcotin R"/>
    <s v="BC"/>
    <s v="FRTH"/>
    <s v="UPFR"/>
    <s v="N"/>
    <n v="1.7654476670870115E-2"/>
    <m/>
  </r>
  <r>
    <s v="T"/>
    <n v="4.0999999999999996"/>
    <n v="20171204"/>
    <s v="CDFO"/>
    <s v="CDFO"/>
    <n v="3"/>
    <s v="022117"/>
    <x v="0"/>
    <m/>
    <m/>
    <m/>
    <m/>
    <n v="1"/>
    <n v="1"/>
    <x v="40"/>
    <n v="197707"/>
    <n v="197708"/>
    <s v="2FS  UPFRR0273"/>
    <m/>
    <s v="2FS  UPFRS0273"/>
    <x v="0"/>
    <s v="W"/>
    <s v="E"/>
    <m/>
    <n v="2.2000000000000002"/>
    <m/>
    <m/>
    <n v="5000"/>
    <n v="49565"/>
    <m/>
    <m/>
    <n v="5000"/>
    <n v="657"/>
    <m/>
    <m/>
    <m/>
    <n v="1.3100000000000001E-2"/>
    <n v="1"/>
    <m/>
    <m/>
    <m/>
    <x v="59"/>
    <s v="NA"/>
    <s v="S-Chilcotin R"/>
    <s v="BC"/>
    <s v="FRTH"/>
    <s v="UPFR"/>
    <s v="N"/>
    <n v="1.3255321295268839E-2"/>
    <m/>
  </r>
  <r>
    <s v="T"/>
    <n v="4.0999999999999996"/>
    <n v="20171204"/>
    <s v="CDFO"/>
    <s v="CDFO"/>
    <n v="3"/>
    <s v="184542"/>
    <x v="0"/>
    <m/>
    <m/>
    <m/>
    <m/>
    <n v="1"/>
    <n v="3"/>
    <x v="34"/>
    <n v="20000531"/>
    <n v="20000531"/>
    <s v="2FS  LWFRR0244"/>
    <s v="2FS  LWFRH0150"/>
    <s v="2FS  LWFRS0244"/>
    <x v="1"/>
    <s v="H"/>
    <s v="P"/>
    <m/>
    <n v="4.9000000000000004"/>
    <n v="78"/>
    <s v="N"/>
    <n v="5000"/>
    <n v="50337"/>
    <m/>
    <m/>
    <n v="0"/>
    <n v="105557"/>
    <m/>
    <m/>
    <s v="B"/>
    <m/>
    <n v="2"/>
    <n v="400"/>
    <m/>
    <m/>
    <x v="14"/>
    <s v="H-Inch Creek H"/>
    <s v="S-Stave R"/>
    <s v="BC"/>
    <s v="FRTH"/>
    <s v="LWFR"/>
    <s v="N"/>
    <n v="2.097006178357868"/>
    <m/>
  </r>
  <r>
    <s v="N"/>
    <n v="4.0999999999999996"/>
    <n v="20171204"/>
    <s v="CDFO"/>
    <s v="CDFO"/>
    <n v="3"/>
    <s v="!03NOCN9368"/>
    <x v="1"/>
    <m/>
    <m/>
    <m/>
    <m/>
    <n v="1"/>
    <n v="2"/>
    <x v="18"/>
    <n v="19931113"/>
    <n v="19931118"/>
    <s v="2FS  TOMFR1958"/>
    <s v="2FS  TOMFH1958"/>
    <s v="2FS  TOMFS1958"/>
    <x v="5"/>
    <s v="H"/>
    <s v="B"/>
    <m/>
    <n v="0.35"/>
    <m/>
    <s v="N"/>
    <m/>
    <m/>
    <m/>
    <m/>
    <n v="0"/>
    <n v="21740"/>
    <m/>
    <m/>
    <s v="B"/>
    <m/>
    <m/>
    <m/>
    <m/>
    <s v="EYED EGG PLANT; WEIGHT IS FROM DOUG LOFTHOUSE FOR EMERGENT FRY"/>
    <x v="12"/>
    <s v="H-Shuswap River, Middle,"/>
    <s v="S-Shuswap R Middle"/>
    <s v="BC"/>
    <s v="FRTH"/>
    <s v="TOMF"/>
    <s v="N"/>
    <s v=""/>
    <m/>
  </r>
  <r>
    <s v="N"/>
    <n v="4.0999999999999996"/>
    <n v="20171204"/>
    <s v="CDFO"/>
    <s v="CDFO"/>
    <n v="3"/>
    <s v="!03NOCN9460"/>
    <x v="1"/>
    <m/>
    <m/>
    <m/>
    <m/>
    <n v="1"/>
    <n v="2"/>
    <x v="2"/>
    <n v="19950405"/>
    <n v="19950410"/>
    <s v="2FS  TOMFR0161"/>
    <s v="2FS  TOMFH0289"/>
    <s v="2FS  TOMFS0161"/>
    <x v="4"/>
    <s v="H"/>
    <s v="B"/>
    <m/>
    <n v="0.5"/>
    <m/>
    <s v="N"/>
    <m/>
    <m/>
    <m/>
    <m/>
    <n v="0"/>
    <n v="237000"/>
    <m/>
    <m/>
    <s v="B"/>
    <m/>
    <m/>
    <m/>
    <m/>
    <m/>
    <x v="1"/>
    <s v="H-Kingfisher Creek/ TOMF"/>
    <s v="S-Shuswap R Low"/>
    <s v="BC"/>
    <s v="FRTH"/>
    <s v="TOMF"/>
    <s v="N"/>
    <s v=""/>
    <m/>
  </r>
  <r>
    <s v="N"/>
    <n v="4.0999999999999996"/>
    <n v="20171204"/>
    <s v="CDFO"/>
    <s v="CDFO"/>
    <n v="3"/>
    <s v="!03NOCN9384"/>
    <x v="1"/>
    <m/>
    <m/>
    <m/>
    <m/>
    <n v="1"/>
    <n v="1"/>
    <x v="18"/>
    <n v="199405"/>
    <n v="199405"/>
    <s v="2FS  UPFRR1625"/>
    <s v="2FS  UPFRH1651"/>
    <s v="2FS  UPFRS1625"/>
    <x v="1"/>
    <s v="H"/>
    <s v="B"/>
    <s v="FR"/>
    <m/>
    <m/>
    <s v="N"/>
    <m/>
    <m/>
    <m/>
    <m/>
    <n v="0"/>
    <n v="450"/>
    <m/>
    <m/>
    <m/>
    <m/>
    <m/>
    <m/>
    <m/>
    <m/>
    <x v="9"/>
    <s v="H-Pr George (Mackenzie) S"/>
    <s v="S-Salmon R/UPFR"/>
    <s v="BC"/>
    <s v="FRTH"/>
    <s v="UPFR"/>
    <s v="N"/>
    <s v=""/>
    <m/>
  </r>
  <r>
    <s v="T"/>
    <n v="4.0999999999999996"/>
    <n v="20171204"/>
    <s v="CDFO"/>
    <s v="CDFO"/>
    <n v="3"/>
    <s v="021009"/>
    <x v="0"/>
    <m/>
    <m/>
    <m/>
    <m/>
    <n v="1"/>
    <n v="2"/>
    <x v="28"/>
    <n v="19910503"/>
    <n v="19910505"/>
    <s v="2FS  UPFRR0158"/>
    <s v="2FS  UPFRH0158"/>
    <s v="2FS  UPFRS0158"/>
    <x v="1"/>
    <s v="H"/>
    <s v="B"/>
    <m/>
    <n v="5.03"/>
    <m/>
    <s v="N"/>
    <n v="5000"/>
    <n v="26353"/>
    <m/>
    <m/>
    <n v="0"/>
    <n v="4188"/>
    <n v="5000"/>
    <n v="538"/>
    <s v="B"/>
    <n v="0.02"/>
    <n v="1"/>
    <m/>
    <m/>
    <s v="NECHAKO RIVER STUDY- ALSO SEE 2-03-19, 2-11-22 &amp; 2-11-23"/>
    <x v="2"/>
    <s v="H-Stuart River"/>
    <s v="S-Stuart R"/>
    <s v="BC"/>
    <s v="FRTH"/>
    <s v="UPFR"/>
    <s v="N"/>
    <n v="0.15891928812658901"/>
    <m/>
  </r>
  <r>
    <s v="N"/>
    <n v="4.0999999999999996"/>
    <n v="20171204"/>
    <s v="CDFO"/>
    <s v="CDFO"/>
    <n v="3"/>
    <s v="!03NOCN8328"/>
    <x v="1"/>
    <m/>
    <m/>
    <m/>
    <m/>
    <n v="1"/>
    <n v="1"/>
    <x v="26"/>
    <n v="19840515"/>
    <n v="19840515"/>
    <s v="2FS  UPFRR0262"/>
    <s v="2FS  UPFRH1304"/>
    <s v="2FS  UPFRS0262"/>
    <x v="1"/>
    <s v="H"/>
    <s v="P"/>
    <m/>
    <n v="2.5"/>
    <m/>
    <s v="N"/>
    <m/>
    <m/>
    <m/>
    <m/>
    <n v="0"/>
    <n v="14000"/>
    <m/>
    <m/>
    <m/>
    <m/>
    <m/>
    <m/>
    <m/>
    <m/>
    <x v="56"/>
    <s v="H-Chilako River H"/>
    <s v="S-Slim Cr"/>
    <s v="BC"/>
    <s v="FRTH"/>
    <s v="UPFR"/>
    <s v="N"/>
    <s v=""/>
    <m/>
  </r>
  <r>
    <s v="N"/>
    <n v="4.0999999999999996"/>
    <n v="20171204"/>
    <s v="CDFO"/>
    <s v="CDFO"/>
    <n v="3"/>
    <s v="!03NOCN8507"/>
    <x v="1"/>
    <m/>
    <m/>
    <m/>
    <m/>
    <n v="1"/>
    <n v="1"/>
    <x v="3"/>
    <n v="198605"/>
    <n v="19860521"/>
    <s v="2FS  UPFRR0127"/>
    <s v="2FS  UPFRH0155"/>
    <s v="2FS  UPFRS0127"/>
    <x v="2"/>
    <s v="H"/>
    <s v="B"/>
    <m/>
    <n v="1.9"/>
    <m/>
    <s v="N"/>
    <m/>
    <m/>
    <m/>
    <m/>
    <n v="0"/>
    <n v="11675"/>
    <m/>
    <m/>
    <m/>
    <m/>
    <m/>
    <m/>
    <m/>
    <s v="DOWNGRADES"/>
    <x v="40"/>
    <s v="H-Quesnel River H"/>
    <s v="S-Fontoniko Cr"/>
    <s v="BC"/>
    <s v="FRTH"/>
    <s v="UPFR"/>
    <s v="N"/>
    <s v=""/>
    <m/>
  </r>
  <r>
    <s v="N"/>
    <n v="4.0999999999999996"/>
    <n v="20171204"/>
    <s v="CDFO"/>
    <s v="CDFO"/>
    <n v="3"/>
    <s v="!03NOCN0305"/>
    <x v="1"/>
    <m/>
    <m/>
    <m/>
    <m/>
    <n v="1"/>
    <n v="2"/>
    <x v="21"/>
    <n v="20040603"/>
    <n v="20040603"/>
    <s v="2FS  LWFRR6413"/>
    <s v="2FS  LWFRH0150"/>
    <s v="2FS  LWFRS1155"/>
    <x v="1"/>
    <s v="H"/>
    <s v="B"/>
    <m/>
    <n v="8.6999999999999993"/>
    <n v="94"/>
    <s v="N"/>
    <m/>
    <m/>
    <m/>
    <m/>
    <n v="0"/>
    <n v="28327"/>
    <m/>
    <m/>
    <s v="B"/>
    <m/>
    <m/>
    <m/>
    <m/>
    <s v="STARTED WITH BROOD 2002."/>
    <x v="75"/>
    <s v="H-Inch Creek H"/>
    <s v="S-Maria Sl"/>
    <s v="BC"/>
    <s v="FRTH"/>
    <s v="LWFR"/>
    <s v="N"/>
    <s v=""/>
    <m/>
  </r>
  <r>
    <s v="N"/>
    <n v="4.0999999999999996"/>
    <n v="20171204"/>
    <s v="CDFO"/>
    <s v="CDFO"/>
    <n v="3"/>
    <s v="!03NOCN9503"/>
    <x v="1"/>
    <m/>
    <m/>
    <m/>
    <m/>
    <n v="1"/>
    <n v="1"/>
    <x v="16"/>
    <n v="19960523"/>
    <n v="19960617"/>
    <s v="2FS  UPFRR1890"/>
    <s v="2FS  UPFRH0270"/>
    <s v="2FS  UPFRS1890"/>
    <x v="2"/>
    <s v="H"/>
    <s v="B"/>
    <m/>
    <n v="0.61"/>
    <n v="40"/>
    <m/>
    <m/>
    <m/>
    <m/>
    <m/>
    <n v="0"/>
    <n v="101737"/>
    <m/>
    <m/>
    <s v="B"/>
    <m/>
    <m/>
    <m/>
    <m/>
    <s v="FED FRY RELEASE"/>
    <x v="15"/>
    <s v="H-Penny H"/>
    <s v="S-Dome Cr"/>
    <s v="BC"/>
    <s v="FRTH"/>
    <s v="UPFR"/>
    <s v="N"/>
    <s v=""/>
    <m/>
  </r>
  <r>
    <s v="N"/>
    <n v="4.0999999999999996"/>
    <n v="20171204"/>
    <s v="CDFO"/>
    <s v="CDFO"/>
    <n v="3"/>
    <s v="!03LV9217"/>
    <x v="1"/>
    <m/>
    <m/>
    <m/>
    <m/>
    <n v="1"/>
    <n v="1"/>
    <x v="4"/>
    <n v="199305"/>
    <n v="199305"/>
    <s v="2FS  UPFRR1625"/>
    <s v="2FS  UPFRH1625"/>
    <s v="2FS  UPFRS1625"/>
    <x v="1"/>
    <s v="H"/>
    <s v="P"/>
    <m/>
    <m/>
    <m/>
    <s v="N"/>
    <m/>
    <m/>
    <m/>
    <m/>
    <n v="1"/>
    <n v="40000"/>
    <m/>
    <m/>
    <m/>
    <m/>
    <m/>
    <m/>
    <m/>
    <s v="MARKED FOR ESCAPEMENT I.D."/>
    <x v="9"/>
    <s v="H-Salmon River/ UPFR H"/>
    <s v="S-Salmon R/UPFR"/>
    <s v="BC"/>
    <s v="FRTH"/>
    <s v="UPFR"/>
    <s v="N"/>
    <s v=""/>
    <m/>
  </r>
  <r>
    <s v="T"/>
    <n v="4.0999999999999996"/>
    <n v="20171204"/>
    <s v="CDFO"/>
    <s v="CDFO"/>
    <n v="3"/>
    <s v="184521"/>
    <x v="0"/>
    <m/>
    <m/>
    <m/>
    <m/>
    <n v="1"/>
    <n v="1"/>
    <x v="34"/>
    <n v="20010410"/>
    <n v="20010411"/>
    <s v="2FS  TOMFR0132"/>
    <s v="2FS  TOMMH0160"/>
    <s v="2FS  TOMFS0132"/>
    <x v="3"/>
    <s v="H"/>
    <s v="P"/>
    <m/>
    <n v="10.36"/>
    <n v="98"/>
    <s v="N"/>
    <n v="5000"/>
    <n v="39006"/>
    <m/>
    <m/>
    <n v="0"/>
    <n v="58819"/>
    <n v="5000"/>
    <n v="1625"/>
    <s v="W"/>
    <n v="0.04"/>
    <n v="30"/>
    <n v="300"/>
    <m/>
    <s v="EXTENDED REARING; SOME RELEASED FROM ACCLIMATION POND."/>
    <x v="35"/>
    <s v="H-Spius Creek H"/>
    <s v="S-Salmon R/TOMF"/>
    <s v="BC"/>
    <s v="FRTH"/>
    <s v="TOMF"/>
    <s v="N"/>
    <n v="1.5079474952571399"/>
    <m/>
  </r>
  <r>
    <s v="T"/>
    <n v="4.0999999999999996"/>
    <n v="20171204"/>
    <s v="CDFO"/>
    <s v="CDFO"/>
    <n v="3"/>
    <s v="185404"/>
    <x v="2"/>
    <m/>
    <m/>
    <m/>
    <m/>
    <n v="1"/>
    <n v="1"/>
    <x v="21"/>
    <n v="20050415"/>
    <n v="20050415"/>
    <s v="2FS  UPFRR1890"/>
    <s v="2FS  UPFRH0270"/>
    <s v="2FS  UPFRS1890"/>
    <x v="3"/>
    <s v="H"/>
    <s v="P"/>
    <m/>
    <n v="12.46"/>
    <n v="101"/>
    <s v="N"/>
    <n v="5000"/>
    <n v="23591"/>
    <m/>
    <m/>
    <n v="0"/>
    <n v="73"/>
    <m/>
    <m/>
    <s v="B"/>
    <m/>
    <n v="1"/>
    <n v="100"/>
    <m/>
    <s v="SEE ALSO 195403"/>
    <x v="15"/>
    <s v="H-Penny H"/>
    <s v="S-Dome Cr"/>
    <s v="BC"/>
    <s v="FRTH"/>
    <s v="UPFR"/>
    <s v="N"/>
    <n v="3.094400406934848E-3"/>
    <m/>
  </r>
  <r>
    <s v="T"/>
    <n v="4.0999999999999996"/>
    <n v="20171204"/>
    <s v="CDFO"/>
    <s v="CDFO"/>
    <n v="3"/>
    <s v="180966"/>
    <x v="2"/>
    <m/>
    <m/>
    <m/>
    <m/>
    <n v="1"/>
    <n v="1"/>
    <x v="10"/>
    <n v="20100414"/>
    <n v="20100414"/>
    <s v="2FS  TOMMR0253"/>
    <s v="2FS  TOMMH0160"/>
    <s v="2FS  TOMMS0253"/>
    <x v="3"/>
    <s v="H"/>
    <s v="P"/>
    <m/>
    <n v="17.07"/>
    <n v="113"/>
    <s v="N"/>
    <n v="5000"/>
    <n v="49256"/>
    <m/>
    <m/>
    <n v="5000"/>
    <n v="3468"/>
    <m/>
    <m/>
    <s v="W"/>
    <n v="6.7999999999999996E-3"/>
    <n v="30"/>
    <n v="443"/>
    <m/>
    <m/>
    <x v="8"/>
    <s v="H-Spius Creek H"/>
    <s v="S-Nicola R"/>
    <s v="BC"/>
    <s v="FRTH"/>
    <s v="TOMM"/>
    <s v="N"/>
    <n v="7.0407666071138547E-2"/>
    <m/>
  </r>
  <r>
    <s v="T"/>
    <n v="4.0999999999999996"/>
    <n v="20171204"/>
    <s v="CDFO"/>
    <s v="CDFO"/>
    <n v="3"/>
    <s v="025802"/>
    <x v="0"/>
    <m/>
    <m/>
    <m/>
    <m/>
    <n v="1"/>
    <n v="1"/>
    <x v="17"/>
    <n v="19890515"/>
    <n v="19890517"/>
    <s v="2FS  LWFRR0154"/>
    <s v="2FS  LWFRH0154"/>
    <s v="2FS  UPFRS0262"/>
    <x v="1"/>
    <s v="H"/>
    <s v="B"/>
    <m/>
    <n v="7"/>
    <m/>
    <s v="N"/>
    <n v="5000"/>
    <n v="26630"/>
    <m/>
    <m/>
    <n v="0"/>
    <n v="25868"/>
    <n v="5000"/>
    <n v="334"/>
    <m/>
    <n v="1.24E-2"/>
    <n v="37"/>
    <m/>
    <m/>
    <s v="RED FLESH"/>
    <x v="3"/>
    <s v="H-Chehalis River H"/>
    <s v="S-Slim Cr"/>
    <s v="BC"/>
    <s v="FRTH"/>
    <s v="LWFR"/>
    <s v="N"/>
    <n v="0.97138565527600451"/>
    <m/>
  </r>
  <r>
    <s v="N"/>
    <n v="4.0999999999999996"/>
    <n v="20171204"/>
    <s v="CDFO"/>
    <s v="CDFO"/>
    <n v="3"/>
    <s v="!03NOCN8405"/>
    <x v="1"/>
    <m/>
    <m/>
    <m/>
    <m/>
    <n v="1"/>
    <n v="1"/>
    <x v="23"/>
    <n v="198504"/>
    <n v="19850413"/>
    <s v="2FS  UPFRR0066"/>
    <s v="2FS  UPFRH0155"/>
    <s v="2FS  UPFRS0066"/>
    <x v="1"/>
    <s v="H"/>
    <s v="P"/>
    <m/>
    <n v="3"/>
    <m/>
    <s v="N"/>
    <m/>
    <m/>
    <m/>
    <m/>
    <n v="0"/>
    <n v="35621"/>
    <m/>
    <m/>
    <s v="B"/>
    <m/>
    <m/>
    <m/>
    <m/>
    <m/>
    <x v="22"/>
    <s v="H-Quesnel River H"/>
    <s v="S-Nazko R"/>
    <s v="BC"/>
    <s v="FRTH"/>
    <s v="UPFR"/>
    <s v="N"/>
    <s v=""/>
    <m/>
  </r>
  <r>
    <s v="N"/>
    <n v="4.0999999999999996"/>
    <n v="20171204"/>
    <s v="CDFO"/>
    <s v="CDFO"/>
    <n v="3"/>
    <s v="!03NOCN8404"/>
    <x v="1"/>
    <m/>
    <m/>
    <m/>
    <m/>
    <n v="1"/>
    <n v="1"/>
    <x v="23"/>
    <n v="198504"/>
    <n v="19850406"/>
    <s v="2FS  UPFRR0134"/>
    <s v="2FS  UPFRH0155"/>
    <s v="2FS  UPFRS0134"/>
    <x v="1"/>
    <s v="H"/>
    <s v="P"/>
    <m/>
    <n v="3.5"/>
    <m/>
    <s v="N"/>
    <m/>
    <m/>
    <m/>
    <m/>
    <n v="0"/>
    <n v="110966"/>
    <m/>
    <m/>
    <m/>
    <m/>
    <m/>
    <m/>
    <m/>
    <m/>
    <x v="37"/>
    <s v="H-Quesnel River H"/>
    <s v="S-Indianpoint Cr"/>
    <s v="BC"/>
    <s v="FRTH"/>
    <s v="UPFR"/>
    <s v="N"/>
    <s v=""/>
    <m/>
  </r>
  <r>
    <s v="N"/>
    <n v="4.0999999999999996"/>
    <n v="20171204"/>
    <s v="CDFO"/>
    <s v="CDFO"/>
    <n v="3"/>
    <s v="!03NOCN9545"/>
    <x v="1"/>
    <m/>
    <m/>
    <m/>
    <m/>
    <n v="1"/>
    <n v="1"/>
    <x v="16"/>
    <n v="19960624"/>
    <n v="19960624"/>
    <s v="2FS  LWFRR0152"/>
    <s v="2FS  LWFRH0152"/>
    <s v="2FS  LWFRS0152"/>
    <x v="2"/>
    <s v="H"/>
    <s v="B"/>
    <m/>
    <n v="3.3"/>
    <m/>
    <m/>
    <m/>
    <m/>
    <m/>
    <m/>
    <n v="0"/>
    <n v="8000"/>
    <m/>
    <m/>
    <s v="B"/>
    <m/>
    <m/>
    <m/>
    <m/>
    <s v="FED FRY RELEASE"/>
    <x v="13"/>
    <s v="H-Birkenhead River H"/>
    <s v="S-Birkenhead R"/>
    <s v="BC"/>
    <s v="FRTH"/>
    <s v="LWFR"/>
    <s v="N"/>
    <s v=""/>
    <m/>
  </r>
  <r>
    <s v="N"/>
    <n v="4.0999999999999996"/>
    <n v="20171204"/>
    <s v="CDFO"/>
    <s v="CDFO"/>
    <n v="3"/>
    <s v="!03NOCN8546"/>
    <x v="1"/>
    <m/>
    <m/>
    <m/>
    <m/>
    <n v="1"/>
    <n v="2"/>
    <x v="3"/>
    <n v="198607"/>
    <n v="19860731"/>
    <s v="2FS  TOMFR0161"/>
    <s v="2FS  TOMFH0289"/>
    <s v="2FS  TOMFS0161"/>
    <x v="1"/>
    <s v="H"/>
    <s v="P"/>
    <m/>
    <n v="3"/>
    <m/>
    <s v="N"/>
    <m/>
    <m/>
    <m/>
    <m/>
    <n v="0"/>
    <n v="180000"/>
    <m/>
    <m/>
    <m/>
    <m/>
    <m/>
    <m/>
    <m/>
    <m/>
    <x v="1"/>
    <s v="H-Kingfisher Creek/ TOMF"/>
    <s v="S-Shuswap R Low"/>
    <s v="BC"/>
    <s v="FRTH"/>
    <s v="TOMF"/>
    <s v="N"/>
    <s v=""/>
    <m/>
  </r>
  <r>
    <s v="N"/>
    <n v="4.0999999999999996"/>
    <n v="20171204"/>
    <s v="CDFO"/>
    <s v="CDFO"/>
    <n v="3"/>
    <s v="!03NOCN0038"/>
    <x v="1"/>
    <m/>
    <m/>
    <m/>
    <m/>
    <n v="1"/>
    <n v="2"/>
    <x v="33"/>
    <n v="20010507"/>
    <n v="20010509"/>
    <s v="2FS  LWFRR0154"/>
    <s v="2FS  LWFRH0154"/>
    <s v="2FS  LWFRS0154"/>
    <x v="1"/>
    <s v="H"/>
    <s v="P"/>
    <m/>
    <n v="5.9"/>
    <m/>
    <s v="N"/>
    <m/>
    <m/>
    <m/>
    <m/>
    <n v="0"/>
    <n v="186230"/>
    <m/>
    <m/>
    <s v="B"/>
    <m/>
    <m/>
    <m/>
    <m/>
    <m/>
    <x v="3"/>
    <s v="H-Chehalis River H"/>
    <s v="S-Chehalis R"/>
    <s v="BC"/>
    <s v="FRTH"/>
    <s v="LWFR"/>
    <s v="N"/>
    <s v=""/>
    <m/>
  </r>
  <r>
    <s v="N"/>
    <n v="4.0999999999999996"/>
    <n v="20171204"/>
    <s v="CDFO"/>
    <s v="CDFO"/>
    <n v="3"/>
    <s v="!03NOCN0041"/>
    <x v="1"/>
    <m/>
    <m/>
    <m/>
    <m/>
    <n v="1"/>
    <n v="2"/>
    <x v="33"/>
    <n v="20010518"/>
    <n v="20010525"/>
    <s v="2FS  TOMFR0161"/>
    <s v="2FS  TOMFH0289"/>
    <s v="2FS  TOMFS0161"/>
    <x v="4"/>
    <s v="H"/>
    <s v="B"/>
    <m/>
    <n v="0.5"/>
    <m/>
    <s v="N"/>
    <m/>
    <m/>
    <m/>
    <m/>
    <n v="0"/>
    <n v="196366"/>
    <m/>
    <m/>
    <s v="B"/>
    <m/>
    <m/>
    <m/>
    <m/>
    <m/>
    <x v="1"/>
    <s v="H-Kingfisher Creek/ TOMF"/>
    <s v="S-Shuswap R Low"/>
    <s v="BC"/>
    <s v="FRTH"/>
    <s v="TOMF"/>
    <s v="N"/>
    <s v=""/>
    <m/>
  </r>
  <r>
    <s v="N"/>
    <n v="4.0999999999999996"/>
    <n v="20171204"/>
    <s v="CDFO"/>
    <s v="CDFO"/>
    <n v="3"/>
    <s v="!03NOCN8501"/>
    <x v="1"/>
    <m/>
    <m/>
    <m/>
    <m/>
    <n v="1"/>
    <n v="3"/>
    <x v="3"/>
    <n v="198606"/>
    <n v="19860610"/>
    <s v="2FS  LWFRR0107"/>
    <s v="2FS  LWFRH0107"/>
    <s v="2FS  LWFRS0107"/>
    <x v="2"/>
    <s v="H"/>
    <s v="B"/>
    <m/>
    <n v="2.9"/>
    <m/>
    <s v="N"/>
    <m/>
    <m/>
    <m/>
    <m/>
    <n v="0"/>
    <n v="36951"/>
    <m/>
    <m/>
    <m/>
    <m/>
    <m/>
    <m/>
    <m/>
    <s v="DOWNGRADES"/>
    <x v="16"/>
    <s v="H-Chilliwack River H"/>
    <s v="S-Chilliwack R"/>
    <s v="BC"/>
    <s v="FRTH"/>
    <s v="LWFR"/>
    <s v="N"/>
    <s v=""/>
    <m/>
  </r>
  <r>
    <s v="T"/>
    <n v="4.0999999999999996"/>
    <n v="20171204"/>
    <s v="CDFO"/>
    <s v="CDFO"/>
    <n v="3"/>
    <s v="182856"/>
    <x v="0"/>
    <m/>
    <m/>
    <m/>
    <m/>
    <n v="1"/>
    <n v="3"/>
    <x v="32"/>
    <n v="19970528"/>
    <n v="19970610"/>
    <s v="2FS  LWFRR0107"/>
    <s v="2FS  LWFRH0107"/>
    <s v="2FS  LWFRS0107"/>
    <x v="1"/>
    <s v="H"/>
    <s v="P"/>
    <m/>
    <n v="5.8"/>
    <m/>
    <s v="N"/>
    <n v="5000"/>
    <n v="41158"/>
    <m/>
    <m/>
    <n v="0"/>
    <n v="655939"/>
    <n v="5000"/>
    <n v="8700"/>
    <s v="B"/>
    <n v="0.17449999999999999"/>
    <n v="30"/>
    <n v="1000"/>
    <m/>
    <s v="TIME OF RELEASE- LATE. SEE 182857- EARLY"/>
    <x v="16"/>
    <s v="H-Chilliwack River H"/>
    <s v="S-Chilliwack R"/>
    <s v="BC"/>
    <s v="FRTH"/>
    <s v="LWFR"/>
    <s v="N"/>
    <n v="15.937096068808009"/>
    <m/>
  </r>
  <r>
    <s v="N"/>
    <n v="4.0999999999999996"/>
    <n v="20171204"/>
    <s v="CDFO"/>
    <s v="CDFO"/>
    <n v="3"/>
    <s v="!03NOCN0320"/>
    <x v="1"/>
    <m/>
    <m/>
    <m/>
    <m/>
    <n v="1"/>
    <n v="3"/>
    <x v="21"/>
    <n v="20040604"/>
    <n v="20040604"/>
    <s v="2FS  LWFRR6010"/>
    <s v="2FS  LWFRH0499"/>
    <s v="2FS  LWFRS0107"/>
    <x v="2"/>
    <s v="H"/>
    <s v="B"/>
    <m/>
    <n v="2.4"/>
    <m/>
    <s v="N"/>
    <m/>
    <m/>
    <m/>
    <m/>
    <n v="0"/>
    <n v="8687"/>
    <m/>
    <m/>
    <s v="B"/>
    <m/>
    <m/>
    <m/>
    <m/>
    <s v="TRANPLANTED CHILLIWACK FALL WHITES."/>
    <x v="76"/>
    <s v="H-Coquitlam River H"/>
    <s v="S-Chilliwack R"/>
    <s v="BC"/>
    <s v="FRTH"/>
    <s v="LWFR"/>
    <s v="N"/>
    <s v=""/>
    <m/>
  </r>
  <r>
    <s v="N"/>
    <n v="4.0999999999999996"/>
    <n v="20171204"/>
    <s v="CDFO"/>
    <s v="CDFO"/>
    <n v="3"/>
    <s v="!03NOCN0346"/>
    <x v="1"/>
    <m/>
    <m/>
    <m/>
    <m/>
    <n v="1"/>
    <n v="2"/>
    <x v="21"/>
    <n v="20040531"/>
    <n v="20040531"/>
    <s v="2FS  TOMFR1958"/>
    <s v="2FS  TOMFH1958"/>
    <s v="2FS  TOMFS1958"/>
    <x v="1"/>
    <s v="H"/>
    <s v="P"/>
    <m/>
    <n v="9"/>
    <n v="91"/>
    <s v="N"/>
    <m/>
    <m/>
    <m/>
    <m/>
    <n v="0"/>
    <n v="252100"/>
    <m/>
    <m/>
    <s v="B"/>
    <m/>
    <m/>
    <m/>
    <m/>
    <m/>
    <x v="12"/>
    <s v="H-Shuswap River, Middle,"/>
    <s v="S-Shuswap R Middle"/>
    <s v="BC"/>
    <s v="FRTH"/>
    <s v="TOMF"/>
    <s v="N"/>
    <s v=""/>
    <m/>
  </r>
  <r>
    <s v="N"/>
    <n v="4.0999999999999996"/>
    <n v="20171204"/>
    <s v="CDFO"/>
    <s v="CDFO"/>
    <n v="3"/>
    <s v="!03NOCN8641"/>
    <x v="1"/>
    <m/>
    <m/>
    <m/>
    <m/>
    <n v="1"/>
    <n v="2"/>
    <x v="9"/>
    <n v="198706"/>
    <n v="19870630"/>
    <s v="2FS  TOMFR0161"/>
    <s v="2FS  TOMFH0289"/>
    <s v="2FS  TOMFS0161"/>
    <x v="1"/>
    <s v="H"/>
    <s v="P"/>
    <m/>
    <n v="2"/>
    <m/>
    <s v="N"/>
    <m/>
    <m/>
    <m/>
    <m/>
    <n v="0"/>
    <n v="135000"/>
    <m/>
    <m/>
    <m/>
    <m/>
    <m/>
    <m/>
    <m/>
    <m/>
    <x v="1"/>
    <s v="H-Kingfisher Creek/ TOMF"/>
    <s v="S-Shuswap R Low"/>
    <s v="BC"/>
    <s v="FRTH"/>
    <s v="TOMF"/>
    <s v="N"/>
    <s v=""/>
    <m/>
  </r>
  <r>
    <s v="N"/>
    <n v="4.0999999999999996"/>
    <n v="20171204"/>
    <s v="CDFO"/>
    <s v="CDFO"/>
    <n v="3"/>
    <s v="!03NOCN8640"/>
    <x v="1"/>
    <m/>
    <m/>
    <m/>
    <m/>
    <n v="1"/>
    <n v="2"/>
    <x v="9"/>
    <n v="198704"/>
    <n v="19870415"/>
    <s v="2FS  TOMFR0161"/>
    <s v="2FS  TOMFH0289"/>
    <s v="2FS  TOMFS0161"/>
    <x v="4"/>
    <s v="H"/>
    <s v="B"/>
    <m/>
    <n v="0.5"/>
    <m/>
    <s v="N"/>
    <m/>
    <m/>
    <m/>
    <m/>
    <n v="0"/>
    <n v="100000"/>
    <m/>
    <m/>
    <m/>
    <m/>
    <m/>
    <m/>
    <m/>
    <m/>
    <x v="1"/>
    <s v="H-Kingfisher Creek/ TOMF"/>
    <s v="S-Shuswap R Low"/>
    <s v="BC"/>
    <s v="FRTH"/>
    <s v="TOMF"/>
    <s v="N"/>
    <s v=""/>
    <m/>
  </r>
  <r>
    <s v="N"/>
    <n v="4.0999999999999996"/>
    <n v="20171204"/>
    <s v="CDFO"/>
    <s v="CDFO"/>
    <n v="3"/>
    <s v="!03NOCN9534"/>
    <x v="1"/>
    <m/>
    <m/>
    <m/>
    <m/>
    <n v="1"/>
    <n v="1"/>
    <x v="16"/>
    <n v="199605"/>
    <n v="199605"/>
    <s v="2FS  TOMMR0253"/>
    <s v="2FS  TOMMH1925"/>
    <s v="2FS  TOMMS0253"/>
    <x v="2"/>
    <s v="H"/>
    <s v="B"/>
    <s v="FR"/>
    <n v="2"/>
    <m/>
    <s v="N"/>
    <m/>
    <m/>
    <m/>
    <m/>
    <n v="0"/>
    <n v="80"/>
    <m/>
    <m/>
    <s v="B"/>
    <m/>
    <m/>
    <m/>
    <m/>
    <m/>
    <x v="8"/>
    <s v="H-Merritt Schools"/>
    <s v="S-Nicola R"/>
    <s v="BC"/>
    <s v="FRTH"/>
    <s v="TOMM"/>
    <s v="N"/>
    <s v=""/>
    <m/>
  </r>
  <r>
    <s v="N"/>
    <n v="4.0999999999999996"/>
    <n v="20171204"/>
    <s v="CDFO"/>
    <s v="CDFO"/>
    <n v="3"/>
    <s v="!03NOCN9528"/>
    <x v="1"/>
    <m/>
    <m/>
    <m/>
    <m/>
    <n v="1"/>
    <n v="2"/>
    <x v="16"/>
    <n v="199605"/>
    <n v="199605"/>
    <s v="2FS  TOMFR0161"/>
    <s v="2FS  TOMFH1650"/>
    <s v="2FS  TOMFS0161"/>
    <x v="1"/>
    <s v="H"/>
    <s v="B"/>
    <s v="FR"/>
    <n v="2"/>
    <m/>
    <s v="N"/>
    <m/>
    <m/>
    <m/>
    <m/>
    <n v="0"/>
    <n v="750"/>
    <m/>
    <m/>
    <s v="B"/>
    <m/>
    <m/>
    <m/>
    <m/>
    <m/>
    <x v="1"/>
    <s v="H-N Okanagan-Shuswap Sch"/>
    <s v="S-Shuswap R Low"/>
    <s v="BC"/>
    <s v="FRTH"/>
    <s v="TOMF"/>
    <s v="N"/>
    <s v=""/>
    <m/>
  </r>
  <r>
    <s v="N"/>
    <n v="4.0999999999999996"/>
    <n v="20171204"/>
    <s v="CDFO"/>
    <s v="CDFO"/>
    <n v="3"/>
    <s v="!03NOCN9530"/>
    <x v="1"/>
    <m/>
    <m/>
    <m/>
    <m/>
    <n v="1"/>
    <n v="2"/>
    <x v="16"/>
    <n v="19960523"/>
    <n v="19960523"/>
    <s v="2FS  UPFRR1619"/>
    <s v="2FS  UPFRH1619"/>
    <s v="2FS  UPFRS1619"/>
    <x v="1"/>
    <s v="H"/>
    <s v="P"/>
    <m/>
    <n v="5"/>
    <m/>
    <s v="N"/>
    <m/>
    <m/>
    <m/>
    <m/>
    <n v="0"/>
    <n v="16000"/>
    <m/>
    <m/>
    <s v="B"/>
    <m/>
    <m/>
    <m/>
    <m/>
    <m/>
    <x v="20"/>
    <s v="H-Bridge River H"/>
    <s v="S-Bridge R"/>
    <s v="BC"/>
    <s v="FRTH"/>
    <s v="UPFR"/>
    <s v="N"/>
    <s v=""/>
    <m/>
  </r>
  <r>
    <s v="T"/>
    <n v="4.0999999999999996"/>
    <n v="20171204"/>
    <s v="CDFO"/>
    <s v="CDFO"/>
    <n v="3"/>
    <s v="182068"/>
    <x v="2"/>
    <m/>
    <m/>
    <s v="D"/>
    <s v="032012H00002504"/>
    <n v="1"/>
    <n v="3"/>
    <x v="30"/>
    <n v="20120516"/>
    <n v="20120528"/>
    <s v="2FS  LWFRR0107"/>
    <s v="2FS  LWFRH0107"/>
    <s v="2FS  LWFRS0107"/>
    <x v="1"/>
    <s v="H"/>
    <s v="P"/>
    <s v="VO"/>
    <n v="5.23"/>
    <m/>
    <s v="N"/>
    <n v="5000"/>
    <n v="48949"/>
    <m/>
    <m/>
    <n v="0"/>
    <n v="104081"/>
    <n v="5000"/>
    <n v="542"/>
    <s v="B"/>
    <n v="1.0999999999999999E-2"/>
    <m/>
    <m/>
    <m/>
    <m/>
    <x v="16"/>
    <s v="H-Chilliwack River H"/>
    <s v="S-Chilliwack R"/>
    <s v="BC"/>
    <s v="FRTH"/>
    <s v="LWFR"/>
    <s v="N"/>
    <n v="2.1263151443338986"/>
    <m/>
  </r>
  <r>
    <s v="T"/>
    <n v="4.0999999999999996"/>
    <n v="20171204"/>
    <s v="CDFO"/>
    <s v="CDFO"/>
    <n v="3"/>
    <s v="182467"/>
    <x v="2"/>
    <m/>
    <m/>
    <s v="D"/>
    <s v="032012H00002504"/>
    <n v="1"/>
    <n v="3"/>
    <x v="30"/>
    <n v="20120516"/>
    <n v="20120528"/>
    <s v="2FS  LWFRR0107"/>
    <s v="2FS  LWFRH0107"/>
    <s v="2FS  LWFRS0107"/>
    <x v="1"/>
    <s v="H"/>
    <s v="P"/>
    <s v="VO"/>
    <n v="5.23"/>
    <m/>
    <s v="N"/>
    <n v="0"/>
    <n v="98886"/>
    <m/>
    <m/>
    <n v="0"/>
    <n v="218359"/>
    <m/>
    <m/>
    <s v="B"/>
    <n v="1.0999999999999999E-2"/>
    <m/>
    <m/>
    <m/>
    <m/>
    <x v="16"/>
    <s v="H-Chilliwack River H"/>
    <s v="S-Chilliwack R"/>
    <s v="BC"/>
    <s v="FRTH"/>
    <s v="LWFR"/>
    <s v="N"/>
    <n v="2.2081892279999189"/>
    <m/>
  </r>
  <r>
    <s v="N"/>
    <n v="4.0999999999999996"/>
    <n v="20171204"/>
    <s v="CDFO"/>
    <s v="CDFO"/>
    <n v="3"/>
    <s v="!03NOCN8104"/>
    <x v="1"/>
    <m/>
    <m/>
    <m/>
    <m/>
    <n v="1"/>
    <n v="2"/>
    <x v="24"/>
    <n v="198204"/>
    <n v="19820401"/>
    <s v="2FS  LWFRR0107"/>
    <s v="2FS  LWFRH0107"/>
    <s v="2FS  LWFRS0249"/>
    <x v="2"/>
    <s v="H"/>
    <s v="B"/>
    <m/>
    <n v="2"/>
    <m/>
    <s v="N"/>
    <m/>
    <m/>
    <m/>
    <m/>
    <n v="0"/>
    <n v="2521"/>
    <m/>
    <m/>
    <m/>
    <m/>
    <m/>
    <m/>
    <m/>
    <s v="ALL PINHEADS"/>
    <x v="16"/>
    <s v="H-Chilliwack River H"/>
    <s v="S-Pitt R Up"/>
    <s v="BC"/>
    <s v="FRTH"/>
    <s v="LWFR"/>
    <s v="N"/>
    <s v=""/>
    <m/>
  </r>
  <r>
    <s v="N"/>
    <n v="4.0999999999999996"/>
    <n v="20171204"/>
    <s v="CDFO"/>
    <s v="CDFO"/>
    <n v="3"/>
    <s v="!03NOCN8216"/>
    <x v="1"/>
    <m/>
    <m/>
    <m/>
    <m/>
    <n v="1"/>
    <n v="3"/>
    <x v="15"/>
    <n v="198304"/>
    <n v="19830425"/>
    <s v="2FS  LWFRR0229"/>
    <s v="2FS  LWFRH9017"/>
    <s v="2FS  LWFRS0229"/>
    <x v="2"/>
    <s v="H"/>
    <s v="B"/>
    <m/>
    <m/>
    <m/>
    <s v="N"/>
    <m/>
    <m/>
    <m/>
    <m/>
    <n v="0"/>
    <n v="70138"/>
    <m/>
    <m/>
    <m/>
    <m/>
    <m/>
    <m/>
    <m/>
    <m/>
    <x v="30"/>
    <s v="H-Smokehouse H"/>
    <s v="S-Harrison R"/>
    <s v="BC"/>
    <s v="FRTH"/>
    <s v="LWFR"/>
    <s v="N"/>
    <s v=""/>
    <m/>
  </r>
  <r>
    <s v="N"/>
    <n v="4.0999999999999996"/>
    <n v="20171204"/>
    <s v="CDFO"/>
    <s v="CDFO"/>
    <n v="3"/>
    <s v="!03NOCN9741"/>
    <x v="1"/>
    <m/>
    <m/>
    <m/>
    <m/>
    <n v="1"/>
    <n v="1"/>
    <x v="1"/>
    <n v="19980615"/>
    <n v="19980615"/>
    <s v="2FS  UPFRR1890"/>
    <s v="2FS  UPFRH0270"/>
    <s v="2FS  UPFRS1890"/>
    <x v="2"/>
    <s v="H"/>
    <s v="B"/>
    <m/>
    <n v="1.77"/>
    <m/>
    <s v="N"/>
    <m/>
    <m/>
    <m/>
    <m/>
    <n v="0"/>
    <n v="49356"/>
    <m/>
    <m/>
    <s v="B"/>
    <m/>
    <m/>
    <m/>
    <m/>
    <s v="FED FRY RELEASE; SOME TO OOG CREEK (TRIB. OF DOME)"/>
    <x v="15"/>
    <s v="H-Penny H"/>
    <s v="S-Dome Cr"/>
    <s v="BC"/>
    <s v="FRTH"/>
    <s v="UPFR"/>
    <s v="N"/>
    <s v=""/>
    <m/>
  </r>
  <r>
    <s v="N"/>
    <n v="4.0999999999999996"/>
    <n v="20171204"/>
    <s v="CDFO"/>
    <s v="CDFO"/>
    <n v="3"/>
    <s v="!03NOCN9743"/>
    <x v="1"/>
    <m/>
    <m/>
    <m/>
    <m/>
    <n v="1"/>
    <n v="2"/>
    <x v="1"/>
    <n v="19980406"/>
    <n v="19980422"/>
    <s v="2FS  LWFRR0107"/>
    <s v="2FS  LWFRH0107"/>
    <s v="2FS  LWFRS0107"/>
    <x v="1"/>
    <s v="H"/>
    <s v="P"/>
    <m/>
    <n v="6"/>
    <m/>
    <s v="N"/>
    <m/>
    <m/>
    <m/>
    <m/>
    <n v="0"/>
    <n v="409319"/>
    <m/>
    <m/>
    <s v="B"/>
    <m/>
    <m/>
    <m/>
    <m/>
    <m/>
    <x v="16"/>
    <s v="H-Chilliwack River H"/>
    <s v="S-Chilliwack R"/>
    <s v="BC"/>
    <s v="FRTH"/>
    <s v="LWFR"/>
    <s v="N"/>
    <s v=""/>
    <m/>
  </r>
  <r>
    <s v="N"/>
    <n v="4.0999999999999996"/>
    <n v="20171204"/>
    <s v="CDFO"/>
    <s v="CDFO"/>
    <n v="3"/>
    <s v="!03NOCN96123"/>
    <x v="1"/>
    <m/>
    <m/>
    <m/>
    <m/>
    <n v="1"/>
    <n v="2"/>
    <x v="32"/>
    <n v="19980428"/>
    <n v="19980430"/>
    <s v="2FS  LWFRR0154"/>
    <s v="2FS  LWFRH0154"/>
    <s v="2FS  LWFRS0154"/>
    <x v="3"/>
    <s v="H"/>
    <s v="B"/>
    <m/>
    <n v="21.8"/>
    <m/>
    <s v="N"/>
    <m/>
    <m/>
    <m/>
    <m/>
    <n v="0"/>
    <n v="18092"/>
    <m/>
    <m/>
    <s v="B"/>
    <m/>
    <m/>
    <m/>
    <m/>
    <s v="YEARLING RELEASE"/>
    <x v="3"/>
    <s v="H-Chehalis River H"/>
    <s v="S-Chehalis R"/>
    <s v="BC"/>
    <s v="FRTH"/>
    <s v="LWFR"/>
    <s v="N"/>
    <s v=""/>
    <m/>
  </r>
  <r>
    <s v="T"/>
    <n v="4.0999999999999996"/>
    <n v="20171204"/>
    <s v="CDFO"/>
    <s v="CDFO"/>
    <n v="3"/>
    <s v="180842"/>
    <x v="0"/>
    <m/>
    <m/>
    <m/>
    <m/>
    <n v="1"/>
    <n v="3"/>
    <x v="4"/>
    <n v="19930416"/>
    <n v="19930427"/>
    <s v="2FS  LWFRR0154"/>
    <s v="2FS  LWFRH0154"/>
    <s v="2FS  LWFRS0229"/>
    <x v="2"/>
    <s v="H"/>
    <s v="P"/>
    <m/>
    <n v="2.1"/>
    <n v="59"/>
    <s v="N"/>
    <n v="5000"/>
    <n v="46799"/>
    <m/>
    <m/>
    <n v="0"/>
    <n v="2007022"/>
    <n v="5000"/>
    <n v="1518"/>
    <s v="B"/>
    <n v="3.1399999999999997E-2"/>
    <n v="50"/>
    <n v="2800"/>
    <m/>
    <s v="CONTROL FOR 180843,180844.FED OMP"/>
    <x v="3"/>
    <s v="H-Chehalis River H"/>
    <s v="S-Harrison R"/>
    <s v="BC"/>
    <s v="FRTH"/>
    <s v="LWFR"/>
    <s v="N"/>
    <n v="42.886001837646106"/>
    <m/>
  </r>
  <r>
    <s v="T"/>
    <n v="4.0999999999999996"/>
    <n v="20171204"/>
    <s v="CDFO"/>
    <s v="CDFO"/>
    <n v="3"/>
    <s v="180852"/>
    <x v="0"/>
    <m/>
    <m/>
    <m/>
    <m/>
    <n v="1"/>
    <n v="1"/>
    <x v="4"/>
    <n v="19930413"/>
    <n v="19930422"/>
    <s v="2FS  TOMMR0253"/>
    <s v="2FS  TOMMH0160"/>
    <s v="2FS  TOMMS0253"/>
    <x v="1"/>
    <s v="H"/>
    <s v="P"/>
    <m/>
    <n v="5"/>
    <n v="72"/>
    <s v="N"/>
    <n v="5000"/>
    <n v="75062"/>
    <m/>
    <m/>
    <n v="0"/>
    <n v="75759"/>
    <n v="5000"/>
    <n v="758"/>
    <s v="W"/>
    <n v="0.01"/>
    <n v="1"/>
    <n v="300"/>
    <m/>
    <s v="TIME OF RELEASE-PRE-FRESHET."/>
    <x v="8"/>
    <s v="H-Spius Creek H"/>
    <s v="S-Nicola R"/>
    <s v="BC"/>
    <s v="FRTH"/>
    <s v="TOMM"/>
    <s v="N"/>
    <n v="1.0092856571900561"/>
    <m/>
  </r>
  <r>
    <s v="T"/>
    <n v="4.0999999999999996"/>
    <n v="20171204"/>
    <s v="CDFO"/>
    <s v="CDFO"/>
    <n v="3"/>
    <s v="180855"/>
    <x v="0"/>
    <m/>
    <m/>
    <m/>
    <m/>
    <n v="1"/>
    <n v="2"/>
    <x v="4"/>
    <n v="19930503"/>
    <n v="19930506"/>
    <s v="2FS  TOMFR0161"/>
    <s v="2FS  TOMFH1958"/>
    <s v="2FS  TOMFS0161"/>
    <x v="1"/>
    <s v="H"/>
    <s v="P"/>
    <m/>
    <n v="4.0999999999999996"/>
    <n v="72"/>
    <s v="N"/>
    <n v="5000"/>
    <n v="73321"/>
    <m/>
    <m/>
    <n v="0"/>
    <n v="329679"/>
    <m/>
    <m/>
    <s v="B"/>
    <m/>
    <n v="20"/>
    <n v="200"/>
    <m/>
    <m/>
    <x v="1"/>
    <s v="H-Shuswap River, Middle,"/>
    <s v="S-Shuswap R Low"/>
    <s v="BC"/>
    <s v="FRTH"/>
    <s v="TOMF"/>
    <s v="N"/>
    <n v="4.4963789364574955"/>
    <m/>
  </r>
  <r>
    <s v="N"/>
    <n v="4.0999999999999996"/>
    <n v="20171204"/>
    <s v="CDFO"/>
    <s v="CDFO"/>
    <n v="3"/>
    <s v="!03NOCN97110"/>
    <x v="1"/>
    <m/>
    <m/>
    <m/>
    <m/>
    <n v="1"/>
    <n v="1"/>
    <x v="1"/>
    <n v="19990412"/>
    <n v="19990415"/>
    <s v="2FS  TOMMR1387"/>
    <s v="2FS  TOMMH0160"/>
    <s v="2FS  TOMMS1387"/>
    <x v="3"/>
    <s v="H"/>
    <s v="B"/>
    <m/>
    <n v="18.399999999999999"/>
    <n v="116"/>
    <s v="N"/>
    <m/>
    <m/>
    <m/>
    <m/>
    <n v="0"/>
    <n v="84830"/>
    <m/>
    <m/>
    <s v="B"/>
    <m/>
    <m/>
    <m/>
    <m/>
    <m/>
    <x v="18"/>
    <s v="H-Spius Creek H"/>
    <s v="S-Coldwater R"/>
    <s v="BC"/>
    <s v="FRTH"/>
    <s v="TOMM"/>
    <s v="N"/>
    <s v=""/>
    <m/>
  </r>
  <r>
    <s v="N"/>
    <n v="4.0999999999999996"/>
    <n v="20171204"/>
    <s v="CDFO"/>
    <s v="CDFO"/>
    <n v="3"/>
    <s v="!03NOCN8225"/>
    <x v="1"/>
    <m/>
    <m/>
    <m/>
    <m/>
    <n v="1"/>
    <n v="2"/>
    <x v="15"/>
    <n v="198304"/>
    <n v="19830401"/>
    <s v="2FS  TOMFR0161"/>
    <s v="2FS  TOMFH0289"/>
    <s v="2FS  TOMFS0161"/>
    <x v="4"/>
    <s v="H"/>
    <s v="B"/>
    <m/>
    <n v="0.5"/>
    <m/>
    <s v="N"/>
    <m/>
    <m/>
    <m/>
    <m/>
    <n v="0"/>
    <n v="27000"/>
    <m/>
    <m/>
    <m/>
    <m/>
    <m/>
    <m/>
    <m/>
    <m/>
    <x v="1"/>
    <s v="H-Kingfisher Creek/ TOMF"/>
    <s v="S-Shuswap R Low"/>
    <s v="BC"/>
    <s v="FRTH"/>
    <s v="TOMF"/>
    <s v="N"/>
    <s v=""/>
    <m/>
  </r>
  <r>
    <s v="N"/>
    <n v="4.0999999999999996"/>
    <n v="20171204"/>
    <s v="CDFO"/>
    <s v="CDFO"/>
    <n v="3"/>
    <s v="!03NOCN0067"/>
    <x v="1"/>
    <m/>
    <m/>
    <m/>
    <m/>
    <n v="1"/>
    <n v="2"/>
    <x v="33"/>
    <n v="20010427"/>
    <n v="20010427"/>
    <s v="2FS  UPFRR0155"/>
    <s v="2FS  UPFRH0155"/>
    <s v="2FS  UPFRS0155"/>
    <x v="2"/>
    <s v="H"/>
    <s v="B"/>
    <m/>
    <n v="2.97"/>
    <m/>
    <s v="N"/>
    <m/>
    <m/>
    <m/>
    <m/>
    <n v="0"/>
    <n v="97105"/>
    <m/>
    <m/>
    <s v="B"/>
    <m/>
    <m/>
    <m/>
    <m/>
    <m/>
    <x v="5"/>
    <s v="H-Quesnel River H"/>
    <s v="S-Quesnel R"/>
    <s v="BC"/>
    <s v="FRTH"/>
    <s v="UPFR"/>
    <s v="N"/>
    <s v=""/>
    <m/>
  </r>
  <r>
    <s v="N"/>
    <n v="4.0999999999999996"/>
    <n v="20171204"/>
    <s v="CDFO"/>
    <s v="CDFO"/>
    <n v="3"/>
    <s v="!03NOCN98117"/>
    <x v="1"/>
    <m/>
    <m/>
    <m/>
    <m/>
    <n v="1"/>
    <n v="1"/>
    <x v="19"/>
    <n v="20000430"/>
    <n v="20000430"/>
    <s v="2FS  TOMMR0254"/>
    <s v="2FS  TOMMH0254"/>
    <s v="2FS  TOMMS0254"/>
    <x v="3"/>
    <s v="H"/>
    <s v="B"/>
    <m/>
    <n v="20"/>
    <m/>
    <s v="N"/>
    <m/>
    <m/>
    <m/>
    <m/>
    <n v="0"/>
    <n v="51500"/>
    <m/>
    <m/>
    <s v="B"/>
    <m/>
    <m/>
    <m/>
    <m/>
    <s v="EXTENDED REARING."/>
    <x v="50"/>
    <s v="H-Deadman River H"/>
    <s v="S-Deadman R"/>
    <s v="BC"/>
    <s v="FRTH"/>
    <s v="TOMM"/>
    <s v="N"/>
    <s v=""/>
    <m/>
  </r>
  <r>
    <s v="N"/>
    <n v="4.0999999999999996"/>
    <n v="20171204"/>
    <s v="CDFO"/>
    <s v="CDFO"/>
    <n v="3"/>
    <s v="!03NOCN98118"/>
    <x v="1"/>
    <m/>
    <m/>
    <m/>
    <m/>
    <n v="1"/>
    <n v="1"/>
    <x v="19"/>
    <n v="20000418"/>
    <n v="20000420"/>
    <s v="2FS  TOMMR0160"/>
    <s v="2FS  TOMMH0160"/>
    <s v="2FS  TOMMS0160"/>
    <x v="3"/>
    <s v="H"/>
    <s v="B"/>
    <m/>
    <n v="19.13"/>
    <n v="177"/>
    <s v="N"/>
    <m/>
    <m/>
    <m/>
    <m/>
    <n v="0"/>
    <n v="26063"/>
    <m/>
    <m/>
    <s v="W"/>
    <m/>
    <m/>
    <m/>
    <m/>
    <s v="EXTENDED REARING."/>
    <x v="21"/>
    <s v="H-Spius Creek H"/>
    <s v="S-Spius Cr"/>
    <s v="BC"/>
    <s v="FRTH"/>
    <s v="TOMM"/>
    <s v="N"/>
    <s v=""/>
    <m/>
  </r>
  <r>
    <s v="N"/>
    <n v="4.0999999999999996"/>
    <n v="20171204"/>
    <s v="CDFO"/>
    <s v="CDFO"/>
    <n v="3"/>
    <s v="!03NOCN0612"/>
    <x v="1"/>
    <m/>
    <m/>
    <m/>
    <m/>
    <n v="1"/>
    <n v="2"/>
    <x v="22"/>
    <n v="20070622"/>
    <n v="20070622"/>
    <s v="2FS  TOMFR0161"/>
    <s v="2FS  TOMFH0289"/>
    <s v="2FS  TOMFS0161"/>
    <x v="1"/>
    <s v="H"/>
    <s v="P"/>
    <m/>
    <n v="5"/>
    <m/>
    <s v="N"/>
    <m/>
    <m/>
    <m/>
    <m/>
    <n v="0"/>
    <n v="180000"/>
    <m/>
    <m/>
    <s v="B"/>
    <m/>
    <m/>
    <m/>
    <m/>
    <m/>
    <x v="1"/>
    <s v="H-Kingfisher Creek/ TOMF"/>
    <s v="S-Shuswap R Low"/>
    <s v="BC"/>
    <s v="FRTH"/>
    <s v="TOMF"/>
    <s v="N"/>
    <s v=""/>
    <m/>
  </r>
  <r>
    <s v="N"/>
    <n v="4.0999999999999996"/>
    <n v="20171204"/>
    <s v="CDFO"/>
    <s v="CDFO"/>
    <n v="3"/>
    <s v="!03NOCN0069"/>
    <x v="1"/>
    <m/>
    <m/>
    <m/>
    <m/>
    <n v="1"/>
    <n v="3"/>
    <x v="33"/>
    <n v="20010603"/>
    <n v="20010610"/>
    <s v="2FS  LWFRR0302"/>
    <s v="2FS  LWFRH0302"/>
    <s v="2FS  LWFRS0302"/>
    <x v="1"/>
    <s v="H"/>
    <s v="P"/>
    <m/>
    <n v="3"/>
    <m/>
    <s v="N"/>
    <m/>
    <m/>
    <m/>
    <m/>
    <n v="0"/>
    <n v="84794"/>
    <m/>
    <m/>
    <s v="B"/>
    <m/>
    <m/>
    <m/>
    <m/>
    <m/>
    <x v="32"/>
    <s v="H-Alouette River, South H"/>
    <s v="S-Alouette R S"/>
    <s v="BC"/>
    <s v="FRTH"/>
    <s v="LWFR"/>
    <s v="N"/>
    <s v=""/>
    <m/>
  </r>
  <r>
    <s v="T"/>
    <n v="4.0999999999999996"/>
    <n v="20171204"/>
    <s v="CDFO"/>
    <s v="CDFO"/>
    <n v="3"/>
    <s v="185657"/>
    <x v="2"/>
    <m/>
    <m/>
    <s v="D"/>
    <s v="032007H00000394"/>
    <n v="1"/>
    <n v="3"/>
    <x v="22"/>
    <n v="20070516"/>
    <n v="20070604"/>
    <s v="2FS  LWFRR0107"/>
    <s v="2FS  LWFRH0107"/>
    <s v="2FS  LWFRS0107"/>
    <x v="1"/>
    <s v="H"/>
    <s v="P"/>
    <m/>
    <n v="5.8"/>
    <m/>
    <s v="N"/>
    <n v="0"/>
    <n v="23188"/>
    <m/>
    <m/>
    <n v="0"/>
    <n v="118269"/>
    <m/>
    <m/>
    <s v="B"/>
    <n v="6.9800000000000001E-2"/>
    <n v="44"/>
    <n v="525"/>
    <m/>
    <s v="DIT: CWT ONLY. SEE 185658-59, 185607, 185609, 185706, 185708, 185710."/>
    <x v="16"/>
    <s v="H-Chilliwack River H"/>
    <s v="S-Chilliwack R"/>
    <s v="BC"/>
    <s v="FRTH"/>
    <s v="LWFR"/>
    <s v="N"/>
    <n v="5.1004398826979473"/>
    <m/>
  </r>
  <r>
    <s v="N"/>
    <n v="4.0999999999999996"/>
    <n v="20171204"/>
    <s v="CDFO"/>
    <s v="CDFO"/>
    <n v="3"/>
    <s v="!03NOCN9060"/>
    <x v="1"/>
    <m/>
    <m/>
    <m/>
    <m/>
    <n v="1"/>
    <n v="2"/>
    <x v="28"/>
    <n v="199105"/>
    <n v="199105"/>
    <s v="2FS  UPFRR0158"/>
    <s v="2FS  UPFRH1651"/>
    <s v="2FS  UPFRS0158"/>
    <x v="1"/>
    <s v="H"/>
    <s v="B"/>
    <s v="FR"/>
    <m/>
    <m/>
    <s v="N"/>
    <m/>
    <m/>
    <m/>
    <m/>
    <n v="0"/>
    <n v="80"/>
    <m/>
    <m/>
    <s v="B"/>
    <m/>
    <m/>
    <m/>
    <m/>
    <m/>
    <x v="2"/>
    <s v="H-Pr George (Mackenzie) S"/>
    <s v="S-Stuart R"/>
    <s v="BC"/>
    <s v="FRTH"/>
    <s v="UPFR"/>
    <s v="N"/>
    <s v=""/>
    <m/>
  </r>
  <r>
    <s v="T"/>
    <n v="4.0999999999999996"/>
    <n v="20171204"/>
    <s v="CDFO"/>
    <s v="CDFO"/>
    <n v="3"/>
    <s v="181917"/>
    <x v="0"/>
    <m/>
    <m/>
    <m/>
    <m/>
    <n v="1"/>
    <n v="1"/>
    <x v="21"/>
    <n v="20050429"/>
    <n v="20050429"/>
    <s v="2FS  TOMMR0253"/>
    <s v="2FS  TOMMH0160"/>
    <s v="2FS  TOMMS0253"/>
    <x v="3"/>
    <s v="H"/>
    <s v="P"/>
    <m/>
    <n v="16"/>
    <n v="112"/>
    <s v="N"/>
    <n v="5000"/>
    <n v="16627"/>
    <m/>
    <m/>
    <n v="0"/>
    <n v="14804"/>
    <n v="5000"/>
    <n v="50"/>
    <s v="W"/>
    <n v="3.0000000000000001E-3"/>
    <n v="30"/>
    <n v="300"/>
    <m/>
    <s v="SEE ALSO 181915, 181916 &amp; 184050-51."/>
    <x v="8"/>
    <s v="H-Spius Creek H"/>
    <s v="S-Nicola R"/>
    <s v="BC"/>
    <s v="FRTH"/>
    <s v="TOMM"/>
    <s v="N"/>
    <n v="0.89035905454982855"/>
    <m/>
  </r>
  <r>
    <s v="N"/>
    <n v="4.0999999999999996"/>
    <n v="20171204"/>
    <s v="CDFO"/>
    <s v="CDFO"/>
    <n v="3"/>
    <s v="!03NOCN9061"/>
    <x v="1"/>
    <m/>
    <m/>
    <m/>
    <m/>
    <n v="1"/>
    <n v="1"/>
    <x v="28"/>
    <n v="199105"/>
    <n v="199106"/>
    <s v="2FS  UPFRR1625"/>
    <s v="2FS  UPFRH1651"/>
    <s v="2FS  UPFRS1625"/>
    <x v="1"/>
    <s v="H"/>
    <s v="B"/>
    <s v="FR"/>
    <m/>
    <m/>
    <s v="N"/>
    <m/>
    <m/>
    <m/>
    <m/>
    <n v="0"/>
    <n v="400"/>
    <m/>
    <m/>
    <s v="B"/>
    <m/>
    <m/>
    <m/>
    <m/>
    <m/>
    <x v="9"/>
    <s v="H-Pr George (Mackenzie) S"/>
    <s v="S-Salmon R/UPFR"/>
    <s v="BC"/>
    <s v="FRTH"/>
    <s v="UPFR"/>
    <s v="N"/>
    <s v=""/>
    <m/>
  </r>
  <r>
    <s v="T"/>
    <n v="4.0999999999999996"/>
    <n v="20171204"/>
    <s v="CDFO"/>
    <s v="CDFO"/>
    <n v="3"/>
    <s v="185935"/>
    <x v="2"/>
    <m/>
    <m/>
    <m/>
    <m/>
    <n v="1"/>
    <n v="1"/>
    <x v="22"/>
    <n v="20080423"/>
    <n v="20080425"/>
    <s v="2FS  TOMMR0253"/>
    <s v="2FS  TOMMH0160"/>
    <s v="2FS  TOMMS0253"/>
    <x v="3"/>
    <s v="H"/>
    <s v="P"/>
    <m/>
    <n v="14.03"/>
    <n v="107"/>
    <s v="N"/>
    <n v="5000"/>
    <n v="56661"/>
    <m/>
    <m/>
    <n v="0"/>
    <n v="2230"/>
    <m/>
    <m/>
    <s v="B"/>
    <m/>
    <n v="30"/>
    <n v="300"/>
    <m/>
    <s v="ALSO SEE TAGCODES 185936 &amp; 185926."/>
    <x v="8"/>
    <s v="H-Spius Creek H"/>
    <s v="S-Nicola R"/>
    <s v="BC"/>
    <s v="FRTH"/>
    <s v="TOMM"/>
    <s v="N"/>
    <n v="3.9356876864157002E-2"/>
    <m/>
  </r>
  <r>
    <s v="N"/>
    <n v="4.0999999999999996"/>
    <n v="20171204"/>
    <s v="CDFO"/>
    <s v="CDFO"/>
    <n v="3"/>
    <s v="!03NOCN9063"/>
    <x v="1"/>
    <m/>
    <m/>
    <m/>
    <m/>
    <n v="1"/>
    <n v="2"/>
    <x v="28"/>
    <n v="199104"/>
    <n v="199105"/>
    <s v="2FS  UPFRR0155"/>
    <s v="2FS  UPFRH0022"/>
    <s v="2FS  UPFRS0155"/>
    <x v="1"/>
    <s v="H"/>
    <s v="B"/>
    <s v="FR"/>
    <n v="3"/>
    <m/>
    <s v="N"/>
    <m/>
    <m/>
    <m/>
    <m/>
    <n v="0"/>
    <n v="440"/>
    <m/>
    <m/>
    <s v="B"/>
    <m/>
    <m/>
    <m/>
    <m/>
    <m/>
    <x v="5"/>
    <s v="H-Williams Lk Schools"/>
    <s v="S-Quesnel R"/>
    <s v="BC"/>
    <s v="FRTH"/>
    <s v="UPFR"/>
    <s v="N"/>
    <s v=""/>
    <m/>
  </r>
  <r>
    <s v="N"/>
    <n v="4.0999999999999996"/>
    <n v="20171204"/>
    <s v="CDFO"/>
    <s v="CDFO"/>
    <n v="3"/>
    <s v="!03NOCN9067"/>
    <x v="1"/>
    <m/>
    <m/>
    <m/>
    <m/>
    <n v="1"/>
    <n v="2"/>
    <x v="28"/>
    <n v="199105"/>
    <n v="199105"/>
    <s v="2FS  TOMFR0161"/>
    <s v="2FS  TOMFH1650"/>
    <s v="2FS  TOMFS0161"/>
    <x v="1"/>
    <s v="H"/>
    <s v="B"/>
    <s v="FR"/>
    <m/>
    <m/>
    <s v="N"/>
    <m/>
    <m/>
    <m/>
    <m/>
    <n v="0"/>
    <n v="80"/>
    <m/>
    <m/>
    <s v="B"/>
    <m/>
    <m/>
    <m/>
    <m/>
    <m/>
    <x v="1"/>
    <s v="H-N Okanagan-Shuswap Sch"/>
    <s v="S-Shuswap R Low"/>
    <s v="BC"/>
    <s v="FRTH"/>
    <s v="TOMF"/>
    <s v="N"/>
    <s v=""/>
    <m/>
  </r>
  <r>
    <s v="N"/>
    <n v="4.0999999999999996"/>
    <n v="20171204"/>
    <s v="CDFO"/>
    <s v="CDFO"/>
    <n v="3"/>
    <s v="!03NOCN9068"/>
    <x v="1"/>
    <m/>
    <m/>
    <m/>
    <m/>
    <n v="1"/>
    <n v="2"/>
    <x v="28"/>
    <n v="199106"/>
    <n v="199106"/>
    <s v="2FS  UPFRR1619"/>
    <s v="2FS  UPFRH1619"/>
    <s v="2FS  UPFRS1619"/>
    <x v="1"/>
    <s v="H"/>
    <s v="P"/>
    <m/>
    <m/>
    <m/>
    <s v="N"/>
    <m/>
    <m/>
    <m/>
    <m/>
    <n v="0"/>
    <n v="25000"/>
    <m/>
    <m/>
    <s v="B"/>
    <m/>
    <m/>
    <m/>
    <m/>
    <m/>
    <x v="20"/>
    <s v="H-Bridge River H"/>
    <s v="S-Bridge R"/>
    <s v="BC"/>
    <s v="FRTH"/>
    <s v="UPFR"/>
    <s v="N"/>
    <s v=""/>
    <m/>
  </r>
  <r>
    <s v="T"/>
    <n v="4.0999999999999996"/>
    <n v="20171204"/>
    <s v="CDFO"/>
    <s v="CDFO"/>
    <n v="3"/>
    <s v="186243"/>
    <x v="2"/>
    <m/>
    <m/>
    <s v="D"/>
    <s v="032008H00000396"/>
    <n v="1"/>
    <n v="3"/>
    <x v="27"/>
    <n v="20080520"/>
    <n v="20080520"/>
    <s v="2FS  LWFRR0107"/>
    <s v="2FS  LWFRH0107"/>
    <s v="2FS  LWFRS0107"/>
    <x v="1"/>
    <s v="H"/>
    <s v="P"/>
    <m/>
    <n v="6.3"/>
    <m/>
    <s v="N"/>
    <n v="0"/>
    <n v="49761"/>
    <m/>
    <m/>
    <n v="0"/>
    <n v="267445"/>
    <m/>
    <m/>
    <s v="B"/>
    <n v="4.4000000000000003E-3"/>
    <n v="41"/>
    <n v="912"/>
    <m/>
    <s v="CWT-ONLY PORTION OF DIT PAIR. SEE 186242 FOR AD-CLIPPED PORTION OF DIT PAIR."/>
    <x v="16"/>
    <s v="H-Chilliwack River H"/>
    <s v="S-Chilliwack R"/>
    <s v="BC"/>
    <s v="FRTH"/>
    <s v="LWFR"/>
    <s v="N"/>
    <n v="5.3745905427945582"/>
    <m/>
  </r>
  <r>
    <s v="T"/>
    <n v="4.0999999999999996"/>
    <n v="20171204"/>
    <s v="CDFO"/>
    <s v="CDFO"/>
    <n v="3"/>
    <s v="185556"/>
    <x v="2"/>
    <m/>
    <m/>
    <m/>
    <m/>
    <n v="1"/>
    <n v="3"/>
    <x v="27"/>
    <n v="20080602"/>
    <n v="20080602"/>
    <s v="2FS  LWFRR0229"/>
    <s v="2FS  LWFRH0154"/>
    <s v="2FS  LWFRS0229"/>
    <x v="1"/>
    <s v="H"/>
    <s v="P"/>
    <m/>
    <n v="5.59"/>
    <m/>
    <s v="N"/>
    <n v="5000"/>
    <n v="25857"/>
    <m/>
    <m/>
    <n v="5000"/>
    <n v="104"/>
    <m/>
    <m/>
    <m/>
    <n v="4.0000000000000001E-3"/>
    <m/>
    <n v="500"/>
    <m/>
    <s v="RELEASED AT LOG DUMP ON CHEHALIS NATIVE RESERVE."/>
    <x v="30"/>
    <s v="H-Chehalis River H"/>
    <s v="S-Harrison R"/>
    <s v="BC"/>
    <s v="FRTH"/>
    <s v="LWFR"/>
    <s v="N"/>
    <n v="4.0221216691804923E-3"/>
    <m/>
  </r>
  <r>
    <s v="N"/>
    <n v="4.0999999999999996"/>
    <n v="20171204"/>
    <s v="CDFO"/>
    <s v="CDFO"/>
    <n v="3"/>
    <s v="!03NOCN05132"/>
    <x v="1"/>
    <m/>
    <m/>
    <m/>
    <m/>
    <n v="1"/>
    <n v="2"/>
    <x v="14"/>
    <n v="20060508"/>
    <n v="20060508"/>
    <s v="2FS  LWFRR0107"/>
    <s v="2FS  LWFRH0154"/>
    <s v="2FS  LWFRS0107"/>
    <x v="1"/>
    <s v="H"/>
    <s v="P"/>
    <m/>
    <n v="7.36"/>
    <m/>
    <m/>
    <m/>
    <m/>
    <m/>
    <m/>
    <n v="0"/>
    <n v="374501"/>
    <m/>
    <m/>
    <s v="B"/>
    <m/>
    <m/>
    <m/>
    <m/>
    <m/>
    <x v="16"/>
    <s v="H-Chehalis River H"/>
    <s v="S-Chilliwack R"/>
    <s v="BC"/>
    <s v="FRTH"/>
    <s v="LWFR"/>
    <s v="N"/>
    <s v=""/>
    <m/>
  </r>
  <r>
    <s v="N"/>
    <n v="4.0999999999999996"/>
    <n v="20171204"/>
    <s v="CDFO"/>
    <s v="CDFO"/>
    <n v="3"/>
    <s v="!03NOCN0694"/>
    <x v="1"/>
    <m/>
    <m/>
    <m/>
    <m/>
    <n v="1"/>
    <n v="1"/>
    <x v="22"/>
    <n v="20070502"/>
    <n v="20070504"/>
    <s v="2FS  TOMMR1387"/>
    <s v="2FS  TOMMH0160"/>
    <s v="2FS  TOMMS1387"/>
    <x v="2"/>
    <s v="H"/>
    <s v="B"/>
    <m/>
    <n v="1.96"/>
    <n v="56"/>
    <s v="N"/>
    <m/>
    <m/>
    <m/>
    <m/>
    <n v="0"/>
    <n v="52858"/>
    <m/>
    <m/>
    <s v="W"/>
    <m/>
    <m/>
    <m/>
    <m/>
    <m/>
    <x v="18"/>
    <s v="H-Spius Creek H"/>
    <s v="S-Coldwater R"/>
    <s v="BC"/>
    <s v="FRTH"/>
    <s v="TOMM"/>
    <s v="N"/>
    <s v=""/>
    <m/>
  </r>
  <r>
    <s v="N"/>
    <n v="4.0999999999999996"/>
    <n v="20171204"/>
    <s v="CDFO"/>
    <s v="CDFO"/>
    <n v="3"/>
    <s v="!03NOCN0537"/>
    <x v="1"/>
    <m/>
    <m/>
    <m/>
    <m/>
    <n v="1"/>
    <n v="2"/>
    <x v="14"/>
    <n v="20060508"/>
    <n v="20060508"/>
    <s v="2FS  LWFRR0154"/>
    <s v="2FS  LWFRH0154"/>
    <s v="2FS  LWFRS0107"/>
    <x v="1"/>
    <s v="H"/>
    <s v="P"/>
    <m/>
    <n v="7.36"/>
    <m/>
    <s v="N"/>
    <m/>
    <m/>
    <m/>
    <m/>
    <n v="0"/>
    <n v="374501"/>
    <m/>
    <m/>
    <s v="B"/>
    <m/>
    <m/>
    <m/>
    <m/>
    <m/>
    <x v="3"/>
    <s v="H-Chehalis River H"/>
    <s v="S-Chilliwack R"/>
    <s v="BC"/>
    <s v="FRTH"/>
    <s v="LWFR"/>
    <s v="N"/>
    <s v=""/>
    <m/>
  </r>
  <r>
    <s v="N"/>
    <n v="4.0999999999999996"/>
    <n v="20171204"/>
    <s v="CDFO"/>
    <s v="CDFO"/>
    <n v="3"/>
    <s v="!03NOCN9109"/>
    <x v="1"/>
    <m/>
    <m/>
    <m/>
    <m/>
    <n v="1"/>
    <n v="1"/>
    <x v="13"/>
    <n v="199206"/>
    <n v="19920611"/>
    <s v="2FS  TOMMR1387"/>
    <s v="2FS  TOMMH0160"/>
    <s v="2FS  TOMMS1387"/>
    <x v="1"/>
    <s v="H"/>
    <s v="P"/>
    <m/>
    <n v="3"/>
    <n v="63"/>
    <s v="N"/>
    <m/>
    <m/>
    <m/>
    <m/>
    <n v="0"/>
    <n v="29450"/>
    <m/>
    <m/>
    <s v="W"/>
    <m/>
    <m/>
    <m/>
    <m/>
    <s v="SURPLUS FISH"/>
    <x v="18"/>
    <s v="H-Spius Creek H"/>
    <s v="S-Coldwater R"/>
    <s v="BC"/>
    <s v="FRTH"/>
    <s v="TOMM"/>
    <s v="N"/>
    <s v=""/>
    <m/>
  </r>
  <r>
    <s v="N"/>
    <n v="4.0999999999999996"/>
    <n v="20171204"/>
    <s v="CDFO"/>
    <s v="CDFO"/>
    <n v="3"/>
    <s v="!03NOCN06153"/>
    <x v="1"/>
    <m/>
    <m/>
    <m/>
    <m/>
    <n v="1"/>
    <n v="1"/>
    <x v="22"/>
    <n v="20080417"/>
    <n v="20080421"/>
    <s v="2FS  TOMMR1387"/>
    <s v="2FS  TOMMH0160"/>
    <s v="2FS  TOMMS1387"/>
    <x v="3"/>
    <s v="H"/>
    <s v="P"/>
    <m/>
    <n v="21.37"/>
    <n v="120"/>
    <s v="N"/>
    <m/>
    <m/>
    <m/>
    <m/>
    <n v="0"/>
    <n v="42769"/>
    <m/>
    <m/>
    <s v="B"/>
    <m/>
    <m/>
    <m/>
    <m/>
    <m/>
    <x v="18"/>
    <s v="H-Spius Creek H"/>
    <s v="S-Coldwater R"/>
    <s v="BC"/>
    <s v="FRTH"/>
    <s v="TOMM"/>
    <s v="N"/>
    <s v=""/>
    <m/>
  </r>
  <r>
    <s v="N"/>
    <n v="4.0999999999999996"/>
    <n v="20171204"/>
    <s v="CDFO"/>
    <s v="CDFO"/>
    <n v="3"/>
    <s v="!03NOCN0303"/>
    <x v="1"/>
    <m/>
    <m/>
    <m/>
    <m/>
    <n v="1"/>
    <n v="2"/>
    <x v="21"/>
    <n v="20040602"/>
    <n v="20040602"/>
    <s v="2FS  LWFRR1155"/>
    <s v="2FS  LWFRH0150"/>
    <s v="2FS  LWFRS1155"/>
    <x v="1"/>
    <s v="H"/>
    <s v="P"/>
    <m/>
    <n v="8.6999999999999993"/>
    <n v="94"/>
    <s v="N"/>
    <m/>
    <m/>
    <m/>
    <m/>
    <n v="0"/>
    <n v="20276"/>
    <m/>
    <m/>
    <s v="W"/>
    <m/>
    <m/>
    <m/>
    <m/>
    <s v="SCATTER RELEASE - UPPER CHAN, BIRCHTREE RUN AND DOWNSTREAM OF ROAD CULVERT."/>
    <x v="27"/>
    <s v="H-Inch Creek H"/>
    <s v="S-Maria Sl"/>
    <s v="BC"/>
    <s v="FRTH"/>
    <s v="LWFR"/>
    <s v="N"/>
    <s v=""/>
    <m/>
  </r>
  <r>
    <s v="N"/>
    <n v="4.0999999999999996"/>
    <n v="20171204"/>
    <s v="CDFO"/>
    <s v="CDFO"/>
    <n v="3"/>
    <s v="!03NOCN0667"/>
    <x v="1"/>
    <m/>
    <m/>
    <m/>
    <m/>
    <n v="1"/>
    <n v="2"/>
    <x v="22"/>
    <n v="20070620"/>
    <n v="20070620"/>
    <s v="2FS  UPFRR5685"/>
    <s v="2FS  UPFRH2480"/>
    <s v="2FS  UPFRS0155"/>
    <x v="2"/>
    <s v="H"/>
    <s v="B"/>
    <s v="FR"/>
    <n v="2"/>
    <m/>
    <s v="N"/>
    <m/>
    <m/>
    <m/>
    <m/>
    <n v="0"/>
    <n v="900"/>
    <m/>
    <m/>
    <s v="B"/>
    <m/>
    <m/>
    <m/>
    <m/>
    <s v="CLASSROOM INCUBATION"/>
    <x v="24"/>
    <s v="H-Quesnel Schools"/>
    <s v="S-Quesnel R"/>
    <s v="BC"/>
    <s v="FRTH"/>
    <s v="UPFR"/>
    <s v="N"/>
    <s v=""/>
    <m/>
  </r>
  <r>
    <s v="N"/>
    <n v="4.0999999999999996"/>
    <n v="20171204"/>
    <s v="CDFO"/>
    <s v="CDFO"/>
    <n v="3"/>
    <s v="!03NOCN0302"/>
    <x v="1"/>
    <m/>
    <m/>
    <m/>
    <m/>
    <n v="1"/>
    <n v="2"/>
    <x v="21"/>
    <n v="20040407"/>
    <n v="20040427"/>
    <s v="2FS  LWFRR0107"/>
    <s v="2FS  LWFRH0107"/>
    <s v="2FS  LWFRS0107"/>
    <x v="1"/>
    <s v="H"/>
    <s v="P"/>
    <m/>
    <n v="7.76"/>
    <m/>
    <s v="N"/>
    <m/>
    <m/>
    <m/>
    <m/>
    <n v="0"/>
    <n v="501659"/>
    <m/>
    <m/>
    <s v="B"/>
    <m/>
    <m/>
    <m/>
    <m/>
    <m/>
    <x v="16"/>
    <s v="H-Chilliwack River H"/>
    <s v="S-Chilliwack R"/>
    <s v="BC"/>
    <s v="FRTH"/>
    <s v="LWFR"/>
    <s v="N"/>
    <s v=""/>
    <m/>
  </r>
  <r>
    <s v="N"/>
    <n v="4.0999999999999996"/>
    <n v="20171204"/>
    <s v="CDFO"/>
    <s v="CDFO"/>
    <n v="3"/>
    <s v="!03NOCN9561"/>
    <x v="1"/>
    <m/>
    <m/>
    <m/>
    <m/>
    <n v="1"/>
    <n v="1"/>
    <x v="16"/>
    <n v="19960430"/>
    <n v="19960430"/>
    <s v="2FS  UPFRR1304"/>
    <s v="2FS  UPFRH1304"/>
    <s v="2FS  UPFRS1625"/>
    <x v="1"/>
    <s v="H"/>
    <s v="B"/>
    <m/>
    <n v="5"/>
    <m/>
    <s v="N"/>
    <m/>
    <m/>
    <m/>
    <m/>
    <n v="0"/>
    <n v="5500"/>
    <m/>
    <m/>
    <s v="B"/>
    <m/>
    <m/>
    <m/>
    <m/>
    <s v="ACCIDENTAL ESCAPE; FISH MEANT TO GO BACK TO SALMON RIVER"/>
    <x v="58"/>
    <s v="H-Chilako River H"/>
    <s v="S-Salmon R/UPFR"/>
    <s v="BC"/>
    <s v="FRTH"/>
    <s v="UPFR"/>
    <s v="N"/>
    <s v=""/>
    <m/>
  </r>
  <r>
    <s v="N"/>
    <n v="4.0999999999999996"/>
    <n v="20171204"/>
    <s v="CDFO"/>
    <s v="CDFO"/>
    <n v="3"/>
    <s v="!03NOCN0608"/>
    <x v="1"/>
    <m/>
    <m/>
    <m/>
    <m/>
    <n v="1"/>
    <n v="3"/>
    <x v="22"/>
    <n v="20070529"/>
    <n v="20070529"/>
    <s v="2FS  LWFRR0244"/>
    <s v="2FS  LWFRH0150"/>
    <s v="2FS  LWFRS0244"/>
    <x v="1"/>
    <s v="H"/>
    <s v="P"/>
    <m/>
    <n v="4.5999999999999996"/>
    <n v="78"/>
    <s v="N"/>
    <m/>
    <m/>
    <m/>
    <m/>
    <n v="0"/>
    <n v="102185"/>
    <m/>
    <m/>
    <s v="B"/>
    <m/>
    <m/>
    <m/>
    <m/>
    <s v="FED EWOS TO START THEN SWITCHED TO BIO-VITA AT 1.5 G."/>
    <x v="14"/>
    <s v="H-Inch Creek H"/>
    <s v="S-Stave R"/>
    <s v="BC"/>
    <s v="FRTH"/>
    <s v="LWFR"/>
    <s v="N"/>
    <s v=""/>
    <m/>
  </r>
  <r>
    <s v="N"/>
    <n v="4.0999999999999996"/>
    <n v="20171204"/>
    <s v="CDFO"/>
    <s v="CDFO"/>
    <n v="3"/>
    <s v="!03NOCN0306"/>
    <x v="1"/>
    <m/>
    <m/>
    <m/>
    <m/>
    <n v="1"/>
    <n v="3"/>
    <x v="21"/>
    <n v="20040526"/>
    <n v="20040526"/>
    <s v="2FS  LWFRR0244"/>
    <s v="2FS  LWFRH0150"/>
    <s v="2FS  LWFRS0224"/>
    <x v="1"/>
    <s v="H"/>
    <s v="P"/>
    <m/>
    <n v="7.1"/>
    <n v="88"/>
    <s v="N"/>
    <m/>
    <m/>
    <m/>
    <m/>
    <n v="0"/>
    <n v="286414"/>
    <m/>
    <m/>
    <s v="B"/>
    <m/>
    <m/>
    <m/>
    <m/>
    <m/>
    <x v="14"/>
    <s v="H-Inch Creek H"/>
    <s v="S-Harrison+Chehalis"/>
    <s v="BC"/>
    <s v="FRTH"/>
    <s v="LWFR"/>
    <s v="N"/>
    <s v=""/>
    <m/>
  </r>
  <r>
    <s v="N"/>
    <n v="4.0999999999999996"/>
    <n v="20171204"/>
    <s v="CDFO"/>
    <s v="CDFO"/>
    <n v="3"/>
    <s v="!03NOCN96107"/>
    <x v="1"/>
    <m/>
    <m/>
    <m/>
    <m/>
    <n v="1"/>
    <n v="2"/>
    <x v="32"/>
    <n v="19970509"/>
    <n v="19970515"/>
    <s v="2FS  LWFRR0154"/>
    <s v="2FS  LWFRH0154"/>
    <s v="2FS  LWFRS0154"/>
    <x v="1"/>
    <s v="H"/>
    <s v="P"/>
    <m/>
    <n v="6.5"/>
    <m/>
    <s v="N"/>
    <m/>
    <m/>
    <m/>
    <m/>
    <n v="0"/>
    <n v="562941"/>
    <m/>
    <m/>
    <s v="B"/>
    <m/>
    <m/>
    <m/>
    <m/>
    <m/>
    <x v="3"/>
    <s v="H-Chehalis River H"/>
    <s v="S-Chehalis R"/>
    <s v="BC"/>
    <s v="FRTH"/>
    <s v="LWFR"/>
    <s v="N"/>
    <s v=""/>
    <m/>
  </r>
  <r>
    <s v="T"/>
    <n v="4.0999999999999996"/>
    <n v="20171204"/>
    <s v="CDFO"/>
    <s v="CDFO"/>
    <n v="3"/>
    <s v="181952"/>
    <x v="0"/>
    <m/>
    <m/>
    <m/>
    <m/>
    <n v="1"/>
    <n v="1"/>
    <x v="2"/>
    <n v="19960506"/>
    <n v="19960508"/>
    <s v="2FS  TOMMR0253"/>
    <s v="2FS  TOMMH0160"/>
    <s v="2FS  TOMMS0253"/>
    <x v="3"/>
    <s v="H"/>
    <s v="P"/>
    <m/>
    <n v="13.6"/>
    <n v="108"/>
    <s v="N"/>
    <n v="5000"/>
    <n v="48208"/>
    <m/>
    <m/>
    <n v="0"/>
    <n v="44590"/>
    <n v="5000"/>
    <n v="487"/>
    <s v="W"/>
    <n v="0.01"/>
    <n v="1"/>
    <n v="500"/>
    <m/>
    <s v="YEARLING RELEASE"/>
    <x v="8"/>
    <s v="H-Spius Creek H"/>
    <s v="S-Nicola R"/>
    <s v="BC"/>
    <s v="FRTH"/>
    <s v="TOMM"/>
    <s v="N"/>
    <n v="0.92495021573182878"/>
    <m/>
  </r>
  <r>
    <s v="N"/>
    <n v="4.0999999999999996"/>
    <n v="20171204"/>
    <s v="CDFO"/>
    <s v="CDFO"/>
    <n v="3"/>
    <s v="!03NOCN0852"/>
    <x v="1"/>
    <m/>
    <m/>
    <m/>
    <m/>
    <n v="1"/>
    <n v="1"/>
    <x v="10"/>
    <n v="20090504"/>
    <n v="20090506"/>
    <s v="2FS  TOMMR1387"/>
    <s v="2FS  TOMMH0160"/>
    <s v="2FS  TOMMS1387"/>
    <x v="2"/>
    <s v="H"/>
    <s v="B"/>
    <m/>
    <n v="1.65"/>
    <n v="51"/>
    <s v="N"/>
    <m/>
    <m/>
    <m/>
    <m/>
    <n v="0"/>
    <n v="47449"/>
    <m/>
    <m/>
    <s v="B"/>
    <m/>
    <m/>
    <m/>
    <m/>
    <s v="48,208 ON HAND FOR 2010 SMOLT 1+ RELEASE."/>
    <x v="18"/>
    <s v="H-Spius Creek H"/>
    <s v="S-Coldwater R"/>
    <s v="BC"/>
    <s v="FRTH"/>
    <s v="TOMM"/>
    <s v="N"/>
    <s v=""/>
    <m/>
  </r>
  <r>
    <s v="N"/>
    <n v="4.0999999999999996"/>
    <n v="20171204"/>
    <s v="CDFO"/>
    <s v="CDFO"/>
    <n v="3"/>
    <s v="!03NOCN07105"/>
    <x v="1"/>
    <m/>
    <m/>
    <m/>
    <m/>
    <n v="1"/>
    <n v="1"/>
    <x v="27"/>
    <n v="20090421"/>
    <n v="20090422"/>
    <s v="2FS  TOMMR0160"/>
    <s v="2FS  TOMMH0160"/>
    <s v="2FS  TOMMS0160"/>
    <x v="3"/>
    <s v="H"/>
    <s v="P"/>
    <m/>
    <n v="18.239999999999998"/>
    <n v="117"/>
    <s v="N"/>
    <m/>
    <m/>
    <m/>
    <m/>
    <n v="0"/>
    <n v="30867"/>
    <m/>
    <m/>
    <s v="W"/>
    <m/>
    <m/>
    <m/>
    <m/>
    <m/>
    <x v="21"/>
    <s v="H-Spius Creek H"/>
    <s v="S-Spius Cr"/>
    <s v="BC"/>
    <s v="FRTH"/>
    <s v="TOMM"/>
    <s v="N"/>
    <s v=""/>
    <m/>
  </r>
  <r>
    <s v="N"/>
    <n v="4.0999999999999996"/>
    <n v="20171204"/>
    <s v="CDFO"/>
    <s v="CDFO"/>
    <n v="3"/>
    <s v="!03NOCN0501"/>
    <x v="1"/>
    <m/>
    <m/>
    <m/>
    <m/>
    <n v="1"/>
    <n v="1"/>
    <x v="14"/>
    <n v="20060612"/>
    <n v="20060612"/>
    <s v="2FS  UPFRR1890"/>
    <s v="2FS  UPFRH0270"/>
    <s v="2FS  UPFRS1890"/>
    <x v="2"/>
    <s v="H"/>
    <s v="B"/>
    <m/>
    <n v="1.07"/>
    <n v="48"/>
    <s v="N"/>
    <m/>
    <m/>
    <m/>
    <m/>
    <n v="0"/>
    <n v="55059"/>
    <m/>
    <m/>
    <s v="B"/>
    <m/>
    <m/>
    <m/>
    <m/>
    <s v="ALL RELEASED AS FRY DUE TO TECHNICAL PROBLEMS AT HATCHERY."/>
    <x v="15"/>
    <s v="H-Penny H"/>
    <s v="S-Dome Cr"/>
    <s v="BC"/>
    <s v="FRTH"/>
    <s v="UPFR"/>
    <s v="N"/>
    <s v=""/>
    <m/>
  </r>
  <r>
    <s v="N"/>
    <n v="4.0999999999999996"/>
    <n v="20171204"/>
    <s v="CDFO"/>
    <s v="CDFO"/>
    <n v="3"/>
    <s v="!03NOCN0478"/>
    <x v="1"/>
    <m/>
    <m/>
    <m/>
    <m/>
    <n v="1"/>
    <n v="2"/>
    <x v="29"/>
    <n v="20050601"/>
    <n v="20050601"/>
    <s v="2FS  LWFRR6413"/>
    <s v="2FS  LWFRH0150"/>
    <s v="2FS  LWFRS1155"/>
    <x v="1"/>
    <s v="H"/>
    <s v="B"/>
    <m/>
    <n v="8.1"/>
    <n v="90"/>
    <s v="N"/>
    <m/>
    <m/>
    <m/>
    <m/>
    <n v="0"/>
    <n v="25323"/>
    <m/>
    <m/>
    <s v="B"/>
    <m/>
    <m/>
    <m/>
    <m/>
    <s v="THIRD YEAR OF TRANSPLANT"/>
    <x v="75"/>
    <s v="H-Inch Creek H"/>
    <s v="S-Maria Sl"/>
    <s v="BC"/>
    <s v="FRTH"/>
    <s v="LWFR"/>
    <s v="N"/>
    <s v=""/>
    <m/>
  </r>
  <r>
    <s v="T"/>
    <n v="4.0999999999999996"/>
    <n v="20171204"/>
    <s v="CDFO"/>
    <s v="CDFO"/>
    <n v="3"/>
    <s v="184616"/>
    <x v="0"/>
    <m/>
    <m/>
    <s v="D"/>
    <s v="032001H00000437"/>
    <n v="1"/>
    <n v="3"/>
    <x v="33"/>
    <n v="20010522"/>
    <n v="20010522"/>
    <s v="2FS  LWFRR0107"/>
    <s v="2FS  LWFRH0107"/>
    <s v="2FS  LWFRS6750"/>
    <x v="1"/>
    <s v="H"/>
    <s v="P"/>
    <m/>
    <n v="5"/>
    <m/>
    <s v="N"/>
    <n v="5000"/>
    <n v="24932"/>
    <m/>
    <m/>
    <n v="0"/>
    <n v="52989"/>
    <n v="5000"/>
    <n v="62"/>
    <s v="B"/>
    <n v="2.5000000000000001E-3"/>
    <n v="17"/>
    <n v="2006"/>
    <m/>
    <s v="DBL-IND; ADCWT. ALSO 184610/12/14 ADCWT, 09/11/13/15 CWTONLY. THERMAL MARKS"/>
    <x v="16"/>
    <s v="H-Chilliwack River H"/>
    <s v="S-Chill+Harrison R"/>
    <s v="BC"/>
    <s v="FRTH"/>
    <s v="LWFR"/>
    <s v="N"/>
    <n v="2.1253409273223167"/>
    <m/>
  </r>
  <r>
    <s v="T"/>
    <n v="4.0999999999999996"/>
    <n v="20171204"/>
    <s v="CDFO"/>
    <s v="CDFO"/>
    <n v="3"/>
    <s v="184655"/>
    <x v="2"/>
    <m/>
    <m/>
    <m/>
    <m/>
    <n v="1"/>
    <n v="1"/>
    <x v="25"/>
    <n v="20020826"/>
    <n v="20020826"/>
    <s v="2FS  UPFRR1890"/>
    <s v="2FS  UPFRH0270"/>
    <s v="2FS  UPFRS1890"/>
    <x v="2"/>
    <s v="H"/>
    <s v="B"/>
    <m/>
    <n v="2.36"/>
    <n v="56"/>
    <s v="N"/>
    <n v="5000"/>
    <n v="25128"/>
    <m/>
    <m/>
    <n v="0"/>
    <n v="1129"/>
    <m/>
    <m/>
    <s v="B"/>
    <m/>
    <n v="1"/>
    <n v="100"/>
    <m/>
    <s v="FALL FRY RELEASE"/>
    <x v="15"/>
    <s v="H-Penny H"/>
    <s v="S-Dome Cr"/>
    <s v="BC"/>
    <s v="FRTH"/>
    <s v="UPFR"/>
    <s v="N"/>
    <n v="4.4929958611907038E-2"/>
    <m/>
  </r>
  <r>
    <s v="T"/>
    <n v="4.0999999999999996"/>
    <n v="20171204"/>
    <s v="CDFO"/>
    <s v="CDFO"/>
    <n v="3"/>
    <s v="184656"/>
    <x v="2"/>
    <m/>
    <m/>
    <m/>
    <m/>
    <n v="1"/>
    <n v="1"/>
    <x v="25"/>
    <n v="20020826"/>
    <n v="20020826"/>
    <s v="2FS  UPFRR1890"/>
    <s v="2FS  UPFRH0270"/>
    <s v="2FS  UPFRS1890"/>
    <x v="2"/>
    <s v="H"/>
    <s v="B"/>
    <m/>
    <n v="2.36"/>
    <n v="56"/>
    <s v="N"/>
    <n v="5000"/>
    <n v="25202"/>
    <m/>
    <m/>
    <n v="0"/>
    <n v="1132"/>
    <m/>
    <m/>
    <s v="B"/>
    <m/>
    <n v="1"/>
    <n v="100"/>
    <m/>
    <s v="FALL FRY RELEASE"/>
    <x v="15"/>
    <s v="H-Penny H"/>
    <s v="S-Dome Cr"/>
    <s v="BC"/>
    <s v="FRTH"/>
    <s v="UPFR"/>
    <s v="N"/>
    <n v="4.4917070073803668E-2"/>
    <m/>
  </r>
  <r>
    <s v="T"/>
    <n v="4.0999999999999996"/>
    <n v="20171204"/>
    <s v="CDFO"/>
    <s v="CDFO"/>
    <n v="3"/>
    <s v="020512"/>
    <x v="0"/>
    <m/>
    <m/>
    <m/>
    <m/>
    <n v="1"/>
    <n v="2"/>
    <x v="28"/>
    <n v="199105"/>
    <n v="19910515"/>
    <s v="2FS  TOMFR0364"/>
    <s v="2FS  TOMFH0364"/>
    <s v="2FS  TOMFS0161"/>
    <x v="1"/>
    <s v="H"/>
    <s v="B"/>
    <m/>
    <n v="6.8"/>
    <n v="83"/>
    <s v="N"/>
    <n v="5000"/>
    <n v="39766"/>
    <m/>
    <m/>
    <n v="0"/>
    <n v="11422"/>
    <n v="5000"/>
    <n v="402"/>
    <s v="B"/>
    <n v="0.01"/>
    <m/>
    <m/>
    <m/>
    <s v="ACCELERATED INCUBATION AT QUESNEL"/>
    <x v="43"/>
    <s v="H-Adams River, Upper"/>
    <s v="S-Shuswap R Low"/>
    <s v="BC"/>
    <s v="FRTH"/>
    <s v="TOMF"/>
    <s v="N"/>
    <n v="0.28723029723884724"/>
    <m/>
  </r>
  <r>
    <s v="T"/>
    <n v="4.0999999999999996"/>
    <n v="20171204"/>
    <s v="CDFO"/>
    <s v="CDFO"/>
    <n v="3"/>
    <s v="020513"/>
    <x v="0"/>
    <m/>
    <m/>
    <m/>
    <m/>
    <n v="1"/>
    <n v="2"/>
    <x v="28"/>
    <n v="199105"/>
    <n v="19910515"/>
    <s v="2FS  TOMFR0364"/>
    <s v="2FS  TOMFH0364"/>
    <s v="2FS  TOMFS0161"/>
    <x v="1"/>
    <s v="H"/>
    <s v="B"/>
    <m/>
    <n v="6.8"/>
    <n v="83"/>
    <s v="N"/>
    <n v="5000"/>
    <n v="40178"/>
    <m/>
    <m/>
    <n v="0"/>
    <n v="11862"/>
    <m/>
    <m/>
    <s v="B"/>
    <m/>
    <m/>
    <m/>
    <m/>
    <s v="AMBIENT INCUBATION."/>
    <x v="43"/>
    <s v="H-Adams River, Upper"/>
    <s v="S-Shuswap R Low"/>
    <s v="BC"/>
    <s v="FRTH"/>
    <s v="TOMF"/>
    <s v="N"/>
    <n v="0.295236198914829"/>
    <m/>
  </r>
  <r>
    <s v="N"/>
    <n v="4.0999999999999996"/>
    <n v="20171204"/>
    <s v="CDFO"/>
    <s v="CDFO"/>
    <n v="3"/>
    <s v="!03NOCN0805"/>
    <x v="1"/>
    <m/>
    <m/>
    <m/>
    <m/>
    <n v="1"/>
    <n v="2"/>
    <x v="10"/>
    <n v="20090801"/>
    <n v="20090801"/>
    <s v="2FS  TOMFR0161"/>
    <s v="2FS  TOMFH0289"/>
    <s v="2FS  TOMFS0161"/>
    <x v="1"/>
    <s v="H"/>
    <s v="P"/>
    <m/>
    <n v="2.8"/>
    <m/>
    <s v="N"/>
    <m/>
    <m/>
    <m/>
    <m/>
    <n v="0"/>
    <n v="160000"/>
    <m/>
    <m/>
    <s v="B"/>
    <m/>
    <m/>
    <m/>
    <m/>
    <m/>
    <x v="1"/>
    <s v="H-Kingfisher Creek/ TOMF"/>
    <s v="S-Shuswap R Low"/>
    <s v="BC"/>
    <s v="FRTH"/>
    <s v="TOMF"/>
    <s v="N"/>
    <s v=""/>
    <m/>
  </r>
  <r>
    <s v="N"/>
    <n v="4.0999999999999996"/>
    <n v="20171204"/>
    <s v="CDFO"/>
    <s v="CDFO"/>
    <n v="3"/>
    <s v="!03NOCN9761"/>
    <x v="1"/>
    <m/>
    <m/>
    <m/>
    <m/>
    <n v="1"/>
    <n v="2"/>
    <x v="1"/>
    <n v="19980627"/>
    <n v="19980627"/>
    <s v="2FS  TOMFR0161"/>
    <s v="2FS  TOMFH0289"/>
    <s v="2FS  TOMFS0161"/>
    <x v="1"/>
    <s v="H"/>
    <s v="P"/>
    <m/>
    <n v="4"/>
    <m/>
    <s v="N"/>
    <m/>
    <m/>
    <m/>
    <m/>
    <n v="0"/>
    <n v="31000"/>
    <m/>
    <m/>
    <s v="B"/>
    <m/>
    <m/>
    <m/>
    <m/>
    <m/>
    <x v="1"/>
    <s v="H-Kingfisher Creek/ TOMF"/>
    <s v="S-Shuswap R Low"/>
    <s v="BC"/>
    <s v="FRTH"/>
    <s v="TOMF"/>
    <s v="N"/>
    <s v=""/>
    <m/>
  </r>
  <r>
    <s v="T"/>
    <n v="4.0999999999999996"/>
    <n v="20171204"/>
    <s v="CDFO"/>
    <s v="CDFO"/>
    <n v="3"/>
    <s v="184705"/>
    <x v="2"/>
    <m/>
    <m/>
    <m/>
    <m/>
    <n v="1"/>
    <n v="2"/>
    <x v="25"/>
    <n v="20020528"/>
    <n v="20020528"/>
    <s v="2FS  TOMFR1958"/>
    <s v="2FS  TOMFH1958"/>
    <s v="2FS  TOMFS1958"/>
    <x v="1"/>
    <s v="H"/>
    <s v="P"/>
    <m/>
    <n v="10.43"/>
    <n v="96"/>
    <s v="N"/>
    <n v="5000"/>
    <n v="25318"/>
    <m/>
    <m/>
    <n v="0"/>
    <n v="59668"/>
    <n v="5000"/>
    <n v="256"/>
    <s v="B"/>
    <n v="0.01"/>
    <n v="60"/>
    <n v="100"/>
    <m/>
    <s v="SEE ALSO 184704 AND 184706."/>
    <x v="12"/>
    <s v="H-Shuswap River, Middle,"/>
    <s v="S-Shuswap R Middle"/>
    <s v="BC"/>
    <s v="FRTH"/>
    <s v="TOMF"/>
    <s v="N"/>
    <n v="2.356742238723438"/>
    <m/>
  </r>
  <r>
    <s v="N"/>
    <n v="4.0999999999999996"/>
    <n v="20171204"/>
    <s v="CDFO"/>
    <s v="CDFO"/>
    <n v="3"/>
    <s v="!03NOCN0037"/>
    <x v="1"/>
    <m/>
    <m/>
    <m/>
    <m/>
    <n v="1"/>
    <n v="3"/>
    <x v="33"/>
    <n v="20010427"/>
    <n v="20010510"/>
    <s v="2FS  LWFRR0154"/>
    <s v="2FS  LWFRH0154"/>
    <s v="2FS  LWFRS0229"/>
    <x v="2"/>
    <s v="H"/>
    <s v="B"/>
    <m/>
    <n v="1.85"/>
    <m/>
    <m/>
    <m/>
    <m/>
    <m/>
    <m/>
    <n v="0"/>
    <n v="536844"/>
    <m/>
    <m/>
    <s v="B"/>
    <m/>
    <m/>
    <m/>
    <m/>
    <s v="EXPERIMENTAL REARING. CHANNEL WITH 56.3% CHUM, 43.7% CHINOOK."/>
    <x v="3"/>
    <s v="H-Chehalis River H"/>
    <s v="S-Harrison R"/>
    <s v="BC"/>
    <s v="FRTH"/>
    <s v="LWFR"/>
    <s v="N"/>
    <s v=""/>
    <m/>
  </r>
  <r>
    <s v="T"/>
    <n v="4.0999999999999996"/>
    <n v="20171204"/>
    <s v="CDFO"/>
    <s v="CDFO"/>
    <n v="3"/>
    <s v="184706"/>
    <x v="2"/>
    <m/>
    <m/>
    <m/>
    <m/>
    <n v="1"/>
    <n v="2"/>
    <x v="25"/>
    <n v="20020528"/>
    <n v="20020528"/>
    <s v="2FS  TOMFR1958"/>
    <s v="2FS  TOMFH1958"/>
    <s v="2FS  TOMFS1958"/>
    <x v="1"/>
    <s v="H"/>
    <s v="P"/>
    <m/>
    <n v="10.43"/>
    <n v="96"/>
    <s v="N"/>
    <n v="5000"/>
    <n v="25357"/>
    <m/>
    <m/>
    <n v="0"/>
    <n v="59759"/>
    <n v="5000"/>
    <n v="256"/>
    <s v="B"/>
    <n v="0.01"/>
    <n v="60"/>
    <n v="100"/>
    <m/>
    <s v="SEE ALSO 184704 AND 184705."/>
    <x v="12"/>
    <s v="H-Shuswap River, Middle,"/>
    <s v="S-Shuswap R Middle"/>
    <s v="BC"/>
    <s v="FRTH"/>
    <s v="TOMF"/>
    <s v="N"/>
    <n v="2.3567062349647041"/>
    <m/>
  </r>
  <r>
    <s v="T"/>
    <n v="4.0999999999999996"/>
    <n v="20171204"/>
    <s v="CDFO"/>
    <s v="CDFO"/>
    <n v="3"/>
    <s v="184707"/>
    <x v="2"/>
    <m/>
    <m/>
    <s v="D"/>
    <s v="032002H00001796"/>
    <n v="1"/>
    <n v="2"/>
    <x v="25"/>
    <n v="20020517"/>
    <n v="20020519"/>
    <s v="2FS  TOMFR0161"/>
    <s v="2FS  TOMFH1958"/>
    <s v="2FS  TOMFS0161"/>
    <x v="1"/>
    <s v="H"/>
    <s v="P"/>
    <m/>
    <n v="6.54"/>
    <n v="82"/>
    <s v="N"/>
    <n v="5000"/>
    <n v="25800"/>
    <m/>
    <m/>
    <n v="0"/>
    <n v="114207"/>
    <m/>
    <m/>
    <s v="B"/>
    <m/>
    <n v="44"/>
    <n v="100"/>
    <m/>
    <s v="D.I., ADCWT; SEE ALSO 184708-10 (ADCWT) &amp; 184711-14 (CWTONLY)."/>
    <x v="1"/>
    <s v="H-Shuswap River, Middle,"/>
    <s v="S-Shuswap R Low"/>
    <s v="BC"/>
    <s v="FRTH"/>
    <s v="TOMF"/>
    <s v="N"/>
    <n v="4.4266279069767442"/>
    <m/>
  </r>
  <r>
    <s v="T"/>
    <n v="4.0999999999999996"/>
    <n v="20171204"/>
    <s v="CDFO"/>
    <s v="CDFO"/>
    <n v="3"/>
    <s v="184609"/>
    <x v="0"/>
    <m/>
    <m/>
    <s v="D"/>
    <s v="032001H00000437"/>
    <n v="1"/>
    <n v="3"/>
    <x v="33"/>
    <n v="20010522"/>
    <n v="20010522"/>
    <s v="2FS  LWFRR0107"/>
    <s v="2FS  LWFRH0107"/>
    <s v="2FS  LWFRS6750"/>
    <x v="1"/>
    <s v="H"/>
    <s v="P"/>
    <m/>
    <n v="5"/>
    <m/>
    <s v="N"/>
    <n v="0"/>
    <n v="24832"/>
    <m/>
    <m/>
    <n v="0"/>
    <n v="53160"/>
    <m/>
    <m/>
    <s v="B"/>
    <n v="6.8999999999999999E-3"/>
    <n v="38"/>
    <n v="2030"/>
    <m/>
    <s v="DBL-IND; CWTONLY.  ALSO 184610/12/14/16 ADCWT, 11/13/15 CWTONLY. THERMAL MARKS"/>
    <x v="16"/>
    <s v="H-Chilliwack River H"/>
    <s v="S-Chill+Harrison R"/>
    <s v="BC"/>
    <s v="FRTH"/>
    <s v="LWFR"/>
    <s v="N"/>
    <n v="2.1407860824742269"/>
    <m/>
  </r>
  <r>
    <s v="N"/>
    <n v="4.0999999999999996"/>
    <n v="20171204"/>
    <s v="CDFO"/>
    <s v="CDFO"/>
    <n v="3"/>
    <s v="!03NOCN9913"/>
    <x v="1"/>
    <m/>
    <m/>
    <m/>
    <m/>
    <n v="1"/>
    <n v="2"/>
    <x v="34"/>
    <n v="20000422"/>
    <n v="20000519"/>
    <s v="2FS  TOMFR0161"/>
    <s v="2FS  TOMFH0289"/>
    <s v="2FS  TOMFS0161"/>
    <x v="2"/>
    <s v="H"/>
    <s v="B"/>
    <m/>
    <n v="0.5"/>
    <m/>
    <s v="N"/>
    <m/>
    <m/>
    <m/>
    <m/>
    <n v="0"/>
    <n v="222465"/>
    <m/>
    <m/>
    <s v="B"/>
    <m/>
    <m/>
    <m/>
    <m/>
    <m/>
    <x v="1"/>
    <s v="H-Kingfisher Creek/ TOMF"/>
    <s v="S-Shuswap R Low"/>
    <s v="BC"/>
    <s v="FRTH"/>
    <s v="TOMF"/>
    <s v="N"/>
    <s v=""/>
    <m/>
  </r>
  <r>
    <s v="N"/>
    <n v="4.0999999999999996"/>
    <n v="20171204"/>
    <s v="CDFO"/>
    <s v="CDFO"/>
    <n v="3"/>
    <s v="!03NOCN9207"/>
    <x v="1"/>
    <m/>
    <m/>
    <m/>
    <m/>
    <n v="1"/>
    <n v="2"/>
    <x v="4"/>
    <n v="199212"/>
    <n v="19921209"/>
    <s v="2FS  LWFRR0107"/>
    <s v="2FS  LWFRH0107"/>
    <s v="2FS  LWFRS0107"/>
    <x v="4"/>
    <s v="H"/>
    <s v="P"/>
    <m/>
    <n v="0.35"/>
    <m/>
    <s v="N"/>
    <m/>
    <m/>
    <m/>
    <m/>
    <n v="0"/>
    <n v="53313"/>
    <m/>
    <m/>
    <s v="B"/>
    <m/>
    <m/>
    <m/>
    <m/>
    <m/>
    <x v="16"/>
    <s v="H-Chilliwack River H"/>
    <s v="S-Chilliwack R"/>
    <s v="BC"/>
    <s v="FRTH"/>
    <s v="LWFR"/>
    <s v="N"/>
    <s v=""/>
    <m/>
  </r>
  <r>
    <s v="N"/>
    <n v="4.0999999999999996"/>
    <n v="20171204"/>
    <s v="CDFO"/>
    <s v="CDFO"/>
    <n v="3"/>
    <s v="!03NOCN04134"/>
    <x v="1"/>
    <m/>
    <m/>
    <m/>
    <m/>
    <n v="1"/>
    <n v="1"/>
    <x v="29"/>
    <n v="20060419"/>
    <n v="20060420"/>
    <s v="2FS  TOMMR0160"/>
    <s v="2FS  TOMMH0160"/>
    <s v="2FS  TOMMS0160"/>
    <x v="3"/>
    <s v="H"/>
    <s v="P"/>
    <m/>
    <n v="15.73"/>
    <n v="111"/>
    <s v="N"/>
    <m/>
    <m/>
    <m/>
    <m/>
    <n v="0"/>
    <n v="62142"/>
    <m/>
    <m/>
    <s v="W"/>
    <m/>
    <m/>
    <m/>
    <m/>
    <s v="RELEASED AT CONFLUENCE OF MAKA CR &amp; SPIUS CR."/>
    <x v="21"/>
    <s v="H-Spius Creek H"/>
    <s v="S-Spius Cr"/>
    <s v="BC"/>
    <s v="FRTH"/>
    <s v="TOMM"/>
    <s v="N"/>
    <s v=""/>
    <m/>
  </r>
  <r>
    <s v="N"/>
    <n v="4.0999999999999996"/>
    <n v="20171204"/>
    <s v="CDFO"/>
    <s v="CDFO"/>
    <n v="3"/>
    <s v="!03NOCN0448"/>
    <x v="1"/>
    <m/>
    <m/>
    <m/>
    <m/>
    <n v="1"/>
    <n v="2"/>
    <x v="29"/>
    <n v="20050621"/>
    <n v="20050621"/>
    <s v="2FS  TOMFR0161"/>
    <s v="2FS  TOMFH0289"/>
    <s v="2FS  TOMFS0161"/>
    <x v="1"/>
    <s v="H"/>
    <s v="P"/>
    <m/>
    <n v="3"/>
    <m/>
    <s v="N"/>
    <m/>
    <m/>
    <m/>
    <m/>
    <n v="0"/>
    <n v="64350"/>
    <m/>
    <m/>
    <s v="B"/>
    <m/>
    <m/>
    <m/>
    <m/>
    <m/>
    <x v="1"/>
    <s v="H-Kingfisher Creek/ TOMF"/>
    <s v="S-Shuswap R Low"/>
    <s v="BC"/>
    <s v="FRTH"/>
    <s v="TOMF"/>
    <s v="N"/>
    <s v=""/>
    <m/>
  </r>
  <r>
    <s v="N"/>
    <n v="4.0999999999999996"/>
    <n v="20171204"/>
    <s v="CDFO"/>
    <s v="CDFO"/>
    <n v="3"/>
    <s v="!03NOCN93103"/>
    <x v="1"/>
    <m/>
    <m/>
    <m/>
    <m/>
    <n v="1"/>
    <n v="1"/>
    <x v="18"/>
    <n v="199505"/>
    <n v="19950501"/>
    <s v="2FS  TOMMR1387"/>
    <s v="2FS  TOMMH0160"/>
    <s v="2FS  TOMMS1387"/>
    <x v="3"/>
    <s v="H"/>
    <s v="B"/>
    <m/>
    <n v="18.8"/>
    <n v="213"/>
    <s v="N"/>
    <m/>
    <m/>
    <m/>
    <m/>
    <n v="0"/>
    <n v="49668"/>
    <m/>
    <m/>
    <s v="W"/>
    <m/>
    <m/>
    <m/>
    <m/>
    <s v="YEARLING RELEASE"/>
    <x v="18"/>
    <s v="H-Spius Creek H"/>
    <s v="S-Coldwater R"/>
    <s v="BC"/>
    <s v="FRTH"/>
    <s v="TOMM"/>
    <s v="N"/>
    <s v=""/>
    <m/>
  </r>
  <r>
    <s v="N"/>
    <n v="4.0999999999999996"/>
    <n v="20171204"/>
    <s v="CDFO"/>
    <s v="CDFO"/>
    <n v="3"/>
    <s v="!03NOCN01122"/>
    <x v="1"/>
    <m/>
    <m/>
    <m/>
    <m/>
    <n v="1"/>
    <n v="1"/>
    <x v="25"/>
    <n v="20030414"/>
    <n v="20030415"/>
    <s v="2FS  TOMMR1387"/>
    <s v="2FS  TOMMH0160"/>
    <s v="2FS  TOMMS1387"/>
    <x v="3"/>
    <s v="H"/>
    <s v="P"/>
    <m/>
    <n v="14.7"/>
    <n v="111"/>
    <s v="N"/>
    <m/>
    <m/>
    <m/>
    <m/>
    <n v="0"/>
    <n v="85385"/>
    <m/>
    <m/>
    <s v="W"/>
    <m/>
    <m/>
    <m/>
    <m/>
    <s v="14800 RELEASED FROM ACCLIMATION POND, REST TO UPPER COLDWATER."/>
    <x v="18"/>
    <s v="H-Spius Creek H"/>
    <s v="S-Coldwater R"/>
    <s v="BC"/>
    <s v="FRTH"/>
    <s v="TOMM"/>
    <s v="N"/>
    <s v=""/>
    <m/>
  </r>
  <r>
    <s v="N"/>
    <n v="4.0999999999999996"/>
    <n v="20171204"/>
    <s v="CDFO"/>
    <s v="CDFO"/>
    <n v="3"/>
    <s v="!03NOCN0610"/>
    <x v="1"/>
    <m/>
    <m/>
    <m/>
    <m/>
    <n v="1"/>
    <n v="2"/>
    <x v="22"/>
    <n v="20070606"/>
    <n v="20070606"/>
    <s v="2FS  LWFRR0458"/>
    <s v="2FS  LWFRH0150"/>
    <s v="2FS  LWFRS1155"/>
    <x v="1"/>
    <s v="H"/>
    <s v="B"/>
    <m/>
    <n v="4"/>
    <n v="73"/>
    <s v="N"/>
    <m/>
    <m/>
    <m/>
    <m/>
    <n v="0"/>
    <n v="36507"/>
    <m/>
    <m/>
    <s v="B"/>
    <m/>
    <m/>
    <m/>
    <m/>
    <s v="TRANSPLANT"/>
    <x v="28"/>
    <s v="H-Inch Creek H"/>
    <s v="S-Maria Sl"/>
    <s v="BC"/>
    <s v="FRTH"/>
    <s v="LWFR"/>
    <s v="N"/>
    <s v=""/>
    <m/>
  </r>
  <r>
    <s v="N"/>
    <n v="4.0999999999999996"/>
    <n v="20171204"/>
    <s v="CDFO"/>
    <s v="CDFO"/>
    <n v="3"/>
    <s v="!03NOCN1063"/>
    <x v="1"/>
    <m/>
    <m/>
    <m/>
    <m/>
    <n v="1"/>
    <n v="3"/>
    <x v="8"/>
    <n v="20110620"/>
    <n v="20110620"/>
    <s v="2FS  LWFRR0302"/>
    <s v="2FS  LWFRH0302"/>
    <s v="2FS  LWFRS0107"/>
    <x v="1"/>
    <s v="H"/>
    <s v="P"/>
    <m/>
    <n v="4.8"/>
    <m/>
    <s v="N"/>
    <m/>
    <m/>
    <m/>
    <m/>
    <n v="0"/>
    <n v="73500"/>
    <m/>
    <m/>
    <s v="W"/>
    <m/>
    <m/>
    <m/>
    <m/>
    <m/>
    <x v="32"/>
    <s v="H-Alouette River, South H"/>
    <s v="S-Chilliwack R"/>
    <s v="BC"/>
    <s v="FRTH"/>
    <s v="LWFR"/>
    <s v="N"/>
    <s v=""/>
    <m/>
  </r>
  <r>
    <s v="N"/>
    <n v="4.0999999999999996"/>
    <n v="20171204"/>
    <s v="CDFO"/>
    <s v="CDFO"/>
    <n v="3"/>
    <s v="!03NOCN1064"/>
    <x v="1"/>
    <m/>
    <m/>
    <m/>
    <m/>
    <n v="1"/>
    <n v="3"/>
    <x v="8"/>
    <n v="20110628"/>
    <n v="20110628"/>
    <s v="2FS  LWFRR0499"/>
    <s v="2FS  LWFRH0302"/>
    <s v="2FS  LWFRS0107"/>
    <x v="1"/>
    <s v="H"/>
    <s v="P"/>
    <m/>
    <n v="5.2"/>
    <m/>
    <s v="N"/>
    <m/>
    <m/>
    <m/>
    <m/>
    <n v="0"/>
    <n v="48200"/>
    <m/>
    <m/>
    <s v="W"/>
    <m/>
    <m/>
    <m/>
    <m/>
    <m/>
    <x v="10"/>
    <s v="H-Alouette River, South H"/>
    <s v="S-Chilliwack R"/>
    <s v="BC"/>
    <s v="FRTH"/>
    <s v="LWFR"/>
    <s v="N"/>
    <s v=""/>
    <m/>
  </r>
  <r>
    <s v="N"/>
    <n v="4.0999999999999996"/>
    <n v="20171204"/>
    <s v="CDFO"/>
    <s v="CDFO"/>
    <n v="3"/>
    <s v="!03NOCN1069"/>
    <x v="1"/>
    <m/>
    <m/>
    <m/>
    <m/>
    <n v="1"/>
    <n v="2"/>
    <x v="8"/>
    <n v="20110510"/>
    <n v="20110510"/>
    <s v="2FS  TOMFR0161"/>
    <s v="2FS  TOMFH0289"/>
    <s v="2FS  TOMFS0161"/>
    <x v="4"/>
    <s v="H"/>
    <s v="P"/>
    <s v="FR"/>
    <m/>
    <m/>
    <s v="N"/>
    <m/>
    <m/>
    <m/>
    <m/>
    <n v="0"/>
    <n v="144200"/>
    <m/>
    <m/>
    <s v="B"/>
    <m/>
    <m/>
    <m/>
    <m/>
    <m/>
    <x v="1"/>
    <s v="H-Kingfisher Creek/ TOMF"/>
    <s v="S-Shuswap R Low"/>
    <s v="BC"/>
    <s v="FRTH"/>
    <s v="TOMF"/>
    <s v="N"/>
    <s v=""/>
    <m/>
  </r>
  <r>
    <s v="N"/>
    <n v="4.0999999999999996"/>
    <n v="20171204"/>
    <s v="CDFO"/>
    <s v="CDFO"/>
    <n v="3"/>
    <s v="!03NOCN1070"/>
    <x v="1"/>
    <m/>
    <m/>
    <m/>
    <m/>
    <n v="1"/>
    <n v="2"/>
    <x v="8"/>
    <n v="20110703"/>
    <n v="20110703"/>
    <s v="2FS  TOMFR0161"/>
    <s v="2FS  TOMFH0289"/>
    <s v="2FS  TOMFS0161"/>
    <x v="2"/>
    <s v="H"/>
    <s v="P"/>
    <s v="FR"/>
    <n v="1.2"/>
    <m/>
    <s v="N"/>
    <m/>
    <m/>
    <m/>
    <m/>
    <n v="0"/>
    <n v="79700"/>
    <m/>
    <m/>
    <s v="B"/>
    <m/>
    <m/>
    <m/>
    <m/>
    <m/>
    <x v="1"/>
    <s v="H-Kingfisher Creek/ TOMF"/>
    <s v="S-Shuswap R Low"/>
    <s v="BC"/>
    <s v="FRTH"/>
    <s v="TOMF"/>
    <s v="N"/>
    <s v=""/>
    <m/>
  </r>
  <r>
    <s v="T"/>
    <n v="4.0999999999999996"/>
    <n v="20171204"/>
    <s v="CDFO"/>
    <s v="CDFO"/>
    <n v="3"/>
    <s v="184714"/>
    <x v="2"/>
    <m/>
    <m/>
    <s v="D"/>
    <s v="032002H00001796"/>
    <n v="1"/>
    <n v="2"/>
    <x v="25"/>
    <n v="20020517"/>
    <n v="20020519"/>
    <s v="2FS  TOMFR0161"/>
    <s v="2FS  TOMFH1958"/>
    <s v="2FS  TOMFS0161"/>
    <x v="1"/>
    <s v="H"/>
    <s v="P"/>
    <m/>
    <n v="6.54"/>
    <n v="82"/>
    <s v="N"/>
    <n v="0"/>
    <n v="26581"/>
    <m/>
    <m/>
    <n v="0"/>
    <n v="269"/>
    <m/>
    <m/>
    <m/>
    <n v="0.01"/>
    <n v="42"/>
    <n v="100"/>
    <m/>
    <s v="D.I., CWTONLY; SEE ALSO 184711-13 (CWT ONLY) &amp; 184707-10 (ADCWT)."/>
    <x v="1"/>
    <s v="H-Shuswap River, Middle,"/>
    <s v="S-Shuswap R Low"/>
    <s v="BC"/>
    <s v="FRTH"/>
    <s v="TOMF"/>
    <s v="N"/>
    <n v="1.0120010533839961E-2"/>
    <m/>
  </r>
  <r>
    <s v="T"/>
    <n v="4.0999999999999996"/>
    <n v="20171204"/>
    <s v="CDFO"/>
    <s v="CDFO"/>
    <n v="3"/>
    <s v="020261"/>
    <x v="3"/>
    <m/>
    <m/>
    <m/>
    <m/>
    <n v="1"/>
    <n v="2"/>
    <x v="11"/>
    <n v="199010"/>
    <n v="19901001"/>
    <s v="2FS  UPFRR0155"/>
    <s v="2FS  UPFRH0155"/>
    <s v="2FS  UPFRS0155"/>
    <x v="2"/>
    <s v="H"/>
    <s v="B"/>
    <m/>
    <n v="9.98"/>
    <n v="98"/>
    <s v="N"/>
    <n v="5000"/>
    <n v="75744"/>
    <m/>
    <m/>
    <n v="5000"/>
    <n v="154"/>
    <m/>
    <m/>
    <m/>
    <n v="2E-3"/>
    <n v="1"/>
    <m/>
    <m/>
    <s v="TIME OF RELEASE: EXPERIMENTAL FALL RELEASE"/>
    <x v="5"/>
    <s v="H-Quesnel River H"/>
    <s v="S-Quesnel R"/>
    <s v="BC"/>
    <s v="FRTH"/>
    <s v="UPFR"/>
    <s v="N"/>
    <n v="2.0331643430502745E-3"/>
    <m/>
  </r>
  <r>
    <s v="T"/>
    <n v="4.0999999999999996"/>
    <n v="20171204"/>
    <s v="CDFO"/>
    <s v="CDFO"/>
    <n v="3"/>
    <s v="022813"/>
    <x v="0"/>
    <m/>
    <m/>
    <m/>
    <m/>
    <n v="1"/>
    <n v="1"/>
    <x v="23"/>
    <n v="198504"/>
    <n v="19850415"/>
    <s v="2FS  UPFRR0269"/>
    <s v="2FS  UPFRH0155"/>
    <s v="2FS  UPFRS0269"/>
    <x v="1"/>
    <s v="H"/>
    <s v="P"/>
    <m/>
    <n v="5.3"/>
    <m/>
    <s v="N"/>
    <n v="5000"/>
    <n v="26779"/>
    <m/>
    <m/>
    <n v="0"/>
    <n v="1667"/>
    <n v="5000"/>
    <n v="135"/>
    <m/>
    <n v="5.0000000000000001E-3"/>
    <n v="1"/>
    <m/>
    <m/>
    <m/>
    <x v="63"/>
    <s v="H-Quesnel River H"/>
    <s v="S-Willow R/UPFR"/>
    <s v="BC"/>
    <s v="FRTH"/>
    <s v="UPFR"/>
    <s v="N"/>
    <n v="6.2250270734530787E-2"/>
    <m/>
  </r>
  <r>
    <s v="T"/>
    <n v="4.0999999999999996"/>
    <n v="20171204"/>
    <s v="CDFO"/>
    <s v="CDFO"/>
    <n v="3"/>
    <s v="185648"/>
    <x v="2"/>
    <m/>
    <m/>
    <m/>
    <m/>
    <n v="1"/>
    <n v="1"/>
    <x v="8"/>
    <n v="20120419"/>
    <n v="20120424"/>
    <s v="2FS  TOMMR0253"/>
    <s v="2FS  TOMMH0160"/>
    <s v="2FS  TOMMS0253"/>
    <x v="3"/>
    <s v="H"/>
    <s v="P"/>
    <s v="FR"/>
    <n v="14.3"/>
    <n v="107"/>
    <s v="N"/>
    <n v="5000"/>
    <n v="21273"/>
    <m/>
    <m/>
    <n v="0"/>
    <n v="568"/>
    <n v="5000"/>
    <n v="402"/>
    <s v="B"/>
    <n v="1.7999999999999999E-2"/>
    <m/>
    <m/>
    <m/>
    <s v="BKD present in this release group"/>
    <x v="8"/>
    <s v="H-Spius Creek H"/>
    <s v="S-Nicola R"/>
    <s v="BC"/>
    <s v="FRTH"/>
    <s v="TOMM"/>
    <s v="N"/>
    <n v="2.6700512386593333E-2"/>
    <m/>
  </r>
  <r>
    <s v="T"/>
    <n v="4.0999999999999996"/>
    <n v="20171204"/>
    <s v="CDFO"/>
    <s v="CDFO"/>
    <n v="3"/>
    <s v="185658"/>
    <x v="2"/>
    <m/>
    <m/>
    <s v="D"/>
    <s v="032007H00000394"/>
    <n v="1"/>
    <n v="3"/>
    <x v="22"/>
    <n v="20070516"/>
    <n v="20070523"/>
    <s v="2FS  LWFRR0107"/>
    <s v="2FS  LWFRH0107"/>
    <s v="2FS  LWFRS0107"/>
    <x v="1"/>
    <s v="H"/>
    <s v="P"/>
    <m/>
    <n v="5.93"/>
    <m/>
    <s v="N"/>
    <n v="5000"/>
    <n v="24174"/>
    <m/>
    <m/>
    <n v="0"/>
    <n v="134398"/>
    <n v="5000"/>
    <n v="831"/>
    <s v="B"/>
    <n v="3.32E-2"/>
    <n v="42"/>
    <n v="611"/>
    <m/>
    <s v="DIT: ADCWT. SEE 185657, 185659, 185607, 185609, 185706, 185708, 185710."/>
    <x v="16"/>
    <s v="H-Chilliwack River H"/>
    <s v="S-Chilliwack R"/>
    <s v="BC"/>
    <s v="FRTH"/>
    <s v="LWFR"/>
    <s v="N"/>
    <n v="5.5596094978075614"/>
    <m/>
  </r>
  <r>
    <s v="T"/>
    <n v="4.0999999999999996"/>
    <n v="20171204"/>
    <s v="CDFO"/>
    <s v="CDFO"/>
    <n v="3"/>
    <s v="021149"/>
    <x v="0"/>
    <m/>
    <m/>
    <m/>
    <m/>
    <n v="1"/>
    <n v="2"/>
    <x v="28"/>
    <n v="199105"/>
    <n v="19910516"/>
    <s v="2FS  TOMFR0162"/>
    <s v="2FS  TOMFH0162"/>
    <s v="2FS  TOMFS0162"/>
    <x v="1"/>
    <s v="H"/>
    <s v="B"/>
    <m/>
    <n v="5.8"/>
    <n v="98"/>
    <s v="N"/>
    <n v="5000"/>
    <n v="24536"/>
    <m/>
    <m/>
    <n v="0"/>
    <n v="9620"/>
    <n v="5000"/>
    <n v="248"/>
    <s v="B"/>
    <n v="0.01"/>
    <m/>
    <m/>
    <m/>
    <s v="TIME OF RELEASE-EARLY. COMBINE WITH 021150. SEE 021147-48(MID) &amp; 021543(LATE)."/>
    <x v="19"/>
    <s v="H-Clearwater River, Up, H"/>
    <s v="S-Clearwater R Up"/>
    <s v="BC"/>
    <s v="FRTH"/>
    <s v="TOMF"/>
    <s v="N"/>
    <n v="0.39207694815780891"/>
    <m/>
  </r>
  <r>
    <s v="T"/>
    <n v="4.0999999999999996"/>
    <n v="20171204"/>
    <s v="CDFO"/>
    <s v="CDFO"/>
    <n v="3"/>
    <s v="021148"/>
    <x v="0"/>
    <m/>
    <m/>
    <m/>
    <m/>
    <n v="1"/>
    <n v="2"/>
    <x v="28"/>
    <n v="199106"/>
    <n v="19910627"/>
    <s v="2FS  TOMFR0162"/>
    <s v="2FS  TOMFH0162"/>
    <s v="2FS  TOMFS0162"/>
    <x v="1"/>
    <s v="H"/>
    <s v="B"/>
    <m/>
    <n v="11.2"/>
    <n v="101"/>
    <s v="N"/>
    <n v="5000"/>
    <n v="25331"/>
    <m/>
    <m/>
    <n v="0"/>
    <n v="8723"/>
    <n v="5000"/>
    <n v="256"/>
    <s v="B"/>
    <n v="0.01"/>
    <m/>
    <m/>
    <m/>
    <s v="TIME OF RELEASE-MID. COMBINE WITH 021147. SEE 021149-50(EARLY) &amp; 021543(LATE)."/>
    <x v="19"/>
    <s v="H-Clearwater River, Up, H"/>
    <s v="S-Clearwater R Up"/>
    <s v="BC"/>
    <s v="FRTH"/>
    <s v="TOMF"/>
    <s v="N"/>
    <n v="0.34436066479807348"/>
    <m/>
  </r>
  <r>
    <s v="T"/>
    <n v="4.0999999999999996"/>
    <n v="20171204"/>
    <s v="CDFO"/>
    <s v="CDFO"/>
    <n v="3"/>
    <s v="021150"/>
    <x v="0"/>
    <m/>
    <m/>
    <m/>
    <m/>
    <n v="1"/>
    <n v="2"/>
    <x v="28"/>
    <n v="199105"/>
    <n v="19910516"/>
    <s v="2FS  TOMFR0162"/>
    <s v="2FS  TOMFH0162"/>
    <s v="2FS  TOMFS0162"/>
    <x v="1"/>
    <s v="H"/>
    <s v="B"/>
    <m/>
    <n v="5.8"/>
    <n v="78"/>
    <s v="N"/>
    <n v="5000"/>
    <n v="25351"/>
    <m/>
    <m/>
    <n v="0"/>
    <n v="9939"/>
    <n v="5000"/>
    <n v="256"/>
    <s v="B"/>
    <n v="0.01"/>
    <m/>
    <m/>
    <m/>
    <s v="TIME OF RELEASE-EARLY. COMBINE WITH 021149. SEE 021147-48(MID) &amp; 021543(LATE)."/>
    <x v="19"/>
    <s v="H-Clearwater River, Up, H"/>
    <s v="S-Clearwater R Up"/>
    <s v="BC"/>
    <s v="FRTH"/>
    <s v="TOMF"/>
    <s v="N"/>
    <n v="0.39205554021537614"/>
    <m/>
  </r>
  <r>
    <s v="T"/>
    <n v="4.0999999999999996"/>
    <n v="20171204"/>
    <s v="CDFO"/>
    <s v="CDFO"/>
    <n v="3"/>
    <s v="184612"/>
    <x v="0"/>
    <m/>
    <m/>
    <s v="D"/>
    <s v="032001H00000437"/>
    <n v="1"/>
    <n v="3"/>
    <x v="33"/>
    <n v="20010522"/>
    <n v="20010522"/>
    <s v="2FS  LWFRR0107"/>
    <s v="2FS  LWFRH0107"/>
    <s v="2FS  LWFRS6750"/>
    <x v="1"/>
    <s v="H"/>
    <s v="P"/>
    <m/>
    <n v="5"/>
    <m/>
    <s v="N"/>
    <n v="5000"/>
    <n v="24955"/>
    <m/>
    <m/>
    <n v="0"/>
    <n v="52988"/>
    <n v="5000"/>
    <n v="62"/>
    <s v="B"/>
    <n v="2.5000000000000001E-3"/>
    <n v="28"/>
    <n v="2006"/>
    <m/>
    <s v="DBL-IND; ADCWT. ALSO 184610/14/16 ADCWT, 09/11/13/15 CWTONLY. THERMAL MARKS"/>
    <x v="16"/>
    <s v="H-Chilliwack River H"/>
    <s v="S-Chill+Harrison R"/>
    <s v="BC"/>
    <s v="FRTH"/>
    <s v="LWFR"/>
    <s v="N"/>
    <n v="2.1233420156281309"/>
    <m/>
  </r>
  <r>
    <s v="N"/>
    <n v="4.0999999999999996"/>
    <n v="20171204"/>
    <s v="CDFO"/>
    <s v="CDFO"/>
    <n v="3"/>
    <s v="!03NOCN9348"/>
    <x v="1"/>
    <m/>
    <m/>
    <m/>
    <m/>
    <n v="1"/>
    <n v="1"/>
    <x v="18"/>
    <n v="199406"/>
    <n v="19940608"/>
    <s v="2FS  TOMMR0253"/>
    <s v="2FS  TOMMH0160"/>
    <s v="2FS  TOMMS0253"/>
    <x v="1"/>
    <s v="H"/>
    <s v="P"/>
    <m/>
    <n v="3.9"/>
    <n v="68"/>
    <s v="N"/>
    <m/>
    <m/>
    <m/>
    <m/>
    <n v="0"/>
    <n v="25000"/>
    <m/>
    <m/>
    <s v="W"/>
    <m/>
    <m/>
    <m/>
    <m/>
    <m/>
    <x v="8"/>
    <s v="H-Spius Creek H"/>
    <s v="S-Nicola R"/>
    <s v="BC"/>
    <s v="FRTH"/>
    <s v="TOMM"/>
    <s v="N"/>
    <s v=""/>
    <m/>
  </r>
  <r>
    <s v="N"/>
    <n v="4.0999999999999996"/>
    <n v="20171204"/>
    <s v="CDFO"/>
    <s v="CDFO"/>
    <n v="3"/>
    <s v="!03NOCN0253"/>
    <x v="1"/>
    <m/>
    <m/>
    <m/>
    <m/>
    <n v="1"/>
    <n v="2"/>
    <x v="20"/>
    <n v="200305"/>
    <n v="200305"/>
    <s v="2FS  TOMFR0161"/>
    <s v="2FS  TOMFH0289"/>
    <s v="2FS  TOMFS0161"/>
    <x v="4"/>
    <s v="H"/>
    <s v="B"/>
    <m/>
    <n v="0.5"/>
    <m/>
    <s v="N"/>
    <m/>
    <m/>
    <m/>
    <m/>
    <n v="0"/>
    <n v="208000"/>
    <m/>
    <m/>
    <s v="B"/>
    <m/>
    <m/>
    <m/>
    <m/>
    <m/>
    <x v="1"/>
    <s v="H-Kingfisher Creek/ TOMF"/>
    <s v="S-Shuswap R Low"/>
    <s v="BC"/>
    <s v="FRTH"/>
    <s v="TOMF"/>
    <s v="N"/>
    <s v=""/>
    <m/>
  </r>
  <r>
    <s v="N"/>
    <n v="4.0999999999999996"/>
    <n v="20171204"/>
    <s v="CDFO"/>
    <s v="CDFO"/>
    <n v="3"/>
    <s v="!03NOCN03104"/>
    <x v="1"/>
    <m/>
    <m/>
    <m/>
    <m/>
    <n v="1"/>
    <n v="1"/>
    <x v="21"/>
    <n v="200406"/>
    <n v="200406"/>
    <s v="2FS  UPFRR1625"/>
    <s v="2FS  UPFRH1625"/>
    <s v="2FS  UPFRS1625"/>
    <x v="1"/>
    <s v="H"/>
    <s v="P"/>
    <m/>
    <n v="3"/>
    <m/>
    <s v="N"/>
    <m/>
    <m/>
    <m/>
    <m/>
    <n v="0"/>
    <n v="13000"/>
    <m/>
    <m/>
    <m/>
    <m/>
    <m/>
    <m/>
    <m/>
    <s v="NUMBER, DATE &amp; SIZE ESTIMATED."/>
    <x v="9"/>
    <s v="H-Salmon River/ UPFR H"/>
    <s v="S-Salmon R/UPFR"/>
    <s v="BC"/>
    <s v="FRTH"/>
    <s v="UPFR"/>
    <s v="N"/>
    <s v=""/>
    <m/>
  </r>
  <r>
    <s v="T"/>
    <n v="4.0999999999999996"/>
    <n v="20171204"/>
    <s v="CDFO"/>
    <s v="CDFO"/>
    <n v="3"/>
    <s v="185242"/>
    <x v="2"/>
    <m/>
    <m/>
    <m/>
    <m/>
    <n v="1"/>
    <n v="3"/>
    <x v="22"/>
    <n v="20070601"/>
    <n v="20070601"/>
    <s v="2FS  LWFRR0229"/>
    <s v="2FS  LWFRH0154"/>
    <s v="2FS  LWFRS0229"/>
    <x v="1"/>
    <s v="H"/>
    <s v="P"/>
    <m/>
    <n v="5.5"/>
    <n v="82"/>
    <s v="N"/>
    <n v="5000"/>
    <n v="25899"/>
    <m/>
    <m/>
    <n v="5000"/>
    <n v="59"/>
    <m/>
    <m/>
    <m/>
    <n v="2.3E-3"/>
    <n v="1"/>
    <n v="1329"/>
    <m/>
    <m/>
    <x v="30"/>
    <s v="H-Chehalis River H"/>
    <s v="S-Harrison R"/>
    <s v="BC"/>
    <s v="FRTH"/>
    <s v="LWFR"/>
    <s v="N"/>
    <n v="2.2780802347580988E-3"/>
    <m/>
  </r>
  <r>
    <s v="T"/>
    <n v="4.0999999999999996"/>
    <n v="20171204"/>
    <s v="CDFO"/>
    <s v="CDFO"/>
    <n v="3"/>
    <s v="185234"/>
    <x v="2"/>
    <m/>
    <m/>
    <m/>
    <m/>
    <n v="1"/>
    <n v="1"/>
    <x v="14"/>
    <n v="20070424"/>
    <n v="20070424"/>
    <s v="2FS  TOMMR0253"/>
    <s v="2FS  TOMMH0160"/>
    <s v="2FS  TOMMS0253"/>
    <x v="3"/>
    <s v="H"/>
    <s v="P"/>
    <m/>
    <n v="15.82"/>
    <n v="112"/>
    <s v="N"/>
    <n v="5000"/>
    <n v="29584"/>
    <m/>
    <m/>
    <m/>
    <m/>
    <m/>
    <m/>
    <m/>
    <m/>
    <n v="30"/>
    <n v="233"/>
    <m/>
    <s v="REL.SITES: NICOLA DAM, MERRIT GOLFCOURSE, SHULUS RAILROAD BED, GAVLINS BRIDGE"/>
    <x v="8"/>
    <s v="H-Spius Creek H"/>
    <s v="S-Nicola R"/>
    <s v="BC"/>
    <s v="FRTH"/>
    <s v="TOMM"/>
    <s v="N"/>
    <n v="0"/>
    <m/>
  </r>
  <r>
    <s v="N"/>
    <n v="4.0999999999999996"/>
    <n v="20171204"/>
    <s v="CDFO"/>
    <s v="CDFO"/>
    <n v="3"/>
    <s v="!03NOCN8856"/>
    <x v="1"/>
    <m/>
    <m/>
    <m/>
    <m/>
    <n v="1"/>
    <n v="2"/>
    <x v="17"/>
    <n v="19890402"/>
    <n v="19890518"/>
    <s v="2FS  TOMFR0161"/>
    <s v="2FS  TOMFH0289"/>
    <s v="2FS  TOMFS0161"/>
    <x v="4"/>
    <s v="H"/>
    <s v="B"/>
    <m/>
    <n v="0.5"/>
    <m/>
    <s v="N"/>
    <m/>
    <m/>
    <m/>
    <m/>
    <n v="0"/>
    <n v="172000"/>
    <m/>
    <m/>
    <s v="B"/>
    <m/>
    <m/>
    <m/>
    <m/>
    <m/>
    <x v="1"/>
    <s v="H-Kingfisher Creek/ TOMF"/>
    <s v="S-Shuswap R Low"/>
    <s v="BC"/>
    <s v="FRTH"/>
    <s v="TOMF"/>
    <s v="N"/>
    <s v=""/>
    <m/>
  </r>
  <r>
    <s v="T"/>
    <n v="4.0999999999999996"/>
    <n v="20171204"/>
    <s v="CDFO"/>
    <s v="CDFO"/>
    <n v="3"/>
    <s v="184723"/>
    <x v="2"/>
    <m/>
    <m/>
    <m/>
    <m/>
    <n v="1"/>
    <n v="1"/>
    <x v="33"/>
    <n v="20020415"/>
    <n v="20020417"/>
    <s v="2FS  TOMMR0253"/>
    <s v="2FS  TOMMH0160"/>
    <s v="2FS  TOMMS0253"/>
    <x v="3"/>
    <s v="H"/>
    <s v="P"/>
    <m/>
    <n v="13.8"/>
    <n v="107"/>
    <s v="N"/>
    <n v="5000"/>
    <n v="23735"/>
    <m/>
    <m/>
    <n v="0"/>
    <n v="26489"/>
    <n v="5000"/>
    <n v="484"/>
    <s v="B"/>
    <n v="0.02"/>
    <n v="30"/>
    <n v="300"/>
    <m/>
    <s v="SEE ALSO 184722 &amp; 24. SCATTER RELEASED FROM DAM TO SUNSHINE VALLEY RD EAST."/>
    <x v="8"/>
    <s v="H-Spius Creek H"/>
    <s v="S-Nicola R"/>
    <s v="BC"/>
    <s v="FRTH"/>
    <s v="TOMM"/>
    <s v="N"/>
    <n v="1.1160311775858436"/>
    <m/>
  </r>
  <r>
    <s v="T"/>
    <n v="4.0999999999999996"/>
    <n v="20171204"/>
    <s v="CDFO"/>
    <s v="CDFO"/>
    <n v="3"/>
    <s v="184724"/>
    <x v="2"/>
    <m/>
    <m/>
    <m/>
    <m/>
    <n v="1"/>
    <n v="1"/>
    <x v="33"/>
    <n v="20020415"/>
    <n v="20020417"/>
    <s v="2FS  TOMMR0253"/>
    <s v="2FS  TOMMH0160"/>
    <s v="2FS  TOMMS0253"/>
    <x v="3"/>
    <s v="H"/>
    <s v="P"/>
    <m/>
    <n v="13.26"/>
    <n v="107"/>
    <s v="N"/>
    <n v="5000"/>
    <n v="23267"/>
    <m/>
    <m/>
    <n v="0"/>
    <n v="25968"/>
    <n v="5000"/>
    <n v="475"/>
    <s v="B"/>
    <n v="0.02"/>
    <n v="30"/>
    <n v="300"/>
    <m/>
    <s v="SEE ALSO 1847 22 &amp; 23. SCATTER RELEASED FROM DAM TO SUNSHINE VALLEY RD EAST."/>
    <x v="8"/>
    <s v="H-Spius Creek H"/>
    <s v="S-Nicola R"/>
    <s v="BC"/>
    <s v="FRTH"/>
    <s v="TOMM"/>
    <s v="N"/>
    <n v="1.1160871620750419"/>
    <m/>
  </r>
  <r>
    <s v="N"/>
    <n v="4.0999999999999996"/>
    <n v="20171204"/>
    <s v="CDFO"/>
    <s v="CDFO"/>
    <n v="3"/>
    <s v="!03NOCN08108"/>
    <x v="1"/>
    <m/>
    <m/>
    <m/>
    <m/>
    <n v="1"/>
    <n v="2"/>
    <x v="10"/>
    <n v="200905"/>
    <n v="200905"/>
    <s v="2FS  UPFRR0155"/>
    <s v="2FS  UPFRH2150"/>
    <s v="2FS  UPFRS0155"/>
    <x v="2"/>
    <s v="H"/>
    <s v="B"/>
    <s v="FR"/>
    <n v="2"/>
    <m/>
    <s v="N"/>
    <m/>
    <m/>
    <m/>
    <m/>
    <n v="0"/>
    <n v="180"/>
    <m/>
    <m/>
    <m/>
    <m/>
    <m/>
    <m/>
    <m/>
    <m/>
    <x v="5"/>
    <s v="H-Nechako Lks (Vanderh) S"/>
    <s v="S-Quesnel R"/>
    <s v="BC"/>
    <s v="FRTH"/>
    <s v="UPFR"/>
    <s v="N"/>
    <s v=""/>
    <m/>
  </r>
  <r>
    <s v="N"/>
    <n v="4.0999999999999996"/>
    <n v="20171204"/>
    <s v="CDFO"/>
    <s v="CDFO"/>
    <n v="3"/>
    <s v="!03NOCN1147"/>
    <x v="1"/>
    <m/>
    <m/>
    <m/>
    <m/>
    <n v="1"/>
    <n v="1"/>
    <x v="30"/>
    <n v="20120604"/>
    <n v="20120614"/>
    <s v="2FS  TOMMR0160"/>
    <s v="2FS  TOMMH0160"/>
    <s v="2FS  TOMMS0160"/>
    <x v="2"/>
    <s v="H"/>
    <s v="P"/>
    <s v="FR"/>
    <n v="3.31"/>
    <n v="64"/>
    <s v="N"/>
    <m/>
    <m/>
    <m/>
    <m/>
    <n v="0"/>
    <n v="18485"/>
    <m/>
    <m/>
    <s v="B"/>
    <m/>
    <m/>
    <m/>
    <m/>
    <s v="BKD positive"/>
    <x v="21"/>
    <s v="H-Spius Creek H"/>
    <s v="S-Spius Cr"/>
    <s v="BC"/>
    <s v="FRTH"/>
    <s v="TOMM"/>
    <s v="N"/>
    <s v=""/>
    <m/>
  </r>
  <r>
    <s v="N"/>
    <n v="4.0999999999999996"/>
    <n v="20171204"/>
    <s v="CDFO"/>
    <s v="CDFO"/>
    <n v="3"/>
    <s v="!03NOCN1148"/>
    <x v="1"/>
    <m/>
    <m/>
    <m/>
    <m/>
    <n v="1"/>
    <n v="1"/>
    <x v="30"/>
    <n v="20120605"/>
    <n v="20120605"/>
    <s v="2FS  TOMMR1387"/>
    <s v="2FS  TOMMH0160"/>
    <s v="2FS  TOMMS1387"/>
    <x v="2"/>
    <s v="H"/>
    <s v="P"/>
    <s v="FR"/>
    <n v="2.99"/>
    <n v="62"/>
    <s v="N"/>
    <m/>
    <m/>
    <m/>
    <m/>
    <n v="0"/>
    <n v="66269"/>
    <m/>
    <m/>
    <s v="B"/>
    <m/>
    <m/>
    <m/>
    <m/>
    <s v="Used l/w sample dates as release dates.  Rearing morts = 35,438. No explaination"/>
    <x v="18"/>
    <s v="H-Spius Creek H"/>
    <s v="S-Coldwater R"/>
    <s v="BC"/>
    <s v="FRTH"/>
    <s v="TOMM"/>
    <s v="N"/>
    <s v=""/>
    <m/>
  </r>
  <r>
    <s v="N"/>
    <n v="4.0999999999999996"/>
    <n v="20171204"/>
    <s v="CDFO"/>
    <s v="CDFO"/>
    <n v="3"/>
    <s v="!03NOCN0196"/>
    <x v="1"/>
    <m/>
    <m/>
    <m/>
    <m/>
    <n v="1"/>
    <n v="1"/>
    <x v="25"/>
    <n v="200205"/>
    <n v="200205"/>
    <s v="2FS  TOMMR0253"/>
    <s v="2FS  UPFRH2566"/>
    <s v="2FS  TOMMS0253"/>
    <x v="1"/>
    <s v="H"/>
    <s v="B"/>
    <s v="FR"/>
    <m/>
    <m/>
    <s v="N"/>
    <m/>
    <m/>
    <m/>
    <m/>
    <n v="0"/>
    <n v="150"/>
    <m/>
    <m/>
    <s v="B"/>
    <m/>
    <m/>
    <m/>
    <m/>
    <m/>
    <x v="8"/>
    <s v="H-Gold Trail Schools"/>
    <s v="S-Nicola R"/>
    <s v="BC"/>
    <s v="FRTH"/>
    <s v="TOMM"/>
    <s v="N"/>
    <s v=""/>
    <m/>
  </r>
  <r>
    <s v="N"/>
    <n v="4.0999999999999996"/>
    <n v="20171204"/>
    <s v="CDFO"/>
    <s v="CDFO"/>
    <n v="3"/>
    <s v="!03NOCN8545"/>
    <x v="1"/>
    <m/>
    <m/>
    <m/>
    <m/>
    <n v="1"/>
    <n v="2"/>
    <x v="3"/>
    <n v="198606"/>
    <n v="19860627"/>
    <s v="2FS  TOMFR0161"/>
    <s v="2FS  TOMFH0289"/>
    <s v="2FS  TOMFS0161"/>
    <x v="2"/>
    <s v="H"/>
    <s v="B"/>
    <m/>
    <n v="1.5"/>
    <m/>
    <s v="N"/>
    <m/>
    <m/>
    <m/>
    <m/>
    <n v="0"/>
    <n v="20000"/>
    <m/>
    <m/>
    <m/>
    <m/>
    <m/>
    <m/>
    <m/>
    <m/>
    <x v="1"/>
    <s v="H-Kingfisher Creek/ TOMF"/>
    <s v="S-Shuswap R Low"/>
    <s v="BC"/>
    <s v="FRTH"/>
    <s v="TOMF"/>
    <s v="N"/>
    <s v=""/>
    <m/>
  </r>
  <r>
    <s v="N"/>
    <n v="4.0999999999999996"/>
    <n v="20171204"/>
    <s v="CDFO"/>
    <s v="CDFO"/>
    <n v="3"/>
    <s v="!03NOCN8703"/>
    <x v="1"/>
    <m/>
    <m/>
    <m/>
    <m/>
    <n v="1"/>
    <n v="2"/>
    <x v="5"/>
    <n v="19880506"/>
    <n v="19880524"/>
    <s v="2FS  TOMFR0156"/>
    <s v="2FS  TOMFH0156"/>
    <s v="2FS  TOMFS0156"/>
    <x v="2"/>
    <s v="H"/>
    <s v="P"/>
    <m/>
    <n v="0.99"/>
    <m/>
    <s v="N"/>
    <m/>
    <m/>
    <m/>
    <m/>
    <n v="0"/>
    <n v="257499"/>
    <m/>
    <m/>
    <s v="B"/>
    <m/>
    <m/>
    <m/>
    <m/>
    <s v="EARLY AND LATE FISH TOO SMALL AT TAGGING:REL MAY 6 AND 24"/>
    <x v="6"/>
    <s v="H-Eagle River H"/>
    <s v="S-Eagle R"/>
    <s v="BC"/>
    <s v="FRTH"/>
    <s v="TOMF"/>
    <s v="N"/>
    <s v=""/>
    <m/>
  </r>
  <r>
    <s v="N"/>
    <n v="4.0999999999999996"/>
    <n v="20171204"/>
    <s v="CDFO"/>
    <s v="CDFO"/>
    <n v="3"/>
    <s v="!03NOCN02117"/>
    <x v="1"/>
    <m/>
    <m/>
    <m/>
    <m/>
    <n v="1"/>
    <n v="1"/>
    <x v="20"/>
    <n v="200306"/>
    <n v="200306"/>
    <s v="2FS  UPFRR1625"/>
    <s v="2FS  UPFRH1625"/>
    <s v="2FS  UPFRS1625"/>
    <x v="1"/>
    <s v="H"/>
    <s v="P"/>
    <m/>
    <n v="3"/>
    <m/>
    <s v="N"/>
    <m/>
    <m/>
    <m/>
    <m/>
    <n v="0"/>
    <n v="1200"/>
    <m/>
    <m/>
    <m/>
    <m/>
    <m/>
    <m/>
    <m/>
    <s v="NUMBER, DATE &amp; SIZE ESTIMATED."/>
    <x v="9"/>
    <s v="H-Salmon River/ UPFR H"/>
    <s v="S-Salmon R/UPFR"/>
    <s v="BC"/>
    <s v="FRTH"/>
    <s v="UPFR"/>
    <s v="N"/>
    <s v=""/>
    <m/>
  </r>
  <r>
    <s v="T"/>
    <n v="4.0999999999999996"/>
    <n v="20171204"/>
    <s v="CDFO"/>
    <s v="CDFO"/>
    <n v="3"/>
    <s v="180380"/>
    <x v="2"/>
    <m/>
    <m/>
    <m/>
    <m/>
    <n v="1"/>
    <n v="2"/>
    <x v="10"/>
    <n v="20090514"/>
    <n v="20090515"/>
    <s v="2FS  TOMFR0161"/>
    <s v="2FS  TOMFH1958"/>
    <s v="2FS  TOMFS0161"/>
    <x v="1"/>
    <s v="H"/>
    <s v="P"/>
    <m/>
    <n v="4.8"/>
    <n v="75"/>
    <s v="N"/>
    <n v="5000"/>
    <n v="24233"/>
    <m/>
    <m/>
    <n v="0"/>
    <n v="24192"/>
    <n v="5000"/>
    <n v="749"/>
    <s v="B"/>
    <n v="0.03"/>
    <n v="23"/>
    <n v="200"/>
    <m/>
    <s v="ALSO SEE TAGCODES 180276,180277 &amp; 180381-85"/>
    <x v="1"/>
    <s v="H-Shuswap River, Middle,"/>
    <s v="S-Shuswap R Low"/>
    <s v="BC"/>
    <s v="FRTH"/>
    <s v="TOMF"/>
    <s v="N"/>
    <n v="0.99830809227087025"/>
    <m/>
  </r>
  <r>
    <s v="T"/>
    <n v="4.0999999999999996"/>
    <n v="20171204"/>
    <s v="CDFO"/>
    <s v="CDFO"/>
    <n v="3"/>
    <s v="180381"/>
    <x v="2"/>
    <m/>
    <m/>
    <m/>
    <m/>
    <n v="1"/>
    <n v="2"/>
    <x v="10"/>
    <n v="20090514"/>
    <n v="20090515"/>
    <s v="2FS  TOMFR0161"/>
    <s v="2FS  TOMFH1958"/>
    <s v="2FS  TOMFS0161"/>
    <x v="1"/>
    <s v="H"/>
    <s v="P"/>
    <m/>
    <n v="4.8"/>
    <n v="75"/>
    <s v="N"/>
    <n v="5000"/>
    <n v="24735"/>
    <m/>
    <m/>
    <n v="0"/>
    <n v="24693"/>
    <n v="5000"/>
    <n v="765"/>
    <s v="B"/>
    <n v="0.03"/>
    <n v="21"/>
    <n v="200"/>
    <m/>
    <s v="ALSO SEE TAGCODES 180276-77, 180380 &amp; 180382-85."/>
    <x v="1"/>
    <s v="H-Shuswap River, Middle,"/>
    <s v="S-Shuswap R Low"/>
    <s v="BC"/>
    <s v="FRTH"/>
    <s v="TOMF"/>
    <s v="N"/>
    <n v="0.99830200121285628"/>
    <m/>
  </r>
  <r>
    <s v="T"/>
    <n v="4.0999999999999996"/>
    <n v="20171204"/>
    <s v="CDFO"/>
    <s v="CDFO"/>
    <n v="3"/>
    <s v="180384"/>
    <x v="2"/>
    <m/>
    <m/>
    <m/>
    <m/>
    <n v="1"/>
    <n v="2"/>
    <x v="10"/>
    <n v="20090514"/>
    <n v="20090515"/>
    <s v="2FS  TOMFR0161"/>
    <s v="2FS  TOMFH1958"/>
    <s v="2FS  TOMFS0161"/>
    <x v="1"/>
    <s v="H"/>
    <s v="P"/>
    <m/>
    <n v="4.8"/>
    <n v="75"/>
    <s v="N"/>
    <n v="5000"/>
    <n v="24854"/>
    <m/>
    <m/>
    <n v="0"/>
    <n v="24812"/>
    <n v="5000"/>
    <n v="769"/>
    <s v="B"/>
    <n v="0.03"/>
    <n v="17"/>
    <n v="200"/>
    <m/>
    <s v="ALSO SEE TAGCODES 180276-77, 180380-83 &amp; 180385."/>
    <x v="1"/>
    <s v="H-Shuswap River, Middle,"/>
    <s v="S-Shuswap R Low"/>
    <s v="BC"/>
    <s v="FRTH"/>
    <s v="TOMF"/>
    <s v="N"/>
    <n v="0.99831013116600953"/>
    <m/>
  </r>
  <r>
    <s v="N"/>
    <n v="4.0999999999999996"/>
    <n v="20171204"/>
    <s v="CDFO"/>
    <s v="CDFO"/>
    <n v="3"/>
    <s v="!03NOCN03134"/>
    <x v="1"/>
    <m/>
    <m/>
    <m/>
    <m/>
    <n v="1"/>
    <n v="1"/>
    <x v="21"/>
    <n v="200406"/>
    <n v="200406"/>
    <s v="2FS  UPFRR1625"/>
    <s v="2FS  UPFRH2150"/>
    <s v="2FS  UPFRS1625"/>
    <x v="1"/>
    <s v="H"/>
    <s v="B"/>
    <s v="FR"/>
    <n v="3"/>
    <m/>
    <s v="N"/>
    <m/>
    <m/>
    <m/>
    <m/>
    <n v="0"/>
    <n v="270"/>
    <m/>
    <m/>
    <m/>
    <m/>
    <m/>
    <m/>
    <m/>
    <m/>
    <x v="9"/>
    <s v="H-Nechako Lks (Vanderh) S"/>
    <s v="S-Salmon R/UPFR"/>
    <s v="BC"/>
    <s v="FRTH"/>
    <s v="UPFR"/>
    <s v="N"/>
    <s v=""/>
    <m/>
  </r>
  <r>
    <s v="N"/>
    <n v="4.0999999999999996"/>
    <n v="20171204"/>
    <s v="CDFO"/>
    <s v="CDFO"/>
    <n v="3"/>
    <s v="!03NOCN9248"/>
    <x v="1"/>
    <m/>
    <m/>
    <m/>
    <m/>
    <n v="1"/>
    <n v="2"/>
    <x v="4"/>
    <n v="199305"/>
    <n v="199305"/>
    <s v="2FS  TOMFR0161"/>
    <s v="2FS  TOMFH2559"/>
    <s v="2FS  TOMFS0161"/>
    <x v="2"/>
    <s v="H"/>
    <s v="B"/>
    <s v="FR"/>
    <m/>
    <m/>
    <s v="N"/>
    <m/>
    <m/>
    <m/>
    <m/>
    <n v="0"/>
    <n v="650"/>
    <m/>
    <m/>
    <s v="B"/>
    <m/>
    <m/>
    <m/>
    <m/>
    <m/>
    <x v="1"/>
    <s v="H-Vernon Schools"/>
    <s v="S-Shuswap R Low"/>
    <s v="BC"/>
    <s v="FRTH"/>
    <s v="TOMF"/>
    <s v="N"/>
    <s v=""/>
    <m/>
  </r>
  <r>
    <s v="T"/>
    <n v="4.0999999999999996"/>
    <n v="20171204"/>
    <s v="CDFO"/>
    <s v="CDFO"/>
    <n v="3"/>
    <s v="024728"/>
    <x v="0"/>
    <m/>
    <m/>
    <m/>
    <m/>
    <n v="1"/>
    <n v="2"/>
    <x v="5"/>
    <n v="198805"/>
    <n v="19880504"/>
    <s v="2FS  LWFRR0249"/>
    <s v="2FS  LWFRH0150"/>
    <s v="2FS  LWFRS0249"/>
    <x v="1"/>
    <s v="H"/>
    <s v="B"/>
    <m/>
    <n v="11.6"/>
    <n v="100"/>
    <s v="N"/>
    <n v="5000"/>
    <n v="26308"/>
    <m/>
    <m/>
    <n v="0"/>
    <n v="40307"/>
    <n v="5000"/>
    <n v="387"/>
    <s v="B"/>
    <n v="1.4500000000000001E-2"/>
    <n v="2"/>
    <m/>
    <m/>
    <s v="TIME OF RELEASE:LATE. SEE 024727(EARLY)"/>
    <x v="36"/>
    <s v="H-Inch Creek H"/>
    <s v="S-Pitt R Up"/>
    <s v="BC"/>
    <s v="FRTH"/>
    <s v="LWFR"/>
    <s v="N"/>
    <n v="1.5321195073741827"/>
    <m/>
  </r>
  <r>
    <s v="T"/>
    <n v="4.0999999999999996"/>
    <n v="20171204"/>
    <s v="CDFO"/>
    <s v="CDFO"/>
    <n v="3"/>
    <s v="183911"/>
    <x v="0"/>
    <m/>
    <m/>
    <m/>
    <m/>
    <n v="1"/>
    <n v="1"/>
    <x v="1"/>
    <n v="19990420"/>
    <n v="19990421"/>
    <s v="2FS  TOMMR0160"/>
    <s v="2FS  TOMMH0160"/>
    <s v="2FS  TOMMS0160"/>
    <x v="3"/>
    <s v="H"/>
    <s v="P"/>
    <m/>
    <n v="19.3"/>
    <n v="119"/>
    <s v="N"/>
    <n v="5000"/>
    <n v="47921"/>
    <m/>
    <m/>
    <n v="0"/>
    <n v="38054"/>
    <n v="5000"/>
    <n v="120"/>
    <s v="B"/>
    <n v="2.5000000000000001E-3"/>
    <m/>
    <m/>
    <m/>
    <m/>
    <x v="21"/>
    <s v="H-Spius Creek H"/>
    <s v="S-Spius Cr"/>
    <s v="BC"/>
    <s v="FRTH"/>
    <s v="TOMM"/>
    <s v="N"/>
    <n v="0.79409862064648062"/>
    <m/>
  </r>
  <r>
    <s v="T"/>
    <n v="4.0999999999999996"/>
    <n v="20171204"/>
    <s v="CDFO"/>
    <s v="CDFO"/>
    <n v="3"/>
    <s v="180594"/>
    <x v="2"/>
    <m/>
    <m/>
    <m/>
    <m/>
    <n v="1"/>
    <n v="3"/>
    <x v="30"/>
    <n v="20120619"/>
    <n v="20120619"/>
    <s v="2FS  LWFRR0229"/>
    <s v="2FS  LWFRH0154"/>
    <s v="2FS  LWFRS0229"/>
    <x v="1"/>
    <s v="H"/>
    <s v="P"/>
    <s v="FR"/>
    <n v="5.86"/>
    <n v="83"/>
    <s v="N"/>
    <n v="5000"/>
    <n v="4806"/>
    <m/>
    <m/>
    <n v="0"/>
    <n v="456"/>
    <n v="5000"/>
    <n v="253"/>
    <s v="B"/>
    <n v="0.05"/>
    <m/>
    <n v="20"/>
    <m/>
    <m/>
    <x v="30"/>
    <s v="H-Chehalis River H"/>
    <s v="S-Harrison R"/>
    <s v="BC"/>
    <s v="FRTH"/>
    <s v="LWFR"/>
    <s v="N"/>
    <n v="9.4881398252184765E-2"/>
    <m/>
  </r>
  <r>
    <s v="N"/>
    <n v="4.0999999999999996"/>
    <n v="20171204"/>
    <s v="CDFO"/>
    <s v="CDFO"/>
    <n v="3"/>
    <s v="!03NOCN8202"/>
    <x v="1"/>
    <m/>
    <m/>
    <m/>
    <m/>
    <n v="1"/>
    <n v="1"/>
    <x v="15"/>
    <n v="198304"/>
    <n v="19830412"/>
    <s v="2FS  UPFRR0066"/>
    <s v="2FS  UPFRH0155"/>
    <s v="2FS  UPFRS0066"/>
    <x v="2"/>
    <s v="H"/>
    <s v="B"/>
    <m/>
    <n v="1.8"/>
    <m/>
    <s v="N"/>
    <m/>
    <m/>
    <m/>
    <m/>
    <n v="0"/>
    <n v="387"/>
    <m/>
    <m/>
    <m/>
    <m/>
    <m/>
    <m/>
    <m/>
    <m/>
    <x v="22"/>
    <s v="H-Quesnel River H"/>
    <s v="S-Nazko R"/>
    <s v="BC"/>
    <s v="FRTH"/>
    <s v="UPFR"/>
    <s v="N"/>
    <s v=""/>
    <m/>
  </r>
  <r>
    <s v="N"/>
    <n v="4.0999999999999996"/>
    <n v="20171204"/>
    <s v="CDFO"/>
    <s v="CDFO"/>
    <n v="3"/>
    <s v="!03NOCN8206"/>
    <x v="1"/>
    <m/>
    <m/>
    <m/>
    <m/>
    <n v="1"/>
    <n v="1"/>
    <x v="15"/>
    <n v="198306"/>
    <n v="19830619"/>
    <s v="2FS  UPFRR0412"/>
    <s v="2FS  UPFRH0270"/>
    <s v="2FS  UPFRS0412"/>
    <x v="2"/>
    <s v="H"/>
    <s v="P"/>
    <m/>
    <n v="1.1000000000000001"/>
    <m/>
    <s v="N"/>
    <m/>
    <m/>
    <m/>
    <m/>
    <n v="0"/>
    <n v="22351"/>
    <m/>
    <m/>
    <m/>
    <m/>
    <m/>
    <m/>
    <m/>
    <m/>
    <x v="34"/>
    <s v="H-Penny H"/>
    <s v="S-James Cr"/>
    <s v="BC"/>
    <s v="FRTH"/>
    <s v="UPFR"/>
    <s v="N"/>
    <s v=""/>
    <m/>
  </r>
  <r>
    <s v="N"/>
    <n v="4.0999999999999996"/>
    <n v="20171204"/>
    <s v="CDFO"/>
    <s v="CDFO"/>
    <n v="3"/>
    <s v="!03NOCN9885"/>
    <x v="1"/>
    <m/>
    <m/>
    <m/>
    <m/>
    <n v="1"/>
    <n v="2"/>
    <x v="19"/>
    <n v="199904"/>
    <n v="199904"/>
    <s v="2FS  TOMFR0161"/>
    <s v="2FS  TOMFH1650"/>
    <s v="2FS  TOMFS0161"/>
    <x v="1"/>
    <s v="H"/>
    <s v="B"/>
    <s v="FR"/>
    <n v="3"/>
    <m/>
    <s v="N"/>
    <m/>
    <m/>
    <m/>
    <m/>
    <n v="0"/>
    <n v="1200"/>
    <m/>
    <m/>
    <m/>
    <m/>
    <m/>
    <m/>
    <m/>
    <s v="CLASSROOM INCUBATION; RELEASE #'S ESTIMATED."/>
    <x v="1"/>
    <s v="H-N Okanagan-Shuswap Sch"/>
    <s v="S-Shuswap R Low"/>
    <s v="BC"/>
    <s v="FRTH"/>
    <s v="TOMF"/>
    <s v="N"/>
    <s v=""/>
    <m/>
  </r>
  <r>
    <s v="N"/>
    <n v="4.0999999999999996"/>
    <n v="20171204"/>
    <s v="CDFO"/>
    <s v="CDFO"/>
    <n v="3"/>
    <s v="!03NOCN9886"/>
    <x v="1"/>
    <m/>
    <m/>
    <m/>
    <m/>
    <n v="1"/>
    <n v="2"/>
    <x v="19"/>
    <n v="199904"/>
    <n v="199904"/>
    <s v="2FS  TOMFR0161"/>
    <s v="2FS  TOMFH2083"/>
    <s v="2FS  TOMFS0161"/>
    <x v="1"/>
    <s v="H"/>
    <s v="B"/>
    <s v="FR"/>
    <n v="3"/>
    <m/>
    <s v="N"/>
    <m/>
    <m/>
    <m/>
    <m/>
    <n v="0"/>
    <n v="480"/>
    <m/>
    <m/>
    <m/>
    <m/>
    <m/>
    <m/>
    <m/>
    <s v="CLASSROOM INCUBATION; SURVIVAL EST. AT 80%."/>
    <x v="1"/>
    <s v="H-Revelstoke Schools"/>
    <s v="S-Shuswap R Low"/>
    <s v="BC"/>
    <s v="FRTH"/>
    <s v="TOMF"/>
    <s v="N"/>
    <s v=""/>
    <m/>
  </r>
  <r>
    <s v="T"/>
    <n v="4.0999999999999996"/>
    <n v="20171204"/>
    <s v="CDFO"/>
    <s v="CDFO"/>
    <n v="3"/>
    <s v="180477"/>
    <x v="2"/>
    <m/>
    <m/>
    <m/>
    <m/>
    <n v="1"/>
    <n v="2"/>
    <x v="31"/>
    <n v="20100529"/>
    <n v="20100529"/>
    <s v="2FS  TOMFR1958"/>
    <s v="2FS  TOMFH1958"/>
    <s v="2FS  TOMFS1958"/>
    <x v="1"/>
    <s v="H"/>
    <s v="P"/>
    <s v="VO"/>
    <n v="8.86"/>
    <n v="90"/>
    <s v="N"/>
    <n v="5000"/>
    <n v="36427"/>
    <m/>
    <m/>
    <n v="0"/>
    <n v="1376"/>
    <n v="5000"/>
    <n v="743"/>
    <s v="B"/>
    <n v="0.02"/>
    <n v="63"/>
    <n v="200"/>
    <m/>
    <m/>
    <x v="12"/>
    <s v="H-Shuswap River, Middle,"/>
    <s v="S-Shuswap R Middle"/>
    <s v="BC"/>
    <s v="FRTH"/>
    <s v="TOMF"/>
    <s v="N"/>
    <n v="3.7774178493974249E-2"/>
    <m/>
  </r>
  <r>
    <s v="T"/>
    <n v="4.0999999999999996"/>
    <n v="20171204"/>
    <s v="CDFO"/>
    <s v="CDFO"/>
    <n v="3"/>
    <s v="180239"/>
    <x v="0"/>
    <m/>
    <m/>
    <m/>
    <m/>
    <n v="1"/>
    <n v="2"/>
    <x v="4"/>
    <n v="19930506"/>
    <n v="19930506"/>
    <s v="2FS  UPFRR2722"/>
    <s v="2FS  UPFRH0158"/>
    <s v="2FS  UPFRS0158"/>
    <x v="1"/>
    <s v="H"/>
    <s v="B"/>
    <m/>
    <n v="7"/>
    <m/>
    <s v="N"/>
    <n v="5000"/>
    <n v="26428"/>
    <m/>
    <m/>
    <n v="0"/>
    <n v="13570"/>
    <m/>
    <m/>
    <s v="B"/>
    <m/>
    <n v="1"/>
    <n v="100"/>
    <m/>
    <s v="NECHAKO RIVER STUDY; ALSO SEE 180546 &amp; 180547"/>
    <x v="55"/>
    <s v="H-Stuart River"/>
    <s v="S-Stuart R"/>
    <s v="BC"/>
    <s v="FRTH"/>
    <s v="UPFR"/>
    <s v="N"/>
    <n v="0.51347056152565462"/>
    <m/>
  </r>
  <r>
    <s v="N"/>
    <n v="4.0999999999999996"/>
    <n v="20171204"/>
    <s v="CDFO"/>
    <s v="CDFO"/>
    <n v="3"/>
    <s v="!03LV9119"/>
    <x v="1"/>
    <m/>
    <m/>
    <m/>
    <m/>
    <n v="1"/>
    <n v="1"/>
    <x v="13"/>
    <n v="19920506"/>
    <n v="19920506"/>
    <s v="2FS  UPFRR1625"/>
    <s v="2FS  UPFRH1625"/>
    <s v="2FS  UPFRS1625"/>
    <x v="1"/>
    <s v="H"/>
    <s v="P"/>
    <m/>
    <n v="5.8"/>
    <m/>
    <s v="N"/>
    <m/>
    <m/>
    <m/>
    <m/>
    <n v="1"/>
    <n v="43804"/>
    <m/>
    <m/>
    <m/>
    <m/>
    <m/>
    <m/>
    <m/>
    <s v="MARKED FOR ESCAPEMENT I.D."/>
    <x v="9"/>
    <s v="H-Salmon River/ UPFR H"/>
    <s v="S-Salmon R/UPFR"/>
    <s v="BC"/>
    <s v="FRTH"/>
    <s v="UPFR"/>
    <s v="N"/>
    <s v=""/>
    <m/>
  </r>
  <r>
    <s v="N"/>
    <n v="4.0999999999999996"/>
    <n v="20171204"/>
    <s v="CDFO"/>
    <s v="CDFO"/>
    <n v="3"/>
    <s v="!03NOCN01124"/>
    <x v="1"/>
    <m/>
    <m/>
    <m/>
    <m/>
    <n v="1"/>
    <n v="1"/>
    <x v="25"/>
    <n v="200205"/>
    <n v="200205"/>
    <s v="2FS  UPFRR1304"/>
    <s v="2FS  UPFRH1625"/>
    <s v="2FS  UPFRS1304"/>
    <x v="1"/>
    <s v="H"/>
    <s v="P"/>
    <m/>
    <n v="7"/>
    <m/>
    <s v="N"/>
    <m/>
    <m/>
    <m/>
    <m/>
    <n v="0"/>
    <n v="3500"/>
    <m/>
    <m/>
    <m/>
    <m/>
    <m/>
    <m/>
    <m/>
    <s v="#, DATE &amp; SIZE ESTIMATED."/>
    <x v="58"/>
    <s v="H-Salmon River/ UPFR H"/>
    <s v="S-Chilako R"/>
    <s v="BC"/>
    <s v="FRTH"/>
    <s v="UPFR"/>
    <s v="N"/>
    <s v=""/>
    <m/>
  </r>
  <r>
    <s v="N"/>
    <n v="4.0999999999999996"/>
    <n v="20171204"/>
    <s v="CDFO"/>
    <s v="CDFO"/>
    <n v="3"/>
    <s v="!03NOCN8103"/>
    <x v="1"/>
    <m/>
    <m/>
    <m/>
    <m/>
    <n v="1"/>
    <n v="1"/>
    <x v="24"/>
    <n v="19820426"/>
    <n v="19820430"/>
    <s v="2FS  TOMMR0299"/>
    <s v="2FS  TOMMH0157"/>
    <s v="2FS  TOMMS0252"/>
    <x v="2"/>
    <s v="H"/>
    <s v="B"/>
    <m/>
    <n v="1"/>
    <m/>
    <s v="N"/>
    <m/>
    <m/>
    <m/>
    <m/>
    <n v="0"/>
    <n v="6500"/>
    <m/>
    <m/>
    <m/>
    <m/>
    <m/>
    <m/>
    <m/>
    <s v="GRADEOUTS - TOO SMALL TO TAG"/>
    <x v="49"/>
    <s v="H-Loon Creek H"/>
    <s v="S-Bonaparte R"/>
    <s v="BC"/>
    <s v="FRTH"/>
    <s v="TOMM"/>
    <s v="N"/>
    <s v=""/>
    <m/>
  </r>
  <r>
    <s v="N"/>
    <n v="4.0999999999999996"/>
    <n v="20171204"/>
    <s v="CDFO"/>
    <s v="CDFO"/>
    <n v="3"/>
    <s v="!03NOCN9317"/>
    <x v="1"/>
    <m/>
    <m/>
    <m/>
    <m/>
    <n v="1"/>
    <n v="2"/>
    <x v="18"/>
    <n v="199404"/>
    <n v="19940428"/>
    <s v="2FS  LWFRR0154"/>
    <s v="2FS  LWFRH0154"/>
    <s v="2FS  LWFRS0107"/>
    <x v="1"/>
    <s v="H"/>
    <s v="B"/>
    <m/>
    <n v="6.9"/>
    <m/>
    <s v="N"/>
    <m/>
    <m/>
    <m/>
    <m/>
    <n v="0"/>
    <n v="214735"/>
    <m/>
    <m/>
    <s v="B"/>
    <m/>
    <m/>
    <m/>
    <m/>
    <s v="COMBO CHEHALIS &amp; CHILLIWACK SUMMERS"/>
    <x v="3"/>
    <s v="H-Chehalis River H"/>
    <s v="S-Chilliwack R"/>
    <s v="BC"/>
    <s v="FRTH"/>
    <s v="LWFR"/>
    <s v="N"/>
    <s v=""/>
    <m/>
  </r>
  <r>
    <s v="N"/>
    <n v="4.0999999999999996"/>
    <n v="20171204"/>
    <s v="CDFO"/>
    <s v="CDFO"/>
    <n v="3"/>
    <s v="!03NOCN0454"/>
    <x v="1"/>
    <m/>
    <m/>
    <m/>
    <m/>
    <n v="1"/>
    <n v="2"/>
    <x v="29"/>
    <n v="200505"/>
    <n v="200505"/>
    <s v="2FS  TOMFR0161"/>
    <s v="2FS  TOMFH2083"/>
    <s v="2FS  TOMFS0161"/>
    <x v="1"/>
    <s v="H"/>
    <s v="B"/>
    <s v="FR"/>
    <n v="3"/>
    <m/>
    <s v="N"/>
    <m/>
    <m/>
    <m/>
    <m/>
    <n v="0"/>
    <n v="200"/>
    <m/>
    <m/>
    <s v="B"/>
    <m/>
    <m/>
    <m/>
    <m/>
    <m/>
    <x v="1"/>
    <s v="H-Revelstoke Schools"/>
    <s v="S-Shuswap R Low"/>
    <s v="BC"/>
    <s v="FRTH"/>
    <s v="TOMF"/>
    <s v="N"/>
    <s v=""/>
    <m/>
  </r>
  <r>
    <s v="T"/>
    <n v="4.0999999999999996"/>
    <n v="20171204"/>
    <s v="CDFO"/>
    <s v="CDFO"/>
    <n v="3"/>
    <s v="180481"/>
    <x v="2"/>
    <m/>
    <m/>
    <s v="D"/>
    <s v="032009H00000399"/>
    <n v="1"/>
    <n v="3"/>
    <x v="10"/>
    <n v="20090519"/>
    <n v="20090526"/>
    <s v="2FS  LWFRR0107"/>
    <s v="2FS  LWFRH0107"/>
    <s v="2FS  LWFRS0107"/>
    <x v="1"/>
    <s v="H"/>
    <s v="P"/>
    <m/>
    <n v="5.6"/>
    <m/>
    <s v="N"/>
    <n v="0"/>
    <n v="50030"/>
    <m/>
    <m/>
    <n v="0"/>
    <n v="220981"/>
    <m/>
    <m/>
    <s v="B"/>
    <m/>
    <n v="41"/>
    <n v="1010"/>
    <m/>
    <s v="CWT ONLY OF DIT PAIR. SEE 180480 FOR ADCWT."/>
    <x v="16"/>
    <s v="H-Chilliwack River H"/>
    <s v="S-Chilliwack R"/>
    <s v="BC"/>
    <s v="FRTH"/>
    <s v="LWFR"/>
    <s v="N"/>
    <n v="4.4169698181091341"/>
    <m/>
  </r>
  <r>
    <s v="T"/>
    <n v="4.0999999999999996"/>
    <n v="20171204"/>
    <s v="CDFO"/>
    <s v="CDFO"/>
    <n v="3"/>
    <s v="180485"/>
    <x v="2"/>
    <m/>
    <m/>
    <m/>
    <m/>
    <n v="1"/>
    <n v="3"/>
    <x v="10"/>
    <n v="20090608"/>
    <n v="20090608"/>
    <s v="2FS  LWFRR0229"/>
    <s v="2FS  LWFRH0154"/>
    <s v="2FS  LWFRS0229"/>
    <x v="1"/>
    <s v="H"/>
    <s v="P"/>
    <m/>
    <n v="6"/>
    <n v="82"/>
    <s v="N"/>
    <n v="5000"/>
    <n v="54343"/>
    <m/>
    <m/>
    <n v="0"/>
    <n v="25849"/>
    <n v="5000"/>
    <n v="717"/>
    <s v="B"/>
    <n v="1.2999999999999999E-2"/>
    <n v="1"/>
    <n v="307"/>
    <m/>
    <s v="ALSO SEE TAGCODES 180484,86-87."/>
    <x v="30"/>
    <s v="H-Chehalis River H"/>
    <s v="S-Harrison R"/>
    <s v="BC"/>
    <s v="FRTH"/>
    <s v="LWFR"/>
    <s v="N"/>
    <n v="0.47566383894889869"/>
    <m/>
  </r>
  <r>
    <s v="N"/>
    <n v="4.0999999999999996"/>
    <n v="20171204"/>
    <s v="CDFO"/>
    <s v="CDFO"/>
    <n v="3"/>
    <s v="!03NOCN0890"/>
    <x v="1"/>
    <m/>
    <m/>
    <m/>
    <m/>
    <n v="1"/>
    <n v="2"/>
    <x v="10"/>
    <n v="200905"/>
    <n v="200905"/>
    <s v="2FS  UPFRR0155"/>
    <s v="2FS  UPFRH1651"/>
    <s v="2FS  UPFRS0155"/>
    <x v="2"/>
    <s v="H"/>
    <s v="B"/>
    <s v="FR"/>
    <n v="2"/>
    <m/>
    <s v="N"/>
    <m/>
    <m/>
    <m/>
    <m/>
    <n v="0"/>
    <n v="720"/>
    <m/>
    <m/>
    <s v="B"/>
    <m/>
    <m/>
    <m/>
    <m/>
    <s v="CLASSROOM INCUBATION"/>
    <x v="5"/>
    <s v="H-Pr George (Mackenzie) S"/>
    <s v="S-Quesnel R"/>
    <s v="BC"/>
    <s v="FRTH"/>
    <s v="UPFR"/>
    <s v="N"/>
    <s v=""/>
    <m/>
  </r>
  <r>
    <s v="N"/>
    <n v="4.0999999999999996"/>
    <n v="20171204"/>
    <s v="CDFO"/>
    <s v="CDFO"/>
    <n v="3"/>
    <s v="!03NOCN07102"/>
    <x v="1"/>
    <m/>
    <m/>
    <m/>
    <m/>
    <n v="1"/>
    <n v="3"/>
    <x v="27"/>
    <n v="20080501"/>
    <n v="20080501"/>
    <s v="2FS  LWFRR0499"/>
    <s v="2FS  LWFRH0499"/>
    <s v="2FS  LWFRS0107"/>
    <x v="1"/>
    <s v="H"/>
    <s v="P"/>
    <m/>
    <n v="4.5"/>
    <m/>
    <s v="N"/>
    <m/>
    <m/>
    <m/>
    <m/>
    <n v="0"/>
    <n v="200000"/>
    <m/>
    <m/>
    <m/>
    <m/>
    <m/>
    <m/>
    <m/>
    <m/>
    <x v="10"/>
    <s v="H-Coquitlam River H"/>
    <s v="S-Chilliwack R"/>
    <s v="BC"/>
    <s v="FRTH"/>
    <s v="LWFR"/>
    <s v="N"/>
    <s v=""/>
    <m/>
  </r>
  <r>
    <s v="T"/>
    <n v="4.0999999999999996"/>
    <n v="20171204"/>
    <s v="CDFO"/>
    <s v="CDFO"/>
    <n v="3"/>
    <s v="184507"/>
    <x v="0"/>
    <m/>
    <m/>
    <s v="D"/>
    <s v="032001H00001804"/>
    <n v="1"/>
    <n v="2"/>
    <x v="33"/>
    <n v="20010515"/>
    <n v="20010518"/>
    <s v="2FS  TOMFR0161"/>
    <s v="2FS  TOMFH1958"/>
    <s v="2FS  TOMFS0161"/>
    <x v="1"/>
    <s v="H"/>
    <s v="P"/>
    <m/>
    <n v="6.38"/>
    <n v="82"/>
    <s v="N"/>
    <n v="5000"/>
    <n v="25335"/>
    <m/>
    <m/>
    <n v="0"/>
    <n v="99903"/>
    <n v="5000"/>
    <n v="784"/>
    <s v="B"/>
    <n v="0.03"/>
    <n v="37"/>
    <n v="100"/>
    <m/>
    <s v="DOUBLE INDEX AD CWT. SEE ALSO 184504-06. COMPARE TO CWT ONLY 184508-11."/>
    <x v="1"/>
    <s v="H-Shuswap River, Middle,"/>
    <s v="S-Shuswap R Low"/>
    <s v="BC"/>
    <s v="FRTH"/>
    <s v="TOMF"/>
    <s v="N"/>
    <n v="3.9432800473653051"/>
    <m/>
  </r>
  <r>
    <s v="N"/>
    <n v="4.0999999999999996"/>
    <n v="20171204"/>
    <s v="CDFO"/>
    <s v="CDFO"/>
    <n v="3"/>
    <s v="!03NOCN0904"/>
    <x v="1"/>
    <m/>
    <m/>
    <m/>
    <m/>
    <n v="1"/>
    <n v="2"/>
    <x v="31"/>
    <n v="20100509"/>
    <n v="20100509"/>
    <s v="2FS  LWFRR0154"/>
    <s v="2FS  LWFRH0154"/>
    <s v="2FS  LWFRS0154"/>
    <x v="1"/>
    <s v="H"/>
    <s v="P"/>
    <s v="VO"/>
    <n v="6.38"/>
    <n v="82"/>
    <s v="N"/>
    <m/>
    <m/>
    <m/>
    <m/>
    <n v="0"/>
    <n v="549441"/>
    <m/>
    <m/>
    <s v="B"/>
    <m/>
    <m/>
    <m/>
    <m/>
    <m/>
    <x v="3"/>
    <s v="H-Chehalis River H"/>
    <s v="S-Chehalis R"/>
    <s v="BC"/>
    <s v="FRTH"/>
    <s v="LWFR"/>
    <s v="N"/>
    <s v=""/>
    <m/>
  </r>
  <r>
    <s v="N"/>
    <n v="4.0999999999999996"/>
    <n v="20171204"/>
    <s v="CDFO"/>
    <s v="CDFO"/>
    <n v="3"/>
    <s v="!03NOCN1062"/>
    <x v="1"/>
    <m/>
    <m/>
    <m/>
    <m/>
    <n v="1"/>
    <n v="3"/>
    <x v="8"/>
    <n v="20110619"/>
    <n v="20110619"/>
    <s v="2FS  LWFRR0302"/>
    <s v="2FS  LWFRH0302"/>
    <s v="2FS  LWFRS0107"/>
    <x v="1"/>
    <s v="H"/>
    <s v="P"/>
    <m/>
    <n v="4.8"/>
    <m/>
    <s v="N"/>
    <m/>
    <m/>
    <m/>
    <m/>
    <n v="0"/>
    <n v="3000"/>
    <m/>
    <m/>
    <s v="W"/>
    <m/>
    <m/>
    <m/>
    <m/>
    <m/>
    <x v="32"/>
    <s v="H-Alouette River, South H"/>
    <s v="S-Chilliwack R"/>
    <s v="BC"/>
    <s v="FRTH"/>
    <s v="LWFR"/>
    <s v="N"/>
    <s v=""/>
    <m/>
  </r>
  <r>
    <s v="T"/>
    <n v="4.0999999999999996"/>
    <n v="20171204"/>
    <s v="CDFO"/>
    <s v="CDFO"/>
    <n v="3"/>
    <s v="181384"/>
    <x v="2"/>
    <m/>
    <m/>
    <m/>
    <m/>
    <n v="1"/>
    <n v="2"/>
    <x v="8"/>
    <n v="20110511"/>
    <n v="20110513"/>
    <s v="2FS  TOMFR0161"/>
    <s v="2FS  TOMFH1958"/>
    <s v="2FS  TOMFS0161"/>
    <x v="1"/>
    <s v="H"/>
    <s v="P"/>
    <s v="FR"/>
    <n v="5.96"/>
    <n v="80"/>
    <s v="N"/>
    <n v="5000"/>
    <n v="54257"/>
    <m/>
    <m/>
    <n v="0"/>
    <n v="4692"/>
    <n v="5000"/>
    <n v="1107"/>
    <s v="B"/>
    <n v="0.02"/>
    <n v="33"/>
    <n v="200"/>
    <m/>
    <s v="See also tag codes 181196-181198,181381-181383,181385-181386,181585"/>
    <x v="1"/>
    <s v="H-Shuswap River, Middle,"/>
    <s v="S-Shuswap R Low"/>
    <s v="BC"/>
    <s v="FRTH"/>
    <s v="TOMF"/>
    <s v="N"/>
    <n v="8.6477320898685886E-2"/>
    <m/>
  </r>
  <r>
    <s v="T"/>
    <n v="4.0999999999999996"/>
    <n v="20171204"/>
    <s v="CDFO"/>
    <s v="CDFO"/>
    <n v="3"/>
    <s v="181382"/>
    <x v="2"/>
    <m/>
    <m/>
    <m/>
    <m/>
    <n v="1"/>
    <n v="2"/>
    <x v="8"/>
    <n v="20110511"/>
    <n v="20110513"/>
    <s v="2FS  TOMFR0161"/>
    <s v="2FS  TOMFH1958"/>
    <s v="2FS  TOMFS0161"/>
    <x v="1"/>
    <s v="H"/>
    <s v="P"/>
    <s v="FR"/>
    <n v="5.96"/>
    <n v="80"/>
    <s v="N"/>
    <n v="5000"/>
    <n v="54319"/>
    <m/>
    <m/>
    <n v="0"/>
    <n v="4698"/>
    <n v="5000"/>
    <n v="1109"/>
    <s v="B"/>
    <n v="0.02"/>
    <n v="35"/>
    <n v="200"/>
    <m/>
    <s v="See also tag groups 181196-181198,181381,181383-181386,181585"/>
    <x v="1"/>
    <s v="H-Shuswap River, Middle,"/>
    <s v="S-Shuswap R Low"/>
    <s v="BC"/>
    <s v="FRTH"/>
    <s v="TOMF"/>
    <s v="N"/>
    <n v="8.6489073804746033E-2"/>
    <m/>
  </r>
  <r>
    <s v="N"/>
    <n v="4.0999999999999996"/>
    <n v="20171204"/>
    <s v="CDFO"/>
    <s v="CDFO"/>
    <n v="3"/>
    <s v="!03NOCN01128"/>
    <x v="1"/>
    <m/>
    <m/>
    <m/>
    <m/>
    <n v="1"/>
    <n v="1"/>
    <x v="25"/>
    <n v="200205"/>
    <n v="200205"/>
    <s v="2FS  UPFRR1890"/>
    <s v="2FS  UPFRH2480"/>
    <s v="2FS  UPFRS1890"/>
    <x v="2"/>
    <s v="H"/>
    <s v="B"/>
    <s v="FR"/>
    <n v="2"/>
    <m/>
    <s v="N"/>
    <m/>
    <m/>
    <m/>
    <m/>
    <n v="0"/>
    <n v="200"/>
    <m/>
    <m/>
    <m/>
    <m/>
    <m/>
    <m/>
    <m/>
    <m/>
    <x v="15"/>
    <s v="H-Quesnel Schools"/>
    <s v="S-Dome Cr"/>
    <s v="BC"/>
    <s v="FRTH"/>
    <s v="UPFR"/>
    <s v="N"/>
    <s v=""/>
    <m/>
  </r>
  <r>
    <s v="N"/>
    <n v="4.0999999999999996"/>
    <n v="20171204"/>
    <s v="CDFO"/>
    <s v="CDFO"/>
    <n v="3"/>
    <s v="!03NOCN07103"/>
    <x v="1"/>
    <m/>
    <m/>
    <m/>
    <m/>
    <n v="1"/>
    <n v="1"/>
    <x v="27"/>
    <n v="20090409"/>
    <n v="20090417"/>
    <s v="2FS  TOMFR0132"/>
    <s v="2FS  TOMMH0160"/>
    <s v="2FS  TOMFS0132"/>
    <x v="3"/>
    <s v="H"/>
    <s v="P"/>
    <m/>
    <n v="17.809999999999999"/>
    <n v="116"/>
    <s v="N"/>
    <m/>
    <m/>
    <m/>
    <m/>
    <n v="0"/>
    <n v="74382"/>
    <m/>
    <m/>
    <s v="B"/>
    <m/>
    <m/>
    <m/>
    <m/>
    <m/>
    <x v="35"/>
    <s v="H-Spius Creek H"/>
    <s v="S-Salmon R/TOMF"/>
    <s v="BC"/>
    <s v="FRTH"/>
    <s v="TOMF"/>
    <s v="N"/>
    <s v=""/>
    <m/>
  </r>
  <r>
    <s v="T"/>
    <n v="4.0999999999999996"/>
    <n v="20171204"/>
    <s v="CDFO"/>
    <s v="CDFO"/>
    <n v="3"/>
    <s v="180487"/>
    <x v="2"/>
    <m/>
    <m/>
    <m/>
    <m/>
    <n v="1"/>
    <n v="3"/>
    <x v="10"/>
    <n v="20090608"/>
    <n v="20090608"/>
    <s v="2FS  LWFRR0229"/>
    <s v="2FS  LWFRH0154"/>
    <s v="2FS  LWFRS0229"/>
    <x v="1"/>
    <s v="H"/>
    <s v="P"/>
    <m/>
    <n v="6"/>
    <n v="82"/>
    <s v="N"/>
    <n v="5000"/>
    <n v="32558"/>
    <m/>
    <m/>
    <n v="0"/>
    <n v="15550"/>
    <n v="5000"/>
    <n v="565"/>
    <s v="B"/>
    <n v="1.7100000000000001E-2"/>
    <n v="1"/>
    <n v="176"/>
    <m/>
    <s v="ALSO SEE TAGCODES 180484-86."/>
    <x v="30"/>
    <s v="H-Chehalis River H"/>
    <s v="S-Harrison R"/>
    <s v="BC"/>
    <s v="FRTH"/>
    <s v="LWFR"/>
    <s v="N"/>
    <n v="0.47760918975367039"/>
    <m/>
  </r>
  <r>
    <s v="N"/>
    <n v="4.0999999999999996"/>
    <n v="20171204"/>
    <s v="CDFO"/>
    <s v="CDFO"/>
    <n v="3"/>
    <s v="!03NOCN07104"/>
    <x v="1"/>
    <m/>
    <m/>
    <m/>
    <m/>
    <n v="1"/>
    <n v="1"/>
    <x v="27"/>
    <n v="20090420"/>
    <n v="20090420"/>
    <s v="2FS  TOMMR1387"/>
    <s v="2FS  TOMMH0160"/>
    <s v="2FS  TOMMS1387"/>
    <x v="3"/>
    <s v="H"/>
    <s v="P"/>
    <m/>
    <n v="18.440000000000001"/>
    <n v="117"/>
    <s v="N"/>
    <m/>
    <m/>
    <m/>
    <m/>
    <n v="0"/>
    <n v="33060"/>
    <m/>
    <m/>
    <s v="B"/>
    <m/>
    <m/>
    <m/>
    <m/>
    <m/>
    <x v="18"/>
    <s v="H-Spius Creek H"/>
    <s v="S-Coldwater R"/>
    <s v="BC"/>
    <s v="FRTH"/>
    <s v="TOMM"/>
    <s v="N"/>
    <s v=""/>
    <m/>
  </r>
  <r>
    <s v="T"/>
    <n v="4.0999999999999996"/>
    <n v="20171204"/>
    <s v="CDFO"/>
    <s v="CDFO"/>
    <n v="3"/>
    <s v="181588"/>
    <x v="2"/>
    <m/>
    <m/>
    <s v="D"/>
    <s v="032011H00002492"/>
    <n v="1"/>
    <n v="3"/>
    <x v="8"/>
    <n v="20110516"/>
    <n v="20110518"/>
    <s v="2FS  LWFRR0107"/>
    <s v="2FS  LWFRH0107"/>
    <s v="2FS  LWFRS0107"/>
    <x v="1"/>
    <s v="H"/>
    <s v="P"/>
    <s v="FR"/>
    <m/>
    <m/>
    <s v="N"/>
    <n v="5000"/>
    <n v="50902"/>
    <m/>
    <m/>
    <n v="0"/>
    <n v="140142"/>
    <n v="5000"/>
    <n v="1235"/>
    <s v="B"/>
    <n v="2.3699999999999999E-2"/>
    <m/>
    <m/>
    <m/>
    <m/>
    <x v="16"/>
    <s v="H-Chilliwack River H"/>
    <s v="S-Chilliwack R"/>
    <s v="BC"/>
    <s v="FRTH"/>
    <s v="LWFR"/>
    <s v="N"/>
    <n v="2.7531727633491809"/>
    <m/>
  </r>
  <r>
    <s v="N"/>
    <n v="4.0999999999999996"/>
    <n v="20171204"/>
    <s v="CDFO"/>
    <s v="CDFO"/>
    <n v="3"/>
    <s v="!03NOCN05140"/>
    <x v="1"/>
    <m/>
    <m/>
    <m/>
    <m/>
    <n v="1"/>
    <n v="1"/>
    <x v="14"/>
    <n v="200705"/>
    <n v="200705"/>
    <s v="2FS  TOMMR0253"/>
    <s v="2FS  TOMMH0160"/>
    <s v="2FS  TOMMS0253"/>
    <x v="3"/>
    <s v="H"/>
    <s v="P"/>
    <m/>
    <n v="15"/>
    <m/>
    <m/>
    <m/>
    <m/>
    <m/>
    <m/>
    <n v="0"/>
    <n v="140238"/>
    <m/>
    <m/>
    <s v="B"/>
    <m/>
    <m/>
    <m/>
    <m/>
    <s v="DATE AND WEIGHT ESTIMATED."/>
    <x v="8"/>
    <s v="H-Spius Creek H"/>
    <s v="S-Nicola R"/>
    <s v="BC"/>
    <s v="FRTH"/>
    <s v="TOMM"/>
    <s v="N"/>
    <s v=""/>
    <m/>
  </r>
  <r>
    <s v="N"/>
    <n v="4.0999999999999996"/>
    <n v="20171204"/>
    <s v="CDFO"/>
    <s v="CDFO"/>
    <n v="3"/>
    <s v="!03NOCN0647"/>
    <x v="1"/>
    <m/>
    <m/>
    <m/>
    <m/>
    <n v="1"/>
    <n v="3"/>
    <x v="22"/>
    <n v="20070501"/>
    <n v="20070501"/>
    <s v="2FS  LWFRR0499"/>
    <s v="2FS  LWFRH0499"/>
    <s v="2FS  LWFRS0107"/>
    <x v="1"/>
    <s v="H"/>
    <s v="P"/>
    <m/>
    <n v="4"/>
    <m/>
    <s v="N"/>
    <m/>
    <m/>
    <m/>
    <m/>
    <n v="0"/>
    <n v="75000"/>
    <m/>
    <m/>
    <s v="B"/>
    <m/>
    <m/>
    <m/>
    <m/>
    <s v="DIRECT TRANSFER &amp; RELEASE TO COQUITLAM RIVER FROM CHILLIWACK HATCHERY"/>
    <x v="10"/>
    <s v="H-Coquitlam River H"/>
    <s v="S-Chilliwack R"/>
    <s v="BC"/>
    <s v="FRTH"/>
    <s v="LWFR"/>
    <s v="N"/>
    <s v=""/>
    <m/>
  </r>
  <r>
    <s v="N"/>
    <n v="4.0999999999999996"/>
    <n v="20171204"/>
    <s v="CDFO"/>
    <s v="CDFO"/>
    <n v="3"/>
    <s v="!03NOCN1455"/>
    <x v="1"/>
    <m/>
    <m/>
    <m/>
    <m/>
    <n v="1"/>
    <n v="3"/>
    <x v="6"/>
    <n v="20150602"/>
    <n v="20150602"/>
    <s v="2FS  LWFRR0302"/>
    <s v="2FS  LWFRH0302"/>
    <s v="2FS  LWFRS0107"/>
    <x v="1"/>
    <s v="H"/>
    <s v="P"/>
    <s v="FR"/>
    <n v="4"/>
    <m/>
    <s v="N"/>
    <m/>
    <m/>
    <m/>
    <m/>
    <n v="0"/>
    <n v="70410"/>
    <m/>
    <m/>
    <s v="W"/>
    <m/>
    <m/>
    <m/>
    <m/>
    <m/>
    <x v="32"/>
    <s v="H-Alouette River, South H"/>
    <s v="S-Chilliwack R"/>
    <s v="BC"/>
    <s v="FRTH"/>
    <s v="LWFR"/>
    <s v="N"/>
    <s v=""/>
    <m/>
  </r>
  <r>
    <s v="N"/>
    <n v="4.0999999999999996"/>
    <n v="20171204"/>
    <s v="CDFO"/>
    <s v="CDFO"/>
    <n v="3"/>
    <s v="!03NOCN1457"/>
    <x v="1"/>
    <m/>
    <m/>
    <m/>
    <m/>
    <n v="1"/>
    <n v="3"/>
    <x v="6"/>
    <n v="20150616"/>
    <n v="20150616"/>
    <s v="2FS  LWFRR0499"/>
    <s v="2FS  LWFRH0302"/>
    <s v="2FS  LWFRS0107"/>
    <x v="1"/>
    <s v="H"/>
    <s v="P"/>
    <s v="FR"/>
    <n v="4"/>
    <m/>
    <s v="N"/>
    <m/>
    <m/>
    <m/>
    <m/>
    <n v="0"/>
    <n v="48026"/>
    <m/>
    <m/>
    <s v="W"/>
    <m/>
    <m/>
    <m/>
    <m/>
    <m/>
    <x v="10"/>
    <s v="H-Alouette River, South H"/>
    <s v="S-Chilliwack R"/>
    <s v="BC"/>
    <s v="FRTH"/>
    <s v="LWFR"/>
    <s v="N"/>
    <s v=""/>
    <m/>
  </r>
  <r>
    <s v="T"/>
    <n v="4.0999999999999996"/>
    <n v="20171204"/>
    <s v="CDFO"/>
    <s v="CDFO"/>
    <n v="3"/>
    <s v="181232"/>
    <x v="0"/>
    <m/>
    <m/>
    <m/>
    <m/>
    <n v="1"/>
    <n v="3"/>
    <x v="18"/>
    <n v="19940414"/>
    <n v="19940418"/>
    <s v="2FS  LWFRR0154"/>
    <s v="2FS  LWFRH0154"/>
    <s v="2FS  LWFRS0229"/>
    <x v="2"/>
    <s v="H"/>
    <s v="B"/>
    <m/>
    <n v="1.7"/>
    <n v="56"/>
    <s v="N"/>
    <n v="5000"/>
    <n v="49269"/>
    <m/>
    <m/>
    <n v="0"/>
    <n v="514461"/>
    <n v="5000"/>
    <n v="74"/>
    <s v="B"/>
    <n v="1.5E-3"/>
    <n v="35"/>
    <n v="2001"/>
    <m/>
    <s v="HEATH TRAY INCUBATED. FED WHITECREST FEED."/>
    <x v="3"/>
    <s v="H-Chehalis River H"/>
    <s v="S-Harrison R"/>
    <s v="BC"/>
    <s v="FRTH"/>
    <s v="LWFR"/>
    <s v="N"/>
    <n v="10.441880289837423"/>
    <m/>
  </r>
  <r>
    <s v="T"/>
    <n v="4.0999999999999996"/>
    <n v="20171204"/>
    <s v="CDFO"/>
    <s v="CDFO"/>
    <n v="3"/>
    <s v="182574"/>
    <x v="2"/>
    <m/>
    <m/>
    <m/>
    <m/>
    <n v="1"/>
    <n v="2"/>
    <x v="35"/>
    <n v="20140514"/>
    <n v="20140515"/>
    <s v="2FS  TOMFR0161"/>
    <s v="2FS  TOMFH1958"/>
    <s v="2FS  TOMFS0161"/>
    <x v="1"/>
    <s v="H"/>
    <s v="P"/>
    <s v="FR"/>
    <n v="5.19"/>
    <n v="75"/>
    <s v="N"/>
    <n v="5000"/>
    <n v="55384"/>
    <m/>
    <m/>
    <n v="0"/>
    <n v="2185"/>
    <n v="5000"/>
    <n v="1713"/>
    <s v="B"/>
    <n v="0.03"/>
    <n v="35"/>
    <n v="200"/>
    <m/>
    <m/>
    <x v="1"/>
    <s v="H-Shuswap River, Middle,"/>
    <s v="S-Shuswap R Low"/>
    <s v="BC"/>
    <s v="FRTH"/>
    <s v="TOMF"/>
    <s v="N"/>
    <n v="3.9451827242524919E-2"/>
    <m/>
  </r>
  <r>
    <s v="N"/>
    <n v="4.0999999999999996"/>
    <n v="20171204"/>
    <s v="CDFO"/>
    <s v="CDFO"/>
    <n v="3"/>
    <s v="!03NOCN0971"/>
    <x v="1"/>
    <m/>
    <m/>
    <m/>
    <m/>
    <n v="1"/>
    <n v="3"/>
    <x v="31"/>
    <n v="20100626"/>
    <n v="20100626"/>
    <s v="2FS  LWFRR0182"/>
    <s v="2FS  LWFRH0302"/>
    <s v="2FS  LWFRS0107"/>
    <x v="1"/>
    <s v="H"/>
    <s v="E"/>
    <m/>
    <n v="8"/>
    <m/>
    <s v="N"/>
    <m/>
    <m/>
    <m/>
    <m/>
    <n v="0"/>
    <n v="129500"/>
    <m/>
    <m/>
    <m/>
    <m/>
    <m/>
    <m/>
    <m/>
    <m/>
    <x v="77"/>
    <s v="H-Alouette River, South H"/>
    <s v="S-Chilliwack R"/>
    <s v="BC"/>
    <s v="FRTH"/>
    <s v="LWFR"/>
    <s v="N"/>
    <s v=""/>
    <m/>
  </r>
  <r>
    <s v="N"/>
    <n v="4.0999999999999996"/>
    <n v="20171204"/>
    <s v="CDFO"/>
    <s v="CDFO"/>
    <n v="3"/>
    <s v="!03NOCN0972"/>
    <x v="1"/>
    <m/>
    <m/>
    <m/>
    <m/>
    <n v="1"/>
    <n v="3"/>
    <x v="31"/>
    <n v="20100503"/>
    <n v="20100503"/>
    <s v="2FS  LWFRR0182"/>
    <s v="2FS  LWFRH0302"/>
    <s v="2FS  LWFRS0107"/>
    <x v="1"/>
    <s v="H"/>
    <s v="B"/>
    <m/>
    <n v="4.5"/>
    <m/>
    <s v="N"/>
    <m/>
    <m/>
    <m/>
    <m/>
    <n v="0"/>
    <n v="200000"/>
    <m/>
    <m/>
    <m/>
    <m/>
    <m/>
    <m/>
    <m/>
    <m/>
    <x v="77"/>
    <s v="H-Alouette River, South H"/>
    <s v="S-Chilliwack R"/>
    <s v="BC"/>
    <s v="FRTH"/>
    <s v="LWFR"/>
    <s v="N"/>
    <s v=""/>
    <m/>
  </r>
  <r>
    <s v="N"/>
    <n v="4.0999999999999996"/>
    <n v="20171204"/>
    <s v="CDFO"/>
    <s v="CDFO"/>
    <n v="3"/>
    <s v="!03NOCN0973"/>
    <x v="1"/>
    <m/>
    <m/>
    <m/>
    <m/>
    <n v="1"/>
    <n v="1"/>
    <x v="31"/>
    <n v="20100525"/>
    <n v="20100525"/>
    <s v="2FS  TOMMR1387"/>
    <s v="2FS  TOMMH0160"/>
    <s v="2FS  TOMMS1387"/>
    <x v="2"/>
    <s v="H"/>
    <s v="B"/>
    <m/>
    <n v="3.64"/>
    <n v="67"/>
    <s v="N"/>
    <m/>
    <m/>
    <m/>
    <m/>
    <n v="0"/>
    <n v="11875"/>
    <m/>
    <m/>
    <s v="B"/>
    <m/>
    <m/>
    <m/>
    <m/>
    <m/>
    <x v="18"/>
    <s v="H-Spius Creek H"/>
    <s v="S-Coldwater R"/>
    <s v="BC"/>
    <s v="FRTH"/>
    <s v="TOMM"/>
    <s v="N"/>
    <s v=""/>
    <m/>
  </r>
  <r>
    <s v="N"/>
    <n v="4.0999999999999996"/>
    <n v="20171204"/>
    <s v="CDFO"/>
    <s v="CDFO"/>
    <n v="3"/>
    <s v="!03NOCN0975"/>
    <x v="1"/>
    <m/>
    <m/>
    <m/>
    <m/>
    <n v="1"/>
    <n v="1"/>
    <x v="31"/>
    <n v="20100520"/>
    <n v="20100521"/>
    <s v="2FS  TOMFR0132"/>
    <s v="2FS  TOMMH0160"/>
    <s v="2FS  TOMFS0132"/>
    <x v="2"/>
    <s v="H"/>
    <s v="B"/>
    <m/>
    <n v="1.1100000000000001"/>
    <n v="47"/>
    <s v="N"/>
    <m/>
    <m/>
    <m/>
    <m/>
    <n v="0"/>
    <n v="95022"/>
    <m/>
    <m/>
    <s v="B"/>
    <m/>
    <m/>
    <m/>
    <m/>
    <m/>
    <x v="35"/>
    <s v="H-Spius Creek H"/>
    <s v="S-Salmon R/TOMF"/>
    <s v="BC"/>
    <s v="FRTH"/>
    <s v="TOMF"/>
    <s v="N"/>
    <s v=""/>
    <m/>
  </r>
  <r>
    <s v="N"/>
    <n v="4.0999999999999996"/>
    <n v="20171204"/>
    <s v="CDFO"/>
    <s v="CDFO"/>
    <n v="3"/>
    <s v="!03NOCN0977"/>
    <x v="1"/>
    <m/>
    <m/>
    <m/>
    <m/>
    <n v="1"/>
    <n v="3"/>
    <x v="31"/>
    <n v="20100505"/>
    <n v="20100505"/>
    <s v="2FS  LWFRR0499"/>
    <s v="2FS  LWFRH0499"/>
    <s v="2FS  LWFRS0107"/>
    <x v="1"/>
    <s v="H"/>
    <s v="P"/>
    <m/>
    <n v="4.5"/>
    <m/>
    <s v="N"/>
    <m/>
    <m/>
    <m/>
    <m/>
    <n v="0"/>
    <n v="200000"/>
    <m/>
    <m/>
    <m/>
    <m/>
    <m/>
    <m/>
    <m/>
    <m/>
    <x v="10"/>
    <s v="H-Coquitlam River H"/>
    <s v="S-Chilliwack R"/>
    <s v="BC"/>
    <s v="FRTH"/>
    <s v="LWFR"/>
    <s v="N"/>
    <s v=""/>
    <m/>
  </r>
  <r>
    <s v="T"/>
    <n v="4.0999999999999996"/>
    <n v="20171204"/>
    <s v="CDFO"/>
    <s v="CDFO"/>
    <n v="3"/>
    <s v="182973"/>
    <x v="2"/>
    <m/>
    <m/>
    <m/>
    <m/>
    <n v="1"/>
    <n v="3"/>
    <x v="35"/>
    <n v="20140512"/>
    <n v="20140602"/>
    <s v="2FS  LWFRR0107"/>
    <s v="2FS  LWFRH0107"/>
    <s v="2FS  LWFRS0107"/>
    <x v="1"/>
    <s v="H"/>
    <s v="P"/>
    <s v="FR"/>
    <n v="4.58"/>
    <m/>
    <s v="N"/>
    <n v="5000"/>
    <n v="47811"/>
    <m/>
    <m/>
    <n v="0"/>
    <n v="199420"/>
    <n v="5000"/>
    <n v="199"/>
    <s v="B"/>
    <n v="4.1000000000000003E-3"/>
    <n v="40"/>
    <n v="1032"/>
    <m/>
    <m/>
    <x v="16"/>
    <s v="H-Chilliwack River H"/>
    <s v="S-Chilliwack R"/>
    <s v="BC"/>
    <s v="FRTH"/>
    <s v="LWFR"/>
    <s v="N"/>
    <n v="4.1710066721047454"/>
    <m/>
  </r>
  <r>
    <s v="N"/>
    <n v="4.0999999999999996"/>
    <n v="20171204"/>
    <s v="CDFO"/>
    <s v="CDFO"/>
    <n v="3"/>
    <s v="!03NOCN08105"/>
    <x v="1"/>
    <m/>
    <m/>
    <m/>
    <m/>
    <n v="1"/>
    <n v="1"/>
    <x v="10"/>
    <n v="20100421"/>
    <n v="20100422"/>
    <s v="2FS  TOMMR0160"/>
    <s v="2FS  TOMMH0160"/>
    <s v="2FS  TOMMS0160"/>
    <x v="3"/>
    <s v="H"/>
    <s v="P"/>
    <m/>
    <n v="15.85"/>
    <n v="112"/>
    <s v="N"/>
    <m/>
    <m/>
    <m/>
    <m/>
    <n v="0"/>
    <n v="52982"/>
    <m/>
    <m/>
    <s v="W"/>
    <m/>
    <m/>
    <m/>
    <m/>
    <m/>
    <x v="21"/>
    <s v="H-Spius Creek H"/>
    <s v="S-Spius Cr"/>
    <s v="BC"/>
    <s v="FRTH"/>
    <s v="TOMM"/>
    <s v="N"/>
    <s v=""/>
    <m/>
  </r>
  <r>
    <s v="T"/>
    <n v="4.0999999999999996"/>
    <n v="20171204"/>
    <s v="CDFO"/>
    <s v="CDFO"/>
    <n v="3"/>
    <s v="180965"/>
    <x v="2"/>
    <m/>
    <m/>
    <m/>
    <m/>
    <n v="1"/>
    <n v="1"/>
    <x v="10"/>
    <n v="20100414"/>
    <n v="20100414"/>
    <s v="2FS  TOMMR0253"/>
    <s v="2FS  TOMMH0160"/>
    <s v="2FS  TOMMS0253"/>
    <x v="3"/>
    <s v="H"/>
    <s v="P"/>
    <m/>
    <n v="17.47"/>
    <n v="114"/>
    <s v="N"/>
    <n v="5000"/>
    <n v="53511"/>
    <m/>
    <m/>
    <n v="5000"/>
    <n v="367"/>
    <m/>
    <m/>
    <s v="W"/>
    <n v="6.6299999999999998E-2"/>
    <n v="30"/>
    <n v="422"/>
    <m/>
    <m/>
    <x v="8"/>
    <s v="H-Spius Creek H"/>
    <s v="S-Nicola R"/>
    <s v="BC"/>
    <s v="FRTH"/>
    <s v="TOMM"/>
    <s v="N"/>
    <n v="6.8584029451888399E-3"/>
    <m/>
  </r>
  <r>
    <s v="T"/>
    <n v="4.0999999999999996"/>
    <n v="20171204"/>
    <s v="CDFO"/>
    <s v="CDFO"/>
    <n v="3"/>
    <s v="180971"/>
    <x v="2"/>
    <m/>
    <m/>
    <m/>
    <m/>
    <n v="1"/>
    <n v="2"/>
    <x v="31"/>
    <n v="20100511"/>
    <n v="20100513"/>
    <s v="2FS  TOMFR0161"/>
    <s v="2FS  TOMFH1958"/>
    <s v="2FS  TOMFS0161"/>
    <x v="1"/>
    <s v="H"/>
    <s v="P"/>
    <s v="VO"/>
    <n v="6.13"/>
    <n v="80"/>
    <s v="N"/>
    <n v="5000"/>
    <n v="53162"/>
    <m/>
    <m/>
    <n v="0"/>
    <n v="4973"/>
    <n v="5000"/>
    <n v="1644"/>
    <s v="V"/>
    <n v="0.03"/>
    <n v="40"/>
    <n v="200"/>
    <m/>
    <m/>
    <x v="1"/>
    <s v="H-Shuswap River, Middle,"/>
    <s v="S-Shuswap R Low"/>
    <s v="BC"/>
    <s v="FRTH"/>
    <s v="TOMF"/>
    <s v="N"/>
    <n v="9.3544260938264179E-2"/>
    <m/>
  </r>
  <r>
    <s v="T"/>
    <n v="4.0999999999999996"/>
    <n v="20171204"/>
    <s v="CDFO"/>
    <s v="CDFO"/>
    <n v="3"/>
    <s v="180486"/>
    <x v="2"/>
    <m/>
    <m/>
    <m/>
    <m/>
    <n v="1"/>
    <n v="3"/>
    <x v="10"/>
    <n v="20090608"/>
    <n v="20090608"/>
    <s v="2FS  LWFRR0229"/>
    <s v="2FS  LWFRH0154"/>
    <s v="2FS  LWFRS0229"/>
    <x v="1"/>
    <s v="H"/>
    <s v="P"/>
    <m/>
    <n v="6"/>
    <n v="82"/>
    <s v="N"/>
    <n v="5000"/>
    <n v="53273"/>
    <m/>
    <m/>
    <n v="0"/>
    <n v="25341"/>
    <n v="5000"/>
    <n v="703"/>
    <s v="B"/>
    <n v="1.2999999999999999E-2"/>
    <n v="1"/>
    <n v="307"/>
    <m/>
    <s v="ALSO SEE TAGCODES 180484-85,87."/>
    <x v="30"/>
    <s v="H-Chehalis River H"/>
    <s v="S-Harrison R"/>
    <s v="BC"/>
    <s v="FRTH"/>
    <s v="LWFR"/>
    <s v="N"/>
    <n v="0.47568186510990557"/>
    <m/>
  </r>
  <r>
    <s v="T"/>
    <n v="4.0999999999999996"/>
    <n v="20171204"/>
    <s v="CDFO"/>
    <s v="CDFO"/>
    <n v="3"/>
    <s v="183195"/>
    <x v="2"/>
    <m/>
    <m/>
    <m/>
    <m/>
    <n v="1"/>
    <n v="2"/>
    <x v="35"/>
    <n v="20140528"/>
    <n v="20140528"/>
    <s v="2FS  TOMFR1958"/>
    <s v="2FS  TOMFH1958"/>
    <s v="2FS  TOMFS1958"/>
    <x v="1"/>
    <s v="H"/>
    <s v="P"/>
    <s v="MX"/>
    <n v="8.64"/>
    <n v="89"/>
    <s v="N"/>
    <n v="5000"/>
    <n v="34715"/>
    <m/>
    <m/>
    <n v="0"/>
    <n v="1670"/>
    <n v="5000"/>
    <n v="1074"/>
    <s v="B"/>
    <n v="0.03"/>
    <m/>
    <m/>
    <m/>
    <m/>
    <x v="12"/>
    <s v="H-Shuswap River, Middle,"/>
    <s v="S-Shuswap R Middle"/>
    <s v="BC"/>
    <s v="FRTH"/>
    <s v="TOMF"/>
    <s v="N"/>
    <n v="4.8106006049258243E-2"/>
    <m/>
  </r>
  <r>
    <s v="T"/>
    <n v="4.0999999999999996"/>
    <n v="20171204"/>
    <s v="CDFO"/>
    <s v="CDFO"/>
    <n v="3"/>
    <s v="182778"/>
    <x v="2"/>
    <m/>
    <m/>
    <m/>
    <m/>
    <n v="1"/>
    <n v="2"/>
    <x v="35"/>
    <n v="20140514"/>
    <n v="20140515"/>
    <s v="2FS  TOMFR0161"/>
    <s v="2FS  TOMFH1958"/>
    <s v="2FS  TOMFS0161"/>
    <x v="1"/>
    <s v="H"/>
    <s v="P"/>
    <s v="FR"/>
    <n v="5.19"/>
    <n v="75"/>
    <s v="N"/>
    <n v="5000"/>
    <n v="54562"/>
    <m/>
    <m/>
    <n v="0"/>
    <n v="2153"/>
    <n v="5000"/>
    <n v="1687"/>
    <s v="B"/>
    <n v="0.03"/>
    <n v="30"/>
    <n v="200"/>
    <m/>
    <m/>
    <x v="1"/>
    <s v="H-Shuswap River, Middle,"/>
    <s v="S-Shuswap R Low"/>
    <s v="BC"/>
    <s v="FRTH"/>
    <s v="TOMF"/>
    <s v="N"/>
    <n v="3.9459697225175033E-2"/>
    <m/>
  </r>
  <r>
    <s v="T"/>
    <n v="4.0999999999999996"/>
    <n v="20171204"/>
    <s v="CDFO"/>
    <s v="CDFO"/>
    <n v="3"/>
    <s v="182779"/>
    <x v="2"/>
    <m/>
    <m/>
    <m/>
    <m/>
    <n v="1"/>
    <n v="2"/>
    <x v="35"/>
    <n v="20140514"/>
    <n v="20140515"/>
    <s v="2FS  TOMFR0161"/>
    <s v="2FS  TOMFH1958"/>
    <s v="2FS  TOMFS0161"/>
    <x v="1"/>
    <s v="H"/>
    <s v="P"/>
    <s v="FR"/>
    <n v="5.19"/>
    <n v="75"/>
    <s v="N"/>
    <n v="5000"/>
    <n v="55705"/>
    <m/>
    <m/>
    <n v="0"/>
    <n v="2186"/>
    <n v="5000"/>
    <n v="1428"/>
    <s v="B"/>
    <n v="2.5000000000000001E-2"/>
    <n v="26"/>
    <n v="200"/>
    <m/>
    <m/>
    <x v="1"/>
    <s v="H-Shuswap River, Middle,"/>
    <s v="S-Shuswap R Low"/>
    <s v="BC"/>
    <s v="FRTH"/>
    <s v="TOMF"/>
    <s v="N"/>
    <n v="3.9242437842204471E-2"/>
    <m/>
  </r>
  <r>
    <s v="T"/>
    <n v="4.0999999999999996"/>
    <n v="20171204"/>
    <s v="CDFO"/>
    <s v="CDFO"/>
    <n v="3"/>
    <s v="182780"/>
    <x v="2"/>
    <m/>
    <m/>
    <m/>
    <m/>
    <n v="1"/>
    <n v="2"/>
    <x v="35"/>
    <n v="20140514"/>
    <n v="20140515"/>
    <s v="2FS  TOMFR0161"/>
    <s v="2FS  TOMFH1958"/>
    <s v="2FS  TOMFS0161"/>
    <x v="1"/>
    <s v="H"/>
    <s v="P"/>
    <s v="FR"/>
    <n v="5.19"/>
    <n v="75"/>
    <s v="N"/>
    <n v="5000"/>
    <n v="55253"/>
    <m/>
    <m/>
    <n v="0"/>
    <n v="2169"/>
    <n v="5000"/>
    <n v="1417"/>
    <s v="B"/>
    <n v="2.5000000000000001E-2"/>
    <n v="23"/>
    <n v="200"/>
    <m/>
    <m/>
    <x v="1"/>
    <s v="H-Shuswap River, Middle,"/>
    <s v="S-Shuswap R Low"/>
    <s v="BC"/>
    <s v="FRTH"/>
    <s v="TOMF"/>
    <s v="N"/>
    <n v="3.9255787016089623E-2"/>
    <m/>
  </r>
  <r>
    <s v="N"/>
    <n v="4.0999999999999996"/>
    <n v="20171204"/>
    <s v="CDFO"/>
    <s v="CDFO"/>
    <n v="3"/>
    <s v="!03NOCN0983"/>
    <x v="1"/>
    <m/>
    <m/>
    <m/>
    <m/>
    <n v="1"/>
    <n v="2"/>
    <x v="31"/>
    <n v="20100626"/>
    <n v="20100626"/>
    <s v="2FS  TOMFR0161"/>
    <s v="2FS  TOMFH0289"/>
    <s v="2FS  TOMFS0161"/>
    <x v="1"/>
    <s v="H"/>
    <s v="P"/>
    <m/>
    <n v="3"/>
    <m/>
    <s v="N"/>
    <m/>
    <m/>
    <m/>
    <m/>
    <n v="0"/>
    <n v="170000"/>
    <m/>
    <m/>
    <m/>
    <m/>
    <m/>
    <m/>
    <m/>
    <m/>
    <x v="1"/>
    <s v="H-Kingfisher Creek/ TOMF"/>
    <s v="S-Shuswap R Low"/>
    <s v="BC"/>
    <s v="FRTH"/>
    <s v="TOMF"/>
    <s v="N"/>
    <s v=""/>
    <m/>
  </r>
  <r>
    <s v="N"/>
    <n v="4.0999999999999996"/>
    <n v="20171204"/>
    <s v="CDFO"/>
    <s v="CDFO"/>
    <n v="3"/>
    <s v="!03NOCN07114"/>
    <x v="1"/>
    <m/>
    <m/>
    <m/>
    <m/>
    <n v="1"/>
    <n v="3"/>
    <x v="27"/>
    <n v="20080430"/>
    <n v="20080430"/>
    <s v="2FS  LWFRR0302"/>
    <s v="2FS  LWFRH0302"/>
    <s v="2FS  LWFRS0107"/>
    <x v="1"/>
    <s v="H"/>
    <s v="P"/>
    <s v="FR"/>
    <n v="4"/>
    <m/>
    <s v="N"/>
    <m/>
    <m/>
    <m/>
    <m/>
    <n v="0"/>
    <n v="200000"/>
    <m/>
    <m/>
    <m/>
    <m/>
    <m/>
    <m/>
    <m/>
    <m/>
    <x v="32"/>
    <s v="H-Alouette River, South H"/>
    <s v="S-Chilliwack R"/>
    <s v="BC"/>
    <s v="FRTH"/>
    <s v="LWFR"/>
    <s v="N"/>
    <s v=""/>
    <m/>
  </r>
  <r>
    <s v="T"/>
    <n v="4.0999999999999996"/>
    <n v="20171204"/>
    <s v="CDFO"/>
    <s v="CDFO"/>
    <n v="3"/>
    <s v="183472"/>
    <x v="2"/>
    <m/>
    <m/>
    <m/>
    <m/>
    <n v="1"/>
    <n v="1"/>
    <x v="36"/>
    <n v="20140422"/>
    <n v="20140423"/>
    <s v="2FS  TOMMR0253"/>
    <s v="2FS  TOMMH0160"/>
    <s v="2FS  TOMMS0253"/>
    <x v="3"/>
    <s v="H"/>
    <s v="P"/>
    <s v="FR"/>
    <n v="14.08"/>
    <n v="108"/>
    <s v="N"/>
    <n v="5000"/>
    <n v="56161"/>
    <m/>
    <m/>
    <n v="0"/>
    <n v="7579"/>
    <n v="5000"/>
    <n v="459"/>
    <s v="B"/>
    <n v="8.0999999999999996E-3"/>
    <n v="197"/>
    <n v="1113"/>
    <m/>
    <m/>
    <x v="8"/>
    <s v="H-Spius Creek H"/>
    <s v="S-Nicola R"/>
    <s v="BC"/>
    <s v="FRTH"/>
    <s v="TOMM"/>
    <s v="N"/>
    <n v="0.13495130072470218"/>
    <m/>
  </r>
  <r>
    <s v="T"/>
    <n v="4.0999999999999996"/>
    <n v="20171204"/>
    <s v="CDFO"/>
    <s v="CDFO"/>
    <n v="3"/>
    <s v="183270"/>
    <x v="2"/>
    <m/>
    <m/>
    <m/>
    <m/>
    <n v="1"/>
    <n v="3"/>
    <x v="35"/>
    <n v="20140515"/>
    <n v="20140616"/>
    <s v="2FS  LWFRR0107"/>
    <s v="2FS  LWFRH0107"/>
    <s v="2FS  LWFRS0107"/>
    <x v="1"/>
    <s v="H"/>
    <s v="P"/>
    <s v="FR"/>
    <n v="4.1500000000000004"/>
    <m/>
    <s v="N"/>
    <n v="5000"/>
    <n v="47084"/>
    <m/>
    <m/>
    <n v="0"/>
    <n v="212243"/>
    <n v="5000"/>
    <n v="2767"/>
    <s v="B"/>
    <n v="5.5500000000000001E-2"/>
    <n v="44"/>
    <n v="1017"/>
    <m/>
    <m/>
    <x v="16"/>
    <s v="H-Chilliwack River H"/>
    <s v="S-Chilliwack R"/>
    <s v="BC"/>
    <s v="FRTH"/>
    <s v="LWFR"/>
    <s v="N"/>
    <n v="4.507752102625096"/>
    <m/>
  </r>
  <r>
    <s v="T"/>
    <n v="4.0999999999999996"/>
    <n v="20171204"/>
    <s v="CDFO"/>
    <s v="CDFO"/>
    <n v="3"/>
    <s v="183272"/>
    <x v="2"/>
    <m/>
    <m/>
    <m/>
    <m/>
    <n v="1"/>
    <n v="3"/>
    <x v="35"/>
    <n v="20140515"/>
    <n v="20140616"/>
    <s v="2FS  LWFRR0107"/>
    <s v="2FS  LWFRH0107"/>
    <s v="2FS  LWFRS0107"/>
    <x v="1"/>
    <s v="H"/>
    <s v="P"/>
    <s v="FR"/>
    <n v="4.1500000000000004"/>
    <m/>
    <s v="N"/>
    <n v="5000"/>
    <n v="49253"/>
    <m/>
    <m/>
    <n v="0"/>
    <n v="212242"/>
    <n v="5000"/>
    <n v="584"/>
    <s v="B"/>
    <n v="1.17E-2"/>
    <n v="44"/>
    <n v="1007"/>
    <m/>
    <m/>
    <x v="16"/>
    <s v="H-Chilliwack River H"/>
    <s v="S-Chilliwack R"/>
    <s v="BC"/>
    <s v="FRTH"/>
    <s v="LWFR"/>
    <s v="N"/>
    <n v="4.3092197429598196"/>
    <m/>
  </r>
  <r>
    <s v="T"/>
    <n v="4.0999999999999996"/>
    <n v="20171204"/>
    <s v="CDFO"/>
    <s v="CDFO"/>
    <n v="3"/>
    <s v="186352"/>
    <x v="2"/>
    <m/>
    <m/>
    <m/>
    <m/>
    <n v="1"/>
    <n v="2"/>
    <x v="27"/>
    <n v="20080514"/>
    <n v="20080515"/>
    <s v="2FS  TOMFR0161"/>
    <s v="2FS  TOMFH1958"/>
    <s v="2FS  TOMFS0161"/>
    <x v="1"/>
    <s v="H"/>
    <s v="P"/>
    <m/>
    <n v="5.54"/>
    <n v="78"/>
    <s v="N"/>
    <n v="5000"/>
    <n v="23944"/>
    <m/>
    <m/>
    <n v="0"/>
    <n v="20767"/>
    <n v="5000"/>
    <n v="741"/>
    <m/>
    <n v="0.03"/>
    <n v="30"/>
    <n v="100"/>
    <m/>
    <s v="SEE 186162.  LENGTH AND WEIGHT AVERAGED OVER ALL 12 RELEASES."/>
    <x v="1"/>
    <s v="H-Shuswap River, Middle,"/>
    <s v="S-Shuswap R Low"/>
    <s v="BC"/>
    <s v="FRTH"/>
    <s v="TOMF"/>
    <s v="N"/>
    <n v="0.86731540260608087"/>
    <m/>
  </r>
  <r>
    <s v="T"/>
    <n v="4.0999999999999996"/>
    <n v="20171204"/>
    <s v="CDFO"/>
    <s v="CDFO"/>
    <n v="3"/>
    <s v="186353"/>
    <x v="2"/>
    <m/>
    <m/>
    <m/>
    <m/>
    <n v="1"/>
    <n v="2"/>
    <x v="27"/>
    <n v="20080514"/>
    <n v="20080515"/>
    <s v="2FS  TOMFR0161"/>
    <s v="2FS  TOMFH1958"/>
    <s v="2FS  TOMFS0161"/>
    <x v="1"/>
    <s v="H"/>
    <s v="P"/>
    <m/>
    <n v="5.54"/>
    <n v="78"/>
    <s v="N"/>
    <n v="5000"/>
    <n v="24964"/>
    <m/>
    <m/>
    <n v="0"/>
    <n v="21651"/>
    <n v="5000"/>
    <n v="772"/>
    <m/>
    <n v="0.03"/>
    <n v="28"/>
    <n v="100"/>
    <m/>
    <s v="SEE 186162 AND 186352."/>
    <x v="1"/>
    <s v="H-Shuswap River, Middle,"/>
    <s v="S-Shuswap R Low"/>
    <s v="BC"/>
    <s v="FRTH"/>
    <s v="TOMF"/>
    <s v="N"/>
    <n v="0.86728889601025472"/>
    <m/>
  </r>
  <r>
    <s v="T"/>
    <n v="4.0999999999999996"/>
    <n v="20171204"/>
    <s v="CDFO"/>
    <s v="CDFO"/>
    <n v="3"/>
    <s v="186355"/>
    <x v="2"/>
    <m/>
    <m/>
    <m/>
    <m/>
    <n v="1"/>
    <n v="2"/>
    <x v="27"/>
    <n v="20080514"/>
    <n v="20080515"/>
    <s v="2FS  TOMFR0161"/>
    <s v="2FS  TOMFH1958"/>
    <s v="2FS  TOMFS0161"/>
    <x v="1"/>
    <s v="H"/>
    <s v="P"/>
    <m/>
    <n v="5.54"/>
    <n v="78"/>
    <s v="N"/>
    <n v="5000"/>
    <n v="24667"/>
    <m/>
    <m/>
    <n v="0"/>
    <n v="21393"/>
    <n v="5000"/>
    <n v="763"/>
    <m/>
    <n v="0.03"/>
    <n v="26"/>
    <n v="100"/>
    <m/>
    <s v="SEE 186162 AND 186352 COMMENTS."/>
    <x v="1"/>
    <s v="H-Shuswap River, Middle,"/>
    <s v="S-Shuswap R Low"/>
    <s v="BC"/>
    <s v="FRTH"/>
    <s v="TOMF"/>
    <s v="N"/>
    <n v="0.86727206389102851"/>
    <m/>
  </r>
  <r>
    <s v="T"/>
    <n v="4.0999999999999996"/>
    <n v="20171204"/>
    <s v="CDFO"/>
    <s v="CDFO"/>
    <n v="3"/>
    <s v="186357"/>
    <x v="2"/>
    <m/>
    <m/>
    <m/>
    <m/>
    <n v="1"/>
    <n v="2"/>
    <x v="27"/>
    <n v="20080514"/>
    <n v="20080515"/>
    <s v="2FS  TOMFR0161"/>
    <s v="2FS  TOMFH1958"/>
    <s v="2FS  TOMFS0161"/>
    <x v="1"/>
    <s v="H"/>
    <s v="P"/>
    <m/>
    <n v="5.54"/>
    <n v="78"/>
    <s v="N"/>
    <n v="5000"/>
    <n v="25057"/>
    <m/>
    <m/>
    <n v="0"/>
    <n v="21732"/>
    <n v="5000"/>
    <n v="511"/>
    <m/>
    <n v="0.02"/>
    <n v="22"/>
    <n v="100"/>
    <m/>
    <s v="SEE 186162 AND 186352 COMMENTS."/>
    <x v="1"/>
    <s v="H-Shuswap River, Middle,"/>
    <s v="S-Shuswap R Low"/>
    <s v="BC"/>
    <s v="FRTH"/>
    <s v="TOMF"/>
    <s v="N"/>
    <n v="0.86730255018557689"/>
    <m/>
  </r>
  <r>
    <s v="T"/>
    <n v="4.0999999999999996"/>
    <n v="20171204"/>
    <s v="CDFO"/>
    <s v="CDFO"/>
    <n v="3"/>
    <s v="186358"/>
    <x v="2"/>
    <m/>
    <m/>
    <m/>
    <m/>
    <n v="1"/>
    <n v="2"/>
    <x v="27"/>
    <n v="20080514"/>
    <n v="20080515"/>
    <s v="2FS  TOMFR0161"/>
    <s v="2FS  TOMFH1958"/>
    <s v="2FS  TOMFS0161"/>
    <x v="1"/>
    <s v="H"/>
    <s v="P"/>
    <m/>
    <n v="5.54"/>
    <n v="78"/>
    <s v="N"/>
    <n v="5000"/>
    <n v="24997"/>
    <m/>
    <m/>
    <n v="0"/>
    <n v="21680"/>
    <n v="5000"/>
    <n v="510"/>
    <m/>
    <n v="0.02"/>
    <n v="20"/>
    <n v="100"/>
    <m/>
    <s v="SEE 186162 AND 186352 COMMENTS."/>
    <x v="1"/>
    <s v="H-Shuswap River, Middle,"/>
    <s v="S-Shuswap R Low"/>
    <s v="BC"/>
    <s v="FRTH"/>
    <s v="TOMF"/>
    <s v="N"/>
    <n v="0.86730407648917873"/>
    <m/>
  </r>
  <r>
    <s v="T"/>
    <n v="4.0999999999999996"/>
    <n v="20171204"/>
    <s v="CDFO"/>
    <s v="CDFO"/>
    <n v="3"/>
    <s v="186359"/>
    <x v="2"/>
    <m/>
    <m/>
    <m/>
    <m/>
    <n v="1"/>
    <n v="2"/>
    <x v="27"/>
    <n v="20080514"/>
    <n v="20080515"/>
    <s v="2FS  TOMFR0161"/>
    <s v="2FS  TOMFH1958"/>
    <s v="2FS  TOMFS0161"/>
    <x v="1"/>
    <s v="H"/>
    <s v="P"/>
    <m/>
    <n v="5.54"/>
    <n v="78"/>
    <s v="N"/>
    <n v="5000"/>
    <n v="25015"/>
    <m/>
    <m/>
    <n v="0"/>
    <n v="21695"/>
    <n v="5000"/>
    <n v="511"/>
    <m/>
    <n v="0.02"/>
    <n v="19"/>
    <n v="100"/>
    <m/>
    <s v="SEE 186162 AND 186352 COMMENTS."/>
    <x v="1"/>
    <s v="H-Shuswap River, Middle,"/>
    <s v="S-Shuswap R Low"/>
    <s v="BC"/>
    <s v="FRTH"/>
    <s v="TOMF"/>
    <s v="N"/>
    <n v="0.86727963222066762"/>
    <m/>
  </r>
  <r>
    <s v="T"/>
    <n v="4.0999999999999996"/>
    <n v="20171204"/>
    <s v="CDFO"/>
    <s v="CDFO"/>
    <n v="3"/>
    <s v="186360"/>
    <x v="2"/>
    <m/>
    <m/>
    <m/>
    <m/>
    <n v="1"/>
    <n v="2"/>
    <x v="27"/>
    <n v="20080514"/>
    <n v="20080515"/>
    <s v="2FS  TOMFR0161"/>
    <s v="2FS  TOMFH1958"/>
    <s v="2FS  TOMFS0161"/>
    <x v="1"/>
    <s v="H"/>
    <s v="P"/>
    <m/>
    <n v="5.54"/>
    <n v="78"/>
    <s v="N"/>
    <n v="5000"/>
    <n v="25053"/>
    <m/>
    <m/>
    <n v="0"/>
    <n v="21728"/>
    <n v="5000"/>
    <n v="511"/>
    <m/>
    <n v="0.02"/>
    <n v="18"/>
    <n v="100"/>
    <m/>
    <s v="SEE 186162 AND 186352 COMMENTS."/>
    <x v="1"/>
    <s v="H-Shuswap River, Middle,"/>
    <s v="S-Shuswap R Low"/>
    <s v="BC"/>
    <s v="FRTH"/>
    <s v="TOMF"/>
    <s v="N"/>
    <n v="0.86728136350936014"/>
    <m/>
  </r>
  <r>
    <s v="T"/>
    <n v="4.0999999999999996"/>
    <n v="20171204"/>
    <s v="CDFO"/>
    <s v="CDFO"/>
    <n v="3"/>
    <s v="186361"/>
    <x v="2"/>
    <m/>
    <m/>
    <m/>
    <m/>
    <n v="1"/>
    <n v="2"/>
    <x v="27"/>
    <n v="20080514"/>
    <n v="20080515"/>
    <s v="2FS  TOMFR0161"/>
    <s v="2FS  TOMFH1958"/>
    <s v="2FS  TOMFS0161"/>
    <x v="1"/>
    <s v="H"/>
    <s v="P"/>
    <m/>
    <n v="5.54"/>
    <n v="78"/>
    <s v="N"/>
    <n v="5000"/>
    <n v="24994"/>
    <m/>
    <m/>
    <n v="0"/>
    <n v="21677"/>
    <n v="5000"/>
    <n v="510"/>
    <m/>
    <n v="0.02"/>
    <n v="17"/>
    <n v="100"/>
    <m/>
    <s v="SEE 186162 AND 186352 COMMENTS."/>
    <x v="1"/>
    <s v="H-Shuswap River, Middle,"/>
    <s v="S-Shuswap R Low"/>
    <s v="BC"/>
    <s v="FRTH"/>
    <s v="TOMF"/>
    <s v="N"/>
    <n v="0.86728814915579744"/>
    <m/>
  </r>
  <r>
    <s v="N"/>
    <n v="4.0999999999999996"/>
    <n v="20171204"/>
    <s v="CDFO"/>
    <s v="CDFO"/>
    <n v="3"/>
    <s v="!03NOCN09107"/>
    <x v="1"/>
    <m/>
    <m/>
    <m/>
    <m/>
    <n v="1"/>
    <n v="1"/>
    <x v="31"/>
    <n v="20110413"/>
    <n v="20110414"/>
    <s v="2FS  TOMMR1387"/>
    <s v="2FS  TOMMH0160"/>
    <s v="2FS  TOMMS1387"/>
    <x v="3"/>
    <s v="H"/>
    <s v="P"/>
    <s v="FR"/>
    <n v="31.62"/>
    <n v="135"/>
    <s v="N"/>
    <m/>
    <m/>
    <m/>
    <m/>
    <n v="0"/>
    <n v="23284"/>
    <m/>
    <m/>
    <s v="B"/>
    <m/>
    <m/>
    <m/>
    <m/>
    <m/>
    <x v="18"/>
    <s v="H-Spius Creek H"/>
    <s v="S-Coldwater R"/>
    <s v="BC"/>
    <s v="FRTH"/>
    <s v="TOMM"/>
    <s v="N"/>
    <s v=""/>
    <m/>
  </r>
  <r>
    <s v="N"/>
    <n v="4.0999999999999996"/>
    <n v="20171204"/>
    <s v="CDFO"/>
    <s v="CDFO"/>
    <n v="3"/>
    <s v="!03NOCN09108"/>
    <x v="1"/>
    <m/>
    <m/>
    <m/>
    <m/>
    <n v="1"/>
    <n v="1"/>
    <x v="31"/>
    <n v="20110418"/>
    <n v="20110421"/>
    <s v="2FS  TOMMR0160"/>
    <s v="2FS  TOMMH0160"/>
    <s v="2FS  TOMMS0160"/>
    <x v="3"/>
    <s v="H"/>
    <s v="P"/>
    <s v="FR"/>
    <n v="28.21"/>
    <n v="131"/>
    <s v="N"/>
    <m/>
    <m/>
    <m/>
    <m/>
    <n v="0"/>
    <n v="66192"/>
    <m/>
    <m/>
    <s v="B"/>
    <m/>
    <m/>
    <m/>
    <m/>
    <m/>
    <x v="21"/>
    <s v="H-Spius Creek H"/>
    <s v="S-Spius Cr"/>
    <s v="BC"/>
    <s v="FRTH"/>
    <s v="TOMM"/>
    <s v="N"/>
    <s v=""/>
    <m/>
  </r>
  <r>
    <s v="N"/>
    <n v="4.0999999999999996"/>
    <n v="20171204"/>
    <s v="CDFO"/>
    <s v="CDFO"/>
    <n v="3"/>
    <s v="!03NOCN09111"/>
    <x v="1"/>
    <m/>
    <m/>
    <m/>
    <m/>
    <n v="1"/>
    <n v="3"/>
    <x v="31"/>
    <n v="20100521"/>
    <n v="20100521"/>
    <s v="2FS  LWFRR6718"/>
    <s v="2FS  GSMSH0287"/>
    <s v="2FS  GSMSS0288"/>
    <x v="1"/>
    <s v="H"/>
    <s v="P"/>
    <m/>
    <n v="8"/>
    <m/>
    <s v="N"/>
    <m/>
    <m/>
    <m/>
    <m/>
    <n v="0"/>
    <n v="3000"/>
    <m/>
    <m/>
    <m/>
    <m/>
    <m/>
    <m/>
    <m/>
    <m/>
    <x v="78"/>
    <s v="H-Nicomekl River H"/>
    <s v="S-Serpentine R"/>
    <s v="BC"/>
    <s v="FRTH"/>
    <s v="LWFR"/>
    <s v="N"/>
    <s v=""/>
    <m/>
  </r>
  <r>
    <s v="N"/>
    <n v="4.0999999999999996"/>
    <n v="20171204"/>
    <s v="CDFO"/>
    <s v="CDFO"/>
    <n v="3"/>
    <s v="!03NOCN1363"/>
    <x v="1"/>
    <m/>
    <m/>
    <m/>
    <m/>
    <n v="1"/>
    <n v="3"/>
    <x v="35"/>
    <n v="20140518"/>
    <n v="20140519"/>
    <s v="2FS  LWFRR0302"/>
    <s v="2FS  LWFRH0302"/>
    <s v="2FS  LWFRS0107"/>
    <x v="1"/>
    <s v="H"/>
    <s v="P"/>
    <s v="FR"/>
    <n v="3"/>
    <m/>
    <s v="N"/>
    <m/>
    <m/>
    <m/>
    <m/>
    <n v="0"/>
    <n v="47332"/>
    <m/>
    <m/>
    <s v="W"/>
    <m/>
    <m/>
    <m/>
    <m/>
    <s v="EARLY RELEASE DUE TO HIGH DENSITIES"/>
    <x v="32"/>
    <s v="H-Alouette River, South H"/>
    <s v="S-Chilliwack R"/>
    <s v="BC"/>
    <s v="FRTH"/>
    <s v="LWFR"/>
    <s v="N"/>
    <s v=""/>
    <m/>
  </r>
  <r>
    <s v="N"/>
    <n v="4.0999999999999996"/>
    <n v="20171204"/>
    <s v="CDFO"/>
    <s v="CDFO"/>
    <n v="3"/>
    <s v="!03NOCN1364"/>
    <x v="1"/>
    <m/>
    <m/>
    <m/>
    <m/>
    <n v="1"/>
    <n v="3"/>
    <x v="35"/>
    <n v="20140610"/>
    <n v="20140613"/>
    <s v="2FS  LWFRR0302"/>
    <s v="2FS  LWFRH0302"/>
    <s v="2FS  LWFRS0107"/>
    <x v="1"/>
    <s v="H"/>
    <s v="P"/>
    <s v="FR"/>
    <n v="6"/>
    <m/>
    <s v="N"/>
    <m/>
    <m/>
    <m/>
    <m/>
    <n v="0"/>
    <n v="23065"/>
    <m/>
    <m/>
    <s v="W"/>
    <m/>
    <m/>
    <m/>
    <m/>
    <s v="LATE RELEASE GROUP AS PER M.FOY DIRECTION"/>
    <x v="32"/>
    <s v="H-Alouette River, South H"/>
    <s v="S-Chilliwack R"/>
    <s v="BC"/>
    <s v="FRTH"/>
    <s v="LWFR"/>
    <s v="N"/>
    <s v=""/>
    <m/>
  </r>
  <r>
    <s v="N"/>
    <n v="4.0999999999999996"/>
    <n v="20171204"/>
    <s v="CDFO"/>
    <s v="CDFO"/>
    <n v="3"/>
    <s v="!03NOCN1365"/>
    <x v="1"/>
    <m/>
    <m/>
    <m/>
    <m/>
    <n v="1"/>
    <n v="3"/>
    <x v="35"/>
    <n v="20140617"/>
    <n v="20140618"/>
    <s v="2FS  LWFRR0499"/>
    <s v="2FS  LWFRH0302"/>
    <s v="2FS  LWFRS0107"/>
    <x v="1"/>
    <s v="H"/>
    <s v="P"/>
    <s v="FR"/>
    <n v="6.7"/>
    <m/>
    <s v="N"/>
    <m/>
    <m/>
    <m/>
    <m/>
    <n v="0"/>
    <n v="53621"/>
    <m/>
    <m/>
    <s v="W"/>
    <m/>
    <m/>
    <m/>
    <m/>
    <s v="LARGER SAMPLE WEIGHT CAUSED EXTRA TRIP FROM ALLCO TO COQUITLAM WATERSHED"/>
    <x v="10"/>
    <s v="H-Alouette River, South H"/>
    <s v="S-Chilliwack R"/>
    <s v="BC"/>
    <s v="FRTH"/>
    <s v="LWFR"/>
    <s v="N"/>
    <s v=""/>
    <m/>
  </r>
  <r>
    <s v="T"/>
    <n v="4.0999999999999996"/>
    <n v="20171204"/>
    <s v="CDFO"/>
    <s v="CDFO"/>
    <n v="3"/>
    <s v="182199"/>
    <x v="2"/>
    <m/>
    <m/>
    <m/>
    <m/>
    <n v="1"/>
    <n v="2"/>
    <x v="30"/>
    <n v="20120526"/>
    <n v="20120526"/>
    <s v="2FS  TOMFR1958"/>
    <s v="2FS  TOMFH1958"/>
    <s v="2FS  TOMFS1958"/>
    <x v="1"/>
    <s v="H"/>
    <s v="P"/>
    <s v="MX"/>
    <n v="8.19"/>
    <n v="88"/>
    <s v="N"/>
    <n v="5000"/>
    <n v="47912"/>
    <m/>
    <m/>
    <n v="0"/>
    <n v="9259"/>
    <n v="5000"/>
    <n v="1482"/>
    <s v="B"/>
    <n v="9.7000000000000003E-3"/>
    <m/>
    <m/>
    <m/>
    <m/>
    <x v="12"/>
    <s v="H-Shuswap River, Middle,"/>
    <s v="S-Shuswap R Middle"/>
    <s v="BC"/>
    <s v="FRTH"/>
    <s v="TOMF"/>
    <s v="N"/>
    <n v="0.19325012522958757"/>
    <m/>
  </r>
  <r>
    <s v="T"/>
    <n v="4.0999999999999996"/>
    <n v="20171204"/>
    <s v="CDFO"/>
    <s v="CDFO"/>
    <n v="3"/>
    <s v="183193"/>
    <x v="2"/>
    <m/>
    <m/>
    <m/>
    <m/>
    <n v="1"/>
    <n v="2"/>
    <x v="36"/>
    <n v="20130528"/>
    <n v="20130528"/>
    <s v="2FS  TOMFR1958"/>
    <s v="2FS  TOMFH1958"/>
    <s v="2FS  TOMFS1958"/>
    <x v="1"/>
    <s v="H"/>
    <s v="P"/>
    <s v="MX"/>
    <n v="9.7100000000000009"/>
    <n v="93"/>
    <s v="N"/>
    <n v="5000"/>
    <n v="57851"/>
    <m/>
    <m/>
    <n v="0"/>
    <n v="1533"/>
    <n v="5000"/>
    <n v="881"/>
    <s v="B"/>
    <n v="1.4999999999999999E-2"/>
    <n v="55"/>
    <n v="200"/>
    <m/>
    <m/>
    <x v="12"/>
    <s v="H-Shuswap River, Middle,"/>
    <s v="S-Shuswap R Middle"/>
    <s v="BC"/>
    <s v="FRTH"/>
    <s v="TOMF"/>
    <s v="N"/>
    <n v="2.6499109782026239E-2"/>
    <m/>
  </r>
  <r>
    <s v="N"/>
    <n v="4.0999999999999996"/>
    <n v="20171204"/>
    <s v="CDFO"/>
    <s v="CDFO"/>
    <n v="3"/>
    <s v="!03NOCN8652"/>
    <x v="1"/>
    <m/>
    <m/>
    <m/>
    <m/>
    <n v="1"/>
    <n v="1"/>
    <x v="9"/>
    <n v="19870515"/>
    <n v="19870515"/>
    <s v="2FS  UPFRR1625"/>
    <s v="2FS  UPFRH1651"/>
    <s v="2FS  UPFRS1625"/>
    <x v="1"/>
    <s v="H"/>
    <s v="B"/>
    <s v="FR"/>
    <n v="4"/>
    <m/>
    <s v="N"/>
    <m/>
    <m/>
    <m/>
    <m/>
    <n v="0"/>
    <n v="96"/>
    <m/>
    <m/>
    <m/>
    <m/>
    <m/>
    <m/>
    <m/>
    <m/>
    <x v="9"/>
    <s v="H-Pr George (Mackenzie) S"/>
    <s v="S-Salmon R/UPFR"/>
    <s v="BC"/>
    <s v="FRTH"/>
    <s v="UPFR"/>
    <s v="N"/>
    <s v=""/>
    <m/>
  </r>
  <r>
    <s v="T"/>
    <n v="4.0999999999999996"/>
    <n v="20171204"/>
    <s v="CDFO"/>
    <s v="CDFO"/>
    <n v="3"/>
    <s v="182216"/>
    <x v="0"/>
    <m/>
    <m/>
    <m/>
    <m/>
    <n v="1"/>
    <n v="1"/>
    <x v="34"/>
    <n v="20010426"/>
    <n v="20010527"/>
    <s v="2FS  TOMMR0253"/>
    <s v="2FS  TOMMH0160"/>
    <s v="2FS  TOMMS0253"/>
    <x v="3"/>
    <s v="H"/>
    <s v="P"/>
    <m/>
    <n v="14.76"/>
    <n v="108"/>
    <s v="N"/>
    <n v="5000"/>
    <n v="25704"/>
    <m/>
    <m/>
    <n v="0"/>
    <n v="14477"/>
    <n v="5000"/>
    <n v="260"/>
    <s v="W"/>
    <n v="0.01"/>
    <n v="30"/>
    <n v="300"/>
    <m/>
    <s v="EXTENDED REARING. SEE ALSO 182217/18."/>
    <x v="8"/>
    <s v="H-Spius Creek H"/>
    <s v="S-Nicola R"/>
    <s v="BC"/>
    <s v="FRTH"/>
    <s v="TOMM"/>
    <s v="N"/>
    <n v="0.56321973233737943"/>
    <m/>
  </r>
  <r>
    <s v="T"/>
    <n v="4.0999999999999996"/>
    <n v="20171204"/>
    <s v="CDFO"/>
    <s v="CDFO"/>
    <n v="3"/>
    <s v="182218"/>
    <x v="0"/>
    <m/>
    <m/>
    <m/>
    <m/>
    <n v="1"/>
    <n v="1"/>
    <x v="34"/>
    <n v="20010426"/>
    <n v="20010427"/>
    <s v="2FS  TOMMR0253"/>
    <s v="2FS  TOMMH0160"/>
    <s v="2FS  TOMMS0253"/>
    <x v="3"/>
    <s v="H"/>
    <s v="P"/>
    <m/>
    <n v="14.76"/>
    <n v="108"/>
    <s v="N"/>
    <n v="5000"/>
    <n v="24084"/>
    <m/>
    <m/>
    <n v="0"/>
    <n v="52660"/>
    <n v="5000"/>
    <n v="243"/>
    <s v="W"/>
    <n v="0.01"/>
    <n v="30"/>
    <n v="200"/>
    <m/>
    <s v="EXTENDED REARING. SEE ALSO 182216/17."/>
    <x v="8"/>
    <s v="H-Spius Creek H"/>
    <s v="S-Nicola R"/>
    <s v="BC"/>
    <s v="FRTH"/>
    <s v="TOMM"/>
    <s v="N"/>
    <n v="2.1865138681282179"/>
    <m/>
  </r>
  <r>
    <s v="N"/>
    <n v="4.0999999999999996"/>
    <n v="20171204"/>
    <s v="CDFO"/>
    <s v="CDFO"/>
    <n v="3"/>
    <s v="!03NOCN0921"/>
    <x v="1"/>
    <m/>
    <m/>
    <m/>
    <m/>
    <n v="1"/>
    <n v="2"/>
    <x v="31"/>
    <n v="20100528"/>
    <n v="20100528"/>
    <s v="2FS  LWFRR0458"/>
    <s v="2FS  LWFRH0150"/>
    <s v="2FS  LWFRS1155"/>
    <x v="1"/>
    <s v="H"/>
    <s v="P"/>
    <s v="FR"/>
    <n v="7.3"/>
    <m/>
    <s v="N"/>
    <m/>
    <m/>
    <m/>
    <m/>
    <n v="0"/>
    <n v="98027"/>
    <m/>
    <m/>
    <s v="B"/>
    <m/>
    <m/>
    <m/>
    <m/>
    <m/>
    <x v="28"/>
    <s v="H-Inch Creek H"/>
    <s v="S-Maria Sl"/>
    <s v="BC"/>
    <s v="FRTH"/>
    <s v="LWFR"/>
    <s v="N"/>
    <s v=""/>
    <m/>
  </r>
  <r>
    <s v="T"/>
    <n v="4.0999999999999996"/>
    <n v="20171204"/>
    <s v="CDFO"/>
    <s v="CDFO"/>
    <n v="3"/>
    <s v="186240"/>
    <x v="2"/>
    <m/>
    <m/>
    <s v="D"/>
    <s v="032008H00000396"/>
    <n v="1"/>
    <n v="3"/>
    <x v="27"/>
    <n v="20080520"/>
    <n v="20080530"/>
    <s v="2FS  LWFRR0107"/>
    <s v="2FS  LWFRH0107"/>
    <s v="2FS  LWFRS0107"/>
    <x v="1"/>
    <s v="H"/>
    <s v="P"/>
    <m/>
    <n v="6.2"/>
    <m/>
    <s v="N"/>
    <n v="5000"/>
    <n v="49673"/>
    <m/>
    <m/>
    <n v="0"/>
    <n v="278696"/>
    <n v="5000"/>
    <n v="447"/>
    <m/>
    <n v="8.8999999999999999E-3"/>
    <n v="43"/>
    <n v="1016"/>
    <m/>
    <s v="AD-CLIPPED PORTION OF DIT PAIR. SEE 186241 FOR CWT-ONLY PORTION OF DIT PAIR."/>
    <x v="16"/>
    <s v="H-Chilliwack River H"/>
    <s v="S-Chilliwack R"/>
    <s v="BC"/>
    <s v="FRTH"/>
    <s v="LWFR"/>
    <s v="N"/>
    <n v="5.6106134117126008"/>
    <m/>
  </r>
  <r>
    <s v="N"/>
    <n v="4.0999999999999996"/>
    <n v="20171204"/>
    <s v="CDFO"/>
    <s v="CDFO"/>
    <n v="3"/>
    <s v="!03NOCN0560"/>
    <x v="1"/>
    <m/>
    <m/>
    <m/>
    <m/>
    <n v="1"/>
    <n v="3"/>
    <x v="14"/>
    <n v="20051211"/>
    <n v="20051211"/>
    <s v="2FS  LWFRR0107"/>
    <s v="2FS  LWFRH0107"/>
    <s v="2FS  LWFRS0107"/>
    <x v="5"/>
    <s v="H"/>
    <s v="B"/>
    <m/>
    <m/>
    <m/>
    <s v="N"/>
    <m/>
    <m/>
    <m/>
    <m/>
    <n v="0"/>
    <n v="202807"/>
    <m/>
    <m/>
    <s v="B"/>
    <m/>
    <m/>
    <m/>
    <m/>
    <s v="EGG PLANT TO SIDE CHAN 3 KM UPSTREAM VEDDER CROSSING"/>
    <x v="16"/>
    <s v="H-Chilliwack River H"/>
    <s v="S-Chilliwack R"/>
    <s v="BC"/>
    <s v="FRTH"/>
    <s v="LWFR"/>
    <s v="N"/>
    <s v=""/>
    <m/>
  </r>
  <r>
    <s v="T"/>
    <n v="4.0999999999999996"/>
    <n v="20171204"/>
    <s v="CDFO"/>
    <s v="CDFO"/>
    <n v="3"/>
    <s v="024052"/>
    <x v="0"/>
    <m/>
    <m/>
    <m/>
    <m/>
    <n v="1"/>
    <n v="3"/>
    <x v="3"/>
    <n v="198606"/>
    <n v="19860626"/>
    <s v="2FS  LWFRR0154"/>
    <s v="2FS  LWFRH0154"/>
    <s v="2FS  LWFRS0224"/>
    <x v="1"/>
    <s v="H"/>
    <s v="B"/>
    <m/>
    <n v="5.4"/>
    <m/>
    <s v="N"/>
    <n v="5000"/>
    <n v="24456"/>
    <m/>
    <m/>
    <n v="5000"/>
    <n v="756"/>
    <m/>
    <m/>
    <m/>
    <n v="0.03"/>
    <n v="14"/>
    <m/>
    <m/>
    <s v="TIME OF RELEASE 4: REPLICATE WITH 02/40/51"/>
    <x v="3"/>
    <s v="H-Chehalis River H"/>
    <s v="S-Harrison+Chehalis"/>
    <s v="BC"/>
    <s v="FRTH"/>
    <s v="LWFR"/>
    <s v="N"/>
    <n v="3.0912659470068694E-2"/>
    <m/>
  </r>
  <r>
    <s v="N"/>
    <n v="4.0999999999999996"/>
    <n v="20171204"/>
    <s v="CDFO"/>
    <s v="CDFO"/>
    <n v="3"/>
    <s v="!03NOCN0607"/>
    <x v="1"/>
    <m/>
    <m/>
    <m/>
    <m/>
    <n v="1"/>
    <n v="3"/>
    <x v="22"/>
    <n v="20070529"/>
    <n v="20070529"/>
    <s v="2FS  LWFRR0244"/>
    <s v="2FS  LWFRH0150"/>
    <s v="2FS  LWFRS0244"/>
    <x v="1"/>
    <s v="H"/>
    <s v="P"/>
    <m/>
    <n v="6"/>
    <n v="84"/>
    <s v="N"/>
    <m/>
    <m/>
    <m/>
    <m/>
    <n v="0"/>
    <n v="112446"/>
    <m/>
    <m/>
    <s v="B"/>
    <m/>
    <m/>
    <m/>
    <m/>
    <s v="THE GROUP WAS FED BIO-VITA THROUGHOUT REARING."/>
    <x v="14"/>
    <s v="H-Inch Creek H"/>
    <s v="S-Stave R"/>
    <s v="BC"/>
    <s v="FRTH"/>
    <s v="LWFR"/>
    <s v="N"/>
    <s v=""/>
    <m/>
  </r>
  <r>
    <s v="T"/>
    <n v="4.0999999999999996"/>
    <n v="20171204"/>
    <s v="CDFO"/>
    <s v="CDFO"/>
    <n v="3"/>
    <s v="182395"/>
    <x v="2"/>
    <m/>
    <m/>
    <m/>
    <m/>
    <n v="1"/>
    <n v="2"/>
    <x v="36"/>
    <n v="20130513"/>
    <n v="20130515"/>
    <s v="2FS  TOMFR0161"/>
    <s v="2FS  TOMFH1958"/>
    <s v="2FS  TOMFS0161"/>
    <x v="1"/>
    <s v="H"/>
    <s v="P"/>
    <s v="FR"/>
    <n v="6.36"/>
    <n v="81"/>
    <s v="N"/>
    <n v="5000"/>
    <n v="55406"/>
    <m/>
    <m/>
    <n v="0"/>
    <n v="1273"/>
    <n v="5000"/>
    <n v="943"/>
    <s v="B"/>
    <n v="1.7000000000000001E-2"/>
    <n v="18"/>
    <n v="200"/>
    <m/>
    <m/>
    <x v="1"/>
    <s v="H-Shuswap River, Middle,"/>
    <s v="S-Shuswap R Low"/>
    <s v="BC"/>
    <s v="FRTH"/>
    <s v="TOMF"/>
    <s v="N"/>
    <n v="2.2975850990867415E-2"/>
    <m/>
  </r>
  <r>
    <s v="N"/>
    <n v="4.0999999999999996"/>
    <n v="20171204"/>
    <s v="CDFO"/>
    <s v="CDFO"/>
    <n v="3"/>
    <s v="!03NOCN1272"/>
    <x v="1"/>
    <m/>
    <m/>
    <m/>
    <m/>
    <n v="1"/>
    <n v="3"/>
    <x v="36"/>
    <n v="20130430"/>
    <n v="20130503"/>
    <s v="2FS  LWFRR0302"/>
    <s v="2FS  LWFRH0302"/>
    <s v="2FS  LWFRS0107"/>
    <x v="1"/>
    <s v="H"/>
    <s v="P"/>
    <s v="FR"/>
    <n v="2.2000000000000002"/>
    <m/>
    <s v="N"/>
    <m/>
    <m/>
    <m/>
    <m/>
    <n v="0"/>
    <n v="620"/>
    <m/>
    <m/>
    <s v="W"/>
    <m/>
    <m/>
    <m/>
    <m/>
    <m/>
    <x v="32"/>
    <s v="H-Alouette River, South H"/>
    <s v="S-Chilliwack R"/>
    <s v="BC"/>
    <s v="FRTH"/>
    <s v="LWFR"/>
    <s v="N"/>
    <s v=""/>
    <m/>
  </r>
  <r>
    <s v="T"/>
    <n v="4.0999999999999996"/>
    <n v="20171204"/>
    <s v="CDFO"/>
    <s v="CDFO"/>
    <n v="3"/>
    <s v="182390"/>
    <x v="2"/>
    <m/>
    <m/>
    <m/>
    <m/>
    <n v="1"/>
    <n v="1"/>
    <x v="30"/>
    <n v="20130418"/>
    <n v="20130419"/>
    <s v="2FS  TOMMR0253"/>
    <s v="2FS  TOMMH0160"/>
    <s v="2FS  TOMMS0253"/>
    <x v="3"/>
    <s v="H"/>
    <s v="P"/>
    <s v="FR"/>
    <n v="17.27"/>
    <n v="113"/>
    <s v="N"/>
    <n v="5000"/>
    <n v="53536"/>
    <m/>
    <m/>
    <n v="5000"/>
    <n v="1732"/>
    <m/>
    <m/>
    <s v="B"/>
    <n v="3.1300000000000001E-2"/>
    <n v="202"/>
    <n v="1021"/>
    <m/>
    <m/>
    <x v="8"/>
    <s v="H-Spius Creek H"/>
    <s v="S-Nicola R"/>
    <s v="BC"/>
    <s v="FRTH"/>
    <s v="TOMM"/>
    <s v="N"/>
    <n v="3.2352062163777645E-2"/>
    <m/>
  </r>
  <r>
    <s v="T"/>
    <n v="4.0999999999999996"/>
    <n v="20171204"/>
    <s v="CDFO"/>
    <s v="CDFO"/>
    <n v="3"/>
    <s v="182391"/>
    <x v="2"/>
    <m/>
    <m/>
    <m/>
    <m/>
    <n v="1"/>
    <n v="1"/>
    <x v="30"/>
    <n v="20130422"/>
    <n v="20130422"/>
    <s v="2FS  TOMMR0253"/>
    <s v="2FS  TOMMH0160"/>
    <s v="2FS  TOMMS0253"/>
    <x v="3"/>
    <s v="H"/>
    <s v="P"/>
    <s v="FR"/>
    <n v="17.670000000000002"/>
    <n v="114"/>
    <s v="N"/>
    <n v="5000"/>
    <n v="53828"/>
    <m/>
    <m/>
    <n v="5000"/>
    <n v="1244"/>
    <m/>
    <m/>
    <s v="B"/>
    <n v="2.2599999999999999E-2"/>
    <n v="201"/>
    <n v="841"/>
    <m/>
    <m/>
    <x v="8"/>
    <s v="H-Spius Creek H"/>
    <s v="S-Nicola R"/>
    <s v="BC"/>
    <s v="FRTH"/>
    <s v="TOMM"/>
    <s v="N"/>
    <n v="2.3110648733001411E-2"/>
    <m/>
  </r>
  <r>
    <s v="T"/>
    <n v="4.0999999999999996"/>
    <n v="20171204"/>
    <s v="CDFO"/>
    <s v="CDFO"/>
    <n v="3"/>
    <s v="182394"/>
    <x v="2"/>
    <m/>
    <m/>
    <m/>
    <m/>
    <n v="1"/>
    <n v="2"/>
    <x v="36"/>
    <n v="20130513"/>
    <n v="20130515"/>
    <s v="2FS  TOMFR0161"/>
    <s v="2FS  TOMFH1958"/>
    <s v="2FS  TOMFS0161"/>
    <x v="1"/>
    <s v="H"/>
    <s v="P"/>
    <s v="FR"/>
    <n v="6.36"/>
    <n v="81"/>
    <s v="N"/>
    <n v="5000"/>
    <n v="55490"/>
    <m/>
    <m/>
    <n v="0"/>
    <n v="1279"/>
    <n v="5000"/>
    <n v="1132"/>
    <s v="B"/>
    <n v="0.02"/>
    <n v="16"/>
    <n v="200"/>
    <m/>
    <m/>
    <x v="1"/>
    <s v="H-Shuswap River, Middle,"/>
    <s v="S-Shuswap R Low"/>
    <s v="BC"/>
    <s v="FRTH"/>
    <s v="TOMF"/>
    <s v="N"/>
    <n v="2.3049198053703372E-2"/>
    <m/>
  </r>
  <r>
    <s v="T"/>
    <n v="4.0999999999999996"/>
    <n v="20171204"/>
    <s v="CDFO"/>
    <s v="CDFO"/>
    <n v="3"/>
    <s v="182490"/>
    <x v="2"/>
    <m/>
    <m/>
    <m/>
    <m/>
    <n v="1"/>
    <n v="3"/>
    <x v="36"/>
    <n v="20130618"/>
    <n v="20130618"/>
    <s v="2FS  LWFRR0229"/>
    <s v="2FS  LWFRH0154"/>
    <s v="2FS  LWFRS0229"/>
    <x v="1"/>
    <s v="H"/>
    <s v="P"/>
    <s v="FR"/>
    <n v="6.6"/>
    <n v="84"/>
    <s v="N"/>
    <n v="5000"/>
    <n v="56516"/>
    <m/>
    <m/>
    <n v="0"/>
    <n v="4302"/>
    <n v="5000"/>
    <n v="1894"/>
    <s v="B"/>
    <n v="3.2399999999999998E-2"/>
    <m/>
    <n v="185"/>
    <m/>
    <m/>
    <x v="30"/>
    <s v="H-Chehalis River H"/>
    <s v="S-Harrison R"/>
    <s v="BC"/>
    <s v="FRTH"/>
    <s v="LWFR"/>
    <s v="N"/>
    <n v="7.6120036803736996E-2"/>
    <m/>
  </r>
  <r>
    <s v="T"/>
    <n v="4.0999999999999996"/>
    <n v="20171204"/>
    <s v="CDFO"/>
    <s v="CDFO"/>
    <n v="3"/>
    <s v="182491"/>
    <x v="2"/>
    <m/>
    <m/>
    <m/>
    <m/>
    <n v="1"/>
    <n v="3"/>
    <x v="36"/>
    <n v="20130618"/>
    <n v="20130618"/>
    <s v="2FS  LWFRR0229"/>
    <s v="2FS  LWFRH0154"/>
    <s v="2FS  LWFRS0229"/>
    <x v="1"/>
    <s v="H"/>
    <s v="P"/>
    <s v="FR"/>
    <n v="6.6"/>
    <n v="84"/>
    <s v="N"/>
    <n v="5000"/>
    <n v="57512"/>
    <m/>
    <m/>
    <n v="0"/>
    <n v="4377"/>
    <n v="5000"/>
    <n v="1928"/>
    <s v="B"/>
    <n v="3.2399999999999998E-2"/>
    <m/>
    <n v="185"/>
    <m/>
    <m/>
    <x v="30"/>
    <s v="H-Chehalis River H"/>
    <s v="S-Harrison R"/>
    <s v="BC"/>
    <s v="FRTH"/>
    <s v="LWFR"/>
    <s v="N"/>
    <n v="7.6105856169147307E-2"/>
    <m/>
  </r>
  <r>
    <s v="T"/>
    <n v="4.0999999999999996"/>
    <n v="20171204"/>
    <s v="CDFO"/>
    <s v="CDFO"/>
    <n v="3"/>
    <s v="182492"/>
    <x v="2"/>
    <m/>
    <m/>
    <m/>
    <m/>
    <n v="1"/>
    <n v="3"/>
    <x v="36"/>
    <n v="20130618"/>
    <n v="20130618"/>
    <s v="2FS  LWFRR0229"/>
    <s v="2FS  LWFRH0154"/>
    <s v="2FS  LWFRS0229"/>
    <x v="1"/>
    <s v="H"/>
    <s v="P"/>
    <s v="FR"/>
    <n v="6.6"/>
    <n v="84"/>
    <s v="N"/>
    <n v="5000"/>
    <n v="54157"/>
    <m/>
    <m/>
    <n v="0"/>
    <n v="4144"/>
    <n v="5000"/>
    <n v="2118"/>
    <s v="B"/>
    <n v="3.7600000000000001E-2"/>
    <m/>
    <n v="186"/>
    <m/>
    <m/>
    <x v="30"/>
    <s v="H-Chehalis River H"/>
    <s v="S-Harrison R"/>
    <s v="BC"/>
    <s v="FRTH"/>
    <s v="LWFR"/>
    <s v="N"/>
    <n v="7.6518270952970063E-2"/>
    <m/>
  </r>
  <r>
    <s v="T"/>
    <n v="4.0999999999999996"/>
    <n v="20171204"/>
    <s v="CDFO"/>
    <s v="CDFO"/>
    <n v="3"/>
    <s v="182493"/>
    <x v="2"/>
    <m/>
    <m/>
    <m/>
    <m/>
    <n v="1"/>
    <n v="3"/>
    <x v="36"/>
    <n v="20130618"/>
    <n v="20130618"/>
    <s v="2FS  LWFRR0229"/>
    <s v="2FS  LWFRH0154"/>
    <s v="2FS  LWFRS0229"/>
    <x v="1"/>
    <s v="H"/>
    <s v="P"/>
    <s v="FR"/>
    <n v="6.6"/>
    <n v="84"/>
    <s v="N"/>
    <n v="5000"/>
    <n v="60397"/>
    <m/>
    <m/>
    <n v="0"/>
    <n v="4622"/>
    <n v="5000"/>
    <n v="2362"/>
    <s v="B"/>
    <n v="3.7600000000000001E-2"/>
    <m/>
    <n v="186"/>
    <m/>
    <m/>
    <x v="30"/>
    <s v="H-Chehalis River H"/>
    <s v="S-Harrison R"/>
    <s v="BC"/>
    <s v="FRTH"/>
    <s v="LWFR"/>
    <s v="N"/>
    <n v="7.6526979816878324E-2"/>
    <m/>
  </r>
  <r>
    <s v="T"/>
    <n v="4.0999999999999996"/>
    <n v="20171204"/>
    <s v="CDFO"/>
    <s v="CDFO"/>
    <n v="3"/>
    <s v="186242"/>
    <x v="2"/>
    <m/>
    <m/>
    <s v="D"/>
    <s v="032008H00000396"/>
    <n v="1"/>
    <n v="3"/>
    <x v="27"/>
    <n v="20080520"/>
    <n v="20080520"/>
    <s v="2FS  LWFRR0107"/>
    <s v="2FS  LWFRH0107"/>
    <s v="2FS  LWFRS0107"/>
    <x v="1"/>
    <s v="H"/>
    <s v="P"/>
    <m/>
    <n v="6.3"/>
    <m/>
    <s v="N"/>
    <n v="5000"/>
    <n v="49792"/>
    <m/>
    <m/>
    <n v="0"/>
    <n v="267974"/>
    <n v="5000"/>
    <n v="225"/>
    <m/>
    <n v="4.4999999999999997E-3"/>
    <n v="41"/>
    <n v="893"/>
    <m/>
    <s v="AD-CLIPPED PORTION OF DIT PAIR. SEE 186243 FOR CWT-ONLY PORTION OF DIT PAIR."/>
    <x v="16"/>
    <s v="H-Chilliwack River H"/>
    <s v="S-Chilliwack R"/>
    <s v="BC"/>
    <s v="FRTH"/>
    <s v="LWFR"/>
    <s v="N"/>
    <n v="5.3818685732647813"/>
    <m/>
  </r>
  <r>
    <s v="N"/>
    <n v="4.0999999999999996"/>
    <n v="20171204"/>
    <s v="CDFO"/>
    <s v="CDFO"/>
    <n v="3"/>
    <s v="!03NOCN0505"/>
    <x v="1"/>
    <m/>
    <m/>
    <m/>
    <m/>
    <n v="1"/>
    <n v="2"/>
    <x v="14"/>
    <n v="20060530"/>
    <n v="20060531"/>
    <s v="2FS  LWFRR6413"/>
    <s v="2FS  LWFRH0150"/>
    <s v="2FS  LWFRS1155"/>
    <x v="1"/>
    <s v="H"/>
    <s v="B"/>
    <m/>
    <n v="7.8"/>
    <n v="91"/>
    <s v="N"/>
    <m/>
    <m/>
    <m/>
    <m/>
    <n v="0"/>
    <n v="38610"/>
    <m/>
    <m/>
    <s v="W"/>
    <m/>
    <m/>
    <m/>
    <m/>
    <m/>
    <x v="75"/>
    <s v="H-Inch Creek H"/>
    <s v="S-Maria Sl"/>
    <s v="BC"/>
    <s v="FRTH"/>
    <s v="LWFR"/>
    <s v="N"/>
    <s v=""/>
    <m/>
  </r>
  <r>
    <s v="T"/>
    <n v="4.0999999999999996"/>
    <n v="20171204"/>
    <s v="CDFO"/>
    <s v="CDFO"/>
    <n v="3"/>
    <s v="186241"/>
    <x v="2"/>
    <m/>
    <m/>
    <s v="D"/>
    <s v="032008H00000396"/>
    <n v="1"/>
    <n v="3"/>
    <x v="27"/>
    <n v="20080520"/>
    <n v="20080530"/>
    <s v="2FS  LWFRR0107"/>
    <s v="2FS  LWFRH0107"/>
    <s v="2FS  LWFRS0107"/>
    <x v="1"/>
    <s v="H"/>
    <s v="P"/>
    <m/>
    <n v="6.2"/>
    <m/>
    <s v="N"/>
    <n v="0"/>
    <n v="49871"/>
    <m/>
    <m/>
    <n v="0"/>
    <n v="278572"/>
    <m/>
    <m/>
    <s v="B"/>
    <n v="2E-3"/>
    <n v="43"/>
    <n v="1010"/>
    <m/>
    <s v="CWT-ONLY PORTION OF DIT PAIR. SEE 186240 FOR AD-CLIPPED PORTION OF DIT PAIR."/>
    <x v="16"/>
    <s v="H-Chilliwack River H"/>
    <s v="S-Chilliwack R"/>
    <s v="BC"/>
    <s v="FRTH"/>
    <s v="LWFR"/>
    <s v="N"/>
    <n v="5.5858514968619035"/>
    <m/>
  </r>
  <r>
    <s v="T"/>
    <n v="4.0999999999999996"/>
    <n v="20171204"/>
    <s v="CDFO"/>
    <s v="CDFO"/>
    <n v="3"/>
    <s v="022201"/>
    <x v="0"/>
    <m/>
    <m/>
    <m/>
    <m/>
    <n v="1"/>
    <n v="1"/>
    <x v="15"/>
    <n v="198304"/>
    <n v="19830415"/>
    <s v="2FS  UPFRR0263"/>
    <s v="2FS  UPFRH0155"/>
    <s v="2FS  UPFRS0263"/>
    <x v="1"/>
    <s v="H"/>
    <s v="B"/>
    <m/>
    <n v="3.2"/>
    <m/>
    <s v="N"/>
    <n v="5000"/>
    <n v="74916"/>
    <m/>
    <m/>
    <n v="5000"/>
    <n v="1763"/>
    <m/>
    <m/>
    <m/>
    <n v="2.3E-2"/>
    <n v="56"/>
    <m/>
    <m/>
    <s v="IMPRINTING: HELD 1 WK"/>
    <x v="33"/>
    <s v="H-Quesnel River H"/>
    <s v="S-Bowron R"/>
    <s v="BC"/>
    <s v="FRTH"/>
    <s v="UPFR"/>
    <s v="N"/>
    <n v="2.3533023653158205E-2"/>
    <m/>
  </r>
  <r>
    <s v="N"/>
    <n v="4.0999999999999996"/>
    <n v="20171204"/>
    <s v="CDFO"/>
    <s v="CDFO"/>
    <n v="3"/>
    <s v="!03NOCN0816"/>
    <x v="1"/>
    <m/>
    <m/>
    <m/>
    <m/>
    <n v="1"/>
    <n v="2"/>
    <x v="10"/>
    <n v="20090508"/>
    <n v="20090508"/>
    <s v="2FS  LWFRR0154"/>
    <s v="2FS  LWFRH0154"/>
    <s v="2FS  LWFRS0154"/>
    <x v="1"/>
    <s v="H"/>
    <s v="P"/>
    <m/>
    <n v="5.0999999999999996"/>
    <n v="78"/>
    <s v="N"/>
    <m/>
    <m/>
    <m/>
    <m/>
    <n v="0"/>
    <n v="704812"/>
    <m/>
    <m/>
    <s v="B"/>
    <m/>
    <m/>
    <m/>
    <m/>
    <m/>
    <x v="3"/>
    <s v="H-Chehalis River H"/>
    <s v="S-Chehalis R"/>
    <s v="BC"/>
    <s v="FRTH"/>
    <s v="LWFR"/>
    <s v="N"/>
    <s v=""/>
    <m/>
  </r>
  <r>
    <s v="T"/>
    <n v="4.0999999999999996"/>
    <n v="20171204"/>
    <s v="CDFO"/>
    <s v="CDFO"/>
    <n v="3"/>
    <s v="082749"/>
    <x v="0"/>
    <m/>
    <m/>
    <m/>
    <m/>
    <n v="1"/>
    <n v="2"/>
    <x v="12"/>
    <n v="20160713"/>
    <n v="20160713"/>
    <s v="2FS  UPFRR0272"/>
    <s v="2FS  TOMMH0160"/>
    <s v="2FS  UPFRS0272"/>
    <x v="2"/>
    <s v="H"/>
    <s v="P"/>
    <s v="FR"/>
    <n v="2.8"/>
    <m/>
    <s v="N"/>
    <n v="5000"/>
    <n v="2126"/>
    <m/>
    <m/>
    <m/>
    <m/>
    <m/>
    <m/>
    <s v="C"/>
    <n v="0"/>
    <m/>
    <n v="100"/>
    <m/>
    <m/>
    <x v="0"/>
    <s v="H-Spius Creek H"/>
    <s v="S-Chilko R"/>
    <s v="BC"/>
    <s v="FRTH"/>
    <s v="UPFR"/>
    <s v="N"/>
    <n v="0"/>
    <m/>
  </r>
  <r>
    <s v="T"/>
    <n v="4.0999999999999996"/>
    <n v="20171204"/>
    <s v="CDFO"/>
    <s v="CDFO"/>
    <n v="3"/>
    <s v="082750"/>
    <x v="0"/>
    <m/>
    <m/>
    <m/>
    <m/>
    <n v="1"/>
    <n v="2"/>
    <x v="12"/>
    <n v="20160713"/>
    <n v="20160713"/>
    <s v="2FS  UPFRR0272"/>
    <s v="2FS  TOMMH0160"/>
    <s v="2FS  UPFRS0272"/>
    <x v="2"/>
    <s v="H"/>
    <s v="P"/>
    <s v="FR"/>
    <n v="2.8"/>
    <m/>
    <s v="N"/>
    <n v="5000"/>
    <n v="2183"/>
    <m/>
    <m/>
    <m/>
    <m/>
    <m/>
    <m/>
    <s v="C"/>
    <n v="0"/>
    <m/>
    <n v="100"/>
    <m/>
    <m/>
    <x v="0"/>
    <s v="H-Spius Creek H"/>
    <s v="S-Chilko R"/>
    <s v="BC"/>
    <s v="FRTH"/>
    <s v="UPFR"/>
    <s v="N"/>
    <n v="0"/>
    <m/>
  </r>
  <r>
    <s v="T"/>
    <n v="4.0999999999999996"/>
    <n v="20171204"/>
    <s v="CDFO"/>
    <s v="CDFO"/>
    <n v="3"/>
    <s v="022410"/>
    <x v="0"/>
    <m/>
    <m/>
    <m/>
    <m/>
    <n v="1"/>
    <n v="1"/>
    <x v="15"/>
    <n v="198304"/>
    <n v="19830429"/>
    <s v="2FS  UPFRR0263"/>
    <s v="2FS  UPFRH0155"/>
    <s v="2FS  UPFRS0263"/>
    <x v="2"/>
    <s v="H"/>
    <s v="B"/>
    <m/>
    <n v="2.2999999999999998"/>
    <m/>
    <s v="N"/>
    <n v="5000"/>
    <n v="72346"/>
    <m/>
    <m/>
    <n v="0"/>
    <n v="30109"/>
    <n v="5000"/>
    <n v="437"/>
    <m/>
    <n v="6.0000000000000001E-3"/>
    <n v="70"/>
    <m/>
    <m/>
    <s v="NO IMPRINTING - CONTROL"/>
    <x v="33"/>
    <s v="H-Quesnel River H"/>
    <s v="S-Bowron R"/>
    <s v="BC"/>
    <s v="FRTH"/>
    <s v="UPFR"/>
    <s v="N"/>
    <n v="0.41618057667320929"/>
    <m/>
  </r>
  <r>
    <s v="N"/>
    <n v="4.0999999999999996"/>
    <n v="20171204"/>
    <s v="CDFO"/>
    <s v="CDFO"/>
    <n v="3"/>
    <s v="!03NOCN0823"/>
    <x v="1"/>
    <m/>
    <m/>
    <m/>
    <m/>
    <n v="1"/>
    <n v="2"/>
    <x v="10"/>
    <n v="20090501"/>
    <n v="20090501"/>
    <s v="2FS  LWFRR0107"/>
    <s v="2FS  LWFRH0107"/>
    <s v="2FS  LWFRS0107"/>
    <x v="1"/>
    <s v="H"/>
    <s v="P"/>
    <m/>
    <n v="7.3"/>
    <m/>
    <s v="N"/>
    <m/>
    <m/>
    <m/>
    <m/>
    <n v="0"/>
    <n v="514750"/>
    <m/>
    <m/>
    <s v="B"/>
    <m/>
    <m/>
    <m/>
    <m/>
    <s v="FLUSH RELEASE AT DUSK."/>
    <x v="16"/>
    <s v="H-Chilliwack River H"/>
    <s v="S-Chilliwack R"/>
    <s v="BC"/>
    <s v="FRTH"/>
    <s v="LWFR"/>
    <s v="N"/>
    <s v=""/>
    <m/>
  </r>
  <r>
    <s v="T"/>
    <n v="4.0999999999999996"/>
    <n v="20171204"/>
    <s v="CDFO"/>
    <s v="CDFO"/>
    <n v="3"/>
    <s v="024301"/>
    <x v="0"/>
    <m/>
    <m/>
    <m/>
    <m/>
    <n v="1"/>
    <n v="2"/>
    <x v="9"/>
    <n v="198705"/>
    <n v="19870525"/>
    <s v="2FS  TOMFR0156"/>
    <s v="2FS  TOMFH0156"/>
    <s v="2FS  TOMFS0156"/>
    <x v="2"/>
    <s v="H"/>
    <s v="B"/>
    <m/>
    <n v="3.8"/>
    <m/>
    <s v="N"/>
    <n v="5000"/>
    <n v="26872"/>
    <m/>
    <m/>
    <n v="0"/>
    <n v="59349"/>
    <n v="5000"/>
    <n v="206"/>
    <m/>
    <n v="7.6E-3"/>
    <n v="6"/>
    <m/>
    <m/>
    <s v="TIME OF RELEASE:SMOLT. SEE 024302-06(SM),024553-55(FALL),024201-03(1+)"/>
    <x v="6"/>
    <s v="H-Eagle River H"/>
    <s v="S-Eagle R"/>
    <s v="BC"/>
    <s v="FRTH"/>
    <s v="TOMF"/>
    <s v="N"/>
    <n v="2.2085814230425722"/>
    <m/>
  </r>
  <r>
    <s v="T"/>
    <n v="4.0999999999999996"/>
    <n v="20171204"/>
    <s v="CDFO"/>
    <s v="CDFO"/>
    <n v="3"/>
    <s v="180992"/>
    <x v="2"/>
    <m/>
    <m/>
    <m/>
    <m/>
    <n v="1"/>
    <n v="3"/>
    <x v="31"/>
    <n v="20100617"/>
    <n v="20100617"/>
    <s v="2FS  LWFRR0229"/>
    <s v="2FS  LWFRH0154"/>
    <s v="2FS  LWFRS0229"/>
    <x v="1"/>
    <s v="H"/>
    <s v="P"/>
    <m/>
    <n v="5.72"/>
    <n v="81"/>
    <s v="N"/>
    <n v="5000"/>
    <n v="55659"/>
    <m/>
    <m/>
    <n v="0"/>
    <n v="14557"/>
    <m/>
    <m/>
    <s v="B"/>
    <m/>
    <m/>
    <m/>
    <m/>
    <m/>
    <x v="30"/>
    <s v="H-Chehalis River H"/>
    <s v="S-Harrison R"/>
    <s v="BC"/>
    <s v="FRTH"/>
    <s v="LWFR"/>
    <s v="N"/>
    <n v="0.26153901435527049"/>
    <m/>
  </r>
  <r>
    <s v="T"/>
    <n v="4.0999999999999996"/>
    <n v="20171204"/>
    <s v="CDFO"/>
    <s v="CDFO"/>
    <n v="3"/>
    <s v="180484"/>
    <x v="2"/>
    <m/>
    <m/>
    <m/>
    <m/>
    <n v="1"/>
    <n v="3"/>
    <x v="10"/>
    <n v="20090608"/>
    <n v="20090608"/>
    <s v="2FS  LWFRR0229"/>
    <s v="2FS  LWFRH0154"/>
    <s v="2FS  LWFRS0229"/>
    <x v="1"/>
    <s v="H"/>
    <s v="P"/>
    <m/>
    <n v="6"/>
    <n v="82"/>
    <s v="N"/>
    <n v="5000"/>
    <n v="55246"/>
    <m/>
    <m/>
    <n v="0"/>
    <n v="26279"/>
    <n v="5000"/>
    <n v="729"/>
    <s v="B"/>
    <n v="1.2999999999999999E-2"/>
    <n v="1"/>
    <n v="307"/>
    <m/>
    <s v="ALSO SEE TAGCODES 180485-87."/>
    <x v="30"/>
    <s v="H-Chehalis River H"/>
    <s v="S-Harrison R"/>
    <s v="BC"/>
    <s v="FRTH"/>
    <s v="LWFR"/>
    <s v="N"/>
    <n v="0.4756724468739818"/>
    <m/>
  </r>
  <r>
    <s v="N"/>
    <n v="4.0999999999999996"/>
    <n v="20171204"/>
    <s v="CDFO"/>
    <s v="CDFO"/>
    <n v="3"/>
    <s v="!03NOCN08104"/>
    <x v="1"/>
    <m/>
    <m/>
    <m/>
    <m/>
    <n v="1"/>
    <n v="1"/>
    <x v="10"/>
    <n v="20100412"/>
    <n v="20100413"/>
    <s v="2FS  TOMMR1387"/>
    <s v="2FS  TOMMH0160"/>
    <s v="2FS  TOMMS1387"/>
    <x v="3"/>
    <s v="H"/>
    <s v="P"/>
    <m/>
    <n v="19.07"/>
    <n v="116"/>
    <s v="N"/>
    <m/>
    <m/>
    <m/>
    <m/>
    <n v="0"/>
    <n v="47584"/>
    <m/>
    <m/>
    <s v="W"/>
    <m/>
    <m/>
    <m/>
    <m/>
    <m/>
    <x v="18"/>
    <s v="H-Spius Creek H"/>
    <s v="S-Coldwater R"/>
    <s v="BC"/>
    <s v="FRTH"/>
    <s v="TOMM"/>
    <s v="N"/>
    <s v=""/>
    <m/>
  </r>
  <r>
    <s v="T"/>
    <n v="4.0999999999999996"/>
    <n v="20171204"/>
    <s v="CDFO"/>
    <s v="CDFO"/>
    <n v="3"/>
    <s v="180896"/>
    <x v="2"/>
    <m/>
    <m/>
    <s v="D"/>
    <s v="032010H00002486"/>
    <n v="1"/>
    <n v="3"/>
    <x v="31"/>
    <n v="20100515"/>
    <n v="20100518"/>
    <s v="2FS  LWFRR0107"/>
    <s v="2FS  LWFRH0107"/>
    <s v="2FS  LWFRS0107"/>
    <x v="1"/>
    <s v="H"/>
    <s v="P"/>
    <s v="FR"/>
    <n v="5.3"/>
    <n v="81"/>
    <s v="N"/>
    <n v="5000"/>
    <n v="99225"/>
    <m/>
    <m/>
    <n v="0"/>
    <n v="233407"/>
    <n v="5000"/>
    <n v="1115"/>
    <s v="B"/>
    <n v="1.11E-2"/>
    <n v="54"/>
    <n v="1115"/>
    <m/>
    <m/>
    <x v="16"/>
    <s v="H-Chilliwack River H"/>
    <s v="S-Chilliwack R"/>
    <s v="BC"/>
    <s v="FRTH"/>
    <s v="LWFR"/>
    <s v="N"/>
    <n v="2.3523003275384227"/>
    <m/>
  </r>
  <r>
    <s v="N"/>
    <n v="4.0999999999999996"/>
    <n v="20171204"/>
    <s v="CDFO"/>
    <s v="CDFO"/>
    <n v="3"/>
    <s v="!03NOCN1173"/>
    <x v="1"/>
    <m/>
    <m/>
    <m/>
    <m/>
    <n v="1"/>
    <n v="1"/>
    <x v="30"/>
    <n v="20120529"/>
    <n v="20120530"/>
    <s v="2FS  TOMFR0132"/>
    <s v="2FS  TOMMH0160"/>
    <s v="2FS  TOMFS0132"/>
    <x v="2"/>
    <s v="H"/>
    <s v="P"/>
    <s v="FR"/>
    <n v="2.31"/>
    <n v="59"/>
    <s v="N"/>
    <m/>
    <m/>
    <m/>
    <m/>
    <n v="0"/>
    <n v="73536"/>
    <m/>
    <m/>
    <s v="B"/>
    <m/>
    <m/>
    <m/>
    <m/>
    <m/>
    <x v="35"/>
    <s v="H-Spius Creek H"/>
    <s v="S-Salmon R/TOMF"/>
    <s v="BC"/>
    <s v="FRTH"/>
    <s v="TOMF"/>
    <s v="N"/>
    <s v=""/>
    <m/>
  </r>
  <r>
    <s v="N"/>
    <n v="4.0999999999999996"/>
    <n v="20171204"/>
    <s v="CDFO"/>
    <s v="CDFO"/>
    <n v="3"/>
    <s v="!03NOCN1174"/>
    <x v="1"/>
    <m/>
    <m/>
    <m/>
    <m/>
    <n v="1"/>
    <n v="2"/>
    <x v="30"/>
    <n v="20120504"/>
    <n v="20120504"/>
    <s v="2FS  TOMFR0161"/>
    <s v="2FS  TOMFH0289"/>
    <s v="2FS  TOMFS0161"/>
    <x v="4"/>
    <s v="H"/>
    <s v="P"/>
    <s v="FR"/>
    <n v="0.3"/>
    <m/>
    <s v="N"/>
    <m/>
    <m/>
    <m/>
    <m/>
    <n v="0"/>
    <n v="68000"/>
    <m/>
    <m/>
    <s v="B"/>
    <m/>
    <m/>
    <m/>
    <m/>
    <m/>
    <x v="1"/>
    <s v="H-Kingfisher Creek/ TOMF"/>
    <s v="S-Shuswap R Low"/>
    <s v="BC"/>
    <s v="FRTH"/>
    <s v="TOMF"/>
    <s v="N"/>
    <s v=""/>
    <m/>
  </r>
  <r>
    <s v="N"/>
    <n v="4.0999999999999996"/>
    <n v="20171204"/>
    <s v="CDFO"/>
    <s v="CDFO"/>
    <n v="3"/>
    <s v="!03NOCN8009"/>
    <x v="1"/>
    <m/>
    <m/>
    <m/>
    <m/>
    <n v="1"/>
    <n v="2"/>
    <x v="37"/>
    <n v="19810503"/>
    <n v="19810504"/>
    <s v="2FS  UPFRR0345"/>
    <s v="2FS  UPFRH1625"/>
    <s v="2FS  UPFRS0345"/>
    <x v="1"/>
    <s v="H"/>
    <s v="P"/>
    <m/>
    <n v="4"/>
    <m/>
    <s v="N"/>
    <m/>
    <m/>
    <m/>
    <m/>
    <n v="0"/>
    <n v="7999"/>
    <m/>
    <m/>
    <m/>
    <m/>
    <m/>
    <m/>
    <m/>
    <m/>
    <x v="25"/>
    <s v="H-Salmon River/ UPFR H"/>
    <s v="S-Nechako R"/>
    <s v="BC"/>
    <s v="FRTH"/>
    <s v="UPFR"/>
    <s v="N"/>
    <s v=""/>
    <m/>
  </r>
  <r>
    <s v="T"/>
    <n v="4.0999999999999996"/>
    <n v="20171204"/>
    <s v="CDFO"/>
    <s v="CDFO"/>
    <n v="3"/>
    <s v="185622"/>
    <x v="2"/>
    <m/>
    <m/>
    <m/>
    <m/>
    <n v="1"/>
    <n v="2"/>
    <x v="12"/>
    <n v="20160713"/>
    <n v="20160713"/>
    <s v="2FS  UPFRR0272"/>
    <s v="2FS  TOMMH0160"/>
    <s v="2FS  UPFRS0272"/>
    <x v="2"/>
    <s v="H"/>
    <s v="P"/>
    <s v="FR"/>
    <n v="2.8"/>
    <m/>
    <s v="N"/>
    <n v="5000"/>
    <n v="5829"/>
    <m/>
    <m/>
    <m/>
    <m/>
    <m/>
    <m/>
    <s v="C"/>
    <n v="0"/>
    <n v="1"/>
    <n v="100"/>
    <m/>
    <m/>
    <x v="0"/>
    <s v="H-Spius Creek H"/>
    <s v="S-Chilko R"/>
    <s v="BC"/>
    <s v="FRTH"/>
    <s v="UPFR"/>
    <s v="N"/>
    <n v="0"/>
    <m/>
  </r>
  <r>
    <s v="T"/>
    <n v="4.0999999999999996"/>
    <n v="20171204"/>
    <s v="CDFO"/>
    <s v="CDFO"/>
    <n v="3"/>
    <s v="185623"/>
    <x v="2"/>
    <m/>
    <m/>
    <m/>
    <m/>
    <n v="1"/>
    <n v="2"/>
    <x v="12"/>
    <n v="20160713"/>
    <n v="20160713"/>
    <s v="2FS  UPFRR0272"/>
    <s v="2FS  TOMMH0160"/>
    <s v="2FS  UPFRS0272"/>
    <x v="2"/>
    <s v="H"/>
    <s v="P"/>
    <s v="FR"/>
    <n v="2.8"/>
    <m/>
    <s v="N"/>
    <n v="5000"/>
    <n v="6038"/>
    <m/>
    <m/>
    <m/>
    <m/>
    <m/>
    <m/>
    <s v="C"/>
    <n v="0"/>
    <n v="1"/>
    <n v="100"/>
    <m/>
    <m/>
    <x v="0"/>
    <s v="H-Spius Creek H"/>
    <s v="S-Chilko R"/>
    <s v="BC"/>
    <s v="FRTH"/>
    <s v="UPFR"/>
    <s v="N"/>
    <n v="0"/>
    <m/>
  </r>
  <r>
    <s v="N"/>
    <n v="4.0999999999999996"/>
    <n v="20171204"/>
    <s v="CDFO"/>
    <s v="CDFO"/>
    <n v="3"/>
    <s v="!03NOCN0976"/>
    <x v="1"/>
    <m/>
    <m/>
    <m/>
    <m/>
    <n v="1"/>
    <n v="1"/>
    <x v="31"/>
    <n v="20100526"/>
    <n v="20100526"/>
    <s v="2FS  TOMMR0160"/>
    <s v="2FS  TOMMH0160"/>
    <s v="2FS  TOMMS0160"/>
    <x v="2"/>
    <s v="H"/>
    <s v="B"/>
    <m/>
    <n v="3.22"/>
    <n v="65"/>
    <s v="N"/>
    <m/>
    <m/>
    <m/>
    <m/>
    <n v="0"/>
    <n v="15208"/>
    <m/>
    <m/>
    <s v="W"/>
    <m/>
    <m/>
    <m/>
    <m/>
    <m/>
    <x v="21"/>
    <s v="H-Spius Creek H"/>
    <s v="S-Spius Cr"/>
    <s v="BC"/>
    <s v="FRTH"/>
    <s v="TOMM"/>
    <s v="N"/>
    <s v=""/>
    <m/>
  </r>
  <r>
    <s v="T"/>
    <n v="4.0999999999999996"/>
    <n v="20171204"/>
    <s v="CDFO"/>
    <s v="CDFO"/>
    <n v="3"/>
    <s v="180994"/>
    <x v="2"/>
    <m/>
    <m/>
    <m/>
    <m/>
    <n v="1"/>
    <n v="3"/>
    <x v="31"/>
    <n v="20100617"/>
    <n v="20100617"/>
    <s v="2FS  LWFRR0229"/>
    <s v="2FS  LWFRH0154"/>
    <s v="2FS  LWFRS0229"/>
    <x v="1"/>
    <s v="H"/>
    <s v="P"/>
    <m/>
    <n v="5.72"/>
    <n v="81"/>
    <s v="N"/>
    <n v="5000"/>
    <n v="61367"/>
    <m/>
    <m/>
    <n v="0"/>
    <n v="16050"/>
    <m/>
    <m/>
    <s v="B"/>
    <m/>
    <m/>
    <m/>
    <m/>
    <m/>
    <x v="30"/>
    <s v="H-Chehalis River H"/>
    <s v="S-Harrison R"/>
    <s v="BC"/>
    <s v="FRTH"/>
    <s v="LWFR"/>
    <s v="N"/>
    <n v="0.26154121922205747"/>
    <m/>
  </r>
  <r>
    <s v="N"/>
    <n v="4.0999999999999996"/>
    <n v="20171204"/>
    <s v="CDFO"/>
    <s v="CDFO"/>
    <n v="3"/>
    <s v="!03NOCN13100"/>
    <x v="1"/>
    <m/>
    <m/>
    <m/>
    <m/>
    <n v="1"/>
    <n v="1"/>
    <x v="35"/>
    <n v="20150413"/>
    <n v="20150414"/>
    <s v="2FS  TOMMR1387"/>
    <s v="2FS  TOMMH0160"/>
    <s v="2FS  TOMMS1387"/>
    <x v="3"/>
    <s v="H"/>
    <s v="B"/>
    <s v="MX"/>
    <n v="19.66"/>
    <n v="118"/>
    <s v="N"/>
    <m/>
    <m/>
    <m/>
    <m/>
    <n v="0"/>
    <n v="24865"/>
    <m/>
    <m/>
    <s v="W"/>
    <m/>
    <m/>
    <m/>
    <m/>
    <m/>
    <x v="18"/>
    <s v="H-Spius Creek H"/>
    <s v="S-Coldwater R"/>
    <s v="BC"/>
    <s v="FRTH"/>
    <s v="TOMM"/>
    <s v="N"/>
    <s v=""/>
    <m/>
  </r>
  <r>
    <s v="N"/>
    <n v="4.0999999999999996"/>
    <n v="20171204"/>
    <s v="CDFO"/>
    <s v="CDFO"/>
    <n v="3"/>
    <s v="!03NOCN13102"/>
    <x v="1"/>
    <m/>
    <m/>
    <m/>
    <m/>
    <n v="1"/>
    <n v="1"/>
    <x v="35"/>
    <n v="20150415"/>
    <n v="20150416"/>
    <s v="2FS  TOMMR0160"/>
    <s v="2FS  TOMMH0160"/>
    <s v="2FS  TOMMS0160"/>
    <x v="3"/>
    <s v="H"/>
    <s v="B"/>
    <s v="MX"/>
    <n v="19.510000000000002"/>
    <n v="120"/>
    <s v="N"/>
    <m/>
    <m/>
    <m/>
    <m/>
    <n v="0"/>
    <n v="42488"/>
    <m/>
    <m/>
    <s v="W"/>
    <m/>
    <m/>
    <m/>
    <m/>
    <m/>
    <x v="21"/>
    <s v="H-Spius Creek H"/>
    <s v="S-Spius Cr"/>
    <s v="BC"/>
    <s v="FRTH"/>
    <s v="TOMM"/>
    <s v="N"/>
    <s v=""/>
    <m/>
  </r>
  <r>
    <s v="N"/>
    <n v="4.0999999999999996"/>
    <n v="20171204"/>
    <s v="CDFO"/>
    <s v="CDFO"/>
    <n v="3"/>
    <s v="!03NOCN1588"/>
    <x v="1"/>
    <m/>
    <m/>
    <m/>
    <m/>
    <n v="1"/>
    <n v="1"/>
    <x v="12"/>
    <n v="20170418"/>
    <n v="20170420"/>
    <s v="2FS  TOMMR1387"/>
    <s v="2FS  TOMMH0160"/>
    <s v="2FS  TOMMS1387"/>
    <x v="3"/>
    <s v="H"/>
    <s v="P"/>
    <s v="FR"/>
    <n v="16.05"/>
    <m/>
    <s v="N"/>
    <m/>
    <m/>
    <m/>
    <m/>
    <n v="0"/>
    <n v="46423"/>
    <m/>
    <m/>
    <s v="B"/>
    <m/>
    <m/>
    <m/>
    <m/>
    <m/>
    <x v="18"/>
    <s v="H-Spius Creek H"/>
    <s v="S-Coldwater R"/>
    <s v="BC"/>
    <s v="FRTH"/>
    <s v="TOMM"/>
    <s v="N"/>
    <s v=""/>
    <m/>
  </r>
  <r>
    <s v="N"/>
    <n v="4.0999999999999996"/>
    <n v="20171204"/>
    <s v="CDFO"/>
    <s v="CDFO"/>
    <n v="3"/>
    <s v="!03NOCN1465"/>
    <x v="1"/>
    <m/>
    <m/>
    <m/>
    <m/>
    <n v="1"/>
    <n v="1"/>
    <x v="6"/>
    <n v="20150508"/>
    <n v="20150508"/>
    <s v="2FS  TOMMR1387"/>
    <s v="2FS  TOMMH0160"/>
    <s v="2FS  TOMMS1387"/>
    <x v="2"/>
    <s v="H"/>
    <s v="B"/>
    <s v="MX"/>
    <n v="1.98"/>
    <n v="62"/>
    <s v="N"/>
    <m/>
    <m/>
    <m/>
    <m/>
    <n v="0"/>
    <n v="7590"/>
    <m/>
    <m/>
    <s v="W"/>
    <m/>
    <m/>
    <m/>
    <m/>
    <m/>
    <x v="18"/>
    <s v="H-Spius Creek H"/>
    <s v="S-Coldwater R"/>
    <s v="BC"/>
    <s v="FRTH"/>
    <s v="TOMM"/>
    <s v="N"/>
    <s v=""/>
    <m/>
  </r>
  <r>
    <s v="N"/>
    <n v="4.0999999999999996"/>
    <n v="20171204"/>
    <s v="CDFO"/>
    <s v="CDFO"/>
    <n v="3"/>
    <s v="!03NOCN05101"/>
    <x v="1"/>
    <m/>
    <m/>
    <m/>
    <m/>
    <n v="1"/>
    <n v="2"/>
    <x v="14"/>
    <n v="20060601"/>
    <n v="20060601"/>
    <s v="2FS  UPFRR0155"/>
    <s v="2FS  UPFRH1651"/>
    <s v="2FS  UPFRS0155"/>
    <x v="2"/>
    <s v="H"/>
    <s v="B"/>
    <s v="FR"/>
    <n v="3"/>
    <m/>
    <s v="N"/>
    <m/>
    <m/>
    <m/>
    <m/>
    <n v="0"/>
    <n v="960"/>
    <m/>
    <m/>
    <s v="B"/>
    <m/>
    <m/>
    <m/>
    <m/>
    <s v="ALL NUMBERS, DATES, AND SIZES ARE ESTIMATED"/>
    <x v="5"/>
    <s v="H-Pr George (Mackenzie) S"/>
    <s v="S-Quesnel R"/>
    <s v="BC"/>
    <s v="FRTH"/>
    <s v="UPFR"/>
    <s v="N"/>
    <s v=""/>
    <m/>
  </r>
  <r>
    <s v="T"/>
    <n v="4.0999999999999996"/>
    <n v="20171204"/>
    <s v="CDFO"/>
    <s v="CDFO"/>
    <n v="3"/>
    <s v="180270"/>
    <x v="2"/>
    <m/>
    <m/>
    <m/>
    <m/>
    <n v="1"/>
    <n v="2"/>
    <x v="6"/>
    <n v="20150525"/>
    <n v="20150525"/>
    <s v="2FS  TOMFR1958"/>
    <s v="2FS  TOMFH1958"/>
    <s v="2FS  TOMFS1958"/>
    <x v="1"/>
    <s v="H"/>
    <s v="P"/>
    <s v="FR"/>
    <n v="8.64"/>
    <n v="89"/>
    <s v="N"/>
    <n v="5000"/>
    <n v="24613"/>
    <m/>
    <m/>
    <n v="5000"/>
    <n v="1671"/>
    <m/>
    <m/>
    <s v="B"/>
    <n v="0.06"/>
    <n v="57"/>
    <m/>
    <m/>
    <m/>
    <x v="12"/>
    <s v="H-Shuswap River, Middle,"/>
    <s v="S-Shuswap R Middle"/>
    <s v="BC"/>
    <s v="FRTH"/>
    <s v="TOMF"/>
    <s v="N"/>
    <n v="6.7890951935968794E-2"/>
    <m/>
  </r>
  <r>
    <s v="T"/>
    <n v="4.0999999999999996"/>
    <n v="20171204"/>
    <s v="CDFO"/>
    <s v="CDFO"/>
    <n v="3"/>
    <s v="180271"/>
    <x v="2"/>
    <m/>
    <m/>
    <m/>
    <m/>
    <n v="1"/>
    <n v="2"/>
    <x v="6"/>
    <n v="20150525"/>
    <n v="20150525"/>
    <s v="2FS  TOMFR1958"/>
    <s v="2FS  TOMFH1958"/>
    <s v="2FS  TOMFS1958"/>
    <x v="1"/>
    <s v="H"/>
    <s v="P"/>
    <s v="FR"/>
    <n v="8.64"/>
    <n v="89"/>
    <s v="N"/>
    <n v="5000"/>
    <n v="25094"/>
    <m/>
    <m/>
    <n v="5000"/>
    <n v="1704"/>
    <m/>
    <m/>
    <s v="B"/>
    <n v="0.06"/>
    <n v="57"/>
    <m/>
    <m/>
    <m/>
    <x v="12"/>
    <s v="H-Shuswap River, Middle,"/>
    <s v="S-Shuswap R Middle"/>
    <s v="BC"/>
    <s v="FRTH"/>
    <s v="TOMF"/>
    <s v="N"/>
    <n v="6.7904678409181476E-2"/>
    <m/>
  </r>
  <r>
    <s v="T"/>
    <n v="4.0999999999999996"/>
    <n v="20171204"/>
    <s v="CDFO"/>
    <s v="CDFO"/>
    <n v="3"/>
    <s v="183277"/>
    <x v="2"/>
    <m/>
    <m/>
    <m/>
    <m/>
    <n v="1"/>
    <n v="1"/>
    <x v="35"/>
    <n v="20150421"/>
    <n v="20150422"/>
    <s v="2FS  TOMMR0253"/>
    <s v="2FS  TOMMH0160"/>
    <s v="2FS  TOMMS0253"/>
    <x v="3"/>
    <s v="H"/>
    <s v="B"/>
    <s v="MX"/>
    <n v="16.7"/>
    <n v="113"/>
    <s v="N"/>
    <n v="5000"/>
    <n v="54517"/>
    <m/>
    <m/>
    <n v="5000"/>
    <n v="1056"/>
    <n v="0"/>
    <n v="562"/>
    <s v="W"/>
    <n v="1.9E-2"/>
    <n v="204"/>
    <m/>
    <m/>
    <m/>
    <x v="8"/>
    <s v="H-Spius Creek H"/>
    <s v="S-Nicola R"/>
    <s v="BC"/>
    <s v="FRTH"/>
    <s v="TOMM"/>
    <s v="N"/>
    <n v="1.9370104737971641E-2"/>
    <m/>
  </r>
  <r>
    <s v="T"/>
    <n v="4.0999999999999996"/>
    <n v="20171204"/>
    <s v="CDFO"/>
    <s v="CDFO"/>
    <n v="3"/>
    <s v="183280"/>
    <x v="2"/>
    <m/>
    <m/>
    <m/>
    <m/>
    <n v="1"/>
    <n v="2"/>
    <x v="6"/>
    <n v="20150512"/>
    <n v="20150514"/>
    <s v="2FS  TOMFR0161"/>
    <s v="2FS  TOMFH1958"/>
    <s v="2FS  TOMFS0161"/>
    <x v="1"/>
    <s v="H"/>
    <s v="B"/>
    <s v="MX"/>
    <n v="5.92"/>
    <n v="79"/>
    <s v="N"/>
    <n v="5000"/>
    <n v="54366"/>
    <m/>
    <m/>
    <n v="5000"/>
    <n v="4500"/>
    <m/>
    <m/>
    <s v="B"/>
    <n v="0.04"/>
    <n v="34"/>
    <n v="200"/>
    <m/>
    <m/>
    <x v="1"/>
    <s v="H-Shuswap River, Middle,"/>
    <s v="S-Shuswap R Low"/>
    <s v="BC"/>
    <s v="FRTH"/>
    <s v="TOMF"/>
    <s v="N"/>
    <n v="8.2772320935879037E-2"/>
    <m/>
  </r>
  <r>
    <s v="N"/>
    <n v="4.0999999999999996"/>
    <n v="20171204"/>
    <s v="CDFO"/>
    <s v="CDFO"/>
    <n v="3"/>
    <s v="!03NOCN8211"/>
    <x v="1"/>
    <m/>
    <m/>
    <m/>
    <m/>
    <n v="1"/>
    <n v="1"/>
    <x v="15"/>
    <n v="198304"/>
    <n v="19830402"/>
    <s v="2FS  UPFRR0262"/>
    <s v="2FS  UPFRH0155"/>
    <s v="2FS  UPFRS0262"/>
    <x v="2"/>
    <s v="H"/>
    <s v="B"/>
    <m/>
    <n v="1.1000000000000001"/>
    <m/>
    <s v="N"/>
    <m/>
    <m/>
    <m/>
    <m/>
    <n v="0"/>
    <n v="63513"/>
    <m/>
    <m/>
    <m/>
    <m/>
    <m/>
    <m/>
    <m/>
    <s v="ALL PINHEADS"/>
    <x v="56"/>
    <s v="H-Quesnel River H"/>
    <s v="S-Slim Cr"/>
    <s v="BC"/>
    <s v="FRTH"/>
    <s v="UPFR"/>
    <s v="N"/>
    <s v=""/>
    <m/>
  </r>
  <r>
    <s v="N"/>
    <n v="4.0999999999999996"/>
    <n v="20171204"/>
    <s v="CDFO"/>
    <s v="CDFO"/>
    <n v="3"/>
    <s v="!03NOCN1589"/>
    <x v="1"/>
    <m/>
    <m/>
    <m/>
    <m/>
    <n v="1"/>
    <n v="1"/>
    <x v="12"/>
    <n v="20170421"/>
    <n v="20170425"/>
    <s v="2FS  TOMMR0160"/>
    <s v="2FS  TOMMH0160"/>
    <s v="2FS  TOMMS0160"/>
    <x v="3"/>
    <s v="H"/>
    <s v="P"/>
    <s v="FR"/>
    <n v="16.43"/>
    <m/>
    <s v="N"/>
    <m/>
    <m/>
    <m/>
    <m/>
    <n v="0"/>
    <n v="64791"/>
    <m/>
    <m/>
    <s v="B"/>
    <m/>
    <m/>
    <m/>
    <m/>
    <m/>
    <x v="21"/>
    <s v="H-Spius Creek H"/>
    <s v="S-Spius Cr"/>
    <s v="BC"/>
    <s v="FRTH"/>
    <s v="TOMM"/>
    <s v="N"/>
    <s v=""/>
    <m/>
  </r>
  <r>
    <s v="N"/>
    <n v="4.0999999999999996"/>
    <n v="20171204"/>
    <s v="CDFO"/>
    <s v="CDFO"/>
    <n v="3"/>
    <s v="!03NOCN1590"/>
    <x v="1"/>
    <m/>
    <m/>
    <m/>
    <m/>
    <n v="1"/>
    <n v="2"/>
    <x v="12"/>
    <n v="20160511"/>
    <n v="20160513"/>
    <s v="2FS  TOMFR0161"/>
    <s v="2FS  TOMFH1958"/>
    <s v="2FS  TOMFS0161"/>
    <x v="1"/>
    <s v="H"/>
    <s v="P"/>
    <s v="FR"/>
    <n v="5.8"/>
    <n v="79"/>
    <s v="N"/>
    <m/>
    <m/>
    <m/>
    <m/>
    <n v="0"/>
    <n v="36056"/>
    <m/>
    <m/>
    <s v="B"/>
    <m/>
    <m/>
    <m/>
    <m/>
    <m/>
    <x v="1"/>
    <s v="H-Shuswap River, Middle,"/>
    <s v="S-Shuswap R Low"/>
    <s v="BC"/>
    <s v="FRTH"/>
    <s v="TOMF"/>
    <s v="N"/>
    <s v=""/>
    <m/>
  </r>
  <r>
    <s v="N"/>
    <n v="4.0999999999999996"/>
    <n v="20171204"/>
    <s v="CDFO"/>
    <s v="CDFO"/>
    <n v="3"/>
    <s v="!03NOCN1591"/>
    <x v="1"/>
    <m/>
    <m/>
    <m/>
    <m/>
    <n v="1"/>
    <n v="2"/>
    <x v="12"/>
    <n v="20170423"/>
    <n v="20170426"/>
    <s v="2FS  LWFRR0154"/>
    <s v="2FS  LWFRH0154"/>
    <s v="2FS  LWFRS0154"/>
    <x v="3"/>
    <s v="H"/>
    <s v="P"/>
    <s v="VO"/>
    <n v="14.67"/>
    <n v="108"/>
    <s v="N"/>
    <m/>
    <m/>
    <m/>
    <m/>
    <n v="0"/>
    <n v="96822"/>
    <m/>
    <m/>
    <s v="B"/>
    <m/>
    <m/>
    <m/>
    <m/>
    <m/>
    <x v="3"/>
    <s v="H-Chehalis River H"/>
    <s v="S-Chehalis R"/>
    <s v="BC"/>
    <s v="FRTH"/>
    <s v="LWFR"/>
    <s v="N"/>
    <s v=""/>
    <m/>
  </r>
  <r>
    <s v="N"/>
    <n v="4.0999999999999996"/>
    <n v="20171204"/>
    <s v="CDFO"/>
    <s v="CDFO"/>
    <n v="3"/>
    <s v="!03NOCN8212"/>
    <x v="1"/>
    <m/>
    <m/>
    <m/>
    <m/>
    <n v="1"/>
    <n v="1"/>
    <x v="15"/>
    <n v="198304"/>
    <n v="19830402"/>
    <s v="2FS  UPFRR0262"/>
    <s v="2FS  UPFRH0155"/>
    <s v="2FS  UPFRS0262"/>
    <x v="2"/>
    <s v="H"/>
    <s v="B"/>
    <m/>
    <n v="2.5"/>
    <m/>
    <s v="N"/>
    <m/>
    <m/>
    <m/>
    <m/>
    <n v="0"/>
    <n v="165775"/>
    <m/>
    <m/>
    <m/>
    <m/>
    <m/>
    <m/>
    <m/>
    <m/>
    <x v="56"/>
    <s v="H-Quesnel River H"/>
    <s v="S-Slim Cr"/>
    <s v="BC"/>
    <s v="FRTH"/>
    <s v="UPFR"/>
    <s v="N"/>
    <s v=""/>
    <m/>
  </r>
  <r>
    <s v="N"/>
    <n v="4.0999999999999996"/>
    <n v="20171204"/>
    <s v="CDFO"/>
    <s v="CDFO"/>
    <n v="3"/>
    <s v="!03NOCN1627"/>
    <x v="1"/>
    <m/>
    <m/>
    <m/>
    <m/>
    <n v="1"/>
    <n v="3"/>
    <x v="41"/>
    <n v="20170516"/>
    <n v="20170516"/>
    <s v="2FS  LWFRR0107"/>
    <s v="2FS  LWFRH0107"/>
    <s v="2FS  LWFRS0107"/>
    <x v="1"/>
    <s v="H"/>
    <s v="P"/>
    <s v="FR"/>
    <n v="5.6"/>
    <m/>
    <s v="N"/>
    <m/>
    <m/>
    <m/>
    <m/>
    <n v="0"/>
    <n v="839721"/>
    <m/>
    <m/>
    <s v="B"/>
    <m/>
    <m/>
    <m/>
    <m/>
    <m/>
    <x v="16"/>
    <s v="H-Chilliwack River H"/>
    <s v="S-Chilliwack R"/>
    <s v="BC"/>
    <s v="FRTH"/>
    <s v="LWFR"/>
    <s v="N"/>
    <s v=""/>
    <m/>
  </r>
  <r>
    <s v="N"/>
    <n v="4.0999999999999996"/>
    <n v="20171204"/>
    <s v="CDFO"/>
    <s v="CDFO"/>
    <n v="3"/>
    <s v="!03NOCN1628"/>
    <x v="1"/>
    <m/>
    <m/>
    <m/>
    <m/>
    <n v="1"/>
    <n v="2"/>
    <x v="41"/>
    <n v="20170427"/>
    <n v="20170501"/>
    <s v="2FS  LWFRR0107"/>
    <s v="2FS  LWFRH0107"/>
    <s v="2FS  LWFRS0107"/>
    <x v="1"/>
    <s v="H"/>
    <s v="P"/>
    <s v="MX"/>
    <n v="7"/>
    <m/>
    <s v="N"/>
    <m/>
    <m/>
    <m/>
    <m/>
    <n v="0"/>
    <n v="530108"/>
    <m/>
    <m/>
    <s v="B"/>
    <m/>
    <m/>
    <m/>
    <m/>
    <m/>
    <x v="16"/>
    <s v="H-Chilliwack River H"/>
    <s v="S-Chilliwack R"/>
    <s v="BC"/>
    <s v="FRTH"/>
    <s v="LWFR"/>
    <s v="N"/>
    <s v=""/>
    <m/>
  </r>
  <r>
    <s v="N"/>
    <n v="4.0999999999999996"/>
    <n v="20171204"/>
    <s v="CDFO"/>
    <s v="CDFO"/>
    <n v="3"/>
    <s v="!03NOCN1629"/>
    <x v="1"/>
    <m/>
    <m/>
    <m/>
    <m/>
    <n v="1"/>
    <n v="2"/>
    <x v="41"/>
    <n v="20170516"/>
    <n v="20170516"/>
    <s v="2FS  LWFRR0154"/>
    <s v="2FS  LWFRH0154"/>
    <s v="2FS  LWFRS0154"/>
    <x v="1"/>
    <s v="H"/>
    <s v="P"/>
    <s v="VO"/>
    <n v="5.17"/>
    <m/>
    <s v="N"/>
    <m/>
    <m/>
    <m/>
    <m/>
    <n v="0"/>
    <n v="144955"/>
    <m/>
    <m/>
    <s v="B"/>
    <m/>
    <m/>
    <m/>
    <m/>
    <m/>
    <x v="3"/>
    <s v="H-Chehalis River H"/>
    <s v="S-Chehalis R"/>
    <s v="BC"/>
    <s v="FRTH"/>
    <s v="LWFR"/>
    <s v="N"/>
    <s v=""/>
    <m/>
  </r>
  <r>
    <s v="T"/>
    <n v="4.0999999999999996"/>
    <n v="20171204"/>
    <s v="CDFO"/>
    <s v="CDFO"/>
    <n v="3"/>
    <s v="185925"/>
    <x v="2"/>
    <m/>
    <m/>
    <m/>
    <m/>
    <n v="1"/>
    <n v="1"/>
    <x v="22"/>
    <n v="20080411"/>
    <n v="20080416"/>
    <s v="2FS  TOMFR0132"/>
    <s v="2FS  TOMMH0160"/>
    <s v="2FS  TOMFS0132"/>
    <x v="3"/>
    <s v="H"/>
    <s v="P"/>
    <m/>
    <n v="15.64"/>
    <n v="112"/>
    <s v="N"/>
    <n v="5000"/>
    <n v="42321"/>
    <m/>
    <m/>
    <n v="0"/>
    <n v="35909"/>
    <n v="5000"/>
    <n v="1445"/>
    <s v="B"/>
    <n v="3.3000000000000002E-2"/>
    <n v="30"/>
    <n v="300"/>
    <m/>
    <m/>
    <x v="35"/>
    <s v="H-Spius Creek H"/>
    <s v="S-Salmon R/TOMF"/>
    <s v="BC"/>
    <s v="FRTH"/>
    <s v="TOMF"/>
    <s v="N"/>
    <n v="0.84849129273882939"/>
    <m/>
  </r>
  <r>
    <s v="N"/>
    <n v="4.0999999999999996"/>
    <n v="20171204"/>
    <s v="CDFO"/>
    <s v="CDFO"/>
    <n v="3"/>
    <s v="!03NOCN8112"/>
    <x v="1"/>
    <m/>
    <m/>
    <m/>
    <m/>
    <n v="1"/>
    <n v="1"/>
    <x v="24"/>
    <n v="19820515"/>
    <n v="19820515"/>
    <s v="2FS  TOMMR0253"/>
    <s v="2FS  TOMMH0253"/>
    <s v="2FS  TOMMS0253"/>
    <x v="4"/>
    <s v="H"/>
    <s v="B"/>
    <s v="VO"/>
    <n v="0.5"/>
    <m/>
    <s v="N"/>
    <m/>
    <m/>
    <m/>
    <m/>
    <n v="0"/>
    <n v="2500"/>
    <m/>
    <m/>
    <m/>
    <m/>
    <m/>
    <m/>
    <m/>
    <m/>
    <x v="8"/>
    <s v="H-Nicola River Inc"/>
    <s v="S-Nicola R"/>
    <s v="BC"/>
    <s v="FRTH"/>
    <s v="TOMM"/>
    <s v="N"/>
    <s v=""/>
    <m/>
  </r>
  <r>
    <s v="T"/>
    <n v="4.0999999999999996"/>
    <n v="20171204"/>
    <s v="CDFO"/>
    <s v="CDFO"/>
    <n v="3"/>
    <s v="183965"/>
    <x v="2"/>
    <m/>
    <m/>
    <m/>
    <m/>
    <n v="1"/>
    <n v="3"/>
    <x v="12"/>
    <n v="20160609"/>
    <n v="20160609"/>
    <s v="2FS  LWFRR0229"/>
    <s v="2FS  LWFRH0154"/>
    <s v="2FS  LWFRS0229"/>
    <x v="1"/>
    <s v="H"/>
    <s v="P"/>
    <s v="FR"/>
    <n v="6.11"/>
    <n v="84"/>
    <s v="N"/>
    <n v="5000"/>
    <n v="50366"/>
    <m/>
    <m/>
    <n v="5000"/>
    <n v="526"/>
    <m/>
    <m/>
    <s v="W"/>
    <n v="1.03E-2"/>
    <n v="7"/>
    <n v="870"/>
    <m/>
    <m/>
    <x v="30"/>
    <s v="H-Chehalis River H"/>
    <s v="S-Harrison R"/>
    <s v="BC"/>
    <s v="FRTH"/>
    <s v="LWFR"/>
    <s v="N"/>
    <n v="1.0443553190644482E-2"/>
    <m/>
  </r>
  <r>
    <s v="T"/>
    <n v="4.0999999999999996"/>
    <n v="20171204"/>
    <s v="CDFO"/>
    <s v="CDFO"/>
    <n v="3"/>
    <s v="183968"/>
    <x v="2"/>
    <m/>
    <m/>
    <m/>
    <m/>
    <n v="1"/>
    <n v="3"/>
    <x v="12"/>
    <n v="20160609"/>
    <n v="20160609"/>
    <s v="2FS  LWFRR0229"/>
    <s v="2FS  LWFRH0154"/>
    <s v="2FS  LWFRS0229"/>
    <x v="1"/>
    <s v="H"/>
    <s v="P"/>
    <s v="FR"/>
    <n v="6.11"/>
    <n v="84"/>
    <s v="N"/>
    <n v="5000"/>
    <n v="44034"/>
    <m/>
    <m/>
    <n v="5000"/>
    <n v="5387"/>
    <m/>
    <m/>
    <s v="W"/>
    <n v="0.109"/>
    <n v="6"/>
    <n v="734"/>
    <m/>
    <m/>
    <x v="30"/>
    <s v="H-Chehalis River H"/>
    <s v="S-Harrison R"/>
    <s v="BC"/>
    <s v="FRTH"/>
    <s v="LWFR"/>
    <s v="N"/>
    <n v="0.12233728482536221"/>
    <m/>
  </r>
  <r>
    <s v="T"/>
    <n v="4.0999999999999996"/>
    <n v="20171204"/>
    <s v="CDFO"/>
    <s v="CDFO"/>
    <n v="3"/>
    <s v="182587"/>
    <x v="2"/>
    <m/>
    <m/>
    <m/>
    <m/>
    <n v="1"/>
    <n v="1"/>
    <x v="12"/>
    <n v="20170420"/>
    <n v="20170420"/>
    <s v="2FS  TOMMR0253"/>
    <s v="2FS  TOMMH0160"/>
    <s v="2FS  TOMMS0253"/>
    <x v="3"/>
    <s v="H"/>
    <s v="P"/>
    <s v="FR"/>
    <m/>
    <m/>
    <s v="N"/>
    <n v="5000"/>
    <n v="10178"/>
    <m/>
    <m/>
    <n v="5000"/>
    <n v="1057"/>
    <m/>
    <m/>
    <s v="B"/>
    <n v="9.4100000000000003E-2"/>
    <m/>
    <m/>
    <m/>
    <m/>
    <x v="8"/>
    <s v="H-Spius Creek H"/>
    <s v="S-Nicola R"/>
    <s v="BC"/>
    <s v="FRTH"/>
    <s v="TOMM"/>
    <s v="N"/>
    <n v="0.10385144429160935"/>
    <m/>
  </r>
  <r>
    <s v="T"/>
    <n v="4.0999999999999996"/>
    <n v="20171204"/>
    <s v="CDFO"/>
    <s v="CDFO"/>
    <n v="3"/>
    <s v="186030"/>
    <x v="2"/>
    <m/>
    <m/>
    <m/>
    <m/>
    <n v="1"/>
    <n v="3"/>
    <x v="22"/>
    <n v="20070523"/>
    <n v="20070523"/>
    <s v="2FS  LWFRR0229"/>
    <s v="2FS  LWFRH0154"/>
    <s v="2FS  LWFRS0229"/>
    <x v="1"/>
    <s v="H"/>
    <s v="P"/>
    <m/>
    <n v="6.3"/>
    <n v="83"/>
    <s v="N"/>
    <n v="5000"/>
    <n v="24493"/>
    <m/>
    <m/>
    <n v="5000"/>
    <n v="443"/>
    <m/>
    <m/>
    <m/>
    <n v="1.78E-2"/>
    <n v="1"/>
    <n v="1295"/>
    <m/>
    <m/>
    <x v="30"/>
    <s v="H-Chehalis River H"/>
    <s v="S-Harrison R"/>
    <s v="BC"/>
    <s v="FRTH"/>
    <s v="LWFR"/>
    <s v="N"/>
    <n v="1.8086800310292736E-2"/>
    <m/>
  </r>
  <r>
    <s v="T"/>
    <n v="4.0999999999999996"/>
    <n v="20171204"/>
    <s v="CDFO"/>
    <s v="CDFO"/>
    <n v="3"/>
    <s v="186031"/>
    <x v="2"/>
    <m/>
    <m/>
    <m/>
    <m/>
    <n v="1"/>
    <n v="3"/>
    <x v="22"/>
    <n v="20070524"/>
    <n v="20070524"/>
    <s v="2FS  LWFRR0229"/>
    <s v="2FS  LWFRH0154"/>
    <s v="2FS  LWFRS0229"/>
    <x v="1"/>
    <s v="H"/>
    <s v="P"/>
    <m/>
    <n v="6"/>
    <n v="82"/>
    <s v="N"/>
    <n v="5000"/>
    <n v="25699"/>
    <m/>
    <m/>
    <n v="5000"/>
    <n v="347"/>
    <m/>
    <m/>
    <m/>
    <n v="1.3299999999999999E-2"/>
    <n v="1"/>
    <n v="1275"/>
    <m/>
    <m/>
    <x v="30"/>
    <s v="H-Chehalis River H"/>
    <s v="S-Harrison R"/>
    <s v="BC"/>
    <s v="FRTH"/>
    <s v="LWFR"/>
    <s v="N"/>
    <n v="1.3502470913265108E-2"/>
    <m/>
  </r>
  <r>
    <s v="T"/>
    <n v="4.0999999999999996"/>
    <n v="20171204"/>
    <s v="CDFO"/>
    <s v="CDFO"/>
    <n v="3"/>
    <s v="186032"/>
    <x v="2"/>
    <m/>
    <m/>
    <m/>
    <m/>
    <n v="1"/>
    <n v="3"/>
    <x v="22"/>
    <n v="20070530"/>
    <n v="20070530"/>
    <s v="2FS  LWFRR0229"/>
    <s v="2FS  LWFRH0154"/>
    <s v="2FS  LWFRS0229"/>
    <x v="1"/>
    <s v="H"/>
    <s v="P"/>
    <m/>
    <n v="6.6"/>
    <n v="85"/>
    <s v="N"/>
    <n v="5000"/>
    <n v="25782"/>
    <m/>
    <m/>
    <n v="5000"/>
    <n v="163"/>
    <m/>
    <m/>
    <m/>
    <n v="6.3E-3"/>
    <n v="1"/>
    <n v="1270"/>
    <m/>
    <m/>
    <x v="30"/>
    <s v="H-Chehalis River H"/>
    <s v="S-Harrison R"/>
    <s v="BC"/>
    <s v="FRTH"/>
    <s v="LWFR"/>
    <s v="N"/>
    <n v="6.3222403227057638E-3"/>
    <m/>
  </r>
  <r>
    <s v="N"/>
    <n v="4.0999999999999996"/>
    <n v="20171204"/>
    <s v="CDFO"/>
    <s v="CDFO"/>
    <n v="3"/>
    <s v="!03NOCN8224"/>
    <x v="1"/>
    <m/>
    <m/>
    <m/>
    <m/>
    <n v="1"/>
    <n v="1"/>
    <x v="15"/>
    <n v="19830515"/>
    <n v="19830515"/>
    <s v="2FS  TOMMR0253"/>
    <s v="2FS  TOMMH0253"/>
    <s v="2FS  TOMMS0253"/>
    <x v="4"/>
    <s v="H"/>
    <s v="B"/>
    <s v="VO"/>
    <n v="0.5"/>
    <m/>
    <s v="N"/>
    <m/>
    <m/>
    <m/>
    <m/>
    <n v="0"/>
    <n v="18000"/>
    <m/>
    <m/>
    <m/>
    <m/>
    <m/>
    <m/>
    <m/>
    <m/>
    <x v="8"/>
    <s v="H-Nicola River Inc"/>
    <s v="S-Nicola R"/>
    <s v="BC"/>
    <s v="FRTH"/>
    <s v="TOMM"/>
    <s v="N"/>
    <s v=""/>
    <m/>
  </r>
  <r>
    <s v="T"/>
    <n v="4.0999999999999996"/>
    <n v="20171204"/>
    <s v="CDFO"/>
    <s v="CDFO"/>
    <n v="3"/>
    <s v="182585"/>
    <x v="2"/>
    <m/>
    <m/>
    <m/>
    <m/>
    <n v="1"/>
    <n v="1"/>
    <x v="12"/>
    <n v="20170420"/>
    <n v="20170420"/>
    <s v="2FS  TOMMR0253"/>
    <s v="2FS  TOMMH0160"/>
    <s v="2FS  TOMMS0253"/>
    <x v="3"/>
    <s v="H"/>
    <s v="P"/>
    <s v="FR"/>
    <n v="16.21"/>
    <m/>
    <s v="N"/>
    <n v="5000"/>
    <n v="20345"/>
    <m/>
    <m/>
    <n v="5000"/>
    <n v="2113"/>
    <m/>
    <m/>
    <s v="B"/>
    <n v="9.4100000000000003E-2"/>
    <n v="180"/>
    <n v="3316"/>
    <m/>
    <m/>
    <x v="8"/>
    <s v="H-Spius Creek H"/>
    <s v="S-Nicola R"/>
    <s v="BC"/>
    <s v="FRTH"/>
    <s v="TOMM"/>
    <s v="N"/>
    <n v="0.1038584418776112"/>
    <m/>
  </r>
  <r>
    <s v="T"/>
    <n v="4.0999999999999996"/>
    <n v="20171204"/>
    <s v="CDFO"/>
    <s v="CDFO"/>
    <n v="3"/>
    <s v="182588"/>
    <x v="2"/>
    <m/>
    <m/>
    <m/>
    <m/>
    <n v="1"/>
    <n v="1"/>
    <x v="12"/>
    <n v="20170420"/>
    <n v="20170420"/>
    <s v="2FS  TOMMR0253"/>
    <s v="2FS  TOMMH0160"/>
    <s v="2FS  TOMMS0253"/>
    <x v="3"/>
    <s v="H"/>
    <s v="P"/>
    <s v="FR"/>
    <m/>
    <m/>
    <s v="N"/>
    <n v="5000"/>
    <n v="9740"/>
    <m/>
    <m/>
    <n v="5000"/>
    <n v="1012"/>
    <m/>
    <m/>
    <s v="B"/>
    <n v="9.4100000000000003E-2"/>
    <m/>
    <m/>
    <m/>
    <m/>
    <x v="8"/>
    <s v="H-Spius Creek H"/>
    <s v="S-Nicola R"/>
    <s v="BC"/>
    <s v="FRTH"/>
    <s v="TOMM"/>
    <s v="N"/>
    <n v="0.10390143737166324"/>
    <m/>
  </r>
  <r>
    <s v="N"/>
    <n v="4.0999999999999996"/>
    <n v="20171204"/>
    <s v="CDFO"/>
    <s v="CDFO"/>
    <n v="3"/>
    <s v="!03NOCN05123"/>
    <x v="1"/>
    <m/>
    <m/>
    <m/>
    <m/>
    <n v="1"/>
    <n v="1"/>
    <x v="14"/>
    <n v="20060614"/>
    <n v="20060614"/>
    <s v="2FS  TOMMR0160"/>
    <s v="2FS  TOMMH0160"/>
    <s v="2FS  TOMMS0160"/>
    <x v="2"/>
    <s v="H"/>
    <s v="B"/>
    <m/>
    <n v="2.78"/>
    <n v="63"/>
    <s v="N"/>
    <m/>
    <m/>
    <m/>
    <m/>
    <n v="0"/>
    <n v="19000"/>
    <m/>
    <m/>
    <s v="W"/>
    <m/>
    <m/>
    <m/>
    <m/>
    <s v="RELEASED TO 9 SITES IN UPPER SPIUS AND MAKA CREEKS."/>
    <x v="21"/>
    <s v="H-Spius Creek H"/>
    <s v="S-Spius Cr"/>
    <s v="BC"/>
    <s v="FRTH"/>
    <s v="TOMM"/>
    <s v="N"/>
    <s v=""/>
    <m/>
  </r>
  <r>
    <s v="T"/>
    <n v="4.0999999999999996"/>
    <n v="20171204"/>
    <s v="CDFO"/>
    <s v="CDFO"/>
    <n v="3"/>
    <s v="022858"/>
    <x v="0"/>
    <m/>
    <m/>
    <m/>
    <m/>
    <n v="1"/>
    <n v="1"/>
    <x v="26"/>
    <n v="19840713"/>
    <n v="19840713"/>
    <s v="2FS  LWFRR0244"/>
    <s v="2FS  LWFRH0244"/>
    <s v="2FS  LWFRS0154"/>
    <x v="1"/>
    <s v="H"/>
    <s v="B"/>
    <m/>
    <n v="6.97"/>
    <m/>
    <s v="N"/>
    <n v="5000"/>
    <n v="24619"/>
    <m/>
    <m/>
    <n v="5000"/>
    <n v="502"/>
    <m/>
    <m/>
    <m/>
    <n v="0.02"/>
    <n v="1"/>
    <m/>
    <m/>
    <m/>
    <x v="14"/>
    <s v="H-Stave River H"/>
    <s v="S-Chehalis R"/>
    <s v="BC"/>
    <s v="FRTH"/>
    <s v="LWFR"/>
    <s v="N"/>
    <n v="2.0390755107843536E-2"/>
    <m/>
  </r>
  <r>
    <s v="N"/>
    <n v="4.0999999999999996"/>
    <n v="20171204"/>
    <s v="CDFO"/>
    <s v="CDFO"/>
    <n v="3"/>
    <s v="!03NOCN8234"/>
    <x v="1"/>
    <m/>
    <m/>
    <m/>
    <m/>
    <n v="1"/>
    <n v="1"/>
    <x v="15"/>
    <n v="19830501"/>
    <n v="19830501"/>
    <s v="2FS  UPFRR1625"/>
    <s v="2FS  UPFRH1625"/>
    <s v="2FS  UPFRS1625"/>
    <x v="1"/>
    <s v="H"/>
    <s v="P"/>
    <m/>
    <m/>
    <m/>
    <s v="N"/>
    <m/>
    <m/>
    <m/>
    <m/>
    <n v="0"/>
    <n v="100"/>
    <m/>
    <m/>
    <m/>
    <m/>
    <m/>
    <m/>
    <m/>
    <m/>
    <x v="9"/>
    <s v="H-Salmon River/ UPFR H"/>
    <s v="S-Salmon R/UPFR"/>
    <s v="BC"/>
    <s v="FRTH"/>
    <s v="UPFR"/>
    <s v="N"/>
    <s v=""/>
    <m/>
  </r>
  <r>
    <s v="T"/>
    <n v="4.0999999999999996"/>
    <n v="20171204"/>
    <s v="CDFO"/>
    <s v="CDFO"/>
    <n v="3"/>
    <s v="184372"/>
    <x v="2"/>
    <m/>
    <m/>
    <m/>
    <m/>
    <n v="1"/>
    <n v="3"/>
    <x v="41"/>
    <n v="20170609"/>
    <n v="20170609"/>
    <s v="2FS  LWFRR0229"/>
    <s v="2FS  LWFRH0154"/>
    <s v="2FS  LWFRS0229"/>
    <x v="1"/>
    <s v="H"/>
    <s v="P"/>
    <s v="FR"/>
    <n v="6.33"/>
    <n v="82"/>
    <s v="N"/>
    <n v="5000"/>
    <n v="57920"/>
    <m/>
    <m/>
    <n v="5000"/>
    <n v="72"/>
    <m/>
    <m/>
    <s v="B"/>
    <n v="1.1999999999999999E-3"/>
    <n v="10"/>
    <n v="2420"/>
    <m/>
    <m/>
    <x v="30"/>
    <s v="H-Chehalis River H"/>
    <s v="S-Harrison R"/>
    <s v="BC"/>
    <s v="FRTH"/>
    <s v="LWFR"/>
    <s v="N"/>
    <n v="1.2430939226519336E-3"/>
    <m/>
  </r>
  <r>
    <s v="N"/>
    <n v="4.0999999999999996"/>
    <n v="20171204"/>
    <s v="CDFO"/>
    <s v="CDFO"/>
    <n v="3"/>
    <s v="!03NOCN8715"/>
    <x v="1"/>
    <m/>
    <m/>
    <m/>
    <m/>
    <n v="1"/>
    <n v="1"/>
    <x v="5"/>
    <n v="19880408"/>
    <n v="19880428"/>
    <s v="2FS  TOMMR0160"/>
    <s v="2FS  TOMMH0160"/>
    <s v="2FS  TOMMS0160"/>
    <x v="1"/>
    <s v="H"/>
    <s v="P"/>
    <m/>
    <n v="5.2"/>
    <m/>
    <s v="N"/>
    <m/>
    <m/>
    <m/>
    <m/>
    <n v="0"/>
    <n v="113440"/>
    <m/>
    <m/>
    <m/>
    <m/>
    <m/>
    <m/>
    <m/>
    <m/>
    <x v="21"/>
    <s v="H-Spius Creek H"/>
    <s v="S-Spius Cr"/>
    <s v="BC"/>
    <s v="FRTH"/>
    <s v="TOMM"/>
    <s v="N"/>
    <s v=""/>
    <m/>
  </r>
  <r>
    <s v="N"/>
    <n v="4.0999999999999996"/>
    <n v="20171204"/>
    <s v="CDFO"/>
    <s v="CDFO"/>
    <n v="3"/>
    <s v="!03NOCN8716"/>
    <x v="1"/>
    <m/>
    <m/>
    <m/>
    <m/>
    <n v="1"/>
    <n v="1"/>
    <x v="5"/>
    <n v="19880420"/>
    <n v="19880503"/>
    <s v="2FS  TOMMR1387"/>
    <s v="2FS  TOMMH0160"/>
    <s v="2FS  TOMMS1387"/>
    <x v="1"/>
    <s v="H"/>
    <s v="P"/>
    <m/>
    <n v="5.5"/>
    <m/>
    <s v="N"/>
    <m/>
    <m/>
    <m/>
    <m/>
    <n v="0"/>
    <n v="194270"/>
    <m/>
    <m/>
    <m/>
    <m/>
    <m/>
    <m/>
    <m/>
    <m/>
    <x v="18"/>
    <s v="H-Spius Creek H"/>
    <s v="S-Coldwater R"/>
    <s v="BC"/>
    <s v="FRTH"/>
    <s v="TOMM"/>
    <s v="N"/>
    <s v=""/>
    <m/>
  </r>
  <r>
    <s v="T"/>
    <n v="4.0999999999999996"/>
    <n v="20171204"/>
    <s v="CDFO"/>
    <s v="CDFO"/>
    <n v="3"/>
    <s v="184373"/>
    <x v="2"/>
    <m/>
    <m/>
    <m/>
    <m/>
    <n v="1"/>
    <n v="3"/>
    <x v="41"/>
    <n v="20170609"/>
    <n v="20170609"/>
    <s v="2FS  LWFRR0229"/>
    <s v="2FS  LWFRH0154"/>
    <s v="2FS  LWFRS0229"/>
    <x v="1"/>
    <s v="H"/>
    <s v="P"/>
    <s v="FR"/>
    <n v="6.33"/>
    <n v="82"/>
    <s v="N"/>
    <n v="5000"/>
    <n v="61577"/>
    <m/>
    <m/>
    <n v="5000"/>
    <n v="70"/>
    <m/>
    <m/>
    <s v="B"/>
    <n v="1.1000000000000001E-3"/>
    <n v="9"/>
    <n v="2624"/>
    <m/>
    <m/>
    <x v="30"/>
    <s v="H-Chehalis River H"/>
    <s v="S-Harrison R"/>
    <s v="BC"/>
    <s v="FRTH"/>
    <s v="LWFR"/>
    <s v="N"/>
    <n v="1.1367880864608538E-3"/>
    <m/>
  </r>
  <r>
    <s v="T"/>
    <n v="4.0999999999999996"/>
    <n v="20171204"/>
    <s v="CDFO"/>
    <s v="CDFO"/>
    <n v="3"/>
    <s v="184374"/>
    <x v="2"/>
    <m/>
    <m/>
    <m/>
    <m/>
    <n v="1"/>
    <n v="3"/>
    <x v="41"/>
    <n v="20170609"/>
    <n v="20170609"/>
    <s v="2FS  LWFRR0229"/>
    <s v="2FS  LWFRH0154"/>
    <s v="2FS  LWFRS0229"/>
    <x v="1"/>
    <s v="H"/>
    <s v="P"/>
    <s v="FR"/>
    <n v="6.33"/>
    <n v="82"/>
    <s v="N"/>
    <n v="5000"/>
    <n v="56782"/>
    <m/>
    <m/>
    <n v="5000"/>
    <n v="234"/>
    <m/>
    <m/>
    <s v="B"/>
    <n v="4.1000000000000003E-3"/>
    <n v="6"/>
    <n v="2192"/>
    <m/>
    <m/>
    <x v="30"/>
    <s v="H-Chehalis River H"/>
    <s v="S-Harrison R"/>
    <s v="BC"/>
    <s v="FRTH"/>
    <s v="LWFR"/>
    <s v="N"/>
    <n v="4.1210242682540241E-3"/>
    <m/>
  </r>
  <r>
    <s v="T"/>
    <n v="4.0999999999999996"/>
    <n v="20171204"/>
    <s v="CDFO"/>
    <s v="CDFO"/>
    <n v="3"/>
    <s v="184375"/>
    <x v="2"/>
    <m/>
    <m/>
    <m/>
    <m/>
    <n v="1"/>
    <n v="3"/>
    <x v="41"/>
    <n v="20170609"/>
    <n v="20170609"/>
    <s v="2FS  LWFRR0229"/>
    <s v="2FS  LWFRH0154"/>
    <s v="2FS  LWFRS0229"/>
    <x v="1"/>
    <s v="H"/>
    <s v="P"/>
    <s v="FR"/>
    <n v="6.33"/>
    <n v="82"/>
    <s v="N"/>
    <n v="5000"/>
    <n v="58224"/>
    <m/>
    <m/>
    <n v="5000"/>
    <n v="396"/>
    <m/>
    <m/>
    <s v="B"/>
    <n v="6.7999999999999996E-3"/>
    <n v="7"/>
    <n v="1922"/>
    <m/>
    <m/>
    <x v="30"/>
    <s v="H-Chehalis River H"/>
    <s v="S-Harrison R"/>
    <s v="BC"/>
    <s v="FRTH"/>
    <s v="LWFR"/>
    <s v="N"/>
    <n v="6.8013190436933225E-3"/>
    <m/>
  </r>
  <r>
    <s v="T"/>
    <n v="4.0999999999999996"/>
    <n v="20171204"/>
    <s v="CDFO"/>
    <s v="CDFO"/>
    <n v="3"/>
    <s v="184376"/>
    <x v="2"/>
    <m/>
    <m/>
    <m/>
    <m/>
    <n v="1"/>
    <n v="3"/>
    <x v="41"/>
    <n v="20170609"/>
    <n v="20170609"/>
    <s v="2FS  LWFRR0229"/>
    <s v="2FS  LWFRH0154"/>
    <s v="2FS  LWFRS0229"/>
    <x v="1"/>
    <s v="H"/>
    <s v="P"/>
    <s v="FR"/>
    <n v="6.33"/>
    <n v="82"/>
    <s v="N"/>
    <n v="5000"/>
    <n v="40715"/>
    <m/>
    <m/>
    <n v="5000"/>
    <n v="225"/>
    <m/>
    <m/>
    <s v="B"/>
    <n v="5.4999999999999997E-3"/>
    <n v="3"/>
    <n v="1821"/>
    <m/>
    <m/>
    <x v="30"/>
    <s v="H-Chehalis River H"/>
    <s v="S-Harrison R"/>
    <s v="BC"/>
    <s v="FRTH"/>
    <s v="LWFR"/>
    <s v="N"/>
    <n v="5.5262188382659951E-3"/>
    <m/>
  </r>
  <r>
    <s v="T"/>
    <n v="4.0999999999999996"/>
    <n v="20171204"/>
    <s v="CDFO"/>
    <s v="CDFO"/>
    <n v="3"/>
    <s v="184382"/>
    <x v="2"/>
    <m/>
    <m/>
    <m/>
    <m/>
    <n v="1"/>
    <n v="3"/>
    <x v="41"/>
    <n v="20170516"/>
    <n v="20170517"/>
    <s v="2FS  LWFRR0107"/>
    <s v="2FS  LWFRH0107"/>
    <s v="2FS  LWFRS0107"/>
    <x v="1"/>
    <s v="H"/>
    <s v="P"/>
    <s v="FR"/>
    <n v="5.6"/>
    <m/>
    <s v="N"/>
    <n v="5000"/>
    <n v="45953"/>
    <m/>
    <m/>
    <n v="5000"/>
    <n v="3888"/>
    <m/>
    <m/>
    <s v="B"/>
    <n v="7.8E-2"/>
    <m/>
    <m/>
    <m/>
    <m/>
    <x v="16"/>
    <s v="H-Chilliwack River H"/>
    <s v="S-Chilliwack R"/>
    <s v="BC"/>
    <s v="FRTH"/>
    <s v="LWFR"/>
    <s v="N"/>
    <n v="8.4608186625465154E-2"/>
    <m/>
  </r>
  <r>
    <s v="T"/>
    <n v="4.0999999999999996"/>
    <n v="20171204"/>
    <s v="CDFO"/>
    <s v="CDFO"/>
    <n v="3"/>
    <s v="184384"/>
    <x v="2"/>
    <m/>
    <m/>
    <m/>
    <m/>
    <n v="1"/>
    <n v="3"/>
    <x v="41"/>
    <n v="20170516"/>
    <n v="20170516"/>
    <s v="2FS  LWFRR0107"/>
    <s v="2FS  LWFRH0107"/>
    <s v="2FS  LWFRS0107"/>
    <x v="1"/>
    <s v="H"/>
    <s v="P"/>
    <s v="FR"/>
    <n v="5.6"/>
    <m/>
    <s v="N"/>
    <n v="5000"/>
    <n v="47819"/>
    <m/>
    <m/>
    <n v="5000"/>
    <n v="1786"/>
    <m/>
    <m/>
    <s v="B"/>
    <n v="3.5999999999999997E-2"/>
    <m/>
    <m/>
    <m/>
    <m/>
    <x v="16"/>
    <s v="H-Chilliwack River H"/>
    <s v="S-Chilliwack R"/>
    <s v="BC"/>
    <s v="FRTH"/>
    <s v="LWFR"/>
    <s v="N"/>
    <n v="3.7349170831677783E-2"/>
    <m/>
  </r>
  <r>
    <s v="T"/>
    <n v="4.0999999999999996"/>
    <n v="20171204"/>
    <s v="CDFO"/>
    <s v="CDFO"/>
    <n v="3"/>
    <s v="184385"/>
    <x v="2"/>
    <m/>
    <m/>
    <m/>
    <m/>
    <n v="1"/>
    <n v="3"/>
    <x v="41"/>
    <n v="20170516"/>
    <n v="20170516"/>
    <s v="2FS  LWFRR0107"/>
    <s v="2FS  LWFRH0107"/>
    <s v="2FS  LWFRS0107"/>
    <x v="1"/>
    <s v="H"/>
    <s v="P"/>
    <s v="FR"/>
    <n v="5.6"/>
    <m/>
    <s v="N"/>
    <n v="5000"/>
    <n v="49251"/>
    <m/>
    <m/>
    <n v="5000"/>
    <n v="649"/>
    <m/>
    <m/>
    <s v="B"/>
    <n v="1.2999999999999999E-2"/>
    <m/>
    <m/>
    <m/>
    <m/>
    <x v="16"/>
    <s v="H-Chilliwack River H"/>
    <s v="S-Chilliwack R"/>
    <s v="BC"/>
    <s v="FRTH"/>
    <s v="LWFR"/>
    <s v="N"/>
    <n v="1.3177397413250492E-2"/>
    <m/>
  </r>
  <r>
    <s v="T"/>
    <n v="4.0999999999999996"/>
    <n v="20171204"/>
    <s v="CDFO"/>
    <s v="CDFO"/>
    <n v="3"/>
    <s v="184383"/>
    <x v="2"/>
    <m/>
    <m/>
    <m/>
    <m/>
    <n v="1"/>
    <n v="3"/>
    <x v="41"/>
    <n v="20170516"/>
    <n v="20170516"/>
    <s v="2FS  LWFRR0107"/>
    <s v="2FS  LWFRH0107"/>
    <s v="2FS  LWFRS0107"/>
    <x v="1"/>
    <s v="H"/>
    <s v="P"/>
    <s v="FR"/>
    <n v="5.6"/>
    <m/>
    <s v="N"/>
    <n v="5000"/>
    <n v="47656"/>
    <m/>
    <m/>
    <n v="5000"/>
    <n v="2193"/>
    <m/>
    <m/>
    <s v="B"/>
    <n v="4.3999999999999997E-2"/>
    <m/>
    <m/>
    <m/>
    <m/>
    <x v="16"/>
    <s v="H-Chilliwack River H"/>
    <s v="S-Chilliwack R"/>
    <s v="BC"/>
    <s v="FRTH"/>
    <s v="LWFR"/>
    <s v="N"/>
    <n v="4.6017290582507975E-2"/>
    <m/>
  </r>
  <r>
    <s v="T"/>
    <n v="4.0999999999999996"/>
    <n v="20171204"/>
    <s v="CDFO"/>
    <s v="CDFO"/>
    <n v="3"/>
    <s v="185238"/>
    <x v="2"/>
    <m/>
    <m/>
    <s v="D"/>
    <s v="032006H00000393"/>
    <n v="1"/>
    <n v="3"/>
    <x v="14"/>
    <n v="20060502"/>
    <n v="20060515"/>
    <s v="2FS  LWFRR0107"/>
    <s v="2FS  LWFRH0107"/>
    <s v="2FS  LWFRS0107"/>
    <x v="1"/>
    <s v="H"/>
    <s v="P"/>
    <m/>
    <n v="5.75"/>
    <m/>
    <s v="N"/>
    <n v="5000"/>
    <n v="24719"/>
    <m/>
    <m/>
    <n v="0"/>
    <n v="132638"/>
    <n v="5000"/>
    <n v="364"/>
    <s v="B"/>
    <n v="1.4500000000000001E-2"/>
    <n v="30"/>
    <n v="451"/>
    <m/>
    <s v="DIT ADCWT-SEE ALSO 185030-32,185154,185239-41"/>
    <x v="16"/>
    <s v="H-Chilliwack River H"/>
    <s v="S-Chilliwack R"/>
    <s v="BC"/>
    <s v="FRTH"/>
    <s v="LWFR"/>
    <s v="N"/>
    <n v="5.3658319511307093"/>
    <m/>
  </r>
  <r>
    <s v="N"/>
    <n v="4.0999999999999996"/>
    <n v="20171204"/>
    <s v="CDFO"/>
    <s v="CDFO"/>
    <n v="3"/>
    <s v="!03NOCN9403"/>
    <x v="1"/>
    <m/>
    <m/>
    <m/>
    <m/>
    <n v="1"/>
    <n v="1"/>
    <x v="2"/>
    <n v="19950410"/>
    <n v="19950410"/>
    <s v="2FS  UPFRR1890"/>
    <s v="2FS  UPFRH0270"/>
    <s v="2FS  UPFRS1890"/>
    <x v="2"/>
    <s v="H"/>
    <s v="B"/>
    <m/>
    <n v="0.34"/>
    <n v="35"/>
    <s v="N"/>
    <m/>
    <m/>
    <m/>
    <m/>
    <n v="0"/>
    <n v="132861"/>
    <m/>
    <m/>
    <s v="W"/>
    <m/>
    <m/>
    <m/>
    <m/>
    <m/>
    <x v="15"/>
    <s v="H-Penny H"/>
    <s v="S-Dome Cr"/>
    <s v="BC"/>
    <s v="FRTH"/>
    <s v="UPFR"/>
    <s v="N"/>
    <s v=""/>
    <m/>
  </r>
  <r>
    <s v="N"/>
    <n v="4.0999999999999996"/>
    <n v="20171204"/>
    <s v="CDFO"/>
    <s v="CDFO"/>
    <n v="3"/>
    <s v="!03NOCN05142"/>
    <x v="1"/>
    <m/>
    <m/>
    <m/>
    <m/>
    <n v="1"/>
    <n v="1"/>
    <x v="14"/>
    <n v="20070410"/>
    <n v="20070416"/>
    <s v="2FS  TOMFR0132"/>
    <s v="2FS  TOMMH0160"/>
    <s v="2FS  TOMFS0132"/>
    <x v="3"/>
    <s v="H"/>
    <s v="P"/>
    <m/>
    <n v="14.38"/>
    <n v="108"/>
    <s v="N"/>
    <m/>
    <m/>
    <m/>
    <m/>
    <n v="0"/>
    <n v="88314"/>
    <m/>
    <m/>
    <s v="B"/>
    <m/>
    <m/>
    <m/>
    <m/>
    <m/>
    <x v="35"/>
    <s v="H-Spius Creek H"/>
    <s v="S-Salmon R/TOMF"/>
    <s v="BC"/>
    <s v="FRTH"/>
    <s v="TOMF"/>
    <s v="N"/>
    <s v=""/>
    <m/>
  </r>
  <r>
    <s v="N"/>
    <n v="4.0999999999999996"/>
    <n v="20171204"/>
    <s v="CDFO"/>
    <s v="CDFO"/>
    <n v="3"/>
    <s v="!03NOCN05102"/>
    <x v="1"/>
    <m/>
    <m/>
    <m/>
    <m/>
    <n v="1"/>
    <n v="2"/>
    <x v="14"/>
    <n v="20060601"/>
    <n v="20060601"/>
    <s v="2FS  UPFRR0155"/>
    <s v="2FS  UPFRH2480"/>
    <s v="2FS  UPFRS0155"/>
    <x v="2"/>
    <s v="H"/>
    <s v="B"/>
    <s v="FR"/>
    <n v="3"/>
    <m/>
    <s v="N"/>
    <m/>
    <m/>
    <m/>
    <m/>
    <n v="0"/>
    <n v="800"/>
    <m/>
    <m/>
    <s v="B"/>
    <m/>
    <m/>
    <m/>
    <m/>
    <s v="ALL NUMBERS, DATES, AND SIZES ESTIMATED"/>
    <x v="5"/>
    <s v="H-Quesnel Schools"/>
    <s v="S-Quesnel R"/>
    <s v="BC"/>
    <s v="FRTH"/>
    <s v="UPFR"/>
    <s v="N"/>
    <s v=""/>
    <m/>
  </r>
  <r>
    <s v="T"/>
    <n v="4.0999999999999996"/>
    <n v="20171204"/>
    <s v="CDFO"/>
    <s v="CDFO"/>
    <n v="3"/>
    <s v="186062"/>
    <x v="2"/>
    <m/>
    <m/>
    <m/>
    <m/>
    <n v="1"/>
    <n v="2"/>
    <x v="22"/>
    <n v="20070510"/>
    <n v="20070511"/>
    <s v="2FS  TOMFR0161"/>
    <s v="2FS  TOMFH1958"/>
    <s v="2FS  TOMFS0161"/>
    <x v="1"/>
    <s v="H"/>
    <s v="P"/>
    <m/>
    <n v="5.4"/>
    <n v="78"/>
    <s v="N"/>
    <n v="5000"/>
    <n v="50203"/>
    <m/>
    <m/>
    <n v="0"/>
    <n v="88863"/>
    <n v="5000"/>
    <n v="1553"/>
    <s v="B"/>
    <n v="0.03"/>
    <n v="27"/>
    <n v="100"/>
    <m/>
    <m/>
    <x v="1"/>
    <s v="H-Shuswap River, Middle,"/>
    <s v="S-Shuswap R Low"/>
    <s v="BC"/>
    <s v="FRTH"/>
    <s v="TOMF"/>
    <s v="N"/>
    <n v="1.7700735015835707"/>
    <m/>
  </r>
  <r>
    <s v="T"/>
    <n v="4.0999999999999996"/>
    <n v="20171204"/>
    <s v="CDFO"/>
    <s v="CDFO"/>
    <n v="3"/>
    <s v="180302"/>
    <x v="0"/>
    <m/>
    <m/>
    <m/>
    <m/>
    <n v="1"/>
    <n v="1"/>
    <x v="28"/>
    <n v="19920427"/>
    <n v="19920428"/>
    <s v="2FS  TOMMR1387"/>
    <s v="2FS  TOMMH0160"/>
    <s v="2FS  TOMMS1387"/>
    <x v="3"/>
    <s v="H"/>
    <s v="B"/>
    <m/>
    <n v="24.4"/>
    <n v="129"/>
    <s v="N"/>
    <n v="5000"/>
    <n v="24920"/>
    <m/>
    <m/>
    <n v="0"/>
    <n v="2831"/>
    <n v="5000"/>
    <n v="125"/>
    <s v="W"/>
    <n v="5.0000000000000001E-3"/>
    <n v="33"/>
    <n v="1000"/>
    <m/>
    <s v="TIME OF RELEASE: YEARLING"/>
    <x v="18"/>
    <s v="H-Spius Creek H"/>
    <s v="S-Coldwater R"/>
    <s v="BC"/>
    <s v="FRTH"/>
    <s v="TOMM"/>
    <s v="N"/>
    <n v="0.11360353130016052"/>
    <m/>
  </r>
  <r>
    <s v="T"/>
    <n v="4.0999999999999996"/>
    <n v="20171204"/>
    <s v="CDFO"/>
    <s v="CDFO"/>
    <n v="3"/>
    <s v="186162"/>
    <x v="2"/>
    <m/>
    <m/>
    <m/>
    <m/>
    <n v="1"/>
    <n v="2"/>
    <x v="27"/>
    <n v="20080514"/>
    <n v="20080515"/>
    <s v="2FS  TOMFR0161"/>
    <s v="2FS  TOMFH1958"/>
    <s v="2FS  TOMFS0161"/>
    <x v="1"/>
    <s v="H"/>
    <s v="P"/>
    <m/>
    <n v="5.54"/>
    <n v="78"/>
    <s v="N"/>
    <n v="5000"/>
    <n v="20016"/>
    <m/>
    <m/>
    <n v="0"/>
    <n v="17360"/>
    <n v="5000"/>
    <n v="619"/>
    <m/>
    <n v="0.03"/>
    <n v="23"/>
    <n v="100"/>
    <m/>
    <s v="RELEASED APPROX 300M UPSTREAM OF COOKE CR. CONFLUENCE. SEE 186352 COMMENT ALSO"/>
    <x v="1"/>
    <s v="H-Shuswap River, Middle,"/>
    <s v="S-Shuswap R Low"/>
    <s v="BC"/>
    <s v="FRTH"/>
    <s v="TOMF"/>
    <s v="N"/>
    <n v="0.86730615507593922"/>
    <m/>
  </r>
  <r>
    <s v="T"/>
    <n v="4.0999999999999996"/>
    <n v="20171204"/>
    <s v="CDFO"/>
    <s v="CDFO"/>
    <n v="3"/>
    <s v="023030"/>
    <x v="0"/>
    <m/>
    <m/>
    <m/>
    <m/>
    <n v="1"/>
    <n v="1"/>
    <x v="23"/>
    <n v="19850406"/>
    <n v="19850408"/>
    <s v="2FS  UPFRR0263"/>
    <s v="2FS  UPFRH0155"/>
    <s v="2FS  UPFRS0263"/>
    <x v="1"/>
    <s v="H"/>
    <s v="P"/>
    <m/>
    <n v="3.9"/>
    <m/>
    <s v="N"/>
    <n v="5000"/>
    <n v="27694"/>
    <m/>
    <m/>
    <n v="0"/>
    <n v="19220"/>
    <n v="5000"/>
    <n v="277"/>
    <s v="B"/>
    <n v="9.9000000000000008E-3"/>
    <n v="1"/>
    <m/>
    <m/>
    <m/>
    <x v="33"/>
    <s v="H-Quesnel River H"/>
    <s v="S-Bowron R"/>
    <s v="BC"/>
    <s v="FRTH"/>
    <s v="UPFR"/>
    <s v="N"/>
    <n v="0.69401314364122191"/>
    <m/>
  </r>
  <r>
    <s v="N"/>
    <n v="4.0999999999999996"/>
    <n v="20171204"/>
    <s v="CDFO"/>
    <s v="CDFO"/>
    <n v="3"/>
    <s v="!03NOCN8903"/>
    <x v="1"/>
    <m/>
    <m/>
    <m/>
    <m/>
    <n v="1"/>
    <n v="1"/>
    <x v="11"/>
    <n v="19900509"/>
    <n v="19900511"/>
    <s v="2FS  TOMFR1945"/>
    <s v="2FS  TOMFH0162"/>
    <s v="2FS  TOMFS1945"/>
    <x v="1"/>
    <s v="H"/>
    <s v="P"/>
    <m/>
    <n v="6.9"/>
    <n v="84"/>
    <s v="N"/>
    <m/>
    <m/>
    <m/>
    <m/>
    <n v="0"/>
    <n v="466400"/>
    <m/>
    <m/>
    <s v="B"/>
    <m/>
    <m/>
    <m/>
    <m/>
    <m/>
    <x v="60"/>
    <s v="H-Clearwater River, Up, H"/>
    <s v="S-Finn Cr"/>
    <s v="BC"/>
    <s v="FRTH"/>
    <s v="TOMF"/>
    <s v="N"/>
    <s v=""/>
    <m/>
  </r>
  <r>
    <s v="N"/>
    <n v="4.0999999999999996"/>
    <n v="20171204"/>
    <s v="CDFO"/>
    <s v="CDFO"/>
    <n v="3"/>
    <s v="!03NOCN06154"/>
    <x v="1"/>
    <m/>
    <m/>
    <m/>
    <m/>
    <n v="1"/>
    <n v="1"/>
    <x v="22"/>
    <n v="20080422"/>
    <n v="20080430"/>
    <s v="2FS  TOMMR0160"/>
    <s v="2FS  TOMMH0160"/>
    <s v="2FS  TOMMS0160"/>
    <x v="3"/>
    <s v="H"/>
    <s v="P"/>
    <m/>
    <n v="20.79"/>
    <n v="121"/>
    <s v="N"/>
    <m/>
    <m/>
    <m/>
    <m/>
    <n v="0"/>
    <n v="78717"/>
    <m/>
    <m/>
    <s v="B"/>
    <m/>
    <m/>
    <m/>
    <m/>
    <s v="RELEASED IN PROSPECT CREEK."/>
    <x v="21"/>
    <s v="H-Spius Creek H"/>
    <s v="S-Spius Cr"/>
    <s v="BC"/>
    <s v="FRTH"/>
    <s v="TOMM"/>
    <s v="N"/>
    <s v=""/>
    <m/>
  </r>
  <r>
    <s v="T"/>
    <n v="4.0999999999999996"/>
    <n v="20171204"/>
    <s v="CDFO"/>
    <s v="CDFO"/>
    <n v="3"/>
    <s v="023722"/>
    <x v="0"/>
    <m/>
    <m/>
    <m/>
    <m/>
    <n v="1"/>
    <n v="2"/>
    <x v="3"/>
    <n v="19860729"/>
    <n v="19860731"/>
    <s v="2FS  TOMFR0162"/>
    <s v="2FS  TOMFH0162"/>
    <s v="2FS  TOMFS0162"/>
    <x v="1"/>
    <s v="H"/>
    <s v="B"/>
    <m/>
    <n v="11.9"/>
    <m/>
    <s v="N"/>
    <n v="5000"/>
    <n v="48230"/>
    <m/>
    <m/>
    <n v="0"/>
    <n v="70607"/>
    <n v="5000"/>
    <n v="3163"/>
    <m/>
    <n v="6.1499999999999999E-2"/>
    <n v="1"/>
    <m/>
    <m/>
    <s v="TIME OF RELEASE - 4TH RELEASE. SEE 023719-023722."/>
    <x v="19"/>
    <s v="H-Clearwater River, Up, H"/>
    <s v="S-Clearwater R Up"/>
    <s v="BC"/>
    <s v="FRTH"/>
    <s v="TOMF"/>
    <s v="N"/>
    <n v="1.4639643375492433"/>
    <m/>
  </r>
  <r>
    <s v="T"/>
    <n v="4.0999999999999996"/>
    <n v="20171204"/>
    <s v="CDFO"/>
    <s v="CDFO"/>
    <n v="3"/>
    <s v="024537"/>
    <x v="0"/>
    <m/>
    <m/>
    <m/>
    <m/>
    <n v="1"/>
    <n v="2"/>
    <x v="9"/>
    <n v="19870505"/>
    <n v="19870506"/>
    <s v="2FS  TOMFR0188"/>
    <s v="2FS  TOMFH0162"/>
    <s v="2FS  TOMFS0188"/>
    <x v="1"/>
    <s v="H"/>
    <s v="P"/>
    <m/>
    <n v="4.2"/>
    <m/>
    <s v="N"/>
    <n v="5000"/>
    <n v="25182"/>
    <m/>
    <m/>
    <n v="0"/>
    <n v="84142"/>
    <n v="5000"/>
    <n v="253"/>
    <m/>
    <n v="9.9000000000000008E-3"/>
    <n v="1"/>
    <m/>
    <m/>
    <s v="REP. WITH 024536 + 024538"/>
    <x v="48"/>
    <s v="H-Clearwater River, Up, H"/>
    <s v="S-Thompson R N"/>
    <s v="BC"/>
    <s v="FRTH"/>
    <s v="TOMF"/>
    <s v="N"/>
    <n v="3.3413549360654438"/>
    <m/>
  </r>
  <r>
    <s v="T"/>
    <n v="4.0999999999999996"/>
    <n v="20171204"/>
    <s v="CDFO"/>
    <s v="CDFO"/>
    <n v="3"/>
    <s v="024538"/>
    <x v="0"/>
    <m/>
    <m/>
    <m/>
    <m/>
    <n v="1"/>
    <n v="2"/>
    <x v="9"/>
    <n v="19870505"/>
    <n v="19870506"/>
    <s v="2FS  TOMFR0188"/>
    <s v="2FS  TOMFH0162"/>
    <s v="2FS  TOMFS0188"/>
    <x v="1"/>
    <s v="H"/>
    <s v="P"/>
    <m/>
    <n v="4.2"/>
    <m/>
    <s v="N"/>
    <n v="5000"/>
    <n v="25434"/>
    <m/>
    <m/>
    <n v="0"/>
    <n v="84985"/>
    <m/>
    <m/>
    <m/>
    <m/>
    <n v="1"/>
    <m/>
    <m/>
    <s v="REP. WITH 024536 + 024537"/>
    <x v="48"/>
    <s v="H-Clearwater River, Up, H"/>
    <s v="S-Thompson R N"/>
    <s v="BC"/>
    <s v="FRTH"/>
    <s v="TOMF"/>
    <s v="N"/>
    <n v="3.3413934103955336"/>
    <m/>
  </r>
  <r>
    <s v="N"/>
    <n v="4.0999999999999996"/>
    <n v="20171204"/>
    <s v="CDFO"/>
    <s v="CDFO"/>
    <n v="3"/>
    <s v="!03NOCN9116"/>
    <x v="1"/>
    <m/>
    <m/>
    <m/>
    <m/>
    <n v="1"/>
    <n v="1"/>
    <x v="13"/>
    <n v="19930429"/>
    <n v="19930430"/>
    <s v="2FS  TOMMR0160"/>
    <s v="2FS  TOMMH0160"/>
    <s v="2FS  TOMMS0160"/>
    <x v="3"/>
    <s v="H"/>
    <s v="B"/>
    <m/>
    <n v="15.8"/>
    <n v="110"/>
    <s v="N"/>
    <m/>
    <m/>
    <m/>
    <m/>
    <n v="0"/>
    <n v="69448"/>
    <m/>
    <m/>
    <s v="W"/>
    <m/>
    <m/>
    <m/>
    <m/>
    <s v="YEARLING RELEASE"/>
    <x v="21"/>
    <s v="H-Spius Creek H"/>
    <s v="S-Spius Cr"/>
    <s v="BC"/>
    <s v="FRTH"/>
    <s v="TOMM"/>
    <s v="N"/>
    <s v=""/>
    <m/>
  </r>
  <r>
    <s v="N"/>
    <n v="4.0999999999999996"/>
    <n v="20171204"/>
    <s v="CDFO"/>
    <s v="CDFO"/>
    <n v="3"/>
    <s v="!03NOCN9128"/>
    <x v="1"/>
    <m/>
    <m/>
    <m/>
    <m/>
    <n v="1"/>
    <n v="2"/>
    <x v="13"/>
    <n v="19920329"/>
    <n v="19920329"/>
    <s v="2FS  TOMFR0161"/>
    <s v="2FS  TOMFH0289"/>
    <s v="2FS  TOMFS0161"/>
    <x v="4"/>
    <s v="H"/>
    <s v="P"/>
    <m/>
    <n v="0.5"/>
    <m/>
    <s v="N"/>
    <m/>
    <m/>
    <m/>
    <m/>
    <n v="0"/>
    <n v="45000"/>
    <m/>
    <m/>
    <s v="B"/>
    <m/>
    <m/>
    <m/>
    <m/>
    <m/>
    <x v="1"/>
    <s v="H-Kingfisher Creek/ TOMF"/>
    <s v="S-Shuswap R Low"/>
    <s v="BC"/>
    <s v="FRTH"/>
    <s v="TOMF"/>
    <s v="N"/>
    <s v=""/>
    <m/>
  </r>
  <r>
    <s v="N"/>
    <n v="4.0999999999999996"/>
    <n v="20171204"/>
    <s v="CDFO"/>
    <s v="CDFO"/>
    <n v="3"/>
    <s v="!03NOCN0465"/>
    <x v="1"/>
    <m/>
    <m/>
    <m/>
    <m/>
    <n v="1"/>
    <n v="2"/>
    <x v="29"/>
    <n v="20050524"/>
    <n v="20050526"/>
    <s v="2FS  TOMFR1958"/>
    <s v="2FS  TOMFH1958"/>
    <s v="2FS  TOMFS1958"/>
    <x v="1"/>
    <s v="H"/>
    <s v="P"/>
    <m/>
    <n v="8.83"/>
    <n v="90"/>
    <s v="N"/>
    <m/>
    <m/>
    <m/>
    <m/>
    <n v="0"/>
    <n v="260940"/>
    <m/>
    <m/>
    <s v="B"/>
    <m/>
    <m/>
    <m/>
    <m/>
    <s v="SEMI-VOLITIONAL RELEASE."/>
    <x v="12"/>
    <s v="H-Shuswap River, Middle,"/>
    <s v="S-Shuswap R Middle"/>
    <s v="BC"/>
    <s v="FRTH"/>
    <s v="TOMF"/>
    <s v="N"/>
    <s v=""/>
    <m/>
  </r>
  <r>
    <s v="N"/>
    <n v="4.0999999999999996"/>
    <n v="20171204"/>
    <s v="CDFO"/>
    <s v="CDFO"/>
    <n v="3"/>
    <s v="!03NOCN9141"/>
    <x v="1"/>
    <m/>
    <m/>
    <m/>
    <m/>
    <n v="1"/>
    <n v="1"/>
    <x v="13"/>
    <n v="19920627"/>
    <n v="19920627"/>
    <s v="2FS  UPFRR1890"/>
    <s v="2FS  UPFRH0270"/>
    <s v="2FS  UPFRS1890"/>
    <x v="2"/>
    <s v="H"/>
    <s v="B"/>
    <m/>
    <n v="1.7"/>
    <n v="56"/>
    <s v="N"/>
    <m/>
    <m/>
    <m/>
    <m/>
    <n v="0"/>
    <n v="147031"/>
    <m/>
    <m/>
    <s v="B"/>
    <m/>
    <m/>
    <m/>
    <m/>
    <m/>
    <x v="15"/>
    <s v="H-Penny H"/>
    <s v="S-Dome Cr"/>
    <s v="BC"/>
    <s v="FRTH"/>
    <s v="UPFR"/>
    <s v="N"/>
    <s v=""/>
    <m/>
  </r>
  <r>
    <s v="N"/>
    <n v="4.0999999999999996"/>
    <n v="20171204"/>
    <s v="CDFO"/>
    <s v="CDFO"/>
    <n v="3"/>
    <s v="!03NOCN0869"/>
    <x v="1"/>
    <m/>
    <m/>
    <m/>
    <m/>
    <n v="1"/>
    <n v="3"/>
    <x v="10"/>
    <n v="20090505"/>
    <n v="20090505"/>
    <s v="2FS  LWFRR0302"/>
    <s v="2FS  LWFRH0302"/>
    <s v="2FS  LWFRS0107"/>
    <x v="1"/>
    <s v="H"/>
    <s v="B"/>
    <m/>
    <n v="3.68"/>
    <m/>
    <s v="N"/>
    <m/>
    <m/>
    <m/>
    <m/>
    <n v="0"/>
    <n v="200000"/>
    <m/>
    <m/>
    <s v="B"/>
    <m/>
    <m/>
    <m/>
    <m/>
    <m/>
    <x v="32"/>
    <s v="H-Alouette River, South H"/>
    <s v="S-Chilliwack R"/>
    <s v="BC"/>
    <s v="FRTH"/>
    <s v="LWFR"/>
    <s v="N"/>
    <s v=""/>
    <m/>
  </r>
  <r>
    <s v="N"/>
    <n v="4.0999999999999996"/>
    <n v="20171204"/>
    <s v="CDFO"/>
    <s v="CDFO"/>
    <n v="3"/>
    <s v="!03NOCN06102"/>
    <x v="1"/>
    <m/>
    <m/>
    <m/>
    <m/>
    <n v="1"/>
    <n v="3"/>
    <x v="22"/>
    <n v="20070503"/>
    <n v="20070503"/>
    <s v="2FS  LWFRR0302"/>
    <s v="2FS  LWFRH0302"/>
    <s v="2FS  LWFRS0107"/>
    <x v="1"/>
    <s v="H"/>
    <s v="B"/>
    <m/>
    <n v="4"/>
    <m/>
    <s v="N"/>
    <m/>
    <m/>
    <m/>
    <m/>
    <n v="0"/>
    <n v="76150"/>
    <m/>
    <m/>
    <s v="B"/>
    <m/>
    <m/>
    <m/>
    <m/>
    <m/>
    <x v="32"/>
    <s v="H-Alouette River, South H"/>
    <s v="S-Chilliwack R"/>
    <s v="BC"/>
    <s v="FRTH"/>
    <s v="LWFR"/>
    <s v="N"/>
    <s v=""/>
    <m/>
  </r>
  <r>
    <s v="N"/>
    <n v="4.0999999999999996"/>
    <n v="20171204"/>
    <s v="CDFO"/>
    <s v="CDFO"/>
    <n v="3"/>
    <s v="!03NOCN0281"/>
    <x v="1"/>
    <m/>
    <m/>
    <m/>
    <m/>
    <n v="1"/>
    <n v="3"/>
    <x v="20"/>
    <n v="20030603"/>
    <n v="20030603"/>
    <s v="2FS  LWFRR0244"/>
    <s v="2FS  LWFRH0150"/>
    <s v="2FS  LWFRS0244"/>
    <x v="1"/>
    <s v="H"/>
    <s v="P"/>
    <m/>
    <n v="8.07"/>
    <n v="90"/>
    <s v="N"/>
    <m/>
    <m/>
    <m/>
    <m/>
    <n v="0"/>
    <n v="170216"/>
    <m/>
    <m/>
    <m/>
    <m/>
    <m/>
    <m/>
    <m/>
    <m/>
    <x v="14"/>
    <s v="H-Inch Creek H"/>
    <s v="S-Stave R"/>
    <s v="BC"/>
    <s v="FRTH"/>
    <s v="LWFR"/>
    <s v="N"/>
    <s v=""/>
    <m/>
  </r>
  <r>
    <s v="T"/>
    <n v="4.0999999999999996"/>
    <n v="20171204"/>
    <s v="CDFO"/>
    <s v="CDFO"/>
    <n v="3"/>
    <s v="185708"/>
    <x v="2"/>
    <m/>
    <m/>
    <s v="D"/>
    <s v="032007H00000394"/>
    <n v="1"/>
    <n v="3"/>
    <x v="22"/>
    <n v="20070516"/>
    <n v="20070604"/>
    <s v="2FS  LWFRR0107"/>
    <s v="2FS  LWFRH0107"/>
    <s v="2FS  LWFRS0107"/>
    <x v="1"/>
    <s v="H"/>
    <s v="P"/>
    <m/>
    <n v="5.8"/>
    <m/>
    <s v="N"/>
    <n v="5000"/>
    <n v="23603"/>
    <m/>
    <m/>
    <n v="0"/>
    <n v="116483"/>
    <n v="5000"/>
    <n v="1311"/>
    <s v="B"/>
    <n v="5.2600000000000001E-2"/>
    <n v="44"/>
    <n v="525"/>
    <m/>
    <s v="DIT: ADCWT. SEE 185706, 185710, 185657-59, 185607, 185609."/>
    <x v="16"/>
    <s v="H-Chilliwack River H"/>
    <s v="S-Chilliwack R"/>
    <s v="BC"/>
    <s v="FRTH"/>
    <s v="LWFR"/>
    <s v="N"/>
    <n v="4.9350929966529682"/>
    <m/>
  </r>
  <r>
    <s v="N"/>
    <n v="4.0999999999999996"/>
    <n v="20171204"/>
    <s v="CDFO"/>
    <s v="CDFO"/>
    <n v="3"/>
    <s v="!03NOCN0883"/>
    <x v="1"/>
    <m/>
    <m/>
    <m/>
    <m/>
    <n v="1"/>
    <n v="3"/>
    <x v="10"/>
    <n v="20090504"/>
    <n v="20090504"/>
    <s v="2FS  LWFRR0499"/>
    <s v="2FS  LWFRH0499"/>
    <s v="2FS  LWFRS0107"/>
    <x v="1"/>
    <s v="H"/>
    <s v="P"/>
    <m/>
    <n v="3.68"/>
    <m/>
    <s v="N"/>
    <m/>
    <m/>
    <m/>
    <m/>
    <n v="0"/>
    <n v="200456"/>
    <m/>
    <m/>
    <s v="B"/>
    <m/>
    <m/>
    <m/>
    <m/>
    <m/>
    <x v="10"/>
    <s v="H-Coquitlam River H"/>
    <s v="S-Chilliwack R"/>
    <s v="BC"/>
    <s v="FRTH"/>
    <s v="LWFR"/>
    <s v="N"/>
    <s v=""/>
    <m/>
  </r>
  <r>
    <s v="T"/>
    <n v="4.0999999999999996"/>
    <n v="20171204"/>
    <s v="CDFO"/>
    <s v="CDFO"/>
    <n v="3"/>
    <s v="185926"/>
    <x v="2"/>
    <m/>
    <m/>
    <m/>
    <m/>
    <n v="1"/>
    <n v="1"/>
    <x v="22"/>
    <n v="20080423"/>
    <n v="20080425"/>
    <s v="2FS  TOMMR0253"/>
    <s v="2FS  TOMMH0160"/>
    <s v="2FS  TOMMS0253"/>
    <x v="3"/>
    <s v="H"/>
    <s v="P"/>
    <m/>
    <n v="14.03"/>
    <n v="107"/>
    <s v="N"/>
    <n v="5000"/>
    <n v="44970"/>
    <m/>
    <m/>
    <n v="0"/>
    <n v="2230"/>
    <n v="5000"/>
    <n v="455"/>
    <s v="B"/>
    <n v="0.01"/>
    <n v="30"/>
    <n v="300"/>
    <m/>
    <s v="ALSO SEE TAGCODES 185936 &amp; 185935."/>
    <x v="8"/>
    <s v="H-Spius Creek H"/>
    <s v="S-Nicola R"/>
    <s v="BC"/>
    <s v="FRTH"/>
    <s v="TOMM"/>
    <s v="N"/>
    <n v="4.9588614631976877E-2"/>
    <m/>
  </r>
  <r>
    <s v="T"/>
    <n v="4.0999999999999996"/>
    <n v="20171204"/>
    <s v="CDFO"/>
    <s v="CDFO"/>
    <n v="3"/>
    <s v="020418"/>
    <x v="0"/>
    <m/>
    <m/>
    <m/>
    <m/>
    <n v="1"/>
    <n v="1"/>
    <x v="11"/>
    <n v="19900523"/>
    <n v="19900530"/>
    <s v="2FS  TOMMR0253"/>
    <s v="2FS  TOMMH0160"/>
    <s v="2FS  TOMMS0253"/>
    <x v="1"/>
    <s v="H"/>
    <s v="B"/>
    <m/>
    <n v="8.6"/>
    <n v="91"/>
    <s v="N"/>
    <n v="5000"/>
    <n v="24816"/>
    <m/>
    <m/>
    <n v="0"/>
    <n v="43544"/>
    <n v="5000"/>
    <n v="251"/>
    <s v="W"/>
    <n v="0.01"/>
    <n v="60"/>
    <n v="671"/>
    <m/>
    <s v="TIME OF RELEASE: LATE. RIVER AT FULL FLOOD,HIGH,FAST.SEE ALSO 020419-20"/>
    <x v="8"/>
    <s v="H-Spius Creek H"/>
    <s v="S-Nicola R"/>
    <s v="BC"/>
    <s v="FRTH"/>
    <s v="TOMM"/>
    <s v="N"/>
    <n v="1.7546744036105739"/>
    <m/>
  </r>
  <r>
    <s v="T"/>
    <n v="4.0999999999999996"/>
    <n v="20171204"/>
    <s v="CDFO"/>
    <s v="CDFO"/>
    <n v="3"/>
    <s v="185659"/>
    <x v="2"/>
    <m/>
    <m/>
    <s v="D"/>
    <s v="032007H00000394"/>
    <n v="1"/>
    <n v="3"/>
    <x v="22"/>
    <n v="20070516"/>
    <n v="20070604"/>
    <s v="2FS  LWFRR0107"/>
    <s v="2FS  LWFRH0107"/>
    <s v="2FS  LWFRS0107"/>
    <x v="1"/>
    <s v="H"/>
    <s v="P"/>
    <m/>
    <n v="5.8"/>
    <m/>
    <s v="N"/>
    <n v="0"/>
    <n v="23834"/>
    <m/>
    <m/>
    <n v="0"/>
    <n v="121153"/>
    <m/>
    <m/>
    <s v="B"/>
    <n v="6.7199999999999996E-2"/>
    <n v="38"/>
    <n v="525"/>
    <m/>
    <s v="DIT: CWT ONLY. SEE 185657-58, 185607, 185609, 185706, 185708, 185710."/>
    <x v="16"/>
    <s v="H-Chilliwack River H"/>
    <s v="S-Chilliwack R"/>
    <s v="BC"/>
    <s v="FRTH"/>
    <s v="LWFR"/>
    <s v="N"/>
    <n v="5.0832004699169255"/>
    <m/>
  </r>
  <r>
    <s v="T"/>
    <n v="4.0999999999999996"/>
    <n v="20171204"/>
    <s v="CDFO"/>
    <s v="CDFO"/>
    <n v="3"/>
    <s v="020420"/>
    <x v="0"/>
    <m/>
    <m/>
    <m/>
    <m/>
    <n v="1"/>
    <n v="1"/>
    <x v="11"/>
    <n v="19900523"/>
    <n v="19900530"/>
    <s v="2FS  TOMMR0253"/>
    <s v="2FS  TOMMH0160"/>
    <s v="2FS  TOMMS0253"/>
    <x v="1"/>
    <s v="H"/>
    <s v="B"/>
    <m/>
    <n v="8.6"/>
    <n v="91"/>
    <s v="N"/>
    <n v="5000"/>
    <n v="24852"/>
    <m/>
    <m/>
    <n v="0"/>
    <n v="43607"/>
    <n v="5000"/>
    <n v="251"/>
    <s v="W"/>
    <n v="0.01"/>
    <n v="60"/>
    <n v="671"/>
    <m/>
    <s v="TIME OF RELEASE: LATE. RIVER AT FULL FLOOD,HIGH,FAST.SEE 020418-19."/>
    <x v="8"/>
    <s v="H-Spius Creek H"/>
    <s v="S-Nicola R"/>
    <s v="BC"/>
    <s v="FRTH"/>
    <s v="TOMM"/>
    <s v="N"/>
    <n v="1.7546676323837116"/>
    <m/>
  </r>
  <r>
    <s v="N"/>
    <n v="4.0999999999999996"/>
    <n v="20171204"/>
    <s v="CDFO"/>
    <s v="CDFO"/>
    <n v="3"/>
    <s v="!03NOCN0854"/>
    <x v="1"/>
    <m/>
    <m/>
    <m/>
    <m/>
    <n v="1"/>
    <n v="1"/>
    <x v="10"/>
    <n v="20090527"/>
    <n v="20090527"/>
    <s v="2FS  TOMFR0132"/>
    <s v="2FS  TOMMH0160"/>
    <s v="2FS  TOMFS0132"/>
    <x v="2"/>
    <s v="H"/>
    <s v="B"/>
    <m/>
    <n v="0.85"/>
    <n v="43"/>
    <s v="N"/>
    <m/>
    <m/>
    <m/>
    <m/>
    <n v="0"/>
    <n v="44855"/>
    <m/>
    <m/>
    <s v="B"/>
    <m/>
    <m/>
    <m/>
    <m/>
    <s v="70,298 ON HAND FOR 2010 SMOLT 1+ RELEASE."/>
    <x v="35"/>
    <s v="H-Spius Creek H"/>
    <s v="S-Salmon R/TOMF"/>
    <s v="BC"/>
    <s v="FRTH"/>
    <s v="TOMF"/>
    <s v="N"/>
    <s v=""/>
    <m/>
  </r>
  <r>
    <s v="N"/>
    <n v="4.0999999999999996"/>
    <n v="20171204"/>
    <s v="CDFO"/>
    <s v="CDFO"/>
    <n v="3"/>
    <s v="!03NOCN0735"/>
    <x v="1"/>
    <m/>
    <m/>
    <m/>
    <m/>
    <n v="1"/>
    <n v="2"/>
    <x v="27"/>
    <n v="200805"/>
    <n v="200805"/>
    <s v="2FS  TOMFR0161"/>
    <s v="2FS  TOMFH2083"/>
    <s v="2FS  TOMFS0161"/>
    <x v="1"/>
    <s v="H"/>
    <s v="B"/>
    <s v="FR"/>
    <n v="3"/>
    <m/>
    <s v="N"/>
    <m/>
    <m/>
    <m/>
    <m/>
    <n v="0"/>
    <n v="250"/>
    <m/>
    <m/>
    <s v="B"/>
    <m/>
    <m/>
    <m/>
    <m/>
    <s v="CLASSROOM INCUBATION"/>
    <x v="1"/>
    <s v="H-Revelstoke Schools"/>
    <s v="S-Shuswap R Low"/>
    <s v="BC"/>
    <s v="FRTH"/>
    <s v="TOMF"/>
    <s v="N"/>
    <s v=""/>
    <m/>
  </r>
  <r>
    <s v="T"/>
    <n v="4.0999999999999996"/>
    <n v="20171204"/>
    <s v="CDFO"/>
    <s v="CDFO"/>
    <n v="3"/>
    <s v="020424"/>
    <x v="0"/>
    <m/>
    <m/>
    <m/>
    <m/>
    <n v="1"/>
    <n v="2"/>
    <x v="11"/>
    <n v="19900404"/>
    <n v="19900404"/>
    <s v="2FS  TOMFR1958"/>
    <s v="2FS  TOMFH1958"/>
    <s v="2FS  TOMFS1958"/>
    <x v="1"/>
    <s v="H"/>
    <s v="B"/>
    <m/>
    <n v="7"/>
    <n v="84"/>
    <s v="N"/>
    <n v="5000"/>
    <n v="25075"/>
    <m/>
    <m/>
    <n v="0"/>
    <n v="234249"/>
    <n v="5000"/>
    <n v="512"/>
    <s v="W"/>
    <n v="0.02"/>
    <n v="25"/>
    <n v="1000"/>
    <m/>
    <s v="TIME OF RELEASE:EARLY. REPLICATE OF 020423"/>
    <x v="12"/>
    <s v="H-Shuswap River, Middle,"/>
    <s v="S-Shuswap R Middle"/>
    <s v="BC"/>
    <s v="FRTH"/>
    <s v="TOMF"/>
    <s v="N"/>
    <n v="9.3419341974077774"/>
    <m/>
  </r>
  <r>
    <s v="N"/>
    <n v="4.0999999999999996"/>
    <n v="20171204"/>
    <s v="CDFO"/>
    <s v="CDFO"/>
    <n v="3"/>
    <s v="!03NOCN01121"/>
    <x v="1"/>
    <m/>
    <m/>
    <m/>
    <m/>
    <n v="1"/>
    <n v="1"/>
    <x v="25"/>
    <n v="20020617"/>
    <n v="20020617"/>
    <s v="2FS  TOMMR1387"/>
    <s v="2FS  TOMMH0160"/>
    <s v="2FS  TOMMS1387"/>
    <x v="2"/>
    <s v="H"/>
    <s v="B"/>
    <m/>
    <n v="3.07"/>
    <n v="66"/>
    <s v="N"/>
    <m/>
    <m/>
    <m/>
    <m/>
    <n v="0"/>
    <n v="19803"/>
    <m/>
    <m/>
    <s v="W"/>
    <m/>
    <m/>
    <m/>
    <m/>
    <s v="FED FRY RELEASED ABOVE CONFLUENCE WITH JULIET CREEK."/>
    <x v="18"/>
    <s v="H-Spius Creek H"/>
    <s v="S-Coldwater R"/>
    <s v="BC"/>
    <s v="FRTH"/>
    <s v="TOMM"/>
    <s v="N"/>
    <s v=""/>
    <m/>
  </r>
  <r>
    <s v="N"/>
    <n v="4.0999999999999996"/>
    <n v="20171204"/>
    <s v="CDFO"/>
    <s v="CDFO"/>
    <n v="3"/>
    <s v="!03NOCN0829"/>
    <x v="1"/>
    <m/>
    <m/>
    <m/>
    <m/>
    <n v="1"/>
    <n v="2"/>
    <x v="10"/>
    <n v="20090603"/>
    <n v="20090603"/>
    <s v="2FS  LWFRR2700"/>
    <s v="2FS  LWFRH0150"/>
    <s v="2FS  LWFRS1155"/>
    <x v="1"/>
    <s v="H"/>
    <s v="P"/>
    <m/>
    <n v="5.2"/>
    <n v="79"/>
    <s v="N"/>
    <m/>
    <m/>
    <m/>
    <m/>
    <n v="0"/>
    <n v="97426"/>
    <m/>
    <m/>
    <s v="B"/>
    <m/>
    <m/>
    <m/>
    <m/>
    <m/>
    <x v="74"/>
    <s v="H-Inch Creek H"/>
    <s v="S-Maria Sl"/>
    <s v="BC"/>
    <s v="FRTH"/>
    <s v="LWFR"/>
    <s v="N"/>
    <s v=""/>
    <m/>
  </r>
  <r>
    <s v="T"/>
    <n v="4.0999999999999996"/>
    <n v="20171204"/>
    <s v="CDFO"/>
    <s v="CDFO"/>
    <n v="3"/>
    <s v="020621"/>
    <x v="0"/>
    <m/>
    <m/>
    <m/>
    <m/>
    <n v="1"/>
    <n v="2"/>
    <x v="11"/>
    <n v="19900516"/>
    <n v="19900516"/>
    <s v="2FS  TOMFR0045"/>
    <s v="2FS  TOMFH0162"/>
    <s v="2FS  TOMFS0045"/>
    <x v="1"/>
    <s v="H"/>
    <s v="B"/>
    <m/>
    <n v="6.3"/>
    <n v="82"/>
    <s v="N"/>
    <n v="5000"/>
    <n v="24751"/>
    <m/>
    <m/>
    <n v="0"/>
    <n v="31915"/>
    <n v="5000"/>
    <n v="250"/>
    <s v="B"/>
    <n v="0.01"/>
    <n v="40"/>
    <n v="200"/>
    <m/>
    <s v="COMBINE WITH 020363. COMPARES SURVIVAL TO SIZES OF 020619-20 AT RELEASE."/>
    <x v="17"/>
    <s v="H-Clearwater River, Up, H"/>
    <s v="S-Raft R"/>
    <s v="BC"/>
    <s v="FRTH"/>
    <s v="TOMF"/>
    <s v="N"/>
    <n v="1.2894428507939073"/>
    <m/>
  </r>
  <r>
    <s v="N"/>
    <n v="4.0999999999999996"/>
    <n v="20171204"/>
    <s v="CDFO"/>
    <s v="CDFO"/>
    <n v="3"/>
    <s v="!03NOCN0476"/>
    <x v="1"/>
    <m/>
    <m/>
    <m/>
    <m/>
    <n v="1"/>
    <n v="1"/>
    <x v="29"/>
    <n v="20050526"/>
    <n v="20050526"/>
    <s v="2FS  TOMFR0132"/>
    <s v="2FS  TOMMH0160"/>
    <s v="2FS  TOMFS0132"/>
    <x v="2"/>
    <s v="H"/>
    <s v="B"/>
    <m/>
    <n v="1.47"/>
    <n v="51"/>
    <s v="N"/>
    <m/>
    <m/>
    <m/>
    <m/>
    <n v="0"/>
    <n v="33346"/>
    <m/>
    <m/>
    <s v="B"/>
    <m/>
    <m/>
    <m/>
    <m/>
    <s v="RELEASED AT 7 DIFFERENT SITES IN THE UPPER SALMON R"/>
    <x v="35"/>
    <s v="H-Spius Creek H"/>
    <s v="S-Salmon R/TOMF"/>
    <s v="BC"/>
    <s v="FRTH"/>
    <s v="TOMF"/>
    <s v="N"/>
    <s v=""/>
    <m/>
  </r>
  <r>
    <s v="N"/>
    <n v="4.0999999999999996"/>
    <n v="20171204"/>
    <s v="CDFO"/>
    <s v="CDFO"/>
    <n v="3"/>
    <s v="!03NOCN0666"/>
    <x v="1"/>
    <m/>
    <m/>
    <m/>
    <m/>
    <n v="1"/>
    <n v="2"/>
    <x v="22"/>
    <n v="20070620"/>
    <n v="20070620"/>
    <s v="2FS  UPFRR5685"/>
    <s v="2FS  UPFRH1651"/>
    <s v="2FS  UPFRS0155"/>
    <x v="2"/>
    <s v="H"/>
    <s v="B"/>
    <s v="FR"/>
    <n v="2"/>
    <m/>
    <s v="N"/>
    <m/>
    <m/>
    <m/>
    <m/>
    <n v="0"/>
    <n v="900"/>
    <m/>
    <m/>
    <s v="B"/>
    <m/>
    <m/>
    <m/>
    <m/>
    <s v="CLASSROOM INCUBATION."/>
    <x v="24"/>
    <s v="H-Pr George (Mackenzie) S"/>
    <s v="S-Quesnel R"/>
    <s v="BC"/>
    <s v="FRTH"/>
    <s v="UPFR"/>
    <s v="N"/>
    <s v=""/>
    <m/>
  </r>
  <r>
    <s v="N"/>
    <n v="4.0999999999999996"/>
    <n v="20171204"/>
    <s v="CDFO"/>
    <s v="CDFO"/>
    <n v="3"/>
    <s v="!03NOCN92103"/>
    <x v="1"/>
    <m/>
    <m/>
    <m/>
    <m/>
    <n v="1"/>
    <n v="2"/>
    <x v="4"/>
    <n v="19940326"/>
    <n v="19940402"/>
    <s v="2FS  UPFRR0155"/>
    <s v="2FS  UPFRH0155"/>
    <s v="2FS  UPFRS0155"/>
    <x v="3"/>
    <s v="H"/>
    <s v="B"/>
    <m/>
    <n v="12"/>
    <n v="100"/>
    <s v="N"/>
    <m/>
    <m/>
    <m/>
    <m/>
    <n v="0"/>
    <n v="175908"/>
    <m/>
    <m/>
    <s v="B"/>
    <m/>
    <m/>
    <m/>
    <m/>
    <s v="YEARLING RELEASE"/>
    <x v="5"/>
    <s v="H-Quesnel River H"/>
    <s v="S-Quesnel R"/>
    <s v="BC"/>
    <s v="FRTH"/>
    <s v="UPFR"/>
    <s v="N"/>
    <s v=""/>
    <m/>
  </r>
  <r>
    <s v="N"/>
    <n v="4.0999999999999996"/>
    <n v="20171204"/>
    <s v="CDFO"/>
    <s v="CDFO"/>
    <n v="3"/>
    <s v="!03NOCN9213"/>
    <x v="1"/>
    <m/>
    <m/>
    <m/>
    <m/>
    <n v="1"/>
    <n v="3"/>
    <x v="4"/>
    <n v="19930909"/>
    <n v="19930921"/>
    <s v="2FS  LWFRR0154"/>
    <s v="2FS  LWFRH0154"/>
    <s v="2FS  LWFRS0229"/>
    <x v="2"/>
    <s v="H"/>
    <s v="B"/>
    <m/>
    <n v="16.5"/>
    <m/>
    <s v="N"/>
    <m/>
    <m/>
    <m/>
    <m/>
    <n v="0"/>
    <n v="25483"/>
    <m/>
    <m/>
    <s v="B"/>
    <m/>
    <m/>
    <m/>
    <m/>
    <s v="INTENDED YEARLING RELEASE.REL'D DUE TO POOR QUALITY"/>
    <x v="3"/>
    <s v="H-Chehalis River H"/>
    <s v="S-Harrison R"/>
    <s v="BC"/>
    <s v="FRTH"/>
    <s v="LWFR"/>
    <s v="N"/>
    <s v=""/>
    <m/>
  </r>
  <r>
    <s v="N"/>
    <n v="4.0999999999999996"/>
    <n v="20171204"/>
    <s v="CDFO"/>
    <s v="CDFO"/>
    <n v="3"/>
    <s v="!03NOCN0510"/>
    <x v="1"/>
    <m/>
    <m/>
    <m/>
    <m/>
    <n v="1"/>
    <n v="2"/>
    <x v="14"/>
    <n v="20060525"/>
    <n v="20060525"/>
    <s v="2FS  TOMFR1958"/>
    <s v="2FS  TOMFH1958"/>
    <s v="2FS  TOMFS1958"/>
    <x v="1"/>
    <s v="H"/>
    <s v="P"/>
    <m/>
    <n v="9.1300000000000008"/>
    <n v="91"/>
    <s v="N"/>
    <m/>
    <m/>
    <m/>
    <m/>
    <n v="0"/>
    <n v="206000"/>
    <m/>
    <m/>
    <s v="B"/>
    <m/>
    <m/>
    <m/>
    <m/>
    <s v="SEMI-VOL FROM RACEWAY TO M-SHUSWAP -600 FOR PINHEADS"/>
    <x v="12"/>
    <s v="H-Shuswap River, Middle,"/>
    <s v="S-Shuswap R Middle"/>
    <s v="BC"/>
    <s v="FRTH"/>
    <s v="TOMF"/>
    <s v="N"/>
    <s v=""/>
    <m/>
  </r>
  <r>
    <s v="N"/>
    <n v="4.0999999999999996"/>
    <n v="20171204"/>
    <s v="CDFO"/>
    <s v="CDFO"/>
    <n v="3"/>
    <s v="!03NOCN03112"/>
    <x v="1"/>
    <m/>
    <m/>
    <m/>
    <m/>
    <n v="1"/>
    <n v="1"/>
    <x v="21"/>
    <n v="20040423"/>
    <n v="20040423"/>
    <s v="2FS  TOMMR1387"/>
    <s v="2FS  TOMMH0160"/>
    <s v="2FS  TOMMS1387"/>
    <x v="2"/>
    <s v="H"/>
    <s v="B"/>
    <m/>
    <n v="1.27"/>
    <n v="49"/>
    <s v="N"/>
    <m/>
    <m/>
    <m/>
    <m/>
    <n v="0"/>
    <n v="7877"/>
    <m/>
    <m/>
    <s v="B"/>
    <m/>
    <m/>
    <m/>
    <m/>
    <s v="FRY FROM LIGHT BKD+ FEMALES. SCATTER RELEASE."/>
    <x v="18"/>
    <s v="H-Spius Creek H"/>
    <s v="S-Coldwater R"/>
    <s v="BC"/>
    <s v="FRTH"/>
    <s v="TOMM"/>
    <s v="N"/>
    <s v=""/>
    <m/>
  </r>
  <r>
    <s v="N"/>
    <n v="4.0999999999999996"/>
    <n v="20171204"/>
    <s v="CDFO"/>
    <s v="CDFO"/>
    <n v="3"/>
    <s v="!03NOCN0239"/>
    <x v="1"/>
    <m/>
    <m/>
    <m/>
    <m/>
    <n v="1"/>
    <n v="2"/>
    <x v="20"/>
    <n v="20030512"/>
    <n v="20030512"/>
    <s v="2FS  LWFRR0154"/>
    <s v="2FS  LWFRH0154"/>
    <s v="2FS  LWFRS0154"/>
    <x v="1"/>
    <s v="H"/>
    <s v="P"/>
    <m/>
    <n v="6.13"/>
    <m/>
    <s v="N"/>
    <m/>
    <m/>
    <m/>
    <m/>
    <n v="0"/>
    <n v="575775"/>
    <m/>
    <m/>
    <s v="B"/>
    <m/>
    <m/>
    <m/>
    <m/>
    <m/>
    <x v="3"/>
    <s v="H-Chehalis River H"/>
    <s v="S-Chehalis R"/>
    <s v="BC"/>
    <s v="FRTH"/>
    <s v="LWFR"/>
    <s v="N"/>
    <s v=""/>
    <m/>
  </r>
  <r>
    <s v="T"/>
    <n v="4.0999999999999996"/>
    <n v="20171204"/>
    <s v="CDFO"/>
    <s v="CDFO"/>
    <n v="3"/>
    <s v="180480"/>
    <x v="2"/>
    <m/>
    <m/>
    <s v="D"/>
    <s v="032009H00000399"/>
    <n v="1"/>
    <n v="3"/>
    <x v="10"/>
    <n v="20090519"/>
    <n v="20090526"/>
    <s v="2FS  LWFRR0107"/>
    <s v="2FS  LWFRH0107"/>
    <s v="2FS  LWFRS0107"/>
    <x v="1"/>
    <s v="H"/>
    <s v="P"/>
    <m/>
    <n v="5.6"/>
    <m/>
    <s v="N"/>
    <n v="5000"/>
    <n v="49758"/>
    <m/>
    <m/>
    <n v="0"/>
    <n v="220676"/>
    <n v="5000"/>
    <n v="203"/>
    <m/>
    <n v="4.1000000000000003E-3"/>
    <n v="40"/>
    <n v="1007"/>
    <m/>
    <s v="ADCWT OF DIT PAIR. SEE 180481 FOR CWT ONLY."/>
    <x v="16"/>
    <s v="H-Chilliwack River H"/>
    <s v="S-Chilliwack R"/>
    <s v="BC"/>
    <s v="FRTH"/>
    <s v="LWFR"/>
    <s v="N"/>
    <n v="4.4349853289923225"/>
    <m/>
  </r>
  <r>
    <s v="N"/>
    <n v="4.0999999999999996"/>
    <n v="20171204"/>
    <s v="CDFO"/>
    <s v="CDFO"/>
    <n v="3"/>
    <s v="!03NOCN0229"/>
    <x v="1"/>
    <m/>
    <m/>
    <m/>
    <m/>
    <n v="1"/>
    <n v="2"/>
    <x v="20"/>
    <n v="20030602"/>
    <n v="20030602"/>
    <s v="2FS  LWFRR6395"/>
    <s v="2FS  LWFRH0150"/>
    <s v="2FS  LWFRS1155"/>
    <x v="1"/>
    <s v="H"/>
    <s v="B"/>
    <m/>
    <n v="7"/>
    <n v="85"/>
    <s v="N"/>
    <m/>
    <m/>
    <m/>
    <m/>
    <n v="0"/>
    <n v="20350"/>
    <m/>
    <m/>
    <s v="B"/>
    <m/>
    <m/>
    <m/>
    <m/>
    <s v="EXTENTION OF RANGE OF LOWER FRASER RED STOCK"/>
    <x v="79"/>
    <s v="H-Inch Creek H"/>
    <s v="S-Maria Sl"/>
    <s v="BC"/>
    <s v="FRTH"/>
    <s v="LWFR"/>
    <s v="N"/>
    <s v=""/>
    <m/>
  </r>
  <r>
    <s v="T"/>
    <n v="4.0999999999999996"/>
    <n v="20171204"/>
    <s v="CDFO"/>
    <s v="CDFO"/>
    <n v="3"/>
    <s v="184907"/>
    <x v="2"/>
    <m/>
    <m/>
    <m/>
    <m/>
    <n v="1"/>
    <n v="2"/>
    <x v="14"/>
    <n v="20060510"/>
    <n v="20060511"/>
    <s v="2FS  TOMFR0161"/>
    <s v="2FS  TOMFH1958"/>
    <s v="2FS  TOMFS0161"/>
    <x v="1"/>
    <s v="H"/>
    <s v="P"/>
    <m/>
    <n v="5.38"/>
    <n v="76"/>
    <s v="N"/>
    <n v="5000"/>
    <n v="48216"/>
    <m/>
    <m/>
    <n v="0"/>
    <n v="76829"/>
    <n v="5000"/>
    <n v="2009"/>
    <s v="B"/>
    <n v="0.04"/>
    <n v="32"/>
    <n v="100"/>
    <m/>
    <m/>
    <x v="1"/>
    <s v="H-Shuswap River, Middle,"/>
    <s v="S-Shuswap R Low"/>
    <s v="BC"/>
    <s v="FRTH"/>
    <s v="TOMF"/>
    <s v="N"/>
    <n v="1.5934337149493945"/>
    <m/>
  </r>
  <r>
    <s v="N"/>
    <n v="4.0999999999999996"/>
    <n v="20171204"/>
    <s v="CDFO"/>
    <s v="CDFO"/>
    <n v="3"/>
    <s v="!03NOCN0245"/>
    <x v="1"/>
    <m/>
    <m/>
    <m/>
    <m/>
    <n v="1"/>
    <n v="3"/>
    <x v="20"/>
    <n v="20030610"/>
    <n v="20030610"/>
    <s v="2FS  LWFRR0499"/>
    <s v="2FS  LWFRH0499"/>
    <s v="2FS  LWFRS0107"/>
    <x v="1"/>
    <s v="H"/>
    <s v="B"/>
    <m/>
    <n v="3"/>
    <m/>
    <s v="N"/>
    <m/>
    <m/>
    <m/>
    <m/>
    <n v="0"/>
    <n v="8800"/>
    <m/>
    <m/>
    <s v="B"/>
    <m/>
    <m/>
    <m/>
    <m/>
    <m/>
    <x v="10"/>
    <s v="H-Coquitlam River H"/>
    <s v="S-Chilliwack R"/>
    <s v="BC"/>
    <s v="FRTH"/>
    <s v="LWFR"/>
    <s v="N"/>
    <s v=""/>
    <m/>
  </r>
  <r>
    <s v="N"/>
    <n v="4.0999999999999996"/>
    <n v="20171204"/>
    <s v="CDFO"/>
    <s v="CDFO"/>
    <n v="3"/>
    <s v="!03NOCN02115"/>
    <x v="1"/>
    <m/>
    <m/>
    <m/>
    <m/>
    <n v="1"/>
    <n v="1"/>
    <x v="20"/>
    <n v="20040416"/>
    <n v="20040420"/>
    <s v="2FS  TOMMR1387"/>
    <s v="2FS  TOMMH0160"/>
    <s v="2FS  TOMMS1387"/>
    <x v="3"/>
    <s v="H"/>
    <s v="P"/>
    <m/>
    <n v="15.3"/>
    <n v="112"/>
    <s v="N"/>
    <m/>
    <m/>
    <m/>
    <m/>
    <n v="0"/>
    <n v="89052"/>
    <m/>
    <m/>
    <s v="W"/>
    <m/>
    <m/>
    <m/>
    <m/>
    <s v="RELEASED AT COQUIHALLA LAKES TURNOFF"/>
    <x v="18"/>
    <s v="H-Spius Creek H"/>
    <s v="S-Coldwater R"/>
    <s v="BC"/>
    <s v="FRTH"/>
    <s v="TOMM"/>
    <s v="N"/>
    <s v=""/>
    <m/>
  </r>
  <r>
    <s v="N"/>
    <n v="4.0999999999999996"/>
    <n v="20171204"/>
    <s v="CDFO"/>
    <s v="CDFO"/>
    <n v="3"/>
    <s v="!03NOCN0393"/>
    <x v="1"/>
    <m/>
    <m/>
    <m/>
    <m/>
    <n v="1"/>
    <n v="1"/>
    <x v="21"/>
    <n v="20040531"/>
    <n v="20040531"/>
    <s v="2FS  LWFRR0152"/>
    <s v="2FS  LWFRH0152"/>
    <s v="2FS  LWFRS0152"/>
    <x v="1"/>
    <s v="H"/>
    <s v="P"/>
    <m/>
    <n v="3"/>
    <m/>
    <s v="N"/>
    <m/>
    <m/>
    <m/>
    <m/>
    <n v="0"/>
    <n v="8000"/>
    <m/>
    <m/>
    <s v="B"/>
    <m/>
    <m/>
    <m/>
    <m/>
    <s v="RELEASE DATA ESTIMATED."/>
    <x v="13"/>
    <s v="H-Birkenhead River H"/>
    <s v="S-Birkenhead R"/>
    <s v="BC"/>
    <s v="FRTH"/>
    <s v="LWFR"/>
    <s v="N"/>
    <s v=""/>
    <m/>
  </r>
  <r>
    <s v="T"/>
    <n v="4.0999999999999996"/>
    <n v="20171204"/>
    <s v="CDFO"/>
    <s v="CDFO"/>
    <n v="3"/>
    <s v="022760"/>
    <x v="0"/>
    <m/>
    <m/>
    <m/>
    <m/>
    <n v="1"/>
    <n v="3"/>
    <x v="26"/>
    <n v="19840619"/>
    <n v="19840620"/>
    <s v="2FS  LWFRR0154"/>
    <s v="2FS  LWFRH0154"/>
    <s v="2FS  LWFRS0229"/>
    <x v="1"/>
    <s v="H"/>
    <s v="B"/>
    <m/>
    <n v="3.9"/>
    <m/>
    <s v="N"/>
    <n v="5000"/>
    <n v="31264"/>
    <m/>
    <m/>
    <n v="0"/>
    <n v="390461"/>
    <n v="5000"/>
    <n v="236"/>
    <m/>
    <n v="7.4999999999999997E-3"/>
    <n v="2"/>
    <m/>
    <m/>
    <s v="TIME OF RELEASE: LATE"/>
    <x v="3"/>
    <s v="H-Chehalis River H"/>
    <s v="S-Harrison R"/>
    <s v="BC"/>
    <s v="FRTH"/>
    <s v="LWFR"/>
    <s v="N"/>
    <n v="12.489156857727737"/>
    <m/>
  </r>
  <r>
    <s v="T"/>
    <n v="4.0999999999999996"/>
    <n v="20171204"/>
    <s v="CDFO"/>
    <s v="CDFO"/>
    <n v="3"/>
    <s v="020650"/>
    <x v="0"/>
    <m/>
    <m/>
    <m/>
    <m/>
    <n v="1"/>
    <n v="2"/>
    <x v="11"/>
    <n v="19900521"/>
    <n v="19900521"/>
    <s v="2FS  TOMFR0364"/>
    <s v="2FS  TOMFH0364"/>
    <s v="2FS  TOMFS0161"/>
    <x v="1"/>
    <s v="H"/>
    <s v="B"/>
    <m/>
    <n v="5.5"/>
    <n v="78"/>
    <s v="N"/>
    <n v="5000"/>
    <n v="25723"/>
    <m/>
    <m/>
    <n v="0"/>
    <n v="18185"/>
    <n v="5000"/>
    <n v="392"/>
    <s v="B"/>
    <n v="1.4999999999999999E-2"/>
    <n v="30"/>
    <n v="200"/>
    <m/>
    <m/>
    <x v="43"/>
    <s v="H-Adams River, Upper"/>
    <s v="S-Shuswap R Low"/>
    <s v="BC"/>
    <s v="FRTH"/>
    <s v="TOMF"/>
    <s v="N"/>
    <n v="0.70695486529564977"/>
    <m/>
  </r>
  <r>
    <s v="T"/>
    <n v="4.0999999999999996"/>
    <n v="20171204"/>
    <s v="CDFO"/>
    <s v="CDFO"/>
    <n v="3"/>
    <s v="022761"/>
    <x v="0"/>
    <m/>
    <m/>
    <m/>
    <m/>
    <n v="1"/>
    <n v="3"/>
    <x v="26"/>
    <n v="19840619"/>
    <n v="19840620"/>
    <s v="2FS  LWFRR0154"/>
    <s v="2FS  LWFRH0154"/>
    <s v="2FS  LWFRS0229"/>
    <x v="1"/>
    <s v="H"/>
    <s v="B"/>
    <m/>
    <n v="3.3"/>
    <m/>
    <s v="N"/>
    <n v="5000"/>
    <n v="26358"/>
    <m/>
    <m/>
    <n v="5000"/>
    <n v="334"/>
    <m/>
    <m/>
    <m/>
    <n v="1.2500000000000001E-2"/>
    <n v="2"/>
    <m/>
    <m/>
    <s v="TIME OF RELEASE: LATE"/>
    <x v="3"/>
    <s v="H-Chehalis River H"/>
    <s v="S-Harrison R"/>
    <s v="BC"/>
    <s v="FRTH"/>
    <s v="LWFR"/>
    <s v="N"/>
    <n v="1.2671674633887246E-2"/>
    <m/>
  </r>
  <r>
    <s v="N"/>
    <n v="4.0999999999999996"/>
    <n v="20171204"/>
    <s v="CDFO"/>
    <s v="CDFO"/>
    <n v="3"/>
    <s v="!03NOCN9310"/>
    <x v="1"/>
    <m/>
    <m/>
    <m/>
    <m/>
    <n v="1"/>
    <n v="2"/>
    <x v="18"/>
    <n v="19940504"/>
    <n v="19940510"/>
    <s v="2FS  LWFRR0107"/>
    <s v="2FS  LWFRH0107"/>
    <s v="2FS  LWFRS0107"/>
    <x v="1"/>
    <s v="H"/>
    <s v="P"/>
    <m/>
    <n v="7.5"/>
    <n v="86"/>
    <s v="N"/>
    <m/>
    <m/>
    <m/>
    <m/>
    <n v="0"/>
    <n v="411510"/>
    <m/>
    <m/>
    <s v="B"/>
    <m/>
    <m/>
    <m/>
    <m/>
    <m/>
    <x v="16"/>
    <s v="H-Chilliwack River H"/>
    <s v="S-Chilliwack R"/>
    <s v="BC"/>
    <s v="FRTH"/>
    <s v="LWFR"/>
    <s v="N"/>
    <s v=""/>
    <m/>
  </r>
  <r>
    <s v="N"/>
    <n v="4.0999999999999996"/>
    <n v="20171204"/>
    <s v="CDFO"/>
    <s v="CDFO"/>
    <n v="3"/>
    <s v="!03NOCN0218"/>
    <x v="1"/>
    <m/>
    <m/>
    <m/>
    <m/>
    <n v="1"/>
    <n v="2"/>
    <x v="20"/>
    <n v="20030527"/>
    <n v="20030527"/>
    <s v="2FS  TOMFR1958"/>
    <s v="2FS  TOMFH1958"/>
    <s v="2FS  TOMFS1958"/>
    <x v="1"/>
    <s v="H"/>
    <s v="P"/>
    <m/>
    <n v="9.4"/>
    <n v="93"/>
    <s v="N"/>
    <m/>
    <m/>
    <m/>
    <m/>
    <n v="0"/>
    <n v="260920"/>
    <m/>
    <m/>
    <s v="B"/>
    <m/>
    <m/>
    <m/>
    <m/>
    <s v="SEMI VOLITIONAL RELEASE FROM RACEWAY THROUGH OUTFLOW CHANNEL TO MID. SHUSWAP"/>
    <x v="12"/>
    <s v="H-Shuswap River, Middle,"/>
    <s v="S-Shuswap R Middle"/>
    <s v="BC"/>
    <s v="FRTH"/>
    <s v="TOMF"/>
    <s v="N"/>
    <s v=""/>
    <m/>
  </r>
  <r>
    <s v="N"/>
    <n v="4.0999999999999996"/>
    <n v="20171204"/>
    <s v="CDFO"/>
    <s v="CDFO"/>
    <n v="3"/>
    <s v="!03NOCN94101"/>
    <x v="1"/>
    <m/>
    <m/>
    <m/>
    <m/>
    <n v="1"/>
    <n v="2"/>
    <x v="2"/>
    <n v="19960331"/>
    <n v="19960403"/>
    <s v="2FS  UPFRR0155"/>
    <s v="2FS  UPFRH0155"/>
    <s v="2FS  UPFRS0155"/>
    <x v="3"/>
    <s v="H"/>
    <s v="B"/>
    <m/>
    <n v="11.63"/>
    <m/>
    <s v="N"/>
    <m/>
    <m/>
    <m/>
    <m/>
    <n v="0"/>
    <n v="241845"/>
    <m/>
    <m/>
    <s v="B"/>
    <m/>
    <m/>
    <m/>
    <m/>
    <s v="YEARLING RELEASE; FUNDING FOR THIS HATCHERY WAS CUT &amp; PIP TOOK OVER."/>
    <x v="5"/>
    <s v="H-Quesnel River H"/>
    <s v="S-Quesnel R"/>
    <s v="BC"/>
    <s v="FRTH"/>
    <s v="UPFR"/>
    <s v="N"/>
    <s v=""/>
    <m/>
  </r>
  <r>
    <s v="N"/>
    <n v="4.0999999999999996"/>
    <n v="20171204"/>
    <s v="CDFO"/>
    <s v="CDFO"/>
    <n v="3"/>
    <s v="!03NOCN9413"/>
    <x v="1"/>
    <m/>
    <m/>
    <m/>
    <m/>
    <n v="1"/>
    <n v="2"/>
    <x v="2"/>
    <n v="19950515"/>
    <n v="19950516"/>
    <s v="2FS  LWFRR0154"/>
    <s v="2FS  LWFRH0154"/>
    <s v="2FS  LWFRS0107"/>
    <x v="1"/>
    <s v="H"/>
    <s v="P"/>
    <m/>
    <n v="9.4"/>
    <n v="94"/>
    <s v="N"/>
    <m/>
    <m/>
    <m/>
    <m/>
    <n v="0"/>
    <n v="215590"/>
    <m/>
    <m/>
    <s v="B"/>
    <m/>
    <m/>
    <m/>
    <m/>
    <m/>
    <x v="3"/>
    <s v="H-Chehalis River H"/>
    <s v="S-Chilliwack R"/>
    <s v="BC"/>
    <s v="FRTH"/>
    <s v="LWFR"/>
    <s v="N"/>
    <s v=""/>
    <m/>
  </r>
  <r>
    <s v="T"/>
    <n v="4.0999999999999996"/>
    <n v="20171204"/>
    <s v="CDFO"/>
    <s v="CDFO"/>
    <n v="3"/>
    <s v="182118"/>
    <x v="0"/>
    <m/>
    <m/>
    <m/>
    <m/>
    <n v="1"/>
    <n v="1"/>
    <x v="21"/>
    <n v="20050419"/>
    <n v="20050422"/>
    <s v="2FS  TOMFR0132"/>
    <s v="2FS  TOMMH0160"/>
    <s v="2FS  TOMFS0132"/>
    <x v="3"/>
    <s v="H"/>
    <s v="P"/>
    <m/>
    <n v="15.7"/>
    <n v="112"/>
    <s v="N"/>
    <n v="5000"/>
    <n v="21356"/>
    <m/>
    <m/>
    <n v="0"/>
    <n v="9287"/>
    <m/>
    <m/>
    <s v="W"/>
    <m/>
    <m/>
    <m/>
    <m/>
    <s v="SEE ALSO 182332."/>
    <x v="35"/>
    <s v="H-Spius Creek H"/>
    <s v="S-Salmon R/TOMF"/>
    <s v="BC"/>
    <s v="FRTH"/>
    <s v="TOMF"/>
    <s v="N"/>
    <n v="0.4348660797902229"/>
    <m/>
  </r>
  <r>
    <s v="T"/>
    <n v="4.0999999999999996"/>
    <n v="20171204"/>
    <s v="CDFO"/>
    <s v="CDFO"/>
    <n v="3"/>
    <s v="181916"/>
    <x v="0"/>
    <m/>
    <m/>
    <m/>
    <m/>
    <n v="1"/>
    <n v="1"/>
    <x v="21"/>
    <n v="20050429"/>
    <n v="20050502"/>
    <s v="2FS  TOMMR0253"/>
    <s v="2FS  TOMMH0160"/>
    <s v="2FS  TOMMS0253"/>
    <x v="3"/>
    <s v="H"/>
    <s v="P"/>
    <m/>
    <n v="16"/>
    <n v="112"/>
    <s v="N"/>
    <n v="5000"/>
    <n v="22733"/>
    <m/>
    <m/>
    <n v="0"/>
    <n v="20241"/>
    <n v="5000"/>
    <n v="68"/>
    <s v="W"/>
    <n v="3.0000000000000001E-3"/>
    <n v="30"/>
    <n v="300"/>
    <m/>
    <s v="SEE ALSO 181915, 181917 &amp; 184050-51."/>
    <x v="8"/>
    <s v="H-Spius Creek H"/>
    <s v="S-Nicola R"/>
    <s v="BC"/>
    <s v="FRTH"/>
    <s v="TOMM"/>
    <s v="N"/>
    <n v="0.89037962433466766"/>
    <m/>
  </r>
  <r>
    <s v="T"/>
    <n v="4.0999999999999996"/>
    <n v="20171204"/>
    <s v="CDFO"/>
    <s v="CDFO"/>
    <n v="3"/>
    <s v="020101*1"/>
    <x v="0"/>
    <m/>
    <m/>
    <m/>
    <m/>
    <n v="1"/>
    <n v="3"/>
    <x v="42"/>
    <n v="19720726"/>
    <n v="19720731"/>
    <s v="2FS  LWFRR0229"/>
    <s v="2FS  GSMNH0103"/>
    <s v="2FS  LWFRS0229"/>
    <x v="1"/>
    <s v="H"/>
    <s v="B"/>
    <m/>
    <n v="4.7699999999999996"/>
    <m/>
    <s v="N"/>
    <n v="5000"/>
    <n v="24969"/>
    <m/>
    <m/>
    <n v="0"/>
    <n v="35689"/>
    <n v="5000"/>
    <n v="932"/>
    <m/>
    <n v="3.5999999999999997E-2"/>
    <m/>
    <m/>
    <s v="Y"/>
    <s v="WITH MARK 020201"/>
    <x v="30"/>
    <s v="H-Capilano River H"/>
    <s v="S-Harrison R"/>
    <s v="BC"/>
    <s v="FRTH"/>
    <s v="LWFR"/>
    <s v="N"/>
    <n v="1.4293323721414555"/>
    <m/>
  </r>
  <r>
    <s v="T"/>
    <n v="4.0999999999999996"/>
    <n v="20171204"/>
    <s v="CDFO"/>
    <s v="CDFO"/>
    <n v="3"/>
    <s v="020325"/>
    <x v="0"/>
    <m/>
    <m/>
    <m/>
    <m/>
    <n v="1"/>
    <n v="2"/>
    <x v="28"/>
    <n v="19911004"/>
    <n v="19911009"/>
    <s v="2FS  UPFRR0272"/>
    <s v="2FS  UPFRH0155"/>
    <s v="2FS  UPFRS0272"/>
    <x v="2"/>
    <s v="H"/>
    <s v="B"/>
    <m/>
    <n v="13.6"/>
    <n v="102"/>
    <s v="N"/>
    <n v="5000"/>
    <n v="25061"/>
    <m/>
    <m/>
    <n v="0"/>
    <n v="9901"/>
    <n v="5000"/>
    <n v="51"/>
    <s v="W"/>
    <n v="2E-3"/>
    <n v="1"/>
    <n v="100"/>
    <m/>
    <s v="TIME OF RELEASE-FALL. SEE ALSO 020323,020324"/>
    <x v="0"/>
    <s v="H-Quesnel River H"/>
    <s v="S-Chilko R"/>
    <s v="BC"/>
    <s v="FRTH"/>
    <s v="UPFR"/>
    <s v="N"/>
    <n v="0.39507601452456009"/>
    <m/>
  </r>
  <r>
    <s v="N"/>
    <n v="4.0999999999999996"/>
    <n v="20171204"/>
    <s v="CDFO"/>
    <s v="CDFO"/>
    <n v="3"/>
    <s v="!03NOCN0614"/>
    <x v="1"/>
    <m/>
    <m/>
    <m/>
    <m/>
    <n v="1"/>
    <n v="3"/>
    <x v="22"/>
    <n v="20070510"/>
    <n v="20070510"/>
    <s v="2FS  LWFRR0154"/>
    <s v="2FS  LWFRH0154"/>
    <s v="2FS  LWFRS0229"/>
    <x v="1"/>
    <s v="H"/>
    <s v="B"/>
    <m/>
    <n v="3.3"/>
    <m/>
    <s v="N"/>
    <m/>
    <m/>
    <m/>
    <m/>
    <n v="0"/>
    <n v="72221"/>
    <m/>
    <m/>
    <s v="B"/>
    <m/>
    <m/>
    <m/>
    <m/>
    <m/>
    <x v="3"/>
    <s v="H-Chehalis River H"/>
    <s v="S-Harrison R"/>
    <s v="BC"/>
    <s v="FRTH"/>
    <s v="LWFR"/>
    <s v="N"/>
    <s v=""/>
    <m/>
  </r>
  <r>
    <s v="T"/>
    <n v="4.0999999999999996"/>
    <n v="20171204"/>
    <s v="CDFO"/>
    <s v="CDFO"/>
    <n v="3"/>
    <s v="184211"/>
    <x v="0"/>
    <m/>
    <m/>
    <s v="D"/>
    <s v="031999H00001806"/>
    <n v="1"/>
    <n v="2"/>
    <x v="19"/>
    <n v="19990508"/>
    <n v="19990512"/>
    <s v="2FS  TOMFR0161"/>
    <s v="2FS  TOMFH1958"/>
    <s v="2FS  TOMFS0161"/>
    <x v="1"/>
    <s v="H"/>
    <s v="P"/>
    <m/>
    <n v="6.7"/>
    <n v="83"/>
    <s v="N"/>
    <n v="0"/>
    <n v="58009"/>
    <m/>
    <m/>
    <n v="0"/>
    <n v="1873"/>
    <m/>
    <m/>
    <m/>
    <n v="3.1300000000000001E-2"/>
    <n v="30"/>
    <n v="200"/>
    <m/>
    <s v="DOUBLE INDEX- CWT ONLY; SEE ALSO 184210 (CWTONLY) &amp; 184208-09 (ADCWT)"/>
    <x v="1"/>
    <s v="H-Shuswap River, Middle,"/>
    <s v="S-Shuswap R Low"/>
    <s v="BC"/>
    <s v="FRTH"/>
    <s v="TOMF"/>
    <s v="N"/>
    <n v="3.2288093226913069E-2"/>
    <m/>
  </r>
  <r>
    <s v="T"/>
    <n v="4.0999999999999996"/>
    <n v="20171204"/>
    <s v="CDFO"/>
    <s v="CDFO"/>
    <n v="3"/>
    <s v="184503"/>
    <x v="0"/>
    <m/>
    <m/>
    <m/>
    <m/>
    <n v="1"/>
    <n v="2"/>
    <x v="33"/>
    <n v="20010528"/>
    <n v="20010528"/>
    <s v="2FS  TOMFR1958"/>
    <s v="2FS  TOMFH1958"/>
    <s v="2FS  TOMFS1958"/>
    <x v="1"/>
    <s v="H"/>
    <s v="P"/>
    <m/>
    <n v="8.56"/>
    <n v="90"/>
    <s v="N"/>
    <n v="5000"/>
    <n v="25517"/>
    <m/>
    <m/>
    <n v="0"/>
    <n v="58341"/>
    <m/>
    <m/>
    <s v="B"/>
    <m/>
    <n v="59"/>
    <n v="100"/>
    <m/>
    <s v="SEE ALSO 184501/02."/>
    <x v="12"/>
    <s v="H-Shuswap River, Middle,"/>
    <s v="S-Shuswap R Middle"/>
    <s v="BC"/>
    <s v="FRTH"/>
    <s v="TOMF"/>
    <s v="N"/>
    <n v="2.2863581141983778"/>
    <m/>
  </r>
  <r>
    <s v="N"/>
    <n v="4.0999999999999996"/>
    <n v="20171204"/>
    <s v="CDFO"/>
    <s v="CDFO"/>
    <n v="3"/>
    <s v="!03NOCN0142"/>
    <x v="1"/>
    <m/>
    <m/>
    <m/>
    <m/>
    <n v="1"/>
    <n v="2"/>
    <x v="25"/>
    <n v="20011107"/>
    <n v="20011107"/>
    <s v="2FS  TOMFR1958"/>
    <s v="2FS  TOMFH1958"/>
    <s v="2FS  TOMFS1958"/>
    <x v="5"/>
    <s v="H"/>
    <s v="B"/>
    <m/>
    <m/>
    <m/>
    <s v="N"/>
    <m/>
    <m/>
    <m/>
    <m/>
    <n v="0"/>
    <n v="45400"/>
    <m/>
    <m/>
    <s v="W"/>
    <m/>
    <m/>
    <m/>
    <m/>
    <m/>
    <x v="12"/>
    <s v="H-Shuswap River, Middle,"/>
    <s v="S-Shuswap R Middle"/>
    <s v="BC"/>
    <s v="FRTH"/>
    <s v="TOMF"/>
    <s v="N"/>
    <s v=""/>
    <m/>
  </r>
  <r>
    <s v="N"/>
    <n v="4.0999999999999996"/>
    <n v="20171204"/>
    <s v="CDFO"/>
    <s v="CDFO"/>
    <n v="3"/>
    <s v="!03NOCN0536"/>
    <x v="1"/>
    <m/>
    <m/>
    <m/>
    <m/>
    <n v="1"/>
    <n v="3"/>
    <x v="14"/>
    <n v="20060614"/>
    <n v="20060614"/>
    <s v="2FS  LWFRR0154"/>
    <s v="2FS  LWFRH0154"/>
    <s v="2FS  LWFRS0229"/>
    <x v="1"/>
    <s v="H"/>
    <s v="P"/>
    <m/>
    <n v="5.45"/>
    <m/>
    <s v="N"/>
    <m/>
    <m/>
    <m/>
    <m/>
    <n v="0"/>
    <n v="116854"/>
    <m/>
    <m/>
    <s v="B"/>
    <m/>
    <m/>
    <m/>
    <m/>
    <s v="RELEASED AT HATCHERY"/>
    <x v="3"/>
    <s v="H-Chehalis River H"/>
    <s v="S-Harrison R"/>
    <s v="BC"/>
    <s v="FRTH"/>
    <s v="LWFR"/>
    <s v="N"/>
    <s v=""/>
    <m/>
  </r>
  <r>
    <s v="T"/>
    <n v="4.0999999999999996"/>
    <n v="20171204"/>
    <s v="CDFO"/>
    <s v="CDFO"/>
    <n v="3"/>
    <s v="184504"/>
    <x v="0"/>
    <m/>
    <m/>
    <s v="D"/>
    <s v="032001H00001804"/>
    <n v="1"/>
    <n v="2"/>
    <x v="33"/>
    <n v="20010515"/>
    <n v="20010518"/>
    <s v="2FS  TOMFR0161"/>
    <s v="2FS  TOMFH1958"/>
    <s v="2FS  TOMFS0161"/>
    <x v="1"/>
    <s v="H"/>
    <s v="P"/>
    <m/>
    <n v="6.38"/>
    <n v="82"/>
    <s v="N"/>
    <n v="5000"/>
    <n v="24611"/>
    <m/>
    <m/>
    <n v="0"/>
    <n v="94135"/>
    <m/>
    <m/>
    <s v="B"/>
    <m/>
    <n v="37"/>
    <n v="100"/>
    <m/>
    <s v="DOUBLE INDEX ADCWT. SEE ALSO 184505-07. COMPARE TO CWT ONLY 184508-11."/>
    <x v="1"/>
    <s v="H-Shuswap River, Middle,"/>
    <s v="S-Shuswap R Low"/>
    <s v="BC"/>
    <s v="FRTH"/>
    <s v="TOMF"/>
    <s v="N"/>
    <n v="3.8249156881069442"/>
    <m/>
  </r>
  <r>
    <s v="N"/>
    <n v="4.0999999999999996"/>
    <n v="20171204"/>
    <s v="CDFO"/>
    <s v="CDFO"/>
    <n v="3"/>
    <s v="!03NOCN0297"/>
    <x v="1"/>
    <m/>
    <m/>
    <m/>
    <m/>
    <n v="1"/>
    <n v="2"/>
    <x v="20"/>
    <n v="20021107"/>
    <n v="20021112"/>
    <s v="2FS  TOMFR1958"/>
    <s v="2FS  TOMFH1958"/>
    <s v="2FS  TOMFS1958"/>
    <x v="5"/>
    <s v="H"/>
    <s v="P"/>
    <m/>
    <m/>
    <m/>
    <s v="N"/>
    <m/>
    <m/>
    <m/>
    <m/>
    <n v="0"/>
    <n v="73160"/>
    <m/>
    <m/>
    <s v="B"/>
    <m/>
    <m/>
    <m/>
    <m/>
    <m/>
    <x v="12"/>
    <s v="H-Shuswap River, Middle,"/>
    <s v="S-Shuswap R Middle"/>
    <s v="BC"/>
    <s v="FRTH"/>
    <s v="TOMF"/>
    <s v="N"/>
    <s v=""/>
    <m/>
  </r>
  <r>
    <s v="N"/>
    <n v="4.0999999999999996"/>
    <n v="20171204"/>
    <s v="CDFO"/>
    <s v="CDFO"/>
    <n v="3"/>
    <s v="!03NOCN0696"/>
    <x v="1"/>
    <m/>
    <m/>
    <m/>
    <m/>
    <n v="1"/>
    <n v="1"/>
    <x v="22"/>
    <n v="20070711"/>
    <n v="20070711"/>
    <s v="2FS  TOMFR0132"/>
    <s v="2FS  TOMMH0160"/>
    <s v="2FS  TOMFS0132"/>
    <x v="2"/>
    <s v="H"/>
    <s v="B"/>
    <m/>
    <n v="3.39"/>
    <n v="68"/>
    <s v="N"/>
    <m/>
    <m/>
    <m/>
    <m/>
    <n v="0"/>
    <n v="55890"/>
    <m/>
    <m/>
    <s v="W"/>
    <m/>
    <m/>
    <m/>
    <m/>
    <m/>
    <x v="35"/>
    <s v="H-Spius Creek H"/>
    <s v="S-Salmon R/TOMF"/>
    <s v="BC"/>
    <s v="FRTH"/>
    <s v="TOMF"/>
    <s v="N"/>
    <s v=""/>
    <m/>
  </r>
  <r>
    <s v="T"/>
    <n v="4.0999999999999996"/>
    <n v="20171204"/>
    <s v="CDFO"/>
    <s v="CDFO"/>
    <n v="3"/>
    <s v="184508"/>
    <x v="0"/>
    <m/>
    <m/>
    <s v="D"/>
    <s v="032001H00001804"/>
    <n v="1"/>
    <n v="2"/>
    <x v="33"/>
    <n v="20010515"/>
    <n v="20010518"/>
    <s v="2FS  TOMFR0161"/>
    <s v="2FS  TOMFH1958"/>
    <s v="2FS  TOMFS0161"/>
    <x v="1"/>
    <s v="H"/>
    <s v="P"/>
    <m/>
    <n v="6.38"/>
    <n v="82"/>
    <s v="N"/>
    <n v="0"/>
    <n v="25893"/>
    <m/>
    <m/>
    <m/>
    <m/>
    <m/>
    <m/>
    <m/>
    <m/>
    <n v="37"/>
    <n v="100"/>
    <m/>
    <s v="DOUBLE INDEX CWT ONLY. SEE ALSO 184509-11. COMPARE TO ADCWT 184504-07."/>
    <x v="1"/>
    <s v="H-Shuswap River, Middle,"/>
    <s v="S-Shuswap R Low"/>
    <s v="BC"/>
    <s v="FRTH"/>
    <s v="TOMF"/>
    <s v="N"/>
    <n v="0"/>
    <m/>
  </r>
  <r>
    <s v="N"/>
    <n v="4.0999999999999996"/>
    <n v="20171204"/>
    <s v="CDFO"/>
    <s v="CDFO"/>
    <n v="3"/>
    <s v="!03NOCN0787"/>
    <x v="1"/>
    <m/>
    <m/>
    <m/>
    <m/>
    <n v="1"/>
    <n v="3"/>
    <x v="27"/>
    <n v="20080529"/>
    <n v="20080609"/>
    <s v="2FS  LWFRR0499"/>
    <s v="2FS  LWFRH0499"/>
    <s v="2FS  LWFRS0107"/>
    <x v="1"/>
    <s v="H"/>
    <s v="P"/>
    <m/>
    <n v="1.8"/>
    <m/>
    <s v="N"/>
    <m/>
    <m/>
    <m/>
    <m/>
    <n v="0"/>
    <n v="100000"/>
    <m/>
    <m/>
    <s v="B"/>
    <m/>
    <m/>
    <m/>
    <m/>
    <m/>
    <x v="10"/>
    <s v="H-Coquitlam River H"/>
    <s v="S-Chilliwack R"/>
    <s v="BC"/>
    <s v="FRTH"/>
    <s v="LWFR"/>
    <s v="N"/>
    <s v=""/>
    <m/>
  </r>
  <r>
    <s v="N"/>
    <n v="4.0999999999999996"/>
    <n v="20171204"/>
    <s v="CDFO"/>
    <s v="CDFO"/>
    <n v="3"/>
    <s v="!03NOCN98140"/>
    <x v="1"/>
    <m/>
    <m/>
    <m/>
    <m/>
    <n v="1"/>
    <n v="2"/>
    <x v="19"/>
    <n v="19981102"/>
    <n v="19981102"/>
    <s v="2FS  TOMFR1958"/>
    <s v="2FS  TOMFH1958"/>
    <s v="2FS  TOMFS1958"/>
    <x v="5"/>
    <s v="H"/>
    <s v="P"/>
    <m/>
    <m/>
    <m/>
    <s v="N"/>
    <m/>
    <m/>
    <m/>
    <m/>
    <n v="0"/>
    <n v="40460"/>
    <m/>
    <m/>
    <s v="B"/>
    <m/>
    <m/>
    <m/>
    <m/>
    <m/>
    <x v="12"/>
    <s v="H-Shuswap River, Middle,"/>
    <s v="S-Shuswap R Middle"/>
    <s v="BC"/>
    <s v="FRTH"/>
    <s v="TOMF"/>
    <s v="N"/>
    <s v=""/>
    <m/>
  </r>
  <r>
    <s v="T"/>
    <n v="4.0999999999999996"/>
    <n v="20171204"/>
    <s v="CDFO"/>
    <s v="CDFO"/>
    <n v="3"/>
    <s v="181366"/>
    <x v="2"/>
    <m/>
    <m/>
    <m/>
    <m/>
    <n v="1"/>
    <n v="1"/>
    <x v="30"/>
    <n v="20130423"/>
    <n v="20130423"/>
    <s v="2FS  TOMMR0253"/>
    <s v="2FS  TOMMH0160"/>
    <s v="2FS  TOMMS0253"/>
    <x v="3"/>
    <s v="H"/>
    <s v="P"/>
    <s v="FR"/>
    <n v="18.329999999999998"/>
    <n v="116"/>
    <s v="N"/>
    <n v="5000"/>
    <n v="43727"/>
    <m/>
    <m/>
    <n v="5000"/>
    <n v="1101"/>
    <m/>
    <m/>
    <s v="B"/>
    <n v="2.46E-2"/>
    <n v="195"/>
    <n v="855"/>
    <m/>
    <m/>
    <x v="8"/>
    <s v="H-Spius Creek H"/>
    <s v="S-Nicola R"/>
    <s v="BC"/>
    <s v="FRTH"/>
    <s v="TOMM"/>
    <s v="N"/>
    <n v="2.5178951220069981E-2"/>
    <m/>
  </r>
  <r>
    <s v="N"/>
    <n v="4.0999999999999996"/>
    <n v="20171204"/>
    <s v="CDFO"/>
    <s v="CDFO"/>
    <n v="3"/>
    <s v="!03NOCN02120"/>
    <x v="1"/>
    <m/>
    <m/>
    <m/>
    <m/>
    <n v="1"/>
    <n v="1"/>
    <x v="20"/>
    <n v="20030618"/>
    <n v="20030618"/>
    <s v="2FS  TOMMR0253"/>
    <s v="2FS  TOMMH0160"/>
    <s v="2FS  TOMMS0253"/>
    <x v="2"/>
    <s v="H"/>
    <s v="B"/>
    <m/>
    <n v="2.95"/>
    <n v="62"/>
    <s v="N"/>
    <m/>
    <m/>
    <m/>
    <m/>
    <n v="0"/>
    <n v="20315"/>
    <m/>
    <m/>
    <s v="B"/>
    <m/>
    <m/>
    <m/>
    <m/>
    <s v="TRANSFERRED TO SPAHOMIN CR ACCLIMATION POND MAY 27TH; REL TO UPPER NICOLA."/>
    <x v="8"/>
    <s v="H-Spius Creek H"/>
    <s v="S-Nicola R"/>
    <s v="BC"/>
    <s v="FRTH"/>
    <s v="TOMM"/>
    <s v="N"/>
    <s v=""/>
    <m/>
  </r>
  <r>
    <s v="N"/>
    <n v="4.0999999999999996"/>
    <n v="20171204"/>
    <s v="CDFO"/>
    <s v="CDFO"/>
    <n v="3"/>
    <s v="!03NOCN1159"/>
    <x v="1"/>
    <m/>
    <m/>
    <m/>
    <m/>
    <n v="1"/>
    <n v="2"/>
    <x v="30"/>
    <n v="20120511"/>
    <n v="20120511"/>
    <s v="2FS  LWFRR0154"/>
    <s v="2FS  LWFRH0154"/>
    <s v="2FS  LWFRS0154"/>
    <x v="1"/>
    <s v="H"/>
    <s v="P"/>
    <m/>
    <n v="6.57"/>
    <n v="83"/>
    <s v="N"/>
    <m/>
    <m/>
    <m/>
    <m/>
    <n v="0"/>
    <n v="123032"/>
    <m/>
    <m/>
    <m/>
    <m/>
    <m/>
    <m/>
    <m/>
    <m/>
    <x v="3"/>
    <s v="H-Chehalis River H"/>
    <s v="S-Chehalis R"/>
    <s v="BC"/>
    <s v="FRTH"/>
    <s v="LWFR"/>
    <s v="N"/>
    <s v=""/>
    <m/>
  </r>
  <r>
    <s v="T"/>
    <n v="4.0999999999999996"/>
    <n v="20171204"/>
    <s v="CDFO"/>
    <s v="CDFO"/>
    <n v="3"/>
    <s v="180352"/>
    <x v="0"/>
    <m/>
    <m/>
    <m/>
    <m/>
    <n v="1"/>
    <n v="1"/>
    <x v="13"/>
    <n v="19920508"/>
    <n v="19920511"/>
    <s v="2FS  TOMMR0253"/>
    <s v="2FS  TOMMH0160"/>
    <s v="2FS  TOMMS0253"/>
    <x v="1"/>
    <s v="H"/>
    <s v="P"/>
    <m/>
    <n v="6.5"/>
    <n v="86"/>
    <s v="N"/>
    <n v="5000"/>
    <n v="75198"/>
    <m/>
    <m/>
    <n v="0"/>
    <n v="114836"/>
    <n v="5000"/>
    <n v="530"/>
    <s v="W"/>
    <n v="7.0000000000000001E-3"/>
    <n v="30"/>
    <n v="2000"/>
    <m/>
    <s v="TIME OF RELEASE: EARLY. COMPARE TO 180353"/>
    <x v="8"/>
    <s v="H-Spius Creek H"/>
    <s v="S-Nicola R"/>
    <s v="BC"/>
    <s v="FRTH"/>
    <s v="TOMM"/>
    <s v="N"/>
    <n v="1.5271150828479481"/>
    <m/>
  </r>
  <r>
    <s v="N"/>
    <n v="4.0999999999999996"/>
    <n v="20171204"/>
    <s v="CDFO"/>
    <s v="CDFO"/>
    <n v="3"/>
    <s v="!03NOCN02119"/>
    <x v="1"/>
    <m/>
    <m/>
    <m/>
    <m/>
    <n v="1"/>
    <n v="1"/>
    <x v="20"/>
    <n v="20030527"/>
    <n v="20030527"/>
    <s v="2FS  TOMMR0253"/>
    <s v="2FS  TOMMH0160"/>
    <s v="2FS  TOMMS0253"/>
    <x v="2"/>
    <s v="H"/>
    <s v="B"/>
    <m/>
    <n v="1.23"/>
    <n v="47"/>
    <s v="N"/>
    <m/>
    <m/>
    <m/>
    <m/>
    <n v="0"/>
    <n v="26827"/>
    <m/>
    <m/>
    <s v="B"/>
    <m/>
    <m/>
    <m/>
    <m/>
    <s v="RELEASED AT DOT TRESTLE."/>
    <x v="8"/>
    <s v="H-Spius Creek H"/>
    <s v="S-Nicola R"/>
    <s v="BC"/>
    <s v="FRTH"/>
    <s v="TOMM"/>
    <s v="N"/>
    <s v=""/>
    <m/>
  </r>
  <r>
    <s v="N"/>
    <n v="4.0999999999999996"/>
    <n v="20171204"/>
    <s v="CDFO"/>
    <s v="CDFO"/>
    <n v="3"/>
    <s v="!03NOCN1104"/>
    <x v="1"/>
    <m/>
    <m/>
    <m/>
    <m/>
    <n v="1"/>
    <n v="2"/>
    <x v="30"/>
    <n v="20120423"/>
    <n v="20120423"/>
    <s v="2FS  LWFRR0107"/>
    <s v="2FS  LWFRH0107"/>
    <s v="2FS  LWFRS0107"/>
    <x v="1"/>
    <s v="H"/>
    <s v="P"/>
    <s v="VO"/>
    <n v="6.21"/>
    <m/>
    <s v="N"/>
    <m/>
    <m/>
    <m/>
    <m/>
    <n v="0"/>
    <n v="467878"/>
    <m/>
    <m/>
    <s v="B"/>
    <m/>
    <m/>
    <m/>
    <m/>
    <m/>
    <x v="16"/>
    <s v="H-Chilliwack River H"/>
    <s v="S-Chilliwack R"/>
    <s v="BC"/>
    <s v="FRTH"/>
    <s v="LWFR"/>
    <s v="N"/>
    <s v=""/>
    <m/>
  </r>
  <r>
    <s v="N"/>
    <n v="4.0999999999999996"/>
    <n v="20171204"/>
    <s v="CDFO"/>
    <s v="CDFO"/>
    <n v="3"/>
    <s v="!03NOCN0321"/>
    <x v="1"/>
    <m/>
    <m/>
    <m/>
    <m/>
    <n v="1"/>
    <n v="3"/>
    <x v="21"/>
    <n v="20040515"/>
    <n v="20040515"/>
    <s v="2FS  LWFRR0499"/>
    <s v="2FS  LWFRH6037"/>
    <s v="2FS  LWFRS0107"/>
    <x v="2"/>
    <s v="H"/>
    <s v="B"/>
    <m/>
    <n v="2"/>
    <m/>
    <s v="N"/>
    <m/>
    <m/>
    <m/>
    <m/>
    <n v="0"/>
    <n v="38000"/>
    <m/>
    <m/>
    <s v="B"/>
    <m/>
    <m/>
    <m/>
    <m/>
    <s v="CHILLIWACK FALL WHITES."/>
    <x v="10"/>
    <s v="H-River Springs H"/>
    <s v="S-Chilliwack R"/>
    <s v="BC"/>
    <s v="FRTH"/>
    <s v="LWFR"/>
    <s v="N"/>
    <s v=""/>
    <m/>
  </r>
  <r>
    <s v="N"/>
    <n v="4.0999999999999996"/>
    <n v="20171204"/>
    <s v="CDFO"/>
    <s v="CDFO"/>
    <n v="3"/>
    <s v="!03NOCN0345"/>
    <x v="1"/>
    <m/>
    <m/>
    <m/>
    <m/>
    <n v="1"/>
    <n v="2"/>
    <x v="21"/>
    <n v="20031108"/>
    <n v="20031109"/>
    <s v="2FS  TOMFR1958"/>
    <s v="2FS  TOMFH1958"/>
    <s v="2FS  TOMFS1958"/>
    <x v="5"/>
    <s v="H"/>
    <s v="B"/>
    <m/>
    <m/>
    <m/>
    <s v="N"/>
    <m/>
    <m/>
    <m/>
    <m/>
    <n v="0"/>
    <n v="59920"/>
    <m/>
    <m/>
    <s v="B"/>
    <m/>
    <m/>
    <m/>
    <m/>
    <m/>
    <x v="12"/>
    <s v="H-Shuswap River, Middle,"/>
    <s v="S-Shuswap R Middle"/>
    <s v="BC"/>
    <s v="FRTH"/>
    <s v="TOMF"/>
    <s v="N"/>
    <s v=""/>
    <m/>
  </r>
  <r>
    <s v="T"/>
    <n v="4.0999999999999996"/>
    <n v="20171204"/>
    <s v="CDFO"/>
    <s v="CDFO"/>
    <n v="3"/>
    <s v="182386"/>
    <x v="2"/>
    <m/>
    <m/>
    <m/>
    <m/>
    <n v="1"/>
    <n v="2"/>
    <x v="30"/>
    <n v="20120514"/>
    <n v="20120516"/>
    <s v="2FS  TOMFR0161"/>
    <s v="2FS  TOMFH1958"/>
    <s v="2FS  TOMFS0161"/>
    <x v="1"/>
    <s v="H"/>
    <s v="P"/>
    <s v="FR"/>
    <n v="5.75"/>
    <n v="79"/>
    <s v="N"/>
    <n v="5000"/>
    <n v="54604"/>
    <m/>
    <m/>
    <n v="5000"/>
    <n v="1980"/>
    <n v="0"/>
    <n v="1212"/>
    <s v="B"/>
    <n v="3.5000000000000003E-2"/>
    <n v="19"/>
    <m/>
    <m/>
    <m/>
    <x v="1"/>
    <s v="H-Shuswap River, Middle,"/>
    <s v="S-Shuswap R Low"/>
    <s v="BC"/>
    <s v="FRTH"/>
    <s v="TOMF"/>
    <s v="N"/>
    <n v="3.6261079774375503E-2"/>
    <m/>
  </r>
  <r>
    <s v="N"/>
    <n v="4.0999999999999996"/>
    <n v="20171204"/>
    <s v="CDFO"/>
    <s v="CDFO"/>
    <n v="3"/>
    <s v="!03NOCN0244"/>
    <x v="1"/>
    <m/>
    <m/>
    <m/>
    <m/>
    <n v="1"/>
    <n v="3"/>
    <x v="20"/>
    <n v="20030524"/>
    <n v="20030524"/>
    <s v="2FS  LWFRR0302"/>
    <s v="2FS  LWFRH0302"/>
    <s v="2FS  LWFRS0107"/>
    <x v="1"/>
    <s v="H"/>
    <s v="B"/>
    <m/>
    <n v="6"/>
    <m/>
    <s v="N"/>
    <m/>
    <m/>
    <m/>
    <m/>
    <n v="0"/>
    <n v="125000"/>
    <m/>
    <m/>
    <s v="B"/>
    <m/>
    <m/>
    <m/>
    <m/>
    <m/>
    <x v="32"/>
    <s v="H-Alouette River, South H"/>
    <s v="S-Chilliwack R"/>
    <s v="BC"/>
    <s v="FRTH"/>
    <s v="LWFR"/>
    <s v="N"/>
    <s v=""/>
    <m/>
  </r>
  <r>
    <s v="T"/>
    <n v="4.0999999999999996"/>
    <n v="20171204"/>
    <s v="CDFO"/>
    <s v="CDFO"/>
    <n v="3"/>
    <s v="184704"/>
    <x v="2"/>
    <m/>
    <m/>
    <m/>
    <m/>
    <n v="1"/>
    <n v="2"/>
    <x v="25"/>
    <n v="20020528"/>
    <n v="20020528"/>
    <s v="2FS  TOMFR1958"/>
    <s v="2FS  TOMFH1958"/>
    <s v="2FS  TOMFS1958"/>
    <x v="1"/>
    <s v="H"/>
    <s v="P"/>
    <m/>
    <n v="10.43"/>
    <n v="96"/>
    <s v="N"/>
    <n v="5000"/>
    <n v="25183"/>
    <m/>
    <m/>
    <n v="0"/>
    <n v="59349"/>
    <n v="5000"/>
    <n v="254"/>
    <s v="B"/>
    <n v="0.01"/>
    <n v="60"/>
    <n v="100"/>
    <m/>
    <s v="SEE ALSO 184705 AND 184706."/>
    <x v="12"/>
    <s v="H-Shuswap River, Middle,"/>
    <s v="S-Shuswap R Middle"/>
    <s v="BC"/>
    <s v="FRTH"/>
    <s v="TOMF"/>
    <s v="N"/>
    <n v="2.3567088909184766"/>
    <m/>
  </r>
  <r>
    <s v="T"/>
    <n v="4.0999999999999996"/>
    <n v="20171204"/>
    <s v="CDFO"/>
    <s v="CDFO"/>
    <n v="3"/>
    <s v="184708"/>
    <x v="2"/>
    <m/>
    <m/>
    <s v="D"/>
    <s v="032002H00001796"/>
    <n v="1"/>
    <n v="2"/>
    <x v="25"/>
    <n v="20020517"/>
    <n v="20020519"/>
    <s v="2FS  TOMFR0161"/>
    <s v="2FS  TOMFH1958"/>
    <s v="2FS  TOMFS0161"/>
    <x v="1"/>
    <s v="H"/>
    <s v="P"/>
    <m/>
    <n v="6.54"/>
    <n v="82"/>
    <s v="N"/>
    <n v="5000"/>
    <n v="22710"/>
    <m/>
    <m/>
    <n v="0"/>
    <n v="100528"/>
    <m/>
    <m/>
    <s v="B"/>
    <m/>
    <n v="44"/>
    <n v="100"/>
    <m/>
    <s v="D.I., ADCWT; SEE ALSO 184707 &amp; 09-10 (ADCWT) &amp; 184711-14 (CWTONLY)."/>
    <x v="1"/>
    <s v="H-Shuswap River, Middle,"/>
    <s v="S-Shuswap R Low"/>
    <s v="BC"/>
    <s v="FRTH"/>
    <s v="TOMF"/>
    <s v="N"/>
    <n v="4.4265962131219725"/>
    <m/>
  </r>
  <r>
    <s v="T"/>
    <n v="4.0999999999999996"/>
    <n v="20171204"/>
    <s v="CDFO"/>
    <s v="CDFO"/>
    <n v="3"/>
    <s v="184709"/>
    <x v="2"/>
    <m/>
    <m/>
    <s v="D"/>
    <s v="032002H00001796"/>
    <n v="1"/>
    <n v="2"/>
    <x v="25"/>
    <n v="20020517"/>
    <n v="20020519"/>
    <s v="2FS  TOMFR0161"/>
    <s v="2FS  TOMFH1958"/>
    <s v="2FS  TOMFS0161"/>
    <x v="1"/>
    <s v="H"/>
    <s v="P"/>
    <m/>
    <n v="6.54"/>
    <n v="82"/>
    <s v="N"/>
    <n v="5000"/>
    <n v="24978"/>
    <m/>
    <m/>
    <n v="0"/>
    <n v="111683"/>
    <n v="5000"/>
    <n v="252"/>
    <s v="B"/>
    <n v="0.01"/>
    <n v="42"/>
    <n v="100"/>
    <m/>
    <s v="D.I., ADCWT; SEE ALSO 184707-08 &amp; 10 (ADCWT) &amp; 184711-14 (CWTONLY)."/>
    <x v="1"/>
    <s v="H-Shuswap River, Middle,"/>
    <s v="S-Shuswap R Low"/>
    <s v="BC"/>
    <s v="FRTH"/>
    <s v="TOMF"/>
    <s v="N"/>
    <n v="4.4712547041396427"/>
    <m/>
  </r>
  <r>
    <s v="T"/>
    <n v="4.0999999999999996"/>
    <n v="20171204"/>
    <s v="CDFO"/>
    <s v="CDFO"/>
    <n v="3"/>
    <s v="183569"/>
    <x v="2"/>
    <m/>
    <m/>
    <m/>
    <m/>
    <n v="1"/>
    <n v="2"/>
    <x v="35"/>
    <n v="20140514"/>
    <n v="20140515"/>
    <s v="2FS  TOMFR0161"/>
    <s v="2FS  TOMFH1958"/>
    <s v="2FS  TOMFS0161"/>
    <x v="1"/>
    <s v="H"/>
    <s v="P"/>
    <s v="FR"/>
    <n v="5.19"/>
    <n v="75"/>
    <s v="N"/>
    <n v="5000"/>
    <n v="18868"/>
    <m/>
    <m/>
    <n v="5000"/>
    <n v="993"/>
    <n v="0"/>
    <n v="760"/>
    <s v="B"/>
    <n v="0.05"/>
    <n v="15"/>
    <n v="200"/>
    <m/>
    <m/>
    <x v="1"/>
    <s v="H-Shuswap River, Middle,"/>
    <s v="S-Shuswap R Low"/>
    <s v="BC"/>
    <s v="FRTH"/>
    <s v="TOMF"/>
    <s v="N"/>
    <n v="5.2628789484842058E-2"/>
    <m/>
  </r>
  <r>
    <s v="N"/>
    <n v="4.0999999999999996"/>
    <n v="20171204"/>
    <s v="CDFO"/>
    <s v="CDFO"/>
    <n v="3"/>
    <s v="!03NOCN96147"/>
    <x v="1"/>
    <m/>
    <m/>
    <m/>
    <m/>
    <n v="1"/>
    <n v="1"/>
    <x v="32"/>
    <n v="19970515"/>
    <n v="19970531"/>
    <s v="2FS  UPFRR1625"/>
    <s v="2FS  UPFRH2150"/>
    <s v="2FS  UPFRS1625"/>
    <x v="1"/>
    <s v="H"/>
    <s v="B"/>
    <s v="FR"/>
    <n v="3"/>
    <m/>
    <s v="N"/>
    <m/>
    <m/>
    <m/>
    <m/>
    <n v="0"/>
    <n v="264"/>
    <m/>
    <m/>
    <m/>
    <m/>
    <m/>
    <m/>
    <m/>
    <m/>
    <x v="9"/>
    <s v="H-Nechako Lks (Vanderh) S"/>
    <s v="S-Salmon R/UPFR"/>
    <s v="BC"/>
    <s v="FRTH"/>
    <s v="UPFR"/>
    <s v="N"/>
    <s v=""/>
    <m/>
  </r>
  <r>
    <s v="N"/>
    <n v="4.0999999999999996"/>
    <n v="20171204"/>
    <s v="CDFO"/>
    <s v="CDFO"/>
    <n v="3"/>
    <s v="!03NOCN9619"/>
    <x v="1"/>
    <m/>
    <m/>
    <m/>
    <m/>
    <n v="1"/>
    <n v="2"/>
    <x v="32"/>
    <n v="19970505"/>
    <n v="19970512"/>
    <s v="2FS  LWFRR0107"/>
    <s v="2FS  LWFRH0107"/>
    <s v="2FS  LWFRS0107"/>
    <x v="1"/>
    <s v="H"/>
    <s v="P"/>
    <m/>
    <n v="5.5"/>
    <m/>
    <s v="N"/>
    <m/>
    <m/>
    <m/>
    <m/>
    <n v="0"/>
    <n v="404833"/>
    <m/>
    <m/>
    <s v="B"/>
    <m/>
    <m/>
    <m/>
    <m/>
    <m/>
    <x v="16"/>
    <s v="H-Chilliwack River H"/>
    <s v="S-Chilliwack R"/>
    <s v="BC"/>
    <s v="FRTH"/>
    <s v="LWFR"/>
    <s v="N"/>
    <s v=""/>
    <m/>
  </r>
  <r>
    <s v="T"/>
    <n v="4.0999999999999996"/>
    <n v="20171204"/>
    <s v="CDFO"/>
    <s v="CDFO"/>
    <n v="3"/>
    <s v="184711"/>
    <x v="2"/>
    <m/>
    <m/>
    <s v="D"/>
    <s v="032002H00001796"/>
    <n v="1"/>
    <n v="2"/>
    <x v="25"/>
    <n v="20020517"/>
    <n v="20020519"/>
    <s v="2FS  TOMFR0161"/>
    <s v="2FS  TOMFH1958"/>
    <s v="2FS  TOMFS0161"/>
    <x v="1"/>
    <s v="H"/>
    <s v="P"/>
    <m/>
    <n v="6.54"/>
    <n v="82"/>
    <s v="N"/>
    <n v="0"/>
    <n v="24538"/>
    <m/>
    <m/>
    <m/>
    <m/>
    <m/>
    <m/>
    <m/>
    <m/>
    <n v="44"/>
    <n v="100"/>
    <m/>
    <s v="D.I., CWTONLY; SEE ALSO 184712-14 (CWTONLY) &amp; 184707-10 (ADCWT)."/>
    <x v="1"/>
    <s v="H-Shuswap River, Middle,"/>
    <s v="S-Shuswap R Low"/>
    <s v="BC"/>
    <s v="FRTH"/>
    <s v="TOMF"/>
    <s v="N"/>
    <n v="0"/>
    <m/>
  </r>
  <r>
    <s v="T"/>
    <n v="4.0999999999999996"/>
    <n v="20171204"/>
    <s v="CDFO"/>
    <s v="CDFO"/>
    <n v="3"/>
    <s v="184713"/>
    <x v="2"/>
    <m/>
    <m/>
    <s v="D"/>
    <s v="032002H00001796"/>
    <n v="1"/>
    <n v="2"/>
    <x v="25"/>
    <n v="20020517"/>
    <n v="20020519"/>
    <s v="2FS  TOMFR0161"/>
    <s v="2FS  TOMFH1958"/>
    <s v="2FS  TOMFS0161"/>
    <x v="1"/>
    <s v="H"/>
    <s v="P"/>
    <m/>
    <n v="6.54"/>
    <n v="82"/>
    <s v="N"/>
    <n v="0"/>
    <n v="25011"/>
    <m/>
    <m/>
    <n v="0"/>
    <n v="253"/>
    <m/>
    <m/>
    <m/>
    <n v="0.01"/>
    <n v="42"/>
    <n v="100"/>
    <m/>
    <s v="D.I., CWTONLY; SEE ALSO 184711-12 &amp; 14 (CWTONLY) &amp; 184707-10 (ADCWT)."/>
    <x v="1"/>
    <s v="H-Shuswap River, Middle,"/>
    <s v="S-Shuswap R Low"/>
    <s v="BC"/>
    <s v="FRTH"/>
    <s v="TOMF"/>
    <s v="N"/>
    <n v="1.0115549158370317E-2"/>
    <m/>
  </r>
  <r>
    <s v="N"/>
    <n v="4.0999999999999996"/>
    <n v="20171204"/>
    <s v="CDFO"/>
    <s v="CDFO"/>
    <n v="3"/>
    <s v="!03NOCN9733"/>
    <x v="1"/>
    <m/>
    <m/>
    <m/>
    <m/>
    <n v="1"/>
    <n v="2"/>
    <x v="1"/>
    <n v="19980511"/>
    <n v="19980513"/>
    <s v="2FS  LWFRR0154"/>
    <s v="2FS  LWFRH0154"/>
    <s v="2FS  LWFRS0154"/>
    <x v="1"/>
    <s v="H"/>
    <s v="P"/>
    <m/>
    <n v="6.7"/>
    <n v="84"/>
    <s v="N"/>
    <m/>
    <m/>
    <m/>
    <m/>
    <n v="0"/>
    <n v="291337"/>
    <m/>
    <m/>
    <s v="B"/>
    <m/>
    <m/>
    <m/>
    <m/>
    <m/>
    <x v="3"/>
    <s v="H-Chehalis River H"/>
    <s v="S-Chehalis R"/>
    <s v="BC"/>
    <s v="FRTH"/>
    <s v="LWFR"/>
    <s v="N"/>
    <s v=""/>
    <m/>
  </r>
  <r>
    <s v="T"/>
    <n v="4.0999999999999996"/>
    <n v="20171204"/>
    <s v="CDFO"/>
    <s v="CDFO"/>
    <n v="3"/>
    <s v="185030"/>
    <x v="2"/>
    <m/>
    <m/>
    <s v="D"/>
    <s v="032006H00000393"/>
    <n v="1"/>
    <n v="3"/>
    <x v="14"/>
    <n v="20060502"/>
    <n v="20060515"/>
    <s v="2FS  LWFRR0107"/>
    <s v="2FS  LWFRH0107"/>
    <s v="2FS  LWFRS0107"/>
    <x v="1"/>
    <s v="H"/>
    <s v="P"/>
    <m/>
    <n v="5.6"/>
    <m/>
    <s v="N"/>
    <n v="5000"/>
    <n v="23925"/>
    <m/>
    <m/>
    <n v="0"/>
    <n v="131078"/>
    <n v="5000"/>
    <n v="863"/>
    <s v="B"/>
    <n v="3.4799999999999998E-2"/>
    <n v="30"/>
    <n v="333"/>
    <m/>
    <s v="DIT ADCWT-SEE 185031-32,185154,185239-41"/>
    <x v="16"/>
    <s v="H-Chilliwack River H"/>
    <s v="S-Chilliwack R"/>
    <s v="BC"/>
    <s v="FRTH"/>
    <s v="LWFR"/>
    <s v="N"/>
    <n v="5.4787042842215259"/>
    <m/>
  </r>
  <r>
    <s v="T"/>
    <n v="4.0999999999999996"/>
    <n v="20171204"/>
    <s v="CDFO"/>
    <s v="CDFO"/>
    <n v="3"/>
    <s v="185031"/>
    <x v="2"/>
    <m/>
    <m/>
    <s v="D"/>
    <s v="032006H00000393"/>
    <n v="1"/>
    <n v="3"/>
    <x v="14"/>
    <n v="20060502"/>
    <n v="20060515"/>
    <s v="2FS  LWFRR0107"/>
    <s v="2FS  LWFRH0107"/>
    <s v="2FS  LWFRS0107"/>
    <x v="1"/>
    <s v="H"/>
    <s v="P"/>
    <m/>
    <n v="5.6"/>
    <m/>
    <s v="N"/>
    <n v="0"/>
    <n v="23841"/>
    <m/>
    <m/>
    <n v="0"/>
    <n v="132176"/>
    <m/>
    <m/>
    <s v="B"/>
    <n v="3.9100000000000003E-2"/>
    <n v="30"/>
    <n v="360"/>
    <m/>
    <s v="DIT CWTONLY - SEE ALSO 185030,185031,185154,185238-41"/>
    <x v="16"/>
    <s v="H-Chilliwack River H"/>
    <s v="S-Chilliwack R"/>
    <s v="BC"/>
    <s v="FRTH"/>
    <s v="LWFR"/>
    <s v="N"/>
    <n v="5.5440627490457617"/>
    <m/>
  </r>
  <r>
    <s v="N"/>
    <n v="4.0999999999999996"/>
    <n v="20171204"/>
    <s v="CDFO"/>
    <s v="CDFO"/>
    <n v="3"/>
    <s v="!03NOCN9629"/>
    <x v="1"/>
    <m/>
    <m/>
    <m/>
    <m/>
    <n v="1"/>
    <n v="1"/>
    <x v="32"/>
    <n v="19970725"/>
    <n v="19970725"/>
    <s v="2FS  UPFRR1890"/>
    <s v="2FS  UPFRH0270"/>
    <s v="2FS  UPFRS1890"/>
    <x v="1"/>
    <s v="H"/>
    <s v="P"/>
    <m/>
    <n v="2.42"/>
    <n v="65"/>
    <s v="N"/>
    <m/>
    <m/>
    <m/>
    <m/>
    <n v="0"/>
    <n v="66271"/>
    <m/>
    <m/>
    <s v="B"/>
    <m/>
    <m/>
    <m/>
    <m/>
    <m/>
    <x v="15"/>
    <s v="H-Penny H"/>
    <s v="S-Dome Cr"/>
    <s v="BC"/>
    <s v="FRTH"/>
    <s v="UPFR"/>
    <s v="N"/>
    <s v=""/>
    <m/>
  </r>
  <r>
    <s v="N"/>
    <n v="4.0999999999999996"/>
    <n v="20171204"/>
    <s v="CDFO"/>
    <s v="CDFO"/>
    <n v="3"/>
    <s v="!03NOCN1175"/>
    <x v="1"/>
    <m/>
    <m/>
    <m/>
    <m/>
    <n v="1"/>
    <n v="2"/>
    <x v="30"/>
    <n v="20120630"/>
    <n v="20120630"/>
    <s v="2FS  TOMFR0161"/>
    <s v="2FS  TOMFH0289"/>
    <s v="2FS  TOMFS0161"/>
    <x v="2"/>
    <s v="H"/>
    <s v="P"/>
    <s v="FR"/>
    <n v="1.5"/>
    <m/>
    <s v="N"/>
    <m/>
    <m/>
    <m/>
    <m/>
    <n v="0"/>
    <n v="76800"/>
    <m/>
    <m/>
    <s v="B"/>
    <m/>
    <m/>
    <m/>
    <m/>
    <m/>
    <x v="1"/>
    <s v="H-Kingfisher Creek/ TOMF"/>
    <s v="S-Shuswap R Low"/>
    <s v="BC"/>
    <s v="FRTH"/>
    <s v="TOMF"/>
    <s v="N"/>
    <s v=""/>
    <m/>
  </r>
  <r>
    <s v="T"/>
    <n v="4.0999999999999996"/>
    <n v="20171204"/>
    <s v="CDFO"/>
    <s v="CDFO"/>
    <n v="3"/>
    <s v="181488"/>
    <x v="2"/>
    <m/>
    <m/>
    <m/>
    <m/>
    <n v="1"/>
    <n v="2"/>
    <x v="30"/>
    <n v="20120514"/>
    <n v="20120516"/>
    <s v="2FS  TOMFR0161"/>
    <s v="2FS  TOMFH1958"/>
    <s v="2FS  TOMFS0161"/>
    <x v="1"/>
    <s v="H"/>
    <s v="P"/>
    <s v="FR"/>
    <n v="5.75"/>
    <n v="79"/>
    <s v="N"/>
    <n v="5000"/>
    <n v="51342"/>
    <m/>
    <m/>
    <n v="5000"/>
    <n v="4451"/>
    <n v="0"/>
    <n v="1195"/>
    <s v="B"/>
    <n v="0.08"/>
    <n v="30"/>
    <m/>
    <m/>
    <m/>
    <x v="1"/>
    <s v="H-Shuswap River, Middle,"/>
    <s v="S-Shuswap R Low"/>
    <s v="BC"/>
    <s v="FRTH"/>
    <s v="TOMF"/>
    <s v="N"/>
    <n v="8.6693155700985541E-2"/>
    <m/>
  </r>
  <r>
    <s v="N"/>
    <n v="4.0999999999999996"/>
    <n v="20171204"/>
    <s v="CDFO"/>
    <s v="CDFO"/>
    <n v="3"/>
    <s v="!03NOCN0116"/>
    <x v="1"/>
    <m/>
    <m/>
    <m/>
    <m/>
    <n v="1"/>
    <n v="2"/>
    <x v="25"/>
    <n v="20020422"/>
    <n v="20020501"/>
    <s v="2FS  LWFRR0107"/>
    <s v="2FS  LWFRH0107"/>
    <s v="2FS  LWFRS0107"/>
    <x v="1"/>
    <s v="H"/>
    <s v="P"/>
    <m/>
    <n v="6.8"/>
    <m/>
    <s v="N"/>
    <m/>
    <m/>
    <m/>
    <m/>
    <n v="0"/>
    <n v="357265"/>
    <m/>
    <m/>
    <s v="B"/>
    <m/>
    <m/>
    <m/>
    <m/>
    <s v="NUMBER RELEASED REFLECTS APPROX. 5% LOSS DUE TO PREDATION IN REARING CHANNEL."/>
    <x v="16"/>
    <s v="H-Chilliwack River H"/>
    <s v="S-Chilliwack R"/>
    <s v="BC"/>
    <s v="FRTH"/>
    <s v="LWFR"/>
    <s v="N"/>
    <s v=""/>
    <m/>
  </r>
  <r>
    <s v="N"/>
    <n v="4.0999999999999996"/>
    <n v="20171204"/>
    <s v="CDFO"/>
    <s v="CDFO"/>
    <n v="3"/>
    <s v="!03NOCN1067"/>
    <x v="1"/>
    <m/>
    <m/>
    <m/>
    <m/>
    <n v="1"/>
    <n v="2"/>
    <x v="8"/>
    <n v="20110428"/>
    <n v="20110428"/>
    <s v="2FS  LWFRR0107"/>
    <s v="2FS  LWFRH0107"/>
    <s v="2FS  LWFRS0107"/>
    <x v="1"/>
    <s v="H"/>
    <s v="P"/>
    <s v="VO"/>
    <n v="7.36"/>
    <m/>
    <s v="N"/>
    <m/>
    <m/>
    <m/>
    <m/>
    <n v="0"/>
    <n v="321985"/>
    <m/>
    <m/>
    <s v="B"/>
    <m/>
    <m/>
    <m/>
    <m/>
    <m/>
    <x v="16"/>
    <s v="H-Chilliwack River H"/>
    <s v="S-Chilliwack R"/>
    <s v="BC"/>
    <s v="FRTH"/>
    <s v="LWFR"/>
    <s v="N"/>
    <s v=""/>
    <m/>
  </r>
  <r>
    <s v="N"/>
    <n v="4.0999999999999996"/>
    <n v="20171204"/>
    <s v="CDFO"/>
    <s v="CDFO"/>
    <n v="3"/>
    <s v="!03NOCN1068"/>
    <x v="1"/>
    <m/>
    <m/>
    <m/>
    <m/>
    <n v="1"/>
    <n v="2"/>
    <x v="8"/>
    <n v="20110509"/>
    <n v="20110509"/>
    <s v="2FS  LWFRR0154"/>
    <s v="2FS  LWFRH0154"/>
    <s v="2FS  LWFRS0154"/>
    <x v="1"/>
    <s v="H"/>
    <s v="P"/>
    <s v="FR"/>
    <n v="7.29"/>
    <n v="85"/>
    <s v="N"/>
    <m/>
    <m/>
    <m/>
    <m/>
    <n v="0"/>
    <n v="502370"/>
    <m/>
    <m/>
    <s v="B"/>
    <m/>
    <m/>
    <m/>
    <m/>
    <m/>
    <x v="3"/>
    <s v="H-Chehalis River H"/>
    <s v="S-Chehalis R"/>
    <s v="BC"/>
    <s v="FRTH"/>
    <s v="LWFR"/>
    <s v="N"/>
    <s v=""/>
    <m/>
  </r>
  <r>
    <s v="N"/>
    <n v="4.0999999999999996"/>
    <n v="20171204"/>
    <s v="CDFO"/>
    <s v="CDFO"/>
    <n v="3"/>
    <s v="!03NOCN1086"/>
    <x v="1"/>
    <m/>
    <m/>
    <m/>
    <m/>
    <n v="1"/>
    <n v="1"/>
    <x v="8"/>
    <n v="20120416"/>
    <n v="20120417"/>
    <s v="2FS  TOMMR1387"/>
    <s v="2FS  TOMMH0160"/>
    <s v="2FS  TOMMS1387"/>
    <x v="3"/>
    <s v="H"/>
    <s v="P"/>
    <s v="FR"/>
    <n v="15"/>
    <n v="110"/>
    <s v="N"/>
    <m/>
    <m/>
    <m/>
    <m/>
    <n v="0"/>
    <n v="62564"/>
    <m/>
    <m/>
    <s v="B"/>
    <m/>
    <m/>
    <m/>
    <m/>
    <m/>
    <x v="18"/>
    <s v="H-Spius Creek H"/>
    <s v="S-Coldwater R"/>
    <s v="BC"/>
    <s v="FRTH"/>
    <s v="TOMM"/>
    <s v="N"/>
    <s v=""/>
    <m/>
  </r>
  <r>
    <s v="N"/>
    <n v="4.0999999999999996"/>
    <n v="20171204"/>
    <s v="CDFO"/>
    <s v="CDFO"/>
    <n v="3"/>
    <s v="!03NOCN1088"/>
    <x v="1"/>
    <m/>
    <m/>
    <m/>
    <m/>
    <n v="1"/>
    <n v="1"/>
    <x v="8"/>
    <n v="20120427"/>
    <n v="20120528"/>
    <s v="2FS  TOMMR0160"/>
    <s v="2FS  TOMMH0160"/>
    <s v="2FS  TOMMS0160"/>
    <x v="3"/>
    <s v="H"/>
    <s v="P"/>
    <s v="FR"/>
    <n v="17.12"/>
    <n v="113"/>
    <s v="N"/>
    <m/>
    <m/>
    <m/>
    <m/>
    <n v="0"/>
    <n v="54935"/>
    <m/>
    <m/>
    <s v="B"/>
    <m/>
    <m/>
    <m/>
    <m/>
    <m/>
    <x v="21"/>
    <s v="H-Spius Creek H"/>
    <s v="S-Spius Cr"/>
    <s v="BC"/>
    <s v="FRTH"/>
    <s v="TOMM"/>
    <s v="N"/>
    <s v=""/>
    <m/>
  </r>
  <r>
    <s v="N"/>
    <n v="4.0999999999999996"/>
    <n v="20171204"/>
    <s v="CDFO"/>
    <s v="CDFO"/>
    <n v="3"/>
    <s v="!03NOCN99105"/>
    <x v="1"/>
    <m/>
    <m/>
    <m/>
    <m/>
    <n v="1"/>
    <n v="1"/>
    <x v="34"/>
    <n v="20000427"/>
    <n v="20000427"/>
    <s v="2FS  TOMMR6276"/>
    <s v="2FS  TOMMH0160"/>
    <s v="2FS  TOMMS0253"/>
    <x v="2"/>
    <s v="H"/>
    <s v="B"/>
    <m/>
    <n v="3.38"/>
    <n v="65"/>
    <s v="N"/>
    <m/>
    <m/>
    <m/>
    <m/>
    <n v="0"/>
    <n v="15000"/>
    <m/>
    <m/>
    <s v="W"/>
    <m/>
    <m/>
    <m/>
    <m/>
    <m/>
    <x v="73"/>
    <s v="H-Spius Creek H"/>
    <s v="S-Nicola R"/>
    <s v="BC"/>
    <s v="FRTH"/>
    <s v="TOMM"/>
    <s v="N"/>
    <s v=""/>
    <m/>
  </r>
  <r>
    <s v="T"/>
    <n v="4.0999999999999996"/>
    <n v="20171204"/>
    <s v="CDFO"/>
    <s v="CDFO"/>
    <n v="3"/>
    <s v="182494"/>
    <x v="2"/>
    <m/>
    <m/>
    <m/>
    <m/>
    <n v="1"/>
    <n v="3"/>
    <x v="36"/>
    <n v="20130618"/>
    <n v="20130618"/>
    <s v="2FS  LWFRR0229"/>
    <s v="2FS  LWFRH0154"/>
    <s v="2FS  LWFRS0229"/>
    <x v="1"/>
    <s v="H"/>
    <s v="P"/>
    <s v="FR"/>
    <n v="6.6"/>
    <n v="84"/>
    <s v="N"/>
    <n v="5000"/>
    <n v="56765"/>
    <m/>
    <m/>
    <n v="0"/>
    <n v="4344"/>
    <n v="5000"/>
    <n v="2220"/>
    <s v="B"/>
    <n v="3.7600000000000001E-2"/>
    <m/>
    <n v="186"/>
    <m/>
    <m/>
    <x v="30"/>
    <s v="H-Chehalis River H"/>
    <s v="S-Harrison R"/>
    <s v="BC"/>
    <s v="FRTH"/>
    <s v="LWFR"/>
    <s v="N"/>
    <n v="7.6526028362547349E-2"/>
    <m/>
  </r>
  <r>
    <s v="T"/>
    <n v="4.0999999999999996"/>
    <n v="20171204"/>
    <s v="CDFO"/>
    <s v="CDFO"/>
    <n v="3"/>
    <s v="182128"/>
    <x v="0"/>
    <m/>
    <m/>
    <m/>
    <m/>
    <n v="1"/>
    <n v="1"/>
    <x v="19"/>
    <n v="20000425"/>
    <n v="20000426"/>
    <s v="2FS  TOMMR0253"/>
    <s v="2FS  TOMMH0160"/>
    <s v="2FS  TOMMS0253"/>
    <x v="3"/>
    <s v="H"/>
    <s v="P"/>
    <m/>
    <n v="20.239999999999998"/>
    <n v="120"/>
    <s v="N"/>
    <n v="5000"/>
    <n v="21340"/>
    <m/>
    <m/>
    <n v="0"/>
    <n v="13191"/>
    <n v="5000"/>
    <n v="435"/>
    <s v="W"/>
    <n v="0.02"/>
    <n v="30"/>
    <n v="300"/>
    <m/>
    <s v="EXTENDED REARING. SEE ALSO 182129."/>
    <x v="8"/>
    <s v="H-Spius Creek H"/>
    <s v="S-Nicola R"/>
    <s v="BC"/>
    <s v="FRTH"/>
    <s v="TOMM"/>
    <s v="N"/>
    <n v="0.61813495782567951"/>
    <m/>
  </r>
  <r>
    <s v="T"/>
    <n v="4.0999999999999996"/>
    <n v="20171204"/>
    <s v="CDFO"/>
    <s v="CDFO"/>
    <n v="3"/>
    <s v="180897"/>
    <x v="2"/>
    <m/>
    <m/>
    <m/>
    <m/>
    <n v="1"/>
    <n v="2"/>
    <x v="31"/>
    <n v="20100511"/>
    <n v="20100513"/>
    <s v="2FS  TOMFR0161"/>
    <s v="2FS  TOMFH1958"/>
    <s v="2FS  TOMFS0161"/>
    <x v="1"/>
    <s v="H"/>
    <s v="P"/>
    <s v="VO"/>
    <n v="6.13"/>
    <n v="80"/>
    <s v="N"/>
    <n v="5000"/>
    <n v="105886"/>
    <m/>
    <m/>
    <n v="0"/>
    <n v="9905"/>
    <n v="5000"/>
    <n v="4989"/>
    <s v="V"/>
    <n v="4.4999999999999998E-2"/>
    <n v="28"/>
    <n v="200"/>
    <m/>
    <m/>
    <x v="1"/>
    <s v="H-Shuswap River, Middle,"/>
    <s v="S-Shuswap R Low"/>
    <s v="BC"/>
    <s v="FRTH"/>
    <s v="TOMF"/>
    <s v="N"/>
    <n v="9.3544000151105908E-2"/>
    <m/>
  </r>
  <r>
    <s v="T"/>
    <n v="4.0999999999999996"/>
    <n v="20171204"/>
    <s v="CDFO"/>
    <s v="CDFO"/>
    <n v="3"/>
    <s v="182198"/>
    <x v="2"/>
    <m/>
    <m/>
    <m/>
    <m/>
    <n v="1"/>
    <n v="2"/>
    <x v="30"/>
    <n v="20120526"/>
    <n v="20120526"/>
    <s v="2FS  TOMFR1958"/>
    <s v="2FS  TOMFH1958"/>
    <s v="2FS  TOMFS1958"/>
    <x v="1"/>
    <s v="H"/>
    <s v="P"/>
    <s v="MX"/>
    <n v="8.19"/>
    <n v="88"/>
    <s v="N"/>
    <n v="5000"/>
    <n v="54887"/>
    <m/>
    <m/>
    <n v="0"/>
    <n v="10609"/>
    <n v="5000"/>
    <n v="1698"/>
    <s v="B"/>
    <n v="9.7000000000000003E-3"/>
    <m/>
    <m/>
    <m/>
    <m/>
    <x v="12"/>
    <s v="H-Shuswap River, Middle,"/>
    <s v="S-Shuswap R Middle"/>
    <s v="BC"/>
    <s v="FRTH"/>
    <s v="TOMF"/>
    <s v="N"/>
    <n v="0.1932880281305227"/>
    <m/>
  </r>
  <r>
    <s v="T"/>
    <n v="4.0999999999999996"/>
    <n v="20171204"/>
    <s v="CDFO"/>
    <s v="CDFO"/>
    <n v="3"/>
    <s v="182201"/>
    <x v="0"/>
    <m/>
    <m/>
    <m/>
    <m/>
    <n v="1"/>
    <n v="2"/>
    <x v="34"/>
    <n v="20000526"/>
    <n v="20000526"/>
    <s v="2FS  TOMFR1958"/>
    <s v="2FS  TOMFH1958"/>
    <s v="2FS  TOMFS1958"/>
    <x v="1"/>
    <s v="H"/>
    <s v="P"/>
    <m/>
    <n v="8.4"/>
    <n v="89"/>
    <s v="N"/>
    <n v="5000"/>
    <n v="26110"/>
    <m/>
    <m/>
    <n v="0"/>
    <n v="70222"/>
    <n v="5000"/>
    <n v="264"/>
    <m/>
    <n v="0.01"/>
    <n v="58"/>
    <n v="100"/>
    <m/>
    <m/>
    <x v="12"/>
    <s v="H-Shuswap River, Middle,"/>
    <s v="S-Shuswap R Middle"/>
    <s v="BC"/>
    <s v="FRTH"/>
    <s v="TOMF"/>
    <s v="N"/>
    <n v="2.6894676369207202"/>
    <m/>
  </r>
  <r>
    <s v="T"/>
    <n v="4.0999999999999996"/>
    <n v="20171204"/>
    <s v="CDFO"/>
    <s v="CDFO"/>
    <n v="3"/>
    <s v="182205"/>
    <x v="0"/>
    <m/>
    <m/>
    <s v="D"/>
    <s v="032000H00001805"/>
    <n v="1"/>
    <n v="2"/>
    <x v="34"/>
    <n v="20000515"/>
    <n v="20000519"/>
    <s v="2FS  TOMFR0161"/>
    <s v="2FS  TOMFH1958"/>
    <s v="2FS  TOMFS0161"/>
    <x v="1"/>
    <s v="H"/>
    <s v="P"/>
    <m/>
    <n v="5.75"/>
    <n v="79"/>
    <s v="N"/>
    <n v="5000"/>
    <n v="27728"/>
    <m/>
    <m/>
    <n v="0"/>
    <n v="166442"/>
    <n v="5000"/>
    <n v="313"/>
    <s v="B"/>
    <n v="1.12E-2"/>
    <n v="38"/>
    <n v="100"/>
    <m/>
    <s v="DOUBLE-INDEX, ADCWT. SEE ALSO 182204/06/07. COMPARE TO CWT ONLY 184310/11."/>
    <x v="1"/>
    <s v="H-Shuswap River, Middle,"/>
    <s v="S-Shuswap R Low"/>
    <s v="BC"/>
    <s v="FRTH"/>
    <s v="TOMF"/>
    <s v="N"/>
    <n v="6.0026687824581648"/>
    <m/>
  </r>
  <r>
    <s v="T"/>
    <n v="4.0999999999999996"/>
    <n v="20171204"/>
    <s v="CDFO"/>
    <s v="CDFO"/>
    <n v="3"/>
    <s v="182207"/>
    <x v="0"/>
    <m/>
    <m/>
    <s v="D"/>
    <s v="032000H00001805"/>
    <n v="1"/>
    <n v="2"/>
    <x v="34"/>
    <n v="20000515"/>
    <n v="20000519"/>
    <s v="2FS  TOMFR0161"/>
    <s v="2FS  TOMFH1958"/>
    <s v="2FS  TOMFS0161"/>
    <x v="1"/>
    <s v="H"/>
    <s v="P"/>
    <m/>
    <n v="5.75"/>
    <n v="79"/>
    <s v="N"/>
    <n v="5000"/>
    <n v="18108"/>
    <m/>
    <m/>
    <n v="0"/>
    <n v="108569"/>
    <n v="5000"/>
    <n v="183"/>
    <s v="B"/>
    <n v="0.01"/>
    <n v="36"/>
    <n v="100"/>
    <m/>
    <s v="DOUBLE-INDEX, ADCWT. SEE ALSO 182204-06. COMPARE TO CWT ONLY 184310/11."/>
    <x v="1"/>
    <s v="H-Shuswap River, Middle,"/>
    <s v="S-Shuswap R Low"/>
    <s v="BC"/>
    <s v="FRTH"/>
    <s v="TOMF"/>
    <s v="N"/>
    <n v="5.9956372873867902"/>
    <m/>
  </r>
  <r>
    <s v="T"/>
    <n v="4.0999999999999996"/>
    <n v="20171204"/>
    <s v="CDFO"/>
    <s v="CDFO"/>
    <n v="3"/>
    <s v="181971"/>
    <x v="2"/>
    <m/>
    <m/>
    <m/>
    <m/>
    <n v="1"/>
    <n v="3"/>
    <x v="36"/>
    <n v="20130515"/>
    <n v="20130527"/>
    <s v="2FS  LWFRR0107"/>
    <s v="2FS  LWFRH0107"/>
    <s v="2FS  LWFRS0107"/>
    <x v="1"/>
    <s v="H"/>
    <s v="P"/>
    <s v="VO"/>
    <n v="5.25"/>
    <m/>
    <s v="N"/>
    <n v="5000"/>
    <n v="49431"/>
    <m/>
    <m/>
    <n v="0"/>
    <n v="237431"/>
    <n v="5000"/>
    <n v="450"/>
    <s v="B"/>
    <n v="8.9999999999999993E-3"/>
    <n v="48"/>
    <n v="997"/>
    <m/>
    <s v="Discontinuation of double index tagging."/>
    <x v="16"/>
    <s v="H-Chilliwack River H"/>
    <s v="S-Chilliwack R"/>
    <s v="BC"/>
    <s v="FRTH"/>
    <s v="LWFR"/>
    <s v="N"/>
    <n v="4.8032813416681837"/>
    <m/>
  </r>
  <r>
    <s v="T"/>
    <n v="4.0999999999999996"/>
    <n v="20171204"/>
    <s v="CDFO"/>
    <s v="CDFO"/>
    <n v="3"/>
    <s v="180993"/>
    <x v="2"/>
    <m/>
    <m/>
    <m/>
    <m/>
    <n v="1"/>
    <n v="3"/>
    <x v="31"/>
    <n v="20100617"/>
    <n v="20100617"/>
    <s v="2FS  LWFRR0229"/>
    <s v="2FS  LWFRH0154"/>
    <s v="2FS  LWFRS0229"/>
    <x v="1"/>
    <s v="H"/>
    <s v="P"/>
    <m/>
    <n v="5.72"/>
    <n v="81"/>
    <s v="N"/>
    <n v="5000"/>
    <n v="55581"/>
    <m/>
    <m/>
    <n v="0"/>
    <n v="14537"/>
    <m/>
    <m/>
    <s v="B"/>
    <m/>
    <m/>
    <m/>
    <m/>
    <m/>
    <x v="30"/>
    <s v="H-Chehalis River H"/>
    <s v="S-Harrison R"/>
    <s v="BC"/>
    <s v="FRTH"/>
    <s v="LWFR"/>
    <s v="N"/>
    <n v="0.26154621183497956"/>
    <m/>
  </r>
  <r>
    <s v="T"/>
    <n v="4.0999999999999996"/>
    <n v="20171204"/>
    <s v="CDFO"/>
    <s v="CDFO"/>
    <n v="3"/>
    <s v="181198"/>
    <x v="2"/>
    <m/>
    <m/>
    <m/>
    <m/>
    <n v="1"/>
    <n v="2"/>
    <x v="8"/>
    <n v="20110511"/>
    <n v="20110513"/>
    <s v="2FS  TOMFR0161"/>
    <s v="2FS  TOMFH1958"/>
    <s v="2FS  TOMFS0161"/>
    <x v="1"/>
    <s v="H"/>
    <s v="P"/>
    <s v="FR"/>
    <n v="5.96"/>
    <n v="80"/>
    <s v="N"/>
    <n v="5000"/>
    <n v="4431"/>
    <m/>
    <m/>
    <n v="0"/>
    <n v="387"/>
    <n v="5000"/>
    <n v="137"/>
    <s v="B"/>
    <n v="0.03"/>
    <n v="24"/>
    <n v="200"/>
    <m/>
    <s v="See also codes 181196,181197,181381-181386,181585"/>
    <x v="1"/>
    <s v="H-Shuswap River, Middle,"/>
    <s v="S-Shuswap R Low"/>
    <s v="BC"/>
    <s v="FRTH"/>
    <s v="TOMF"/>
    <s v="N"/>
    <n v="8.7339201083276918E-2"/>
    <m/>
  </r>
  <r>
    <s v="T"/>
    <n v="4.0999999999999996"/>
    <n v="20171204"/>
    <s v="CDFO"/>
    <s v="CDFO"/>
    <n v="3"/>
    <s v="181211"/>
    <x v="0"/>
    <m/>
    <m/>
    <m/>
    <m/>
    <n v="1"/>
    <n v="3"/>
    <x v="4"/>
    <n v="19930514"/>
    <n v="19930520"/>
    <s v="2FS  LWFRR0107"/>
    <s v="2FS  LWFRH0107"/>
    <s v="2FS  LWFRS0107"/>
    <x v="1"/>
    <s v="H"/>
    <s v="P"/>
    <m/>
    <n v="5.5"/>
    <m/>
    <s v="N"/>
    <n v="5000"/>
    <n v="49419"/>
    <m/>
    <m/>
    <n v="0"/>
    <n v="573120"/>
    <n v="5000"/>
    <n v="328"/>
    <s v="B"/>
    <n v="6.6E-3"/>
    <n v="1"/>
    <n v="1531"/>
    <m/>
    <s v="TIME OF RELEASE-EARLY PRODUCTION."/>
    <x v="16"/>
    <s v="H-Chilliwack River H"/>
    <s v="S-Chilliwack R"/>
    <s v="BC"/>
    <s v="FRTH"/>
    <s v="LWFR"/>
    <s v="N"/>
    <n v="11.597158987433984"/>
    <m/>
  </r>
  <r>
    <s v="T"/>
    <n v="4.0999999999999996"/>
    <n v="20171204"/>
    <s v="CDFO"/>
    <s v="CDFO"/>
    <n v="3"/>
    <s v="181212"/>
    <x v="0"/>
    <m/>
    <m/>
    <m/>
    <m/>
    <n v="1"/>
    <n v="3"/>
    <x v="4"/>
    <n v="19930527"/>
    <n v="19930531"/>
    <s v="2FS  LWFRR0107"/>
    <s v="2FS  LWFRH0107"/>
    <s v="2FS  LWFRS0107"/>
    <x v="1"/>
    <s v="H"/>
    <s v="P"/>
    <m/>
    <n v="5.7"/>
    <m/>
    <s v="N"/>
    <n v="5000"/>
    <n v="48230"/>
    <m/>
    <m/>
    <n v="0"/>
    <n v="1229837"/>
    <n v="5000"/>
    <n v="444"/>
    <s v="B"/>
    <n v="9.1000000000000004E-3"/>
    <n v="1"/>
    <n v="1939"/>
    <m/>
    <s v="TIME OF RELEASE-LATE PRODUCTION."/>
    <x v="16"/>
    <s v="H-Chilliwack River H"/>
    <s v="S-Chilliwack R"/>
    <s v="BC"/>
    <s v="FRTH"/>
    <s v="LWFR"/>
    <s v="N"/>
    <n v="25.499419448476051"/>
    <m/>
  </r>
  <r>
    <s v="T"/>
    <n v="4.0999999999999996"/>
    <n v="20171204"/>
    <s v="CDFO"/>
    <s v="CDFO"/>
    <n v="3"/>
    <s v="181472"/>
    <x v="2"/>
    <m/>
    <m/>
    <m/>
    <m/>
    <n v="1"/>
    <n v="3"/>
    <x v="8"/>
    <n v="20110617"/>
    <n v="20110617"/>
    <s v="2FS  LWFRR0229"/>
    <s v="2FS  LWFRH0154"/>
    <s v="2FS  LWFRS0229"/>
    <x v="1"/>
    <s v="H"/>
    <s v="P"/>
    <s v="FR"/>
    <n v="6.25"/>
    <n v="81"/>
    <s v="N"/>
    <n v="5000"/>
    <n v="31738"/>
    <m/>
    <m/>
    <m/>
    <m/>
    <m/>
    <m/>
    <s v="B"/>
    <n v="0"/>
    <m/>
    <m/>
    <m/>
    <m/>
    <x v="30"/>
    <s v="H-Chehalis River H"/>
    <s v="S-Harrison R"/>
    <s v="BC"/>
    <s v="FRTH"/>
    <s v="LWFR"/>
    <s v="N"/>
    <n v="0"/>
    <m/>
  </r>
  <r>
    <s v="T"/>
    <n v="4.0999999999999996"/>
    <n v="20171204"/>
    <s v="CDFO"/>
    <s v="CDFO"/>
    <n v="3"/>
    <s v="181564"/>
    <x v="2"/>
    <m/>
    <m/>
    <m/>
    <m/>
    <n v="1"/>
    <n v="3"/>
    <x v="30"/>
    <n v="20120619"/>
    <n v="20120619"/>
    <s v="2FS  LWFRR0229"/>
    <s v="2FS  LWFRH0154"/>
    <s v="2FS  LWFRS0229"/>
    <x v="1"/>
    <s v="H"/>
    <s v="P"/>
    <s v="FR"/>
    <n v="5.83"/>
    <n v="83"/>
    <s v="N"/>
    <n v="5000"/>
    <n v="53214"/>
    <m/>
    <m/>
    <n v="0"/>
    <n v="5188"/>
    <n v="5000"/>
    <n v="4287"/>
    <s v="B"/>
    <n v="7.4999999999999997E-2"/>
    <m/>
    <n v="228"/>
    <m/>
    <m/>
    <x v="30"/>
    <s v="H-Chehalis River H"/>
    <s v="S-Harrison R"/>
    <s v="BC"/>
    <s v="FRTH"/>
    <s v="LWFR"/>
    <s v="N"/>
    <n v="9.7493140902769948E-2"/>
    <m/>
  </r>
  <r>
    <s v="T"/>
    <n v="4.0999999999999996"/>
    <n v="20171204"/>
    <s v="CDFO"/>
    <s v="CDFO"/>
    <n v="3"/>
    <s v="181486"/>
    <x v="2"/>
    <m/>
    <m/>
    <m/>
    <m/>
    <n v="1"/>
    <n v="2"/>
    <x v="30"/>
    <n v="20120514"/>
    <n v="20120516"/>
    <s v="2FS  TOMFR0161"/>
    <s v="2FS  TOMFH1958"/>
    <s v="2FS  TOMFS0161"/>
    <x v="1"/>
    <s v="H"/>
    <s v="P"/>
    <s v="FR"/>
    <n v="5.75"/>
    <n v="79"/>
    <s v="N"/>
    <n v="5000"/>
    <n v="51323"/>
    <m/>
    <m/>
    <n v="5000"/>
    <n v="4463"/>
    <n v="0"/>
    <n v="1195"/>
    <s v="B"/>
    <n v="0.08"/>
    <n v="35"/>
    <m/>
    <m/>
    <m/>
    <x v="1"/>
    <s v="H-Shuswap River, Middle,"/>
    <s v="S-Shuswap R Low"/>
    <s v="BC"/>
    <s v="FRTH"/>
    <s v="TOMF"/>
    <s v="N"/>
    <n v="8.6959063188044347E-2"/>
    <m/>
  </r>
  <r>
    <s v="T"/>
    <n v="4.0999999999999996"/>
    <n v="20171204"/>
    <s v="CDFO"/>
    <s v="CDFO"/>
    <n v="3"/>
    <s v="181487"/>
    <x v="2"/>
    <m/>
    <m/>
    <m/>
    <m/>
    <n v="1"/>
    <n v="2"/>
    <x v="30"/>
    <n v="20120514"/>
    <n v="20120516"/>
    <s v="2FS  TOMFR0161"/>
    <s v="2FS  TOMFH1958"/>
    <s v="2FS  TOMFS0161"/>
    <x v="1"/>
    <s v="H"/>
    <s v="P"/>
    <s v="FR"/>
    <n v="5.75"/>
    <n v="79"/>
    <s v="N"/>
    <n v="5000"/>
    <n v="51493"/>
    <m/>
    <m/>
    <n v="5000"/>
    <n v="4478"/>
    <n v="0"/>
    <n v="1199"/>
    <s v="B"/>
    <n v="0.08"/>
    <n v="32"/>
    <m/>
    <m/>
    <m/>
    <x v="1"/>
    <s v="H-Shuswap River, Middle,"/>
    <s v="S-Shuswap R Low"/>
    <s v="BC"/>
    <s v="FRTH"/>
    <s v="TOMF"/>
    <s v="N"/>
    <n v="8.6963276561862771E-2"/>
    <m/>
  </r>
  <r>
    <s v="T"/>
    <n v="4.0999999999999996"/>
    <n v="20171204"/>
    <s v="CDFO"/>
    <s v="CDFO"/>
    <n v="3"/>
    <s v="181491"/>
    <x v="2"/>
    <m/>
    <m/>
    <m/>
    <m/>
    <n v="1"/>
    <n v="2"/>
    <x v="30"/>
    <n v="20120514"/>
    <n v="20120516"/>
    <s v="2FS  TOMFR0161"/>
    <s v="2FS  TOMFH1958"/>
    <s v="2FS  TOMFS0161"/>
    <x v="1"/>
    <s v="H"/>
    <s v="P"/>
    <s v="FR"/>
    <n v="5.75"/>
    <n v="79"/>
    <s v="N"/>
    <n v="5000"/>
    <n v="52467"/>
    <m/>
    <m/>
    <n v="5000"/>
    <n v="3913"/>
    <n v="0"/>
    <n v="1207"/>
    <s v="B"/>
    <n v="6.0999999999999999E-2"/>
    <n v="22"/>
    <m/>
    <m/>
    <m/>
    <x v="1"/>
    <s v="H-Shuswap River, Middle,"/>
    <s v="S-Shuswap R Low"/>
    <s v="BC"/>
    <s v="FRTH"/>
    <s v="TOMF"/>
    <s v="N"/>
    <n v="7.4580212323936954E-2"/>
    <m/>
  </r>
  <r>
    <s v="T"/>
    <n v="4.0999999999999996"/>
    <n v="20171204"/>
    <s v="CDFO"/>
    <s v="CDFO"/>
    <n v="3"/>
    <s v="181496"/>
    <x v="2"/>
    <m/>
    <m/>
    <m/>
    <m/>
    <n v="1"/>
    <n v="3"/>
    <x v="30"/>
    <n v="20120619"/>
    <n v="20120619"/>
    <s v="2FS  LWFRR0229"/>
    <s v="2FS  LWFRH0154"/>
    <s v="2FS  LWFRS0229"/>
    <x v="1"/>
    <s v="H"/>
    <s v="P"/>
    <s v="FR"/>
    <n v="5.86"/>
    <n v="83"/>
    <s v="N"/>
    <n v="5000"/>
    <n v="53011"/>
    <m/>
    <m/>
    <n v="0"/>
    <n v="5149"/>
    <n v="5000"/>
    <n v="4058"/>
    <s v="B"/>
    <n v="7.0999999999999994E-2"/>
    <m/>
    <n v="225"/>
    <m/>
    <m/>
    <x v="30"/>
    <s v="H-Chehalis River H"/>
    <s v="S-Harrison R"/>
    <s v="BC"/>
    <s v="FRTH"/>
    <s v="LWFR"/>
    <s v="N"/>
    <n v="9.7130784176868948E-2"/>
    <m/>
  </r>
  <r>
    <s v="T"/>
    <n v="4.0999999999999996"/>
    <n v="20171204"/>
    <s v="CDFO"/>
    <s v="CDFO"/>
    <n v="3"/>
    <s v="181497"/>
    <x v="2"/>
    <m/>
    <m/>
    <m/>
    <m/>
    <n v="1"/>
    <n v="3"/>
    <x v="30"/>
    <n v="20120619"/>
    <n v="20120619"/>
    <s v="2FS  LWFRR0229"/>
    <s v="2FS  LWFRH0154"/>
    <s v="2FS  LWFRS0229"/>
    <x v="1"/>
    <s v="H"/>
    <s v="P"/>
    <s v="FR"/>
    <n v="5.86"/>
    <n v="83"/>
    <s v="N"/>
    <n v="5000"/>
    <n v="53106"/>
    <m/>
    <m/>
    <n v="0"/>
    <n v="5179"/>
    <n v="5000"/>
    <n v="4299"/>
    <s v="B"/>
    <n v="7.4999999999999997E-2"/>
    <m/>
    <n v="227"/>
    <m/>
    <m/>
    <x v="30"/>
    <s v="H-Chehalis River H"/>
    <s v="S-Harrison R"/>
    <s v="BC"/>
    <s v="FRTH"/>
    <s v="LWFR"/>
    <s v="N"/>
    <n v="9.7521937257560351E-2"/>
    <m/>
  </r>
  <r>
    <s v="T"/>
    <n v="4.0999999999999996"/>
    <n v="20171204"/>
    <s v="CDFO"/>
    <s v="CDFO"/>
    <n v="3"/>
    <s v="181498"/>
    <x v="2"/>
    <m/>
    <m/>
    <m/>
    <m/>
    <n v="1"/>
    <n v="3"/>
    <x v="30"/>
    <n v="20120619"/>
    <n v="20120619"/>
    <s v="2FS  LWFRR0229"/>
    <s v="2FS  LWFRH0154"/>
    <s v="2FS  LWFRS0229"/>
    <x v="1"/>
    <s v="H"/>
    <s v="P"/>
    <s v="FR"/>
    <n v="5.86"/>
    <n v="83"/>
    <s v="N"/>
    <n v="5000"/>
    <n v="53012"/>
    <m/>
    <m/>
    <n v="0"/>
    <n v="5174"/>
    <n v="5000"/>
    <n v="4333"/>
    <s v="B"/>
    <n v="7.5999999999999998E-2"/>
    <m/>
    <n v="225"/>
    <m/>
    <m/>
    <x v="30"/>
    <s v="H-Chehalis River H"/>
    <s v="S-Harrison R"/>
    <s v="BC"/>
    <s v="FRTH"/>
    <s v="LWFR"/>
    <s v="N"/>
    <n v="9.7600543273221152E-2"/>
    <m/>
  </r>
  <r>
    <s v="T"/>
    <n v="4.0999999999999996"/>
    <n v="20171204"/>
    <s v="CDFO"/>
    <s v="CDFO"/>
    <n v="3"/>
    <s v="021811"/>
    <x v="0"/>
    <m/>
    <m/>
    <m/>
    <m/>
    <n v="1"/>
    <n v="1"/>
    <x v="7"/>
    <n v="19800727"/>
    <n v="19800731"/>
    <s v="2FS  UPFRR0398"/>
    <m/>
    <s v="2FS  UPFRS0398"/>
    <x v="0"/>
    <s v="W"/>
    <s v="E"/>
    <m/>
    <n v="1.8"/>
    <m/>
    <m/>
    <n v="5000"/>
    <n v="14148"/>
    <m/>
    <m/>
    <n v="5000"/>
    <n v="685"/>
    <m/>
    <m/>
    <m/>
    <n v="4.6199999999999998E-2"/>
    <n v="1"/>
    <m/>
    <m/>
    <m/>
    <x v="67"/>
    <s v="NA"/>
    <s v="S-Swift Cr"/>
    <s v="BC"/>
    <s v="FRTH"/>
    <s v="UPFR"/>
    <s v="N"/>
    <n v="4.841673734803506E-2"/>
    <m/>
  </r>
  <r>
    <s v="T"/>
    <n v="4.0999999999999996"/>
    <n v="20171204"/>
    <s v="CDFO"/>
    <s v="CDFO"/>
    <n v="3"/>
    <s v="022125"/>
    <x v="0"/>
    <m/>
    <m/>
    <m/>
    <m/>
    <n v="1"/>
    <n v="2"/>
    <x v="38"/>
    <n v="19780707"/>
    <n v="19780723"/>
    <s v="2FS  UPFRR0272"/>
    <m/>
    <s v="2FS  UPFRS0272"/>
    <x v="0"/>
    <s v="W"/>
    <s v="E"/>
    <m/>
    <n v="1.7"/>
    <m/>
    <m/>
    <n v="5000"/>
    <n v="75913"/>
    <m/>
    <m/>
    <n v="5000"/>
    <n v="503"/>
    <m/>
    <m/>
    <m/>
    <n v="6.6E-3"/>
    <n v="1"/>
    <m/>
    <m/>
    <m/>
    <x v="0"/>
    <s v="NA"/>
    <s v="S-Chilko R"/>
    <s v="BC"/>
    <s v="FRTH"/>
    <s v="UPFR"/>
    <s v="N"/>
    <n v="6.6260060859141389E-3"/>
    <m/>
  </r>
  <r>
    <s v="T"/>
    <n v="4.0999999999999996"/>
    <n v="20171204"/>
    <s v="CDFO"/>
    <s v="CDFO"/>
    <n v="3"/>
    <s v="182384"/>
    <x v="2"/>
    <m/>
    <m/>
    <m/>
    <m/>
    <n v="1"/>
    <n v="1"/>
    <x v="8"/>
    <n v="20120419"/>
    <n v="20120424"/>
    <s v="2FS  TOMMR0253"/>
    <s v="2FS  TOMMH0160"/>
    <s v="2FS  TOMMS0253"/>
    <x v="3"/>
    <s v="H"/>
    <s v="P"/>
    <s v="FR"/>
    <n v="14.3"/>
    <n v="107"/>
    <s v="N"/>
    <n v="5000"/>
    <n v="51745"/>
    <m/>
    <m/>
    <n v="5000"/>
    <n v="1164"/>
    <n v="0"/>
    <n v="207"/>
    <s v="B"/>
    <n v="2.1999999999999999E-2"/>
    <m/>
    <m/>
    <m/>
    <s v="BKD present in this release group"/>
    <x v="8"/>
    <s v="H-Spius Creek H"/>
    <s v="S-Nicola R"/>
    <s v="BC"/>
    <s v="FRTH"/>
    <s v="TOMM"/>
    <s v="N"/>
    <n v="2.249492704609141E-2"/>
    <m/>
  </r>
  <r>
    <s v="T"/>
    <n v="4.0999999999999996"/>
    <n v="20171204"/>
    <s v="CDFO"/>
    <s v="CDFO"/>
    <n v="3"/>
    <s v="182385"/>
    <x v="2"/>
    <m/>
    <m/>
    <s v="D"/>
    <s v="032012H00002504"/>
    <n v="1"/>
    <n v="3"/>
    <x v="30"/>
    <n v="20120516"/>
    <n v="20120528"/>
    <s v="2FS  LWFRR0107"/>
    <s v="2FS  LWFRH0107"/>
    <s v="2FS  LWFRS0107"/>
    <x v="1"/>
    <s v="H"/>
    <s v="P"/>
    <s v="VO"/>
    <n v="5.23"/>
    <m/>
    <s v="N"/>
    <n v="5000"/>
    <n v="48816"/>
    <m/>
    <m/>
    <n v="0"/>
    <n v="103798"/>
    <n v="5000"/>
    <n v="540"/>
    <s v="B"/>
    <n v="1.0999999999999999E-2"/>
    <m/>
    <m/>
    <m/>
    <m/>
    <x v="16"/>
    <s v="H-Chilliwack River H"/>
    <s v="S-Chilliwack R"/>
    <s v="BC"/>
    <s v="FRTH"/>
    <s v="LWFR"/>
    <s v="N"/>
    <n v="2.126311045558833"/>
    <m/>
  </r>
  <r>
    <s v="T"/>
    <n v="4.0999999999999996"/>
    <n v="20171204"/>
    <s v="CDFO"/>
    <s v="CDFO"/>
    <n v="3"/>
    <s v="182387"/>
    <x v="2"/>
    <m/>
    <m/>
    <m/>
    <m/>
    <n v="1"/>
    <n v="2"/>
    <x v="30"/>
    <n v="20120514"/>
    <n v="20120516"/>
    <s v="2FS  TOMFR0161"/>
    <s v="2FS  TOMFH1958"/>
    <s v="2FS  TOMFS0161"/>
    <x v="1"/>
    <s v="H"/>
    <s v="P"/>
    <s v="FR"/>
    <n v="5.75"/>
    <n v="79"/>
    <s v="N"/>
    <n v="5000"/>
    <n v="54230"/>
    <m/>
    <m/>
    <n v="5000"/>
    <n v="1967"/>
    <n v="0"/>
    <n v="1203"/>
    <s v="B"/>
    <n v="3.5000000000000003E-2"/>
    <n v="17"/>
    <m/>
    <m/>
    <m/>
    <x v="1"/>
    <s v="H-Shuswap River, Middle,"/>
    <s v="S-Shuswap R Low"/>
    <s v="BC"/>
    <s v="FRTH"/>
    <s v="TOMF"/>
    <s v="N"/>
    <n v="3.6271436474276234E-2"/>
    <m/>
  </r>
  <r>
    <s v="N"/>
    <n v="4.0999999999999996"/>
    <n v="20171204"/>
    <s v="CDFO"/>
    <s v="CDFO"/>
    <n v="3"/>
    <s v="!03NOCN1394"/>
    <x v="1"/>
    <m/>
    <m/>
    <m/>
    <m/>
    <n v="1"/>
    <n v="1"/>
    <x v="35"/>
    <n v="20140410"/>
    <n v="20140410"/>
    <s v="2FS  TOMMR1387"/>
    <s v="2FS  TOMMH0160"/>
    <s v="2FS  TOMMS1387"/>
    <x v="2"/>
    <s v="H"/>
    <s v="P"/>
    <s v="FR"/>
    <n v="1.89"/>
    <n v="54"/>
    <s v="N"/>
    <m/>
    <m/>
    <m/>
    <m/>
    <n v="0"/>
    <n v="3064"/>
    <m/>
    <m/>
    <s v="B"/>
    <m/>
    <m/>
    <m/>
    <m/>
    <m/>
    <x v="18"/>
    <s v="H-Spius Creek H"/>
    <s v="S-Coldwater R"/>
    <s v="BC"/>
    <s v="FRTH"/>
    <s v="TOMM"/>
    <s v="N"/>
    <s v=""/>
    <m/>
  </r>
  <r>
    <s v="T"/>
    <n v="4.0999999999999996"/>
    <n v="20171204"/>
    <s v="CDFO"/>
    <s v="CDFO"/>
    <n v="3"/>
    <s v="181053"/>
    <x v="0"/>
    <m/>
    <m/>
    <m/>
    <m/>
    <n v="1"/>
    <n v="1"/>
    <x v="32"/>
    <n v="19970502"/>
    <n v="19970502"/>
    <s v="2FS  UPFRR1625"/>
    <s v="2FS  UPFRH1625"/>
    <s v="2FS  UPFRS1625"/>
    <x v="1"/>
    <s v="H"/>
    <s v="P"/>
    <m/>
    <n v="5.75"/>
    <m/>
    <s v="N"/>
    <n v="5000"/>
    <n v="28618"/>
    <m/>
    <m/>
    <m/>
    <m/>
    <m/>
    <m/>
    <m/>
    <m/>
    <n v="1"/>
    <n v="100"/>
    <m/>
    <s v="ALSO SEE 182158"/>
    <x v="9"/>
    <s v="H-Salmon River/ UPFR H"/>
    <s v="S-Salmon R/UPFR"/>
    <s v="BC"/>
    <s v="FRTH"/>
    <s v="UPFR"/>
    <s v="N"/>
    <n v="0"/>
    <m/>
  </r>
  <r>
    <s v="T"/>
    <n v="4.0999999999999996"/>
    <n v="20171204"/>
    <s v="CDFO"/>
    <s v="CDFO"/>
    <n v="3"/>
    <s v="181195"/>
    <x v="2"/>
    <m/>
    <m/>
    <m/>
    <m/>
    <n v="1"/>
    <n v="2"/>
    <x v="8"/>
    <n v="20110525"/>
    <n v="20110525"/>
    <s v="2FS  TOMFR1958"/>
    <s v="2FS  TOMFH1958"/>
    <s v="2FS  TOMFS1958"/>
    <x v="1"/>
    <s v="H"/>
    <s v="P"/>
    <s v="MX"/>
    <n v="8.5"/>
    <n v="89"/>
    <s v="N"/>
    <n v="5000"/>
    <n v="17275"/>
    <m/>
    <m/>
    <n v="5000"/>
    <n v="1382"/>
    <n v="0"/>
    <n v="1105"/>
    <s v="B"/>
    <n v="7.4099999999999999E-2"/>
    <m/>
    <m/>
    <m/>
    <s v="Tag loss estimate combined for all mark groups."/>
    <x v="12"/>
    <s v="H-Shuswap River, Middle,"/>
    <s v="S-Shuswap R Middle"/>
    <s v="BC"/>
    <s v="FRTH"/>
    <s v="TOMF"/>
    <s v="N"/>
    <n v="0.08"/>
    <m/>
  </r>
  <r>
    <s v="T"/>
    <n v="4.0999999999999996"/>
    <n v="20171204"/>
    <s v="CDFO"/>
    <s v="CDFO"/>
    <n v="3"/>
    <s v="025641"/>
    <x v="3"/>
    <m/>
    <m/>
    <m/>
    <m/>
    <n v="1"/>
    <n v="3"/>
    <x v="14"/>
    <n v="20060601"/>
    <n v="20060607"/>
    <s v="2FS  LWFRR0229"/>
    <s v="2FS  LWFRH0154"/>
    <s v="2FS  LWFRS0229"/>
    <x v="1"/>
    <s v="H"/>
    <s v="P"/>
    <m/>
    <n v="5.3"/>
    <n v="81"/>
    <s v="N"/>
    <n v="5000"/>
    <n v="53222"/>
    <m/>
    <m/>
    <n v="5000"/>
    <n v="1799"/>
    <m/>
    <m/>
    <m/>
    <n v="3.27E-2"/>
    <n v="1"/>
    <n v="1040"/>
    <m/>
    <s v="TRUCKED TO LOG DUMP ON CHEHALIS RESERVE"/>
    <x v="30"/>
    <s v="H-Chehalis River H"/>
    <s v="S-Harrison R"/>
    <s v="BC"/>
    <s v="FRTH"/>
    <s v="LWFR"/>
    <s v="N"/>
    <n v="3.3801811281049192E-2"/>
    <m/>
  </r>
  <r>
    <s v="T"/>
    <n v="4.0999999999999996"/>
    <n v="20171204"/>
    <s v="CDFO"/>
    <s v="CDFO"/>
    <n v="3"/>
    <s v="180547"/>
    <x v="0"/>
    <m/>
    <m/>
    <m/>
    <m/>
    <n v="1"/>
    <n v="2"/>
    <x v="4"/>
    <n v="19930506"/>
    <n v="19930506"/>
    <s v="2FS  UPFRR2722"/>
    <s v="2FS  UPFRH0158"/>
    <s v="2FS  UPFRS0158"/>
    <x v="1"/>
    <s v="H"/>
    <s v="B"/>
    <m/>
    <n v="7"/>
    <m/>
    <s v="N"/>
    <n v="5000"/>
    <n v="25559"/>
    <m/>
    <m/>
    <n v="0"/>
    <n v="13123"/>
    <m/>
    <m/>
    <s v="B"/>
    <m/>
    <n v="1"/>
    <n v="100"/>
    <m/>
    <s v="NECHAKO RIVER STUDY; ALSO SEE 180546 &amp; 180239"/>
    <x v="55"/>
    <s v="H-Stuart River"/>
    <s v="S-Stuart R"/>
    <s v="BC"/>
    <s v="FRTH"/>
    <s v="UPFR"/>
    <s v="N"/>
    <n v="0.51343949293790836"/>
    <m/>
  </r>
  <r>
    <s v="N"/>
    <n v="4.0999999999999996"/>
    <n v="20171204"/>
    <s v="CDFO"/>
    <s v="CDFO"/>
    <n v="3"/>
    <s v="!03NOCN8880"/>
    <x v="1"/>
    <m/>
    <m/>
    <m/>
    <m/>
    <n v="1"/>
    <n v="1"/>
    <x v="17"/>
    <n v="19890404"/>
    <n v="19890523"/>
    <s v="2FS  TOMMR0253"/>
    <s v="2FS  TOMMH0160"/>
    <s v="2FS  TOMMS0253"/>
    <x v="1"/>
    <s v="H"/>
    <s v="P"/>
    <m/>
    <n v="5.3"/>
    <m/>
    <s v="N"/>
    <m/>
    <m/>
    <m/>
    <m/>
    <n v="0"/>
    <n v="350042"/>
    <m/>
    <m/>
    <s v="W"/>
    <m/>
    <m/>
    <m/>
    <m/>
    <m/>
    <x v="8"/>
    <s v="H-Spius Creek H"/>
    <s v="S-Nicola R"/>
    <s v="BC"/>
    <s v="FRTH"/>
    <s v="TOMM"/>
    <s v="N"/>
    <s v=""/>
    <m/>
  </r>
  <r>
    <s v="N"/>
    <n v="4.0999999999999996"/>
    <n v="20171204"/>
    <s v="CDFO"/>
    <s v="CDFO"/>
    <n v="3"/>
    <s v="!03NOCN8904"/>
    <x v="1"/>
    <m/>
    <m/>
    <m/>
    <m/>
    <n v="1"/>
    <n v="2"/>
    <x v="11"/>
    <n v="19900515"/>
    <n v="19900516"/>
    <s v="2FS  TOMFR0188"/>
    <s v="2FS  TOMFH0162"/>
    <s v="2FS  TOMFS0188"/>
    <x v="1"/>
    <s v="H"/>
    <s v="P"/>
    <m/>
    <n v="5.9"/>
    <n v="80"/>
    <s v="N"/>
    <m/>
    <m/>
    <m/>
    <m/>
    <n v="0"/>
    <n v="292260"/>
    <m/>
    <m/>
    <s v="B"/>
    <m/>
    <m/>
    <m/>
    <m/>
    <m/>
    <x v="48"/>
    <s v="H-Clearwater River, Up, H"/>
    <s v="S-Thompson R N"/>
    <s v="BC"/>
    <s v="FRTH"/>
    <s v="TOMF"/>
    <s v="N"/>
    <s v=""/>
    <m/>
  </r>
  <r>
    <s v="N"/>
    <n v="4.0999999999999996"/>
    <n v="20171204"/>
    <s v="CDFO"/>
    <s v="CDFO"/>
    <n v="3"/>
    <s v="!03NOCN8934"/>
    <x v="1"/>
    <m/>
    <m/>
    <m/>
    <m/>
    <n v="1"/>
    <n v="2"/>
    <x v="11"/>
    <n v="19900427"/>
    <n v="19900427"/>
    <s v="2FS  TOMFR0161"/>
    <s v="2FS  TOMFH0289"/>
    <s v="2FS  TOMFS0161"/>
    <x v="4"/>
    <s v="H"/>
    <s v="B"/>
    <m/>
    <m/>
    <m/>
    <s v="N"/>
    <m/>
    <m/>
    <m/>
    <m/>
    <n v="0"/>
    <n v="138000"/>
    <m/>
    <m/>
    <s v="B"/>
    <m/>
    <m/>
    <m/>
    <m/>
    <m/>
    <x v="1"/>
    <s v="H-Kingfisher Creek/ TOMF"/>
    <s v="S-Shuswap R Low"/>
    <s v="BC"/>
    <s v="FRTH"/>
    <s v="TOMF"/>
    <s v="N"/>
    <s v=""/>
    <m/>
  </r>
  <r>
    <s v="T"/>
    <n v="4.0999999999999996"/>
    <n v="20171204"/>
    <s v="CDFO"/>
    <s v="CDFO"/>
    <n v="3"/>
    <s v="021029"/>
    <x v="0"/>
    <m/>
    <m/>
    <m/>
    <m/>
    <n v="1"/>
    <n v="1"/>
    <x v="28"/>
    <n v="19920428"/>
    <n v="19920428"/>
    <s v="2FS  TOMMR0254"/>
    <s v="2FS  TOMMH0254"/>
    <s v="2FS  TOMMS0254"/>
    <x v="3"/>
    <s v="H"/>
    <s v="P"/>
    <m/>
    <n v="30.5"/>
    <m/>
    <s v="N"/>
    <n v="5000"/>
    <n v="7888"/>
    <m/>
    <m/>
    <n v="0"/>
    <n v="3652"/>
    <m/>
    <m/>
    <s v="B"/>
    <m/>
    <n v="1"/>
    <m/>
    <m/>
    <s v="YEARLING RELEASE"/>
    <x v="50"/>
    <s v="H-Deadman River H"/>
    <s v="S-Deadman R"/>
    <s v="BC"/>
    <s v="FRTH"/>
    <s v="TOMM"/>
    <s v="N"/>
    <n v="0.4629817444219067"/>
    <m/>
  </r>
  <r>
    <s v="T"/>
    <n v="4.0999999999999996"/>
    <n v="20171204"/>
    <s v="CDFO"/>
    <s v="CDFO"/>
    <n v="3"/>
    <s v="024208"/>
    <x v="0"/>
    <m/>
    <m/>
    <m/>
    <m/>
    <n v="1"/>
    <n v="1"/>
    <x v="9"/>
    <n v="19870417"/>
    <n v="19870419"/>
    <s v="2FS  UPFRR2311"/>
    <s v="2FS  UPFRH0155"/>
    <s v="2FS  UPFRS2311"/>
    <x v="1"/>
    <s v="H"/>
    <s v="P"/>
    <m/>
    <n v="4.2"/>
    <m/>
    <s v="N"/>
    <n v="5000"/>
    <n v="26865"/>
    <m/>
    <m/>
    <n v="0"/>
    <n v="67072"/>
    <n v="5000"/>
    <n v="64"/>
    <m/>
    <n v="2.3999999999999998E-3"/>
    <n v="1"/>
    <m/>
    <m/>
    <s v="REPLICATE WITH 024206-07"/>
    <x v="54"/>
    <s v="H-Quesnel River H"/>
    <s v="S-West Road R"/>
    <s v="BC"/>
    <s v="FRTH"/>
    <s v="UPFR"/>
    <s v="N"/>
    <n v="2.4966313046715056"/>
    <m/>
  </r>
  <r>
    <s v="T"/>
    <n v="4.0999999999999996"/>
    <n v="20171204"/>
    <s v="CDFO"/>
    <s v="CDFO"/>
    <n v="3"/>
    <s v="184129"/>
    <x v="0"/>
    <m/>
    <m/>
    <s v="D"/>
    <s v="032000H00000389"/>
    <n v="1"/>
    <n v="3"/>
    <x v="34"/>
    <n v="20000523"/>
    <n v="20000529"/>
    <s v="2FS  LWFRR0107"/>
    <s v="2FS  LWFRH0107"/>
    <s v="2FS  LWFRS0107"/>
    <x v="1"/>
    <s v="H"/>
    <s v="P"/>
    <m/>
    <n v="6.2"/>
    <m/>
    <s v="N"/>
    <n v="0"/>
    <n v="24138"/>
    <m/>
    <m/>
    <n v="0"/>
    <n v="128049"/>
    <m/>
    <m/>
    <s v="B"/>
    <n v="3.7900000000000003E-2"/>
    <n v="36"/>
    <n v="1952"/>
    <m/>
    <s v="CWT ONLY. SEE 184123/25/27. COMPARE TO ADCWT 184124/26/28/30.THERMAL MASS MARK"/>
    <x v="16"/>
    <s v="H-Chilliwack River H"/>
    <s v="S-Chilliwack R"/>
    <s v="BC"/>
    <s v="FRTH"/>
    <s v="LWFR"/>
    <s v="N"/>
    <n v="5.3048719860800402"/>
    <m/>
  </r>
  <r>
    <s v="N"/>
    <n v="4.0999999999999996"/>
    <n v="20171204"/>
    <s v="CDFO"/>
    <s v="CDFO"/>
    <n v="3"/>
    <s v="!03NOCN04140"/>
    <x v="1"/>
    <m/>
    <m/>
    <m/>
    <m/>
    <n v="1"/>
    <n v="3"/>
    <x v="29"/>
    <n v="20050608"/>
    <n v="20050608"/>
    <s v="2FS  LWFRR0302"/>
    <s v="2FS  LWFRH0302"/>
    <s v="2FS  LWFRS0107"/>
    <x v="1"/>
    <s v="H"/>
    <s v="P"/>
    <m/>
    <n v="5.3"/>
    <m/>
    <s v="N"/>
    <m/>
    <m/>
    <m/>
    <m/>
    <n v="0"/>
    <n v="150000"/>
    <m/>
    <m/>
    <m/>
    <m/>
    <m/>
    <m/>
    <m/>
    <m/>
    <x v="32"/>
    <s v="H-Alouette River, South H"/>
    <s v="S-Chilliwack R"/>
    <s v="BC"/>
    <s v="FRTH"/>
    <s v="LWFR"/>
    <s v="N"/>
    <s v=""/>
    <m/>
  </r>
  <r>
    <s v="T"/>
    <n v="4.0999999999999996"/>
    <n v="20171204"/>
    <s v="CDFO"/>
    <s v="CDFO"/>
    <n v="3"/>
    <s v="183493"/>
    <x v="2"/>
    <m/>
    <m/>
    <m/>
    <m/>
    <n v="1"/>
    <n v="1"/>
    <x v="36"/>
    <n v="20140423"/>
    <n v="20140428"/>
    <s v="2FS  TOMMR0253"/>
    <s v="2FS  TOMMH0160"/>
    <s v="2FS  TOMMS0253"/>
    <x v="3"/>
    <s v="H"/>
    <s v="P"/>
    <s v="FR"/>
    <n v="14.6"/>
    <n v="110"/>
    <s v="N"/>
    <n v="5000"/>
    <n v="22340"/>
    <m/>
    <m/>
    <n v="5000"/>
    <n v="314"/>
    <m/>
    <m/>
    <s v="B"/>
    <n v="1.3899999999999999E-2"/>
    <m/>
    <m/>
    <m/>
    <m/>
    <x v="8"/>
    <s v="H-Spius Creek H"/>
    <s v="S-Nicola R"/>
    <s v="BC"/>
    <s v="FRTH"/>
    <s v="TOMM"/>
    <s v="N"/>
    <n v="1.4055505819158461E-2"/>
    <m/>
  </r>
  <r>
    <s v="N"/>
    <n v="4.0999999999999996"/>
    <n v="20171204"/>
    <s v="CDFO"/>
    <s v="CDFO"/>
    <n v="3"/>
    <s v="!03NOCN1375"/>
    <x v="1"/>
    <m/>
    <m/>
    <m/>
    <m/>
    <n v="1"/>
    <n v="2"/>
    <x v="35"/>
    <n v="20140501"/>
    <n v="20140504"/>
    <s v="2FS  LWFRR0107"/>
    <s v="2FS  LWFRH0107"/>
    <s v="2FS  LWFRS0107"/>
    <x v="1"/>
    <s v="H"/>
    <s v="P"/>
    <s v="MX"/>
    <n v="6.75"/>
    <m/>
    <s v="N"/>
    <m/>
    <m/>
    <m/>
    <m/>
    <n v="0"/>
    <n v="456924"/>
    <m/>
    <m/>
    <s v="B"/>
    <m/>
    <m/>
    <m/>
    <m/>
    <s v="Volitional realease for 4 days, then forced released after."/>
    <x v="16"/>
    <s v="H-Chilliwack River H"/>
    <s v="S-Chilliwack R"/>
    <s v="BC"/>
    <s v="FRTH"/>
    <s v="LWFR"/>
    <s v="N"/>
    <s v=""/>
    <m/>
  </r>
  <r>
    <s v="T"/>
    <n v="4.0999999999999996"/>
    <n v="20171204"/>
    <s v="CDFO"/>
    <s v="CDFO"/>
    <n v="3"/>
    <s v="183194"/>
    <x v="2"/>
    <m/>
    <m/>
    <m/>
    <m/>
    <n v="1"/>
    <n v="2"/>
    <x v="36"/>
    <n v="20130528"/>
    <n v="20130528"/>
    <s v="2FS  TOMFR1958"/>
    <s v="2FS  TOMFH1958"/>
    <s v="2FS  TOMFS1958"/>
    <x v="1"/>
    <s v="H"/>
    <s v="P"/>
    <s v="MX"/>
    <n v="9.7100000000000009"/>
    <n v="93"/>
    <s v="N"/>
    <n v="5000"/>
    <n v="55348"/>
    <m/>
    <m/>
    <n v="0"/>
    <n v="1467"/>
    <n v="5000"/>
    <n v="843"/>
    <s v="B"/>
    <n v="1.4999999999999999E-2"/>
    <n v="53"/>
    <n v="200"/>
    <m/>
    <m/>
    <x v="12"/>
    <s v="H-Shuswap River, Middle,"/>
    <s v="S-Shuswap R Middle"/>
    <s v="BC"/>
    <s v="FRTH"/>
    <s v="TOMF"/>
    <s v="N"/>
    <n v="2.6505022765050228E-2"/>
    <m/>
  </r>
  <r>
    <s v="T"/>
    <n v="4.0999999999999996"/>
    <n v="20171204"/>
    <s v="CDFO"/>
    <s v="CDFO"/>
    <n v="3"/>
    <s v="182594"/>
    <x v="2"/>
    <m/>
    <m/>
    <m/>
    <m/>
    <n v="1"/>
    <n v="2"/>
    <x v="6"/>
    <n v="20160405"/>
    <n v="20160405"/>
    <s v="2FS  TOMFR1958"/>
    <s v="2FS  TOMFH1958"/>
    <s v="2FS  TOMFS1958"/>
    <x v="3"/>
    <s v="H"/>
    <s v="P"/>
    <s v="FR"/>
    <n v="19.11"/>
    <n v="117"/>
    <s v="N"/>
    <n v="5000"/>
    <n v="7352"/>
    <m/>
    <m/>
    <n v="5000"/>
    <n v="1558"/>
    <m/>
    <m/>
    <s v="B"/>
    <n v="8.5000000000000006E-2"/>
    <n v="19"/>
    <n v="200"/>
    <m/>
    <m/>
    <x v="12"/>
    <s v="H-Shuswap River, Middle,"/>
    <s v="S-Shuswap R Middle"/>
    <s v="BC"/>
    <s v="FRTH"/>
    <s v="TOMF"/>
    <s v="N"/>
    <n v="0.2119151251360174"/>
    <m/>
  </r>
  <r>
    <s v="T"/>
    <n v="4.0999999999999996"/>
    <n v="20171204"/>
    <s v="CDFO"/>
    <s v="CDFO"/>
    <n v="3"/>
    <s v="182595"/>
    <x v="2"/>
    <m/>
    <m/>
    <m/>
    <m/>
    <n v="1"/>
    <n v="2"/>
    <x v="6"/>
    <n v="20160405"/>
    <n v="20160405"/>
    <s v="2FS  TOMFR1958"/>
    <s v="2FS  TOMFH1958"/>
    <s v="2FS  TOMFS1958"/>
    <x v="3"/>
    <s v="H"/>
    <s v="P"/>
    <s v="FR"/>
    <n v="19.11"/>
    <n v="117"/>
    <s v="N"/>
    <n v="5000"/>
    <n v="9425"/>
    <m/>
    <m/>
    <m/>
    <m/>
    <m/>
    <m/>
    <s v="B"/>
    <m/>
    <m/>
    <m/>
    <m/>
    <m/>
    <x v="12"/>
    <s v="H-Shuswap River, Middle,"/>
    <s v="S-Shuswap R Middle"/>
    <s v="BC"/>
    <s v="FRTH"/>
    <s v="TOMF"/>
    <s v="N"/>
    <n v="0"/>
    <m/>
  </r>
  <r>
    <s v="T"/>
    <n v="4.0999999999999996"/>
    <n v="20171204"/>
    <s v="CDFO"/>
    <s v="CDFO"/>
    <n v="3"/>
    <s v="183394"/>
    <x v="2"/>
    <m/>
    <m/>
    <m/>
    <m/>
    <n v="1"/>
    <n v="3"/>
    <x v="6"/>
    <n v="20150609"/>
    <n v="20150619"/>
    <s v="2FS  LWFRR0229"/>
    <s v="2FS  LWFRH0154"/>
    <s v="2FS  LWFRS0229"/>
    <x v="1"/>
    <s v="H"/>
    <s v="P"/>
    <s v="FR"/>
    <n v="5.56"/>
    <n v="83"/>
    <s v="N"/>
    <n v="5000"/>
    <n v="51277"/>
    <m/>
    <m/>
    <m/>
    <m/>
    <m/>
    <m/>
    <s v="B"/>
    <m/>
    <m/>
    <m/>
    <m/>
    <m/>
    <x v="30"/>
    <s v="H-Chehalis River H"/>
    <s v="S-Harrison R"/>
    <s v="BC"/>
    <s v="FRTH"/>
    <s v="LWFR"/>
    <s v="N"/>
    <n v="0"/>
    <m/>
  </r>
  <r>
    <s v="N"/>
    <n v="4.0999999999999996"/>
    <n v="20171204"/>
    <s v="CDFO"/>
    <s v="CDFO"/>
    <n v="3"/>
    <s v="!03NOCN1477"/>
    <x v="1"/>
    <m/>
    <m/>
    <m/>
    <m/>
    <n v="1"/>
    <n v="2"/>
    <x v="6"/>
    <n v="20150601"/>
    <n v="20150605"/>
    <s v="2FS  UPFRR0325"/>
    <s v="2FS  UPFRH1651"/>
    <s v="2FS  UPFRS0155"/>
    <x v="2"/>
    <s v="H"/>
    <s v="B"/>
    <s v="FR"/>
    <m/>
    <m/>
    <s v="N"/>
    <m/>
    <m/>
    <m/>
    <m/>
    <n v="0"/>
    <n v="882"/>
    <m/>
    <m/>
    <s v="B"/>
    <m/>
    <m/>
    <m/>
    <m/>
    <m/>
    <x v="53"/>
    <s v="H-Pr George (Mackenzie) S"/>
    <s v="S-Quesnel R"/>
    <s v="BC"/>
    <s v="FRTH"/>
    <s v="UPFR"/>
    <s v="N"/>
    <s v=""/>
    <m/>
  </r>
  <r>
    <s v="T"/>
    <n v="4.0999999999999996"/>
    <n v="20171204"/>
    <s v="CDFO"/>
    <s v="CDFO"/>
    <n v="3"/>
    <s v="183571"/>
    <x v="2"/>
    <m/>
    <m/>
    <m/>
    <m/>
    <n v="1"/>
    <n v="2"/>
    <x v="35"/>
    <n v="20150401"/>
    <n v="20150401"/>
    <s v="2FS  TOMFR1958"/>
    <s v="2FS  TOMFH1958"/>
    <s v="2FS  TOMFS1958"/>
    <x v="3"/>
    <s v="H"/>
    <s v="B"/>
    <m/>
    <n v="17.82"/>
    <n v="113"/>
    <s v="N"/>
    <n v="5000"/>
    <n v="20488"/>
    <m/>
    <m/>
    <n v="0"/>
    <n v="132"/>
    <m/>
    <m/>
    <m/>
    <n v="0"/>
    <n v="195"/>
    <n v="200"/>
    <m/>
    <m/>
    <x v="12"/>
    <s v="H-Shuswap River, Middle,"/>
    <s v="S-Shuswap R Middle"/>
    <s v="BC"/>
    <s v="FRTH"/>
    <s v="TOMF"/>
    <s v="N"/>
    <n v="6.4427957828973054E-3"/>
    <m/>
  </r>
  <r>
    <s v="T"/>
    <n v="4.0999999999999996"/>
    <n v="20171204"/>
    <s v="CDFO"/>
    <s v="CDFO"/>
    <n v="3"/>
    <s v="022028"/>
    <x v="0"/>
    <m/>
    <m/>
    <m/>
    <m/>
    <n v="1"/>
    <n v="1"/>
    <x v="7"/>
    <n v="1980"/>
    <n v="198008"/>
    <s v="2FS  UPFRR0396"/>
    <m/>
    <s v="2FS  UPFRS0269"/>
    <x v="0"/>
    <s v="W"/>
    <m/>
    <m/>
    <m/>
    <m/>
    <m/>
    <n v="5000"/>
    <n v="4672"/>
    <m/>
    <m/>
    <m/>
    <m/>
    <m/>
    <m/>
    <m/>
    <n v="0"/>
    <n v="2"/>
    <m/>
    <m/>
    <m/>
    <x v="80"/>
    <s v="NA"/>
    <s v="S-Willow R/UPFR"/>
    <s v="BC"/>
    <s v="FRTH"/>
    <s v="UPFR"/>
    <s v="N"/>
    <n v="0"/>
    <m/>
  </r>
  <r>
    <s v="T"/>
    <n v="4.0999999999999996"/>
    <n v="20171204"/>
    <s v="CDFO"/>
    <s v="CDFO"/>
    <n v="3"/>
    <s v="184364"/>
    <x v="2"/>
    <m/>
    <m/>
    <m/>
    <m/>
    <n v="1"/>
    <n v="2"/>
    <x v="41"/>
    <n v="20170510"/>
    <n v="20170512"/>
    <s v="2FS  TOMFR0161"/>
    <s v="2FS  TOMFH1958"/>
    <s v="2FS  TOMFS0161"/>
    <x v="1"/>
    <s v="H"/>
    <s v="P"/>
    <s v="FR"/>
    <n v="6.05"/>
    <n v="80"/>
    <s v="N"/>
    <n v="5000"/>
    <n v="56799"/>
    <m/>
    <m/>
    <m/>
    <m/>
    <m/>
    <m/>
    <s v="B"/>
    <n v="0"/>
    <m/>
    <m/>
    <m/>
    <m/>
    <x v="1"/>
    <s v="H-Shuswap River, Middle,"/>
    <s v="S-Shuswap R Low"/>
    <s v="BC"/>
    <s v="FRTH"/>
    <s v="TOMF"/>
    <s v="N"/>
    <n v="0"/>
    <m/>
  </r>
  <r>
    <s v="T"/>
    <n v="4.0999999999999996"/>
    <n v="20171204"/>
    <s v="CDFO"/>
    <s v="CDFO"/>
    <n v="3"/>
    <s v="025341"/>
    <x v="0"/>
    <m/>
    <m/>
    <m/>
    <m/>
    <n v="1"/>
    <n v="2"/>
    <x v="5"/>
    <n v="198805"/>
    <n v="19880516"/>
    <s v="2FS  TOMFR1958"/>
    <s v="2FS  TOMFH1958"/>
    <s v="2FS  TOMFS1958"/>
    <x v="1"/>
    <s v="H"/>
    <s v="B"/>
    <m/>
    <n v="6.1"/>
    <n v="82"/>
    <s v="N"/>
    <n v="5000"/>
    <n v="26564"/>
    <m/>
    <m/>
    <n v="0"/>
    <n v="235216"/>
    <n v="5000"/>
    <n v="161"/>
    <s v="B"/>
    <n v="6.0000000000000001E-3"/>
    <n v="4"/>
    <m/>
    <m/>
    <s v="TIME OF RELEASE:LATE. SEE 025342"/>
    <x v="12"/>
    <s v="H-Shuswap River, Middle,"/>
    <s v="S-Shuswap R Middle"/>
    <s v="BC"/>
    <s v="FRTH"/>
    <s v="TOMF"/>
    <s v="N"/>
    <n v="8.8546905586508053"/>
    <m/>
  </r>
  <r>
    <s v="T"/>
    <n v="4.0999999999999996"/>
    <n v="20171204"/>
    <s v="CDFO"/>
    <s v="CDFO"/>
    <n v="3"/>
    <s v="180853"/>
    <x v="0"/>
    <m/>
    <m/>
    <m/>
    <m/>
    <n v="1"/>
    <n v="1"/>
    <x v="4"/>
    <n v="199306"/>
    <n v="19930629"/>
    <s v="2FS  TOMMR0253"/>
    <s v="2FS  TOMMH0160"/>
    <s v="2FS  TOMMS0253"/>
    <x v="1"/>
    <s v="H"/>
    <s v="P"/>
    <m/>
    <n v="4.0999999999999996"/>
    <n v="70"/>
    <s v="N"/>
    <n v="5000"/>
    <n v="75560"/>
    <m/>
    <m/>
    <n v="0"/>
    <n v="37887"/>
    <n v="5000"/>
    <n v="763"/>
    <s v="W"/>
    <n v="0.01"/>
    <n v="1"/>
    <n v="300"/>
    <m/>
    <s v="TIME OF RELEASE-POST FRESHET"/>
    <x v="8"/>
    <s v="H-Spius Creek H"/>
    <s v="S-Nicola R"/>
    <s v="BC"/>
    <s v="FRTH"/>
    <s v="TOMM"/>
    <s v="N"/>
    <n v="0.5014160931709899"/>
    <m/>
  </r>
  <r>
    <s v="T"/>
    <n v="4.0999999999999996"/>
    <n v="20171204"/>
    <s v="CDFO"/>
    <s v="CDFO"/>
    <n v="3"/>
    <s v="180854"/>
    <x v="0"/>
    <m/>
    <m/>
    <m/>
    <m/>
    <n v="1"/>
    <n v="2"/>
    <x v="4"/>
    <n v="199305"/>
    <n v="19930527"/>
    <s v="2FS  TOMFR1958"/>
    <s v="2FS  TOMFH1958"/>
    <s v="2FS  TOMFS1958"/>
    <x v="1"/>
    <s v="H"/>
    <s v="P"/>
    <m/>
    <n v="7.6"/>
    <n v="87"/>
    <s v="N"/>
    <n v="5000"/>
    <n v="75126"/>
    <m/>
    <m/>
    <n v="0"/>
    <n v="442596"/>
    <n v="5000"/>
    <n v="378"/>
    <s v="B"/>
    <n v="5.0000000000000001E-3"/>
    <n v="48"/>
    <n v="200"/>
    <m/>
    <m/>
    <x v="12"/>
    <s v="H-Shuswap River, Middle,"/>
    <s v="S-Shuswap R Middle"/>
    <s v="BC"/>
    <s v="FRTH"/>
    <s v="TOMF"/>
    <s v="N"/>
    <n v="5.8913824774379044"/>
    <m/>
  </r>
  <r>
    <s v="T"/>
    <n v="4.0999999999999996"/>
    <n v="20171204"/>
    <s v="CDFO"/>
    <s v="CDFO"/>
    <n v="3"/>
    <s v="022043"/>
    <x v="0"/>
    <m/>
    <m/>
    <m/>
    <m/>
    <n v="1"/>
    <n v="2"/>
    <x v="0"/>
    <n v="197907"/>
    <n v="197907"/>
    <s v="2FS  UPFRR0155"/>
    <m/>
    <s v="2FS  UPFRS0155"/>
    <x v="0"/>
    <s v="W"/>
    <m/>
    <m/>
    <n v="2"/>
    <m/>
    <m/>
    <n v="5000"/>
    <n v="28449"/>
    <m/>
    <m/>
    <n v="0"/>
    <n v="1660"/>
    <n v="5000"/>
    <n v="697"/>
    <m/>
    <n v="2.3900000000000001E-2"/>
    <n v="4"/>
    <m/>
    <m/>
    <m/>
    <x v="5"/>
    <s v="NA"/>
    <s v="S-Quesnel R"/>
    <s v="BC"/>
    <s v="FRTH"/>
    <s v="UPFR"/>
    <s v="N"/>
    <n v="5.835002987802735E-2"/>
    <m/>
  </r>
  <r>
    <s v="T"/>
    <n v="4.0999999999999996"/>
    <n v="20171204"/>
    <s v="CDFO"/>
    <s v="CDFO"/>
    <n v="3"/>
    <s v="180151"/>
    <x v="0"/>
    <m/>
    <m/>
    <m/>
    <m/>
    <n v="1"/>
    <n v="2"/>
    <x v="13"/>
    <n v="199205"/>
    <n v="19920513"/>
    <s v="2FS  TOMFR2617"/>
    <s v="2FS  TOMFH0162"/>
    <s v="2FS  TOMFS2617"/>
    <x v="1"/>
    <s v="H"/>
    <s v="B"/>
    <m/>
    <n v="5.3"/>
    <n v="78"/>
    <s v="N"/>
    <n v="5000"/>
    <n v="20260"/>
    <m/>
    <m/>
    <n v="0"/>
    <n v="21926"/>
    <m/>
    <m/>
    <s v="B"/>
    <m/>
    <n v="14"/>
    <n v="200"/>
    <m/>
    <s v="AMBIENT TEMP.COMBINE WITH 180152. SEE 180149-50 ACCELERATED."/>
    <x v="29"/>
    <s v="H-Clearwater River, Up, H"/>
    <s v="S-Clearwater R Low"/>
    <s v="BC"/>
    <s v="FRTH"/>
    <s v="TOMF"/>
    <s v="N"/>
    <n v="1.0822309970384996"/>
    <m/>
  </r>
  <r>
    <s v="T"/>
    <n v="4.0999999999999996"/>
    <n v="20171204"/>
    <s v="CDFO"/>
    <s v="CDFO"/>
    <n v="3"/>
    <s v="180562"/>
    <x v="0"/>
    <m/>
    <m/>
    <m/>
    <m/>
    <n v="1"/>
    <n v="2"/>
    <x v="2"/>
    <n v="199505"/>
    <n v="199505"/>
    <s v="2FS  UPFRR0158"/>
    <s v="2FS  UPFRH0158"/>
    <s v="2FS  UPFRS0158"/>
    <x v="1"/>
    <s v="H"/>
    <s v="B"/>
    <m/>
    <n v="5"/>
    <m/>
    <s v="N"/>
    <n v="5000"/>
    <n v="8863"/>
    <m/>
    <m/>
    <n v="5000"/>
    <n v="90"/>
    <m/>
    <m/>
    <m/>
    <n v="1.01E-2"/>
    <n v="1"/>
    <n v="100"/>
    <m/>
    <s v="NECHAKO STUDY; HATCHERY CLOSED- NO'S ESTIM.; ALSO SEE 181839 &amp; 181840"/>
    <x v="2"/>
    <s v="H-Stuart River"/>
    <s v="S-Stuart R"/>
    <s v="BC"/>
    <s v="FRTH"/>
    <s v="UPFR"/>
    <s v="N"/>
    <n v="1.0154575200270789E-2"/>
    <m/>
  </r>
  <r>
    <s v="T"/>
    <n v="4.0999999999999996"/>
    <n v="20171204"/>
    <s v="CDFO"/>
    <s v="CDFO"/>
    <n v="3"/>
    <s v="180448"/>
    <x v="0"/>
    <m/>
    <m/>
    <m/>
    <m/>
    <n v="1"/>
    <n v="2"/>
    <x v="13"/>
    <n v="199205"/>
    <n v="19920518"/>
    <s v="2FS  TOMFR0156"/>
    <s v="2FS  TOMFH0156"/>
    <s v="2FS  TOMFS0156"/>
    <x v="2"/>
    <s v="H"/>
    <s v="B"/>
    <m/>
    <n v="3.27"/>
    <m/>
    <s v="N"/>
    <n v="5000"/>
    <n v="20224"/>
    <m/>
    <m/>
    <n v="0"/>
    <n v="888"/>
    <n v="5000"/>
    <n v="321"/>
    <s v="B"/>
    <n v="1.5599999999999999E-2"/>
    <n v="30"/>
    <n v="577"/>
    <m/>
    <s v="CONTROL FOR 180445-180447"/>
    <x v="6"/>
    <s v="H-Eagle River H"/>
    <s v="S-Eagle R"/>
    <s v="BC"/>
    <s v="FRTH"/>
    <s v="TOMF"/>
    <s v="N"/>
    <n v="4.3908227848101264E-2"/>
    <m/>
  </r>
  <r>
    <s v="N"/>
    <n v="4.0999999999999996"/>
    <n v="20171204"/>
    <s v="CDFO"/>
    <s v="CDFO"/>
    <n v="3"/>
    <s v="!03LV8318"/>
    <x v="1"/>
    <m/>
    <m/>
    <m/>
    <m/>
    <n v="1"/>
    <n v="1"/>
    <x v="26"/>
    <n v="198505"/>
    <n v="19850514"/>
    <s v="2FS  LWFRR0154"/>
    <s v="2FS  LWFRH0154"/>
    <s v="2FS  LWFRS0154"/>
    <x v="3"/>
    <s v="H"/>
    <s v="B"/>
    <m/>
    <n v="25"/>
    <m/>
    <s v="N"/>
    <m/>
    <m/>
    <m/>
    <m/>
    <n v="1"/>
    <n v="2157"/>
    <m/>
    <m/>
    <m/>
    <m/>
    <m/>
    <m/>
    <m/>
    <s v="EXTENDED REARED"/>
    <x v="3"/>
    <s v="H-Chehalis River H"/>
    <s v="S-Chehalis R"/>
    <s v="BC"/>
    <s v="FRTH"/>
    <s v="LWFR"/>
    <s v="N"/>
    <s v=""/>
    <m/>
  </r>
  <r>
    <s v="N"/>
    <n v="4.0999999999999996"/>
    <n v="20171204"/>
    <s v="CDFO"/>
    <s v="CDFO"/>
    <n v="3"/>
    <s v="!03NOCN9071"/>
    <x v="1"/>
    <m/>
    <m/>
    <m/>
    <m/>
    <n v="1"/>
    <n v="2"/>
    <x v="28"/>
    <n v="199105"/>
    <n v="199105"/>
    <s v="2FS  TOMFR0161"/>
    <s v="2FS  TOMFH2559"/>
    <s v="2FS  TOMFS0161"/>
    <x v="2"/>
    <s v="H"/>
    <s v="B"/>
    <s v="FR"/>
    <m/>
    <m/>
    <s v="N"/>
    <m/>
    <m/>
    <m/>
    <m/>
    <n v="0"/>
    <n v="600"/>
    <m/>
    <m/>
    <s v="B"/>
    <m/>
    <m/>
    <m/>
    <m/>
    <m/>
    <x v="1"/>
    <s v="H-Vernon Schools"/>
    <s v="S-Shuswap R Low"/>
    <s v="BC"/>
    <s v="FRTH"/>
    <s v="TOMF"/>
    <s v="N"/>
    <s v=""/>
    <m/>
  </r>
  <r>
    <s v="N"/>
    <n v="4.0999999999999996"/>
    <n v="20171204"/>
    <s v="CDFO"/>
    <s v="CDFO"/>
    <n v="3"/>
    <s v="!03NOCN9206"/>
    <x v="1"/>
    <m/>
    <m/>
    <m/>
    <m/>
    <n v="1"/>
    <n v="2"/>
    <x v="4"/>
    <n v="199305"/>
    <n v="19930517"/>
    <s v="2FS  LWFRR0154"/>
    <s v="2FS  LWFRH0154"/>
    <s v="2FS  LWFRS0107"/>
    <x v="1"/>
    <s v="H"/>
    <s v="B"/>
    <m/>
    <n v="6.1"/>
    <n v="79"/>
    <s v="N"/>
    <m/>
    <m/>
    <m/>
    <m/>
    <n v="0"/>
    <n v="150834"/>
    <m/>
    <m/>
    <s v="B"/>
    <m/>
    <m/>
    <m/>
    <m/>
    <m/>
    <x v="3"/>
    <s v="H-Chehalis River H"/>
    <s v="S-Chilliwack R"/>
    <s v="BC"/>
    <s v="FRTH"/>
    <s v="LWFR"/>
    <s v="N"/>
    <s v=""/>
    <m/>
  </r>
  <r>
    <s v="T"/>
    <n v="4.0999999999999996"/>
    <n v="20171204"/>
    <s v="CDFO"/>
    <s v="CDFO"/>
    <n v="3"/>
    <s v="022521"/>
    <x v="0"/>
    <m/>
    <m/>
    <m/>
    <m/>
    <n v="1"/>
    <n v="3"/>
    <x v="15"/>
    <n v="198306"/>
    <n v="19830603"/>
    <s v="2FS  LWFRR0154"/>
    <s v="2FS  LWFRH0154"/>
    <s v="2FS  LWFRS0229"/>
    <x v="1"/>
    <s v="H"/>
    <s v="B"/>
    <m/>
    <n v="6.7"/>
    <m/>
    <s v="N"/>
    <n v="5000"/>
    <n v="33048"/>
    <m/>
    <m/>
    <n v="0"/>
    <n v="170999"/>
    <n v="5000"/>
    <n v="2874"/>
    <m/>
    <n v="0.08"/>
    <n v="40"/>
    <m/>
    <m/>
    <s v="TIME AND SIZE: LARGE LATE RELEASE"/>
    <x v="3"/>
    <s v="H-Chehalis River H"/>
    <s v="S-Harrison R"/>
    <s v="BC"/>
    <s v="FRTH"/>
    <s v="LWFR"/>
    <s v="N"/>
    <n v="5.174261679980634"/>
    <m/>
  </r>
  <r>
    <s v="N"/>
    <n v="4.0999999999999996"/>
    <n v="20171204"/>
    <s v="CDFO"/>
    <s v="CDFO"/>
    <n v="3"/>
    <s v="!03NOCN93114"/>
    <x v="1"/>
    <m/>
    <m/>
    <m/>
    <m/>
    <n v="1"/>
    <n v="2"/>
    <x v="18"/>
    <n v="199310"/>
    <n v="199310"/>
    <s v="2FS  UPFRR0155"/>
    <s v="2FS  UPFRH0155"/>
    <s v="2FS  UPFRS0155"/>
    <x v="5"/>
    <s v="H"/>
    <s v="B"/>
    <m/>
    <m/>
    <m/>
    <s v="N"/>
    <m/>
    <m/>
    <m/>
    <m/>
    <n v="0"/>
    <n v="4882"/>
    <m/>
    <m/>
    <m/>
    <m/>
    <m/>
    <m/>
    <m/>
    <s v="Release date is a guess"/>
    <x v="5"/>
    <s v="H-Quesnel River H"/>
    <s v="S-Quesnel R"/>
    <s v="BC"/>
    <s v="FRTH"/>
    <s v="UPFR"/>
    <s v="N"/>
    <s v=""/>
    <m/>
  </r>
  <r>
    <s v="N"/>
    <n v="4.0999999999999996"/>
    <n v="20171204"/>
    <s v="CDFO"/>
    <s v="CDFO"/>
    <n v="3"/>
    <s v="!03NOCN94107"/>
    <x v="1"/>
    <m/>
    <m/>
    <m/>
    <m/>
    <n v="1"/>
    <n v="2"/>
    <x v="2"/>
    <n v="199505"/>
    <n v="199505"/>
    <s v="2FS  UPFRR5685"/>
    <s v="2FS  UPFRH2480"/>
    <s v="2FS  UPFRS0155"/>
    <x v="1"/>
    <s v="H"/>
    <s v="B"/>
    <s v="FR"/>
    <n v="3"/>
    <m/>
    <s v="N"/>
    <m/>
    <m/>
    <m/>
    <m/>
    <n v="0"/>
    <n v="450"/>
    <m/>
    <m/>
    <s v="B"/>
    <m/>
    <m/>
    <m/>
    <m/>
    <m/>
    <x v="24"/>
    <s v="H-Quesnel Schools"/>
    <s v="S-Quesnel R"/>
    <s v="BC"/>
    <s v="FRTH"/>
    <s v="UPFR"/>
    <s v="N"/>
    <s v=""/>
    <m/>
  </r>
  <r>
    <s v="N"/>
    <n v="4.0999999999999996"/>
    <n v="20171204"/>
    <s v="CDFO"/>
    <s v="CDFO"/>
    <n v="3"/>
    <s v="!03NOCN94108"/>
    <x v="1"/>
    <m/>
    <m/>
    <m/>
    <m/>
    <n v="1"/>
    <n v="2"/>
    <x v="2"/>
    <n v="199505"/>
    <n v="199505"/>
    <s v="2FS  UPFRR0155"/>
    <s v="2FS  UPFRH0022"/>
    <s v="2FS  UPFRS0155"/>
    <x v="1"/>
    <s v="H"/>
    <s v="B"/>
    <s v="FR"/>
    <n v="3"/>
    <m/>
    <s v="N"/>
    <m/>
    <m/>
    <m/>
    <m/>
    <n v="0"/>
    <n v="900"/>
    <m/>
    <m/>
    <s v="B"/>
    <m/>
    <m/>
    <m/>
    <m/>
    <m/>
    <x v="5"/>
    <s v="H-Williams Lk Schools"/>
    <s v="S-Quesnel R"/>
    <s v="BC"/>
    <s v="FRTH"/>
    <s v="UPFR"/>
    <s v="N"/>
    <s v=""/>
    <m/>
  </r>
  <r>
    <s v="T"/>
    <n v="4.0999999999999996"/>
    <n v="20171204"/>
    <s v="CDFO"/>
    <s v="CDFO"/>
    <n v="3"/>
    <s v="023606"/>
    <x v="0"/>
    <m/>
    <m/>
    <m/>
    <m/>
    <n v="1"/>
    <n v="1"/>
    <x v="3"/>
    <n v="198605"/>
    <n v="19860521"/>
    <s v="2FS  UPFRR0127"/>
    <s v="2FS  UPFRH0155"/>
    <s v="2FS  UPFRS0127"/>
    <x v="1"/>
    <s v="H"/>
    <s v="B"/>
    <m/>
    <n v="5"/>
    <m/>
    <s v="N"/>
    <n v="5000"/>
    <n v="25899"/>
    <m/>
    <m/>
    <n v="5000"/>
    <n v="68"/>
    <m/>
    <m/>
    <m/>
    <n v="2.5999999999999999E-3"/>
    <n v="1"/>
    <m/>
    <m/>
    <s v="TIME OF RELEASE: LATE RELEASE SEE 023605,08"/>
    <x v="40"/>
    <s v="H-Quesnel River H"/>
    <s v="S-Fontoniko Cr"/>
    <s v="BC"/>
    <s v="FRTH"/>
    <s v="UPFR"/>
    <s v="N"/>
    <n v="2.6255839993822153E-3"/>
    <m/>
  </r>
  <r>
    <s v="T"/>
    <n v="4.0999999999999996"/>
    <n v="20171204"/>
    <s v="CDFO"/>
    <s v="CDFO"/>
    <n v="3"/>
    <s v="021543"/>
    <x v="0"/>
    <m/>
    <m/>
    <m/>
    <m/>
    <n v="1"/>
    <n v="2"/>
    <x v="28"/>
    <n v="199107"/>
    <n v="19910711"/>
    <s v="2FS  TOMFR0162"/>
    <s v="2FS  TOMFH0162"/>
    <s v="2FS  TOMFS0162"/>
    <x v="1"/>
    <s v="H"/>
    <s v="B"/>
    <m/>
    <n v="13.8"/>
    <m/>
    <s v="N"/>
    <n v="5000"/>
    <n v="49554"/>
    <m/>
    <m/>
    <n v="0"/>
    <n v="18805"/>
    <n v="5000"/>
    <n v="501"/>
    <s v="B"/>
    <n v="0.01"/>
    <m/>
    <m/>
    <m/>
    <s v="TIME OF RELEASE-LATE. SEE 021147-48(MID) &amp; 021149-50(EARLY)."/>
    <x v="19"/>
    <s v="H-Clearwater River, Up, H"/>
    <s v="S-Clearwater R Up"/>
    <s v="BC"/>
    <s v="FRTH"/>
    <s v="TOMF"/>
    <s v="N"/>
    <n v="0.37948500625580173"/>
    <m/>
  </r>
  <r>
    <s v="T"/>
    <n v="4.0999999999999996"/>
    <n v="20171204"/>
    <s v="CDFO"/>
    <s v="CDFO"/>
    <n v="3"/>
    <s v="023616"/>
    <x v="0"/>
    <m/>
    <m/>
    <m/>
    <m/>
    <n v="1"/>
    <n v="1"/>
    <x v="3"/>
    <n v="198605"/>
    <n v="19860505"/>
    <s v="2FS  UPFRR0066"/>
    <s v="2FS  UPFRH0155"/>
    <s v="2FS  UPFRS0066"/>
    <x v="1"/>
    <s v="H"/>
    <s v="P"/>
    <m/>
    <n v="3.2"/>
    <m/>
    <s v="N"/>
    <n v="5000"/>
    <n v="25052"/>
    <m/>
    <m/>
    <n v="0"/>
    <n v="28925"/>
    <n v="5000"/>
    <n v="36"/>
    <m/>
    <n v="1.4E-3"/>
    <n v="1"/>
    <m/>
    <m/>
    <s v="REPLICATE OF 36/15; 36/17"/>
    <x v="22"/>
    <s v="H-Quesnel River H"/>
    <s v="S-Nazko R"/>
    <s v="BC"/>
    <s v="FRTH"/>
    <s v="UPFR"/>
    <s v="N"/>
    <n v="1.1545984352546703"/>
    <m/>
  </r>
  <r>
    <s v="N"/>
    <n v="4.0999999999999996"/>
    <n v="20171204"/>
    <s v="CDFO"/>
    <s v="CDFO"/>
    <n v="3"/>
    <s v="!03NOCN9443"/>
    <x v="1"/>
    <m/>
    <m/>
    <m/>
    <m/>
    <n v="1"/>
    <n v="2"/>
    <x v="2"/>
    <n v="199505"/>
    <n v="199505"/>
    <s v="2FS  UPFRR0158"/>
    <s v="2FS  UPFRH1651"/>
    <s v="2FS  UPFRS0158"/>
    <x v="1"/>
    <s v="H"/>
    <s v="B"/>
    <s v="FR"/>
    <m/>
    <m/>
    <s v="N"/>
    <m/>
    <m/>
    <m/>
    <m/>
    <n v="0"/>
    <n v="450"/>
    <m/>
    <m/>
    <s v="B"/>
    <m/>
    <m/>
    <m/>
    <m/>
    <m/>
    <x v="2"/>
    <s v="H-Pr George (Mackenzie) S"/>
    <s v="S-Stuart R"/>
    <s v="BC"/>
    <s v="FRTH"/>
    <s v="UPFR"/>
    <s v="N"/>
    <s v=""/>
    <m/>
  </r>
  <r>
    <s v="N"/>
    <n v="4.0999999999999996"/>
    <n v="20171204"/>
    <s v="CDFO"/>
    <s v="CDFO"/>
    <n v="3"/>
    <s v="!03NOCN9444"/>
    <x v="1"/>
    <m/>
    <m/>
    <m/>
    <m/>
    <n v="1"/>
    <n v="1"/>
    <x v="2"/>
    <n v="199505"/>
    <n v="199505"/>
    <s v="2FS  UPFRR1890"/>
    <s v="2FS  UPFRH1651"/>
    <s v="2FS  UPFRS1890"/>
    <x v="1"/>
    <s v="H"/>
    <s v="B"/>
    <s v="FR"/>
    <m/>
    <m/>
    <s v="N"/>
    <m/>
    <m/>
    <m/>
    <m/>
    <n v="0"/>
    <n v="180"/>
    <m/>
    <m/>
    <s v="B"/>
    <m/>
    <m/>
    <m/>
    <m/>
    <m/>
    <x v="15"/>
    <s v="H-Pr George (Mackenzie) S"/>
    <s v="S-Dome Cr"/>
    <s v="BC"/>
    <s v="FRTH"/>
    <s v="UPFR"/>
    <s v="N"/>
    <s v=""/>
    <m/>
  </r>
  <r>
    <s v="T"/>
    <n v="4.0999999999999996"/>
    <n v="20171204"/>
    <s v="CDFO"/>
    <s v="CDFO"/>
    <n v="3"/>
    <s v="025756"/>
    <x v="0"/>
    <m/>
    <m/>
    <m/>
    <m/>
    <n v="1"/>
    <n v="2"/>
    <x v="17"/>
    <n v="198905"/>
    <n v="19890512"/>
    <s v="2FS  UPFRR0158"/>
    <s v="2FS  UPFRH0158"/>
    <s v="2FS  UPFRS0158"/>
    <x v="1"/>
    <s v="H"/>
    <s v="B"/>
    <m/>
    <n v="7.55"/>
    <m/>
    <s v="N"/>
    <n v="5000"/>
    <n v="27128"/>
    <m/>
    <m/>
    <n v="5000"/>
    <n v="109"/>
    <m/>
    <m/>
    <m/>
    <n v="4.0000000000000001E-3"/>
    <n v="1"/>
    <m/>
    <m/>
    <s v="NECHAKO RIVER STUDY - ALSO SEE 02-57-57"/>
    <x v="2"/>
    <s v="H-Stuart River"/>
    <s v="S-Stuart R"/>
    <s v="BC"/>
    <s v="FRTH"/>
    <s v="UPFR"/>
    <s v="N"/>
    <n v="4.0179887938661162E-3"/>
    <m/>
  </r>
  <r>
    <s v="N"/>
    <n v="4.0999999999999996"/>
    <n v="20171204"/>
    <s v="CDFO"/>
    <s v="CDFO"/>
    <n v="3"/>
    <s v="!03NOCN0323"/>
    <x v="1"/>
    <m/>
    <m/>
    <m/>
    <m/>
    <n v="1"/>
    <n v="2"/>
    <x v="21"/>
    <n v="200405"/>
    <n v="200405"/>
    <s v="2FS  TOMFR0161"/>
    <s v="2FS  TOMFH1650"/>
    <s v="2FS  TOMFS0161"/>
    <x v="1"/>
    <s v="H"/>
    <s v="B"/>
    <s v="FR"/>
    <n v="3"/>
    <m/>
    <s v="N"/>
    <m/>
    <m/>
    <m/>
    <m/>
    <n v="0"/>
    <n v="585"/>
    <m/>
    <m/>
    <s v="B"/>
    <m/>
    <m/>
    <m/>
    <m/>
    <m/>
    <x v="1"/>
    <s v="H-N Okanagan-Shuswap Sch"/>
    <s v="S-Shuswap R Low"/>
    <s v="BC"/>
    <s v="FRTH"/>
    <s v="TOMF"/>
    <s v="N"/>
    <s v=""/>
    <m/>
  </r>
  <r>
    <s v="T"/>
    <n v="4.0999999999999996"/>
    <n v="20171204"/>
    <s v="CDFO"/>
    <s v="CDFO"/>
    <n v="3"/>
    <s v="024726"/>
    <x v="0"/>
    <m/>
    <m/>
    <m/>
    <m/>
    <n v="1"/>
    <n v="1"/>
    <x v="5"/>
    <n v="198805"/>
    <n v="19880503"/>
    <s v="2FS  LWFRR0152"/>
    <s v="2FS  LWFRH0152"/>
    <s v="2FS  LWFRS0152"/>
    <x v="1"/>
    <s v="H"/>
    <s v="B"/>
    <m/>
    <n v="11.1"/>
    <m/>
    <s v="N"/>
    <n v="5000"/>
    <n v="24433"/>
    <m/>
    <m/>
    <n v="0"/>
    <n v="19942"/>
    <n v="5000"/>
    <n v="407"/>
    <s v="B"/>
    <n v="1.6400000000000001E-2"/>
    <n v="2"/>
    <m/>
    <m/>
    <s v="INIT INCUB+ REAR AT INCH; REL UP BIRKRNHEAD IN HINTOO FLATS AREA"/>
    <x v="13"/>
    <s v="H-Birkenhead River H"/>
    <s v="S-Birkenhead R"/>
    <s v="BC"/>
    <s v="FRTH"/>
    <s v="LWFR"/>
    <s v="N"/>
    <n v="0.81619121679695494"/>
    <m/>
  </r>
  <r>
    <s v="T"/>
    <n v="4.0999999999999996"/>
    <n v="20171204"/>
    <s v="CDFO"/>
    <s v="CDFO"/>
    <n v="3"/>
    <s v="024727"/>
    <x v="0"/>
    <m/>
    <m/>
    <m/>
    <m/>
    <n v="1"/>
    <n v="2"/>
    <x v="5"/>
    <n v="198804"/>
    <n v="19880408"/>
    <s v="2FS  LWFRR0249"/>
    <s v="2FS  LWFRH0150"/>
    <s v="2FS  LWFRS0249"/>
    <x v="1"/>
    <s v="H"/>
    <s v="B"/>
    <m/>
    <n v="8.6"/>
    <n v="93"/>
    <s v="N"/>
    <n v="5000"/>
    <n v="24193"/>
    <m/>
    <m/>
    <n v="0"/>
    <n v="31269"/>
    <n v="5000"/>
    <n v="1470"/>
    <s v="B"/>
    <n v="5.7299999999999997E-2"/>
    <n v="2"/>
    <m/>
    <m/>
    <s v="TIME OF RELEASE:EARLY. SEE 024728(LATE)"/>
    <x v="36"/>
    <s v="H-Inch Creek H"/>
    <s v="S-Pitt R Up"/>
    <s v="BC"/>
    <s v="FRTH"/>
    <s v="LWFR"/>
    <s v="N"/>
    <n v="1.2924812962427148"/>
    <m/>
  </r>
  <r>
    <s v="N"/>
    <n v="4.0999999999999996"/>
    <n v="20171204"/>
    <s v="CDFO"/>
    <s v="CDFO"/>
    <n v="3"/>
    <s v="!03NOCN96148"/>
    <x v="1"/>
    <m/>
    <m/>
    <m/>
    <m/>
    <n v="1"/>
    <n v="2"/>
    <x v="32"/>
    <n v="199705"/>
    <n v="199705"/>
    <s v="2FS  UPFRR0155"/>
    <s v="2FS  UPFRH2480"/>
    <s v="2FS  UPFRS0155"/>
    <x v="1"/>
    <s v="H"/>
    <s v="B"/>
    <s v="FR"/>
    <n v="3"/>
    <m/>
    <s v="N"/>
    <m/>
    <m/>
    <m/>
    <m/>
    <n v="0"/>
    <n v="250"/>
    <m/>
    <m/>
    <s v="B"/>
    <m/>
    <m/>
    <m/>
    <m/>
    <m/>
    <x v="5"/>
    <s v="H-Quesnel Schools"/>
    <s v="S-Quesnel R"/>
    <s v="BC"/>
    <s v="FRTH"/>
    <s v="UPFR"/>
    <s v="N"/>
    <s v=""/>
    <m/>
  </r>
  <r>
    <s v="N"/>
    <n v="4.0999999999999996"/>
    <n v="20171204"/>
    <s v="CDFO"/>
    <s v="CDFO"/>
    <n v="3"/>
    <s v="!03NOCN0252"/>
    <x v="1"/>
    <m/>
    <m/>
    <m/>
    <m/>
    <n v="1"/>
    <n v="2"/>
    <x v="20"/>
    <n v="200305"/>
    <n v="200306"/>
    <s v="2FS  TOMFR0161"/>
    <s v="2FS  TOMFH1650"/>
    <s v="2FS  TOMFS0161"/>
    <x v="1"/>
    <s v="H"/>
    <s v="B"/>
    <s v="FR"/>
    <n v="3"/>
    <m/>
    <s v="N"/>
    <m/>
    <m/>
    <m/>
    <m/>
    <n v="0"/>
    <n v="600"/>
    <m/>
    <m/>
    <s v="B"/>
    <m/>
    <m/>
    <m/>
    <m/>
    <s v="CLASSROOM INCUBATION SIZE AND DATE ESTIMATED"/>
    <x v="1"/>
    <s v="H-N Okanagan-Shuswap Sch"/>
    <s v="S-Shuswap R Low"/>
    <s v="BC"/>
    <s v="FRTH"/>
    <s v="TOMF"/>
    <s v="N"/>
    <s v=""/>
    <m/>
  </r>
  <r>
    <s v="T"/>
    <n v="4.0999999999999996"/>
    <n v="20171204"/>
    <s v="CDFO"/>
    <s v="CDFO"/>
    <n v="3"/>
    <s v="025157"/>
    <x v="0"/>
    <m/>
    <m/>
    <m/>
    <m/>
    <n v="1"/>
    <n v="1"/>
    <x v="5"/>
    <n v="198805"/>
    <n v="19880524"/>
    <s v="2FS  LWFRR0107"/>
    <s v="2FS  LWFRH0107"/>
    <s v="2FS  TOMFS1945"/>
    <x v="1"/>
    <s v="H"/>
    <s v="B"/>
    <m/>
    <n v="8.5"/>
    <m/>
    <s v="N"/>
    <n v="5000"/>
    <n v="24802"/>
    <m/>
    <m/>
    <n v="0"/>
    <n v="84108"/>
    <n v="5000"/>
    <n v="161"/>
    <s v="B"/>
    <n v="6.4000000000000003E-3"/>
    <n v="1"/>
    <m/>
    <m/>
    <s v="UPFR REDS. REPLICATE WITH 025158"/>
    <x v="16"/>
    <s v="H-Chilliwack River H"/>
    <s v="S-Finn Cr"/>
    <s v="BC"/>
    <s v="FRTH"/>
    <s v="LWFR"/>
    <s v="N"/>
    <n v="3.3911781307959035"/>
    <m/>
  </r>
  <r>
    <s v="T"/>
    <n v="4.0999999999999996"/>
    <n v="20171204"/>
    <s v="CDFO"/>
    <s v="CDFO"/>
    <n v="3"/>
    <s v="025158"/>
    <x v="0"/>
    <m/>
    <m/>
    <m/>
    <m/>
    <n v="1"/>
    <n v="1"/>
    <x v="5"/>
    <n v="198805"/>
    <n v="19880524"/>
    <s v="2FS  LWFRR0107"/>
    <s v="2FS  LWFRH0107"/>
    <s v="2FS  TOMFS1945"/>
    <x v="1"/>
    <s v="H"/>
    <s v="B"/>
    <m/>
    <n v="8.5"/>
    <m/>
    <s v="N"/>
    <n v="5000"/>
    <n v="24833"/>
    <m/>
    <m/>
    <n v="0"/>
    <n v="84214"/>
    <n v="5000"/>
    <n v="228"/>
    <s v="B"/>
    <n v="9.1000000000000004E-3"/>
    <n v="1"/>
    <m/>
    <m/>
    <s v="UPFR REDS. REPLICATE WITH 025157"/>
    <x v="16"/>
    <s v="H-Chilliwack River H"/>
    <s v="S-Finn Cr"/>
    <s v="BC"/>
    <s v="FRTH"/>
    <s v="LWFR"/>
    <s v="N"/>
    <n v="3.3912133048765756"/>
    <m/>
  </r>
  <r>
    <s v="N"/>
    <n v="4.0999999999999996"/>
    <n v="20171204"/>
    <s v="CDFO"/>
    <s v="CDFO"/>
    <n v="3"/>
    <s v="!03NOCN01112"/>
    <x v="1"/>
    <m/>
    <m/>
    <m/>
    <m/>
    <n v="1"/>
    <n v="2"/>
    <x v="25"/>
    <n v="200205"/>
    <n v="200205"/>
    <s v="2FS  TOMFR0161"/>
    <s v="2FS  TOMFH2083"/>
    <s v="2FS  TOMFS0161"/>
    <x v="1"/>
    <s v="H"/>
    <s v="B"/>
    <s v="FR"/>
    <n v="3"/>
    <m/>
    <s v="N"/>
    <m/>
    <m/>
    <m/>
    <m/>
    <n v="0"/>
    <n v="550"/>
    <m/>
    <m/>
    <s v="B"/>
    <m/>
    <m/>
    <m/>
    <m/>
    <m/>
    <x v="1"/>
    <s v="H-Revelstoke Schools"/>
    <s v="S-Shuswap R Low"/>
    <s v="BC"/>
    <s v="FRTH"/>
    <s v="TOMF"/>
    <s v="N"/>
    <s v=""/>
    <m/>
  </r>
  <r>
    <s v="N"/>
    <n v="4.0999999999999996"/>
    <n v="20171204"/>
    <s v="CDFO"/>
    <s v="CDFO"/>
    <n v="3"/>
    <s v="!03NOCN0445"/>
    <x v="1"/>
    <m/>
    <m/>
    <m/>
    <m/>
    <n v="1"/>
    <n v="2"/>
    <x v="29"/>
    <n v="200505"/>
    <n v="200505"/>
    <s v="2FS  TOMFR0161"/>
    <s v="2FS  TOMFH1650"/>
    <s v="2FS  TOMFS0161"/>
    <x v="1"/>
    <s v="H"/>
    <s v="B"/>
    <s v="FR"/>
    <n v="2"/>
    <m/>
    <s v="N"/>
    <m/>
    <m/>
    <m/>
    <m/>
    <n v="0"/>
    <n v="600"/>
    <m/>
    <m/>
    <s v="B"/>
    <m/>
    <m/>
    <m/>
    <m/>
    <m/>
    <x v="1"/>
    <s v="H-N Okanagan-Shuswap Sch"/>
    <s v="S-Shuswap R Low"/>
    <s v="BC"/>
    <s v="FRTH"/>
    <s v="TOMF"/>
    <s v="N"/>
    <s v=""/>
    <m/>
  </r>
  <r>
    <s v="N"/>
    <n v="4.0999999999999996"/>
    <n v="20171204"/>
    <s v="CDFO"/>
    <s v="CDFO"/>
    <n v="3"/>
    <s v="!03NOCN8608"/>
    <x v="1"/>
    <m/>
    <m/>
    <m/>
    <m/>
    <n v="1"/>
    <n v="1"/>
    <x v="9"/>
    <n v="198704"/>
    <n v="19870415"/>
    <s v="2FS  UPFRR0066"/>
    <s v="2FS  UPFRH0155"/>
    <s v="2FS  UPFRS0066"/>
    <x v="1"/>
    <s v="H"/>
    <s v="P"/>
    <m/>
    <n v="4.7"/>
    <m/>
    <s v="N"/>
    <m/>
    <m/>
    <m/>
    <m/>
    <n v="0"/>
    <n v="180862"/>
    <m/>
    <m/>
    <s v="B"/>
    <m/>
    <m/>
    <m/>
    <m/>
    <m/>
    <x v="22"/>
    <s v="H-Quesnel River H"/>
    <s v="S-Nazko R"/>
    <s v="BC"/>
    <s v="FRTH"/>
    <s v="UPFR"/>
    <s v="N"/>
    <s v=""/>
    <m/>
  </r>
  <r>
    <s v="N"/>
    <n v="4.0999999999999996"/>
    <n v="20171204"/>
    <s v="CDFO"/>
    <s v="CDFO"/>
    <n v="3"/>
    <s v="!03NOCN9645"/>
    <x v="1"/>
    <m/>
    <m/>
    <m/>
    <m/>
    <n v="1"/>
    <n v="2"/>
    <x v="16"/>
    <n v="199705"/>
    <n v="199705"/>
    <s v="2FS  TOMMR0254"/>
    <s v="2FS  TOMMH0254"/>
    <s v="2FS  TOMMS0254"/>
    <x v="3"/>
    <s v="H"/>
    <s v="P"/>
    <m/>
    <n v="15"/>
    <m/>
    <s v="W"/>
    <m/>
    <m/>
    <m/>
    <m/>
    <n v="0"/>
    <n v="4700"/>
    <m/>
    <m/>
    <s v="B"/>
    <m/>
    <m/>
    <m/>
    <m/>
    <s v="RELEASED FISH SERIOUSLY ILL."/>
    <x v="50"/>
    <s v="H-Deadman River H"/>
    <s v="S-Deadman R"/>
    <s v="BC"/>
    <s v="FRTH"/>
    <s v="TOMM"/>
    <s v="N"/>
    <s v=""/>
    <m/>
  </r>
  <r>
    <s v="T"/>
    <n v="4.0999999999999996"/>
    <n v="20171204"/>
    <s v="CDFO"/>
    <s v="CDFO"/>
    <n v="3"/>
    <s v="181203"/>
    <x v="0"/>
    <m/>
    <m/>
    <m/>
    <m/>
    <n v="1"/>
    <n v="2"/>
    <x v="4"/>
    <n v="199305"/>
    <n v="19930524"/>
    <s v="2FS  TOMFR0156"/>
    <s v="2FS  TOMFH0156"/>
    <s v="2FS  TOMFS0156"/>
    <x v="2"/>
    <s v="H"/>
    <s v="B"/>
    <m/>
    <n v="3.6"/>
    <m/>
    <s v="N"/>
    <n v="5000"/>
    <n v="31468"/>
    <m/>
    <m/>
    <n v="0"/>
    <n v="4283"/>
    <n v="5000"/>
    <n v="318"/>
    <s v="B"/>
    <n v="0.01"/>
    <n v="7"/>
    <n v="100"/>
    <m/>
    <s v="ENCHANTED RELEASE.COMBINE WITH 181204"/>
    <x v="6"/>
    <s v="H-Eagle River H"/>
    <s v="S-Eagle R"/>
    <s v="BC"/>
    <s v="FRTH"/>
    <s v="TOMF"/>
    <s v="N"/>
    <n v="0.13610652091013092"/>
    <m/>
  </r>
  <r>
    <s v="T"/>
    <n v="4.0999999999999996"/>
    <n v="20171204"/>
    <s v="CDFO"/>
    <s v="CDFO"/>
    <n v="3"/>
    <s v="183351"/>
    <x v="0"/>
    <m/>
    <m/>
    <m/>
    <m/>
    <n v="1"/>
    <n v="1"/>
    <x v="32"/>
    <n v="199805"/>
    <n v="19980506"/>
    <s v="2FS  TOMFR0132"/>
    <s v="2FS  TOMMH0160"/>
    <s v="2FS  TOMFS0132"/>
    <x v="3"/>
    <s v="H"/>
    <s v="P"/>
    <m/>
    <n v="15.4"/>
    <n v="123"/>
    <s v="N"/>
    <n v="5000"/>
    <n v="49833"/>
    <m/>
    <m/>
    <n v="0"/>
    <n v="36553"/>
    <n v="5000"/>
    <n v="504"/>
    <s v="W"/>
    <n v="0.01"/>
    <n v="1"/>
    <n v="500"/>
    <m/>
    <s v="YEARLING RELEASE"/>
    <x v="35"/>
    <s v="H-Spius Creek H"/>
    <s v="S-Salmon R/TOMF"/>
    <s v="BC"/>
    <s v="FRTH"/>
    <s v="TOMF"/>
    <s v="N"/>
    <n v="0.73350992314329866"/>
    <m/>
  </r>
  <r>
    <s v="T"/>
    <n v="4.0999999999999996"/>
    <n v="20171204"/>
    <s v="CDFO"/>
    <s v="CDFO"/>
    <n v="3"/>
    <s v="025518"/>
    <x v="0"/>
    <m/>
    <m/>
    <m/>
    <m/>
    <n v="1"/>
    <n v="1"/>
    <x v="17"/>
    <n v="198904"/>
    <n v="19890417"/>
    <s v="2FS  TOMMR0253"/>
    <s v="2FS  TOMMH0160"/>
    <s v="2FS  TOMMS0253"/>
    <x v="1"/>
    <s v="H"/>
    <s v="B"/>
    <m/>
    <n v="5"/>
    <n v="77"/>
    <s v="N"/>
    <n v="5000"/>
    <n v="51138"/>
    <m/>
    <m/>
    <n v="5000"/>
    <n v="154"/>
    <m/>
    <m/>
    <m/>
    <n v="3.0000000000000001E-3"/>
    <n v="1"/>
    <m/>
    <m/>
    <s v="IMPRINT"/>
    <x v="8"/>
    <s v="H-Spius Creek H"/>
    <s v="S-Nicola R"/>
    <s v="BC"/>
    <s v="FRTH"/>
    <s v="TOMM"/>
    <s v="N"/>
    <n v="3.0114591888615121E-3"/>
    <m/>
  </r>
  <r>
    <s v="T"/>
    <n v="4.0999999999999996"/>
    <n v="20171204"/>
    <s v="CDFO"/>
    <s v="CDFO"/>
    <n v="3"/>
    <s v="025852"/>
    <x v="0"/>
    <m/>
    <m/>
    <m/>
    <m/>
    <n v="1"/>
    <n v="2"/>
    <x v="17"/>
    <n v="198905"/>
    <n v="19890508"/>
    <s v="2FS  TOMFR0156"/>
    <s v="2FS  TOMFH0156"/>
    <s v="2FS  TOMFS0156"/>
    <x v="2"/>
    <s v="H"/>
    <s v="B"/>
    <m/>
    <n v="3.5"/>
    <m/>
    <s v="N"/>
    <n v="5000"/>
    <n v="27208"/>
    <m/>
    <m/>
    <n v="0"/>
    <n v="40585"/>
    <n v="5000"/>
    <n v="147"/>
    <m/>
    <n v="5.4000000000000003E-3"/>
    <n v="2"/>
    <m/>
    <m/>
    <s v="EARLY RELEASE (UPPER SITE)"/>
    <x v="6"/>
    <s v="H-Eagle River H"/>
    <s v="S-Eagle R"/>
    <s v="BC"/>
    <s v="FRTH"/>
    <s v="TOMF"/>
    <s v="N"/>
    <n v="1.4916568656277565"/>
    <m/>
  </r>
  <r>
    <s v="N"/>
    <n v="4.0999999999999996"/>
    <n v="20171204"/>
    <s v="CDFO"/>
    <s v="CDFO"/>
    <n v="3"/>
    <s v="!03NOCN9002"/>
    <x v="1"/>
    <m/>
    <m/>
    <m/>
    <m/>
    <n v="1"/>
    <n v="2"/>
    <x v="28"/>
    <n v="199105"/>
    <n v="19910510"/>
    <s v="2FS  LWFRR0154"/>
    <s v="2FS  LWFRH0154"/>
    <s v="2FS  LWFRS0107"/>
    <x v="1"/>
    <s v="H"/>
    <s v="B"/>
    <m/>
    <n v="6"/>
    <n v="79"/>
    <s v="N"/>
    <m/>
    <m/>
    <m/>
    <m/>
    <n v="0"/>
    <n v="193415"/>
    <m/>
    <m/>
    <s v="B"/>
    <m/>
    <m/>
    <m/>
    <m/>
    <s v="COMBO TRANSPLANT &amp; FLESH COLOUR"/>
    <x v="3"/>
    <s v="H-Chehalis River H"/>
    <s v="S-Chilliwack R"/>
    <s v="BC"/>
    <s v="FRTH"/>
    <s v="LWFR"/>
    <s v="N"/>
    <s v=""/>
    <m/>
  </r>
  <r>
    <s v="T"/>
    <n v="4.0999999999999996"/>
    <n v="20171204"/>
    <s v="CDFO"/>
    <s v="CDFO"/>
    <n v="3"/>
    <s v="023014"/>
    <x v="0"/>
    <m/>
    <m/>
    <m/>
    <m/>
    <n v="1"/>
    <n v="2"/>
    <x v="23"/>
    <n v="198505"/>
    <n v="19850506"/>
    <s v="2FS  UPFRR0155"/>
    <s v="2FS  UPFRH0155"/>
    <s v="2FS  UPFRS0155"/>
    <x v="2"/>
    <s v="H"/>
    <s v="B"/>
    <m/>
    <n v="2.6"/>
    <m/>
    <s v="N"/>
    <n v="5000"/>
    <n v="27761"/>
    <m/>
    <m/>
    <n v="0"/>
    <n v="12018"/>
    <n v="5000"/>
    <n v="151"/>
    <m/>
    <n v="5.4000000000000003E-3"/>
    <n v="1"/>
    <m/>
    <m/>
    <s v="IMPRINTED 1 WEEK - RED X RED"/>
    <x v="5"/>
    <s v="H-Quesnel River H"/>
    <s v="S-Quesnel R"/>
    <s v="BC"/>
    <s v="FRTH"/>
    <s v="UPFR"/>
    <s v="N"/>
    <n v="0.4329094773243039"/>
    <m/>
  </r>
  <r>
    <s v="T"/>
    <n v="4.0999999999999996"/>
    <n v="20171204"/>
    <s v="CDFO"/>
    <s v="CDFO"/>
    <n v="3"/>
    <s v="025453"/>
    <x v="0"/>
    <m/>
    <m/>
    <m/>
    <m/>
    <n v="1"/>
    <n v="1"/>
    <x v="17"/>
    <n v="198904"/>
    <n v="19890412"/>
    <s v="2FS  UPFRR2737"/>
    <s v="2FS  UPFRH0155"/>
    <s v="2FS  UPFRS0352"/>
    <x v="1"/>
    <s v="H"/>
    <s v="B"/>
    <m/>
    <n v="6.7"/>
    <n v="89"/>
    <s v="N"/>
    <n v="5000"/>
    <n v="25421"/>
    <m/>
    <m/>
    <n v="5000"/>
    <n v="45"/>
    <m/>
    <m/>
    <m/>
    <n v="1.8E-3"/>
    <n v="1"/>
    <m/>
    <m/>
    <s v="CONTRIB'N &amp; SURV OF FISH RELEASED BELOW THE LAKE"/>
    <x v="47"/>
    <s v="H-Quesnel River H"/>
    <s v="S-Cariboo R Up"/>
    <s v="BC"/>
    <s v="FRTH"/>
    <s v="UPFR"/>
    <s v="N"/>
    <n v="1.7701900003933755E-3"/>
    <m/>
  </r>
  <r>
    <s v="T"/>
    <n v="4.0999999999999996"/>
    <n v="20171204"/>
    <s v="CDFO"/>
    <s v="CDFO"/>
    <n v="3"/>
    <s v="180326"/>
    <x v="0"/>
    <m/>
    <m/>
    <m/>
    <m/>
    <n v="1"/>
    <n v="2"/>
    <x v="13"/>
    <n v="199205"/>
    <n v="19920519"/>
    <s v="2FS  TOMFR0161"/>
    <s v="2FS  TOMFH0156"/>
    <s v="2FS  TOMFS0161"/>
    <x v="1"/>
    <s v="H"/>
    <s v="P"/>
    <m/>
    <n v="5.6"/>
    <m/>
    <s v="N"/>
    <n v="5000"/>
    <n v="53507"/>
    <m/>
    <m/>
    <n v="0"/>
    <n v="63605"/>
    <n v="5000"/>
    <n v="848"/>
    <s v="B"/>
    <n v="1.5599999999999999E-2"/>
    <n v="30"/>
    <n v="577"/>
    <m/>
    <m/>
    <x v="1"/>
    <s v="H-Eagle River H"/>
    <s v="S-Shuswap R Low"/>
    <s v="BC"/>
    <s v="FRTH"/>
    <s v="TOMF"/>
    <s v="N"/>
    <n v="1.188722970826247"/>
    <m/>
  </r>
  <r>
    <s v="T"/>
    <n v="4.0999999999999996"/>
    <n v="20171204"/>
    <s v="CDFO"/>
    <s v="CDFO"/>
    <n v="3"/>
    <s v="025043"/>
    <x v="0"/>
    <m/>
    <m/>
    <m/>
    <m/>
    <n v="1"/>
    <n v="1"/>
    <x v="5"/>
    <n v="198904"/>
    <n v="19890411"/>
    <s v="2FS  UPFRR1890"/>
    <s v="2FS  UPFRH0270"/>
    <s v="2FS  UPFRS1890"/>
    <x v="3"/>
    <s v="H"/>
    <s v="P"/>
    <m/>
    <n v="12.15"/>
    <m/>
    <s v="N"/>
    <n v="5000"/>
    <n v="10629"/>
    <m/>
    <m/>
    <n v="0"/>
    <n v="457"/>
    <m/>
    <m/>
    <s v="B"/>
    <m/>
    <n v="1"/>
    <m/>
    <m/>
    <m/>
    <x v="15"/>
    <s v="H-Penny H"/>
    <s v="S-Dome Cr"/>
    <s v="BC"/>
    <s v="FRTH"/>
    <s v="UPFR"/>
    <s v="N"/>
    <n v="4.2995578135290244E-2"/>
    <m/>
  </r>
  <r>
    <s v="T"/>
    <n v="4.0999999999999996"/>
    <n v="20171204"/>
    <s v="CDFO"/>
    <s v="CDFO"/>
    <n v="3"/>
    <s v="023663"/>
    <x v="0"/>
    <m/>
    <m/>
    <m/>
    <m/>
    <n v="1"/>
    <n v="1"/>
    <x v="3"/>
    <n v="198604"/>
    <n v="19860402"/>
    <s v="2FS  TOMMR0299"/>
    <s v="2FS  TOMMH0157"/>
    <s v="2FS  TOMMS0252"/>
    <x v="2"/>
    <s v="H"/>
    <s v="P"/>
    <m/>
    <n v="2.4"/>
    <m/>
    <s v="N"/>
    <n v="5000"/>
    <n v="38747"/>
    <m/>
    <m/>
    <n v="0"/>
    <n v="5541"/>
    <n v="5000"/>
    <n v="1198"/>
    <m/>
    <n v="0.03"/>
    <n v="5"/>
    <m/>
    <m/>
    <m/>
    <x v="49"/>
    <s v="H-Loon Creek H"/>
    <s v="S-Bonaparte R"/>
    <s v="BC"/>
    <s v="FRTH"/>
    <s v="TOMM"/>
    <s v="N"/>
    <n v="0.14300461971249387"/>
    <m/>
  </r>
  <r>
    <s v="T"/>
    <n v="4.0999999999999996"/>
    <n v="20171204"/>
    <s v="CDFO"/>
    <s v="CDFO"/>
    <n v="3"/>
    <s v="023547"/>
    <x v="0"/>
    <m/>
    <m/>
    <m/>
    <m/>
    <n v="1"/>
    <n v="2"/>
    <x v="3"/>
    <n v="198604"/>
    <n v="19860428"/>
    <s v="2FS  TOMFR1958"/>
    <s v="2FS  TOMFH1958"/>
    <s v="2FS  TOMFS1958"/>
    <x v="1"/>
    <s v="H"/>
    <s v="B"/>
    <m/>
    <n v="3.1"/>
    <m/>
    <s v="N"/>
    <n v="5000"/>
    <n v="20335"/>
    <m/>
    <m/>
    <n v="0"/>
    <n v="14096"/>
    <n v="5000"/>
    <n v="813"/>
    <m/>
    <n v="3.8399999999999997E-2"/>
    <n v="4"/>
    <m/>
    <m/>
    <s v="TIME OF RELEASE:EARLY SEE 023546"/>
    <x v="12"/>
    <s v="H-Shuswap River, Middle,"/>
    <s v="S-Shuswap R Middle"/>
    <s v="BC"/>
    <s v="FRTH"/>
    <s v="TOMF"/>
    <s v="N"/>
    <n v="0.69318908286206049"/>
    <m/>
  </r>
  <r>
    <s v="T"/>
    <n v="4.0999999999999996"/>
    <n v="20171204"/>
    <s v="CDFO"/>
    <s v="CDFO"/>
    <n v="3"/>
    <s v="180345"/>
    <x v="0"/>
    <m/>
    <m/>
    <m/>
    <m/>
    <n v="1"/>
    <n v="1"/>
    <x v="13"/>
    <n v="199205"/>
    <n v="19920520"/>
    <s v="2FS  TOMFR0132"/>
    <s v="2FS  TOMFH0156"/>
    <s v="2FS  TOMFS0132"/>
    <x v="1"/>
    <s v="H"/>
    <s v="B"/>
    <m/>
    <n v="6"/>
    <m/>
    <s v="N"/>
    <n v="5000"/>
    <n v="55989"/>
    <m/>
    <m/>
    <n v="0"/>
    <n v="101050"/>
    <n v="5000"/>
    <n v="129"/>
    <s v="B"/>
    <n v="2.3E-3"/>
    <n v="24"/>
    <n v="434"/>
    <m/>
    <s v="HEATED INCUBATION. UPPER SALMON RELEASE"/>
    <x v="35"/>
    <s v="H-Eagle River H"/>
    <s v="S-Salmon R/TOMF"/>
    <s v="BC"/>
    <s v="FRTH"/>
    <s v="TOMF"/>
    <s v="N"/>
    <n v="1.8048188036935826"/>
    <m/>
  </r>
  <r>
    <s v="N"/>
    <n v="4.0999999999999996"/>
    <n v="20171204"/>
    <s v="CDFO"/>
    <s v="CDFO"/>
    <n v="3"/>
    <s v="!03NOCN04139"/>
    <x v="1"/>
    <m/>
    <m/>
    <m/>
    <m/>
    <n v="1"/>
    <n v="2"/>
    <x v="29"/>
    <n v="200505"/>
    <n v="200505"/>
    <s v="2FS  UPFRR0155"/>
    <s v="2FS  UPFRH2150"/>
    <s v="2FS  UPFRS0155"/>
    <x v="2"/>
    <s v="H"/>
    <s v="B"/>
    <s v="FR"/>
    <n v="3"/>
    <m/>
    <s v="N"/>
    <m/>
    <m/>
    <m/>
    <m/>
    <n v="0"/>
    <n v="146"/>
    <m/>
    <m/>
    <m/>
    <m/>
    <m/>
    <m/>
    <m/>
    <m/>
    <x v="5"/>
    <s v="H-Nechako Lks (Vanderh) S"/>
    <s v="S-Quesnel R"/>
    <s v="BC"/>
    <s v="FRTH"/>
    <s v="UPFR"/>
    <s v="N"/>
    <s v=""/>
    <m/>
  </r>
  <r>
    <s v="N"/>
    <n v="4.0999999999999996"/>
    <n v="20171204"/>
    <s v="CDFO"/>
    <s v="CDFO"/>
    <n v="3"/>
    <s v="!03NOCN0736"/>
    <x v="1"/>
    <m/>
    <m/>
    <m/>
    <m/>
    <n v="1"/>
    <n v="2"/>
    <x v="27"/>
    <n v="200805"/>
    <n v="200806"/>
    <s v="2FS  TOMFR0161"/>
    <s v="2FS  TOMFH2559"/>
    <s v="2FS  TOMFS0161"/>
    <x v="1"/>
    <s v="H"/>
    <s v="B"/>
    <s v="FR"/>
    <n v="3"/>
    <m/>
    <s v="N"/>
    <m/>
    <m/>
    <m/>
    <m/>
    <n v="0"/>
    <n v="1000"/>
    <m/>
    <m/>
    <s v="B"/>
    <m/>
    <m/>
    <m/>
    <m/>
    <s v="CLASSROOM INCUBATION."/>
    <x v="1"/>
    <s v="H-Vernon Schools"/>
    <s v="S-Shuswap R Low"/>
    <s v="BC"/>
    <s v="FRTH"/>
    <s v="TOMF"/>
    <s v="N"/>
    <s v=""/>
    <m/>
  </r>
  <r>
    <s v="T"/>
    <n v="4.0999999999999996"/>
    <n v="20171204"/>
    <s v="CDFO"/>
    <s v="CDFO"/>
    <n v="3"/>
    <s v="183909"/>
    <x v="0"/>
    <m/>
    <m/>
    <m/>
    <m/>
    <n v="1"/>
    <n v="3"/>
    <x v="1"/>
    <n v="199805"/>
    <n v="19980528"/>
    <s v="2FS  LWFRR0244"/>
    <s v="2FS  LWFRH0150"/>
    <s v="2FS  LWFRS0244"/>
    <x v="1"/>
    <s v="H"/>
    <s v="P"/>
    <m/>
    <n v="4.8"/>
    <n v="78"/>
    <s v="N"/>
    <n v="5000"/>
    <n v="50205"/>
    <m/>
    <m/>
    <n v="0"/>
    <n v="155936"/>
    <m/>
    <m/>
    <s v="B"/>
    <m/>
    <n v="2"/>
    <n v="200"/>
    <m/>
    <m/>
    <x v="14"/>
    <s v="H-Inch Creek H"/>
    <s v="S-Stave R"/>
    <s v="BC"/>
    <s v="FRTH"/>
    <s v="LWFR"/>
    <s v="N"/>
    <n v="3.1059854596155763"/>
    <m/>
  </r>
  <r>
    <s v="N"/>
    <n v="4.0999999999999996"/>
    <n v="20171204"/>
    <s v="CDFO"/>
    <s v="CDFO"/>
    <n v="3"/>
    <s v="!03NOCN1361"/>
    <x v="1"/>
    <m/>
    <m/>
    <m/>
    <m/>
    <n v="1"/>
    <n v="2"/>
    <x v="35"/>
    <n v="201405"/>
    <n v="201406"/>
    <s v="2FS  UPFRR0345"/>
    <s v="2FS  UPFRH1651"/>
    <s v="2FS  UPFRS0155"/>
    <x v="2"/>
    <s v="H"/>
    <s v="B"/>
    <s v="FR"/>
    <m/>
    <m/>
    <s v="N"/>
    <m/>
    <m/>
    <m/>
    <m/>
    <n v="0"/>
    <n v="550"/>
    <m/>
    <m/>
    <s v="B"/>
    <m/>
    <m/>
    <m/>
    <m/>
    <m/>
    <x v="25"/>
    <s v="H-Pr George (Mackenzie) S"/>
    <s v="S-Quesnel R"/>
    <s v="BC"/>
    <s v="FRTH"/>
    <s v="UPFR"/>
    <s v="N"/>
    <s v=""/>
    <m/>
  </r>
  <r>
    <s v="N"/>
    <n v="4.0999999999999996"/>
    <n v="20171204"/>
    <s v="CDFO"/>
    <s v="CDFO"/>
    <n v="3"/>
    <s v="!03NOCN1487"/>
    <x v="1"/>
    <m/>
    <m/>
    <m/>
    <m/>
    <n v="1"/>
    <n v="2"/>
    <x v="6"/>
    <n v="201505"/>
    <n v="201505"/>
    <s v="2FS  TOMFR0161"/>
    <s v="2FS  TOMFH0289"/>
    <s v="2FS  TOMFS0161"/>
    <x v="4"/>
    <s v="H"/>
    <s v="B"/>
    <s v="FR"/>
    <n v="0.5"/>
    <m/>
    <s v="N"/>
    <m/>
    <m/>
    <m/>
    <m/>
    <n v="0"/>
    <n v="79200"/>
    <m/>
    <m/>
    <s v="B"/>
    <m/>
    <m/>
    <m/>
    <m/>
    <m/>
    <x v="1"/>
    <s v="H-Kingfisher Creek/ TOMF"/>
    <s v="S-Shuswap R Low"/>
    <s v="BC"/>
    <s v="FRTH"/>
    <s v="TOMF"/>
    <s v="N"/>
    <s v=""/>
    <m/>
  </r>
  <r>
    <s v="N"/>
    <n v="4.0999999999999996"/>
    <n v="20171204"/>
    <s v="CDFO"/>
    <s v="CDFO"/>
    <n v="3"/>
    <s v="!03NOCN9386"/>
    <x v="1"/>
    <m/>
    <m/>
    <m/>
    <m/>
    <n v="1"/>
    <n v="2"/>
    <x v="18"/>
    <n v="199405"/>
    <n v="199405"/>
    <s v="2FS  UPFRR0158"/>
    <s v="2FS  UPFRH1651"/>
    <s v="2FS  UPFRS0158"/>
    <x v="1"/>
    <s v="H"/>
    <s v="B"/>
    <s v="FR"/>
    <m/>
    <m/>
    <s v="N"/>
    <m/>
    <m/>
    <m/>
    <m/>
    <n v="0"/>
    <n v="240"/>
    <m/>
    <m/>
    <m/>
    <m/>
    <m/>
    <m/>
    <m/>
    <m/>
    <x v="2"/>
    <s v="H-Pr George (Mackenzie) S"/>
    <s v="S-Stuart R"/>
    <s v="BC"/>
    <s v="FRTH"/>
    <s v="UPFR"/>
    <s v="N"/>
    <s v=""/>
    <m/>
  </r>
  <r>
    <s v="N"/>
    <n v="4.0999999999999996"/>
    <n v="20171204"/>
    <s v="CDFO"/>
    <s v="CDFO"/>
    <n v="3"/>
    <s v="!03NOCN94100"/>
    <x v="1"/>
    <m/>
    <m/>
    <m/>
    <m/>
    <n v="1"/>
    <n v="1"/>
    <x v="2"/>
    <n v="19960411"/>
    <n v="199605"/>
    <s v="2FS  LWFRR0152"/>
    <s v="2FS  LWFRH0152"/>
    <s v="2FS  LWFRS0152"/>
    <x v="3"/>
    <s v="H"/>
    <s v="B"/>
    <m/>
    <n v="15"/>
    <m/>
    <s v="N"/>
    <m/>
    <m/>
    <m/>
    <m/>
    <n v="0"/>
    <n v="6350"/>
    <m/>
    <m/>
    <s v="B"/>
    <m/>
    <m/>
    <m/>
    <m/>
    <s v="YEARLING RELEASE"/>
    <x v="13"/>
    <s v="H-Birkenhead River H"/>
    <s v="S-Birkenhead R"/>
    <s v="BC"/>
    <s v="FRTH"/>
    <s v="LWFR"/>
    <s v="N"/>
    <s v=""/>
    <m/>
  </r>
  <r>
    <s v="N"/>
    <n v="4.0999999999999996"/>
    <n v="20171204"/>
    <s v="CDFO"/>
    <s v="CDFO"/>
    <n v="3"/>
    <s v="!03NOCN1066"/>
    <x v="1"/>
    <m/>
    <m/>
    <m/>
    <m/>
    <n v="1"/>
    <n v="3"/>
    <x v="8"/>
    <n v="20110630"/>
    <n v="20110630"/>
    <s v="2FS  LWFRR0499"/>
    <s v="2FS  LWFRH0499"/>
    <s v="2FS  LWFRS0107"/>
    <x v="1"/>
    <s v="H"/>
    <s v="P"/>
    <m/>
    <n v="3"/>
    <m/>
    <s v="N"/>
    <m/>
    <m/>
    <m/>
    <m/>
    <n v="0"/>
    <n v="25000"/>
    <m/>
    <m/>
    <s v="B"/>
    <m/>
    <m/>
    <m/>
    <m/>
    <m/>
    <x v="10"/>
    <s v="H-Coquitlam River H"/>
    <s v="S-Chilliwack R"/>
    <s v="BC"/>
    <s v="FRTH"/>
    <s v="LWFR"/>
    <s v="N"/>
    <s v=""/>
    <m/>
  </r>
  <r>
    <s v="T"/>
    <n v="4.0999999999999996"/>
    <n v="20171204"/>
    <s v="CDFO"/>
    <s v="CDFO"/>
    <n v="3"/>
    <s v="021601"/>
    <x v="0"/>
    <m/>
    <m/>
    <m/>
    <m/>
    <n v="1"/>
    <n v="2"/>
    <x v="7"/>
    <n v="19800604"/>
    <n v="19800609"/>
    <s v="2FS  TOMFR0161"/>
    <m/>
    <s v="2FS  TOMFS0161"/>
    <x v="0"/>
    <s v="W"/>
    <s v="E"/>
    <m/>
    <n v="2.4"/>
    <m/>
    <m/>
    <n v="5000"/>
    <n v="45440"/>
    <m/>
    <m/>
    <n v="5000"/>
    <n v="1200"/>
    <m/>
    <m/>
    <m/>
    <n v="2.5700000000000001E-2"/>
    <n v="1"/>
    <m/>
    <m/>
    <m/>
    <x v="1"/>
    <s v="NA"/>
    <s v="S-Shuswap R Low"/>
    <s v="BC"/>
    <s v="FRTH"/>
    <s v="TOMF"/>
    <s v="N"/>
    <n v="2.6408450704225352E-2"/>
    <m/>
  </r>
  <r>
    <s v="T"/>
    <n v="4.0999999999999996"/>
    <n v="20171204"/>
    <s v="CDFO"/>
    <s v="CDFO"/>
    <n v="3"/>
    <s v="021625"/>
    <x v="0"/>
    <m/>
    <m/>
    <m/>
    <m/>
    <n v="1"/>
    <n v="2"/>
    <x v="0"/>
    <n v="19790613"/>
    <n v="19790624"/>
    <s v="2FS  TOMFR0161"/>
    <m/>
    <s v="2FS  TOMFS0161"/>
    <x v="1"/>
    <s v="W"/>
    <s v="E"/>
    <m/>
    <n v="2.7"/>
    <m/>
    <m/>
    <n v="5000"/>
    <n v="122797"/>
    <m/>
    <m/>
    <n v="5000"/>
    <n v="1125"/>
    <m/>
    <m/>
    <m/>
    <n v="9.1000000000000004E-3"/>
    <n v="1"/>
    <m/>
    <m/>
    <m/>
    <x v="1"/>
    <s v="NA"/>
    <s v="S-Shuswap R Low"/>
    <s v="BC"/>
    <s v="FRTH"/>
    <s v="TOMF"/>
    <s v="N"/>
    <n v="9.1614615992247368E-3"/>
    <m/>
  </r>
  <r>
    <s v="T"/>
    <n v="4.0999999999999996"/>
    <n v="20171204"/>
    <s v="CDFO"/>
    <s v="CDFO"/>
    <n v="3"/>
    <s v="023843"/>
    <x v="0"/>
    <m/>
    <m/>
    <m/>
    <m/>
    <n v="1"/>
    <n v="1"/>
    <x v="9"/>
    <n v="19870625"/>
    <n v="19870629"/>
    <s v="2FS  TOMMR0254"/>
    <m/>
    <s v="2FS  TOMMS0254"/>
    <x v="4"/>
    <s v="W"/>
    <s v="B"/>
    <m/>
    <n v="1.7"/>
    <m/>
    <s v="N"/>
    <n v="5000"/>
    <n v="8444"/>
    <m/>
    <m/>
    <n v="0"/>
    <n v="347"/>
    <n v="5000"/>
    <n v="60"/>
    <s v="C"/>
    <n v="7.1000000000000004E-3"/>
    <n v="1"/>
    <m/>
    <m/>
    <s v="RECONNAISSANCE PRIOR TO HATCHERY CONSTRUCTION"/>
    <x v="50"/>
    <s v="NA"/>
    <s v="S-Deadman R"/>
    <s v="BC"/>
    <s v="FRTH"/>
    <s v="TOMM"/>
    <s v="N"/>
    <n v="4.1094268119374701E-2"/>
    <m/>
  </r>
  <r>
    <s v="T"/>
    <n v="4.0999999999999996"/>
    <n v="20171204"/>
    <s v="CDFO"/>
    <s v="CDFO"/>
    <n v="3"/>
    <s v="023845"/>
    <x v="0"/>
    <m/>
    <m/>
    <m/>
    <m/>
    <n v="1"/>
    <n v="1"/>
    <x v="9"/>
    <n v="19870629"/>
    <n v="19870817"/>
    <s v="2FS  TOMMR0254"/>
    <m/>
    <s v="2FS  TOMMS0254"/>
    <x v="4"/>
    <s v="W"/>
    <s v="B"/>
    <m/>
    <n v="2.1"/>
    <m/>
    <s v="N"/>
    <n v="5000"/>
    <n v="7452"/>
    <m/>
    <m/>
    <n v="0"/>
    <n v="177"/>
    <n v="5000"/>
    <n v="63"/>
    <s v="C"/>
    <n v="8.3999999999999995E-3"/>
    <n v="1"/>
    <m/>
    <m/>
    <s v="RECONNAISSANCE PRIOR TO HATCHERY CONSTRUCTION"/>
    <x v="50"/>
    <s v="NA"/>
    <s v="S-Deadman R"/>
    <s v="BC"/>
    <s v="FRTH"/>
    <s v="TOMM"/>
    <s v="N"/>
    <n v="2.3752012882447666E-2"/>
    <m/>
  </r>
  <r>
    <s v="N"/>
    <n v="4.0999999999999996"/>
    <n v="20171204"/>
    <s v="CDFO"/>
    <s v="CDFO"/>
    <n v="3"/>
    <s v="!03NOCN9762"/>
    <x v="1"/>
    <m/>
    <m/>
    <m/>
    <m/>
    <n v="1"/>
    <n v="2"/>
    <x v="1"/>
    <n v="199805"/>
    <n v="199805"/>
    <s v="2FS  TOMFR0161"/>
    <s v="2FS  TOMFH1650"/>
    <s v="2FS  TOMFS0161"/>
    <x v="1"/>
    <s v="H"/>
    <s v="B"/>
    <s v="FR"/>
    <n v="2"/>
    <m/>
    <s v="N"/>
    <m/>
    <m/>
    <m/>
    <m/>
    <n v="0"/>
    <n v="1200"/>
    <m/>
    <m/>
    <s v="B"/>
    <m/>
    <m/>
    <m/>
    <m/>
    <m/>
    <x v="1"/>
    <s v="H-N Okanagan-Shuswap Sch"/>
    <s v="S-Shuswap R Low"/>
    <s v="BC"/>
    <s v="FRTH"/>
    <s v="TOMF"/>
    <s v="N"/>
    <s v=""/>
    <m/>
  </r>
  <r>
    <s v="T"/>
    <n v="4.0999999999999996"/>
    <n v="20171204"/>
    <s v="CDFO"/>
    <s v="CDFO"/>
    <n v="3"/>
    <s v="025853"/>
    <x v="0"/>
    <m/>
    <m/>
    <m/>
    <m/>
    <n v="1"/>
    <n v="2"/>
    <x v="17"/>
    <n v="198905"/>
    <n v="19890525"/>
    <s v="2FS  TOMFR0156"/>
    <s v="2FS  TOMFH0156"/>
    <s v="2FS  TOMFS0156"/>
    <x v="2"/>
    <s v="H"/>
    <s v="B"/>
    <m/>
    <n v="3.8"/>
    <m/>
    <s v="N"/>
    <n v="5000"/>
    <n v="27531"/>
    <m/>
    <m/>
    <n v="0"/>
    <n v="40670"/>
    <m/>
    <m/>
    <m/>
    <m/>
    <n v="2"/>
    <m/>
    <m/>
    <s v="LATE RELEASE (LOWER SITE)"/>
    <x v="6"/>
    <s v="H-Eagle River H"/>
    <s v="S-Eagle R"/>
    <s v="BC"/>
    <s v="FRTH"/>
    <s v="TOMF"/>
    <s v="N"/>
    <n v="1.4772438342232392"/>
    <m/>
  </r>
  <r>
    <s v="N"/>
    <n v="4.0999999999999996"/>
    <n v="20171204"/>
    <s v="CDFO"/>
    <s v="CDFO"/>
    <n v="3"/>
    <s v="!03NOCN8963"/>
    <x v="1"/>
    <m/>
    <m/>
    <m/>
    <m/>
    <n v="1"/>
    <n v="2"/>
    <x v="11"/>
    <n v="199005"/>
    <n v="199005"/>
    <s v="2FS  TOMFR0162"/>
    <s v="2FS  TOMFH1924"/>
    <s v="2FS  TOMFS0162"/>
    <x v="2"/>
    <s v="H"/>
    <s v="B"/>
    <s v="FR"/>
    <m/>
    <m/>
    <s v="N"/>
    <m/>
    <m/>
    <m/>
    <m/>
    <n v="0"/>
    <n v="75"/>
    <m/>
    <m/>
    <m/>
    <m/>
    <m/>
    <m/>
    <m/>
    <m/>
    <x v="19"/>
    <s v="H-North Thompson Schools"/>
    <s v="S-Clearwater R Up"/>
    <s v="BC"/>
    <s v="FRTH"/>
    <s v="TOMF"/>
    <s v="N"/>
    <s v=""/>
    <m/>
  </r>
  <r>
    <s v="N"/>
    <n v="4.0999999999999996"/>
    <n v="20171204"/>
    <s v="CDFO"/>
    <s v="CDFO"/>
    <n v="3"/>
    <s v="!03NOCN8503"/>
    <x v="1"/>
    <m/>
    <m/>
    <m/>
    <m/>
    <n v="1"/>
    <n v="2"/>
    <x v="3"/>
    <n v="198606"/>
    <n v="19860606"/>
    <s v="2FS  TOMFR0156"/>
    <s v="2FS  TOMFH0156"/>
    <s v="2FS  TOMFS0156"/>
    <x v="1"/>
    <s v="H"/>
    <s v="B"/>
    <m/>
    <n v="4.0999999999999996"/>
    <m/>
    <s v="N"/>
    <m/>
    <m/>
    <m/>
    <m/>
    <n v="0"/>
    <n v="58683"/>
    <m/>
    <m/>
    <m/>
    <m/>
    <m/>
    <m/>
    <m/>
    <s v="WATER QUALITY TEST FISH"/>
    <x v="6"/>
    <s v="H-Eagle River H"/>
    <s v="S-Eagle R"/>
    <s v="BC"/>
    <s v="FRTH"/>
    <s v="TOMF"/>
    <s v="N"/>
    <s v=""/>
    <m/>
  </r>
  <r>
    <s v="N"/>
    <n v="4.0999999999999996"/>
    <n v="20171204"/>
    <s v="CDFO"/>
    <s v="CDFO"/>
    <n v="3"/>
    <s v="!03NOCN8506"/>
    <x v="1"/>
    <m/>
    <m/>
    <m/>
    <m/>
    <n v="1"/>
    <n v="1"/>
    <x v="3"/>
    <n v="198603"/>
    <n v="19860331"/>
    <s v="2FS  TOMMR0299"/>
    <s v="2FS  TOMMH0157"/>
    <s v="2FS  TOMMS0252"/>
    <x v="2"/>
    <s v="H"/>
    <s v="B"/>
    <m/>
    <n v="1"/>
    <m/>
    <s v="N"/>
    <m/>
    <m/>
    <m/>
    <m/>
    <n v="0"/>
    <n v="18400"/>
    <m/>
    <m/>
    <m/>
    <m/>
    <m/>
    <m/>
    <m/>
    <s v="GRADEOUTS - TOO SMALL TO TAG"/>
    <x v="49"/>
    <s v="H-Loon Creek H"/>
    <s v="S-Bonaparte R"/>
    <s v="BC"/>
    <s v="FRTH"/>
    <s v="TOMM"/>
    <s v="N"/>
    <s v=""/>
    <m/>
  </r>
  <r>
    <s v="N"/>
    <n v="4.0999999999999996"/>
    <n v="20171204"/>
    <s v="CDFO"/>
    <s v="CDFO"/>
    <n v="3"/>
    <s v="!03NOCN8508"/>
    <x v="1"/>
    <m/>
    <m/>
    <m/>
    <m/>
    <n v="1"/>
    <n v="1"/>
    <x v="3"/>
    <n v="198605"/>
    <n v="19860523"/>
    <s v="2FS  UPFRR0352"/>
    <s v="2FS  UPFRH0155"/>
    <s v="2FS  UPFRS0352"/>
    <x v="2"/>
    <s v="H"/>
    <s v="B"/>
    <m/>
    <n v="1.9"/>
    <m/>
    <s v="N"/>
    <m/>
    <m/>
    <m/>
    <m/>
    <n v="0"/>
    <n v="19553"/>
    <m/>
    <m/>
    <m/>
    <m/>
    <m/>
    <m/>
    <m/>
    <s v="DOWNGRADES"/>
    <x v="31"/>
    <s v="H-Quesnel River H"/>
    <s v="S-Cariboo R Up"/>
    <s v="BC"/>
    <s v="FRTH"/>
    <s v="UPFR"/>
    <s v="N"/>
    <s v=""/>
    <m/>
  </r>
  <r>
    <s v="N"/>
    <n v="4.0999999999999996"/>
    <n v="20171204"/>
    <s v="CDFO"/>
    <s v="CDFO"/>
    <n v="3"/>
    <s v="!03NOCN0891"/>
    <x v="1"/>
    <m/>
    <m/>
    <m/>
    <m/>
    <n v="1"/>
    <n v="2"/>
    <x v="10"/>
    <n v="200905"/>
    <n v="200905"/>
    <s v="2FS  UPFRR0155"/>
    <s v="2FS  UPFRH2480"/>
    <s v="2FS  UPFRS0155"/>
    <x v="2"/>
    <s v="H"/>
    <s v="B"/>
    <s v="FR"/>
    <n v="2"/>
    <m/>
    <s v="N"/>
    <m/>
    <m/>
    <m/>
    <m/>
    <n v="0"/>
    <n v="800"/>
    <m/>
    <m/>
    <s v="B"/>
    <m/>
    <m/>
    <m/>
    <m/>
    <s v="CLASSROOM INCUBATION"/>
    <x v="5"/>
    <s v="H-Quesnel Schools"/>
    <s v="S-Quesnel R"/>
    <s v="BC"/>
    <s v="FRTH"/>
    <s v="UPFR"/>
    <s v="N"/>
    <s v=""/>
    <m/>
  </r>
  <r>
    <s v="N"/>
    <n v="4.0999999999999996"/>
    <n v="20171204"/>
    <s v="CDFO"/>
    <s v="CDFO"/>
    <n v="3"/>
    <s v="!03NOCN9407"/>
    <x v="1"/>
    <m/>
    <m/>
    <m/>
    <m/>
    <n v="1"/>
    <n v="1"/>
    <x v="2"/>
    <n v="199505"/>
    <n v="19950501"/>
    <s v="2FS  TOMMR1387"/>
    <s v="2FS  TOMMH0160"/>
    <s v="2FS  TOMMS1387"/>
    <x v="1"/>
    <s v="H"/>
    <s v="P"/>
    <m/>
    <n v="7.9"/>
    <n v="43"/>
    <s v="N"/>
    <m/>
    <m/>
    <m/>
    <m/>
    <n v="0"/>
    <n v="23405"/>
    <m/>
    <m/>
    <s v="W"/>
    <m/>
    <m/>
    <m/>
    <m/>
    <m/>
    <x v="18"/>
    <s v="H-Spius Creek H"/>
    <s v="S-Coldwater R"/>
    <s v="BC"/>
    <s v="FRTH"/>
    <s v="TOMM"/>
    <s v="N"/>
    <s v=""/>
    <m/>
  </r>
  <r>
    <s v="T"/>
    <n v="4.0999999999999996"/>
    <n v="20171204"/>
    <s v="CDFO"/>
    <s v="CDFO"/>
    <n v="3"/>
    <s v="021536"/>
    <x v="0"/>
    <m/>
    <m/>
    <m/>
    <m/>
    <n v="1"/>
    <n v="1"/>
    <x v="28"/>
    <n v="199105"/>
    <n v="19910515"/>
    <s v="2FS  TOMFR0132"/>
    <s v="2FS  TOMFH0156"/>
    <s v="2FS  TOMFS0132"/>
    <x v="1"/>
    <s v="H"/>
    <s v="B"/>
    <m/>
    <n v="5.7"/>
    <m/>
    <s v="N"/>
    <n v="5000"/>
    <n v="55823"/>
    <m/>
    <m/>
    <n v="0"/>
    <n v="91649"/>
    <n v="5000"/>
    <n v="112"/>
    <s v="B"/>
    <n v="2E-3"/>
    <n v="30"/>
    <n v="500"/>
    <m/>
    <s v="UPPER SALMON RELEASE. HEATED INCUBATION. SEE ALSO 021537,021446."/>
    <x v="35"/>
    <s v="H-Eagle River H"/>
    <s v="S-Salmon R/TOMF"/>
    <s v="BC"/>
    <s v="FRTH"/>
    <s v="TOMF"/>
    <s v="N"/>
    <n v="1.6417784784049585"/>
    <m/>
  </r>
  <r>
    <s v="T"/>
    <n v="4.0999999999999996"/>
    <n v="20171204"/>
    <s v="CDFO"/>
    <s v="CDFO"/>
    <n v="3"/>
    <s v="182734"/>
    <x v="0"/>
    <m/>
    <m/>
    <m/>
    <m/>
    <n v="1"/>
    <n v="1"/>
    <x v="16"/>
    <n v="199704"/>
    <n v="19970429"/>
    <s v="2FS  TOMMR0160"/>
    <s v="2FS  TOMMH0160"/>
    <s v="2FS  TOMMS0160"/>
    <x v="3"/>
    <s v="H"/>
    <s v="P"/>
    <m/>
    <n v="17.5"/>
    <n v="114"/>
    <s v="N"/>
    <n v="5000"/>
    <n v="47160"/>
    <m/>
    <m/>
    <n v="0"/>
    <n v="4999"/>
    <n v="5000"/>
    <n v="237"/>
    <s v="B"/>
    <n v="5.0000000000000001E-3"/>
    <n v="1"/>
    <n v="500"/>
    <m/>
    <s v="YEARLING RELEASE"/>
    <x v="21"/>
    <s v="H-Spius Creek H"/>
    <s v="S-Spius Cr"/>
    <s v="BC"/>
    <s v="FRTH"/>
    <s v="TOMM"/>
    <s v="N"/>
    <n v="0.10600084817642069"/>
    <m/>
  </r>
  <r>
    <s v="T"/>
    <n v="4.0999999999999996"/>
    <n v="20171204"/>
    <s v="CDFO"/>
    <s v="CDFO"/>
    <n v="3"/>
    <s v="025103"/>
    <x v="0"/>
    <m/>
    <m/>
    <m/>
    <m/>
    <n v="1"/>
    <n v="2"/>
    <x v="5"/>
    <n v="198804"/>
    <n v="19880424"/>
    <s v="2FS  UPFRR0155"/>
    <s v="2FS  UPFRH0155"/>
    <s v="2FS  UPFRS0155"/>
    <x v="1"/>
    <s v="H"/>
    <s v="B"/>
    <m/>
    <n v="3.5"/>
    <n v="67"/>
    <s v="N"/>
    <n v="5000"/>
    <n v="26649"/>
    <m/>
    <m/>
    <n v="0"/>
    <n v="104477"/>
    <m/>
    <m/>
    <m/>
    <m/>
    <n v="1"/>
    <m/>
    <m/>
    <s v="HATCHERY RELEASE - EARLY"/>
    <x v="5"/>
    <s v="H-Quesnel River H"/>
    <s v="S-Quesnel R"/>
    <s v="BC"/>
    <s v="FRTH"/>
    <s v="UPFR"/>
    <s v="N"/>
    <n v="3.9204848211940408"/>
    <m/>
  </r>
  <r>
    <s v="T"/>
    <n v="4.0999999999999996"/>
    <n v="20171204"/>
    <s v="CDFO"/>
    <s v="CDFO"/>
    <n v="3"/>
    <s v="021530"/>
    <x v="0"/>
    <m/>
    <m/>
    <m/>
    <m/>
    <n v="1"/>
    <n v="2"/>
    <x v="28"/>
    <n v="199104"/>
    <n v="19910419"/>
    <s v="2FS  TOMFR1958"/>
    <s v="2FS  TOMFH1958"/>
    <s v="2FS  TOMFS1958"/>
    <x v="1"/>
    <s v="H"/>
    <s v="B"/>
    <m/>
    <n v="7"/>
    <n v="83"/>
    <s v="N"/>
    <n v="5000"/>
    <n v="50279"/>
    <m/>
    <m/>
    <n v="0"/>
    <n v="389102"/>
    <m/>
    <m/>
    <s v="B"/>
    <m/>
    <n v="43"/>
    <n v="2000"/>
    <m/>
    <s v="TIME OF RELEASE:EARLY. SEE 021531."/>
    <x v="12"/>
    <s v="H-Shuswap River, Middle,"/>
    <s v="S-Shuswap R Middle"/>
    <s v="BC"/>
    <s v="FRTH"/>
    <s v="TOMF"/>
    <s v="N"/>
    <n v="7.7388571769526049"/>
    <m/>
  </r>
  <r>
    <s v="N"/>
    <n v="4.0999999999999996"/>
    <n v="20171204"/>
    <s v="CDFO"/>
    <s v="CDFO"/>
    <n v="3"/>
    <s v="!03NOCN1003"/>
    <x v="1"/>
    <m/>
    <m/>
    <m/>
    <m/>
    <n v="1"/>
    <n v="2"/>
    <x v="8"/>
    <n v="201103"/>
    <n v="201103"/>
    <s v="2FS  TOMFR1958"/>
    <s v="2FS  TOMFH1958"/>
    <s v="2FS  TOMFS1958"/>
    <x v="5"/>
    <s v="H"/>
    <s v="P"/>
    <s v="FR"/>
    <m/>
    <m/>
    <s v="N"/>
    <m/>
    <m/>
    <m/>
    <m/>
    <n v="0"/>
    <n v="56590"/>
    <m/>
    <m/>
    <s v="W"/>
    <m/>
    <m/>
    <m/>
    <m/>
    <m/>
    <x v="12"/>
    <s v="H-Shuswap River, Middle,"/>
    <s v="S-Shuswap R Middle"/>
    <s v="BC"/>
    <s v="FRTH"/>
    <s v="TOMF"/>
    <s v="N"/>
    <s v=""/>
    <m/>
  </r>
  <r>
    <s v="N"/>
    <n v="4.0999999999999996"/>
    <n v="20171204"/>
    <s v="CDFO"/>
    <s v="CDFO"/>
    <n v="3"/>
    <s v="!03NOCN95101"/>
    <x v="1"/>
    <m/>
    <m/>
    <m/>
    <m/>
    <n v="1"/>
    <n v="1"/>
    <x v="16"/>
    <n v="199610"/>
    <n v="199610"/>
    <s v="2FS  TOMMR0254"/>
    <s v="2FS  TOMMH0254"/>
    <s v="2FS  TOMMS0254"/>
    <x v="2"/>
    <s v="H"/>
    <s v="B"/>
    <m/>
    <n v="5"/>
    <m/>
    <s v="N"/>
    <m/>
    <m/>
    <m/>
    <m/>
    <n v="0"/>
    <n v="4700"/>
    <m/>
    <m/>
    <s v="B"/>
    <m/>
    <m/>
    <m/>
    <m/>
    <s v="FRY RELEASE; RELEASED FISH SERIOUSLY ILL."/>
    <x v="50"/>
    <s v="H-Deadman River H"/>
    <s v="S-Deadman R"/>
    <s v="BC"/>
    <s v="FRTH"/>
    <s v="TOMM"/>
    <s v="N"/>
    <s v=""/>
    <m/>
  </r>
  <r>
    <s v="T"/>
    <n v="4.0999999999999996"/>
    <n v="20171204"/>
    <s v="CDFO"/>
    <s v="CDFO"/>
    <n v="3"/>
    <s v="024215"/>
    <x v="0"/>
    <m/>
    <m/>
    <m/>
    <m/>
    <n v="1"/>
    <n v="2"/>
    <x v="9"/>
    <n v="198704"/>
    <n v="19870424"/>
    <s v="2FS  UPFRR0272"/>
    <s v="2FS  UPFRH0155"/>
    <s v="2FS  UPFRS0272"/>
    <x v="1"/>
    <s v="H"/>
    <s v="P"/>
    <m/>
    <n v="3.9"/>
    <m/>
    <s v="N"/>
    <n v="5000"/>
    <n v="26495"/>
    <m/>
    <m/>
    <n v="0"/>
    <n v="7034"/>
    <m/>
    <m/>
    <m/>
    <m/>
    <n v="2"/>
    <m/>
    <m/>
    <s v="REPLICATE WITH 024213-14, 024216, 024251-52 &amp; 023809-10"/>
    <x v="0"/>
    <s v="H-Quesnel River H"/>
    <s v="S-Chilko R"/>
    <s v="BC"/>
    <s v="FRTH"/>
    <s v="UPFR"/>
    <s v="N"/>
    <n v="0.26548405359501792"/>
    <m/>
  </r>
  <r>
    <s v="N"/>
    <n v="4.0999999999999996"/>
    <n v="20171204"/>
    <s v="CDFO"/>
    <s v="CDFO"/>
    <n v="3"/>
    <s v="!03NOCN0452"/>
    <x v="1"/>
    <m/>
    <m/>
    <m/>
    <m/>
    <n v="1"/>
    <n v="2"/>
    <x v="29"/>
    <n v="200505"/>
    <n v="200505"/>
    <s v="2FS  UPFRR0155"/>
    <s v="2FS  UPFRH1651"/>
    <s v="2FS  UPFRS0155"/>
    <x v="2"/>
    <s v="H"/>
    <s v="B"/>
    <s v="FR"/>
    <n v="3"/>
    <m/>
    <s v="N"/>
    <m/>
    <m/>
    <m/>
    <m/>
    <n v="0"/>
    <n v="584"/>
    <m/>
    <m/>
    <s v="B"/>
    <m/>
    <m/>
    <m/>
    <m/>
    <m/>
    <x v="5"/>
    <s v="H-Pr George (Mackenzie) S"/>
    <s v="S-Quesnel R"/>
    <s v="BC"/>
    <s v="FRTH"/>
    <s v="UPFR"/>
    <s v="N"/>
    <s v=""/>
    <m/>
  </r>
  <r>
    <s v="N"/>
    <n v="4.0999999999999996"/>
    <n v="20171204"/>
    <s v="CDFO"/>
    <s v="CDFO"/>
    <n v="3"/>
    <s v="!03NOCN0807"/>
    <x v="1"/>
    <m/>
    <m/>
    <m/>
    <m/>
    <n v="1"/>
    <n v="2"/>
    <x v="10"/>
    <n v="200905"/>
    <n v="200906"/>
    <s v="2FS  TOMFR0161"/>
    <s v="2FS  TOMFH2559"/>
    <s v="2FS  TOMFS0161"/>
    <x v="1"/>
    <s v="H"/>
    <s v="B"/>
    <s v="FR"/>
    <n v="3"/>
    <m/>
    <s v="N"/>
    <m/>
    <m/>
    <m/>
    <m/>
    <n v="0"/>
    <n v="850"/>
    <m/>
    <m/>
    <s v="B"/>
    <m/>
    <m/>
    <m/>
    <m/>
    <s v="CLASSROOM INCUBATION"/>
    <x v="1"/>
    <s v="H-Vernon Schools"/>
    <s v="S-Shuswap R Low"/>
    <s v="BC"/>
    <s v="FRTH"/>
    <s v="TOMF"/>
    <s v="N"/>
    <s v=""/>
    <m/>
  </r>
  <r>
    <s v="T"/>
    <n v="4.0999999999999996"/>
    <n v="20171204"/>
    <s v="CDFO"/>
    <s v="CDFO"/>
    <n v="3"/>
    <s v="025738"/>
    <x v="0"/>
    <m/>
    <m/>
    <m/>
    <m/>
    <n v="1"/>
    <n v="1"/>
    <x v="17"/>
    <n v="198904"/>
    <n v="19890417"/>
    <s v="2FS  TOMMR0253"/>
    <s v="2FS  TOMMH0160"/>
    <s v="2FS  TOMMS0253"/>
    <x v="1"/>
    <s v="H"/>
    <s v="P"/>
    <m/>
    <n v="5.5"/>
    <n v="78"/>
    <s v="N"/>
    <n v="5000"/>
    <n v="26095"/>
    <m/>
    <m/>
    <n v="0"/>
    <n v="45568"/>
    <n v="5000"/>
    <n v="235"/>
    <m/>
    <n v="8.8999999999999999E-3"/>
    <n v="1"/>
    <m/>
    <m/>
    <s v="CONTROL FOR IMPRINT GROUP"/>
    <x v="8"/>
    <s v="H-Spius Creek H"/>
    <s v="S-Nicola R"/>
    <s v="BC"/>
    <s v="FRTH"/>
    <s v="TOMM"/>
    <s v="N"/>
    <n v="1.7462349109024717"/>
    <m/>
  </r>
  <r>
    <s v="T"/>
    <n v="4.0999999999999996"/>
    <n v="20171204"/>
    <s v="CDFO"/>
    <s v="CDFO"/>
    <n v="3"/>
    <s v="025105"/>
    <x v="0"/>
    <m/>
    <m/>
    <m/>
    <m/>
    <n v="1"/>
    <n v="2"/>
    <x v="5"/>
    <n v="198806"/>
    <n v="19880606"/>
    <s v="2FS  UPFRR0155"/>
    <s v="2FS  UPFRH0155"/>
    <s v="2FS  UPFRS0155"/>
    <x v="1"/>
    <s v="H"/>
    <s v="B"/>
    <m/>
    <n v="6.8"/>
    <n v="84"/>
    <s v="N"/>
    <n v="5000"/>
    <n v="25802"/>
    <m/>
    <m/>
    <n v="5000"/>
    <n v="75"/>
    <m/>
    <m/>
    <m/>
    <n v="2.8999999999999998E-3"/>
    <n v="1"/>
    <m/>
    <m/>
    <s v="HATCHERY-LATE RELEASE"/>
    <x v="5"/>
    <s v="H-Quesnel River H"/>
    <s v="S-Quesnel R"/>
    <s v="BC"/>
    <s v="FRTH"/>
    <s v="UPFR"/>
    <s v="N"/>
    <n v="2.9067514146190218E-3"/>
    <m/>
  </r>
  <r>
    <s v="T"/>
    <n v="4.0999999999999996"/>
    <n v="20171204"/>
    <s v="CDFO"/>
    <s v="CDFO"/>
    <n v="3"/>
    <s v="024203"/>
    <x v="0"/>
    <m/>
    <m/>
    <m/>
    <m/>
    <n v="1"/>
    <n v="2"/>
    <x v="9"/>
    <n v="198803"/>
    <n v="19880329"/>
    <s v="2FS  TOMFR0156"/>
    <s v="2FS  TOMFH0156"/>
    <s v="2FS  TOMFS0156"/>
    <x v="3"/>
    <s v="H"/>
    <s v="P"/>
    <m/>
    <n v="19.5"/>
    <m/>
    <s v="N"/>
    <n v="5000"/>
    <n v="20954"/>
    <m/>
    <m/>
    <n v="5000"/>
    <n v="254"/>
    <m/>
    <m/>
    <m/>
    <n v="1.2E-2"/>
    <n v="335"/>
    <m/>
    <m/>
    <s v="TIME OF RELEASE:YEARLING. SEE 024201-02(1+), 024301-06(SM),024553-55(FALL)"/>
    <x v="6"/>
    <s v="H-Eagle River H"/>
    <s v="S-Eagle R"/>
    <s v="BC"/>
    <s v="FRTH"/>
    <s v="TOMF"/>
    <s v="N"/>
    <n v="1.2121790588909038E-2"/>
    <m/>
  </r>
  <r>
    <s v="T"/>
    <n v="4.0999999999999996"/>
    <n v="20171204"/>
    <s v="CDFO"/>
    <s v="CDFO"/>
    <n v="3"/>
    <s v="025407"/>
    <x v="0"/>
    <m/>
    <m/>
    <m/>
    <m/>
    <n v="1"/>
    <n v="1"/>
    <x v="5"/>
    <n v="198805"/>
    <n v="19880519"/>
    <s v="2FS  TOMFR0132"/>
    <s v="2FS  TOMFH0156"/>
    <s v="2FS  TOMFS0132"/>
    <x v="1"/>
    <s v="H"/>
    <s v="P"/>
    <m/>
    <n v="3.9"/>
    <m/>
    <s v="N"/>
    <n v="5000"/>
    <n v="53868"/>
    <m/>
    <m/>
    <n v="0"/>
    <n v="74685"/>
    <m/>
    <m/>
    <s v="B"/>
    <m/>
    <n v="3"/>
    <m/>
    <m/>
    <m/>
    <x v="35"/>
    <s v="H-Eagle River H"/>
    <s v="S-Salmon R/TOMF"/>
    <s v="BC"/>
    <s v="FRTH"/>
    <s v="TOMF"/>
    <s v="N"/>
    <n v="1.3864446424593451"/>
    <m/>
  </r>
  <r>
    <s v="T"/>
    <n v="4.0999999999999996"/>
    <n v="20171204"/>
    <s v="CDFO"/>
    <s v="CDFO"/>
    <n v="3"/>
    <s v="180414"/>
    <x v="0"/>
    <m/>
    <m/>
    <m/>
    <m/>
    <n v="1"/>
    <n v="1"/>
    <x v="13"/>
    <n v="199204"/>
    <n v="19920409"/>
    <s v="2FS  UPFRR0352"/>
    <s v="2FS  UPFRH0155"/>
    <s v="2FS  UPFRS0352"/>
    <x v="1"/>
    <s v="H"/>
    <s v="B"/>
    <m/>
    <n v="6"/>
    <n v="80"/>
    <s v="N"/>
    <n v="5000"/>
    <n v="27221"/>
    <m/>
    <m/>
    <n v="0"/>
    <n v="83697"/>
    <n v="5000"/>
    <n v="939"/>
    <s v="B"/>
    <n v="3.3300000000000003E-2"/>
    <n v="60"/>
    <n v="300"/>
    <m/>
    <s v="SMALL DIAMETER EGGS"/>
    <x v="31"/>
    <s v="H-Quesnel River H"/>
    <s v="S-Cariboo R Up"/>
    <s v="BC"/>
    <s v="FRTH"/>
    <s v="UPFR"/>
    <s v="N"/>
    <n v="3.0747217221997722"/>
    <m/>
  </r>
  <r>
    <s v="N"/>
    <n v="4.0999999999999996"/>
    <n v="20171204"/>
    <s v="CDFO"/>
    <s v="CDFO"/>
    <n v="3"/>
    <s v="!03NOCN8420"/>
    <x v="1"/>
    <m/>
    <m/>
    <m/>
    <m/>
    <n v="1"/>
    <n v="2"/>
    <x v="23"/>
    <n v="198506"/>
    <n v="19850609"/>
    <s v="2FS  TOMFR0161"/>
    <s v="2FS  TOMFH0289"/>
    <s v="2FS  TOMFS0161"/>
    <x v="1"/>
    <s v="H"/>
    <s v="P"/>
    <m/>
    <n v="2.5"/>
    <m/>
    <s v="N"/>
    <m/>
    <m/>
    <m/>
    <m/>
    <n v="0"/>
    <n v="83500"/>
    <m/>
    <m/>
    <m/>
    <m/>
    <m/>
    <m/>
    <m/>
    <m/>
    <x v="1"/>
    <s v="H-Kingfisher Creek/ TOMF"/>
    <s v="S-Shuswap R Low"/>
    <s v="BC"/>
    <s v="FRTH"/>
    <s v="TOMF"/>
    <s v="N"/>
    <s v=""/>
    <m/>
  </r>
  <r>
    <s v="N"/>
    <n v="4.0999999999999996"/>
    <n v="20171204"/>
    <s v="CDFO"/>
    <s v="CDFO"/>
    <n v="3"/>
    <s v="!03NOCN9314"/>
    <x v="1"/>
    <m/>
    <m/>
    <m/>
    <m/>
    <n v="1"/>
    <n v="1"/>
    <x v="18"/>
    <n v="199406"/>
    <n v="19940609"/>
    <s v="2FS  TOMFR0132"/>
    <s v="2FS  TOMFH0156"/>
    <s v="2FS  TOMFS0132"/>
    <x v="1"/>
    <s v="H"/>
    <s v="P"/>
    <m/>
    <n v="7"/>
    <m/>
    <s v="N"/>
    <m/>
    <m/>
    <m/>
    <m/>
    <n v="0"/>
    <n v="60146"/>
    <m/>
    <m/>
    <s v="B"/>
    <m/>
    <m/>
    <m/>
    <m/>
    <s v="UPPER SALMON RELEASE"/>
    <x v="35"/>
    <s v="H-Eagle River H"/>
    <s v="S-Salmon R/TOMF"/>
    <s v="BC"/>
    <s v="FRTH"/>
    <s v="TOMF"/>
    <s v="N"/>
    <s v=""/>
    <m/>
  </r>
  <r>
    <s v="T"/>
    <n v="4.0999999999999996"/>
    <n v="20171204"/>
    <s v="CDFO"/>
    <s v="CDFO"/>
    <n v="3"/>
    <s v="020313"/>
    <x v="0"/>
    <m/>
    <m/>
    <m/>
    <m/>
    <n v="1"/>
    <n v="2"/>
    <x v="13"/>
    <n v="199205"/>
    <n v="19920518"/>
    <s v="2FS  TOMFR0045"/>
    <s v="2FS  TOMFH0162"/>
    <s v="2FS  TOMFS0045"/>
    <x v="1"/>
    <s v="H"/>
    <s v="P"/>
    <m/>
    <n v="7.4"/>
    <n v="86"/>
    <s v="N"/>
    <n v="5000"/>
    <n v="76220"/>
    <m/>
    <m/>
    <n v="0"/>
    <n v="69247"/>
    <n v="5000"/>
    <n v="383"/>
    <s v="B"/>
    <n v="5.0000000000000001E-3"/>
    <n v="41"/>
    <n v="400"/>
    <m/>
    <m/>
    <x v="17"/>
    <s v="H-Clearwater River, Up, H"/>
    <s v="S-Raft R"/>
    <s v="BC"/>
    <s v="FRTH"/>
    <s v="TOMF"/>
    <s v="N"/>
    <n v="0.90851482550511675"/>
    <m/>
  </r>
  <r>
    <s v="T"/>
    <n v="4.0999999999999996"/>
    <n v="20171204"/>
    <s v="CDFO"/>
    <s v="CDFO"/>
    <n v="3"/>
    <s v="022815"/>
    <x v="0"/>
    <m/>
    <m/>
    <m/>
    <m/>
    <n v="1"/>
    <n v="1"/>
    <x v="23"/>
    <n v="198504"/>
    <n v="19850415"/>
    <s v="2FS  UPFRR0269"/>
    <s v="2FS  UPFRH0155"/>
    <s v="2FS  UPFRS0269"/>
    <x v="1"/>
    <s v="H"/>
    <s v="P"/>
    <m/>
    <n v="5.3"/>
    <m/>
    <s v="N"/>
    <n v="5000"/>
    <n v="26295"/>
    <m/>
    <m/>
    <n v="0"/>
    <n v="1667"/>
    <n v="5000"/>
    <n v="132"/>
    <m/>
    <n v="5.0000000000000001E-3"/>
    <n v="1"/>
    <m/>
    <m/>
    <m/>
    <x v="63"/>
    <s v="H-Quesnel River H"/>
    <s v="S-Willow R/UPFR"/>
    <s v="BC"/>
    <s v="FRTH"/>
    <s v="UPFR"/>
    <s v="N"/>
    <n v="6.3396082905495338E-2"/>
    <m/>
  </r>
  <r>
    <s v="N"/>
    <n v="4.0999999999999996"/>
    <n v="20171204"/>
    <s v="CDFO"/>
    <s v="CDFO"/>
    <n v="3"/>
    <s v="!03NOCN9383"/>
    <x v="1"/>
    <m/>
    <m/>
    <m/>
    <m/>
    <n v="1"/>
    <n v="1"/>
    <x v="18"/>
    <n v="199410"/>
    <n v="19941003"/>
    <s v="2FS  TOMMR1387"/>
    <s v="2FS  TOMMH0160"/>
    <s v="2FS  TOMMS1387"/>
    <x v="2"/>
    <s v="H"/>
    <s v="B"/>
    <m/>
    <n v="11.9"/>
    <n v="105"/>
    <s v="N"/>
    <m/>
    <m/>
    <m/>
    <m/>
    <n v="0"/>
    <n v="6136"/>
    <m/>
    <m/>
    <s v="W"/>
    <m/>
    <m/>
    <m/>
    <m/>
    <m/>
    <x v="18"/>
    <s v="H-Spius Creek H"/>
    <s v="S-Coldwater R"/>
    <s v="BC"/>
    <s v="FRTH"/>
    <s v="TOMM"/>
    <s v="N"/>
    <s v=""/>
    <m/>
  </r>
  <r>
    <s v="N"/>
    <n v="4.0999999999999996"/>
    <n v="20171204"/>
    <s v="CDFO"/>
    <s v="CDFO"/>
    <n v="3"/>
    <s v="!03NOCN8719"/>
    <x v="1"/>
    <m/>
    <m/>
    <m/>
    <m/>
    <n v="1"/>
    <n v="2"/>
    <x v="5"/>
    <n v="198804"/>
    <n v="19880425"/>
    <s v="2FS  UPFRR0155"/>
    <s v="2FS  UPFRH0155"/>
    <s v="2FS  UPFRS0155"/>
    <x v="1"/>
    <s v="H"/>
    <s v="B"/>
    <m/>
    <n v="3.5"/>
    <m/>
    <s v="N"/>
    <m/>
    <m/>
    <m/>
    <m/>
    <n v="0"/>
    <n v="202635"/>
    <m/>
    <m/>
    <m/>
    <m/>
    <m/>
    <m/>
    <m/>
    <s v="REARED PARTLY AT CLEARWATER"/>
    <x v="5"/>
    <s v="H-Quesnel River H"/>
    <s v="S-Quesnel R"/>
    <s v="BC"/>
    <s v="FRTH"/>
    <s v="UPFR"/>
    <s v="N"/>
    <s v=""/>
    <m/>
  </r>
  <r>
    <s v="T"/>
    <n v="4.0999999999999996"/>
    <n v="20171204"/>
    <s v="CDFO"/>
    <s v="CDFO"/>
    <n v="3"/>
    <s v="023624"/>
    <x v="0"/>
    <m/>
    <m/>
    <m/>
    <m/>
    <n v="1"/>
    <n v="1"/>
    <x v="3"/>
    <n v="198605"/>
    <n v="19860502"/>
    <s v="2FS  UPFRR0263"/>
    <s v="2FS  UPFRH0155"/>
    <s v="2FS  UPFRS0263"/>
    <x v="1"/>
    <s v="H"/>
    <s v="P"/>
    <m/>
    <n v="3.1"/>
    <m/>
    <s v="N"/>
    <n v="5000"/>
    <n v="25730"/>
    <m/>
    <m/>
    <n v="0"/>
    <n v="11455"/>
    <n v="5000"/>
    <n v="131"/>
    <m/>
    <n v="5.1000000000000004E-3"/>
    <n v="1"/>
    <m/>
    <m/>
    <m/>
    <x v="33"/>
    <s v="H-Quesnel River H"/>
    <s v="S-Bowron R"/>
    <s v="BC"/>
    <s v="FRTH"/>
    <s v="UPFR"/>
    <s v="N"/>
    <n v="0.44520015546055186"/>
    <m/>
  </r>
  <r>
    <s v="T"/>
    <n v="4.0999999999999996"/>
    <n v="20171204"/>
    <s v="CDFO"/>
    <s v="CDFO"/>
    <n v="3"/>
    <s v="023019"/>
    <x v="0"/>
    <m/>
    <m/>
    <m/>
    <m/>
    <n v="1"/>
    <n v="1"/>
    <x v="23"/>
    <n v="198504"/>
    <n v="19850412"/>
    <s v="2FS  UPFRR0352"/>
    <s v="2FS  UPFRH0155"/>
    <s v="2FS  UPFRS0352"/>
    <x v="1"/>
    <s v="H"/>
    <s v="B"/>
    <m/>
    <n v="4"/>
    <m/>
    <s v="N"/>
    <n v="5000"/>
    <n v="27245"/>
    <m/>
    <m/>
    <n v="0"/>
    <n v="409"/>
    <n v="5000"/>
    <n v="55"/>
    <s v="B"/>
    <n v="2E-3"/>
    <n v="1"/>
    <m/>
    <m/>
    <s v="TIME OF RELEASE-MID. SEE 023018-23."/>
    <x v="31"/>
    <s v="H-Quesnel River H"/>
    <s v="S-Cariboo R Up"/>
    <s v="BC"/>
    <s v="FRTH"/>
    <s v="UPFR"/>
    <s v="N"/>
    <n v="1.5011928794274178E-2"/>
    <m/>
  </r>
  <r>
    <s v="T"/>
    <n v="4.0999999999999996"/>
    <n v="20171204"/>
    <s v="CDFO"/>
    <s v="CDFO"/>
    <n v="3"/>
    <s v="022434"/>
    <x v="0"/>
    <m/>
    <m/>
    <m/>
    <m/>
    <n v="1"/>
    <n v="2"/>
    <x v="15"/>
    <n v="198304"/>
    <n v="19830415"/>
    <s v="2FS  UPFRR0155"/>
    <s v="2FS  UPFRH0155"/>
    <s v="2FS  UPFRS0155"/>
    <x v="2"/>
    <s v="H"/>
    <s v="B"/>
    <m/>
    <n v="2.2999999999999998"/>
    <m/>
    <s v="N"/>
    <n v="5000"/>
    <n v="51401"/>
    <m/>
    <m/>
    <n v="5000"/>
    <n v="519"/>
    <m/>
    <m/>
    <m/>
    <n v="0.01"/>
    <n v="29"/>
    <m/>
    <m/>
    <s v="FLESH COLOUR HYBRID"/>
    <x v="5"/>
    <s v="H-Quesnel River H"/>
    <s v="S-Quesnel R"/>
    <s v="BC"/>
    <s v="FRTH"/>
    <s v="UPFR"/>
    <s v="N"/>
    <n v="1.0097079823349741E-2"/>
    <m/>
  </r>
  <r>
    <s v="T"/>
    <n v="4.0999999999999996"/>
    <n v="20171204"/>
    <s v="CDFO"/>
    <s v="CDFO"/>
    <n v="3"/>
    <s v="020754"/>
    <x v="0"/>
    <m/>
    <m/>
    <m/>
    <m/>
    <n v="1"/>
    <n v="1"/>
    <x v="28"/>
    <n v="199104"/>
    <n v="19910425"/>
    <s v="2FS  UPFRR2311"/>
    <s v="2FS  UPFRH0155"/>
    <s v="2FS  UPFRS2311"/>
    <x v="1"/>
    <s v="H"/>
    <s v="B"/>
    <m/>
    <n v="4.8"/>
    <n v="76"/>
    <s v="N"/>
    <n v="5000"/>
    <n v="25068"/>
    <m/>
    <m/>
    <n v="0"/>
    <n v="11602"/>
    <n v="5000"/>
    <n v="162"/>
    <s v="B"/>
    <n v="6.4000000000000003E-3"/>
    <n v="1"/>
    <n v="600"/>
    <m/>
    <s v="AMBIENT WATER INCUBATION. SEE 020755-020759"/>
    <x v="54"/>
    <s v="H-Quesnel River H"/>
    <s v="S-West Road R"/>
    <s v="BC"/>
    <s v="FRTH"/>
    <s v="UPFR"/>
    <s v="N"/>
    <n v="0.46282112653582258"/>
    <m/>
  </r>
  <r>
    <s v="T"/>
    <n v="4.0999999999999996"/>
    <n v="20171204"/>
    <s v="CDFO"/>
    <s v="CDFO"/>
    <n v="3"/>
    <s v="020757"/>
    <x v="0"/>
    <m/>
    <m/>
    <m/>
    <m/>
    <n v="1"/>
    <n v="1"/>
    <x v="28"/>
    <n v="199104"/>
    <n v="19910423"/>
    <s v="2FS  UPFRR2311"/>
    <s v="2FS  UPFRH0155"/>
    <s v="2FS  UPFRS2311"/>
    <x v="1"/>
    <s v="H"/>
    <s v="B"/>
    <m/>
    <n v="6"/>
    <n v="82"/>
    <s v="N"/>
    <n v="5000"/>
    <n v="22790"/>
    <m/>
    <m/>
    <n v="5000"/>
    <n v="465"/>
    <n v="0"/>
    <n v="417"/>
    <s v="C"/>
    <n v="0.02"/>
    <n v="30"/>
    <n v="100"/>
    <m/>
    <s v="ACCELERATED INCUBATION. SEE ALSO 020754-020759."/>
    <x v="54"/>
    <s v="H-Quesnel River H"/>
    <s v="S-West Road R"/>
    <s v="BC"/>
    <s v="FRTH"/>
    <s v="UPFR"/>
    <s v="N"/>
    <n v="2.0403685827117157E-2"/>
    <m/>
  </r>
  <r>
    <s v="T"/>
    <n v="4.0999999999999996"/>
    <n v="20171204"/>
    <s v="CDFO"/>
    <s v="CDFO"/>
    <n v="3"/>
    <s v="020758"/>
    <x v="0"/>
    <m/>
    <m/>
    <m/>
    <m/>
    <n v="1"/>
    <n v="1"/>
    <x v="28"/>
    <n v="199104"/>
    <n v="19910423"/>
    <s v="2FS  UPFRR2311"/>
    <s v="2FS  UPFRH0155"/>
    <s v="2FS  UPFRS2311"/>
    <x v="1"/>
    <s v="H"/>
    <s v="B"/>
    <m/>
    <n v="6"/>
    <n v="82"/>
    <s v="N"/>
    <n v="5000"/>
    <n v="22009"/>
    <m/>
    <m/>
    <n v="5000"/>
    <n v="449"/>
    <n v="0"/>
    <n v="403"/>
    <s v="C"/>
    <n v="0.02"/>
    <n v="30"/>
    <n v="100"/>
    <m/>
    <s v="ACCELERATED INCUBATION.  SEE ALSO 020754-020759"/>
    <x v="54"/>
    <s v="H-Quesnel River H"/>
    <s v="S-West Road R"/>
    <s v="BC"/>
    <s v="FRTH"/>
    <s v="UPFR"/>
    <s v="N"/>
    <n v="2.0400745149711481E-2"/>
    <m/>
  </r>
  <r>
    <s v="T"/>
    <n v="4.0999999999999996"/>
    <n v="20171204"/>
    <s v="CDFO"/>
    <s v="CDFO"/>
    <n v="3"/>
    <s v="024227"/>
    <x v="0"/>
    <m/>
    <m/>
    <m/>
    <m/>
    <n v="1"/>
    <n v="2"/>
    <x v="9"/>
    <n v="198704"/>
    <n v="19870427"/>
    <s v="2FS  UPFRR2737"/>
    <s v="2FS  UPFRH0155"/>
    <s v="2FS  UPFRS2737"/>
    <x v="1"/>
    <s v="H"/>
    <s v="P"/>
    <m/>
    <n v="3.4"/>
    <m/>
    <s v="N"/>
    <n v="5000"/>
    <n v="26375"/>
    <m/>
    <m/>
    <n v="0"/>
    <n v="7506"/>
    <n v="5000"/>
    <n v="144"/>
    <m/>
    <n v="5.4000000000000003E-3"/>
    <n v="1"/>
    <m/>
    <m/>
    <s v="3 REL. SITES ON LOWER CARIBOO"/>
    <x v="47"/>
    <s v="H-Quesnel River H"/>
    <s v="S-Cariboo R Low"/>
    <s v="BC"/>
    <s v="FRTH"/>
    <s v="UPFR"/>
    <s v="N"/>
    <n v="0.2845876777251185"/>
    <m/>
  </r>
  <r>
    <s v="T"/>
    <n v="4.0999999999999996"/>
    <n v="20171204"/>
    <s v="CDFO"/>
    <s v="CDFO"/>
    <n v="3"/>
    <s v="023243"/>
    <x v="0"/>
    <m/>
    <m/>
    <m/>
    <m/>
    <n v="1"/>
    <n v="2"/>
    <x v="23"/>
    <n v="198510"/>
    <n v="19851001"/>
    <s v="2FS  TOMFR0156"/>
    <s v="2FS  TOMFH0156"/>
    <s v="2FS  TOMFS0156"/>
    <x v="2"/>
    <s v="H"/>
    <s v="B"/>
    <m/>
    <n v="11.6"/>
    <m/>
    <s v="N"/>
    <n v="5000"/>
    <n v="43021"/>
    <m/>
    <m/>
    <m/>
    <m/>
    <m/>
    <m/>
    <m/>
    <m/>
    <n v="1"/>
    <m/>
    <m/>
    <s v="TIME OF RELEASE:FALL. SEE 023244(FALL), 023261-62,023037(SM), 023303(1+)"/>
    <x v="6"/>
    <s v="H-Eagle River H"/>
    <s v="S-Eagle R"/>
    <s v="BC"/>
    <s v="FRTH"/>
    <s v="TOMF"/>
    <s v="N"/>
    <n v="0"/>
    <m/>
  </r>
  <r>
    <s v="T"/>
    <n v="4.0999999999999996"/>
    <n v="20171204"/>
    <s v="CDFO"/>
    <s v="CDFO"/>
    <n v="3"/>
    <s v="023244"/>
    <x v="0"/>
    <m/>
    <m/>
    <m/>
    <m/>
    <n v="1"/>
    <n v="2"/>
    <x v="23"/>
    <n v="198510"/>
    <n v="19851001"/>
    <s v="2FS  TOMFR0156"/>
    <s v="2FS  TOMFH0156"/>
    <s v="2FS  TOMFS0156"/>
    <x v="2"/>
    <s v="H"/>
    <s v="B"/>
    <m/>
    <n v="11.6"/>
    <m/>
    <s v="N"/>
    <n v="5000"/>
    <n v="40526"/>
    <m/>
    <m/>
    <m/>
    <m/>
    <m/>
    <m/>
    <m/>
    <m/>
    <n v="1"/>
    <m/>
    <m/>
    <s v="TIME OF RELEASE:FALL, SEE 023243(FALL), 023261-62,023037(SM),023303(1+)"/>
    <x v="6"/>
    <s v="H-Eagle River H"/>
    <s v="S-Eagle R"/>
    <s v="BC"/>
    <s v="FRTH"/>
    <s v="TOMF"/>
    <s v="N"/>
    <n v="0"/>
    <m/>
  </r>
  <r>
    <s v="T"/>
    <n v="4.0999999999999996"/>
    <n v="20171204"/>
    <s v="CDFO"/>
    <s v="CDFO"/>
    <n v="3"/>
    <s v="025747"/>
    <x v="0"/>
    <m/>
    <m/>
    <m/>
    <m/>
    <n v="1"/>
    <n v="3"/>
    <x v="17"/>
    <n v="19890524"/>
    <n v="19890601"/>
    <s v="2FS  LWFRR0107"/>
    <s v="2FS  LWFRH0107"/>
    <s v="2FS  LWFRS0107"/>
    <x v="1"/>
    <s v="H"/>
    <s v="P"/>
    <m/>
    <n v="5.9"/>
    <m/>
    <s v="N"/>
    <n v="5000"/>
    <n v="25845"/>
    <m/>
    <m/>
    <n v="0"/>
    <n v="296864"/>
    <n v="5000"/>
    <n v="247"/>
    <s v="B"/>
    <n v="9.4999999999999998E-3"/>
    <n v="1"/>
    <m/>
    <m/>
    <m/>
    <x v="16"/>
    <s v="H-Chilliwack River H"/>
    <s v="S-Chilliwack R"/>
    <s v="BC"/>
    <s v="FRTH"/>
    <s v="LWFR"/>
    <s v="N"/>
    <n v="11.48632230605533"/>
    <m/>
  </r>
  <r>
    <s v="T"/>
    <n v="4.0999999999999996"/>
    <n v="20171204"/>
    <s v="CDFO"/>
    <s v="CDFO"/>
    <n v="3"/>
    <s v="024707"/>
    <x v="0"/>
    <m/>
    <m/>
    <m/>
    <m/>
    <n v="1"/>
    <n v="1"/>
    <x v="9"/>
    <n v="19880308"/>
    <n v="19880309"/>
    <s v="2FS  TOMMR0252"/>
    <s v="2FS  TOMMH0160"/>
    <s v="2FS  TOMMS0252"/>
    <x v="3"/>
    <s v="H"/>
    <s v="B"/>
    <m/>
    <n v="12"/>
    <n v="101"/>
    <s v="N"/>
    <n v="5000"/>
    <n v="24956"/>
    <m/>
    <m/>
    <n v="0"/>
    <n v="21030"/>
    <n v="5000"/>
    <n v="614"/>
    <s v="W"/>
    <n v="2.4E-2"/>
    <n v="1"/>
    <m/>
    <m/>
    <s v="TIME OF RELEASE"/>
    <x v="4"/>
    <s v="H-Spius Creek H"/>
    <s v="S-Bonaparte R"/>
    <s v="BC"/>
    <s v="FRTH"/>
    <s v="TOMM"/>
    <s v="N"/>
    <n v="0.84268312229523967"/>
    <m/>
  </r>
  <r>
    <s v="N"/>
    <n v="4.0999999999999996"/>
    <n v="20171204"/>
    <s v="CDFO"/>
    <s v="CDFO"/>
    <n v="3"/>
    <s v="!03NOCN1395"/>
    <x v="1"/>
    <m/>
    <m/>
    <m/>
    <m/>
    <n v="1"/>
    <n v="1"/>
    <x v="35"/>
    <n v="20140520"/>
    <n v="20140520"/>
    <s v="2FS  TOMMR1387"/>
    <s v="2FS  TOMMH0160"/>
    <s v="2FS  TOMMS1387"/>
    <x v="2"/>
    <s v="H"/>
    <s v="P"/>
    <s v="FR"/>
    <n v="1.82"/>
    <n v="52"/>
    <s v="N"/>
    <m/>
    <m/>
    <m/>
    <m/>
    <n v="0"/>
    <n v="4154"/>
    <m/>
    <m/>
    <s v="B"/>
    <m/>
    <m/>
    <m/>
    <m/>
    <m/>
    <x v="18"/>
    <s v="H-Spius Creek H"/>
    <s v="S-Coldwater R"/>
    <s v="BC"/>
    <s v="FRTH"/>
    <s v="TOMM"/>
    <s v="N"/>
    <s v=""/>
    <m/>
  </r>
  <r>
    <s v="T"/>
    <n v="4.0999999999999996"/>
    <n v="20171204"/>
    <s v="CDFO"/>
    <s v="CDFO"/>
    <n v="3"/>
    <s v="181918"/>
    <x v="0"/>
    <m/>
    <m/>
    <m/>
    <m/>
    <n v="1"/>
    <n v="1"/>
    <x v="8"/>
    <n v="20120419"/>
    <n v="20120424"/>
    <s v="2FS  TOMMR0253"/>
    <s v="2FS  TOMMH0160"/>
    <s v="2FS  TOMMS0253"/>
    <x v="3"/>
    <s v="H"/>
    <s v="P"/>
    <s v="FR"/>
    <n v="14.3"/>
    <n v="107"/>
    <s v="N"/>
    <n v="5000"/>
    <n v="8870"/>
    <m/>
    <m/>
    <n v="0"/>
    <n v="209"/>
    <n v="5000"/>
    <n v="101"/>
    <s v="B"/>
    <n v="1.0999999999999999E-2"/>
    <m/>
    <m/>
    <m/>
    <s v="BKD in this release group"/>
    <x v="8"/>
    <s v="H-Spius Creek H"/>
    <s v="S-Nicola R"/>
    <s v="BC"/>
    <s v="FRTH"/>
    <s v="TOMM"/>
    <s v="N"/>
    <n v="2.3562570462232243E-2"/>
    <m/>
  </r>
  <r>
    <s v="T"/>
    <n v="4.0999999999999996"/>
    <n v="20171204"/>
    <s v="CDFO"/>
    <s v="CDFO"/>
    <n v="3"/>
    <s v="181910"/>
    <x v="0"/>
    <m/>
    <m/>
    <m/>
    <m/>
    <n v="1"/>
    <n v="2"/>
    <x v="25"/>
    <n v="20020530"/>
    <n v="20020530"/>
    <s v="2FS  LWFRR1155"/>
    <s v="2FS  LWFRH0150"/>
    <s v="2FS  LWFRS1155"/>
    <x v="1"/>
    <s v="H"/>
    <s v="P"/>
    <m/>
    <n v="6.9"/>
    <n v="86"/>
    <s v="N"/>
    <n v="5000"/>
    <n v="20475"/>
    <m/>
    <m/>
    <n v="0"/>
    <n v="19626"/>
    <n v="5000"/>
    <n v="137"/>
    <s v="B"/>
    <n v="6.6E-3"/>
    <n v="2"/>
    <n v="300"/>
    <m/>
    <s v="NATIVE LOWER FRASER SUMMER RED CHINOOK."/>
    <x v="27"/>
    <s v="H-Inch Creek H"/>
    <s v="S-Maria Sl"/>
    <s v="BC"/>
    <s v="FRTH"/>
    <s v="LWFR"/>
    <s v="N"/>
    <n v="0.9585347985347985"/>
    <m/>
  </r>
  <r>
    <s v="T"/>
    <n v="4.0999999999999996"/>
    <n v="20171204"/>
    <s v="CDFO"/>
    <s v="CDFO"/>
    <n v="3"/>
    <s v="181915"/>
    <x v="0"/>
    <m/>
    <m/>
    <m/>
    <m/>
    <n v="1"/>
    <n v="1"/>
    <x v="21"/>
    <n v="20050429"/>
    <n v="20050502"/>
    <s v="2FS  TOMMR0253"/>
    <s v="2FS  TOMMH0160"/>
    <s v="2FS  TOMMS0253"/>
    <x v="3"/>
    <s v="H"/>
    <s v="P"/>
    <m/>
    <n v="16"/>
    <n v="112"/>
    <s v="N"/>
    <n v="5000"/>
    <n v="22223"/>
    <m/>
    <m/>
    <n v="0"/>
    <n v="19988"/>
    <n v="5000"/>
    <n v="293"/>
    <s v="W"/>
    <n v="1.2999999999999999E-2"/>
    <n v="30"/>
    <n v="300"/>
    <m/>
    <s v="SEE ALSO 181916, 181917 &amp; 184050-51."/>
    <x v="8"/>
    <s v="H-Spius Creek H"/>
    <s v="S-Nicola R"/>
    <s v="BC"/>
    <s v="FRTH"/>
    <s v="TOMM"/>
    <s v="N"/>
    <n v="0.89942852000179996"/>
    <m/>
  </r>
  <r>
    <s v="T"/>
    <n v="4.0999999999999996"/>
    <n v="20171204"/>
    <s v="CDFO"/>
    <s v="CDFO"/>
    <n v="3"/>
    <s v="182847"/>
    <x v="0"/>
    <m/>
    <m/>
    <m/>
    <m/>
    <n v="1"/>
    <n v="3"/>
    <x v="32"/>
    <n v="19970520"/>
    <n v="19970522"/>
    <s v="2FS  LWFRR0154"/>
    <s v="2FS  LWFRH0154"/>
    <s v="2FS  LWFRS0107"/>
    <x v="2"/>
    <s v="H"/>
    <s v="B"/>
    <m/>
    <n v="1.8"/>
    <n v="56"/>
    <s v="N"/>
    <n v="5000"/>
    <n v="50954"/>
    <m/>
    <m/>
    <n v="0"/>
    <n v="1193107"/>
    <n v="5000"/>
    <n v="25"/>
    <s v="B"/>
    <n v="5.0000000000000001E-4"/>
    <n v="31"/>
    <n v="1980"/>
    <m/>
    <s v="HARRISON FALL MALES X CHILLIWACK FALL FEMALES"/>
    <x v="3"/>
    <s v="H-Chehalis River H"/>
    <s v="S-Chilliwack R"/>
    <s v="BC"/>
    <s v="FRTH"/>
    <s v="LWFR"/>
    <s v="N"/>
    <n v="23.415374651646584"/>
    <m/>
  </r>
  <r>
    <s v="T"/>
    <n v="4.0999999999999996"/>
    <n v="20171204"/>
    <s v="CDFO"/>
    <s v="CDFO"/>
    <n v="3"/>
    <s v="181383"/>
    <x v="2"/>
    <m/>
    <m/>
    <m/>
    <m/>
    <n v="1"/>
    <n v="2"/>
    <x v="8"/>
    <n v="20110511"/>
    <n v="20110513"/>
    <s v="2FS  TOMFR0161"/>
    <s v="2FS  TOMFH1958"/>
    <s v="2FS  TOMFS0161"/>
    <x v="1"/>
    <s v="H"/>
    <s v="P"/>
    <s v="FR"/>
    <n v="5.96"/>
    <n v="80"/>
    <s v="N"/>
    <n v="5000"/>
    <n v="55240"/>
    <m/>
    <m/>
    <n v="0"/>
    <n v="4777"/>
    <n v="5000"/>
    <n v="1127"/>
    <s v="B"/>
    <n v="0.02"/>
    <n v="33"/>
    <n v="200"/>
    <m/>
    <s v="See also tag groups 181196-181198,181381-181382, 181384-181386, 181585"/>
    <x v="1"/>
    <s v="H-Shuswap River, Middle,"/>
    <s v="S-Shuswap R Low"/>
    <s v="BC"/>
    <s v="FRTH"/>
    <s v="TOMF"/>
    <s v="N"/>
    <n v="8.6477190441708901E-2"/>
    <m/>
  </r>
  <r>
    <s v="N"/>
    <n v="4.0999999999999996"/>
    <n v="20171204"/>
    <s v="CDFO"/>
    <s v="CDFO"/>
    <n v="3"/>
    <s v="!03NOCN9894"/>
    <x v="1"/>
    <m/>
    <m/>
    <m/>
    <m/>
    <n v="1"/>
    <n v="1"/>
    <x v="19"/>
    <n v="19990421"/>
    <n v="19990421"/>
    <s v="2FS  TOMMR1387"/>
    <s v="2FS  TOMMH0160"/>
    <s v="2FS  TOMMS1387"/>
    <x v="2"/>
    <s v="H"/>
    <s v="P"/>
    <m/>
    <n v="1.4"/>
    <n v="50"/>
    <m/>
    <m/>
    <m/>
    <m/>
    <m/>
    <n v="0"/>
    <n v="5435"/>
    <m/>
    <m/>
    <s v="W"/>
    <m/>
    <m/>
    <m/>
    <m/>
    <m/>
    <x v="18"/>
    <s v="H-Spius Creek H"/>
    <s v="S-Coldwater R"/>
    <s v="BC"/>
    <s v="FRTH"/>
    <s v="TOMM"/>
    <s v="N"/>
    <s v=""/>
    <m/>
  </r>
  <r>
    <s v="T"/>
    <n v="4.0999999999999996"/>
    <n v="20171204"/>
    <s v="CDFO"/>
    <s v="CDFO"/>
    <n v="3"/>
    <s v="185706"/>
    <x v="2"/>
    <m/>
    <m/>
    <s v="D"/>
    <s v="032007H00000394"/>
    <n v="1"/>
    <n v="3"/>
    <x v="22"/>
    <n v="20070516"/>
    <n v="20070523"/>
    <s v="2FS  LWFRR0107"/>
    <s v="2FS  LWFRH0107"/>
    <s v="2FS  LWFRS0107"/>
    <x v="1"/>
    <s v="H"/>
    <s v="P"/>
    <m/>
    <n v="5.93"/>
    <m/>
    <s v="N"/>
    <n v="5000"/>
    <n v="23993"/>
    <m/>
    <m/>
    <n v="0"/>
    <n v="133810"/>
    <n v="5000"/>
    <n v="902"/>
    <s v="B"/>
    <n v="3.6200000000000003E-2"/>
    <n v="36"/>
    <n v="535"/>
    <m/>
    <s v="DIT: ADCWT. SEE 185708,185710,185657-59,185607,185609"/>
    <x v="16"/>
    <s v="H-Chilliwack River H"/>
    <s v="S-Chilliwack R"/>
    <s v="BC"/>
    <s v="FRTH"/>
    <s v="LWFR"/>
    <s v="N"/>
    <n v="5.5770433042970868"/>
    <m/>
  </r>
  <r>
    <s v="T"/>
    <n v="4.0999999999999996"/>
    <n v="20171204"/>
    <s v="CDFO"/>
    <s v="CDFO"/>
    <n v="3"/>
    <s v="180385"/>
    <x v="2"/>
    <m/>
    <m/>
    <m/>
    <m/>
    <n v="1"/>
    <n v="2"/>
    <x v="10"/>
    <n v="20090514"/>
    <n v="20090515"/>
    <s v="2FS  TOMFR0161"/>
    <s v="2FS  TOMFH1958"/>
    <s v="2FS  TOMFS0161"/>
    <x v="1"/>
    <s v="H"/>
    <s v="P"/>
    <m/>
    <n v="4.8"/>
    <n v="75"/>
    <s v="N"/>
    <n v="5000"/>
    <n v="25382"/>
    <m/>
    <m/>
    <n v="0"/>
    <n v="25339"/>
    <n v="5000"/>
    <n v="785"/>
    <s v="B"/>
    <n v="0.03"/>
    <n v="16"/>
    <n v="200"/>
    <m/>
    <s v="ALSO SEE TAGCODES 180276-77 &amp; 180380-84."/>
    <x v="1"/>
    <s v="H-Shuswap River, Middle,"/>
    <s v="S-Shuswap R Low"/>
    <s v="BC"/>
    <s v="FRTH"/>
    <s v="TOMF"/>
    <s v="N"/>
    <n v="0.99830588606098813"/>
    <m/>
  </r>
  <r>
    <s v="N"/>
    <n v="4.0999999999999996"/>
    <n v="20171204"/>
    <s v="CDFO"/>
    <s v="CDFO"/>
    <n v="3"/>
    <s v="!03NOCN0974"/>
    <x v="1"/>
    <m/>
    <m/>
    <m/>
    <m/>
    <n v="1"/>
    <n v="1"/>
    <x v="31"/>
    <n v="20100527"/>
    <n v="20100527"/>
    <s v="2FS  TOMMR0253"/>
    <s v="2FS  TOMMH0160"/>
    <s v="2FS  TOMMS0253"/>
    <x v="2"/>
    <s v="H"/>
    <s v="P"/>
    <m/>
    <n v="1.44"/>
    <n v="50"/>
    <s v="N"/>
    <m/>
    <m/>
    <m/>
    <m/>
    <n v="0"/>
    <n v="5620"/>
    <m/>
    <m/>
    <s v="B"/>
    <m/>
    <m/>
    <m/>
    <m/>
    <m/>
    <x v="8"/>
    <s v="H-Spius Creek H"/>
    <s v="S-Nicola R"/>
    <s v="BC"/>
    <s v="FRTH"/>
    <s v="TOMM"/>
    <s v="N"/>
    <s v=""/>
    <m/>
  </r>
  <r>
    <s v="N"/>
    <n v="4.0999999999999996"/>
    <n v="20171204"/>
    <s v="CDFO"/>
    <s v="CDFO"/>
    <n v="3"/>
    <s v="!03NOCN0978"/>
    <x v="1"/>
    <m/>
    <m/>
    <m/>
    <m/>
    <n v="1"/>
    <n v="3"/>
    <x v="31"/>
    <n v="20100630"/>
    <n v="20100703"/>
    <s v="2FS  LWFRR0499"/>
    <s v="2FS  LWFRH0499"/>
    <s v="2FS  LWFRS0107"/>
    <x v="1"/>
    <s v="H"/>
    <s v="P"/>
    <m/>
    <n v="3.33"/>
    <m/>
    <s v="N"/>
    <m/>
    <m/>
    <m/>
    <m/>
    <n v="0"/>
    <n v="45000"/>
    <m/>
    <m/>
    <m/>
    <m/>
    <m/>
    <m/>
    <m/>
    <m/>
    <x v="10"/>
    <s v="H-Coquitlam River H"/>
    <s v="S-Chilliwack R"/>
    <s v="BC"/>
    <s v="FRTH"/>
    <s v="LWFR"/>
    <s v="N"/>
    <s v=""/>
    <m/>
  </r>
  <r>
    <s v="T"/>
    <n v="4.0999999999999996"/>
    <n v="20171204"/>
    <s v="CDFO"/>
    <s v="CDFO"/>
    <n v="3"/>
    <s v="180246"/>
    <x v="0"/>
    <m/>
    <m/>
    <m/>
    <m/>
    <n v="1"/>
    <n v="1"/>
    <x v="4"/>
    <n v="19930706"/>
    <n v="19930707"/>
    <s v="2FS  TOMFR0132"/>
    <s v="2FS  TOMFH0156"/>
    <s v="2FS  TOMFS0132"/>
    <x v="1"/>
    <s v="H"/>
    <s v="B"/>
    <m/>
    <n v="7.2"/>
    <m/>
    <s v="N"/>
    <n v="5000"/>
    <n v="20264"/>
    <m/>
    <m/>
    <n v="0"/>
    <n v="3864"/>
    <m/>
    <m/>
    <s v="B"/>
    <m/>
    <n v="1"/>
    <n v="100"/>
    <m/>
    <s v="UPPER SALMON RELEASE.COMBINE WITH 020133"/>
    <x v="35"/>
    <s v="H-Eagle River H"/>
    <s v="S-Salmon R/TOMF"/>
    <s v="BC"/>
    <s v="FRTH"/>
    <s v="TOMF"/>
    <s v="N"/>
    <n v="0.19068298460323727"/>
    <m/>
  </r>
  <r>
    <s v="T"/>
    <n v="4.0999999999999996"/>
    <n v="20171204"/>
    <s v="CDFO"/>
    <s v="CDFO"/>
    <n v="3"/>
    <s v="180483"/>
    <x v="2"/>
    <m/>
    <m/>
    <s v="D"/>
    <s v="032009H00000399"/>
    <n v="1"/>
    <n v="3"/>
    <x v="10"/>
    <n v="20090519"/>
    <n v="20090608"/>
    <s v="2FS  LWFRR0107"/>
    <s v="2FS  LWFRH0107"/>
    <s v="2FS  LWFRS0107"/>
    <x v="1"/>
    <s v="H"/>
    <s v="P"/>
    <m/>
    <n v="5.2"/>
    <m/>
    <s v="N"/>
    <n v="0"/>
    <n v="49914"/>
    <m/>
    <m/>
    <n v="0"/>
    <n v="236077"/>
    <m/>
    <m/>
    <s v="B"/>
    <m/>
    <n v="41"/>
    <n v="1000"/>
    <m/>
    <s v="CWT ONLY OF DIT PAIR. SEE 180482 FOR ADCWT."/>
    <x v="16"/>
    <s v="H-Chilliwack River H"/>
    <s v="S-Chilliwack R"/>
    <s v="BC"/>
    <s v="FRTH"/>
    <s v="LWFR"/>
    <s v="N"/>
    <n v="4.7296750410706414"/>
    <m/>
  </r>
  <r>
    <s v="N"/>
    <n v="4.0999999999999996"/>
    <n v="20171204"/>
    <s v="CDFO"/>
    <s v="CDFO"/>
    <n v="3"/>
    <s v="!03NOCN0648"/>
    <x v="1"/>
    <m/>
    <m/>
    <m/>
    <m/>
    <n v="1"/>
    <n v="3"/>
    <x v="22"/>
    <n v="20070603"/>
    <n v="20070606"/>
    <s v="2FS  LWFRR0499"/>
    <s v="2FS  LWFRH0499"/>
    <s v="2FS  LWFRS0107"/>
    <x v="1"/>
    <s v="H"/>
    <s v="P"/>
    <m/>
    <n v="1.6"/>
    <m/>
    <s v="N"/>
    <m/>
    <m/>
    <m/>
    <m/>
    <n v="0"/>
    <n v="93500"/>
    <m/>
    <m/>
    <s v="B"/>
    <m/>
    <m/>
    <m/>
    <m/>
    <m/>
    <x v="10"/>
    <s v="H-Coquitlam River H"/>
    <s v="S-Chilliwack R"/>
    <s v="BC"/>
    <s v="FRTH"/>
    <s v="LWFR"/>
    <s v="N"/>
    <s v=""/>
    <m/>
  </r>
  <r>
    <s v="N"/>
    <n v="4.0999999999999996"/>
    <n v="20171204"/>
    <s v="CDFO"/>
    <s v="CDFO"/>
    <n v="3"/>
    <s v="!03NOCN8424"/>
    <x v="1"/>
    <m/>
    <m/>
    <m/>
    <m/>
    <n v="1"/>
    <n v="1"/>
    <x v="23"/>
    <n v="19850618"/>
    <n v="19850618"/>
    <s v="2FS  UPFRR1304"/>
    <s v="2FS  UPFRH1304"/>
    <s v="2FS  UPFRS1304"/>
    <x v="1"/>
    <s v="H"/>
    <s v="P"/>
    <m/>
    <n v="5"/>
    <m/>
    <s v="N"/>
    <m/>
    <m/>
    <m/>
    <m/>
    <n v="0"/>
    <n v="5500"/>
    <m/>
    <m/>
    <m/>
    <m/>
    <m/>
    <m/>
    <m/>
    <m/>
    <x v="58"/>
    <s v="H-Chilako River H"/>
    <s v="S-Chilako R"/>
    <s v="BC"/>
    <s v="FRTH"/>
    <s v="UPFR"/>
    <s v="N"/>
    <s v=""/>
    <m/>
  </r>
  <r>
    <s v="T"/>
    <n v="4.0999999999999996"/>
    <n v="20171204"/>
    <s v="CDFO"/>
    <s v="CDFO"/>
    <n v="3"/>
    <s v="186338"/>
    <x v="2"/>
    <m/>
    <m/>
    <m/>
    <m/>
    <n v="1"/>
    <n v="2"/>
    <x v="31"/>
    <n v="20100511"/>
    <n v="20100513"/>
    <s v="2FS  TOMFR0161"/>
    <s v="2FS  TOMFH1958"/>
    <s v="2FS  TOMFS0161"/>
    <x v="1"/>
    <s v="H"/>
    <s v="P"/>
    <s v="VO"/>
    <n v="6.13"/>
    <n v="80"/>
    <s v="N"/>
    <n v="5000"/>
    <n v="10446"/>
    <m/>
    <m/>
    <n v="0"/>
    <n v="977"/>
    <n v="5000"/>
    <n v="492"/>
    <s v="V"/>
    <n v="4.4999999999999998E-2"/>
    <n v="25"/>
    <n v="200"/>
    <m/>
    <m/>
    <x v="1"/>
    <s v="H-Shuswap River, Middle,"/>
    <s v="S-Shuswap R Low"/>
    <s v="BC"/>
    <s v="FRTH"/>
    <s v="TOMF"/>
    <s v="N"/>
    <n v="9.3528623396515409E-2"/>
    <m/>
  </r>
  <r>
    <s v="N"/>
    <n v="4.0999999999999996"/>
    <n v="20171204"/>
    <s v="CDFO"/>
    <s v="CDFO"/>
    <n v="3"/>
    <s v="!03NOCN8656"/>
    <x v="1"/>
    <m/>
    <m/>
    <m/>
    <m/>
    <n v="1"/>
    <n v="2"/>
    <x v="9"/>
    <n v="19870401"/>
    <n v="19870401"/>
    <s v="2FS  TOMFR0162"/>
    <s v="2FS  TOMFH1924"/>
    <s v="2FS  TOMFS0162"/>
    <x v="2"/>
    <s v="H"/>
    <s v="B"/>
    <s v="FR"/>
    <m/>
    <m/>
    <s v="N"/>
    <m/>
    <m/>
    <m/>
    <m/>
    <n v="0"/>
    <n v="72"/>
    <m/>
    <m/>
    <m/>
    <m/>
    <m/>
    <m/>
    <m/>
    <m/>
    <x v="19"/>
    <s v="H-North Thompson Schools"/>
    <s v="S-Clearwater R Up"/>
    <s v="BC"/>
    <s v="FRTH"/>
    <s v="TOMF"/>
    <s v="N"/>
    <s v=""/>
    <m/>
  </r>
  <r>
    <s v="N"/>
    <n v="4.0999999999999996"/>
    <n v="20171204"/>
    <s v="CDFO"/>
    <s v="CDFO"/>
    <n v="3"/>
    <s v="!03NOCN9518"/>
    <x v="1"/>
    <m/>
    <m/>
    <m/>
    <m/>
    <n v="1"/>
    <n v="2"/>
    <x v="16"/>
    <n v="19960506"/>
    <n v="19960514"/>
    <s v="2FS  LWFRR0107"/>
    <s v="2FS  LWFRH0107"/>
    <s v="2FS  LWFRS0107"/>
    <x v="1"/>
    <s v="H"/>
    <s v="P"/>
    <m/>
    <n v="6.5"/>
    <m/>
    <s v="N"/>
    <m/>
    <m/>
    <m/>
    <m/>
    <n v="0"/>
    <n v="442680"/>
    <m/>
    <m/>
    <s v="B"/>
    <m/>
    <m/>
    <m/>
    <m/>
    <m/>
    <x v="16"/>
    <s v="H-Chilliwack River H"/>
    <s v="S-Chilliwack R"/>
    <s v="BC"/>
    <s v="FRTH"/>
    <s v="LWFR"/>
    <s v="N"/>
    <s v=""/>
    <m/>
  </r>
  <r>
    <s v="N"/>
    <n v="4.0999999999999996"/>
    <n v="20171204"/>
    <s v="CDFO"/>
    <s v="CDFO"/>
    <n v="3"/>
    <s v="!03NOCN9404"/>
    <x v="1"/>
    <m/>
    <m/>
    <m/>
    <m/>
    <n v="1"/>
    <n v="2"/>
    <x v="2"/>
    <n v="19950504"/>
    <n v="19950510"/>
    <s v="2FS  LWFRR0107"/>
    <s v="2FS  LWFRH0107"/>
    <s v="2FS  LWFRS0107"/>
    <x v="1"/>
    <s v="H"/>
    <s v="P"/>
    <m/>
    <n v="6.5"/>
    <m/>
    <s v="N"/>
    <m/>
    <m/>
    <m/>
    <m/>
    <n v="0"/>
    <n v="452650"/>
    <m/>
    <m/>
    <s v="B"/>
    <m/>
    <m/>
    <m/>
    <m/>
    <m/>
    <x v="16"/>
    <s v="H-Chilliwack River H"/>
    <s v="S-Chilliwack R"/>
    <s v="BC"/>
    <s v="FRTH"/>
    <s v="LWFR"/>
    <s v="N"/>
    <s v=""/>
    <m/>
  </r>
  <r>
    <s v="N"/>
    <n v="4.0999999999999996"/>
    <n v="20171204"/>
    <s v="CDFO"/>
    <s v="CDFO"/>
    <n v="3"/>
    <s v="!03NOCN9051"/>
    <x v="1"/>
    <m/>
    <m/>
    <m/>
    <m/>
    <n v="1"/>
    <n v="1"/>
    <x v="28"/>
    <n v="19910516"/>
    <n v="19910516"/>
    <s v="2FS  TOMMR0254"/>
    <s v="2FS  TOMMH0254"/>
    <s v="2FS  TOMMS0254"/>
    <x v="1"/>
    <s v="H"/>
    <s v="B"/>
    <m/>
    <n v="5.5"/>
    <m/>
    <s v="N"/>
    <m/>
    <m/>
    <m/>
    <m/>
    <n v="0"/>
    <n v="25700"/>
    <m/>
    <m/>
    <s v="W"/>
    <m/>
    <m/>
    <m/>
    <m/>
    <s v="ACCELERATED GROWTH"/>
    <x v="50"/>
    <s v="H-Deadman River H"/>
    <s v="S-Deadman R"/>
    <s v="BC"/>
    <s v="FRTH"/>
    <s v="TOMM"/>
    <s v="N"/>
    <s v=""/>
    <m/>
  </r>
  <r>
    <s v="T"/>
    <n v="4.0999999999999996"/>
    <n v="20171204"/>
    <s v="CDFO"/>
    <s v="CDFO"/>
    <n v="3"/>
    <s v="020319"/>
    <x v="0"/>
    <m/>
    <m/>
    <m/>
    <m/>
    <n v="1"/>
    <n v="2"/>
    <x v="28"/>
    <n v="19910503"/>
    <n v="19910505"/>
    <s v="2FS  UPFRR0158"/>
    <s v="2FS  UPFRH0158"/>
    <s v="2FS  UPFRS0158"/>
    <x v="1"/>
    <s v="H"/>
    <s v="B"/>
    <m/>
    <n v="5.03"/>
    <m/>
    <s v="N"/>
    <n v="5000"/>
    <n v="26804"/>
    <m/>
    <m/>
    <n v="0"/>
    <n v="4189"/>
    <m/>
    <m/>
    <s v="B"/>
    <m/>
    <n v="1"/>
    <m/>
    <m/>
    <s v="NECHAKO RIVER STUDY- ALSO SEE 2-10-09, 2-11-22 &amp; 2-11-23"/>
    <x v="2"/>
    <s v="H-Stuart River"/>
    <s v="S-Stuart R"/>
    <s v="BC"/>
    <s v="FRTH"/>
    <s v="UPFR"/>
    <s v="N"/>
    <n v="0.1562826443814356"/>
    <m/>
  </r>
  <r>
    <s v="T"/>
    <n v="4.0999999999999996"/>
    <n v="20171204"/>
    <s v="CDFO"/>
    <s v="CDFO"/>
    <n v="3"/>
    <s v="020709"/>
    <x v="0"/>
    <m/>
    <m/>
    <m/>
    <m/>
    <n v="1"/>
    <n v="2"/>
    <x v="11"/>
    <n v="19900511"/>
    <n v="19900511"/>
    <s v="2FS  TOMFR0156"/>
    <s v="2FS  TOMFH0156"/>
    <s v="2FS  TOMFS0156"/>
    <x v="2"/>
    <s v="H"/>
    <s v="B"/>
    <m/>
    <n v="3.6"/>
    <m/>
    <s v="N"/>
    <n v="5000"/>
    <n v="27125"/>
    <m/>
    <m/>
    <n v="0"/>
    <n v="28141"/>
    <n v="5000"/>
    <n v="159"/>
    <s v="B"/>
    <n v="5.7999999999999996E-3"/>
    <n v="1"/>
    <n v="100"/>
    <m/>
    <s v="EARLY RELEASE (MIDDLE SITE)"/>
    <x v="6"/>
    <s v="H-Eagle River H"/>
    <s v="S-Eagle R"/>
    <s v="BC"/>
    <s v="FRTH"/>
    <s v="TOMF"/>
    <s v="N"/>
    <n v="1.0374562211981566"/>
    <m/>
  </r>
  <r>
    <s v="T"/>
    <n v="4.0999999999999996"/>
    <n v="20171204"/>
    <s v="CDFO"/>
    <s v="CDFO"/>
    <n v="3"/>
    <s v="020713"/>
    <x v="0"/>
    <m/>
    <m/>
    <m/>
    <m/>
    <n v="1"/>
    <n v="2"/>
    <x v="11"/>
    <n v="19900528"/>
    <n v="19900528"/>
    <s v="2FS  TOMFR0156"/>
    <s v="2FS  TOMFH0156"/>
    <s v="2FS  TOMFS0156"/>
    <x v="2"/>
    <s v="H"/>
    <s v="B"/>
    <m/>
    <n v="4.5999999999999996"/>
    <m/>
    <s v="N"/>
    <n v="5000"/>
    <n v="28295"/>
    <m/>
    <m/>
    <n v="0"/>
    <n v="27253"/>
    <m/>
    <m/>
    <s v="B"/>
    <m/>
    <n v="1"/>
    <n v="100"/>
    <m/>
    <s v="LATE RELEASE (UPPER SITE)"/>
    <x v="6"/>
    <s v="H-Eagle River H"/>
    <s v="S-Eagle R"/>
    <s v="BC"/>
    <s v="FRTH"/>
    <s v="TOMF"/>
    <s v="N"/>
    <n v="0.96317370560169646"/>
    <m/>
  </r>
  <r>
    <s v="T"/>
    <n v="4.0999999999999996"/>
    <n v="20171204"/>
    <s v="CDFO"/>
    <s v="CDFO"/>
    <n v="3"/>
    <s v="022803"/>
    <x v="0"/>
    <m/>
    <m/>
    <m/>
    <m/>
    <n v="1"/>
    <n v="2"/>
    <x v="26"/>
    <n v="19840515"/>
    <n v="19840529"/>
    <s v="2FS  TOMFR0156"/>
    <s v="2FS  TOMFH0156"/>
    <s v="2FS  TOMFS0156"/>
    <x v="2"/>
    <s v="H"/>
    <s v="B"/>
    <m/>
    <n v="3.5"/>
    <m/>
    <s v="N"/>
    <n v="5000"/>
    <n v="41121"/>
    <m/>
    <m/>
    <n v="0"/>
    <n v="28233"/>
    <n v="5000"/>
    <n v="932"/>
    <m/>
    <n v="2.2200000000000001E-2"/>
    <n v="1"/>
    <m/>
    <m/>
    <m/>
    <x v="6"/>
    <s v="H-Eagle River H"/>
    <s v="S-Eagle R"/>
    <s v="BC"/>
    <s v="FRTH"/>
    <s v="TOMF"/>
    <s v="N"/>
    <n v="0.68658349748303782"/>
    <m/>
  </r>
  <r>
    <s v="T"/>
    <n v="4.0999999999999996"/>
    <n v="20171204"/>
    <s v="CDFO"/>
    <s v="CDFO"/>
    <n v="3"/>
    <s v="020324"/>
    <x v="0"/>
    <m/>
    <m/>
    <m/>
    <m/>
    <n v="1"/>
    <n v="2"/>
    <x v="28"/>
    <n v="19911004"/>
    <n v="19911009"/>
    <s v="2FS  UPFRR0272"/>
    <s v="2FS  UPFRH0155"/>
    <s v="2FS  UPFRS0272"/>
    <x v="2"/>
    <s v="H"/>
    <s v="B"/>
    <m/>
    <n v="13.6"/>
    <n v="102"/>
    <s v="N"/>
    <n v="5000"/>
    <n v="24928"/>
    <m/>
    <m/>
    <n v="0"/>
    <n v="9849"/>
    <m/>
    <m/>
    <s v="W"/>
    <m/>
    <n v="1"/>
    <n v="100"/>
    <m/>
    <s v="TIME OF RELEASE-FALL. SEE ALSO 020323,020325."/>
    <x v="0"/>
    <s v="H-Quesnel River H"/>
    <s v="S-Chilko R"/>
    <s v="BC"/>
    <s v="FRTH"/>
    <s v="UPFR"/>
    <s v="N"/>
    <n v="0.39509788189987161"/>
    <m/>
  </r>
  <r>
    <s v="N"/>
    <n v="4.0999999999999996"/>
    <n v="20171204"/>
    <s v="CDFO"/>
    <s v="CDFO"/>
    <n v="3"/>
    <s v="!03NOCN03110"/>
    <x v="1"/>
    <m/>
    <m/>
    <m/>
    <m/>
    <n v="1"/>
    <n v="1"/>
    <x v="21"/>
    <n v="20040608"/>
    <n v="20040609"/>
    <s v="2FS  TOMMR0253"/>
    <s v="2FS  TOMMH0160"/>
    <s v="2FS  TOMMS0253"/>
    <x v="2"/>
    <s v="H"/>
    <s v="B"/>
    <m/>
    <n v="1.2"/>
    <n v="48"/>
    <s v="N"/>
    <m/>
    <m/>
    <m/>
    <m/>
    <n v="0"/>
    <n v="23971"/>
    <m/>
    <m/>
    <s v="W"/>
    <m/>
    <m/>
    <m/>
    <m/>
    <s v="RELEASED DOWNSTREAM OF SPIUS CR CONFLUENCE."/>
    <x v="8"/>
    <s v="H-Spius Creek H"/>
    <s v="S-Nicola R"/>
    <s v="BC"/>
    <s v="FRTH"/>
    <s v="TOMM"/>
    <s v="N"/>
    <s v=""/>
    <m/>
  </r>
  <r>
    <s v="N"/>
    <n v="4.0999999999999996"/>
    <n v="20171204"/>
    <s v="CDFO"/>
    <s v="CDFO"/>
    <n v="3"/>
    <s v="!03NOCN03114"/>
    <x v="1"/>
    <m/>
    <m/>
    <m/>
    <m/>
    <n v="1"/>
    <n v="1"/>
    <x v="21"/>
    <n v="20050425"/>
    <n v="20050427"/>
    <s v="2FS  TOMMR1387"/>
    <s v="2FS  TOMMH0160"/>
    <s v="2FS  TOMMS1387"/>
    <x v="3"/>
    <s v="H"/>
    <s v="P"/>
    <m/>
    <n v="18.100000000000001"/>
    <n v="119"/>
    <s v="N"/>
    <m/>
    <m/>
    <m/>
    <m/>
    <n v="0"/>
    <n v="83436"/>
    <m/>
    <m/>
    <s v="B"/>
    <m/>
    <m/>
    <m/>
    <m/>
    <s v="RELEASED AT 2ND BRIDGE ON ZUM MTN RD."/>
    <x v="18"/>
    <s v="H-Spius Creek H"/>
    <s v="S-Coldwater R"/>
    <s v="BC"/>
    <s v="FRTH"/>
    <s v="TOMM"/>
    <s v="N"/>
    <s v=""/>
    <m/>
  </r>
  <r>
    <s v="N"/>
    <n v="4.0999999999999996"/>
    <n v="20171204"/>
    <s v="CDFO"/>
    <s v="CDFO"/>
    <n v="3"/>
    <s v="!03NOCN03115"/>
    <x v="1"/>
    <m/>
    <m/>
    <m/>
    <m/>
    <n v="1"/>
    <n v="1"/>
    <x v="21"/>
    <n v="20040527"/>
    <n v="20040527"/>
    <s v="2FS  TOMMR0160"/>
    <s v="2FS  TOMMH0160"/>
    <s v="2FS  TOMMS0160"/>
    <x v="2"/>
    <s v="H"/>
    <s v="B"/>
    <m/>
    <n v="1.58"/>
    <n v="51"/>
    <s v="N"/>
    <m/>
    <m/>
    <m/>
    <m/>
    <n v="0"/>
    <n v="14336"/>
    <m/>
    <m/>
    <s v="B"/>
    <m/>
    <m/>
    <m/>
    <m/>
    <s v="FRY FROM LIGHT BKD+ FEMALES. RELEASED IN UP MAKA &amp; AT MAKA/SPIUS CONFLUENCE."/>
    <x v="21"/>
    <s v="H-Spius Creek H"/>
    <s v="S-Spius Cr"/>
    <s v="BC"/>
    <s v="FRTH"/>
    <s v="TOMM"/>
    <s v="N"/>
    <s v=""/>
    <m/>
  </r>
  <r>
    <s v="N"/>
    <n v="4.0999999999999996"/>
    <n v="20171204"/>
    <s v="CDFO"/>
    <s v="CDFO"/>
    <n v="3"/>
    <s v="!03NOCN0811"/>
    <x v="1"/>
    <m/>
    <m/>
    <m/>
    <m/>
    <n v="1"/>
    <n v="2"/>
    <x v="10"/>
    <n v="20081113"/>
    <n v="20081118"/>
    <s v="2FS  TOMFR1958"/>
    <s v="2FS  TOMFH1958"/>
    <s v="2FS  TOMFS1958"/>
    <x v="5"/>
    <s v="H"/>
    <s v="B"/>
    <m/>
    <m/>
    <m/>
    <s v="N"/>
    <m/>
    <m/>
    <m/>
    <m/>
    <n v="0"/>
    <n v="68650"/>
    <m/>
    <m/>
    <s v="B"/>
    <m/>
    <m/>
    <m/>
    <m/>
    <s v="EYED EGG PLANT"/>
    <x v="12"/>
    <s v="H-Shuswap River, Middle,"/>
    <s v="S-Shuswap R Middle"/>
    <s v="BC"/>
    <s v="FRTH"/>
    <s v="TOMF"/>
    <s v="N"/>
    <s v=""/>
    <m/>
  </r>
  <r>
    <s v="N"/>
    <n v="4.0999999999999996"/>
    <n v="20171204"/>
    <s v="CDFO"/>
    <s v="CDFO"/>
    <n v="3"/>
    <s v="!03NOCN0027"/>
    <x v="1"/>
    <m/>
    <m/>
    <m/>
    <m/>
    <n v="1"/>
    <n v="1"/>
    <x v="33"/>
    <n v="20010615"/>
    <n v="20010615"/>
    <s v="2FS  UPFRR1890"/>
    <s v="2FS  UPFRH0270"/>
    <s v="2FS  UPFRS1890"/>
    <x v="2"/>
    <s v="H"/>
    <s v="B"/>
    <m/>
    <n v="0.78"/>
    <n v="44"/>
    <s v="N"/>
    <m/>
    <m/>
    <m/>
    <m/>
    <n v="0"/>
    <n v="80270"/>
    <m/>
    <m/>
    <s v="B"/>
    <m/>
    <m/>
    <m/>
    <m/>
    <s v="FED FRY RELEASE AT OOG CREEK."/>
    <x v="15"/>
    <s v="H-Penny H"/>
    <s v="S-Dome Cr"/>
    <s v="BC"/>
    <s v="FRTH"/>
    <s v="UPFR"/>
    <s v="N"/>
    <s v=""/>
    <m/>
  </r>
  <r>
    <s v="N"/>
    <n v="4.0999999999999996"/>
    <n v="20171204"/>
    <s v="CDFO"/>
    <s v="CDFO"/>
    <n v="3"/>
    <s v="!03NOCN02114"/>
    <x v="1"/>
    <m/>
    <m/>
    <m/>
    <m/>
    <n v="1"/>
    <n v="1"/>
    <x v="20"/>
    <n v="20040414"/>
    <n v="20040415"/>
    <s v="2FS  TOMMR0160"/>
    <s v="2FS  TOMMH0160"/>
    <s v="2FS  TOMMS0160"/>
    <x v="3"/>
    <s v="H"/>
    <s v="P"/>
    <m/>
    <n v="17.3"/>
    <n v="115"/>
    <s v="N"/>
    <m/>
    <m/>
    <m/>
    <m/>
    <n v="0"/>
    <n v="60385"/>
    <m/>
    <m/>
    <s v="W"/>
    <m/>
    <m/>
    <m/>
    <m/>
    <s v="RELEASED AT CONFLUENCE MAKA AND SPIUS (FIJI) CREEKS"/>
    <x v="21"/>
    <s v="H-Spius Creek H"/>
    <s v="S-Spius Cr"/>
    <s v="BC"/>
    <s v="FRTH"/>
    <s v="TOMM"/>
    <s v="N"/>
    <s v=""/>
    <m/>
  </r>
  <r>
    <s v="N"/>
    <n v="4.0999999999999996"/>
    <n v="20171204"/>
    <s v="CDFO"/>
    <s v="CDFO"/>
    <n v="3"/>
    <s v="!03NOCN0047"/>
    <x v="1"/>
    <m/>
    <m/>
    <m/>
    <m/>
    <n v="1"/>
    <n v="2"/>
    <x v="33"/>
    <n v="20010424"/>
    <n v="20010427"/>
    <s v="2FS  LWFRR0107"/>
    <s v="2FS  LWFRH0107"/>
    <s v="2FS  LWFRS0107"/>
    <x v="1"/>
    <s v="H"/>
    <s v="P"/>
    <m/>
    <n v="6.6"/>
    <m/>
    <s v="N"/>
    <m/>
    <m/>
    <m/>
    <m/>
    <n v="0"/>
    <n v="432999"/>
    <m/>
    <m/>
    <s v="B"/>
    <m/>
    <m/>
    <m/>
    <m/>
    <s v="NUMBER RELEASED REFLECTS AN EST. 4% PREDATION LOSS."/>
    <x v="16"/>
    <s v="H-Chilliwack River H"/>
    <s v="S-Chilliwack R"/>
    <s v="BC"/>
    <s v="FRTH"/>
    <s v="LWFR"/>
    <s v="N"/>
    <s v=""/>
    <m/>
  </r>
  <r>
    <s v="N"/>
    <n v="4.0999999999999996"/>
    <n v="20171204"/>
    <s v="CDFO"/>
    <s v="CDFO"/>
    <n v="3"/>
    <s v="!03NOCN0319"/>
    <x v="1"/>
    <m/>
    <m/>
    <m/>
    <m/>
    <n v="1"/>
    <n v="3"/>
    <x v="21"/>
    <n v="20040607"/>
    <n v="20040607"/>
    <s v="2FS  LWFRR0302"/>
    <s v="2FS  LWFRH0302"/>
    <s v="2FS  LWFRS0107"/>
    <x v="1"/>
    <s v="H"/>
    <s v="B"/>
    <m/>
    <n v="5.0999999999999996"/>
    <m/>
    <s v="N"/>
    <m/>
    <m/>
    <m/>
    <m/>
    <n v="0"/>
    <n v="98972"/>
    <m/>
    <m/>
    <s v="B"/>
    <m/>
    <m/>
    <m/>
    <m/>
    <s v="CHILLIWACK FALL WHITES."/>
    <x v="32"/>
    <s v="H-Alouette River, South H"/>
    <s v="S-Chilliwack R"/>
    <s v="BC"/>
    <s v="FRTH"/>
    <s v="LWFR"/>
    <s v="N"/>
    <s v=""/>
    <m/>
  </r>
  <r>
    <s v="N"/>
    <n v="4.0999999999999996"/>
    <n v="20171204"/>
    <s v="CDFO"/>
    <s v="CDFO"/>
    <n v="3"/>
    <s v="!03NOCN9551"/>
    <x v="1"/>
    <m/>
    <m/>
    <m/>
    <m/>
    <n v="1"/>
    <n v="2"/>
    <x v="16"/>
    <n v="19951107"/>
    <n v="19951121"/>
    <s v="2FS  TOMFR1958"/>
    <s v="2FS  TOMFH1958"/>
    <s v="2FS  TOMFS1958"/>
    <x v="5"/>
    <s v="H"/>
    <s v="B"/>
    <m/>
    <m/>
    <m/>
    <s v="N"/>
    <m/>
    <m/>
    <m/>
    <m/>
    <n v="0"/>
    <n v="58030"/>
    <m/>
    <m/>
    <s v="W"/>
    <m/>
    <m/>
    <m/>
    <m/>
    <m/>
    <x v="12"/>
    <s v="H-Shuswap River, Middle,"/>
    <s v="S-Shuswap R Middle"/>
    <s v="BC"/>
    <s v="FRTH"/>
    <s v="TOMF"/>
    <s v="N"/>
    <s v=""/>
    <m/>
  </r>
  <r>
    <s v="N"/>
    <n v="4.0999999999999996"/>
    <n v="20171204"/>
    <s v="CDFO"/>
    <s v="CDFO"/>
    <n v="3"/>
    <s v="!03NOCN97108"/>
    <x v="1"/>
    <m/>
    <m/>
    <m/>
    <m/>
    <n v="1"/>
    <n v="2"/>
    <x v="1"/>
    <n v="19990420"/>
    <n v="19990420"/>
    <s v="2FS  UPFRR0155"/>
    <s v="2FS  UPFRH0155"/>
    <s v="2FS  UPFRS0155"/>
    <x v="3"/>
    <s v="H"/>
    <s v="B"/>
    <m/>
    <n v="15"/>
    <m/>
    <s v="N"/>
    <m/>
    <m/>
    <m/>
    <m/>
    <n v="0"/>
    <n v="246037"/>
    <m/>
    <m/>
    <s v="B"/>
    <m/>
    <m/>
    <m/>
    <m/>
    <s v="EXTENDED REARING."/>
    <x v="5"/>
    <s v="H-Quesnel River H"/>
    <s v="S-Quesnel R"/>
    <s v="BC"/>
    <s v="FRTH"/>
    <s v="UPFR"/>
    <s v="N"/>
    <s v=""/>
    <m/>
  </r>
  <r>
    <s v="N"/>
    <n v="4.0999999999999996"/>
    <n v="20171204"/>
    <s v="CDFO"/>
    <s v="CDFO"/>
    <n v="3"/>
    <s v="!03NOCN0238"/>
    <x v="1"/>
    <m/>
    <m/>
    <m/>
    <m/>
    <n v="1"/>
    <n v="2"/>
    <x v="20"/>
    <n v="20030422"/>
    <n v="20030501"/>
    <s v="2FS  LWFRR0107"/>
    <s v="2FS  LWFRH0107"/>
    <s v="2FS  LWFRS0107"/>
    <x v="1"/>
    <s v="H"/>
    <s v="P"/>
    <m/>
    <n v="6.8"/>
    <m/>
    <s v="N"/>
    <m/>
    <m/>
    <m/>
    <m/>
    <n v="0"/>
    <n v="460330"/>
    <m/>
    <m/>
    <s v="B"/>
    <m/>
    <m/>
    <m/>
    <m/>
    <m/>
    <x v="16"/>
    <s v="H-Chilliwack River H"/>
    <s v="S-Chilliwack R"/>
    <s v="BC"/>
    <s v="FRTH"/>
    <s v="LWFR"/>
    <s v="N"/>
    <s v=""/>
    <m/>
  </r>
  <r>
    <s v="N"/>
    <n v="4.0999999999999996"/>
    <n v="20171204"/>
    <s v="CDFO"/>
    <s v="CDFO"/>
    <n v="3"/>
    <s v="!03NOCN9618"/>
    <x v="1"/>
    <m/>
    <m/>
    <m/>
    <m/>
    <n v="1"/>
    <n v="3"/>
    <x v="32"/>
    <n v="19970507"/>
    <n v="19970522"/>
    <s v="2FS  LWFRR0154"/>
    <s v="2FS  LWFRH0154"/>
    <s v="2FS  LWFRS0229"/>
    <x v="2"/>
    <s v="H"/>
    <s v="P"/>
    <m/>
    <n v="1.6"/>
    <n v="54"/>
    <s v="N"/>
    <m/>
    <m/>
    <m/>
    <m/>
    <n v="0"/>
    <n v="612502"/>
    <m/>
    <m/>
    <s v="B"/>
    <m/>
    <m/>
    <m/>
    <m/>
    <s v="REARED WITH CHUM"/>
    <x v="3"/>
    <s v="H-Chehalis River H"/>
    <s v="S-Harrison R"/>
    <s v="BC"/>
    <s v="FRTH"/>
    <s v="LWFR"/>
    <s v="N"/>
    <s v=""/>
    <m/>
  </r>
  <r>
    <s v="N"/>
    <n v="4.0999999999999996"/>
    <n v="20171204"/>
    <s v="CDFO"/>
    <s v="CDFO"/>
    <n v="3"/>
    <s v="!03NOCN9777"/>
    <x v="1"/>
    <m/>
    <m/>
    <m/>
    <m/>
    <n v="1"/>
    <n v="1"/>
    <x v="1"/>
    <n v="19980501"/>
    <n v="19980501"/>
    <s v="2FS  UPFRR1625"/>
    <s v="2FS  UPFRH1304"/>
    <s v="2FS  UPFRS1625"/>
    <x v="1"/>
    <s v="H"/>
    <s v="P"/>
    <m/>
    <m/>
    <m/>
    <s v="N"/>
    <m/>
    <m/>
    <m/>
    <m/>
    <n v="0"/>
    <n v="5000"/>
    <m/>
    <m/>
    <s v="B"/>
    <m/>
    <m/>
    <m/>
    <m/>
    <m/>
    <x v="9"/>
    <s v="H-Chilako River H"/>
    <s v="S-Salmon R/UPFR"/>
    <s v="BC"/>
    <s v="FRTH"/>
    <s v="UPFR"/>
    <s v="N"/>
    <s v=""/>
    <m/>
  </r>
  <r>
    <s v="N"/>
    <n v="4.0999999999999996"/>
    <n v="20171204"/>
    <s v="CDFO"/>
    <s v="CDFO"/>
    <n v="3"/>
    <s v="!03NOCN9626"/>
    <x v="1"/>
    <m/>
    <m/>
    <m/>
    <m/>
    <n v="1"/>
    <n v="3"/>
    <x v="32"/>
    <n v="19970520"/>
    <n v="19970524"/>
    <s v="2FS  LWFRR0302"/>
    <s v="2FS  LWFRH0302"/>
    <s v="2FS  LWFRS0107"/>
    <x v="1"/>
    <s v="H"/>
    <s v="B"/>
    <m/>
    <n v="4"/>
    <m/>
    <s v="N"/>
    <m/>
    <m/>
    <m/>
    <m/>
    <n v="0"/>
    <n v="52593"/>
    <m/>
    <m/>
    <s v="B"/>
    <m/>
    <m/>
    <m/>
    <m/>
    <m/>
    <x v="32"/>
    <s v="H-Alouette River, South H"/>
    <s v="S-Chilliwack R"/>
    <s v="BC"/>
    <s v="FRTH"/>
    <s v="LWFR"/>
    <s v="N"/>
    <s v=""/>
    <m/>
  </r>
  <r>
    <s v="N"/>
    <n v="4.0999999999999996"/>
    <n v="20171204"/>
    <s v="CDFO"/>
    <s v="CDFO"/>
    <n v="3"/>
    <s v="!03NOCN99117"/>
    <x v="1"/>
    <m/>
    <m/>
    <m/>
    <m/>
    <n v="1"/>
    <n v="3"/>
    <x v="34"/>
    <n v="20010417"/>
    <n v="20010418"/>
    <s v="2FS  LWFRR0154"/>
    <s v="2FS  LWFRH0154"/>
    <s v="2FS  LWFRS0229"/>
    <x v="3"/>
    <s v="H"/>
    <s v="B"/>
    <m/>
    <n v="17"/>
    <m/>
    <s v="N"/>
    <m/>
    <m/>
    <m/>
    <m/>
    <n v="0"/>
    <n v="67040"/>
    <m/>
    <m/>
    <s v="B"/>
    <m/>
    <m/>
    <m/>
    <m/>
    <s v="YEARLING RELEASE."/>
    <x v="3"/>
    <s v="H-Chehalis River H"/>
    <s v="S-Harrison R"/>
    <s v="BC"/>
    <s v="FRTH"/>
    <s v="LWFR"/>
    <s v="N"/>
    <s v=""/>
    <m/>
  </r>
  <r>
    <s v="N"/>
    <n v="4.0999999999999996"/>
    <n v="20171204"/>
    <s v="CDFO"/>
    <s v="CDFO"/>
    <n v="3"/>
    <s v="!03NOCN99121"/>
    <x v="1"/>
    <m/>
    <m/>
    <m/>
    <m/>
    <n v="1"/>
    <n v="2"/>
    <x v="34"/>
    <n v="20010427"/>
    <n v="20010427"/>
    <s v="2FS  UPFRR0155"/>
    <s v="2FS  UPFRH0155"/>
    <s v="2FS  UPFRS0155"/>
    <x v="3"/>
    <s v="H"/>
    <s v="B"/>
    <m/>
    <n v="16.95"/>
    <m/>
    <s v="N"/>
    <m/>
    <m/>
    <m/>
    <m/>
    <n v="0"/>
    <n v="275450"/>
    <m/>
    <m/>
    <s v="B"/>
    <m/>
    <m/>
    <m/>
    <m/>
    <s v="YEARLING RELEASE"/>
    <x v="5"/>
    <s v="H-Quesnel River H"/>
    <s v="S-Quesnel R"/>
    <s v="BC"/>
    <s v="FRTH"/>
    <s v="UPFR"/>
    <s v="N"/>
    <s v=""/>
    <m/>
  </r>
  <r>
    <s v="N"/>
    <n v="4.0999999999999996"/>
    <n v="20171204"/>
    <s v="CDFO"/>
    <s v="CDFO"/>
    <n v="3"/>
    <s v="!03NOCN99122"/>
    <x v="1"/>
    <m/>
    <m/>
    <m/>
    <m/>
    <n v="1"/>
    <n v="1"/>
    <x v="34"/>
    <n v="20010508"/>
    <n v="20010508"/>
    <s v="2FS  TOMMR0254"/>
    <s v="2FS  TOMMH0254"/>
    <s v="2FS  TOMMS0254"/>
    <x v="3"/>
    <s v="H"/>
    <s v="B"/>
    <m/>
    <n v="13"/>
    <m/>
    <s v="N"/>
    <m/>
    <m/>
    <m/>
    <m/>
    <n v="0"/>
    <n v="78664"/>
    <m/>
    <m/>
    <s v="B"/>
    <m/>
    <m/>
    <m/>
    <m/>
    <s v="YEARLING RELEASE."/>
    <x v="50"/>
    <s v="H-Deadman River H"/>
    <s v="S-Deadman R"/>
    <s v="BC"/>
    <s v="FRTH"/>
    <s v="TOMM"/>
    <s v="N"/>
    <s v=""/>
    <m/>
  </r>
  <r>
    <s v="N"/>
    <n v="4.0999999999999996"/>
    <n v="20171204"/>
    <s v="CDFO"/>
    <s v="CDFO"/>
    <n v="3"/>
    <s v="!03NOCN0291"/>
    <x v="1"/>
    <m/>
    <m/>
    <m/>
    <m/>
    <n v="1"/>
    <n v="1"/>
    <x v="20"/>
    <n v="20030615"/>
    <n v="20030615"/>
    <s v="2FS  UPFRR1890"/>
    <s v="2FS  UPFRH0270"/>
    <s v="2FS  UPFRS1890"/>
    <x v="2"/>
    <s v="H"/>
    <s v="B"/>
    <m/>
    <n v="0.76"/>
    <n v="42"/>
    <s v="N"/>
    <m/>
    <m/>
    <m/>
    <m/>
    <n v="0"/>
    <n v="118916"/>
    <m/>
    <m/>
    <m/>
    <m/>
    <m/>
    <m/>
    <m/>
    <s v="FED FRY RELEASE TO UPPER DOME CREEK"/>
    <x v="15"/>
    <s v="H-Penny H"/>
    <s v="S-Dome Cr"/>
    <s v="BC"/>
    <s v="FRTH"/>
    <s v="UPFR"/>
    <s v="N"/>
    <s v=""/>
    <m/>
  </r>
  <r>
    <s v="N"/>
    <n v="4.0999999999999996"/>
    <n v="20171204"/>
    <s v="CDFO"/>
    <s v="CDFO"/>
    <n v="3"/>
    <s v="!03NOCN00120"/>
    <x v="1"/>
    <m/>
    <m/>
    <m/>
    <m/>
    <n v="1"/>
    <n v="3"/>
    <x v="33"/>
    <n v="20020415"/>
    <n v="20020419"/>
    <s v="2FS  LWFRR0154"/>
    <s v="2FS  LWFRH0154"/>
    <s v="2FS  LWFRS0229"/>
    <x v="3"/>
    <s v="H"/>
    <s v="B"/>
    <m/>
    <n v="15.86"/>
    <m/>
    <s v="N"/>
    <m/>
    <m/>
    <m/>
    <m/>
    <n v="0"/>
    <n v="26463"/>
    <m/>
    <m/>
    <s v="B"/>
    <m/>
    <m/>
    <m/>
    <m/>
    <s v="YEARLING RELEASE"/>
    <x v="3"/>
    <s v="H-Chehalis River H"/>
    <s v="S-Harrison R"/>
    <s v="BC"/>
    <s v="FRTH"/>
    <s v="LWFR"/>
    <s v="N"/>
    <s v=""/>
    <m/>
  </r>
  <r>
    <s v="N"/>
    <n v="4.0999999999999996"/>
    <n v="20171204"/>
    <s v="CDFO"/>
    <s v="CDFO"/>
    <n v="3"/>
    <s v="!03NOCN1065"/>
    <x v="1"/>
    <m/>
    <m/>
    <m/>
    <m/>
    <n v="1"/>
    <n v="3"/>
    <x v="8"/>
    <n v="20110427"/>
    <n v="20110427"/>
    <s v="2FS  LWFRR0182"/>
    <s v="2FS  LWFRH0302"/>
    <s v="2FS  LWFRS0107"/>
    <x v="1"/>
    <s v="H"/>
    <s v="P"/>
    <m/>
    <m/>
    <m/>
    <s v="N"/>
    <m/>
    <m/>
    <m/>
    <m/>
    <n v="0"/>
    <n v="50027"/>
    <m/>
    <m/>
    <m/>
    <m/>
    <m/>
    <m/>
    <m/>
    <s v="These fish were transferred directly in as smolts from Chilliwack hatchery"/>
    <x v="77"/>
    <s v="H-Alouette River, South H"/>
    <s v="S-Chilliwack R"/>
    <s v="BC"/>
    <s v="FRTH"/>
    <s v="LWFR"/>
    <s v="N"/>
    <s v=""/>
    <m/>
  </r>
  <r>
    <s v="N"/>
    <n v="4.0999999999999996"/>
    <n v="20171204"/>
    <s v="CDFO"/>
    <s v="CDFO"/>
    <n v="3"/>
    <s v="!03NOCN9983"/>
    <x v="1"/>
    <m/>
    <m/>
    <m/>
    <m/>
    <n v="1"/>
    <n v="3"/>
    <x v="34"/>
    <n v="20000607"/>
    <n v="20000610"/>
    <s v="2FS  LWFRR0302"/>
    <s v="2FS  LWFRH0302"/>
    <s v="2FS  LWFRS0107"/>
    <x v="1"/>
    <s v="H"/>
    <s v="B"/>
    <m/>
    <n v="3.5"/>
    <m/>
    <s v="N"/>
    <m/>
    <m/>
    <m/>
    <m/>
    <n v="0"/>
    <n v="109156"/>
    <m/>
    <m/>
    <s v="B"/>
    <m/>
    <m/>
    <m/>
    <m/>
    <s v="ORIGINALLY HARRISON STOCK."/>
    <x v="32"/>
    <s v="H-Alouette River, South H"/>
    <s v="S-Chilliwack R"/>
    <s v="BC"/>
    <s v="FRTH"/>
    <s v="LWFR"/>
    <s v="N"/>
    <s v=""/>
    <m/>
  </r>
  <r>
    <s v="N"/>
    <n v="4.0999999999999996"/>
    <n v="20171204"/>
    <s v="CDFO"/>
    <s v="CDFO"/>
    <n v="3"/>
    <s v="!03NOCN1019"/>
    <x v="1"/>
    <m/>
    <m/>
    <m/>
    <m/>
    <n v="1"/>
    <n v="1"/>
    <x v="8"/>
    <n v="20110615"/>
    <n v="20110615"/>
    <s v="2FS  TOMMR1387"/>
    <s v="2FS  TOMMH0160"/>
    <s v="2FS  TOMMS1387"/>
    <x v="2"/>
    <s v="H"/>
    <s v="P"/>
    <s v="FR"/>
    <n v="3.52"/>
    <n v="66"/>
    <s v="N"/>
    <m/>
    <m/>
    <m/>
    <m/>
    <n v="0"/>
    <n v="18656"/>
    <m/>
    <m/>
    <s v="W"/>
    <m/>
    <m/>
    <m/>
    <m/>
    <m/>
    <x v="18"/>
    <s v="H-Spius Creek H"/>
    <s v="S-Coldwater R"/>
    <s v="BC"/>
    <s v="FRTH"/>
    <s v="TOMM"/>
    <s v="N"/>
    <s v=""/>
    <m/>
  </r>
  <r>
    <s v="N"/>
    <n v="4.0999999999999996"/>
    <n v="20171204"/>
    <s v="CDFO"/>
    <s v="CDFO"/>
    <n v="3"/>
    <s v="!03NOCN1020"/>
    <x v="1"/>
    <m/>
    <m/>
    <m/>
    <m/>
    <n v="1"/>
    <n v="1"/>
    <x v="8"/>
    <n v="20110306"/>
    <n v="20110306"/>
    <s v="2FS  TOMMR0160"/>
    <s v="2FS  TOMMH0160"/>
    <s v="2FS  TOMMS0160"/>
    <x v="4"/>
    <s v="H"/>
    <s v="P"/>
    <s v="FR"/>
    <n v="0.48"/>
    <m/>
    <s v="W"/>
    <m/>
    <m/>
    <m/>
    <m/>
    <n v="0"/>
    <n v="3009"/>
    <m/>
    <m/>
    <s v="B"/>
    <m/>
    <m/>
    <m/>
    <m/>
    <s v="Fish released as medium BKD positive"/>
    <x v="21"/>
    <s v="H-Spius Creek H"/>
    <s v="S-Spius Cr"/>
    <s v="BC"/>
    <s v="FRTH"/>
    <s v="TOMM"/>
    <s v="N"/>
    <s v=""/>
    <m/>
  </r>
  <r>
    <s v="N"/>
    <n v="4.0999999999999996"/>
    <n v="20171204"/>
    <s v="CDFO"/>
    <s v="CDFO"/>
    <n v="3"/>
    <s v="!03NOCN1021"/>
    <x v="1"/>
    <m/>
    <m/>
    <m/>
    <m/>
    <n v="1"/>
    <n v="1"/>
    <x v="8"/>
    <n v="20110510"/>
    <n v="20110511"/>
    <s v="2FS  TOMMR0160"/>
    <s v="2FS  TOMMH0160"/>
    <s v="2FS  TOMMS0160"/>
    <x v="2"/>
    <s v="H"/>
    <s v="P"/>
    <s v="FR"/>
    <n v="1.75"/>
    <n v="51"/>
    <s v="N"/>
    <m/>
    <m/>
    <m/>
    <m/>
    <n v="0"/>
    <n v="15428"/>
    <m/>
    <m/>
    <s v="B"/>
    <m/>
    <m/>
    <m/>
    <m/>
    <m/>
    <x v="21"/>
    <s v="H-Spius Creek H"/>
    <s v="S-Spius Cr"/>
    <s v="BC"/>
    <s v="FRTH"/>
    <s v="TOMM"/>
    <s v="N"/>
    <s v=""/>
    <m/>
  </r>
  <r>
    <s v="N"/>
    <n v="4.0999999999999996"/>
    <n v="20171204"/>
    <s v="CDFO"/>
    <s v="CDFO"/>
    <n v="3"/>
    <s v="!03NOCN1060"/>
    <x v="1"/>
    <m/>
    <m/>
    <m/>
    <m/>
    <n v="1"/>
    <n v="3"/>
    <x v="8"/>
    <n v="20110409"/>
    <n v="20110409"/>
    <s v="2FS  LWFRR0302"/>
    <s v="2FS  LWFRH0302"/>
    <s v="2FS  LWFRS0107"/>
    <x v="2"/>
    <s v="H"/>
    <s v="P"/>
    <m/>
    <n v="0.46"/>
    <m/>
    <s v="N"/>
    <m/>
    <m/>
    <m/>
    <m/>
    <n v="0"/>
    <n v="250"/>
    <m/>
    <m/>
    <s v="W"/>
    <m/>
    <m/>
    <m/>
    <m/>
    <m/>
    <x v="32"/>
    <s v="H-Alouette River, South H"/>
    <s v="S-Chilliwack R"/>
    <s v="BC"/>
    <s v="FRTH"/>
    <s v="LWFR"/>
    <s v="N"/>
    <s v=""/>
    <m/>
  </r>
  <r>
    <s v="N"/>
    <n v="4.0999999999999996"/>
    <n v="20171204"/>
    <s v="CDFO"/>
    <s v="CDFO"/>
    <n v="3"/>
    <s v="!03NOCN8553"/>
    <x v="1"/>
    <m/>
    <m/>
    <m/>
    <m/>
    <n v="1"/>
    <n v="1"/>
    <x v="3"/>
    <n v="19860410"/>
    <n v="19860410"/>
    <s v="2FS  UPFRR1304"/>
    <s v="2FS  UPFRH1651"/>
    <s v="2FS  UPFRS1304"/>
    <x v="1"/>
    <s v="H"/>
    <s v="B"/>
    <s v="FR"/>
    <n v="5"/>
    <m/>
    <s v="N"/>
    <m/>
    <m/>
    <m/>
    <m/>
    <n v="0"/>
    <n v="56"/>
    <m/>
    <m/>
    <m/>
    <m/>
    <m/>
    <m/>
    <m/>
    <m/>
    <x v="58"/>
    <s v="H-Pr George (Mackenzie) S"/>
    <s v="S-Chilako R"/>
    <s v="BC"/>
    <s v="FRTH"/>
    <s v="UPFR"/>
    <s v="N"/>
    <s v=""/>
    <m/>
  </r>
  <r>
    <s v="T"/>
    <n v="4.0999999999999996"/>
    <n v="20171204"/>
    <s v="CDFO"/>
    <s v="CDFO"/>
    <n v="3"/>
    <s v="182125"/>
    <x v="0"/>
    <m/>
    <m/>
    <m/>
    <m/>
    <n v="1"/>
    <n v="3"/>
    <x v="2"/>
    <n v="19950509"/>
    <n v="19950529"/>
    <s v="2FS  LWFRR0244"/>
    <s v="2FS  LWFRH0107"/>
    <s v="2FS  LWFRS0107"/>
    <x v="1"/>
    <s v="H"/>
    <s v="B"/>
    <m/>
    <n v="3.8"/>
    <m/>
    <s v="N"/>
    <n v="5000"/>
    <n v="24708"/>
    <m/>
    <m/>
    <n v="0"/>
    <n v="74490"/>
    <n v="5000"/>
    <n v="379"/>
    <s v="B"/>
    <n v="1.5100000000000001E-2"/>
    <n v="30"/>
    <n v="1314"/>
    <m/>
    <s v="SEE 180213. NEW WIRE."/>
    <x v="14"/>
    <s v="H-Chilliwack River H"/>
    <s v="S-Chilliwack R"/>
    <s v="BC"/>
    <s v="FRTH"/>
    <s v="LWFR"/>
    <s v="N"/>
    <n v="3.0148130160271975"/>
    <m/>
  </r>
  <r>
    <s v="T"/>
    <n v="4.0999999999999996"/>
    <n v="20171204"/>
    <s v="CDFO"/>
    <s v="CDFO"/>
    <n v="3"/>
    <s v="182127"/>
    <x v="0"/>
    <m/>
    <m/>
    <m/>
    <m/>
    <n v="1"/>
    <n v="1"/>
    <x v="19"/>
    <n v="20000413"/>
    <n v="20000415"/>
    <s v="2FS  TOMMR1387"/>
    <s v="2FS  TOMMH0160"/>
    <s v="2FS  TOMMS1387"/>
    <x v="3"/>
    <s v="H"/>
    <s v="P"/>
    <m/>
    <n v="16.579999999999998"/>
    <n v="113"/>
    <s v="N"/>
    <n v="5000"/>
    <n v="17201"/>
    <m/>
    <m/>
    <n v="0"/>
    <n v="12183"/>
    <n v="5000"/>
    <n v="1577"/>
    <s v="W"/>
    <n v="8.4000000000000005E-2"/>
    <n v="30"/>
    <n v="300"/>
    <m/>
    <s v="EXTENDED REARING. SEE ALSO 182126."/>
    <x v="18"/>
    <s v="H-Spius Creek H"/>
    <s v="S-Coldwater R"/>
    <s v="BC"/>
    <s v="FRTH"/>
    <s v="TOMM"/>
    <s v="N"/>
    <n v="0.70827277483867213"/>
    <m/>
  </r>
  <r>
    <s v="T"/>
    <n v="4.0999999999999996"/>
    <n v="20171204"/>
    <s v="CDFO"/>
    <s v="CDFO"/>
    <n v="3"/>
    <s v="182132"/>
    <x v="0"/>
    <m/>
    <m/>
    <m/>
    <m/>
    <n v="1"/>
    <n v="3"/>
    <x v="34"/>
    <n v="20000428"/>
    <n v="20000429"/>
    <s v="2FS  LWFRR0154"/>
    <s v="2FS  LWFRH0154"/>
    <s v="2FS  LWFRS0229"/>
    <x v="2"/>
    <s v="H"/>
    <s v="B"/>
    <m/>
    <n v="1.76"/>
    <n v="57"/>
    <s v="N"/>
    <n v="5000"/>
    <n v="23977"/>
    <m/>
    <m/>
    <n v="0"/>
    <n v="866565"/>
    <n v="5000"/>
    <n v="24"/>
    <s v="B"/>
    <n v="1E-3"/>
    <n v="30"/>
    <n v="1000"/>
    <m/>
    <s v="EARLY RELEASE; SEE ALSO 182133. COMPARE TO 182134-35 (SMOLT RELEASE)."/>
    <x v="3"/>
    <s v="H-Chehalis River H"/>
    <s v="S-Harrison R"/>
    <s v="BC"/>
    <s v="FRTH"/>
    <s v="LWFR"/>
    <s v="N"/>
    <n v="36.141510614338742"/>
    <m/>
  </r>
  <r>
    <s v="T"/>
    <n v="4.0999999999999996"/>
    <n v="20171204"/>
    <s v="CDFO"/>
    <s v="CDFO"/>
    <n v="3"/>
    <s v="181679"/>
    <x v="2"/>
    <m/>
    <m/>
    <s v="D"/>
    <s v="032011H00002492"/>
    <n v="1"/>
    <n v="3"/>
    <x v="8"/>
    <n v="20110516"/>
    <n v="20110531"/>
    <s v="2FS  LWFRR0107"/>
    <s v="2FS  LWFRH0107"/>
    <s v="2FS  LWFRS0107"/>
    <x v="1"/>
    <s v="H"/>
    <s v="P"/>
    <s v="FR"/>
    <m/>
    <m/>
    <s v="N"/>
    <n v="0"/>
    <n v="96788"/>
    <m/>
    <m/>
    <n v="0"/>
    <n v="245520"/>
    <m/>
    <m/>
    <s v="B"/>
    <n v="3.0200000000000001E-2"/>
    <m/>
    <m/>
    <m/>
    <m/>
    <x v="16"/>
    <s v="H-Chilliwack River H"/>
    <s v="S-Chilliwack R"/>
    <s v="BC"/>
    <s v="FRTH"/>
    <s v="LWFR"/>
    <s v="N"/>
    <n v="2.5366781005909824"/>
    <m/>
  </r>
  <r>
    <s v="T"/>
    <n v="4.0999999999999996"/>
    <n v="20171204"/>
    <s v="CDFO"/>
    <s v="CDFO"/>
    <n v="3"/>
    <s v="181724"/>
    <x v="0"/>
    <m/>
    <m/>
    <m/>
    <m/>
    <n v="1"/>
    <n v="3"/>
    <x v="19"/>
    <n v="19990430"/>
    <n v="19990501"/>
    <s v="2FS  LWFRR0154"/>
    <s v="2FS  LWFRH0154"/>
    <s v="2FS  LWFRS0229"/>
    <x v="2"/>
    <s v="H"/>
    <s v="B"/>
    <m/>
    <n v="2.1"/>
    <n v="61"/>
    <s v="N"/>
    <n v="5000"/>
    <n v="10488"/>
    <m/>
    <m/>
    <n v="0"/>
    <n v="213573"/>
    <n v="5000"/>
    <n v="76"/>
    <s v="B"/>
    <n v="7.1999999999999998E-3"/>
    <n v="31"/>
    <n v="1392"/>
    <m/>
    <s v="EARLY SMALL REL; ALSO 183723, 183916 &amp; 182722 (EARLY); COMP TO 183917 (LATE)."/>
    <x v="3"/>
    <s v="H-Chehalis River H"/>
    <s v="S-Harrison R"/>
    <s v="BC"/>
    <s v="FRTH"/>
    <s v="LWFR"/>
    <s v="N"/>
    <n v="20.363558352402745"/>
    <m/>
  </r>
  <r>
    <s v="T"/>
    <n v="4.0999999999999996"/>
    <n v="20171204"/>
    <s v="CDFO"/>
    <s v="CDFO"/>
    <n v="3"/>
    <s v="180895"/>
    <x v="2"/>
    <m/>
    <m/>
    <s v="D"/>
    <s v="032010H00002486"/>
    <n v="1"/>
    <n v="3"/>
    <x v="31"/>
    <n v="20100515"/>
    <n v="20100518"/>
    <s v="2FS  LWFRR0107"/>
    <s v="2FS  LWFRH0107"/>
    <s v="2FS  LWFRS0107"/>
    <x v="1"/>
    <s v="H"/>
    <s v="P"/>
    <m/>
    <n v="5.8"/>
    <n v="81"/>
    <s v="N"/>
    <n v="0"/>
    <n v="97839"/>
    <m/>
    <m/>
    <n v="0"/>
    <n v="236583"/>
    <m/>
    <m/>
    <s v="B"/>
    <n v="2.69E-2"/>
    <n v="54"/>
    <n v="4004"/>
    <m/>
    <m/>
    <x v="16"/>
    <s v="H-Chilliwack River H"/>
    <s v="S-Chilliwack R"/>
    <s v="BC"/>
    <s v="FRTH"/>
    <s v="LWFR"/>
    <s v="N"/>
    <n v="2.4180848128047097"/>
    <m/>
  </r>
  <r>
    <s v="T"/>
    <n v="4.0999999999999996"/>
    <n v="20171204"/>
    <s v="CDFO"/>
    <s v="CDFO"/>
    <n v="3"/>
    <s v="180898"/>
    <x v="2"/>
    <m/>
    <m/>
    <s v="D"/>
    <s v="032010H00002486"/>
    <n v="1"/>
    <n v="3"/>
    <x v="31"/>
    <n v="20100515"/>
    <n v="20100518"/>
    <s v="2FS  LWFRR0107"/>
    <s v="2FS  LWFRH0107"/>
    <s v="2FS  LWFRS0107"/>
    <x v="1"/>
    <s v="H"/>
    <s v="P"/>
    <m/>
    <n v="5.3"/>
    <n v="81"/>
    <s v="N"/>
    <n v="5000"/>
    <n v="90482"/>
    <m/>
    <m/>
    <n v="0"/>
    <n v="233425"/>
    <n v="5000"/>
    <n v="9868"/>
    <s v="B"/>
    <n v="9.8299999999999998E-2"/>
    <n v="54"/>
    <n v="4126"/>
    <m/>
    <m/>
    <x v="16"/>
    <s v="H-Chilliwack River H"/>
    <s v="S-Chilliwack R"/>
    <s v="BC"/>
    <s v="FRTH"/>
    <s v="LWFR"/>
    <s v="N"/>
    <n v="2.5797948763289935"/>
    <m/>
  </r>
  <r>
    <s v="T"/>
    <n v="4.0999999999999996"/>
    <n v="20171204"/>
    <s v="CDFO"/>
    <s v="CDFO"/>
    <n v="3"/>
    <s v="182197"/>
    <x v="2"/>
    <m/>
    <m/>
    <m/>
    <m/>
    <n v="1"/>
    <n v="2"/>
    <x v="30"/>
    <n v="20120526"/>
    <n v="20120526"/>
    <s v="2FS  TOMFR1958"/>
    <s v="2FS  TOMFH1958"/>
    <s v="2FS  TOMFS1958"/>
    <x v="1"/>
    <s v="H"/>
    <s v="P"/>
    <s v="MX"/>
    <n v="8.19"/>
    <n v="88"/>
    <s v="N"/>
    <n v="5000"/>
    <n v="43214"/>
    <m/>
    <m/>
    <n v="0"/>
    <n v="8352"/>
    <n v="5000"/>
    <n v="1337"/>
    <s v="B"/>
    <n v="9.7000000000000003E-3"/>
    <n v="57"/>
    <n v="44550"/>
    <m/>
    <m/>
    <x v="12"/>
    <s v="H-Shuswap River, Middle,"/>
    <s v="S-Shuswap R Middle"/>
    <s v="BC"/>
    <s v="FRTH"/>
    <s v="TOMF"/>
    <s v="N"/>
    <n v="0.19327069931040866"/>
    <m/>
  </r>
  <r>
    <s v="T"/>
    <n v="4.0999999999999996"/>
    <n v="20171204"/>
    <s v="CDFO"/>
    <s v="CDFO"/>
    <n v="3"/>
    <s v="182206"/>
    <x v="0"/>
    <m/>
    <m/>
    <s v="D"/>
    <s v="032000H00001805"/>
    <n v="1"/>
    <n v="2"/>
    <x v="34"/>
    <n v="20000515"/>
    <n v="20000519"/>
    <s v="2FS  TOMFR0161"/>
    <s v="2FS  TOMFH1958"/>
    <s v="2FS  TOMFS0161"/>
    <x v="1"/>
    <s v="H"/>
    <s v="P"/>
    <m/>
    <n v="5.75"/>
    <n v="79"/>
    <s v="N"/>
    <n v="5000"/>
    <n v="25913"/>
    <m/>
    <m/>
    <n v="0"/>
    <n v="154755"/>
    <n v="5000"/>
    <n v="159"/>
    <s v="B"/>
    <n v="6.1000000000000004E-3"/>
    <n v="37"/>
    <n v="100"/>
    <m/>
    <s v="DOUBLE-INDEX, ADCWT. SEE ALSO 182204/05/07. COMPARE TO CWT ONLY 184310/11."/>
    <x v="1"/>
    <s v="H-Shuswap River, Middle,"/>
    <s v="S-Shuswap R Low"/>
    <s v="BC"/>
    <s v="FRTH"/>
    <s v="TOMF"/>
    <s v="N"/>
    <n v="5.972098946474742"/>
    <m/>
  </r>
  <r>
    <s v="N"/>
    <n v="4.0999999999999996"/>
    <n v="20171204"/>
    <s v="CDFO"/>
    <s v="CDFO"/>
    <n v="3"/>
    <s v="!03LV8728"/>
    <x v="1"/>
    <m/>
    <m/>
    <m/>
    <m/>
    <n v="1"/>
    <n v="1"/>
    <x v="5"/>
    <n v="19880521"/>
    <n v="19880522"/>
    <s v="2FS  UPFRR1625"/>
    <s v="2FS  UPFRH1625"/>
    <s v="2FS  UPFRS1625"/>
    <x v="1"/>
    <s v="H"/>
    <s v="P"/>
    <m/>
    <n v="6.5"/>
    <m/>
    <s v="N"/>
    <m/>
    <m/>
    <m/>
    <m/>
    <n v="1"/>
    <n v="25206"/>
    <m/>
    <m/>
    <m/>
    <m/>
    <m/>
    <m/>
    <m/>
    <s v="MARKED FOR ESCAPEMENT I.D."/>
    <x v="9"/>
    <s v="H-Salmon River/ UPFR H"/>
    <s v="S-Salmon R/UPFR"/>
    <s v="BC"/>
    <s v="FRTH"/>
    <s v="UPFR"/>
    <s v="N"/>
    <s v=""/>
    <m/>
  </r>
  <r>
    <s v="T"/>
    <n v="4.0999999999999996"/>
    <n v="20171204"/>
    <s v="CDFO"/>
    <s v="CDFO"/>
    <n v="3"/>
    <s v="180991"/>
    <x v="2"/>
    <m/>
    <m/>
    <m/>
    <m/>
    <n v="1"/>
    <n v="1"/>
    <x v="10"/>
    <n v="20100406"/>
    <n v="20100409"/>
    <s v="2FS  TOMFR0132"/>
    <s v="2FS  TOMMH0160"/>
    <s v="2FS  TOMFS0132"/>
    <x v="3"/>
    <s v="H"/>
    <s v="P"/>
    <m/>
    <n v="14.6"/>
    <n v="109"/>
    <s v="N"/>
    <n v="5000"/>
    <n v="43005"/>
    <m/>
    <m/>
    <n v="0"/>
    <n v="21070"/>
    <n v="5000"/>
    <n v="2050"/>
    <s v="W"/>
    <n v="4.6300000000000001E-2"/>
    <n v="30"/>
    <n v="540"/>
    <m/>
    <m/>
    <x v="35"/>
    <s v="H-Spius Creek H"/>
    <s v="S-Salmon R/TOMF"/>
    <s v="BC"/>
    <s v="FRTH"/>
    <s v="TOMF"/>
    <s v="N"/>
    <n v="0.48994302988024646"/>
    <m/>
  </r>
  <r>
    <s v="T"/>
    <n v="4.0999999999999996"/>
    <n v="20171204"/>
    <s v="CDFO"/>
    <s v="CDFO"/>
    <n v="3"/>
    <s v="181364"/>
    <x v="2"/>
    <m/>
    <m/>
    <m/>
    <m/>
    <n v="1"/>
    <n v="1"/>
    <x v="31"/>
    <n v="20110426"/>
    <n v="20110429"/>
    <s v="2FS  TOMMR0253"/>
    <s v="2FS  TOMMH0160"/>
    <s v="2FS  TOMMS0253"/>
    <x v="3"/>
    <s v="H"/>
    <s v="P"/>
    <s v="FR"/>
    <n v="18.27"/>
    <n v="118"/>
    <s v="N"/>
    <n v="5000"/>
    <n v="34033"/>
    <m/>
    <m/>
    <n v="5000"/>
    <n v="2415"/>
    <n v="0"/>
    <n v="0"/>
    <s v="B"/>
    <n v="6.6000000000000003E-2"/>
    <n v="30"/>
    <n v="334"/>
    <m/>
    <m/>
    <x v="8"/>
    <s v="H-Spius Creek H"/>
    <s v="S-Nicola R"/>
    <s v="BC"/>
    <s v="FRTH"/>
    <s v="TOMM"/>
    <s v="N"/>
    <n v="7.0960538301060735E-2"/>
    <m/>
  </r>
  <r>
    <s v="T"/>
    <n v="4.0999999999999996"/>
    <n v="20171204"/>
    <s v="CDFO"/>
    <s v="CDFO"/>
    <n v="3"/>
    <s v="181369"/>
    <x v="2"/>
    <m/>
    <m/>
    <m/>
    <m/>
    <n v="1"/>
    <n v="2"/>
    <x v="8"/>
    <n v="20110525"/>
    <n v="20110525"/>
    <s v="2FS  TOMFR1958"/>
    <s v="2FS  TOMFH1958"/>
    <s v="2FS  TOMFS1958"/>
    <x v="1"/>
    <s v="H"/>
    <s v="P"/>
    <s v="MX"/>
    <n v="8.5"/>
    <n v="89"/>
    <s v="N"/>
    <n v="5000"/>
    <n v="41503"/>
    <m/>
    <m/>
    <n v="5000"/>
    <n v="3322"/>
    <n v="0"/>
    <n v="2822"/>
    <s v="B"/>
    <n v="7.4099999999999999E-2"/>
    <m/>
    <m/>
    <m/>
    <m/>
    <x v="12"/>
    <s v="H-Shuswap River, Middle,"/>
    <s v="S-Shuswap R Middle"/>
    <s v="BC"/>
    <s v="FRTH"/>
    <s v="TOMF"/>
    <s v="N"/>
    <n v="8.0042406573018823E-2"/>
    <m/>
  </r>
  <r>
    <s v="T"/>
    <n v="4.0999999999999996"/>
    <n v="20171204"/>
    <s v="CDFO"/>
    <s v="CDFO"/>
    <n v="3"/>
    <s v="181370"/>
    <x v="2"/>
    <m/>
    <m/>
    <m/>
    <m/>
    <n v="1"/>
    <n v="2"/>
    <x v="8"/>
    <n v="20110525"/>
    <n v="20110525"/>
    <s v="2FS  TOMFR1958"/>
    <s v="2FS  TOMFH1958"/>
    <s v="2FS  TOMFS1958"/>
    <x v="1"/>
    <s v="H"/>
    <s v="P"/>
    <s v="MX"/>
    <n v="8.5"/>
    <n v="89"/>
    <s v="N"/>
    <n v="5000"/>
    <n v="39971"/>
    <m/>
    <m/>
    <n v="5000"/>
    <n v="3203"/>
    <n v="0"/>
    <n v="2718"/>
    <s v="B"/>
    <n v="7.4099999999999999E-2"/>
    <m/>
    <m/>
    <m/>
    <m/>
    <x v="12"/>
    <s v="H-Shuswap River, Middle,"/>
    <s v="S-Shuswap R Middle"/>
    <s v="BC"/>
    <s v="FRTH"/>
    <s v="TOMF"/>
    <s v="N"/>
    <n v="8.0133096494958839E-2"/>
    <m/>
  </r>
  <r>
    <s v="T"/>
    <n v="4.0999999999999996"/>
    <n v="20171204"/>
    <s v="CDFO"/>
    <s v="CDFO"/>
    <n v="3"/>
    <s v="181371"/>
    <x v="2"/>
    <m/>
    <m/>
    <m/>
    <m/>
    <n v="1"/>
    <n v="2"/>
    <x v="8"/>
    <n v="20110525"/>
    <n v="20110525"/>
    <s v="2FS  TOMFR1958"/>
    <s v="2FS  TOMFH1958"/>
    <s v="2FS  TOMFS1958"/>
    <x v="1"/>
    <s v="H"/>
    <s v="P"/>
    <s v="MX"/>
    <n v="8.5"/>
    <n v="89"/>
    <s v="N"/>
    <n v="5000"/>
    <n v="42140"/>
    <m/>
    <m/>
    <n v="5000"/>
    <n v="3373"/>
    <n v="0"/>
    <n v="2866"/>
    <s v="B"/>
    <n v="7.4099999999999999E-2"/>
    <m/>
    <m/>
    <m/>
    <m/>
    <x v="12"/>
    <s v="H-Shuswap River, Middle,"/>
    <s v="S-Shuswap R Middle"/>
    <s v="BC"/>
    <s v="FRTH"/>
    <s v="TOMF"/>
    <s v="N"/>
    <n v="8.0042714760322736E-2"/>
    <m/>
  </r>
  <r>
    <s v="T"/>
    <n v="4.0999999999999996"/>
    <n v="20171204"/>
    <s v="CDFO"/>
    <s v="CDFO"/>
    <n v="3"/>
    <s v="181380"/>
    <x v="2"/>
    <m/>
    <m/>
    <m/>
    <m/>
    <n v="1"/>
    <n v="1"/>
    <x v="31"/>
    <n v="20110427"/>
    <n v="20110428"/>
    <s v="2FS  TOMMR0253"/>
    <s v="2FS  TOMMH0160"/>
    <s v="2FS  TOMMS0253"/>
    <x v="3"/>
    <s v="H"/>
    <s v="P"/>
    <s v="FR"/>
    <n v="17.920000000000002"/>
    <n v="120"/>
    <s v="N"/>
    <n v="5000"/>
    <n v="51365"/>
    <m/>
    <m/>
    <n v="0"/>
    <n v="1854"/>
    <n v="5000"/>
    <n v="1317"/>
    <s v="B"/>
    <n v="2.5000000000000001E-2"/>
    <n v="30"/>
    <n v="321"/>
    <m/>
    <m/>
    <x v="8"/>
    <s v="H-Spius Creek H"/>
    <s v="S-Nicola R"/>
    <s v="BC"/>
    <s v="FRTH"/>
    <s v="TOMM"/>
    <s v="N"/>
    <n v="3.6094616957071939E-2"/>
    <m/>
  </r>
  <r>
    <s v="T"/>
    <n v="4.0999999999999996"/>
    <n v="20171204"/>
    <s v="CDFO"/>
    <s v="CDFO"/>
    <n v="3"/>
    <s v="181381"/>
    <x v="2"/>
    <m/>
    <m/>
    <m/>
    <m/>
    <n v="1"/>
    <n v="2"/>
    <x v="8"/>
    <n v="20110511"/>
    <n v="20110513"/>
    <s v="2FS  TOMFR0161"/>
    <s v="2FS  TOMFH1958"/>
    <s v="2FS  TOMFS0161"/>
    <x v="1"/>
    <s v="H"/>
    <s v="P"/>
    <s v="FR"/>
    <n v="5.96"/>
    <n v="80"/>
    <s v="N"/>
    <n v="5000"/>
    <n v="54259"/>
    <m/>
    <m/>
    <n v="0"/>
    <n v="4790"/>
    <n v="5000"/>
    <n v="2261"/>
    <s v="B"/>
    <n v="0.04"/>
    <n v="40"/>
    <n v="200"/>
    <m/>
    <s v="See also codes 181196-181198,181382-181386,181585"/>
    <x v="1"/>
    <s v="H-Shuswap River, Middle,"/>
    <s v="S-Shuswap R Low"/>
    <s v="BC"/>
    <s v="FRTH"/>
    <s v="TOMF"/>
    <s v="N"/>
    <n v="8.828028529829153E-2"/>
    <m/>
  </r>
  <r>
    <s v="T"/>
    <n v="4.0999999999999996"/>
    <n v="20171204"/>
    <s v="CDFO"/>
    <s v="CDFO"/>
    <n v="3"/>
    <s v="181327"/>
    <x v="0"/>
    <m/>
    <m/>
    <m/>
    <m/>
    <n v="1"/>
    <n v="1"/>
    <x v="18"/>
    <n v="19950422"/>
    <n v="19950510"/>
    <s v="2FS  TOMMR0254"/>
    <s v="2FS  TOMMH0254"/>
    <s v="2FS  TOMMS0254"/>
    <x v="3"/>
    <s v="H"/>
    <s v="P"/>
    <m/>
    <n v="18"/>
    <m/>
    <s v="N"/>
    <n v="5000"/>
    <n v="23338"/>
    <m/>
    <m/>
    <n v="0"/>
    <n v="5578"/>
    <m/>
    <m/>
    <s v="B"/>
    <m/>
    <n v="1"/>
    <n v="100"/>
    <m/>
    <s v="EXTENDED REARING; DEVELOP IFF MARK-ONLY FISHERY; ALSO SEE 020929"/>
    <x v="50"/>
    <s v="H-Deadman River H"/>
    <s v="S-Deadman R"/>
    <s v="BC"/>
    <s v="FRTH"/>
    <s v="TOMM"/>
    <s v="N"/>
    <n v="0.23900934098894508"/>
    <m/>
  </r>
  <r>
    <s v="T"/>
    <n v="4.0999999999999996"/>
    <n v="20171204"/>
    <s v="CDFO"/>
    <s v="CDFO"/>
    <n v="3"/>
    <s v="181470"/>
    <x v="2"/>
    <m/>
    <m/>
    <m/>
    <m/>
    <n v="1"/>
    <n v="3"/>
    <x v="8"/>
    <n v="20110617"/>
    <n v="20110617"/>
    <s v="2FS  LWFRR0229"/>
    <s v="2FS  LWFRH0154"/>
    <s v="2FS  LWFRS0229"/>
    <x v="1"/>
    <s v="H"/>
    <s v="P"/>
    <s v="FR"/>
    <n v="6.25"/>
    <n v="81"/>
    <s v="N"/>
    <n v="5000"/>
    <n v="64923"/>
    <m/>
    <m/>
    <m/>
    <m/>
    <m/>
    <m/>
    <s v="B"/>
    <n v="0"/>
    <m/>
    <m/>
    <m/>
    <m/>
    <x v="30"/>
    <s v="H-Chehalis River H"/>
    <s v="S-Harrison R"/>
    <s v="BC"/>
    <s v="FRTH"/>
    <s v="LWFR"/>
    <s v="N"/>
    <n v="0"/>
    <m/>
  </r>
  <r>
    <s v="T"/>
    <n v="4.0999999999999996"/>
    <n v="20171204"/>
    <s v="CDFO"/>
    <s v="CDFO"/>
    <n v="3"/>
    <s v="181471"/>
    <x v="2"/>
    <m/>
    <m/>
    <m/>
    <m/>
    <n v="1"/>
    <n v="3"/>
    <x v="8"/>
    <n v="20110617"/>
    <n v="20110617"/>
    <s v="2FS  LWFRR0229"/>
    <s v="2FS  LWFRH0154"/>
    <s v="2FS  LWFRS0229"/>
    <x v="1"/>
    <s v="H"/>
    <s v="P"/>
    <s v="FR"/>
    <n v="6.25"/>
    <n v="81"/>
    <s v="N"/>
    <n v="5000"/>
    <n v="42182"/>
    <m/>
    <m/>
    <m/>
    <m/>
    <m/>
    <m/>
    <s v="B"/>
    <n v="0"/>
    <m/>
    <m/>
    <m/>
    <m/>
    <x v="30"/>
    <s v="H-Chehalis River H"/>
    <s v="S-Harrison R"/>
    <s v="BC"/>
    <s v="FRTH"/>
    <s v="LWFR"/>
    <s v="N"/>
    <n v="0"/>
    <m/>
  </r>
  <r>
    <s v="T"/>
    <n v="4.0999999999999996"/>
    <n v="20171204"/>
    <s v="CDFO"/>
    <s v="CDFO"/>
    <n v="3"/>
    <s v="181473"/>
    <x v="2"/>
    <m/>
    <m/>
    <m/>
    <m/>
    <n v="1"/>
    <n v="3"/>
    <x v="8"/>
    <n v="20110617"/>
    <n v="20110617"/>
    <s v="2FS  LWFRR0229"/>
    <s v="2FS  LWFRH0154"/>
    <s v="2FS  LWFRS0229"/>
    <x v="1"/>
    <s v="H"/>
    <s v="P"/>
    <s v="FR"/>
    <n v="6.25"/>
    <n v="81"/>
    <s v="N"/>
    <n v="5000"/>
    <n v="56489"/>
    <m/>
    <m/>
    <m/>
    <m/>
    <m/>
    <m/>
    <s v="B"/>
    <n v="0"/>
    <m/>
    <m/>
    <m/>
    <m/>
    <x v="30"/>
    <s v="H-Chehalis River H"/>
    <s v="S-Harrison R"/>
    <s v="BC"/>
    <s v="FRTH"/>
    <s v="LWFR"/>
    <s v="N"/>
    <n v="0"/>
    <m/>
  </r>
  <r>
    <s v="T"/>
    <n v="4.0999999999999996"/>
    <n v="20171204"/>
    <s v="CDFO"/>
    <s v="CDFO"/>
    <n v="3"/>
    <s v="183104"/>
    <x v="0"/>
    <m/>
    <m/>
    <m/>
    <m/>
    <n v="1"/>
    <n v="1"/>
    <x v="1"/>
    <n v="19990416"/>
    <n v="19990416"/>
    <s v="2FS  TOMMR0254"/>
    <s v="2FS  TOMMH0254"/>
    <s v="2FS  TOMMS0254"/>
    <x v="3"/>
    <s v="H"/>
    <s v="P"/>
    <m/>
    <n v="19.010000000000002"/>
    <m/>
    <s v="N"/>
    <n v="5000"/>
    <n v="24732"/>
    <m/>
    <m/>
    <n v="0"/>
    <n v="32900"/>
    <n v="5000"/>
    <n v="125"/>
    <m/>
    <n v="5.0000000000000001E-3"/>
    <n v="30"/>
    <n v="250"/>
    <m/>
    <s v="YEARLING REL. ALSO 183103; ESTIMATED RELEASE #'S DUE TO POOR RECORD-KEEPING."/>
    <x v="50"/>
    <s v="H-Deadman River H"/>
    <s v="S-Deadman R"/>
    <s v="BC"/>
    <s v="FRTH"/>
    <s v="TOMM"/>
    <s v="N"/>
    <n v="1.3302603913957625"/>
    <m/>
  </r>
  <r>
    <s v="T"/>
    <n v="4.0999999999999996"/>
    <n v="20171204"/>
    <s v="CDFO"/>
    <s v="CDFO"/>
    <n v="3"/>
    <s v="181592"/>
    <x v="2"/>
    <m/>
    <m/>
    <s v="D"/>
    <s v="032011H00002492"/>
    <n v="1"/>
    <n v="3"/>
    <x v="8"/>
    <n v="20110516"/>
    <n v="20110518"/>
    <s v="2FS  LWFRR0107"/>
    <s v="2FS  LWFRH0107"/>
    <s v="2FS  LWFRS0107"/>
    <x v="1"/>
    <s v="H"/>
    <s v="P"/>
    <s v="FR"/>
    <m/>
    <m/>
    <s v="N"/>
    <n v="5000"/>
    <n v="49383"/>
    <m/>
    <m/>
    <n v="0"/>
    <n v="134298"/>
    <n v="5000"/>
    <n v="619"/>
    <s v="B"/>
    <n v="1.24E-2"/>
    <m/>
    <m/>
    <m/>
    <m/>
    <x v="16"/>
    <s v="H-Chilliwack River H"/>
    <s v="S-Chilliwack R"/>
    <s v="BC"/>
    <s v="FRTH"/>
    <s v="LWFR"/>
    <s v="N"/>
    <n v="2.719518862766539"/>
    <m/>
  </r>
  <r>
    <s v="T"/>
    <n v="4.0999999999999996"/>
    <n v="20171204"/>
    <s v="CDFO"/>
    <s v="CDFO"/>
    <n v="3"/>
    <s v="181582"/>
    <x v="2"/>
    <m/>
    <m/>
    <m/>
    <m/>
    <n v="1"/>
    <n v="1"/>
    <x v="31"/>
    <n v="20110428"/>
    <n v="20110429"/>
    <s v="2FS  TOMMR0253"/>
    <s v="2FS  TOMMH0160"/>
    <s v="2FS  TOMMS0253"/>
    <x v="3"/>
    <s v="H"/>
    <s v="P"/>
    <s v="FR"/>
    <n v="18.64"/>
    <n v="118"/>
    <s v="N"/>
    <n v="5000"/>
    <n v="54056"/>
    <m/>
    <m/>
    <n v="0"/>
    <n v="2457"/>
    <n v="5000"/>
    <n v="1672"/>
    <s v="B"/>
    <n v="0.03"/>
    <n v="30"/>
    <n v="327"/>
    <m/>
    <m/>
    <x v="8"/>
    <s v="H-Spius Creek H"/>
    <s v="S-Nicola R"/>
    <s v="BC"/>
    <s v="FRTH"/>
    <s v="TOMM"/>
    <s v="N"/>
    <n v="4.545286369690691E-2"/>
    <m/>
  </r>
  <r>
    <s v="T"/>
    <n v="4.0999999999999996"/>
    <n v="20171204"/>
    <s v="CDFO"/>
    <s v="CDFO"/>
    <n v="3"/>
    <s v="181583"/>
    <x v="2"/>
    <m/>
    <m/>
    <m/>
    <m/>
    <n v="1"/>
    <n v="1"/>
    <x v="31"/>
    <n v="20110426"/>
    <n v="20110427"/>
    <s v="2FS  TOMMR0253"/>
    <s v="2FS  TOMMH0160"/>
    <s v="2FS  TOMMS0253"/>
    <x v="3"/>
    <s v="H"/>
    <s v="P"/>
    <s v="FR"/>
    <n v="18.27"/>
    <n v="116"/>
    <s v="N"/>
    <n v="5000"/>
    <n v="53677"/>
    <m/>
    <m/>
    <n v="0"/>
    <n v="8257"/>
    <n v="5000"/>
    <n v="817"/>
    <s v="B"/>
    <n v="1.2E-2"/>
    <n v="30"/>
    <n v="324"/>
    <m/>
    <m/>
    <x v="8"/>
    <s v="H-Spius Creek H"/>
    <s v="S-Nicola R"/>
    <s v="BC"/>
    <s v="FRTH"/>
    <s v="TOMM"/>
    <s v="N"/>
    <n v="0.15382752389291504"/>
    <m/>
  </r>
  <r>
    <s v="T"/>
    <n v="4.0999999999999996"/>
    <n v="20171204"/>
    <s v="CDFO"/>
    <s v="CDFO"/>
    <n v="3"/>
    <s v="181584"/>
    <x v="2"/>
    <m/>
    <m/>
    <s v="D"/>
    <s v="032011H00002492"/>
    <n v="1"/>
    <n v="3"/>
    <x v="8"/>
    <n v="20110516"/>
    <n v="20110531"/>
    <s v="2FS  LWFRR0107"/>
    <s v="2FS  LWFRH0107"/>
    <s v="2FS  LWFRS0107"/>
    <x v="1"/>
    <s v="H"/>
    <s v="P"/>
    <s v="FR"/>
    <n v="5.42"/>
    <m/>
    <s v="N"/>
    <n v="5000"/>
    <n v="49681"/>
    <m/>
    <m/>
    <n v="0"/>
    <n v="108689"/>
    <n v="5000"/>
    <n v="305"/>
    <s v="B"/>
    <n v="6.1000000000000004E-3"/>
    <m/>
    <m/>
    <m/>
    <m/>
    <x v="16"/>
    <s v="H-Chilliwack River H"/>
    <s v="S-Chilliwack R"/>
    <s v="BC"/>
    <s v="FRTH"/>
    <s v="LWFR"/>
    <s v="N"/>
    <n v="2.1877377669531612"/>
    <m/>
  </r>
  <r>
    <s v="T"/>
    <n v="4.0999999999999996"/>
    <n v="20171204"/>
    <s v="CDFO"/>
    <s v="CDFO"/>
    <n v="3"/>
    <s v="181585"/>
    <x v="2"/>
    <m/>
    <m/>
    <m/>
    <m/>
    <n v="1"/>
    <n v="2"/>
    <x v="8"/>
    <n v="20110511"/>
    <n v="20110513"/>
    <s v="2FS  TOMFR0161"/>
    <s v="2FS  TOMFH1958"/>
    <s v="2FS  TOMFS0161"/>
    <x v="1"/>
    <s v="H"/>
    <s v="P"/>
    <s v="FR"/>
    <n v="5.96"/>
    <n v="80"/>
    <s v="N"/>
    <n v="5000"/>
    <n v="53449"/>
    <m/>
    <m/>
    <n v="0"/>
    <n v="4719"/>
    <n v="5000"/>
    <n v="2227"/>
    <s v="B"/>
    <n v="0.04"/>
    <n v="42"/>
    <n v="200"/>
    <m/>
    <s v="See also tag codes 181196-181198,181381-181386"/>
    <x v="1"/>
    <s v="H-Shuswap River, Middle,"/>
    <s v="S-Shuswap R Low"/>
    <s v="BC"/>
    <s v="FRTH"/>
    <s v="TOMF"/>
    <s v="N"/>
    <n v="8.828977155793373E-2"/>
    <m/>
  </r>
  <r>
    <s v="T"/>
    <n v="4.0999999999999996"/>
    <n v="20171204"/>
    <s v="CDFO"/>
    <s v="CDFO"/>
    <n v="3"/>
    <s v="181489"/>
    <x v="2"/>
    <m/>
    <m/>
    <m/>
    <m/>
    <n v="1"/>
    <n v="2"/>
    <x v="30"/>
    <n v="20120514"/>
    <n v="20120516"/>
    <s v="2FS  TOMFR0161"/>
    <s v="2FS  TOMFH1958"/>
    <s v="2FS  TOMFS0161"/>
    <x v="1"/>
    <s v="H"/>
    <s v="P"/>
    <s v="FR"/>
    <n v="5.75"/>
    <n v="79"/>
    <s v="N"/>
    <n v="5000"/>
    <n v="52086"/>
    <m/>
    <m/>
    <n v="5000"/>
    <n v="4025"/>
    <n v="0"/>
    <n v="1202"/>
    <s v="B"/>
    <n v="7.6999999999999999E-2"/>
    <n v="26"/>
    <m/>
    <m/>
    <m/>
    <x v="1"/>
    <s v="H-Shuswap River, Middle,"/>
    <s v="S-Shuswap R Low"/>
    <s v="BC"/>
    <s v="FRTH"/>
    <s v="TOMF"/>
    <s v="N"/>
    <n v="7.7276043466574518E-2"/>
    <m/>
  </r>
  <r>
    <s v="T"/>
    <n v="4.0999999999999996"/>
    <n v="20171204"/>
    <s v="CDFO"/>
    <s v="CDFO"/>
    <n v="3"/>
    <s v="181490"/>
    <x v="2"/>
    <m/>
    <m/>
    <m/>
    <m/>
    <n v="1"/>
    <n v="2"/>
    <x v="30"/>
    <n v="20120514"/>
    <n v="20120516"/>
    <s v="2FS  TOMFR0161"/>
    <s v="2FS  TOMFH1958"/>
    <s v="2FS  TOMFS0161"/>
    <x v="1"/>
    <s v="H"/>
    <s v="P"/>
    <s v="FR"/>
    <n v="5.75"/>
    <n v="79"/>
    <s v="N"/>
    <n v="5000"/>
    <n v="51883"/>
    <m/>
    <m/>
    <n v="5000"/>
    <n v="3905"/>
    <n v="0"/>
    <n v="1195"/>
    <s v="B"/>
    <n v="7.0000000000000007E-2"/>
    <n v="26"/>
    <m/>
    <m/>
    <m/>
    <x v="1"/>
    <s v="H-Shuswap River, Middle,"/>
    <s v="S-Shuswap R Low"/>
    <s v="BC"/>
    <s v="FRTH"/>
    <s v="TOMF"/>
    <s v="N"/>
    <n v="7.5265501223907641E-2"/>
    <m/>
  </r>
  <r>
    <s v="T"/>
    <n v="4.0999999999999996"/>
    <n v="20171204"/>
    <s v="CDFO"/>
    <s v="CDFO"/>
    <n v="3"/>
    <s v="181499"/>
    <x v="2"/>
    <m/>
    <m/>
    <m/>
    <m/>
    <n v="1"/>
    <n v="3"/>
    <x v="30"/>
    <n v="20120619"/>
    <n v="20120619"/>
    <s v="2FS  LWFRR0229"/>
    <s v="2FS  LWFRH0154"/>
    <s v="2FS  LWFRS0229"/>
    <x v="1"/>
    <s v="H"/>
    <s v="P"/>
    <s v="FR"/>
    <n v="5.86"/>
    <n v="83"/>
    <s v="N"/>
    <n v="5000"/>
    <n v="53408"/>
    <m/>
    <m/>
    <n v="0"/>
    <n v="5208"/>
    <n v="5000"/>
    <n v="4323"/>
    <s v="B"/>
    <n v="7.4999999999999997E-2"/>
    <m/>
    <n v="227"/>
    <m/>
    <m/>
    <x v="30"/>
    <s v="H-Chehalis River H"/>
    <s v="S-Harrison R"/>
    <s v="BC"/>
    <s v="FRTH"/>
    <s v="LWFR"/>
    <s v="N"/>
    <n v="9.751348112642301E-2"/>
    <m/>
  </r>
  <r>
    <s v="T"/>
    <n v="4.0999999999999996"/>
    <n v="20171204"/>
    <s v="CDFO"/>
    <s v="CDFO"/>
    <n v="3"/>
    <s v="181510"/>
    <x v="0"/>
    <m/>
    <m/>
    <m/>
    <m/>
    <n v="1"/>
    <n v="1"/>
    <x v="16"/>
    <n v="19970415"/>
    <n v="19970415"/>
    <s v="2FS  UPFRR1890"/>
    <s v="2FS  UPFRH0270"/>
    <s v="2FS  UPFRS1890"/>
    <x v="3"/>
    <s v="H"/>
    <s v="P"/>
    <m/>
    <n v="9.49"/>
    <n v="96"/>
    <s v="N"/>
    <n v="5000"/>
    <n v="25192"/>
    <m/>
    <m/>
    <n v="0"/>
    <n v="3544"/>
    <m/>
    <m/>
    <s v="B"/>
    <m/>
    <n v="1"/>
    <n v="100"/>
    <m/>
    <m/>
    <x v="15"/>
    <s v="H-Penny H"/>
    <s v="S-Dome Cr"/>
    <s v="BC"/>
    <s v="FRTH"/>
    <s v="UPFR"/>
    <s v="N"/>
    <n v="0.1406795808193077"/>
    <m/>
  </r>
  <r>
    <s v="T"/>
    <n v="4.0999999999999996"/>
    <n v="20171204"/>
    <s v="CDFO"/>
    <s v="CDFO"/>
    <n v="3"/>
    <s v="182383"/>
    <x v="2"/>
    <m/>
    <m/>
    <m/>
    <m/>
    <n v="1"/>
    <n v="1"/>
    <x v="8"/>
    <n v="20120419"/>
    <n v="20120424"/>
    <s v="2FS  TOMMR0253"/>
    <s v="2FS  TOMMH0160"/>
    <s v="2FS  TOMMS0253"/>
    <x v="3"/>
    <s v="H"/>
    <s v="P"/>
    <s v="FR"/>
    <n v="14.3"/>
    <n v="107"/>
    <s v="N"/>
    <n v="5000"/>
    <n v="51223"/>
    <m/>
    <m/>
    <n v="5000"/>
    <n v="2235"/>
    <n v="0"/>
    <n v="864"/>
    <s v="B"/>
    <n v="4.2000000000000003E-2"/>
    <m/>
    <m/>
    <m/>
    <s v="BKD present in this release group"/>
    <x v="8"/>
    <s v="H-Spius Creek H"/>
    <s v="S-Nicola R"/>
    <s v="BC"/>
    <s v="FRTH"/>
    <s v="TOMM"/>
    <s v="N"/>
    <n v="4.3632743103683889E-2"/>
    <m/>
  </r>
  <r>
    <s v="T"/>
    <n v="4.0999999999999996"/>
    <n v="20171204"/>
    <s v="CDFO"/>
    <s v="CDFO"/>
    <n v="3"/>
    <s v="180766"/>
    <x v="2"/>
    <m/>
    <m/>
    <m/>
    <m/>
    <n v="1"/>
    <n v="2"/>
    <x v="31"/>
    <n v="20100510"/>
    <n v="20100510"/>
    <s v="2FS  TOMFR1958"/>
    <s v="2FS  TOMFH1958"/>
    <s v="2FS  TOMFS1958"/>
    <x v="1"/>
    <s v="H"/>
    <s v="P"/>
    <s v="VO"/>
    <n v="8.86"/>
    <n v="90"/>
    <s v="N"/>
    <n v="5000"/>
    <n v="55475"/>
    <m/>
    <m/>
    <n v="0"/>
    <n v="2097"/>
    <n v="5000"/>
    <n v="1132"/>
    <s v="B"/>
    <n v="0.02"/>
    <n v="67"/>
    <n v="200"/>
    <m/>
    <m/>
    <x v="12"/>
    <s v="H-Shuswap River, Middle,"/>
    <s v="S-Shuswap R Middle"/>
    <s v="BC"/>
    <s v="FRTH"/>
    <s v="TOMF"/>
    <s v="N"/>
    <n v="3.7800811176205498E-2"/>
    <m/>
  </r>
  <r>
    <s v="T"/>
    <n v="4.0999999999999996"/>
    <n v="20171204"/>
    <s v="CDFO"/>
    <s v="CDFO"/>
    <n v="3"/>
    <s v="180767"/>
    <x v="2"/>
    <m/>
    <m/>
    <m/>
    <m/>
    <n v="1"/>
    <n v="2"/>
    <x v="31"/>
    <n v="20100529"/>
    <n v="20100529"/>
    <s v="2FS  TOMFR1958"/>
    <s v="2FS  TOMFH1958"/>
    <s v="2FS  TOMFS1958"/>
    <x v="1"/>
    <s v="H"/>
    <s v="P"/>
    <s v="VO"/>
    <n v="8.86"/>
    <n v="90"/>
    <s v="N"/>
    <n v="5000"/>
    <n v="54952"/>
    <m/>
    <m/>
    <n v="0"/>
    <n v="2077"/>
    <n v="5000"/>
    <n v="1121"/>
    <s v="B"/>
    <n v="0.02"/>
    <n v="65"/>
    <n v="200"/>
    <m/>
    <m/>
    <x v="12"/>
    <s v="H-Shuswap River, Middle,"/>
    <s v="S-Shuswap R Middle"/>
    <s v="BC"/>
    <s v="FRTH"/>
    <s v="TOMF"/>
    <s v="N"/>
    <n v="3.7796622506915123E-2"/>
    <m/>
  </r>
  <r>
    <s v="T"/>
    <n v="4.0999999999999996"/>
    <n v="20171204"/>
    <s v="CDFO"/>
    <s v="CDFO"/>
    <n v="3"/>
    <s v="182480"/>
    <x v="2"/>
    <m/>
    <m/>
    <m/>
    <m/>
    <n v="1"/>
    <n v="3"/>
    <x v="6"/>
    <n v="20150609"/>
    <n v="20150609"/>
    <s v="2FS  LWFRR0229"/>
    <s v="2FS  LWFRH0154"/>
    <s v="2FS  LWFRS0229"/>
    <x v="1"/>
    <s v="H"/>
    <s v="P"/>
    <s v="FR"/>
    <n v="5.56"/>
    <n v="83"/>
    <s v="N"/>
    <n v="5000"/>
    <n v="35854"/>
    <m/>
    <m/>
    <m/>
    <m/>
    <m/>
    <m/>
    <s v="B"/>
    <m/>
    <m/>
    <m/>
    <m/>
    <m/>
    <x v="30"/>
    <s v="H-Chehalis River H"/>
    <s v="S-Harrison R"/>
    <s v="BC"/>
    <s v="FRTH"/>
    <s v="LWFR"/>
    <s v="N"/>
    <n v="0"/>
    <m/>
  </r>
  <r>
    <s v="T"/>
    <n v="4.0999999999999996"/>
    <n v="20171204"/>
    <s v="CDFO"/>
    <s v="CDFO"/>
    <n v="3"/>
    <s v="182332"/>
    <x v="0"/>
    <m/>
    <m/>
    <m/>
    <m/>
    <n v="1"/>
    <n v="1"/>
    <x v="21"/>
    <n v="20050419"/>
    <n v="20050422"/>
    <s v="2FS  TOMFR0132"/>
    <s v="2FS  TOMMH0160"/>
    <s v="2FS  TOMFS0132"/>
    <x v="3"/>
    <s v="H"/>
    <s v="P"/>
    <m/>
    <n v="15.7"/>
    <n v="112"/>
    <s v="N"/>
    <n v="5000"/>
    <n v="19670"/>
    <m/>
    <m/>
    <n v="0"/>
    <n v="8554"/>
    <m/>
    <m/>
    <s v="W"/>
    <m/>
    <m/>
    <m/>
    <m/>
    <s v="SEE ALSO 182118."/>
    <x v="35"/>
    <s v="H-Spius Creek H"/>
    <s v="S-Salmon R/TOMF"/>
    <s v="BC"/>
    <s v="FRTH"/>
    <s v="TOMF"/>
    <s v="N"/>
    <n v="0.43487544483985763"/>
    <m/>
  </r>
  <r>
    <s v="T"/>
    <n v="4.0999999999999996"/>
    <n v="20171204"/>
    <s v="CDFO"/>
    <s v="CDFO"/>
    <n v="3"/>
    <s v="183027"/>
    <x v="0"/>
    <m/>
    <m/>
    <m/>
    <m/>
    <n v="1"/>
    <n v="2"/>
    <x v="33"/>
    <n v="20010529"/>
    <n v="20010529"/>
    <s v="2FS  LWFRR1155"/>
    <s v="2FS  LWFRH0150"/>
    <s v="2FS  LWFRS1155"/>
    <x v="1"/>
    <s v="H"/>
    <s v="P"/>
    <m/>
    <n v="6.5"/>
    <n v="85"/>
    <s v="N"/>
    <n v="5000"/>
    <n v="20183"/>
    <m/>
    <m/>
    <n v="0"/>
    <n v="7564"/>
    <m/>
    <m/>
    <s v="B"/>
    <m/>
    <n v="2"/>
    <n v="400"/>
    <m/>
    <s v="NATIVE SUMMER-RUN RED CHINOOK POPULATION."/>
    <x v="27"/>
    <s v="H-Inch Creek H"/>
    <s v="S-Maria Sl"/>
    <s v="BC"/>
    <s v="FRTH"/>
    <s v="LWFR"/>
    <s v="N"/>
    <n v="0.37477084675221722"/>
    <m/>
  </r>
  <r>
    <s v="T"/>
    <n v="4.0999999999999996"/>
    <n v="20171204"/>
    <s v="CDFO"/>
    <s v="CDFO"/>
    <n v="3"/>
    <s v="183103"/>
    <x v="0"/>
    <m/>
    <m/>
    <m/>
    <m/>
    <n v="1"/>
    <n v="1"/>
    <x v="1"/>
    <n v="19990416"/>
    <n v="19990416"/>
    <s v="2FS  TOMMR0254"/>
    <s v="2FS  TOMMH0254"/>
    <s v="2FS  TOMMS0254"/>
    <x v="3"/>
    <s v="H"/>
    <s v="P"/>
    <m/>
    <n v="19.010000000000002"/>
    <m/>
    <s v="N"/>
    <n v="5000"/>
    <n v="24430"/>
    <m/>
    <m/>
    <n v="5000"/>
    <n v="562"/>
    <m/>
    <m/>
    <m/>
    <n v="2.2499999999999999E-2"/>
    <n v="30"/>
    <n v="250"/>
    <m/>
    <s v="YEARLING REL. ALSO 183104; ESTIMATED RELEASE #'S DUE TO POOR RECORD-KEEPING."/>
    <x v="50"/>
    <s v="H-Deadman River H"/>
    <s v="S-Deadman R"/>
    <s v="BC"/>
    <s v="FRTH"/>
    <s v="TOMM"/>
    <s v="N"/>
    <n v="2.3004502660663118E-2"/>
    <m/>
  </r>
  <r>
    <s v="T"/>
    <n v="4.0999999999999996"/>
    <n v="20171204"/>
    <s v="CDFO"/>
    <s v="CDFO"/>
    <n v="3"/>
    <s v="181091"/>
    <x v="2"/>
    <m/>
    <m/>
    <m/>
    <m/>
    <n v="1"/>
    <n v="1"/>
    <x v="8"/>
    <n v="20120419"/>
    <n v="20120424"/>
    <s v="2FS  TOMMR0253"/>
    <s v="2FS  TOMMH0160"/>
    <s v="2FS  TOMMS0253"/>
    <x v="3"/>
    <s v="H"/>
    <s v="P"/>
    <s v="FR"/>
    <n v="14.3"/>
    <n v="107"/>
    <s v="N"/>
    <n v="5000"/>
    <n v="26273"/>
    <m/>
    <m/>
    <n v="5000"/>
    <n v="444"/>
    <n v="0"/>
    <n v="361"/>
    <s v="B"/>
    <n v="1.66E-2"/>
    <m/>
    <m/>
    <m/>
    <s v="BKD was present in this release group"/>
    <x v="8"/>
    <s v="H-Spius Creek H"/>
    <s v="S-Nicola R"/>
    <s v="BC"/>
    <s v="FRTH"/>
    <s v="TOMM"/>
    <s v="N"/>
    <n v="1.6899478552125757E-2"/>
    <m/>
  </r>
  <r>
    <s v="T"/>
    <n v="4.0999999999999996"/>
    <n v="20171204"/>
    <s v="CDFO"/>
    <s v="CDFO"/>
    <n v="3"/>
    <s v="181829"/>
    <x v="0"/>
    <m/>
    <m/>
    <m/>
    <m/>
    <n v="1"/>
    <n v="1"/>
    <x v="2"/>
    <n v="19960424"/>
    <n v="19960425"/>
    <s v="2FS  TOMFR0132"/>
    <s v="2FS  TOMMH0160"/>
    <s v="2FS  TOMFS0132"/>
    <x v="3"/>
    <s v="H"/>
    <s v="P"/>
    <m/>
    <n v="16.8"/>
    <n v="117"/>
    <s v="N"/>
    <n v="5000"/>
    <n v="25276"/>
    <m/>
    <m/>
    <n v="0"/>
    <n v="7424"/>
    <n v="5000"/>
    <n v="255"/>
    <s v="B"/>
    <n v="0.01"/>
    <n v="1"/>
    <n v="500"/>
    <m/>
    <s v="YEARLING RELEASE"/>
    <x v="35"/>
    <s v="H-Spius Creek H"/>
    <s v="S-Salmon R/TOMF"/>
    <s v="BC"/>
    <s v="FRTH"/>
    <s v="TOMF"/>
    <s v="N"/>
    <n v="0.29371736034182622"/>
    <m/>
  </r>
  <r>
    <s v="T"/>
    <n v="4.0999999999999996"/>
    <n v="20171204"/>
    <s v="CDFO"/>
    <s v="CDFO"/>
    <n v="3"/>
    <s v="181227"/>
    <x v="0"/>
    <m/>
    <m/>
    <m/>
    <m/>
    <n v="1"/>
    <n v="1"/>
    <x v="4"/>
    <n v="19940503"/>
    <n v="19940506"/>
    <s v="2FS  TOMMR0253"/>
    <s v="2FS  TOMMH0160"/>
    <s v="2FS  TOMMS0253"/>
    <x v="3"/>
    <s v="H"/>
    <s v="P"/>
    <m/>
    <n v="19.2"/>
    <n v="117"/>
    <s v="W"/>
    <n v="5000"/>
    <n v="47150"/>
    <m/>
    <m/>
    <n v="0"/>
    <n v="179161"/>
    <n v="5000"/>
    <n v="476"/>
    <s v="W"/>
    <n v="0.01"/>
    <n v="1"/>
    <n v="2000"/>
    <m/>
    <s v="YEARLINGS.BKD. 5075 MARKS &amp; 19782 UNMARKS REL'D SPAHOMIN POND-AFS FUNDED."/>
    <x v="8"/>
    <s v="H-Spius Creek H"/>
    <s v="S-Nicola R"/>
    <s v="BC"/>
    <s v="FRTH"/>
    <s v="TOMM"/>
    <s v="N"/>
    <n v="3.7998091198303285"/>
    <m/>
  </r>
  <r>
    <s v="T"/>
    <n v="4.0999999999999996"/>
    <n v="20171204"/>
    <s v="CDFO"/>
    <s v="CDFO"/>
    <n v="3"/>
    <s v="181163"/>
    <x v="0"/>
    <m/>
    <m/>
    <m/>
    <m/>
    <n v="1"/>
    <n v="2"/>
    <x v="4"/>
    <n v="19940427"/>
    <n v="19940429"/>
    <s v="2FS  UPFRR1619"/>
    <s v="2FS  TOMMH0160"/>
    <s v="2FS  UPFRS1619"/>
    <x v="3"/>
    <s v="H"/>
    <s v="B"/>
    <m/>
    <n v="21"/>
    <n v="123"/>
    <s v="N"/>
    <n v="5000"/>
    <n v="23597"/>
    <m/>
    <m/>
    <n v="0"/>
    <n v="23834"/>
    <n v="5000"/>
    <n v="238"/>
    <s v="W"/>
    <n v="0.01"/>
    <n v="1"/>
    <n v="2000"/>
    <m/>
    <s v="YEARLING RELEASE"/>
    <x v="20"/>
    <s v="H-Spius Creek H"/>
    <s v="S-Bridge R"/>
    <s v="BC"/>
    <s v="FRTH"/>
    <s v="UPFR"/>
    <s v="N"/>
    <n v="1.0100436496164766"/>
    <m/>
  </r>
  <r>
    <s v="T"/>
    <n v="4.0999999999999996"/>
    <n v="20171204"/>
    <s v="CDFO"/>
    <s v="CDFO"/>
    <n v="3"/>
    <s v="180937"/>
    <x v="0"/>
    <m/>
    <m/>
    <m/>
    <m/>
    <n v="1"/>
    <n v="2"/>
    <x v="4"/>
    <n v="19930504"/>
    <n v="19930513"/>
    <s v="2FS  LWFRR0107"/>
    <s v="2FS  LWFRH0107"/>
    <s v="2FS  LWFRS0107"/>
    <x v="1"/>
    <s v="H"/>
    <s v="P"/>
    <m/>
    <n v="7.5"/>
    <m/>
    <s v="N"/>
    <n v="5000"/>
    <n v="47623"/>
    <m/>
    <m/>
    <n v="0"/>
    <n v="353261"/>
    <n v="5000"/>
    <n v="213"/>
    <s v="B"/>
    <n v="4.4999999999999997E-3"/>
    <n v="1"/>
    <n v="1124"/>
    <m/>
    <m/>
    <x v="16"/>
    <s v="H-Chilliwack River H"/>
    <s v="S-Chilliwack R"/>
    <s v="BC"/>
    <s v="FRTH"/>
    <s v="LWFR"/>
    <s v="N"/>
    <n v="7.4178653171786744"/>
    <m/>
  </r>
  <r>
    <s v="T"/>
    <n v="4.0999999999999996"/>
    <n v="20171204"/>
    <s v="CDFO"/>
    <s v="CDFO"/>
    <n v="3"/>
    <s v="181196"/>
    <x v="2"/>
    <m/>
    <m/>
    <m/>
    <m/>
    <n v="1"/>
    <n v="2"/>
    <x v="8"/>
    <n v="20110511"/>
    <n v="20110513"/>
    <s v="2FS  TOMFR0161"/>
    <s v="2FS  TOMFH1958"/>
    <s v="2FS  TOMFS0161"/>
    <x v="1"/>
    <s v="H"/>
    <s v="P"/>
    <s v="FR"/>
    <n v="5.96"/>
    <n v="80"/>
    <s v="N"/>
    <n v="5000"/>
    <n v="27149"/>
    <m/>
    <m/>
    <n v="0"/>
    <n v="2372"/>
    <n v="5000"/>
    <n v="840"/>
    <s v="B"/>
    <n v="0.03"/>
    <n v="24"/>
    <n v="200"/>
    <m/>
    <s v="See also codes 181197,181198,181381-181386,181585"/>
    <x v="1"/>
    <s v="H-Shuswap River, Middle,"/>
    <s v="S-Shuswap R Low"/>
    <s v="BC"/>
    <s v="FRTH"/>
    <s v="TOMF"/>
    <s v="N"/>
    <n v="8.7369700541456402E-2"/>
    <m/>
  </r>
  <r>
    <s v="T"/>
    <n v="4.0999999999999996"/>
    <n v="20171204"/>
    <s v="CDFO"/>
    <s v="CDFO"/>
    <n v="3"/>
    <s v="181197"/>
    <x v="2"/>
    <m/>
    <m/>
    <m/>
    <m/>
    <n v="1"/>
    <n v="2"/>
    <x v="8"/>
    <n v="20110511"/>
    <n v="20110511"/>
    <s v="2FS  TOMFR0161"/>
    <s v="2FS  TOMFH1958"/>
    <s v="2FS  TOMFS0161"/>
    <x v="1"/>
    <s v="H"/>
    <s v="P"/>
    <s v="FR"/>
    <n v="5.96"/>
    <n v="80"/>
    <s v="N"/>
    <n v="5000"/>
    <n v="25813"/>
    <m/>
    <m/>
    <n v="0"/>
    <n v="2221"/>
    <n v="5000"/>
    <n v="798"/>
    <s v="B"/>
    <n v="0.03"/>
    <n v="24"/>
    <n v="200"/>
    <m/>
    <s v="See also codes 181196,181198,181381-181386,181585"/>
    <x v="1"/>
    <s v="H-Shuswap River, Middle,"/>
    <s v="S-Shuswap R Low"/>
    <s v="BC"/>
    <s v="FRTH"/>
    <s v="TOMF"/>
    <s v="N"/>
    <n v="8.6041916863595858E-2"/>
    <m/>
  </r>
  <r>
    <s v="T"/>
    <n v="4.0999999999999996"/>
    <n v="20171204"/>
    <s v="CDFO"/>
    <s v="CDFO"/>
    <n v="3"/>
    <s v="183353"/>
    <x v="0"/>
    <m/>
    <m/>
    <m/>
    <m/>
    <n v="1"/>
    <n v="3"/>
    <x v="1"/>
    <n v="19980522"/>
    <n v="19980526"/>
    <s v="2FS  LWFRR0107"/>
    <s v="2FS  LWFRH0107"/>
    <s v="2FS  LWFRS0107"/>
    <x v="1"/>
    <s v="H"/>
    <s v="P"/>
    <m/>
    <n v="5.7"/>
    <m/>
    <s v="N"/>
    <n v="5000"/>
    <n v="47694"/>
    <m/>
    <m/>
    <n v="0"/>
    <n v="587060"/>
    <n v="5000"/>
    <n v="2247"/>
    <s v="B"/>
    <n v="4.4999999999999998E-2"/>
    <n v="29"/>
    <n v="1000"/>
    <m/>
    <s v="FED MOORE CLARK DRY. SEE 183354 (CMP DIET)"/>
    <x v="16"/>
    <s v="H-Chilliwack River H"/>
    <s v="S-Chilliwack R"/>
    <s v="BC"/>
    <s v="FRTH"/>
    <s v="LWFR"/>
    <s v="N"/>
    <n v="12.308885813729191"/>
    <m/>
  </r>
  <r>
    <s v="T"/>
    <n v="4.0999999999999996"/>
    <n v="20171204"/>
    <s v="CDFO"/>
    <s v="CDFO"/>
    <n v="3"/>
    <s v="183354"/>
    <x v="0"/>
    <m/>
    <m/>
    <m/>
    <m/>
    <n v="1"/>
    <n v="3"/>
    <x v="1"/>
    <n v="19980522"/>
    <n v="19980526"/>
    <s v="2FS  LWFRR0107"/>
    <s v="2FS  LWFRH0107"/>
    <s v="2FS  LWFRS0107"/>
    <x v="1"/>
    <s v="H"/>
    <s v="P"/>
    <m/>
    <n v="4.5999999999999996"/>
    <m/>
    <s v="N"/>
    <n v="5000"/>
    <n v="47385"/>
    <m/>
    <m/>
    <n v="0"/>
    <n v="1234843"/>
    <n v="5000"/>
    <n v="2233"/>
    <s v="B"/>
    <n v="4.4999999999999998E-2"/>
    <n v="29"/>
    <n v="1000"/>
    <m/>
    <s v="FED CMP. SEE 183353 (DRY DIET)"/>
    <x v="16"/>
    <s v="H-Chilliwack River H"/>
    <s v="S-Chilliwack R"/>
    <s v="BC"/>
    <s v="FRTH"/>
    <s v="LWFR"/>
    <s v="N"/>
    <n v="26.059786852379446"/>
    <m/>
  </r>
  <r>
    <s v="N"/>
    <n v="4.0999999999999996"/>
    <n v="20171204"/>
    <s v="CDFO"/>
    <s v="CDFO"/>
    <n v="3"/>
    <s v="!03NOCN8729"/>
    <x v="1"/>
    <m/>
    <m/>
    <m/>
    <m/>
    <n v="1"/>
    <n v="2"/>
    <x v="5"/>
    <n v="19880430"/>
    <n v="19880430"/>
    <s v="2FS  TOMFR0162"/>
    <s v="2FS  TOMFH1924"/>
    <s v="2FS  TOMFS0162"/>
    <x v="2"/>
    <s v="H"/>
    <s v="B"/>
    <s v="FR"/>
    <m/>
    <m/>
    <s v="N"/>
    <m/>
    <m/>
    <m/>
    <m/>
    <n v="0"/>
    <n v="72"/>
    <m/>
    <m/>
    <s v="B"/>
    <m/>
    <m/>
    <m/>
    <m/>
    <m/>
    <x v="19"/>
    <s v="H-North Thompson Schools"/>
    <s v="S-Clearwater R Up"/>
    <s v="BC"/>
    <s v="FRTH"/>
    <s v="TOMF"/>
    <s v="N"/>
    <s v=""/>
    <m/>
  </r>
  <r>
    <s v="T"/>
    <n v="4.0999999999999996"/>
    <n v="20171204"/>
    <s v="CDFO"/>
    <s v="CDFO"/>
    <n v="3"/>
    <s v="182242"/>
    <x v="0"/>
    <m/>
    <m/>
    <m/>
    <m/>
    <n v="1"/>
    <n v="1"/>
    <x v="2"/>
    <n v="19960508"/>
    <n v="19960515"/>
    <s v="2FS  TOMMR0253"/>
    <s v="2FS  TOMMH0160"/>
    <s v="2FS  TOMMS0253"/>
    <x v="3"/>
    <s v="H"/>
    <s v="B"/>
    <m/>
    <n v="17"/>
    <m/>
    <s v="N"/>
    <n v="5000"/>
    <n v="329"/>
    <m/>
    <m/>
    <m/>
    <m/>
    <m/>
    <m/>
    <m/>
    <m/>
    <m/>
    <m/>
    <m/>
    <s v="ESTIMATED RELEASE NUMBER FROM SPAHOMIN SM POND AFTER FREEZE KILLED MOST FISH"/>
    <x v="8"/>
    <s v="H-Spius Creek H"/>
    <s v="S-Nicola R"/>
    <s v="BC"/>
    <s v="FRTH"/>
    <s v="TOMM"/>
    <s v="N"/>
    <n v="0"/>
    <m/>
  </r>
  <r>
    <s v="T"/>
    <n v="4.0999999999999996"/>
    <n v="20171204"/>
    <s v="CDFO"/>
    <s v="CDFO"/>
    <n v="3"/>
    <s v="182131"/>
    <x v="0"/>
    <m/>
    <m/>
    <m/>
    <m/>
    <n v="1"/>
    <n v="1"/>
    <x v="19"/>
    <n v="20000411"/>
    <n v="20000412"/>
    <s v="2FS  TOMFR0132"/>
    <s v="2FS  TOMMH0160"/>
    <s v="2FS  TOMFS0132"/>
    <x v="3"/>
    <s v="H"/>
    <s v="P"/>
    <m/>
    <n v="15.5"/>
    <n v="111"/>
    <s v="N"/>
    <n v="5000"/>
    <n v="22829"/>
    <m/>
    <m/>
    <n v="0"/>
    <n v="18829"/>
    <m/>
    <m/>
    <s v="W"/>
    <m/>
    <n v="30"/>
    <n v="600"/>
    <m/>
    <s v="EXTENDED REARING. SEE ALSO 182130."/>
    <x v="35"/>
    <s v="H-Spius Creek H"/>
    <s v="S-Salmon R/TOMF"/>
    <s v="BC"/>
    <s v="FRTH"/>
    <s v="TOMF"/>
    <s v="N"/>
    <n v="0.82478426562705331"/>
    <m/>
  </r>
  <r>
    <s v="T"/>
    <n v="4.0999999999999996"/>
    <n v="20171204"/>
    <s v="CDFO"/>
    <s v="CDFO"/>
    <n v="3"/>
    <s v="182258"/>
    <x v="0"/>
    <m/>
    <m/>
    <m/>
    <m/>
    <n v="1"/>
    <n v="3"/>
    <x v="16"/>
    <n v="19960607"/>
    <n v="19960609"/>
    <s v="2FS  LWFRR0154"/>
    <s v="2FS  LWFRH0154"/>
    <s v="2FS  LWFRS0229"/>
    <x v="1"/>
    <s v="H"/>
    <s v="P"/>
    <m/>
    <n v="3.7"/>
    <n v="71"/>
    <s v="N"/>
    <n v="5000"/>
    <n v="45813"/>
    <m/>
    <m/>
    <n v="0"/>
    <n v="56996"/>
    <n v="5000"/>
    <n v="1295"/>
    <s v="B"/>
    <n v="2.75E-2"/>
    <n v="30"/>
    <n v="1966"/>
    <m/>
    <m/>
    <x v="3"/>
    <s v="H-Chehalis River H"/>
    <s v="S-Harrison R"/>
    <s v="BC"/>
    <s v="FRTH"/>
    <s v="LWFR"/>
    <s v="N"/>
    <n v="1.2441010193613167"/>
    <m/>
  </r>
  <r>
    <s v="T"/>
    <n v="4.0999999999999996"/>
    <n v="20171204"/>
    <s v="CDFO"/>
    <s v="CDFO"/>
    <n v="3"/>
    <s v="182261"/>
    <x v="0"/>
    <m/>
    <m/>
    <m/>
    <m/>
    <n v="1"/>
    <n v="3"/>
    <x v="16"/>
    <n v="19960529"/>
    <n v="19960530"/>
    <s v="2FS  LWFRR0107"/>
    <s v="2FS  LWFRH0107"/>
    <s v="2FS  LWFRS0107"/>
    <x v="1"/>
    <s v="H"/>
    <s v="P"/>
    <m/>
    <n v="6"/>
    <m/>
    <s v="N"/>
    <n v="5000"/>
    <n v="49252"/>
    <m/>
    <m/>
    <n v="0"/>
    <n v="372394"/>
    <n v="5000"/>
    <n v="502"/>
    <s v="B"/>
    <n v="1.01E-2"/>
    <n v="45"/>
    <n v="594"/>
    <m/>
    <s v="SEE ALSO 182262."/>
    <x v="16"/>
    <s v="H-Chilliwack River H"/>
    <s v="S-Chilliwack R"/>
    <s v="BC"/>
    <s v="FRTH"/>
    <s v="LWFR"/>
    <s v="N"/>
    <n v="7.5609924470072283"/>
    <m/>
  </r>
  <r>
    <s v="T"/>
    <n v="4.0999999999999996"/>
    <n v="20171204"/>
    <s v="CDFO"/>
    <s v="CDFO"/>
    <n v="3"/>
    <s v="182262"/>
    <x v="0"/>
    <m/>
    <m/>
    <m/>
    <m/>
    <n v="1"/>
    <n v="3"/>
    <x v="16"/>
    <n v="19960531"/>
    <n v="19960607"/>
    <s v="2FS  LWFRR0107"/>
    <s v="2FS  LWFRH0107"/>
    <s v="2FS  LWFRS0107"/>
    <x v="1"/>
    <s v="H"/>
    <s v="P"/>
    <m/>
    <n v="5.2"/>
    <m/>
    <s v="N"/>
    <n v="5000"/>
    <n v="49768"/>
    <m/>
    <m/>
    <n v="0"/>
    <n v="341173"/>
    <m/>
    <m/>
    <s v="B"/>
    <m/>
    <n v="30"/>
    <n v="653"/>
    <m/>
    <s v="SEE ALSO 182261."/>
    <x v="16"/>
    <s v="H-Chilliwack River H"/>
    <s v="S-Chilliwack R"/>
    <s v="BC"/>
    <s v="FRTH"/>
    <s v="LWFR"/>
    <s v="N"/>
    <n v="6.8552684455875257"/>
    <m/>
  </r>
  <r>
    <s v="T"/>
    <n v="4.0999999999999996"/>
    <n v="20171204"/>
    <s v="CDFO"/>
    <s v="CDFO"/>
    <n v="3"/>
    <s v="182732"/>
    <x v="0"/>
    <m/>
    <m/>
    <m/>
    <m/>
    <n v="1"/>
    <n v="1"/>
    <x v="16"/>
    <n v="19970501"/>
    <n v="19970507"/>
    <s v="2FS  TOMMR0253"/>
    <s v="2FS  TOMMH0160"/>
    <s v="2FS  TOMMS0253"/>
    <x v="3"/>
    <s v="H"/>
    <s v="P"/>
    <m/>
    <n v="17.5"/>
    <n v="112"/>
    <s v="N"/>
    <n v="5000"/>
    <n v="50275"/>
    <m/>
    <m/>
    <n v="0"/>
    <n v="39492"/>
    <n v="5000"/>
    <n v="507"/>
    <s v="B"/>
    <n v="0.01"/>
    <n v="1"/>
    <n v="500"/>
    <m/>
    <s v="FED HI RATION. SEE 182731-LO RATION GROUP"/>
    <x v="8"/>
    <s v="H-Spius Creek H"/>
    <s v="S-Nicola R"/>
    <s v="BC"/>
    <s v="FRTH"/>
    <s v="TOMM"/>
    <s v="N"/>
    <n v="0.78551964196916957"/>
    <m/>
  </r>
  <r>
    <s v="T"/>
    <n v="4.0999999999999996"/>
    <n v="20171204"/>
    <s v="CDFO"/>
    <s v="CDFO"/>
    <n v="3"/>
    <s v="182733"/>
    <x v="0"/>
    <m/>
    <m/>
    <m/>
    <m/>
    <n v="1"/>
    <n v="1"/>
    <x v="16"/>
    <n v="19970430"/>
    <n v="19970501"/>
    <s v="2FS  TOMFR0132"/>
    <s v="2FS  TOMMH0160"/>
    <s v="2FS  TOMFS0132"/>
    <x v="3"/>
    <s v="H"/>
    <s v="P"/>
    <m/>
    <n v="15.7"/>
    <n v="110"/>
    <s v="N"/>
    <n v="5000"/>
    <n v="50668"/>
    <m/>
    <m/>
    <n v="0"/>
    <n v="19469"/>
    <m/>
    <m/>
    <s v="W"/>
    <m/>
    <n v="1"/>
    <n v="500"/>
    <m/>
    <s v="YEARLING RELEASE"/>
    <x v="35"/>
    <s v="H-Spius Creek H"/>
    <s v="S-Salmon R/TOMF"/>
    <s v="BC"/>
    <s v="FRTH"/>
    <s v="TOMF"/>
    <s v="N"/>
    <n v="0.38424646719823163"/>
    <m/>
  </r>
  <r>
    <s v="T"/>
    <n v="4.0999999999999996"/>
    <n v="20171204"/>
    <s v="CDFO"/>
    <s v="CDFO"/>
    <n v="3"/>
    <s v="025517"/>
    <x v="0"/>
    <m/>
    <m/>
    <m/>
    <m/>
    <n v="1"/>
    <n v="1"/>
    <x v="17"/>
    <n v="19890426"/>
    <n v="19890508"/>
    <s v="2FS  TOMMR1387"/>
    <s v="2FS  TOMMH0160"/>
    <s v="2FS  TOMMS1387"/>
    <x v="1"/>
    <s v="H"/>
    <s v="P"/>
    <m/>
    <n v="6"/>
    <n v="80"/>
    <s v="N"/>
    <n v="5000"/>
    <n v="50416"/>
    <m/>
    <m/>
    <n v="0"/>
    <n v="37459"/>
    <n v="5000"/>
    <n v="252"/>
    <m/>
    <n v="5.0000000000000001E-3"/>
    <n v="1"/>
    <m/>
    <m/>
    <m/>
    <x v="18"/>
    <s v="H-Spius Creek H"/>
    <s v="S-Coldwater R"/>
    <s v="BC"/>
    <s v="FRTH"/>
    <s v="TOMM"/>
    <s v="N"/>
    <n v="0.74299825452237389"/>
    <m/>
  </r>
  <r>
    <s v="T"/>
    <n v="4.0999999999999996"/>
    <n v="20171204"/>
    <s v="CDFO"/>
    <s v="CDFO"/>
    <n v="3"/>
    <s v="025650"/>
    <x v="3"/>
    <m/>
    <m/>
    <m/>
    <m/>
    <n v="1"/>
    <n v="3"/>
    <x v="14"/>
    <n v="20060606"/>
    <n v="20060607"/>
    <s v="2FS  LWFRR0229"/>
    <s v="2FS  LWFRH0154"/>
    <s v="2FS  LWFRS0229"/>
    <x v="1"/>
    <s v="H"/>
    <s v="P"/>
    <m/>
    <n v="5.25"/>
    <n v="79"/>
    <s v="N"/>
    <n v="5000"/>
    <n v="49090"/>
    <m/>
    <m/>
    <n v="5000"/>
    <n v="3943"/>
    <m/>
    <m/>
    <m/>
    <n v="7.4300000000000005E-2"/>
    <n v="1"/>
    <n v="1049"/>
    <m/>
    <s v="TRUCKED TO LOG DUMP ON CHEHALIS RESERVE"/>
    <x v="30"/>
    <s v="H-Chehalis River H"/>
    <s v="S-Harrison R"/>
    <s v="BC"/>
    <s v="FRTH"/>
    <s v="LWFR"/>
    <s v="N"/>
    <n v="8.0321857812181707E-2"/>
    <m/>
  </r>
  <r>
    <s v="T"/>
    <n v="4.0999999999999996"/>
    <n v="20171204"/>
    <s v="CDFO"/>
    <s v="CDFO"/>
    <n v="3"/>
    <s v="025652"/>
    <x v="3"/>
    <m/>
    <m/>
    <m/>
    <m/>
    <n v="1"/>
    <n v="2"/>
    <x v="14"/>
    <n v="20060510"/>
    <n v="20060511"/>
    <s v="2FS  TOMFR0161"/>
    <s v="2FS  TOMFH1958"/>
    <s v="2FS  TOMFS0161"/>
    <x v="1"/>
    <s v="H"/>
    <s v="P"/>
    <m/>
    <n v="5.38"/>
    <n v="78"/>
    <s v="N"/>
    <n v="5000"/>
    <n v="50529"/>
    <m/>
    <m/>
    <n v="0"/>
    <n v="78872"/>
    <n v="5000"/>
    <n v="1031"/>
    <s v="B"/>
    <n v="0.02"/>
    <n v="28"/>
    <n v="100"/>
    <m/>
    <m/>
    <x v="1"/>
    <s v="H-Shuswap River, Middle,"/>
    <s v="S-Shuswap R Low"/>
    <s v="BC"/>
    <s v="FRTH"/>
    <s v="TOMF"/>
    <s v="N"/>
    <n v="1.5609254091709712"/>
    <m/>
  </r>
  <r>
    <s v="T"/>
    <n v="4.0999999999999996"/>
    <n v="20171204"/>
    <s v="CDFO"/>
    <s v="CDFO"/>
    <n v="3"/>
    <s v="020201"/>
    <x v="0"/>
    <m/>
    <m/>
    <m/>
    <m/>
    <n v="1"/>
    <n v="3"/>
    <x v="42"/>
    <n v="19720726"/>
    <n v="19720731"/>
    <s v="2FS  LWFRR0229"/>
    <s v="2FS  GSMNH0103"/>
    <s v="2FS  LWFRS0229"/>
    <x v="1"/>
    <s v="H"/>
    <s v="B"/>
    <m/>
    <n v="4.8"/>
    <m/>
    <s v="N"/>
    <n v="5000"/>
    <n v="42257"/>
    <m/>
    <m/>
    <n v="0"/>
    <n v="60400"/>
    <n v="5000"/>
    <n v="1578"/>
    <m/>
    <n v="3.5999999999999997E-2"/>
    <m/>
    <m/>
    <m/>
    <s v="WITH MARK 020101"/>
    <x v="30"/>
    <s v="H-Capilano River H"/>
    <s v="S-Harrison R"/>
    <s v="BC"/>
    <s v="FRTH"/>
    <s v="LWFR"/>
    <s v="N"/>
    <n v="1.4293489836003503"/>
    <m/>
  </r>
  <r>
    <s v="T"/>
    <n v="4.0999999999999996"/>
    <n v="20171204"/>
    <s v="CDFO"/>
    <s v="CDFO"/>
    <n v="3"/>
    <s v="025462"/>
    <x v="0"/>
    <m/>
    <m/>
    <m/>
    <m/>
    <n v="1"/>
    <n v="1"/>
    <x v="17"/>
    <n v="19890413"/>
    <n v="19890417"/>
    <s v="2FS  UPFRR0352"/>
    <s v="2FS  UPFRH0155"/>
    <s v="2FS  UPFRS0352"/>
    <x v="1"/>
    <s v="H"/>
    <s v="B"/>
    <m/>
    <n v="7.3"/>
    <n v="92"/>
    <s v="N"/>
    <n v="5000"/>
    <n v="25683"/>
    <m/>
    <m/>
    <n v="0"/>
    <n v="101639"/>
    <n v="5000"/>
    <n v="37"/>
    <m/>
    <n v="1.4E-3"/>
    <n v="1"/>
    <m/>
    <m/>
    <s v="37362 REL AT LITTLE R (14070 MARKS); CONTR'N &amp; SURV OF FISH REL ABOVE LAKE"/>
    <x v="31"/>
    <s v="H-Quesnel River H"/>
    <s v="S-Cariboo R Up"/>
    <s v="BC"/>
    <s v="FRTH"/>
    <s v="UPFR"/>
    <s v="N"/>
    <n v="3.9574426663551767"/>
    <m/>
  </r>
  <r>
    <s v="T"/>
    <n v="4.0999999999999996"/>
    <n v="20171204"/>
    <s v="CDFO"/>
    <s v="CDFO"/>
    <n v="3"/>
    <s v="025661"/>
    <x v="3"/>
    <m/>
    <m/>
    <m/>
    <m/>
    <n v="1"/>
    <n v="2"/>
    <x v="17"/>
    <n v="19890529"/>
    <n v="19890531"/>
    <s v="2FS  TOMFR0162"/>
    <s v="2FS  TOMFH0162"/>
    <s v="2FS  TOMFS0162"/>
    <x v="1"/>
    <s v="H"/>
    <s v="B"/>
    <m/>
    <n v="6.1"/>
    <n v="80"/>
    <s v="N"/>
    <n v="5000"/>
    <n v="73816"/>
    <m/>
    <m/>
    <n v="0"/>
    <n v="349337"/>
    <n v="5000"/>
    <n v="1147"/>
    <s v="B"/>
    <n v="1.5299999999999999E-2"/>
    <n v="1"/>
    <m/>
    <m/>
    <s v="PRODUCTION RELEASE OF EARLY COMPONENT OF RUN."/>
    <x v="19"/>
    <s v="H-Clearwater River, Up, H"/>
    <s v="S-Clearwater R Up"/>
    <s v="BC"/>
    <s v="FRTH"/>
    <s v="TOMF"/>
    <s v="N"/>
    <n v="4.7325376612116612"/>
    <m/>
  </r>
  <r>
    <s v="T"/>
    <n v="4.0999999999999996"/>
    <n v="20171204"/>
    <s v="CDFO"/>
    <s v="CDFO"/>
    <n v="3"/>
    <s v="026033"/>
    <x v="0"/>
    <m/>
    <m/>
    <m/>
    <m/>
    <n v="1"/>
    <n v="2"/>
    <x v="11"/>
    <n v="19900607"/>
    <n v="19900607"/>
    <s v="2FS  UPFRR0155"/>
    <s v="2FS  UPFRH0155"/>
    <s v="2FS  UPFRS0155"/>
    <x v="1"/>
    <s v="H"/>
    <s v="B"/>
    <m/>
    <n v="8.9"/>
    <n v="91"/>
    <s v="N"/>
    <n v="5000"/>
    <n v="40622"/>
    <m/>
    <m/>
    <n v="0"/>
    <n v="5803"/>
    <m/>
    <m/>
    <s v="B"/>
    <m/>
    <n v="1"/>
    <n v="100"/>
    <m/>
    <s v="TIME OF RELEASE- PRE-FRESHET RELEASE. SEE 020259 POST-FRESHET"/>
    <x v="5"/>
    <s v="H-Quesnel River H"/>
    <s v="S-Quesnel R"/>
    <s v="BC"/>
    <s v="FRTH"/>
    <s v="UPFR"/>
    <s v="N"/>
    <n v="0.14285362611392841"/>
    <m/>
  </r>
  <r>
    <s v="N"/>
    <n v="4.0999999999999996"/>
    <n v="20171204"/>
    <s v="CDFO"/>
    <s v="CDFO"/>
    <n v="3"/>
    <s v="!03NOCN8714"/>
    <x v="1"/>
    <m/>
    <m/>
    <m/>
    <m/>
    <n v="1"/>
    <n v="1"/>
    <x v="5"/>
    <n v="19880405"/>
    <n v="19880418"/>
    <s v="2FS  TOMMR0252"/>
    <s v="2FS  TOMMH0160"/>
    <s v="2FS  TOMMS0252"/>
    <x v="1"/>
    <s v="H"/>
    <s v="P"/>
    <m/>
    <n v="3.1"/>
    <m/>
    <s v="N"/>
    <m/>
    <m/>
    <m/>
    <m/>
    <n v="0"/>
    <n v="151941"/>
    <m/>
    <m/>
    <m/>
    <m/>
    <m/>
    <m/>
    <m/>
    <m/>
    <x v="4"/>
    <s v="H-Spius Creek H"/>
    <s v="S-Bonaparte R"/>
    <s v="BC"/>
    <s v="FRTH"/>
    <s v="TOMM"/>
    <s v="N"/>
    <s v=""/>
    <m/>
  </r>
  <r>
    <s v="N"/>
    <n v="4.0999999999999996"/>
    <n v="20171204"/>
    <s v="CDFO"/>
    <s v="CDFO"/>
    <n v="3"/>
    <s v="!03NOCN8727"/>
    <x v="1"/>
    <m/>
    <m/>
    <m/>
    <m/>
    <n v="1"/>
    <n v="1"/>
    <x v="5"/>
    <n v="19880404"/>
    <n v="19880404"/>
    <s v="2FS  UPFRR1304"/>
    <s v="2FS  UPFRH1304"/>
    <s v="2FS  UPFRS1304"/>
    <x v="1"/>
    <s v="H"/>
    <s v="P"/>
    <m/>
    <n v="5"/>
    <m/>
    <s v="N"/>
    <m/>
    <m/>
    <m/>
    <m/>
    <n v="0"/>
    <n v="1000"/>
    <m/>
    <m/>
    <s v="B"/>
    <m/>
    <m/>
    <m/>
    <m/>
    <m/>
    <x v="58"/>
    <s v="H-Chilako River H"/>
    <s v="S-Chilako R"/>
    <s v="BC"/>
    <s v="FRTH"/>
    <s v="UPFR"/>
    <s v="N"/>
    <s v=""/>
    <m/>
  </r>
  <r>
    <s v="N"/>
    <n v="4.0999999999999996"/>
    <n v="20171204"/>
    <s v="CDFO"/>
    <s v="CDFO"/>
    <n v="3"/>
    <s v="!03NOCN8728"/>
    <x v="1"/>
    <m/>
    <m/>
    <m/>
    <m/>
    <n v="1"/>
    <n v="2"/>
    <x v="5"/>
    <n v="19880704"/>
    <n v="19880705"/>
    <s v="2FS  TOMFR0161"/>
    <s v="2FS  TOMFH0289"/>
    <s v="2FS  TOMFS0161"/>
    <x v="1"/>
    <s v="H"/>
    <s v="P"/>
    <m/>
    <n v="1.9"/>
    <m/>
    <s v="N"/>
    <m/>
    <m/>
    <m/>
    <m/>
    <n v="0"/>
    <n v="99500"/>
    <m/>
    <m/>
    <s v="B"/>
    <m/>
    <m/>
    <m/>
    <m/>
    <m/>
    <x v="1"/>
    <s v="H-Kingfisher Creek/ TOMF"/>
    <s v="S-Shuswap R Low"/>
    <s v="BC"/>
    <s v="FRTH"/>
    <s v="TOMF"/>
    <s v="N"/>
    <s v=""/>
    <m/>
  </r>
  <r>
    <s v="N"/>
    <n v="4.0999999999999996"/>
    <n v="20171204"/>
    <s v="CDFO"/>
    <s v="CDFO"/>
    <n v="3"/>
    <s v="!03NOCN8971"/>
    <x v="1"/>
    <m/>
    <m/>
    <m/>
    <m/>
    <n v="1"/>
    <n v="2"/>
    <x v="11"/>
    <n v="19900601"/>
    <n v="19900601"/>
    <s v="2FS  TOMFR0161"/>
    <s v="2FS  TOMFH2559"/>
    <s v="2FS  TOMFS0161"/>
    <x v="2"/>
    <s v="H"/>
    <s v="B"/>
    <s v="FR"/>
    <m/>
    <m/>
    <s v="N"/>
    <m/>
    <m/>
    <m/>
    <m/>
    <n v="0"/>
    <n v="220"/>
    <m/>
    <m/>
    <m/>
    <m/>
    <m/>
    <m/>
    <m/>
    <m/>
    <x v="1"/>
    <s v="H-Vernon Schools"/>
    <s v="S-Shuswap R Low"/>
    <s v="BC"/>
    <s v="FRTH"/>
    <s v="TOMF"/>
    <s v="N"/>
    <s v=""/>
    <m/>
  </r>
  <r>
    <s v="N"/>
    <n v="4.0999999999999996"/>
    <n v="20171204"/>
    <s v="CDFO"/>
    <s v="CDFO"/>
    <n v="3"/>
    <s v="!03NOCN8979"/>
    <x v="1"/>
    <m/>
    <m/>
    <m/>
    <m/>
    <n v="1"/>
    <n v="1"/>
    <x v="11"/>
    <n v="19900613"/>
    <n v="19900613"/>
    <s v="2FS  TOMMR0254"/>
    <s v="2FS  TOMMH0254"/>
    <s v="2FS  TOMMS0254"/>
    <x v="2"/>
    <s v="H"/>
    <s v="B"/>
    <m/>
    <n v="1.8"/>
    <m/>
    <s v="N"/>
    <m/>
    <m/>
    <m/>
    <m/>
    <n v="0"/>
    <n v="75857"/>
    <m/>
    <m/>
    <s v="B"/>
    <m/>
    <m/>
    <m/>
    <m/>
    <s v="RELEASED DURING FLOOD THAT DESTROYED HATCHERY."/>
    <x v="50"/>
    <s v="H-Deadman River H"/>
    <s v="S-Deadman R"/>
    <s v="BC"/>
    <s v="FRTH"/>
    <s v="TOMM"/>
    <s v="N"/>
    <s v=""/>
    <m/>
  </r>
  <r>
    <s v="T"/>
    <n v="4.0999999999999996"/>
    <n v="20171204"/>
    <s v="CDFO"/>
    <s v="CDFO"/>
    <n v="3"/>
    <s v="026014"/>
    <x v="0"/>
    <m/>
    <m/>
    <m/>
    <m/>
    <n v="1"/>
    <n v="1"/>
    <x v="28"/>
    <n v="19910504"/>
    <n v="19910512"/>
    <s v="2FS  UPFRR1625"/>
    <s v="2FS  UPFRH1625"/>
    <s v="2FS  UPFRS1625"/>
    <x v="1"/>
    <s v="H"/>
    <s v="P"/>
    <m/>
    <n v="5.0999999999999996"/>
    <m/>
    <s v="N"/>
    <n v="5000"/>
    <n v="27699"/>
    <m/>
    <m/>
    <n v="5000"/>
    <n v="280"/>
    <m/>
    <m/>
    <m/>
    <n v="0.01"/>
    <n v="1"/>
    <m/>
    <m/>
    <s v="CONTRIBUTION AND DISTRIBUTION - UPPER FRASER STOCK - ALSO SEE 02-60-15."/>
    <x v="9"/>
    <s v="H-Salmon River/ UPFR H"/>
    <s v="S-Salmon R/UPFR"/>
    <s v="BC"/>
    <s v="FRTH"/>
    <s v="UPFR"/>
    <s v="N"/>
    <n v="1.0108668182966895E-2"/>
    <m/>
  </r>
  <r>
    <s v="T"/>
    <n v="4.0999999999999996"/>
    <n v="20171204"/>
    <s v="CDFO"/>
    <s v="CDFO"/>
    <n v="3"/>
    <s v="026015"/>
    <x v="0"/>
    <m/>
    <m/>
    <m/>
    <m/>
    <n v="1"/>
    <n v="1"/>
    <x v="28"/>
    <n v="19910504"/>
    <n v="19910512"/>
    <s v="2FS  UPFRR1625"/>
    <s v="2FS  UPFRH1625"/>
    <s v="2FS  UPFRS1625"/>
    <x v="1"/>
    <s v="H"/>
    <s v="P"/>
    <m/>
    <n v="5.0999999999999996"/>
    <m/>
    <s v="N"/>
    <n v="5000"/>
    <n v="25960"/>
    <m/>
    <m/>
    <n v="5000"/>
    <n v="262"/>
    <m/>
    <m/>
    <m/>
    <n v="0.01"/>
    <n v="1"/>
    <m/>
    <m/>
    <s v="CONTRIBUTION AND DISTRIBUTION - UPPER FRASER STOCK - ALSO SEE 02-60-14."/>
    <x v="9"/>
    <s v="H-Salmon River/ UPFR H"/>
    <s v="S-Salmon R/UPFR"/>
    <s v="BC"/>
    <s v="FRTH"/>
    <s v="UPFR"/>
    <s v="N"/>
    <n v="1.0092449922958397E-2"/>
    <m/>
  </r>
  <r>
    <s v="T"/>
    <n v="4.0999999999999996"/>
    <n v="20171204"/>
    <s v="CDFO"/>
    <s v="CDFO"/>
    <n v="3"/>
    <s v="024763"/>
    <x v="0"/>
    <m/>
    <m/>
    <m/>
    <m/>
    <n v="1"/>
    <n v="2"/>
    <x v="5"/>
    <n v="19880429"/>
    <n v="19880501"/>
    <s v="2FS  TOMFR2617"/>
    <s v="2FS  TOMFH0162"/>
    <s v="2FS  TOMFS2617"/>
    <x v="1"/>
    <s v="H"/>
    <s v="P"/>
    <m/>
    <n v="3.9"/>
    <n v="71"/>
    <s v="N"/>
    <n v="5000"/>
    <n v="26890"/>
    <m/>
    <m/>
    <n v="0"/>
    <n v="215649"/>
    <n v="5000"/>
    <n v="101"/>
    <s v="B"/>
    <n v="3.7000000000000002E-3"/>
    <n v="1"/>
    <m/>
    <m/>
    <s v="REPLICATE OF 024801."/>
    <x v="29"/>
    <s v="H-Clearwater River, Up, H"/>
    <s v="S-Clearwater R Low"/>
    <s v="BC"/>
    <s v="FRTH"/>
    <s v="TOMF"/>
    <s v="N"/>
    <n v="8.0196727407958353"/>
    <m/>
  </r>
  <r>
    <s v="T"/>
    <n v="4.0999999999999996"/>
    <n v="20171204"/>
    <s v="CDFO"/>
    <s v="CDFO"/>
    <n v="3"/>
    <s v="020235"/>
    <x v="0"/>
    <m/>
    <m/>
    <m/>
    <m/>
    <n v="1"/>
    <n v="3"/>
    <x v="28"/>
    <n v="19920408"/>
    <n v="19920415"/>
    <s v="2FS  LWFRR0154"/>
    <s v="2FS  LWFRH0154"/>
    <s v="2FS  LWFRS0229"/>
    <x v="3"/>
    <s v="H"/>
    <s v="B"/>
    <m/>
    <n v="25.2"/>
    <n v="132"/>
    <s v="N"/>
    <n v="5000"/>
    <n v="18697"/>
    <m/>
    <m/>
    <n v="5000"/>
    <n v="122"/>
    <m/>
    <m/>
    <m/>
    <n v="6.4999999999999997E-3"/>
    <n v="44"/>
    <n v="310"/>
    <m/>
    <s v="TIME OF RELEASE: YEARLINGS"/>
    <x v="3"/>
    <s v="H-Chehalis River H"/>
    <s v="S-Harrison R"/>
    <s v="BC"/>
    <s v="FRTH"/>
    <s v="LWFR"/>
    <s v="N"/>
    <n v="6.5251109803711824E-3"/>
    <m/>
  </r>
  <r>
    <s v="T"/>
    <n v="4.0999999999999996"/>
    <n v="20171204"/>
    <s v="CDFO"/>
    <s v="CDFO"/>
    <n v="3"/>
    <s v="020242"/>
    <x v="0"/>
    <m/>
    <m/>
    <m/>
    <m/>
    <n v="1"/>
    <n v="3"/>
    <x v="11"/>
    <n v="19900514"/>
    <n v="19900523"/>
    <s v="2FS  LWFRR0107"/>
    <s v="2FS  LWFRH0107"/>
    <s v="2FS  LWFRS0107"/>
    <x v="1"/>
    <s v="H"/>
    <s v="P"/>
    <m/>
    <n v="5.3"/>
    <m/>
    <s v="N"/>
    <n v="5000"/>
    <n v="23590"/>
    <m/>
    <m/>
    <n v="0"/>
    <n v="208968"/>
    <n v="5000"/>
    <n v="223"/>
    <s v="B"/>
    <n v="9.4000000000000004E-3"/>
    <n v="25"/>
    <n v="533"/>
    <m/>
    <s v="COMBINE W/ 020243. PROGENY OF HARRISON TRANSPLANT."/>
    <x v="16"/>
    <s v="H-Chilliwack River H"/>
    <s v="S-Chilliwack R"/>
    <s v="BC"/>
    <s v="FRTH"/>
    <s v="LWFR"/>
    <s v="N"/>
    <n v="8.8583298007630358"/>
    <m/>
  </r>
  <r>
    <s v="N"/>
    <n v="4.0999999999999996"/>
    <n v="20171204"/>
    <s v="CDFO"/>
    <s v="CDFO"/>
    <n v="3"/>
    <s v="!03NOCN8766"/>
    <x v="1"/>
    <m/>
    <m/>
    <m/>
    <m/>
    <n v="1"/>
    <n v="2"/>
    <x v="5"/>
    <n v="19890111"/>
    <n v="19890114"/>
    <s v="2FS  UPFRR0155"/>
    <s v="2FS  UPFRH0155"/>
    <s v="2FS  UPFRS0155"/>
    <x v="3"/>
    <s v="H"/>
    <s v="B"/>
    <m/>
    <n v="9.1999999999999993"/>
    <m/>
    <s v="N"/>
    <m/>
    <m/>
    <m/>
    <m/>
    <n v="0"/>
    <n v="28149"/>
    <m/>
    <m/>
    <s v="W"/>
    <m/>
    <m/>
    <m/>
    <m/>
    <s v="REARED IN EARTHEN CHANNEL FROM 04/10/88 TO RELEASE"/>
    <x v="5"/>
    <s v="H-Quesnel River H"/>
    <s v="S-Quesnel R"/>
    <s v="BC"/>
    <s v="FRTH"/>
    <s v="UPFR"/>
    <s v="N"/>
    <s v=""/>
    <m/>
  </r>
  <r>
    <s v="N"/>
    <n v="4.0999999999999996"/>
    <n v="20171204"/>
    <s v="CDFO"/>
    <s v="CDFO"/>
    <n v="3"/>
    <s v="!03NOCN8767"/>
    <x v="1"/>
    <m/>
    <m/>
    <m/>
    <m/>
    <n v="1"/>
    <n v="2"/>
    <x v="5"/>
    <n v="19890323"/>
    <n v="19890504"/>
    <s v="2FS  UPFRR0155"/>
    <s v="2FS  UPFRH0155"/>
    <s v="2FS  UPFRS0155"/>
    <x v="3"/>
    <s v="H"/>
    <s v="B"/>
    <m/>
    <n v="10.5"/>
    <m/>
    <s v="N"/>
    <m/>
    <m/>
    <m/>
    <m/>
    <n v="0"/>
    <n v="10000"/>
    <m/>
    <m/>
    <s v="W"/>
    <m/>
    <m/>
    <m/>
    <m/>
    <s v="REARED IN EARTHEN CHANNEL FROM 04/10/88 TO RELEASE"/>
    <x v="5"/>
    <s v="H-Quesnel River H"/>
    <s v="S-Quesnel R"/>
    <s v="BC"/>
    <s v="FRTH"/>
    <s v="UPFR"/>
    <s v="N"/>
    <s v=""/>
    <m/>
  </r>
  <r>
    <s v="N"/>
    <n v="4.0999999999999996"/>
    <n v="20171204"/>
    <s v="CDFO"/>
    <s v="CDFO"/>
    <n v="3"/>
    <s v="!03NOCN8770"/>
    <x v="1"/>
    <m/>
    <m/>
    <m/>
    <m/>
    <n v="1"/>
    <n v="1"/>
    <x v="5"/>
    <n v="19880515"/>
    <n v="19880515"/>
    <s v="2FS  UPFRR1625"/>
    <s v="2FS  UPFRH2150"/>
    <s v="2FS  UPFRS1625"/>
    <x v="1"/>
    <s v="H"/>
    <s v="B"/>
    <s v="FR"/>
    <n v="4"/>
    <m/>
    <s v="N"/>
    <m/>
    <m/>
    <m/>
    <m/>
    <n v="0"/>
    <n v="144"/>
    <m/>
    <m/>
    <m/>
    <m/>
    <m/>
    <m/>
    <m/>
    <m/>
    <x v="9"/>
    <s v="H-Nechako Lks (Vanderh) S"/>
    <s v="S-Salmon R/UPFR"/>
    <s v="BC"/>
    <s v="FRTH"/>
    <s v="UPFR"/>
    <s v="N"/>
    <s v=""/>
    <m/>
  </r>
  <r>
    <s v="N"/>
    <n v="4.0999999999999996"/>
    <n v="20171204"/>
    <s v="CDFO"/>
    <s v="CDFO"/>
    <n v="3"/>
    <s v="!03NOCN8814"/>
    <x v="1"/>
    <m/>
    <m/>
    <m/>
    <m/>
    <n v="1"/>
    <n v="1"/>
    <x v="17"/>
    <n v="19890421"/>
    <n v="19890502"/>
    <s v="2FS  TOMMR0254"/>
    <s v="2FS  TOMMH0160"/>
    <s v="2FS  TOMMS0254"/>
    <x v="1"/>
    <s v="H"/>
    <s v="P"/>
    <m/>
    <n v="6"/>
    <m/>
    <s v="N"/>
    <m/>
    <m/>
    <m/>
    <m/>
    <n v="0"/>
    <n v="94098"/>
    <m/>
    <m/>
    <s v="W"/>
    <m/>
    <m/>
    <m/>
    <m/>
    <m/>
    <x v="50"/>
    <s v="H-Spius Creek H"/>
    <s v="S-Deadman R"/>
    <s v="BC"/>
    <s v="FRTH"/>
    <s v="TOMM"/>
    <s v="N"/>
    <s v=""/>
    <m/>
  </r>
  <r>
    <s v="N"/>
    <n v="4.0999999999999996"/>
    <n v="20171204"/>
    <s v="CDFO"/>
    <s v="CDFO"/>
    <n v="3"/>
    <s v="!03NOCN8815"/>
    <x v="1"/>
    <m/>
    <m/>
    <m/>
    <m/>
    <n v="1"/>
    <n v="1"/>
    <x v="17"/>
    <n v="19890426"/>
    <n v="19890504"/>
    <s v="2FS  TOMMR0252"/>
    <s v="2FS  TOMMH0160"/>
    <s v="2FS  TOMMS0252"/>
    <x v="1"/>
    <s v="H"/>
    <s v="P"/>
    <m/>
    <n v="5.4"/>
    <m/>
    <s v="N"/>
    <m/>
    <m/>
    <m/>
    <m/>
    <n v="0"/>
    <n v="181224"/>
    <m/>
    <m/>
    <s v="W"/>
    <m/>
    <m/>
    <m/>
    <m/>
    <m/>
    <x v="4"/>
    <s v="H-Spius Creek H"/>
    <s v="S-Bonaparte R"/>
    <s v="BC"/>
    <s v="FRTH"/>
    <s v="TOMM"/>
    <s v="N"/>
    <s v=""/>
    <m/>
  </r>
  <r>
    <s v="T"/>
    <n v="4.0999999999999996"/>
    <n v="20171204"/>
    <s v="CDFO"/>
    <s v="CDFO"/>
    <n v="3"/>
    <s v="180267"/>
    <x v="2"/>
    <m/>
    <m/>
    <m/>
    <m/>
    <n v="1"/>
    <n v="2"/>
    <x v="10"/>
    <n v="20090531"/>
    <n v="20090531"/>
    <s v="2FS  TOMFR1958"/>
    <s v="2FS  TOMFH1958"/>
    <s v="2FS  TOMFS1958"/>
    <x v="1"/>
    <s v="H"/>
    <s v="P"/>
    <m/>
    <n v="8.1999999999999993"/>
    <n v="88"/>
    <s v="N"/>
    <n v="5000"/>
    <n v="25848"/>
    <m/>
    <m/>
    <n v="0"/>
    <n v="26007"/>
    <n v="5000"/>
    <n v="528"/>
    <s v="B"/>
    <n v="0.02"/>
    <n v="57"/>
    <n v="200"/>
    <m/>
    <s v="ALSO SEE TAGCODES 180266, 180268 &amp; 180269"/>
    <x v="12"/>
    <s v="H-Shuswap River, Middle,"/>
    <s v="S-Shuswap R Middle"/>
    <s v="BC"/>
    <s v="FRTH"/>
    <s v="TOMF"/>
    <s v="N"/>
    <n v="1.0061513463324048"/>
    <m/>
  </r>
  <r>
    <s v="T"/>
    <n v="4.0999999999999996"/>
    <n v="20171204"/>
    <s v="CDFO"/>
    <s v="CDFO"/>
    <n v="3"/>
    <s v="180269"/>
    <x v="2"/>
    <m/>
    <m/>
    <m/>
    <m/>
    <n v="1"/>
    <n v="2"/>
    <x v="10"/>
    <n v="20090531"/>
    <n v="20090531"/>
    <s v="2FS  TOMFR1958"/>
    <s v="2FS  TOMFH1958"/>
    <s v="2FS  TOMFS1958"/>
    <x v="1"/>
    <s v="H"/>
    <s v="P"/>
    <m/>
    <n v="8.1999999999999993"/>
    <n v="88"/>
    <s v="N"/>
    <n v="5000"/>
    <n v="25473"/>
    <m/>
    <m/>
    <n v="0"/>
    <n v="25630"/>
    <n v="5000"/>
    <n v="520"/>
    <s v="B"/>
    <n v="0.02"/>
    <n v="55"/>
    <n v="200"/>
    <m/>
    <s v="ALSO SEE TAGCODES 180266-180268."/>
    <x v="12"/>
    <s v="H-Shuswap River, Middle,"/>
    <s v="S-Shuswap R Middle"/>
    <s v="BC"/>
    <s v="FRTH"/>
    <s v="TOMF"/>
    <s v="N"/>
    <n v="1.0061633886860597"/>
    <m/>
  </r>
  <r>
    <s v="T"/>
    <n v="4.0999999999999996"/>
    <n v="20171204"/>
    <s v="CDFO"/>
    <s v="CDFO"/>
    <n v="3"/>
    <s v="180276"/>
    <x v="2"/>
    <m/>
    <m/>
    <m/>
    <m/>
    <n v="1"/>
    <n v="2"/>
    <x v="10"/>
    <n v="20090514"/>
    <n v="20090515"/>
    <s v="2FS  TOMFR0161"/>
    <s v="2FS  TOMFH1958"/>
    <s v="2FS  TOMFS0161"/>
    <x v="1"/>
    <s v="H"/>
    <s v="P"/>
    <m/>
    <n v="4.8"/>
    <n v="75"/>
    <s v="N"/>
    <n v="5000"/>
    <n v="50588"/>
    <m/>
    <m/>
    <n v="0"/>
    <n v="50503"/>
    <n v="5000"/>
    <n v="1565"/>
    <s v="B"/>
    <n v="0.03"/>
    <n v="27"/>
    <n v="200"/>
    <m/>
    <s v="ALSO SEE TAGCODES 180277 &amp; 180380-85."/>
    <x v="1"/>
    <s v="H-Shuswap River, Middle,"/>
    <s v="S-Shuswap R Low"/>
    <s v="BC"/>
    <s v="FRTH"/>
    <s v="TOMF"/>
    <s v="N"/>
    <n v="0.99831975962678898"/>
    <m/>
  </r>
  <r>
    <s v="T"/>
    <n v="4.0999999999999996"/>
    <n v="20171204"/>
    <s v="CDFO"/>
    <s v="CDFO"/>
    <n v="3"/>
    <s v="180277"/>
    <x v="2"/>
    <m/>
    <m/>
    <m/>
    <m/>
    <n v="1"/>
    <n v="2"/>
    <x v="10"/>
    <n v="20090514"/>
    <n v="20090515"/>
    <s v="2FS  TOMFR0161"/>
    <s v="2FS  TOMFH1958"/>
    <s v="2FS  TOMFS0161"/>
    <x v="1"/>
    <s v="H"/>
    <s v="P"/>
    <m/>
    <n v="4.8"/>
    <n v="75"/>
    <s v="N"/>
    <n v="5000"/>
    <n v="49741"/>
    <m/>
    <m/>
    <n v="0"/>
    <n v="49567"/>
    <n v="5000"/>
    <n v="1538"/>
    <s v="B"/>
    <n v="0.03"/>
    <n v="24"/>
    <n v="200"/>
    <m/>
    <s v="ALSO SEE TAGCODES 180276 &amp; 180380-85."/>
    <x v="1"/>
    <s v="H-Shuswap River, Middle,"/>
    <s v="S-Shuswap R Low"/>
    <s v="BC"/>
    <s v="FRTH"/>
    <s v="TOMF"/>
    <s v="N"/>
    <n v="0.99650187973703785"/>
    <m/>
  </r>
  <r>
    <s v="T"/>
    <n v="4.0999999999999996"/>
    <n v="20171204"/>
    <s v="CDFO"/>
    <s v="CDFO"/>
    <n v="3"/>
    <s v="180279"/>
    <x v="2"/>
    <m/>
    <m/>
    <s v="D"/>
    <s v="032012H00002504"/>
    <n v="1"/>
    <n v="3"/>
    <x v="30"/>
    <n v="20120516"/>
    <n v="20120516"/>
    <s v="2FS  LWFRR0107"/>
    <s v="2FS  LWFRH0107"/>
    <s v="2FS  LWFRS0107"/>
    <x v="1"/>
    <s v="H"/>
    <s v="P"/>
    <s v="VO"/>
    <n v="4.93"/>
    <m/>
    <s v="N"/>
    <n v="5000"/>
    <n v="48817"/>
    <m/>
    <m/>
    <n v="0"/>
    <n v="111142"/>
    <n v="5000"/>
    <n v="617"/>
    <s v="B"/>
    <n v="1.2500000000000001E-2"/>
    <m/>
    <m/>
    <m/>
    <m/>
    <x v="16"/>
    <s v="H-Chilliwack River H"/>
    <s v="S-Chilliwack R"/>
    <s v="BC"/>
    <s v="FRTH"/>
    <s v="LWFR"/>
    <s v="N"/>
    <n v="2.276706884896655"/>
    <m/>
  </r>
  <r>
    <s v="T"/>
    <n v="4.0999999999999996"/>
    <n v="20171204"/>
    <s v="CDFO"/>
    <s v="CDFO"/>
    <n v="3"/>
    <s v="024816"/>
    <x v="0"/>
    <m/>
    <m/>
    <m/>
    <m/>
    <n v="1"/>
    <n v="2"/>
    <x v="5"/>
    <n v="19880427"/>
    <n v="19880428"/>
    <s v="2FS  TOMFR0188"/>
    <s v="2FS  TOMFH0162"/>
    <s v="2FS  TOMFS0188"/>
    <x v="1"/>
    <s v="H"/>
    <s v="P"/>
    <m/>
    <n v="4.5"/>
    <n v="74"/>
    <s v="N"/>
    <n v="5000"/>
    <n v="51189"/>
    <m/>
    <m/>
    <n v="0"/>
    <n v="514920"/>
    <n v="5000"/>
    <n v="191"/>
    <s v="B"/>
    <n v="3.7000000000000002E-3"/>
    <n v="1"/>
    <m/>
    <m/>
    <m/>
    <x v="48"/>
    <s v="H-Clearwater River, Up, H"/>
    <s v="S-Thompson R N"/>
    <s v="BC"/>
    <s v="FRTH"/>
    <s v="TOMF"/>
    <s v="N"/>
    <n v="10.05919240461818"/>
    <m/>
  </r>
  <r>
    <s v="T"/>
    <n v="4.0999999999999996"/>
    <n v="20171204"/>
    <s v="CDFO"/>
    <s v="CDFO"/>
    <n v="3"/>
    <s v="020259"/>
    <x v="3"/>
    <m/>
    <m/>
    <m/>
    <m/>
    <n v="1"/>
    <n v="2"/>
    <x v="11"/>
    <n v="19900721"/>
    <n v="19900721"/>
    <s v="2FS  UPFRR0155"/>
    <s v="2FS  UPFRH0155"/>
    <s v="2FS  UPFRS0155"/>
    <x v="1"/>
    <s v="H"/>
    <s v="B"/>
    <m/>
    <n v="10"/>
    <n v="98"/>
    <s v="N"/>
    <n v="5000"/>
    <n v="75607"/>
    <m/>
    <m/>
    <n v="5000"/>
    <n v="181"/>
    <m/>
    <m/>
    <m/>
    <n v="2.3999999999999998E-3"/>
    <n v="1"/>
    <m/>
    <m/>
    <s v="TIME OF RELEASE-POST FRESHET.RELEASE @ HATCHERY. SEE 026033(PRE-FRESHET_"/>
    <x v="5"/>
    <s v="H-Quesnel River H"/>
    <s v="S-Quesnel R"/>
    <s v="BC"/>
    <s v="FRTH"/>
    <s v="UPFR"/>
    <s v="N"/>
    <n v="2.3939582313806922E-3"/>
    <m/>
  </r>
  <r>
    <s v="T"/>
    <n v="4.0999999999999996"/>
    <n v="20171204"/>
    <s v="CDFO"/>
    <s v="CDFO"/>
    <n v="3"/>
    <s v="180152"/>
    <x v="0"/>
    <m/>
    <m/>
    <m/>
    <m/>
    <n v="1"/>
    <n v="2"/>
    <x v="13"/>
    <n v="199205"/>
    <n v="19920513"/>
    <s v="2FS  TOMFR2617"/>
    <s v="2FS  TOMFH0162"/>
    <s v="2FS  TOMFS2617"/>
    <x v="1"/>
    <s v="H"/>
    <s v="B"/>
    <m/>
    <n v="5.3"/>
    <n v="78"/>
    <s v="N"/>
    <n v="5000"/>
    <n v="20321"/>
    <m/>
    <m/>
    <n v="0"/>
    <n v="21993"/>
    <m/>
    <m/>
    <s v="B"/>
    <m/>
    <n v="14"/>
    <n v="200"/>
    <m/>
    <s v="AMBIENT TEMP.COMBINE WITH 180151. SEE 180149-50 ACCELERATED."/>
    <x v="29"/>
    <s v="H-Clearwater River, Up, H"/>
    <s v="S-Clearwater R Low"/>
    <s v="BC"/>
    <s v="FRTH"/>
    <s v="TOMF"/>
    <s v="N"/>
    <n v="1.0822794153831012"/>
    <m/>
  </r>
  <r>
    <s v="N"/>
    <n v="4.0999999999999996"/>
    <n v="20171204"/>
    <s v="CDFO"/>
    <s v="CDFO"/>
    <n v="3"/>
    <s v="!03NOCN8320"/>
    <x v="1"/>
    <m/>
    <m/>
    <m/>
    <m/>
    <n v="1"/>
    <n v="2"/>
    <x v="26"/>
    <n v="198406"/>
    <n v="19840620"/>
    <s v="2FS  TOMFR0161"/>
    <s v="2FS  TOMFH0289"/>
    <s v="2FS  TOMFS0161"/>
    <x v="1"/>
    <s v="H"/>
    <s v="P"/>
    <m/>
    <n v="2"/>
    <m/>
    <s v="N"/>
    <m/>
    <m/>
    <m/>
    <m/>
    <n v="0"/>
    <n v="27000"/>
    <m/>
    <m/>
    <m/>
    <m/>
    <m/>
    <m/>
    <m/>
    <m/>
    <x v="1"/>
    <s v="H-Kingfisher Creek/ TOMF"/>
    <s v="S-Shuswap R Low"/>
    <s v="BC"/>
    <s v="FRTH"/>
    <s v="TOMF"/>
    <s v="N"/>
    <s v=""/>
    <m/>
  </r>
  <r>
    <s v="N"/>
    <n v="4.0999999999999996"/>
    <n v="20171204"/>
    <s v="CDFO"/>
    <s v="CDFO"/>
    <n v="3"/>
    <s v="!03NOCN8825"/>
    <x v="1"/>
    <m/>
    <m/>
    <m/>
    <m/>
    <n v="1"/>
    <n v="2"/>
    <x v="17"/>
    <n v="19890608"/>
    <n v="19890608"/>
    <s v="2FS  UPFRR2238"/>
    <s v="2FS  UPFRH0022"/>
    <s v="2FS  UPFRS0155"/>
    <x v="1"/>
    <s v="H"/>
    <s v="B"/>
    <s v="FR"/>
    <m/>
    <m/>
    <s v="N"/>
    <m/>
    <m/>
    <m/>
    <m/>
    <n v="0"/>
    <n v="225"/>
    <m/>
    <m/>
    <m/>
    <m/>
    <m/>
    <m/>
    <m/>
    <m/>
    <x v="81"/>
    <s v="H-Williams Lk Schools"/>
    <s v="S-Quesnel R"/>
    <s v="BC"/>
    <s v="FRTH"/>
    <s v="UPFR"/>
    <s v="N"/>
    <s v=""/>
    <m/>
  </r>
  <r>
    <s v="N"/>
    <n v="4.0999999999999996"/>
    <n v="20171204"/>
    <s v="CDFO"/>
    <s v="CDFO"/>
    <n v="3"/>
    <s v="!03NOCN8826"/>
    <x v="1"/>
    <m/>
    <m/>
    <m/>
    <m/>
    <n v="1"/>
    <n v="2"/>
    <x v="17"/>
    <n v="19890619"/>
    <n v="19890619"/>
    <s v="2FS  UPFRR0155"/>
    <s v="2FS  UPFRH0022"/>
    <s v="2FS  UPFRS0155"/>
    <x v="1"/>
    <s v="H"/>
    <s v="B"/>
    <s v="FR"/>
    <m/>
    <m/>
    <s v="N"/>
    <m/>
    <m/>
    <m/>
    <m/>
    <n v="0"/>
    <n v="75"/>
    <m/>
    <m/>
    <m/>
    <m/>
    <m/>
    <m/>
    <m/>
    <m/>
    <x v="5"/>
    <s v="H-Williams Lk Schools"/>
    <s v="S-Quesnel R"/>
    <s v="BC"/>
    <s v="FRTH"/>
    <s v="UPFR"/>
    <s v="N"/>
    <s v=""/>
    <m/>
  </r>
  <r>
    <s v="N"/>
    <n v="4.0999999999999996"/>
    <n v="20171204"/>
    <s v="CDFO"/>
    <s v="CDFO"/>
    <n v="3"/>
    <s v="!03NOCN8835"/>
    <x v="1"/>
    <m/>
    <m/>
    <m/>
    <m/>
    <n v="1"/>
    <n v="2"/>
    <x v="17"/>
    <n v="19890515"/>
    <n v="19890515"/>
    <s v="2FS  TOMFR0162"/>
    <s v="2FS  TOMFH1924"/>
    <s v="2FS  TOMFS0162"/>
    <x v="2"/>
    <s v="H"/>
    <s v="B"/>
    <s v="FR"/>
    <m/>
    <m/>
    <s v="N"/>
    <m/>
    <m/>
    <m/>
    <m/>
    <n v="0"/>
    <n v="80"/>
    <m/>
    <m/>
    <m/>
    <m/>
    <m/>
    <m/>
    <m/>
    <m/>
    <x v="19"/>
    <s v="H-North Thompson Schools"/>
    <s v="S-Clearwater R Up"/>
    <s v="BC"/>
    <s v="FRTH"/>
    <s v="TOMF"/>
    <s v="N"/>
    <s v=""/>
    <m/>
  </r>
  <r>
    <s v="N"/>
    <n v="4.0999999999999996"/>
    <n v="20171204"/>
    <s v="CDFO"/>
    <s v="CDFO"/>
    <n v="3"/>
    <s v="!03NOCN8840"/>
    <x v="1"/>
    <m/>
    <m/>
    <m/>
    <m/>
    <n v="1"/>
    <n v="2"/>
    <x v="17"/>
    <n v="19890516"/>
    <n v="19890516"/>
    <s v="2FS  TOMFR0161"/>
    <s v="2FS  TOMFH2559"/>
    <s v="2FS  TOMFS0161"/>
    <x v="2"/>
    <s v="H"/>
    <s v="B"/>
    <s v="FR"/>
    <m/>
    <m/>
    <s v="N"/>
    <m/>
    <m/>
    <m/>
    <m/>
    <n v="0"/>
    <n v="250"/>
    <m/>
    <m/>
    <m/>
    <m/>
    <m/>
    <m/>
    <m/>
    <m/>
    <x v="1"/>
    <s v="H-Vernon Schools"/>
    <s v="S-Shuswap R Low"/>
    <s v="BC"/>
    <s v="FRTH"/>
    <s v="TOMF"/>
    <s v="N"/>
    <s v=""/>
    <m/>
  </r>
  <r>
    <s v="N"/>
    <n v="4.0999999999999996"/>
    <n v="20171204"/>
    <s v="CDFO"/>
    <s v="CDFO"/>
    <n v="3"/>
    <s v="!03NOCN8821"/>
    <x v="1"/>
    <m/>
    <m/>
    <m/>
    <m/>
    <n v="1"/>
    <n v="1"/>
    <x v="17"/>
    <n v="19890515"/>
    <n v="19890517"/>
    <s v="2FS  UPFRR0263"/>
    <s v="2FS  UPFRH0155"/>
    <s v="2FS  UPFRS0263"/>
    <x v="1"/>
    <s v="H"/>
    <s v="P"/>
    <m/>
    <n v="8.6"/>
    <m/>
    <s v="N"/>
    <m/>
    <m/>
    <m/>
    <m/>
    <n v="0"/>
    <n v="327830"/>
    <m/>
    <m/>
    <m/>
    <m/>
    <m/>
    <m/>
    <m/>
    <m/>
    <x v="33"/>
    <s v="H-Quesnel River H"/>
    <s v="S-Bowron R"/>
    <s v="BC"/>
    <s v="FRTH"/>
    <s v="UPFR"/>
    <s v="N"/>
    <s v=""/>
    <m/>
  </r>
  <r>
    <s v="T"/>
    <n v="4.0999999999999996"/>
    <n v="20171204"/>
    <s v="CDFO"/>
    <s v="CDFO"/>
    <n v="3"/>
    <s v="180301"/>
    <x v="0"/>
    <m/>
    <m/>
    <m/>
    <m/>
    <n v="1"/>
    <n v="1"/>
    <x v="28"/>
    <n v="19920427"/>
    <n v="19920428"/>
    <s v="2FS  TOMMR1387"/>
    <s v="2FS  TOMMH0160"/>
    <s v="2FS  TOMMS1387"/>
    <x v="3"/>
    <s v="H"/>
    <s v="B"/>
    <m/>
    <n v="24.4"/>
    <n v="129"/>
    <s v="N"/>
    <n v="5000"/>
    <n v="24815"/>
    <m/>
    <m/>
    <n v="0"/>
    <n v="2819"/>
    <n v="5000"/>
    <n v="125"/>
    <s v="W"/>
    <n v="5.0000000000000001E-3"/>
    <n v="33"/>
    <n v="1000"/>
    <m/>
    <s v="TIME OF RELEASE: YEARLING"/>
    <x v="18"/>
    <s v="H-Spius Creek H"/>
    <s v="S-Coldwater R"/>
    <s v="BC"/>
    <s v="FRTH"/>
    <s v="TOMM"/>
    <s v="N"/>
    <n v="0.11360064477130767"/>
    <m/>
  </r>
  <r>
    <s v="T"/>
    <n v="4.0999999999999996"/>
    <n v="20171204"/>
    <s v="CDFO"/>
    <s v="CDFO"/>
    <n v="3"/>
    <s v="025635"/>
    <x v="3"/>
    <m/>
    <m/>
    <m/>
    <m/>
    <n v="1"/>
    <n v="2"/>
    <x v="17"/>
    <n v="19900223"/>
    <n v="19900325"/>
    <s v="2FS  UPFRR0155"/>
    <s v="2FS  UPFRH0155"/>
    <s v="2FS  UPFRS0155"/>
    <x v="3"/>
    <s v="H"/>
    <s v="B"/>
    <m/>
    <n v="15.1"/>
    <n v="108"/>
    <s v="N"/>
    <n v="5000"/>
    <n v="48676"/>
    <m/>
    <m/>
    <n v="0"/>
    <n v="1255"/>
    <m/>
    <m/>
    <s v="P"/>
    <m/>
    <n v="1"/>
    <n v="1000"/>
    <m/>
    <s v="TIME OF RELEASE- YEARLING. LOWER EARTHEN CHANNEL REARED"/>
    <x v="5"/>
    <s v="H-Quesnel River H"/>
    <s v="S-Quesnel R"/>
    <s v="BC"/>
    <s v="FRTH"/>
    <s v="UPFR"/>
    <s v="N"/>
    <n v="2.578272660037801E-2"/>
    <m/>
  </r>
  <r>
    <s v="T"/>
    <n v="4.0999999999999996"/>
    <n v="20171204"/>
    <s v="CDFO"/>
    <s v="CDFO"/>
    <n v="3"/>
    <s v="025637"/>
    <x v="3"/>
    <m/>
    <m/>
    <m/>
    <m/>
    <n v="1"/>
    <n v="1"/>
    <x v="11"/>
    <n v="19900402"/>
    <n v="19900402"/>
    <s v="2FS  UPFRR0352"/>
    <s v="2FS  UPFRH0155"/>
    <s v="2FS  UPFRS0352"/>
    <x v="1"/>
    <s v="H"/>
    <s v="B"/>
    <m/>
    <n v="8.1"/>
    <n v="89"/>
    <s v="N"/>
    <n v="5000"/>
    <n v="52395"/>
    <m/>
    <m/>
    <n v="0"/>
    <n v="489"/>
    <n v="5000"/>
    <n v="135"/>
    <s v="C"/>
    <n v="2.5999999999999999E-3"/>
    <n v="1"/>
    <m/>
    <m/>
    <s v="EGGS INCUBATED USING HEATED WELL WATER. SEE 025638"/>
    <x v="31"/>
    <s v="H-Quesnel River H"/>
    <s v="S-Cariboo R Up"/>
    <s v="BC"/>
    <s v="FRTH"/>
    <s v="UPFR"/>
    <s v="N"/>
    <n v="9.3329516175207558E-3"/>
    <m/>
  </r>
  <r>
    <s v="T"/>
    <n v="4.0999999999999996"/>
    <n v="20171204"/>
    <s v="CDFO"/>
    <s v="CDFO"/>
    <n v="3"/>
    <s v="025638"/>
    <x v="3"/>
    <m/>
    <m/>
    <m/>
    <m/>
    <n v="1"/>
    <n v="1"/>
    <x v="11"/>
    <n v="19900501"/>
    <n v="19900501"/>
    <s v="2FS  UPFRR0352"/>
    <s v="2FS  UPFRH0155"/>
    <s v="2FS  UPFRS0352"/>
    <x v="1"/>
    <s v="H"/>
    <s v="B"/>
    <m/>
    <n v="8.8000000000000007"/>
    <n v="93"/>
    <s v="N"/>
    <n v="5000"/>
    <n v="52203"/>
    <m/>
    <m/>
    <n v="0"/>
    <n v="6129"/>
    <n v="5000"/>
    <n v="449"/>
    <s v="B"/>
    <n v="8.5000000000000006E-3"/>
    <n v="30"/>
    <m/>
    <m/>
    <s v="EGGS INCUBATED WITH AMBIENT WATER. SEE 025637"/>
    <x v="31"/>
    <s v="H-Quesnel River H"/>
    <s v="S-Cariboo R Up"/>
    <s v="BC"/>
    <s v="FRTH"/>
    <s v="UPFR"/>
    <s v="N"/>
    <n v="0.11740704557209355"/>
    <m/>
  </r>
  <r>
    <s v="T"/>
    <n v="4.0999999999999996"/>
    <n v="20171204"/>
    <s v="CDFO"/>
    <s v="CDFO"/>
    <n v="3"/>
    <s v="020120"/>
    <x v="0"/>
    <m/>
    <m/>
    <m/>
    <m/>
    <n v="1"/>
    <n v="1"/>
    <x v="11"/>
    <n v="19900425"/>
    <n v="19900426"/>
    <s v="2FS  UPFRR0273"/>
    <s v="2FS  UPFRH0155"/>
    <s v="2FS  UPFRS0273"/>
    <x v="1"/>
    <s v="H"/>
    <s v="P"/>
    <m/>
    <n v="7.5"/>
    <n v="87"/>
    <s v="N"/>
    <n v="5000"/>
    <n v="26814"/>
    <m/>
    <m/>
    <n v="0"/>
    <n v="34434"/>
    <n v="5000"/>
    <n v="270"/>
    <s v="C"/>
    <n v="0.01"/>
    <n v="30"/>
    <n v="166"/>
    <m/>
    <s v="REPLICATE OF 020115 &amp; 020122."/>
    <x v="59"/>
    <s v="H-Quesnel River H"/>
    <s v="S-Chilcotin R"/>
    <s v="BC"/>
    <s v="FRTH"/>
    <s v="UPFR"/>
    <s v="N"/>
    <n v="1.2841799060192436"/>
    <m/>
  </r>
  <r>
    <s v="T"/>
    <n v="4.0999999999999996"/>
    <n v="20171204"/>
    <s v="CDFO"/>
    <s v="CDFO"/>
    <n v="3"/>
    <s v="020122"/>
    <x v="0"/>
    <m/>
    <m/>
    <m/>
    <m/>
    <n v="1"/>
    <n v="1"/>
    <x v="11"/>
    <n v="19900425"/>
    <n v="19900426"/>
    <s v="2FS  UPFRR0273"/>
    <s v="2FS  UPFRH0155"/>
    <s v="2FS  UPFRS0273"/>
    <x v="1"/>
    <s v="H"/>
    <s v="P"/>
    <m/>
    <n v="7.5"/>
    <n v="87"/>
    <s v="N"/>
    <n v="5000"/>
    <n v="26539"/>
    <m/>
    <m/>
    <n v="0"/>
    <n v="34081"/>
    <n v="5000"/>
    <n v="268"/>
    <s v="C"/>
    <n v="0.01"/>
    <n v="30"/>
    <n v="168"/>
    <m/>
    <s v="REPLICATE OF 020120 &amp; 020115."/>
    <x v="59"/>
    <s v="H-Quesnel River H"/>
    <s v="S-Chilcotin R"/>
    <s v="BC"/>
    <s v="FRTH"/>
    <s v="UPFR"/>
    <s v="N"/>
    <n v="1.2841855382644409"/>
    <m/>
  </r>
  <r>
    <s v="T"/>
    <n v="4.0999999999999996"/>
    <n v="20171204"/>
    <s v="CDFO"/>
    <s v="CDFO"/>
    <n v="3"/>
    <s v="025710"/>
    <x v="0"/>
    <m/>
    <m/>
    <m/>
    <m/>
    <n v="1"/>
    <n v="2"/>
    <x v="17"/>
    <n v="19900223"/>
    <n v="19900223"/>
    <s v="2FS  TOMFR0156"/>
    <s v="2FS  TOMFH0156"/>
    <s v="2FS  TOMFS0156"/>
    <x v="3"/>
    <s v="H"/>
    <s v="P"/>
    <m/>
    <n v="17.600000000000001"/>
    <m/>
    <s v="N"/>
    <n v="5000"/>
    <n v="10660"/>
    <m/>
    <m/>
    <m/>
    <m/>
    <m/>
    <m/>
    <m/>
    <m/>
    <n v="1"/>
    <m/>
    <m/>
    <s v="TIME OF RELEASE-YEARLING. SEE 026029, 025906, 026030."/>
    <x v="6"/>
    <s v="H-Eagle River H"/>
    <s v="S-Eagle R"/>
    <s v="BC"/>
    <s v="FRTH"/>
    <s v="TOMF"/>
    <s v="N"/>
    <n v="0"/>
    <m/>
  </r>
  <r>
    <s v="T"/>
    <n v="4.0999999999999996"/>
    <n v="20171204"/>
    <s v="CDFO"/>
    <s v="CDFO"/>
    <n v="3"/>
    <s v="023031"/>
    <x v="0"/>
    <m/>
    <m/>
    <m/>
    <m/>
    <n v="1"/>
    <n v="1"/>
    <x v="23"/>
    <n v="19850406"/>
    <n v="19850408"/>
    <s v="2FS  UPFRR0263"/>
    <s v="2FS  UPFRH0155"/>
    <s v="2FS  UPFRS0263"/>
    <x v="1"/>
    <s v="H"/>
    <s v="P"/>
    <m/>
    <n v="3.9"/>
    <m/>
    <s v="N"/>
    <n v="5000"/>
    <n v="27191"/>
    <m/>
    <m/>
    <n v="0"/>
    <n v="19221"/>
    <n v="5000"/>
    <n v="275"/>
    <s v="B"/>
    <n v="0.01"/>
    <n v="1"/>
    <m/>
    <m/>
    <m/>
    <x v="33"/>
    <s v="H-Quesnel River H"/>
    <s v="S-Bowron R"/>
    <s v="BC"/>
    <s v="FRTH"/>
    <s v="UPFR"/>
    <s v="N"/>
    <n v="0.70688830863153251"/>
    <m/>
  </r>
  <r>
    <s v="T"/>
    <n v="4.0999999999999996"/>
    <n v="20171204"/>
    <s v="CDFO"/>
    <s v="CDFO"/>
    <n v="3"/>
    <s v="023038"/>
    <x v="0"/>
    <m/>
    <m/>
    <m/>
    <m/>
    <n v="1"/>
    <n v="1"/>
    <x v="23"/>
    <n v="19850409"/>
    <n v="19850413"/>
    <s v="2FS  TOMMR0253"/>
    <s v="2FS  TOMMH0160"/>
    <s v="2FS  TOMMS0253"/>
    <x v="1"/>
    <s v="H"/>
    <s v="B"/>
    <m/>
    <n v="5"/>
    <m/>
    <s v="N"/>
    <n v="5000"/>
    <n v="30830"/>
    <m/>
    <m/>
    <n v="5000"/>
    <n v="926"/>
    <m/>
    <m/>
    <m/>
    <n v="2.92E-2"/>
    <n v="1"/>
    <m/>
    <m/>
    <s v="IMPRINTED"/>
    <x v="8"/>
    <s v="H-Spius Creek H"/>
    <s v="S-Nicola R"/>
    <s v="BC"/>
    <s v="FRTH"/>
    <s v="TOMM"/>
    <s v="N"/>
    <n v="3.003567953292248E-2"/>
    <m/>
  </r>
  <r>
    <s v="T"/>
    <n v="4.0999999999999996"/>
    <n v="20171204"/>
    <s v="CDFO"/>
    <s v="CDFO"/>
    <n v="3"/>
    <s v="023044"/>
    <x v="0"/>
    <m/>
    <m/>
    <m/>
    <m/>
    <n v="1"/>
    <n v="2"/>
    <x v="23"/>
    <n v="19850525"/>
    <n v="19850526"/>
    <s v="2FS  TOMFR0162"/>
    <s v="2FS  TOMFH0162"/>
    <s v="2FS  TOMFS0162"/>
    <x v="1"/>
    <s v="H"/>
    <s v="B"/>
    <m/>
    <n v="4.0999999999999996"/>
    <m/>
    <s v="N"/>
    <n v="5000"/>
    <n v="40288"/>
    <m/>
    <m/>
    <n v="0"/>
    <n v="137218"/>
    <n v="5000"/>
    <n v="1016"/>
    <m/>
    <n v="2.46E-2"/>
    <n v="1"/>
    <m/>
    <m/>
    <s v="LATE RELEASE ABOVE THE HATCHERY"/>
    <x v="19"/>
    <s v="H-Clearwater River, Up, H"/>
    <s v="S-Clearwater R Up"/>
    <s v="BC"/>
    <s v="FRTH"/>
    <s v="TOMF"/>
    <s v="N"/>
    <n v="3.4059273232724383"/>
    <m/>
  </r>
  <r>
    <s v="T"/>
    <n v="4.0999999999999996"/>
    <n v="20171204"/>
    <s v="CDFO"/>
    <s v="CDFO"/>
    <n v="3"/>
    <s v="023052"/>
    <x v="0"/>
    <m/>
    <m/>
    <m/>
    <m/>
    <n v="1"/>
    <n v="2"/>
    <x v="23"/>
    <n v="19850421"/>
    <n v="19850423"/>
    <s v="2FS  TOMFR0045"/>
    <s v="2FS  TOMFH0162"/>
    <s v="2FS  TOMFS0045"/>
    <x v="1"/>
    <s v="H"/>
    <s v="B"/>
    <m/>
    <n v="3.8"/>
    <m/>
    <s v="N"/>
    <n v="5000"/>
    <n v="49588"/>
    <m/>
    <m/>
    <n v="0"/>
    <n v="19658"/>
    <n v="5000"/>
    <n v="1305"/>
    <m/>
    <n v="2.5600000000000001E-2"/>
    <n v="1"/>
    <m/>
    <m/>
    <s v="TIME OF RELEASE-EARLY"/>
    <x v="17"/>
    <s v="H-Clearwater River, Up, H"/>
    <s v="S-Raft R"/>
    <s v="BC"/>
    <s v="FRTH"/>
    <s v="TOMF"/>
    <s v="N"/>
    <n v="0.39642655481164796"/>
    <m/>
  </r>
  <r>
    <s v="T"/>
    <n v="4.0999999999999996"/>
    <n v="20171204"/>
    <s v="CDFO"/>
    <s v="CDFO"/>
    <n v="3"/>
    <s v="180544"/>
    <x v="0"/>
    <m/>
    <m/>
    <m/>
    <m/>
    <n v="1"/>
    <n v="1"/>
    <x v="13"/>
    <n v="19930410"/>
    <n v="19930410"/>
    <s v="2FS  UPFRR1890"/>
    <s v="2FS  UPFRH0270"/>
    <s v="2FS  UPFRS1890"/>
    <x v="3"/>
    <s v="H"/>
    <s v="P"/>
    <m/>
    <n v="11.8"/>
    <n v="100"/>
    <s v="N"/>
    <n v="5000"/>
    <n v="25808"/>
    <m/>
    <m/>
    <n v="0"/>
    <n v="264"/>
    <n v="5000"/>
    <n v="261"/>
    <s v="C"/>
    <n v="0.01"/>
    <n v="1"/>
    <m/>
    <m/>
    <m/>
    <x v="15"/>
    <s v="H-Penny H"/>
    <s v="S-Dome Cr"/>
    <s v="BC"/>
    <s v="FRTH"/>
    <s v="UPFR"/>
    <s v="N"/>
    <n v="1.022938623682579E-2"/>
    <m/>
  </r>
  <r>
    <s v="T"/>
    <n v="4.0999999999999996"/>
    <n v="20171204"/>
    <s v="CDFO"/>
    <s v="CDFO"/>
    <n v="3"/>
    <s v="180546"/>
    <x v="0"/>
    <m/>
    <m/>
    <m/>
    <m/>
    <n v="1"/>
    <n v="2"/>
    <x v="4"/>
    <n v="19930506"/>
    <n v="19930506"/>
    <s v="2FS  UPFRR2722"/>
    <s v="2FS  UPFRH0158"/>
    <s v="2FS  UPFRS0158"/>
    <x v="1"/>
    <s v="H"/>
    <s v="B"/>
    <m/>
    <n v="7"/>
    <m/>
    <s v="N"/>
    <n v="5000"/>
    <n v="25913"/>
    <m/>
    <m/>
    <n v="0"/>
    <n v="13305"/>
    <m/>
    <m/>
    <s v="B"/>
    <m/>
    <n v="1"/>
    <n v="100"/>
    <m/>
    <s v="NECHAKO RIVER STUDY; ALSO SEE 180547 &amp; 180239"/>
    <x v="55"/>
    <s v="H-Stuart River"/>
    <s v="S-Stuart R"/>
    <s v="BC"/>
    <s v="FRTH"/>
    <s v="UPFR"/>
    <s v="N"/>
    <n v="0.51344884806853708"/>
    <m/>
  </r>
  <r>
    <s v="N"/>
    <n v="4.0999999999999996"/>
    <n v="20171204"/>
    <s v="CDFO"/>
    <s v="CDFO"/>
    <n v="3"/>
    <s v="!03NOCN8913"/>
    <x v="1"/>
    <m/>
    <m/>
    <m/>
    <m/>
    <n v="1"/>
    <n v="2"/>
    <x v="11"/>
    <n v="19900725"/>
    <n v="19900725"/>
    <s v="2FS  UPFRR2737"/>
    <s v="2FS  UPFRH0155"/>
    <s v="2FS  UPFRS2737"/>
    <x v="1"/>
    <s v="H"/>
    <s v="P"/>
    <m/>
    <n v="11.8"/>
    <n v="99"/>
    <s v="N"/>
    <m/>
    <m/>
    <m/>
    <m/>
    <n v="0"/>
    <n v="7122"/>
    <m/>
    <m/>
    <s v="B"/>
    <m/>
    <m/>
    <m/>
    <m/>
    <m/>
    <x v="47"/>
    <s v="H-Quesnel River H"/>
    <s v="S-Cariboo R Low"/>
    <s v="BC"/>
    <s v="FRTH"/>
    <s v="UPFR"/>
    <s v="N"/>
    <s v=""/>
    <m/>
  </r>
  <r>
    <s v="N"/>
    <n v="4.0999999999999996"/>
    <n v="20171204"/>
    <s v="CDFO"/>
    <s v="CDFO"/>
    <n v="3"/>
    <s v="!03NOCN8914"/>
    <x v="1"/>
    <m/>
    <m/>
    <m/>
    <m/>
    <n v="1"/>
    <n v="2"/>
    <x v="11"/>
    <n v="19900516"/>
    <n v="19900516"/>
    <s v="2FS  TOMFR1958"/>
    <s v="2FS  TOMFH1958"/>
    <s v="2FS  TOMFS1958"/>
    <x v="1"/>
    <s v="H"/>
    <s v="P"/>
    <m/>
    <n v="5.5"/>
    <n v="77"/>
    <s v="N"/>
    <m/>
    <m/>
    <m/>
    <m/>
    <n v="0"/>
    <n v="23180"/>
    <m/>
    <m/>
    <s v="W"/>
    <m/>
    <m/>
    <m/>
    <m/>
    <s v="PROGENY OF LATE SPAWNERS"/>
    <x v="12"/>
    <s v="H-Shuswap River, Middle,"/>
    <s v="S-Shuswap R Middle"/>
    <s v="BC"/>
    <s v="FRTH"/>
    <s v="TOMF"/>
    <s v="N"/>
    <s v=""/>
    <m/>
  </r>
  <r>
    <s v="N"/>
    <n v="4.0999999999999996"/>
    <n v="20171204"/>
    <s v="CDFO"/>
    <s v="CDFO"/>
    <n v="3"/>
    <s v="!03NOCN8915"/>
    <x v="1"/>
    <m/>
    <m/>
    <m/>
    <m/>
    <n v="1"/>
    <n v="1"/>
    <x v="11"/>
    <n v="19900402"/>
    <n v="19900403"/>
    <s v="2FS  TOMMR0252"/>
    <s v="2FS  TOMMH0160"/>
    <s v="2FS  TOMMS0252"/>
    <x v="2"/>
    <s v="H"/>
    <s v="P"/>
    <m/>
    <n v="2.9"/>
    <n v="65"/>
    <s v="N"/>
    <m/>
    <m/>
    <m/>
    <m/>
    <n v="0"/>
    <n v="69460"/>
    <m/>
    <m/>
    <s v="B"/>
    <m/>
    <m/>
    <m/>
    <m/>
    <m/>
    <x v="4"/>
    <s v="H-Spius Creek H"/>
    <s v="S-Bonaparte R"/>
    <s v="BC"/>
    <s v="FRTH"/>
    <s v="TOMM"/>
    <s v="N"/>
    <s v=""/>
    <m/>
  </r>
  <r>
    <s v="T"/>
    <n v="4.0999999999999996"/>
    <n v="20171204"/>
    <s v="CDFO"/>
    <s v="CDFO"/>
    <n v="3"/>
    <s v="021959"/>
    <x v="0"/>
    <m/>
    <m/>
    <m/>
    <m/>
    <n v="1"/>
    <n v="1"/>
    <x v="24"/>
    <n v="19820812"/>
    <n v="19820820"/>
    <s v="2FS  LWFRR0152"/>
    <s v="2FS  LWFRH0152"/>
    <s v="2FS  LWFRS0152"/>
    <x v="2"/>
    <s v="H"/>
    <s v="P"/>
    <m/>
    <n v="3.7"/>
    <m/>
    <s v="N"/>
    <n v="5000"/>
    <n v="9005"/>
    <m/>
    <m/>
    <n v="5000"/>
    <n v="426"/>
    <n v="0"/>
    <n v="375"/>
    <m/>
    <n v="4.5199999999999997E-2"/>
    <n v="1"/>
    <m/>
    <m/>
    <m/>
    <x v="13"/>
    <s v="H-Birkenhead River H"/>
    <s v="S-Birkenhead R"/>
    <s v="BC"/>
    <s v="FRTH"/>
    <s v="LWFR"/>
    <s v="N"/>
    <n v="4.7307051637978902E-2"/>
    <m/>
  </r>
  <r>
    <s v="T"/>
    <n v="4.0999999999999996"/>
    <n v="20171204"/>
    <s v="CDFO"/>
    <s v="CDFO"/>
    <n v="3"/>
    <s v="021717"/>
    <x v="0"/>
    <m/>
    <m/>
    <m/>
    <m/>
    <n v="1"/>
    <n v="2"/>
    <x v="23"/>
    <n v="19850415"/>
    <n v="19850507"/>
    <s v="2FS  UPFRR0158"/>
    <s v="2FS  UPFRH0158"/>
    <s v="2FS  UPFRS0158"/>
    <x v="1"/>
    <s v="H"/>
    <s v="B"/>
    <m/>
    <n v="5.8"/>
    <m/>
    <s v="N"/>
    <n v="5000"/>
    <n v="102737"/>
    <m/>
    <m/>
    <n v="0"/>
    <n v="62171"/>
    <m/>
    <m/>
    <m/>
    <m/>
    <n v="1"/>
    <m/>
    <m/>
    <s v="NECHAKO RIVER STUDY"/>
    <x v="2"/>
    <s v="H-Stuart River"/>
    <s v="S-Stuart R"/>
    <s v="BC"/>
    <s v="FRTH"/>
    <s v="UPFR"/>
    <s v="N"/>
    <n v="0.60514712323700326"/>
    <m/>
  </r>
  <r>
    <s v="T"/>
    <n v="4.0999999999999996"/>
    <n v="20171204"/>
    <s v="CDFO"/>
    <s v="CDFO"/>
    <n v="3"/>
    <s v="021952"/>
    <x v="0"/>
    <m/>
    <m/>
    <m/>
    <m/>
    <n v="1"/>
    <n v="1"/>
    <x v="37"/>
    <n v="19810711"/>
    <n v="19810718"/>
    <s v="2FS  UPFRR0262"/>
    <s v="2FS  UPFRH0270"/>
    <s v="2FS  UPFRS0262"/>
    <x v="2"/>
    <s v="H"/>
    <s v="P"/>
    <m/>
    <n v="1.9"/>
    <m/>
    <s v="N"/>
    <n v="5000"/>
    <n v="44053"/>
    <m/>
    <m/>
    <n v="0"/>
    <n v="12240"/>
    <n v="5000"/>
    <n v="1185"/>
    <m/>
    <n v="2.6200000000000001E-2"/>
    <n v="1"/>
    <m/>
    <m/>
    <m/>
    <x v="56"/>
    <s v="H-Penny H"/>
    <s v="S-Slim Cr"/>
    <s v="BC"/>
    <s v="FRTH"/>
    <s v="UPFR"/>
    <s v="N"/>
    <n v="0.27784713867387012"/>
    <m/>
  </r>
  <r>
    <s v="T"/>
    <n v="4.0999999999999996"/>
    <n v="20171204"/>
    <s v="CDFO"/>
    <s v="CDFO"/>
    <n v="3"/>
    <s v="021655"/>
    <x v="0"/>
    <m/>
    <m/>
    <m/>
    <m/>
    <n v="1"/>
    <n v="1"/>
    <x v="38"/>
    <n v="19780718"/>
    <n v="19780720"/>
    <s v="2FS  LWFRR0152"/>
    <s v="2FS  LWFRH0152"/>
    <s v="2FS  LWFRS0152"/>
    <x v="2"/>
    <s v="H"/>
    <s v="P"/>
    <m/>
    <n v="2.5"/>
    <m/>
    <s v="N"/>
    <n v="5000"/>
    <n v="14793"/>
    <m/>
    <m/>
    <n v="0"/>
    <n v="1224"/>
    <n v="5000"/>
    <n v="302"/>
    <m/>
    <n v="0.02"/>
    <n v="1"/>
    <m/>
    <m/>
    <m/>
    <x v="13"/>
    <s v="H-Birkenhead River H"/>
    <s v="S-Birkenhead R"/>
    <s v="BC"/>
    <s v="FRTH"/>
    <s v="LWFR"/>
    <s v="N"/>
    <n v="8.2741837355505984E-2"/>
    <m/>
  </r>
  <r>
    <s v="T"/>
    <n v="4.0999999999999996"/>
    <n v="20171204"/>
    <s v="CDFO"/>
    <s v="CDFO"/>
    <n v="3"/>
    <s v="022145"/>
    <x v="0"/>
    <m/>
    <m/>
    <m/>
    <m/>
    <n v="1"/>
    <n v="1"/>
    <x v="37"/>
    <n v="19810820"/>
    <n v="19810824"/>
    <s v="2FS  UPFRR0263"/>
    <s v="2FS  UPFRH0270"/>
    <s v="2FS  UPFRS0263"/>
    <x v="2"/>
    <s v="H"/>
    <s v="P"/>
    <m/>
    <n v="1.7"/>
    <m/>
    <s v="N"/>
    <n v="5000"/>
    <n v="24432"/>
    <m/>
    <m/>
    <n v="0"/>
    <n v="2386"/>
    <n v="5000"/>
    <n v="2148"/>
    <m/>
    <n v="8.0799999999999997E-2"/>
    <n v="5"/>
    <m/>
    <m/>
    <s v="APPROX. 8% OF FISH BLIND"/>
    <x v="33"/>
    <s v="H-Penny H"/>
    <s v="S-Bowron R"/>
    <s v="BC"/>
    <s v="FRTH"/>
    <s v="UPFR"/>
    <s v="N"/>
    <n v="9.7658808120497709E-2"/>
    <m/>
  </r>
  <r>
    <s v="T"/>
    <n v="4.0999999999999996"/>
    <n v="20171204"/>
    <s v="CDFO"/>
    <s v="CDFO"/>
    <n v="3"/>
    <s v="022416"/>
    <x v="0"/>
    <m/>
    <m/>
    <m/>
    <m/>
    <n v="1"/>
    <n v="1"/>
    <x v="24"/>
    <n v="19820426"/>
    <n v="19820430"/>
    <s v="2FS  TOMMR0253"/>
    <s v="2FS  TOMMH0157"/>
    <s v="2FS  TOMMS0253"/>
    <x v="2"/>
    <s v="H"/>
    <s v="P"/>
    <m/>
    <n v="1.3"/>
    <m/>
    <s v="N"/>
    <n v="5000"/>
    <n v="7050"/>
    <m/>
    <m/>
    <n v="0"/>
    <n v="6800"/>
    <n v="5000"/>
    <n v="450"/>
    <m/>
    <n v="0.06"/>
    <n v="7"/>
    <m/>
    <m/>
    <m/>
    <x v="8"/>
    <s v="H-Loon Creek H"/>
    <s v="S-Nicola R"/>
    <s v="BC"/>
    <s v="FRTH"/>
    <s v="TOMM"/>
    <s v="N"/>
    <n v="0.96453900709219853"/>
    <m/>
  </r>
  <r>
    <s v="T"/>
    <n v="4.0999999999999996"/>
    <n v="20171204"/>
    <s v="CDFO"/>
    <s v="CDFO"/>
    <n v="3"/>
    <s v="180304"/>
    <x v="0"/>
    <m/>
    <m/>
    <m/>
    <m/>
    <n v="1"/>
    <n v="1"/>
    <x v="28"/>
    <n v="19920325"/>
    <n v="19920424"/>
    <s v="2FS  TOMMR0253"/>
    <s v="2FS  TOMMH0160"/>
    <s v="2FS  TOMMS0253"/>
    <x v="3"/>
    <s v="H"/>
    <s v="P"/>
    <m/>
    <n v="20.399999999999999"/>
    <n v="118"/>
    <s v="N"/>
    <n v="5000"/>
    <n v="24964"/>
    <m/>
    <m/>
    <n v="0"/>
    <n v="46855"/>
    <n v="5000"/>
    <n v="75"/>
    <s v="W"/>
    <n v="3.0000000000000001E-3"/>
    <n v="27"/>
    <n v="666"/>
    <m/>
    <s v="TIME OF RELEASE: YEARLING"/>
    <x v="8"/>
    <s v="H-Spius Creek H"/>
    <s v="S-Nicola R"/>
    <s v="BC"/>
    <s v="FRTH"/>
    <s v="TOMM"/>
    <s v="N"/>
    <n v="1.8769027399455216"/>
    <m/>
  </r>
  <r>
    <s v="T"/>
    <n v="4.0999999999999996"/>
    <n v="20171204"/>
    <s v="CDFO"/>
    <s v="CDFO"/>
    <n v="3"/>
    <s v="180305"/>
    <x v="0"/>
    <m/>
    <m/>
    <m/>
    <m/>
    <n v="1"/>
    <n v="1"/>
    <x v="28"/>
    <n v="19920325"/>
    <n v="19920424"/>
    <s v="2FS  TOMMR0253"/>
    <s v="2FS  TOMMH0160"/>
    <s v="2FS  TOMMS0253"/>
    <x v="3"/>
    <s v="H"/>
    <s v="P"/>
    <m/>
    <n v="20.399999999999999"/>
    <n v="118"/>
    <s v="N"/>
    <n v="5000"/>
    <n v="24932"/>
    <m/>
    <m/>
    <n v="0"/>
    <n v="46795"/>
    <n v="5000"/>
    <n v="75"/>
    <s v="W"/>
    <n v="3.0000000000000001E-3"/>
    <n v="27"/>
    <n v="666"/>
    <m/>
    <s v="TIME OF RELEASE: YEARLING"/>
    <x v="8"/>
    <s v="H-Spius Creek H"/>
    <s v="S-Nicola R"/>
    <s v="BC"/>
    <s v="FRTH"/>
    <s v="TOMM"/>
    <s v="N"/>
    <n v="1.8769051820952991"/>
    <m/>
  </r>
  <r>
    <s v="T"/>
    <n v="4.0999999999999996"/>
    <n v="20171204"/>
    <s v="CDFO"/>
    <s v="CDFO"/>
    <n v="3"/>
    <s v="180306"/>
    <x v="0"/>
    <m/>
    <m/>
    <m/>
    <m/>
    <n v="1"/>
    <n v="1"/>
    <x v="28"/>
    <n v="19920325"/>
    <n v="19920424"/>
    <s v="2FS  TOMMR0253"/>
    <s v="2FS  TOMMH0160"/>
    <s v="2FS  TOMMS0253"/>
    <x v="3"/>
    <s v="H"/>
    <s v="P"/>
    <m/>
    <n v="20.399999999999999"/>
    <n v="118"/>
    <s v="N"/>
    <n v="5000"/>
    <n v="25363"/>
    <m/>
    <m/>
    <n v="0"/>
    <n v="47603"/>
    <n v="5000"/>
    <n v="76"/>
    <s v="W"/>
    <n v="3.0000000000000001E-3"/>
    <n v="27"/>
    <n v="666"/>
    <m/>
    <s v="TIME OF RELEASE: YEARLING"/>
    <x v="8"/>
    <s v="H-Spius Creek H"/>
    <s v="S-Nicola R"/>
    <s v="BC"/>
    <s v="FRTH"/>
    <s v="TOMM"/>
    <s v="N"/>
    <n v="1.8768678784055515"/>
    <m/>
  </r>
  <r>
    <s v="T"/>
    <n v="4.0999999999999996"/>
    <n v="20171204"/>
    <s v="CDFO"/>
    <s v="CDFO"/>
    <n v="3"/>
    <s v="023720"/>
    <x v="0"/>
    <m/>
    <m/>
    <m/>
    <m/>
    <n v="1"/>
    <n v="2"/>
    <x v="3"/>
    <n v="19860527"/>
    <n v="19860529"/>
    <s v="2FS  TOMFR0162"/>
    <s v="2FS  TOMFH0162"/>
    <s v="2FS  TOMFS0162"/>
    <x v="1"/>
    <s v="H"/>
    <s v="B"/>
    <m/>
    <n v="5.5"/>
    <m/>
    <s v="N"/>
    <n v="5000"/>
    <n v="52279"/>
    <m/>
    <m/>
    <n v="0"/>
    <n v="61975"/>
    <n v="5000"/>
    <n v="79"/>
    <m/>
    <n v="1.5E-3"/>
    <n v="1"/>
    <m/>
    <m/>
    <s v="TIME OF RELEASE - 2ND RELEASE. SEE 023719-023722."/>
    <x v="19"/>
    <s v="H-Clearwater River, Up, H"/>
    <s v="S-Clearwater R Up"/>
    <s v="BC"/>
    <s v="FRTH"/>
    <s v="TOMF"/>
    <s v="N"/>
    <n v="1.1854664396794123"/>
    <m/>
  </r>
  <r>
    <s v="T"/>
    <n v="4.0999999999999996"/>
    <n v="20171204"/>
    <s v="CDFO"/>
    <s v="CDFO"/>
    <n v="3"/>
    <s v="023721"/>
    <x v="0"/>
    <m/>
    <m/>
    <m/>
    <m/>
    <n v="1"/>
    <n v="2"/>
    <x v="3"/>
    <n v="19860623"/>
    <n v="19860625"/>
    <s v="2FS  TOMFR0162"/>
    <s v="2FS  TOMFH0162"/>
    <s v="2FS  TOMFS0162"/>
    <x v="1"/>
    <s v="H"/>
    <s v="B"/>
    <m/>
    <n v="7.2"/>
    <m/>
    <s v="N"/>
    <n v="5000"/>
    <n v="49897"/>
    <m/>
    <m/>
    <n v="0"/>
    <n v="69908"/>
    <n v="5000"/>
    <n v="1955"/>
    <m/>
    <n v="3.7699999999999997E-2"/>
    <n v="1"/>
    <m/>
    <m/>
    <s v="TIME OF RELEASE - 3RD RELEASE. SEE 023719-023722."/>
    <x v="19"/>
    <s v="H-Clearwater River, Up, H"/>
    <s v="S-Clearwater R Up"/>
    <s v="BC"/>
    <s v="FRTH"/>
    <s v="TOMF"/>
    <s v="N"/>
    <n v="1.4010461550794637"/>
    <m/>
  </r>
  <r>
    <s v="T"/>
    <n v="4.0999999999999996"/>
    <n v="20171204"/>
    <s v="CDFO"/>
    <s v="CDFO"/>
    <n v="3"/>
    <s v="024563"/>
    <x v="0"/>
    <m/>
    <m/>
    <m/>
    <m/>
    <n v="1"/>
    <n v="1"/>
    <x v="9"/>
    <n v="19870908"/>
    <n v="19870915"/>
    <s v="2FS  TOMMR0253"/>
    <s v="2FS  TOMMH0160"/>
    <s v="2FS  TOMMS0253"/>
    <x v="2"/>
    <s v="H"/>
    <s v="B"/>
    <m/>
    <n v="9.6"/>
    <m/>
    <s v="N"/>
    <n v="5000"/>
    <n v="20913"/>
    <m/>
    <m/>
    <n v="0"/>
    <n v="7368"/>
    <n v="5000"/>
    <n v="426"/>
    <m/>
    <n v="0.02"/>
    <n v="1"/>
    <m/>
    <m/>
    <m/>
    <x v="8"/>
    <s v="H-Spius Creek H"/>
    <s v="S-Nicola R"/>
    <s v="BC"/>
    <s v="FRTH"/>
    <s v="TOMM"/>
    <s v="N"/>
    <n v="0.35231674078324487"/>
    <m/>
  </r>
  <r>
    <s v="T"/>
    <n v="4.0999999999999996"/>
    <n v="20171204"/>
    <s v="CDFO"/>
    <s v="CDFO"/>
    <n v="3"/>
    <s v="024601"/>
    <x v="0"/>
    <m/>
    <m/>
    <m/>
    <m/>
    <n v="1"/>
    <n v="1"/>
    <x v="9"/>
    <n v="19870908"/>
    <n v="19870915"/>
    <s v="2FS  TOMMR0253"/>
    <s v="2FS  TOMMH0160"/>
    <s v="2FS  TOMMS0253"/>
    <x v="2"/>
    <s v="H"/>
    <s v="B"/>
    <m/>
    <n v="9.6"/>
    <m/>
    <s v="N"/>
    <n v="5000"/>
    <n v="25400"/>
    <m/>
    <m/>
    <n v="0"/>
    <n v="8949"/>
    <n v="5000"/>
    <n v="520"/>
    <m/>
    <n v="2.01E-2"/>
    <n v="1"/>
    <m/>
    <m/>
    <m/>
    <x v="8"/>
    <s v="H-Spius Creek H"/>
    <s v="S-Nicola R"/>
    <s v="BC"/>
    <s v="FRTH"/>
    <s v="TOMM"/>
    <s v="N"/>
    <n v="0.35232283464566927"/>
    <m/>
  </r>
  <r>
    <s v="T"/>
    <n v="4.0999999999999996"/>
    <n v="20171204"/>
    <s v="CDFO"/>
    <s v="CDFO"/>
    <n v="3"/>
    <s v="180317"/>
    <x v="0"/>
    <m/>
    <m/>
    <m/>
    <m/>
    <n v="1"/>
    <n v="1"/>
    <x v="13"/>
    <n v="19920409"/>
    <n v="19920410"/>
    <s v="2FS  UPFRR0352"/>
    <s v="2FS  UPFRH0155"/>
    <s v="2FS  UPFRS0352"/>
    <x v="1"/>
    <s v="H"/>
    <s v="B"/>
    <m/>
    <n v="8.8000000000000007"/>
    <n v="91"/>
    <s v="N"/>
    <n v="5000"/>
    <n v="31681"/>
    <m/>
    <m/>
    <n v="5000"/>
    <n v="310"/>
    <m/>
    <m/>
    <m/>
    <n v="9.7000000000000003E-3"/>
    <n v="60"/>
    <n v="300"/>
    <m/>
    <s v="SMALL DIAMETER EGGS.REARED 50% QUESNEL + WELL WATER FOR 2 WKS"/>
    <x v="31"/>
    <s v="H-Quesnel River H"/>
    <s v="S-Cariboo R Up"/>
    <s v="BC"/>
    <s v="FRTH"/>
    <s v="UPFR"/>
    <s v="N"/>
    <n v="9.7850446639941926E-3"/>
    <m/>
  </r>
  <r>
    <s v="T"/>
    <n v="4.0999999999999996"/>
    <n v="20171204"/>
    <s v="CDFO"/>
    <s v="CDFO"/>
    <n v="3"/>
    <s v="024244"/>
    <x v="0"/>
    <m/>
    <m/>
    <m/>
    <m/>
    <n v="1"/>
    <n v="2"/>
    <x v="9"/>
    <n v="19870428"/>
    <n v="19870507"/>
    <s v="2FS  LWFRR0107"/>
    <s v="2FS  LWFRH0107"/>
    <s v="2FS  LWFRS0107"/>
    <x v="1"/>
    <s v="H"/>
    <s v="P"/>
    <m/>
    <n v="15"/>
    <m/>
    <s v="N"/>
    <n v="5000"/>
    <n v="25032"/>
    <m/>
    <m/>
    <n v="0"/>
    <n v="28194"/>
    <n v="5000"/>
    <n v="37"/>
    <m/>
    <n v="1.5E-3"/>
    <n v="1"/>
    <m/>
    <m/>
    <s v="SUMMER WHITES.REP. WITH 024245"/>
    <x v="16"/>
    <s v="H-Chilliwack River H"/>
    <s v="S-Chilliwack R"/>
    <s v="BC"/>
    <s v="FRTH"/>
    <s v="LWFR"/>
    <s v="N"/>
    <n v="1.1263183125599232"/>
    <m/>
  </r>
  <r>
    <s v="T"/>
    <n v="4.0999999999999996"/>
    <n v="20171204"/>
    <s v="CDFO"/>
    <s v="CDFO"/>
    <n v="3"/>
    <s v="024245"/>
    <x v="0"/>
    <m/>
    <m/>
    <m/>
    <m/>
    <n v="1"/>
    <n v="2"/>
    <x v="9"/>
    <n v="19870428"/>
    <n v="19870507"/>
    <s v="2FS  LWFRR0107"/>
    <s v="2FS  LWFRH0107"/>
    <s v="2FS  LWFRS0107"/>
    <x v="1"/>
    <s v="H"/>
    <s v="P"/>
    <m/>
    <n v="15"/>
    <m/>
    <s v="N"/>
    <n v="5000"/>
    <n v="25124"/>
    <m/>
    <m/>
    <n v="0"/>
    <n v="28297"/>
    <n v="5000"/>
    <n v="21"/>
    <m/>
    <n v="8.0000000000000004E-4"/>
    <n v="1"/>
    <m/>
    <m/>
    <s v="SUMMER WHITES.REP. WITH 024244"/>
    <x v="16"/>
    <s v="H-Chilliwack River H"/>
    <s v="S-Chilliwack R"/>
    <s v="BC"/>
    <s v="FRTH"/>
    <s v="LWFR"/>
    <s v="N"/>
    <n v="1.1262935838242318"/>
    <m/>
  </r>
  <r>
    <s v="T"/>
    <n v="4.0999999999999996"/>
    <n v="20171204"/>
    <s v="CDFO"/>
    <s v="CDFO"/>
    <n v="3"/>
    <s v="024523"/>
    <x v="0"/>
    <m/>
    <m/>
    <m/>
    <m/>
    <n v="1"/>
    <n v="2"/>
    <x v="9"/>
    <n v="19870620"/>
    <n v="19870621"/>
    <s v="2FS  TOMFR2617"/>
    <s v="2FS  TOMFH0162"/>
    <s v="2FS  TOMFS2617"/>
    <x v="1"/>
    <s v="H"/>
    <s v="B"/>
    <m/>
    <n v="9.6999999999999993"/>
    <m/>
    <s v="N"/>
    <n v="5000"/>
    <n v="26091"/>
    <m/>
    <m/>
    <n v="0"/>
    <n v="115935"/>
    <m/>
    <m/>
    <m/>
    <m/>
    <n v="1"/>
    <m/>
    <m/>
    <s v="TIME OF RELEASE- 3RD RELEASE. SEE 024521-22 &amp; 024524."/>
    <x v="29"/>
    <s v="H-Clearwater River, Up, H"/>
    <s v="S-Clearwater R Low"/>
    <s v="BC"/>
    <s v="FRTH"/>
    <s v="TOMF"/>
    <s v="N"/>
    <n v="4.4434862596297577"/>
    <m/>
  </r>
  <r>
    <s v="T"/>
    <n v="4.0999999999999996"/>
    <n v="20171204"/>
    <s v="CDFO"/>
    <s v="CDFO"/>
    <n v="3"/>
    <s v="024524"/>
    <x v="0"/>
    <m/>
    <m/>
    <m/>
    <m/>
    <n v="1"/>
    <n v="2"/>
    <x v="9"/>
    <n v="19870721"/>
    <n v="19870722"/>
    <s v="2FS  TOMFR2617"/>
    <s v="2FS  TOMFH0162"/>
    <s v="2FS  TOMFS2617"/>
    <x v="1"/>
    <s v="H"/>
    <s v="B"/>
    <m/>
    <n v="14.7"/>
    <m/>
    <s v="N"/>
    <n v="5000"/>
    <n v="25302"/>
    <m/>
    <m/>
    <n v="0"/>
    <n v="117250"/>
    <n v="5000"/>
    <n v="288"/>
    <m/>
    <n v="1.1299999999999999E-2"/>
    <n v="1"/>
    <m/>
    <m/>
    <s v="TIME OF RELEASE-4TH RELEASE. SEE 024521-23."/>
    <x v="29"/>
    <s v="H-Clearwater River, Up, H"/>
    <s v="S-Clearwater R Low"/>
    <s v="BC"/>
    <s v="FRTH"/>
    <s v="TOMF"/>
    <s v="N"/>
    <n v="4.6340210260058496"/>
    <m/>
  </r>
  <r>
    <s v="T"/>
    <n v="4.0999999999999996"/>
    <n v="20171204"/>
    <s v="CDFO"/>
    <s v="CDFO"/>
    <n v="3"/>
    <s v="024607"/>
    <x v="0"/>
    <m/>
    <m/>
    <m/>
    <m/>
    <n v="1"/>
    <n v="1"/>
    <x v="9"/>
    <n v="19870403"/>
    <n v="19870506"/>
    <s v="2FS  TOMMR1387"/>
    <s v="2FS  TOMMH0160"/>
    <s v="2FS  TOMMS1387"/>
    <x v="1"/>
    <s v="H"/>
    <s v="P"/>
    <m/>
    <n v="5.8"/>
    <m/>
    <s v="N"/>
    <n v="5000"/>
    <n v="50787"/>
    <m/>
    <m/>
    <n v="0"/>
    <n v="75220"/>
    <n v="5000"/>
    <n v="513"/>
    <m/>
    <n v="0.01"/>
    <n v="1"/>
    <m/>
    <m/>
    <m/>
    <x v="18"/>
    <s v="H-Spius Creek H"/>
    <s v="S-Coldwater R"/>
    <s v="BC"/>
    <s v="FRTH"/>
    <s v="TOMM"/>
    <s v="N"/>
    <n v="1.4810876799180892"/>
    <m/>
  </r>
  <r>
    <s v="T"/>
    <n v="4.0999999999999996"/>
    <n v="20171204"/>
    <s v="CDFO"/>
    <s v="CDFO"/>
    <n v="3"/>
    <s v="024610"/>
    <x v="0"/>
    <m/>
    <m/>
    <m/>
    <m/>
    <n v="1"/>
    <n v="2"/>
    <x v="9"/>
    <n v="19870427"/>
    <n v="19870429"/>
    <s v="2FS  TOMFR0161"/>
    <s v="2FS  TOMFH1958"/>
    <s v="2FS  TOMFS0161"/>
    <x v="1"/>
    <s v="H"/>
    <s v="B"/>
    <m/>
    <n v="4.2"/>
    <m/>
    <s v="N"/>
    <n v="5000"/>
    <n v="49392"/>
    <m/>
    <m/>
    <n v="0"/>
    <n v="512008"/>
    <n v="5000"/>
    <n v="500"/>
    <m/>
    <n v="0.01"/>
    <n v="1"/>
    <m/>
    <m/>
    <s v="TIME OF RELEASE:EARLY RELEASE"/>
    <x v="1"/>
    <s v="H-Shuswap River, Middle,"/>
    <s v="S-Shuswap R Low"/>
    <s v="BC"/>
    <s v="FRTH"/>
    <s v="TOMF"/>
    <s v="N"/>
    <n v="10.366213151927438"/>
    <m/>
  </r>
  <r>
    <s v="T"/>
    <n v="4.0999999999999996"/>
    <n v="20171204"/>
    <s v="CDFO"/>
    <s v="CDFO"/>
    <n v="3"/>
    <s v="024527"/>
    <x v="0"/>
    <m/>
    <m/>
    <m/>
    <m/>
    <n v="1"/>
    <n v="1"/>
    <x v="9"/>
    <n v="19870421"/>
    <n v="19870424"/>
    <s v="2FS  TOMFR0364"/>
    <s v="2FS  TOMFH0162"/>
    <s v="2FS  TOMFS1945"/>
    <x v="1"/>
    <s v="H"/>
    <s v="B"/>
    <m/>
    <n v="6.8"/>
    <m/>
    <s v="N"/>
    <n v="5000"/>
    <n v="25558"/>
    <m/>
    <m/>
    <n v="0"/>
    <n v="216492"/>
    <n v="5000"/>
    <n v="330"/>
    <m/>
    <n v="1.2699999999999999E-2"/>
    <n v="1"/>
    <m/>
    <m/>
    <m/>
    <x v="43"/>
    <s v="H-Clearwater River, Up, H"/>
    <s v="S-Finn Cr"/>
    <s v="BC"/>
    <s v="FRTH"/>
    <s v="TOMF"/>
    <s v="N"/>
    <n v="8.4706158541356906"/>
    <m/>
  </r>
  <r>
    <s v="T"/>
    <n v="4.0999999999999996"/>
    <n v="20171204"/>
    <s v="CDFO"/>
    <s v="CDFO"/>
    <n v="3"/>
    <s v="024528"/>
    <x v="0"/>
    <m/>
    <m/>
    <m/>
    <m/>
    <n v="1"/>
    <n v="1"/>
    <x v="9"/>
    <n v="19870415"/>
    <n v="19870421"/>
    <s v="2FS  TOMMR0254"/>
    <s v="2FS  TOMMH0160"/>
    <s v="2FS  TOMMS0254"/>
    <x v="1"/>
    <s v="H"/>
    <s v="P"/>
    <m/>
    <n v="4.5999999999999996"/>
    <m/>
    <s v="N"/>
    <n v="5000"/>
    <n v="25942"/>
    <m/>
    <m/>
    <n v="0"/>
    <n v="1912"/>
    <n v="5000"/>
    <n v="262"/>
    <m/>
    <n v="0.01"/>
    <n v="1"/>
    <m/>
    <m/>
    <m/>
    <x v="50"/>
    <s v="H-Spius Creek H"/>
    <s v="S-Deadman R"/>
    <s v="BC"/>
    <s v="FRTH"/>
    <s v="TOMM"/>
    <s v="N"/>
    <n v="7.3702875645671115E-2"/>
    <m/>
  </r>
  <r>
    <s v="T"/>
    <n v="4.0999999999999996"/>
    <n v="20171204"/>
    <s v="CDFO"/>
    <s v="CDFO"/>
    <n v="3"/>
    <s v="024529"/>
    <x v="0"/>
    <m/>
    <m/>
    <m/>
    <m/>
    <n v="1"/>
    <n v="1"/>
    <x v="9"/>
    <n v="19870415"/>
    <n v="19870421"/>
    <s v="2FS  TOMMR0254"/>
    <s v="2FS  TOMMH0160"/>
    <s v="2FS  TOMMS0254"/>
    <x v="1"/>
    <s v="H"/>
    <s v="P"/>
    <m/>
    <n v="4.5999999999999996"/>
    <m/>
    <s v="N"/>
    <n v="5000"/>
    <n v="26455"/>
    <m/>
    <m/>
    <n v="0"/>
    <n v="1949"/>
    <n v="5000"/>
    <n v="267"/>
    <m/>
    <n v="0.01"/>
    <n v="1"/>
    <m/>
    <m/>
    <m/>
    <x v="50"/>
    <s v="H-Spius Creek H"/>
    <s v="S-Deadman R"/>
    <s v="BC"/>
    <s v="FRTH"/>
    <s v="TOMM"/>
    <s v="N"/>
    <n v="7.3672273672273678E-2"/>
    <m/>
  </r>
  <r>
    <s v="T"/>
    <n v="4.0999999999999996"/>
    <n v="20171204"/>
    <s v="CDFO"/>
    <s v="CDFO"/>
    <n v="3"/>
    <s v="024535"/>
    <x v="0"/>
    <m/>
    <m/>
    <m/>
    <m/>
    <n v="1"/>
    <n v="2"/>
    <x v="9"/>
    <n v="19870520"/>
    <n v="19870522"/>
    <s v="2FS  TOMFR1958"/>
    <s v="2FS  TOMFH1958"/>
    <s v="2FS  TOMFS1958"/>
    <x v="1"/>
    <s v="H"/>
    <s v="B"/>
    <m/>
    <n v="6.7"/>
    <m/>
    <s v="N"/>
    <n v="5000"/>
    <n v="26505"/>
    <m/>
    <m/>
    <n v="0"/>
    <n v="286523"/>
    <n v="5000"/>
    <n v="272"/>
    <m/>
    <n v="1.0200000000000001E-2"/>
    <n v="1"/>
    <m/>
    <m/>
    <s v="TIME OF RELEASE:LATE"/>
    <x v="12"/>
    <s v="H-Shuswap River, Middle,"/>
    <s v="S-Shuswap R Middle"/>
    <s v="BC"/>
    <s v="FRTH"/>
    <s v="TOMF"/>
    <s v="N"/>
    <n v="10.810149028485192"/>
    <m/>
  </r>
  <r>
    <s v="T"/>
    <n v="4.0999999999999996"/>
    <n v="20171204"/>
    <s v="CDFO"/>
    <s v="CDFO"/>
    <n v="3"/>
    <s v="024536"/>
    <x v="0"/>
    <m/>
    <m/>
    <m/>
    <m/>
    <n v="1"/>
    <n v="2"/>
    <x v="9"/>
    <n v="19870505"/>
    <n v="19870506"/>
    <s v="2FS  TOMFR0188"/>
    <s v="2FS  TOMFH0162"/>
    <s v="2FS  TOMFS0188"/>
    <x v="1"/>
    <s v="H"/>
    <s v="P"/>
    <m/>
    <n v="4.2"/>
    <m/>
    <s v="N"/>
    <n v="5000"/>
    <n v="25743"/>
    <m/>
    <m/>
    <n v="0"/>
    <n v="86017"/>
    <n v="5000"/>
    <n v="164"/>
    <m/>
    <n v="6.3E-3"/>
    <n v="1"/>
    <m/>
    <m/>
    <s v="REP. WITH 024537 + 024538"/>
    <x v="48"/>
    <s v="H-Clearwater River, Up, H"/>
    <s v="S-Thompson R N"/>
    <s v="BC"/>
    <s v="FRTH"/>
    <s v="TOMF"/>
    <s v="N"/>
    <n v="3.3413743541933729"/>
    <m/>
  </r>
  <r>
    <s v="T"/>
    <n v="4.0999999999999996"/>
    <n v="20171204"/>
    <s v="CDFO"/>
    <s v="CDFO"/>
    <n v="3"/>
    <s v="020748"/>
    <x v="0"/>
    <m/>
    <m/>
    <m/>
    <m/>
    <n v="1"/>
    <n v="1"/>
    <x v="28"/>
    <n v="19910501"/>
    <n v="19910502"/>
    <s v="2FS  UPFRR0273"/>
    <s v="2FS  UPFRH0155"/>
    <s v="2FS  UPFRS0273"/>
    <x v="1"/>
    <s v="H"/>
    <s v="P"/>
    <m/>
    <n v="8.1"/>
    <n v="89"/>
    <s v="N"/>
    <n v="5000"/>
    <n v="25130"/>
    <m/>
    <m/>
    <n v="0"/>
    <n v="51418"/>
    <m/>
    <m/>
    <s v="B"/>
    <m/>
    <n v="53"/>
    <n v="33"/>
    <m/>
    <s v="COMBINE WITH 020749-50."/>
    <x v="59"/>
    <s v="H-Quesnel River H"/>
    <s v="S-Chilcotin R"/>
    <s v="BC"/>
    <s v="FRTH"/>
    <s v="UPFR"/>
    <s v="N"/>
    <n v="2.0460803820135296"/>
    <m/>
  </r>
  <r>
    <s v="T"/>
    <n v="4.0999999999999996"/>
    <n v="20171204"/>
    <s v="CDFO"/>
    <s v="CDFO"/>
    <n v="3"/>
    <s v="020749"/>
    <x v="0"/>
    <m/>
    <m/>
    <m/>
    <m/>
    <n v="1"/>
    <n v="1"/>
    <x v="28"/>
    <n v="19910501"/>
    <n v="19910502"/>
    <s v="2FS  UPFRR0273"/>
    <s v="2FS  UPFRH0155"/>
    <s v="2FS  UPFRS0273"/>
    <x v="1"/>
    <s v="H"/>
    <s v="P"/>
    <m/>
    <n v="8.1"/>
    <n v="89"/>
    <s v="N"/>
    <n v="5000"/>
    <n v="25229"/>
    <m/>
    <m/>
    <n v="0"/>
    <n v="51419"/>
    <m/>
    <m/>
    <s v="B"/>
    <m/>
    <n v="53"/>
    <n v="33"/>
    <m/>
    <s v="COMBINE WITH 020748,020750."/>
    <x v="59"/>
    <s v="H-Quesnel River H"/>
    <s v="S-Chilcotin R"/>
    <s v="BC"/>
    <s v="FRTH"/>
    <s v="UPFR"/>
    <s v="N"/>
    <n v="2.0380910856553967"/>
    <m/>
  </r>
  <r>
    <s v="T"/>
    <n v="4.0999999999999996"/>
    <n v="20171204"/>
    <s v="CDFO"/>
    <s v="CDFO"/>
    <n v="3"/>
    <s v="024525"/>
    <x v="0"/>
    <m/>
    <m/>
    <m/>
    <m/>
    <n v="1"/>
    <n v="1"/>
    <x v="9"/>
    <n v="19870414"/>
    <n v="19870416"/>
    <s v="2FS  TOMFR0364"/>
    <s v="2FS  TOMFH0162"/>
    <s v="2FS  TOMFS1945"/>
    <x v="1"/>
    <s v="H"/>
    <s v="B"/>
    <m/>
    <n v="6.4"/>
    <m/>
    <s v="N"/>
    <n v="5000"/>
    <n v="24846"/>
    <m/>
    <m/>
    <n v="0"/>
    <n v="96808"/>
    <n v="5000"/>
    <n v="486"/>
    <m/>
    <n v="1.9199999999999998E-2"/>
    <n v="1"/>
    <m/>
    <m/>
    <m/>
    <x v="43"/>
    <s v="H-Clearwater River, Up, H"/>
    <s v="S-Finn Cr"/>
    <s v="BC"/>
    <s v="FRTH"/>
    <s v="TOMF"/>
    <s v="N"/>
    <n v="3.8963213394510183"/>
    <m/>
  </r>
  <r>
    <s v="T"/>
    <n v="4.0999999999999996"/>
    <n v="20171204"/>
    <s v="CDFO"/>
    <s v="CDFO"/>
    <n v="3"/>
    <s v="022417"/>
    <x v="0"/>
    <m/>
    <m/>
    <m/>
    <m/>
    <n v="1"/>
    <n v="1"/>
    <x v="24"/>
    <n v="19820426"/>
    <n v="19820430"/>
    <s v="2FS  TOMMR0298"/>
    <s v="2FS  TOMMH0157"/>
    <s v="2FS  TOMMS0252"/>
    <x v="2"/>
    <s v="H"/>
    <s v="P"/>
    <m/>
    <n v="2.7"/>
    <m/>
    <s v="N"/>
    <n v="5000"/>
    <n v="29100"/>
    <m/>
    <m/>
    <n v="5000"/>
    <n v="900"/>
    <m/>
    <m/>
    <m/>
    <n v="0.03"/>
    <n v="7"/>
    <m/>
    <m/>
    <m/>
    <x v="71"/>
    <s v="H-Loon Creek H"/>
    <s v="S-Bonaparte R"/>
    <s v="BC"/>
    <s v="FRTH"/>
    <s v="TOMM"/>
    <s v="N"/>
    <n v="3.0927835051546393E-2"/>
    <m/>
  </r>
  <r>
    <s v="T"/>
    <n v="4.0999999999999996"/>
    <n v="20171204"/>
    <s v="CDFO"/>
    <s v="CDFO"/>
    <n v="3"/>
    <s v="180332"/>
    <x v="0"/>
    <m/>
    <m/>
    <m/>
    <m/>
    <n v="1"/>
    <n v="3"/>
    <x v="13"/>
    <n v="19920504"/>
    <n v="19920525"/>
    <s v="2FS  LWFRR0107"/>
    <s v="2FS  LWFRH0107"/>
    <s v="2FS  LWFRS0107"/>
    <x v="1"/>
    <s v="H"/>
    <s v="P"/>
    <m/>
    <n v="6.4"/>
    <m/>
    <s v="N"/>
    <n v="5000"/>
    <n v="47598"/>
    <m/>
    <m/>
    <n v="0"/>
    <n v="502229"/>
    <n v="5000"/>
    <n v="1154"/>
    <s v="B"/>
    <n v="2.3699999999999999E-2"/>
    <n v="1"/>
    <m/>
    <m/>
    <s v="COMBINE WITH 180334. RELEASE WT RANGED FROM 4.3G ON MAY4 TO 6.4 G ON MAY 25"/>
    <x v="16"/>
    <s v="H-Chilliwack River H"/>
    <s v="S-Chilliwack R"/>
    <s v="BC"/>
    <s v="FRTH"/>
    <s v="LWFR"/>
    <s v="N"/>
    <n v="10.551472750955922"/>
    <m/>
  </r>
  <r>
    <s v="T"/>
    <n v="4.0999999999999996"/>
    <n v="20171204"/>
    <s v="CDFO"/>
    <s v="CDFO"/>
    <n v="3"/>
    <s v="180335"/>
    <x v="0"/>
    <m/>
    <m/>
    <m/>
    <m/>
    <n v="1"/>
    <n v="3"/>
    <x v="13"/>
    <n v="19920414"/>
    <n v="19920423"/>
    <s v="2FS  LWFRR0154"/>
    <s v="2FS  LWFRH0154"/>
    <s v="2FS  LWFRS0229"/>
    <x v="2"/>
    <s v="H"/>
    <s v="P"/>
    <m/>
    <n v="2.2999999999999998"/>
    <n v="61"/>
    <s v="N"/>
    <n v="5000"/>
    <n v="53575"/>
    <m/>
    <m/>
    <n v="0"/>
    <n v="993493"/>
    <n v="5000"/>
    <n v="629"/>
    <s v="B"/>
    <n v="1.1599999999999999E-2"/>
    <n v="38"/>
    <n v="2065"/>
    <m/>
    <m/>
    <x v="3"/>
    <s v="H-Chehalis River H"/>
    <s v="S-Harrison R"/>
    <s v="BC"/>
    <s v="FRTH"/>
    <s v="LWFR"/>
    <s v="N"/>
    <n v="18.54396640223985"/>
    <m/>
  </r>
  <r>
    <s v="T"/>
    <n v="4.0999999999999996"/>
    <n v="20171204"/>
    <s v="CDFO"/>
    <s v="CDFO"/>
    <n v="3"/>
    <s v="180336"/>
    <x v="0"/>
    <m/>
    <m/>
    <m/>
    <m/>
    <n v="1"/>
    <n v="3"/>
    <x v="13"/>
    <n v="19920424"/>
    <n v="19920430"/>
    <s v="2FS  LWFRR0154"/>
    <s v="2FS  LWFRH0154"/>
    <s v="2FS  LWFRS0229"/>
    <x v="2"/>
    <s v="H"/>
    <s v="P"/>
    <m/>
    <n v="2.5"/>
    <n v="63"/>
    <s v="N"/>
    <n v="5000"/>
    <n v="53019"/>
    <m/>
    <m/>
    <n v="0"/>
    <n v="1203761"/>
    <n v="5000"/>
    <n v="884"/>
    <s v="B"/>
    <n v="1.6400000000000001E-2"/>
    <n v="31"/>
    <n v="2073"/>
    <m/>
    <m/>
    <x v="3"/>
    <s v="H-Chehalis River H"/>
    <s v="S-Harrison R"/>
    <s v="BC"/>
    <s v="FRTH"/>
    <s v="LWFR"/>
    <s v="N"/>
    <n v="22.704332409136349"/>
    <m/>
  </r>
  <r>
    <s v="T"/>
    <n v="4.0999999999999996"/>
    <n v="20171204"/>
    <s v="CDFO"/>
    <s v="CDFO"/>
    <n v="3"/>
    <s v="021440"/>
    <x v="0"/>
    <m/>
    <m/>
    <m/>
    <m/>
    <n v="1"/>
    <n v="2"/>
    <x v="28"/>
    <n v="199105"/>
    <n v="19910516"/>
    <s v="2FS  TOMFR0156"/>
    <s v="2FS  TOMFH0156"/>
    <s v="2FS  TOMFS0156"/>
    <x v="2"/>
    <s v="H"/>
    <s v="B"/>
    <m/>
    <n v="6.2"/>
    <m/>
    <s v="N"/>
    <n v="5000"/>
    <n v="26518"/>
    <m/>
    <m/>
    <n v="0"/>
    <n v="56382"/>
    <n v="5000"/>
    <n v="106"/>
    <s v="B"/>
    <n v="4.0000000000000001E-3"/>
    <n v="30"/>
    <n v="500"/>
    <m/>
    <s v="GRIFFEN LAKE RELEASE. HEATED INCUBATION. SEE CONTROL 021443."/>
    <x v="6"/>
    <s v="H-Eagle River H"/>
    <s v="S-Eagle R"/>
    <s v="BC"/>
    <s v="FRTH"/>
    <s v="TOMF"/>
    <s v="N"/>
    <n v="2.126178444829927"/>
    <m/>
  </r>
  <r>
    <s v="T"/>
    <n v="4.0999999999999996"/>
    <n v="20171204"/>
    <s v="CDFO"/>
    <s v="CDFO"/>
    <n v="3"/>
    <s v="024247"/>
    <x v="0"/>
    <m/>
    <m/>
    <m/>
    <m/>
    <n v="1"/>
    <n v="2"/>
    <x v="9"/>
    <n v="19870507"/>
    <n v="19870508"/>
    <s v="2FS  TOMFR0162"/>
    <s v="2FS  TOMFH0162"/>
    <s v="2FS  TOMFS0162"/>
    <x v="1"/>
    <s v="H"/>
    <s v="B"/>
    <m/>
    <n v="3.6"/>
    <m/>
    <s v="N"/>
    <n v="5000"/>
    <n v="25256"/>
    <m/>
    <m/>
    <n v="0"/>
    <n v="153506"/>
    <n v="5000"/>
    <n v="255"/>
    <m/>
    <n v="0.01"/>
    <n v="1"/>
    <m/>
    <m/>
    <s v="TIME OF RELEASE 1 - SEE 024248-50."/>
    <x v="19"/>
    <s v="H-Clearwater River, Up, H"/>
    <s v="S-Clearwater R Up"/>
    <s v="BC"/>
    <s v="FRTH"/>
    <s v="TOMF"/>
    <s v="N"/>
    <n v="6.0780012670256571"/>
    <m/>
  </r>
  <r>
    <s v="T"/>
    <n v="4.0999999999999996"/>
    <n v="20171204"/>
    <s v="CDFO"/>
    <s v="CDFO"/>
    <n v="3"/>
    <s v="024249"/>
    <x v="0"/>
    <m/>
    <m/>
    <m/>
    <m/>
    <n v="1"/>
    <n v="2"/>
    <x v="9"/>
    <n v="19870623"/>
    <n v="19870624"/>
    <s v="2FS  TOMFR0162"/>
    <s v="2FS  TOMFH0162"/>
    <s v="2FS  TOMFS0162"/>
    <x v="1"/>
    <s v="H"/>
    <s v="B"/>
    <m/>
    <n v="7.9"/>
    <m/>
    <s v="N"/>
    <n v="5000"/>
    <n v="25507"/>
    <m/>
    <m/>
    <n v="0"/>
    <n v="146313"/>
    <n v="5000"/>
    <n v="159"/>
    <m/>
    <n v="6.1999999999999998E-3"/>
    <n v="1"/>
    <m/>
    <m/>
    <s v="TIME OF RELEASE 3. SEE 024247-48, 024250."/>
    <x v="19"/>
    <s v="H-Clearwater River, Up, H"/>
    <s v="S-Clearwater R Up"/>
    <s v="BC"/>
    <s v="FRTH"/>
    <s v="TOMF"/>
    <s v="N"/>
    <n v="5.7361900654722229"/>
    <m/>
  </r>
  <r>
    <s v="T"/>
    <n v="4.0999999999999996"/>
    <n v="20171204"/>
    <s v="CDFO"/>
    <s v="CDFO"/>
    <n v="3"/>
    <s v="024250"/>
    <x v="0"/>
    <m/>
    <m/>
    <m/>
    <m/>
    <n v="1"/>
    <n v="2"/>
    <x v="9"/>
    <n v="19870722"/>
    <n v="19870724"/>
    <s v="2FS  TOMFR2616"/>
    <s v="2FS  TOMFH0162"/>
    <s v="2FS  TOMFS0162"/>
    <x v="1"/>
    <s v="H"/>
    <s v="B"/>
    <m/>
    <n v="12.5"/>
    <m/>
    <s v="N"/>
    <n v="5000"/>
    <n v="25687"/>
    <m/>
    <m/>
    <n v="0"/>
    <n v="147808"/>
    <n v="5000"/>
    <n v="355"/>
    <m/>
    <n v="1.3599999999999999E-2"/>
    <n v="1"/>
    <m/>
    <m/>
    <s v="TIME OF RELEASE 4. SEE 024247-49."/>
    <x v="11"/>
    <s v="H-Clearwater River, Up, H"/>
    <s v="S-Clearwater R Up"/>
    <s v="BC"/>
    <s v="FRTH"/>
    <s v="TOMF"/>
    <s v="N"/>
    <n v="5.7541947288511697"/>
    <m/>
  </r>
  <r>
    <s v="T"/>
    <n v="4.0999999999999996"/>
    <n v="20171204"/>
    <s v="CDFO"/>
    <s v="CDFO"/>
    <n v="3"/>
    <s v="020750"/>
    <x v="0"/>
    <m/>
    <m/>
    <m/>
    <m/>
    <n v="1"/>
    <n v="1"/>
    <x v="28"/>
    <n v="19910501"/>
    <n v="19910502"/>
    <s v="2FS  UPFRR0273"/>
    <s v="2FS  UPFRH0155"/>
    <s v="2FS  UPFRS0273"/>
    <x v="1"/>
    <s v="H"/>
    <s v="P"/>
    <m/>
    <n v="8.1"/>
    <n v="89"/>
    <s v="N"/>
    <n v="5000"/>
    <n v="25218"/>
    <m/>
    <m/>
    <n v="0"/>
    <n v="51419"/>
    <m/>
    <m/>
    <s v="B"/>
    <m/>
    <n v="53"/>
    <n v="33"/>
    <m/>
    <s v="COMBINE WITH 020748-49."/>
    <x v="59"/>
    <s v="H-Quesnel River H"/>
    <s v="S-Chilcotin R"/>
    <s v="BC"/>
    <s v="FRTH"/>
    <s v="UPFR"/>
    <s v="N"/>
    <n v="2.0389800935839482"/>
    <m/>
  </r>
  <r>
    <s v="T"/>
    <n v="4.0999999999999996"/>
    <n v="20171204"/>
    <s v="CDFO"/>
    <s v="CDFO"/>
    <n v="3"/>
    <s v="023410"/>
    <x v="0"/>
    <m/>
    <m/>
    <m/>
    <m/>
    <n v="1"/>
    <n v="1"/>
    <x v="3"/>
    <n v="19860414"/>
    <n v="19860416"/>
    <s v="2FS  TOMFR1945"/>
    <s v="2FS  TOMFH0162"/>
    <s v="2FS  TOMFS1945"/>
    <x v="1"/>
    <s v="H"/>
    <s v="B"/>
    <m/>
    <n v="6.6"/>
    <m/>
    <s v="N"/>
    <n v="5000"/>
    <n v="21333"/>
    <m/>
    <m/>
    <n v="0"/>
    <n v="14604"/>
    <n v="5000"/>
    <n v="519"/>
    <m/>
    <n v="2.3800000000000002E-2"/>
    <n v="1"/>
    <m/>
    <m/>
    <s v="TIME OF RELEASE EARLY). SEE 023409 (EARLY) &amp; 023411-12 (LATE)"/>
    <x v="60"/>
    <s v="H-Clearwater River, Up, H"/>
    <s v="S-Finn Cr"/>
    <s v="BC"/>
    <s v="FRTH"/>
    <s v="TOMF"/>
    <s v="N"/>
    <n v="0.68457319645619463"/>
    <m/>
  </r>
  <r>
    <s v="T"/>
    <n v="4.0999999999999996"/>
    <n v="20171204"/>
    <s v="CDFO"/>
    <s v="CDFO"/>
    <n v="3"/>
    <s v="023411"/>
    <x v="0"/>
    <m/>
    <m/>
    <m/>
    <m/>
    <n v="1"/>
    <n v="1"/>
    <x v="3"/>
    <n v="19860512"/>
    <n v="19860513"/>
    <s v="2FS  TOMFR1945"/>
    <s v="2FS  TOMFH0162"/>
    <s v="2FS  TOMFS1945"/>
    <x v="1"/>
    <s v="H"/>
    <s v="B"/>
    <m/>
    <n v="7.9"/>
    <m/>
    <s v="N"/>
    <n v="5000"/>
    <n v="21046"/>
    <m/>
    <m/>
    <n v="0"/>
    <n v="11845"/>
    <n v="5000"/>
    <n v="116"/>
    <m/>
    <n v="5.4999999999999997E-3"/>
    <n v="1"/>
    <m/>
    <m/>
    <s v="TIME OF RELEASE LATE). SEE 023409-10(EARLY) &amp; 023412(LATE)."/>
    <x v="60"/>
    <s v="H-Clearwater River, Up, H"/>
    <s v="S-Finn Cr"/>
    <s v="BC"/>
    <s v="FRTH"/>
    <s v="TOMF"/>
    <s v="N"/>
    <n v="0.56281478665779716"/>
    <m/>
  </r>
  <r>
    <s v="T"/>
    <n v="4.0999999999999996"/>
    <n v="20171204"/>
    <s v="CDFO"/>
    <s v="CDFO"/>
    <n v="3"/>
    <s v="023412"/>
    <x v="0"/>
    <m/>
    <m/>
    <m/>
    <m/>
    <n v="1"/>
    <n v="1"/>
    <x v="3"/>
    <n v="19860512"/>
    <n v="19860513"/>
    <s v="2FS  TOMFR1945"/>
    <s v="2FS  TOMFH0162"/>
    <s v="2FS  TOMFS1945"/>
    <x v="1"/>
    <s v="H"/>
    <s v="B"/>
    <m/>
    <n v="7.9"/>
    <m/>
    <s v="N"/>
    <n v="5000"/>
    <n v="21155"/>
    <m/>
    <m/>
    <n v="0"/>
    <n v="12040"/>
    <n v="5000"/>
    <n v="356"/>
    <m/>
    <n v="1.6500000000000001E-2"/>
    <n v="1"/>
    <m/>
    <m/>
    <s v="TIME OF RELEASE-LATE. SEE 023409-10 (EARLY) &amp; 023411 (LATE)"/>
    <x v="60"/>
    <s v="H-Clearwater River, Up, H"/>
    <s v="S-Finn Cr"/>
    <s v="BC"/>
    <s v="FRTH"/>
    <s v="TOMF"/>
    <s v="N"/>
    <n v="0.56913259276766726"/>
    <m/>
  </r>
  <r>
    <s v="T"/>
    <n v="4.0999999999999996"/>
    <n v="20171204"/>
    <s v="CDFO"/>
    <s v="CDFO"/>
    <n v="3"/>
    <s v="023414"/>
    <x v="0"/>
    <m/>
    <m/>
    <m/>
    <m/>
    <n v="1"/>
    <n v="3"/>
    <x v="23"/>
    <n v="19850616"/>
    <n v="19850617"/>
    <s v="2FS  LWFRR0107"/>
    <s v="2FS  LWFRH0107"/>
    <s v="2FS  LWFRS0107"/>
    <x v="1"/>
    <s v="H"/>
    <s v="B"/>
    <m/>
    <n v="6.8"/>
    <m/>
    <s v="N"/>
    <n v="5000"/>
    <n v="14266"/>
    <m/>
    <m/>
    <n v="0"/>
    <n v="148713"/>
    <n v="5000"/>
    <n v="1069"/>
    <m/>
    <n v="6.9699999999999998E-2"/>
    <n v="20"/>
    <m/>
    <m/>
    <s v="TIME OF RELEASE - LATE. FALL WHITES. SEE 023415-023419."/>
    <x v="16"/>
    <s v="H-Chilliwack River H"/>
    <s v="S-Chilliwack R"/>
    <s v="BC"/>
    <s v="FRTH"/>
    <s v="LWFR"/>
    <s v="N"/>
    <n v="10.424295527828404"/>
    <m/>
  </r>
  <r>
    <s v="T"/>
    <n v="4.0999999999999996"/>
    <n v="20171204"/>
    <s v="CDFO"/>
    <s v="CDFO"/>
    <n v="3"/>
    <s v="023416"/>
    <x v="0"/>
    <m/>
    <m/>
    <m/>
    <m/>
    <n v="1"/>
    <n v="3"/>
    <x v="23"/>
    <n v="19850616"/>
    <n v="19850617"/>
    <s v="2FS  LWFRR0107"/>
    <s v="2FS  LWFRH0107"/>
    <s v="2FS  LWFRS0107"/>
    <x v="1"/>
    <s v="H"/>
    <s v="B"/>
    <m/>
    <n v="6.8"/>
    <m/>
    <s v="N"/>
    <n v="5000"/>
    <n v="14100"/>
    <m/>
    <m/>
    <n v="0"/>
    <n v="146982"/>
    <n v="5000"/>
    <n v="1069"/>
    <m/>
    <n v="7.0499999999999993E-2"/>
    <n v="20"/>
    <m/>
    <m/>
    <s v="TIME OF RELEASE - LATE. FALL WHITES. SEE 023414-023419."/>
    <x v="16"/>
    <s v="H-Chilliwack River H"/>
    <s v="S-Chilliwack R"/>
    <s v="BC"/>
    <s v="FRTH"/>
    <s v="LWFR"/>
    <s v="N"/>
    <n v="10.424255319148935"/>
    <m/>
  </r>
  <r>
    <s v="T"/>
    <n v="4.0999999999999996"/>
    <n v="20171204"/>
    <s v="CDFO"/>
    <s v="CDFO"/>
    <n v="3"/>
    <s v="023418"/>
    <x v="0"/>
    <m/>
    <m/>
    <m/>
    <m/>
    <n v="1"/>
    <n v="3"/>
    <x v="23"/>
    <n v="19850606"/>
    <n v="19850607"/>
    <s v="2FS  LWFRR0107"/>
    <s v="2FS  LWFRH0107"/>
    <s v="2FS  LWFRS0107"/>
    <x v="1"/>
    <s v="H"/>
    <s v="B"/>
    <m/>
    <n v="5.6"/>
    <m/>
    <s v="N"/>
    <n v="5000"/>
    <n v="15100"/>
    <m/>
    <m/>
    <n v="0"/>
    <n v="149055"/>
    <n v="5000"/>
    <n v="228"/>
    <m/>
    <n v="1.49E-2"/>
    <n v="11"/>
    <m/>
    <m/>
    <s v="TIME OF RELEASE - NORMAL.  FALL WHITES. SEE 023414-023419."/>
    <x v="16"/>
    <s v="H-Chilliwack River H"/>
    <s v="S-Chilliwack R"/>
    <s v="BC"/>
    <s v="FRTH"/>
    <s v="LWFR"/>
    <s v="N"/>
    <n v="9.8711920529801329"/>
    <m/>
  </r>
  <r>
    <s v="T"/>
    <n v="4.0999999999999996"/>
    <n v="20171204"/>
    <s v="CDFO"/>
    <s v="CDFO"/>
    <n v="3"/>
    <s v="023419"/>
    <x v="0"/>
    <m/>
    <m/>
    <m/>
    <m/>
    <n v="1"/>
    <n v="3"/>
    <x v="23"/>
    <n v="19850606"/>
    <n v="19850607"/>
    <s v="2FS  LWFRR0107"/>
    <s v="2FS  LWFRH0107"/>
    <s v="2FS  LWFRS0107"/>
    <x v="1"/>
    <s v="H"/>
    <s v="B"/>
    <m/>
    <n v="5.6"/>
    <m/>
    <s v="N"/>
    <n v="5000"/>
    <n v="14883"/>
    <m/>
    <m/>
    <n v="0"/>
    <n v="146912"/>
    <n v="5000"/>
    <n v="227"/>
    <m/>
    <n v="1.4999999999999999E-2"/>
    <n v="11"/>
    <m/>
    <m/>
    <s v="TIME OF RELEASE - NORMAL.  FALL WHITES. SEE 023414-023419."/>
    <x v="16"/>
    <s v="H-Chilliwack River H"/>
    <s v="S-Chilliwack R"/>
    <s v="BC"/>
    <s v="FRTH"/>
    <s v="LWFR"/>
    <s v="N"/>
    <n v="9.8711281327689306"/>
    <m/>
  </r>
  <r>
    <s v="T"/>
    <n v="4.0999999999999996"/>
    <n v="20171204"/>
    <s v="CDFO"/>
    <s v="CDFO"/>
    <n v="3"/>
    <s v="021158"/>
    <x v="0"/>
    <m/>
    <m/>
    <m/>
    <m/>
    <n v="1"/>
    <n v="2"/>
    <x v="13"/>
    <n v="19920319"/>
    <n v="19920502"/>
    <s v="2FS  UPFRR2722"/>
    <s v="2FS  UPFRH0158"/>
    <s v="2FS  UPFRS0158"/>
    <x v="1"/>
    <s v="H"/>
    <s v="B"/>
    <m/>
    <n v="7"/>
    <m/>
    <s v="N"/>
    <n v="5000"/>
    <n v="25219"/>
    <m/>
    <m/>
    <n v="0"/>
    <n v="1546"/>
    <m/>
    <m/>
    <s v="B"/>
    <m/>
    <n v="1"/>
    <m/>
    <m/>
    <s v="NECHAKO STUDY; ACCID. REL. SOME TAGS WITH UNTAGGED FRY MAR.19/92 AT 3 GM"/>
    <x v="55"/>
    <s v="H-Stuart River"/>
    <s v="S-Stuart R"/>
    <s v="BC"/>
    <s v="FRTH"/>
    <s v="UPFR"/>
    <s v="N"/>
    <n v="6.1302985844006501E-2"/>
    <m/>
  </r>
  <r>
    <s v="T"/>
    <n v="4.0999999999999996"/>
    <n v="20171204"/>
    <s v="CDFO"/>
    <s v="CDFO"/>
    <n v="3"/>
    <s v="021159"/>
    <x v="0"/>
    <m/>
    <m/>
    <m/>
    <m/>
    <n v="1"/>
    <n v="2"/>
    <x v="13"/>
    <n v="19920319"/>
    <n v="19920502"/>
    <s v="2FS  UPFRR2722"/>
    <s v="2FS  UPFRH0158"/>
    <s v="2FS  UPFRS0158"/>
    <x v="1"/>
    <s v="H"/>
    <s v="B"/>
    <m/>
    <n v="7"/>
    <m/>
    <s v="N"/>
    <n v="5000"/>
    <n v="25042"/>
    <m/>
    <m/>
    <n v="0"/>
    <n v="1536"/>
    <m/>
    <m/>
    <s v="B"/>
    <m/>
    <n v="1"/>
    <m/>
    <m/>
    <s v="NECHAKO STUDY; ACCID. REL. SOME TAGS WITH UNTAGGED FRY MAR.19/92 AT 3 GM"/>
    <x v="55"/>
    <s v="H-Stuart River"/>
    <s v="S-Stuart R"/>
    <s v="BC"/>
    <s v="FRTH"/>
    <s v="UPFR"/>
    <s v="N"/>
    <n v="6.1336953917418738E-2"/>
    <m/>
  </r>
  <r>
    <s v="T"/>
    <n v="4.0999999999999996"/>
    <n v="20171204"/>
    <s v="CDFO"/>
    <s v="CDFO"/>
    <n v="3"/>
    <s v="020861"/>
    <x v="0"/>
    <m/>
    <m/>
    <m/>
    <m/>
    <n v="1"/>
    <n v="1"/>
    <x v="13"/>
    <n v="19930413"/>
    <n v="19930419"/>
    <s v="2FS  TOMMR0254"/>
    <s v="2FS  TOMMH0254"/>
    <s v="2FS  TOMMS0254"/>
    <x v="3"/>
    <s v="H"/>
    <s v="P"/>
    <m/>
    <n v="17.2"/>
    <m/>
    <s v="N"/>
    <n v="5000"/>
    <n v="3000"/>
    <m/>
    <m/>
    <m/>
    <m/>
    <m/>
    <m/>
    <m/>
    <m/>
    <n v="1"/>
    <n v="100"/>
    <m/>
    <s v="YEARLING RELEASE; IFF MARK-ONLY FISHERY; MORTALITIES NOT RECORDED SO REL # EST"/>
    <x v="50"/>
    <s v="H-Deadman River H"/>
    <s v="S-Deadman R"/>
    <s v="BC"/>
    <s v="FRTH"/>
    <s v="TOMM"/>
    <s v="N"/>
    <n v="0"/>
    <m/>
  </r>
  <r>
    <s v="T"/>
    <n v="4.0999999999999996"/>
    <n v="20171204"/>
    <s v="CDFO"/>
    <s v="CDFO"/>
    <n v="3"/>
    <s v="020929"/>
    <x v="0"/>
    <m/>
    <m/>
    <m/>
    <m/>
    <n v="1"/>
    <n v="1"/>
    <x v="18"/>
    <n v="19950422"/>
    <n v="19950510"/>
    <s v="2FS  TOMMR0254"/>
    <s v="2FS  TOMMH0254"/>
    <s v="2FS  TOMMS0254"/>
    <x v="3"/>
    <s v="H"/>
    <s v="P"/>
    <m/>
    <n v="18"/>
    <m/>
    <s v="N"/>
    <n v="5000"/>
    <n v="8066"/>
    <m/>
    <m/>
    <n v="0"/>
    <n v="1928"/>
    <m/>
    <m/>
    <s v="B"/>
    <m/>
    <n v="1"/>
    <n v="100"/>
    <m/>
    <s v="EXTENDED REARING; DEVELOP IFF MARK-ONLY FISHERY; ALSO SEE 181327"/>
    <x v="50"/>
    <s v="H-Deadman River H"/>
    <s v="S-Deadman R"/>
    <s v="BC"/>
    <s v="FRTH"/>
    <s v="TOMM"/>
    <s v="N"/>
    <n v="0.23902801884453262"/>
    <m/>
  </r>
  <r>
    <s v="T"/>
    <n v="4.0999999999999996"/>
    <n v="20171204"/>
    <s v="CDFO"/>
    <s v="CDFO"/>
    <n v="3"/>
    <s v="021122"/>
    <x v="0"/>
    <m/>
    <m/>
    <m/>
    <m/>
    <n v="1"/>
    <n v="2"/>
    <x v="28"/>
    <n v="19910503"/>
    <n v="19910505"/>
    <s v="2FS  UPFRR0158"/>
    <s v="2FS  UPFRH0158"/>
    <s v="2FS  UPFRS0158"/>
    <x v="1"/>
    <s v="H"/>
    <s v="B"/>
    <m/>
    <n v="5.03"/>
    <m/>
    <s v="N"/>
    <n v="5000"/>
    <n v="26889"/>
    <m/>
    <m/>
    <n v="0"/>
    <n v="4189"/>
    <m/>
    <m/>
    <s v="B"/>
    <m/>
    <n v="1"/>
    <m/>
    <m/>
    <s v="NECHAKO RIVER STUDY- ALSO SEE 2-03-19, 2-10-09 &amp; 2-11-23"/>
    <x v="2"/>
    <s v="H-Stuart River"/>
    <s v="S-Stuart R"/>
    <s v="BC"/>
    <s v="FRTH"/>
    <s v="UPFR"/>
    <s v="N"/>
    <n v="0.15578861244375022"/>
    <m/>
  </r>
  <r>
    <s v="T"/>
    <n v="4.0999999999999996"/>
    <n v="20171204"/>
    <s v="CDFO"/>
    <s v="CDFO"/>
    <n v="3"/>
    <s v="025427"/>
    <x v="0"/>
    <m/>
    <m/>
    <m/>
    <m/>
    <n v="1"/>
    <n v="2"/>
    <x v="5"/>
    <n v="19880614"/>
    <n v="19880615"/>
    <s v="2FS  TOMFR0162"/>
    <s v="2FS  TOMFH0162"/>
    <s v="2FS  TOMFS0162"/>
    <x v="1"/>
    <s v="H"/>
    <s v="B"/>
    <m/>
    <n v="7.2"/>
    <n v="84"/>
    <s v="N"/>
    <n v="5000"/>
    <n v="26108"/>
    <m/>
    <m/>
    <n v="0"/>
    <n v="78769"/>
    <n v="5000"/>
    <n v="88"/>
    <s v="B"/>
    <n v="3.3999999999999998E-3"/>
    <n v="1"/>
    <m/>
    <m/>
    <s v="TIME OF RELEASE-LATE. SEE 025424-26(EARLY),025519(R3-MID) &amp; 025428(LATE)."/>
    <x v="19"/>
    <s v="H-Clearwater River, Up, H"/>
    <s v="S-Clearwater R Up"/>
    <s v="BC"/>
    <s v="FRTH"/>
    <s v="TOMF"/>
    <s v="N"/>
    <n v="3.0170445840355447"/>
    <m/>
  </r>
  <r>
    <s v="T"/>
    <n v="4.0999999999999996"/>
    <n v="20171204"/>
    <s v="CDFO"/>
    <s v="CDFO"/>
    <n v="3"/>
    <s v="025428"/>
    <x v="0"/>
    <m/>
    <m/>
    <m/>
    <m/>
    <n v="1"/>
    <n v="2"/>
    <x v="5"/>
    <n v="19880614"/>
    <n v="19880615"/>
    <s v="2FS  TOMFR0162"/>
    <s v="2FS  TOMFH0162"/>
    <s v="2FS  TOMFS0162"/>
    <x v="1"/>
    <s v="H"/>
    <s v="B"/>
    <m/>
    <n v="7.2"/>
    <n v="84"/>
    <s v="N"/>
    <n v="5000"/>
    <n v="25891"/>
    <m/>
    <m/>
    <n v="0"/>
    <n v="78114"/>
    <m/>
    <m/>
    <s v="B"/>
    <m/>
    <n v="1"/>
    <m/>
    <m/>
    <s v="TIME OF RELEASE-LATE. SEE 0254224-26(EARLY), 025519(R3-MID), &amp; 025427(LATE)."/>
    <x v="19"/>
    <s v="H-Clearwater River, Up, H"/>
    <s v="S-Clearwater R Up"/>
    <s v="BC"/>
    <s v="FRTH"/>
    <s v="TOMF"/>
    <s v="N"/>
    <n v="3.0170329458112857"/>
    <m/>
  </r>
  <r>
    <s v="T"/>
    <n v="4.0999999999999996"/>
    <n v="20171204"/>
    <s v="CDFO"/>
    <s v="CDFO"/>
    <n v="3"/>
    <s v="025431"/>
    <x v="0"/>
    <m/>
    <m/>
    <m/>
    <m/>
    <n v="1"/>
    <n v="1"/>
    <x v="5"/>
    <n v="19890310"/>
    <n v="19890331"/>
    <s v="2FS  TOMMR0253"/>
    <s v="2FS  TOMMH0160"/>
    <s v="2FS  TOMMS0253"/>
    <x v="3"/>
    <s v="H"/>
    <s v="B"/>
    <m/>
    <n v="18"/>
    <n v="112"/>
    <s v="N"/>
    <n v="5000"/>
    <n v="23561"/>
    <m/>
    <m/>
    <n v="0"/>
    <n v="11309"/>
    <m/>
    <m/>
    <s v="W"/>
    <m/>
    <n v="1"/>
    <m/>
    <m/>
    <s v="TIME OF RELEASE: YEARLING"/>
    <x v="8"/>
    <s v="H-Spius Creek H"/>
    <s v="S-Nicola R"/>
    <s v="BC"/>
    <s v="FRTH"/>
    <s v="TOMM"/>
    <s v="N"/>
    <n v="0.47998811595433133"/>
    <m/>
  </r>
  <r>
    <s v="T"/>
    <n v="4.0999999999999996"/>
    <n v="20171204"/>
    <s v="CDFO"/>
    <s v="CDFO"/>
    <n v="3"/>
    <s v="021160"/>
    <x v="0"/>
    <m/>
    <m/>
    <m/>
    <m/>
    <n v="1"/>
    <n v="2"/>
    <x v="13"/>
    <n v="19920319"/>
    <n v="19920502"/>
    <s v="2FS  UPFRR2722"/>
    <s v="2FS  UPFRH0158"/>
    <s v="2FS  UPFRS0158"/>
    <x v="1"/>
    <s v="H"/>
    <s v="B"/>
    <m/>
    <n v="7"/>
    <m/>
    <s v="N"/>
    <n v="5000"/>
    <n v="25171"/>
    <m/>
    <m/>
    <n v="0"/>
    <n v="1551"/>
    <n v="5000"/>
    <n v="126"/>
    <s v="B"/>
    <n v="5.0000000000000001E-3"/>
    <n v="1"/>
    <m/>
    <m/>
    <s v="NECHAKO STUDY; ACCID. REL. SOME TAGS WITH UNTAGGED FRY MAR.19/92 AT 3 GM"/>
    <x v="55"/>
    <s v="H-Stuart River"/>
    <s v="S-Stuart R"/>
    <s v="BC"/>
    <s v="FRTH"/>
    <s v="UPFR"/>
    <s v="N"/>
    <n v="6.1618529259862539E-2"/>
    <m/>
  </r>
  <r>
    <s v="T"/>
    <n v="4.0999999999999996"/>
    <n v="20171204"/>
    <s v="CDFO"/>
    <s v="CDFO"/>
    <n v="3"/>
    <s v="021463"/>
    <x v="0"/>
    <m/>
    <m/>
    <m/>
    <m/>
    <n v="1"/>
    <n v="1"/>
    <x v="28"/>
    <n v="19910703"/>
    <n v="19910703"/>
    <s v="2FS  LWFRR0152"/>
    <s v="2FS  LWFRH0152"/>
    <s v="2FS  LWFRS0152"/>
    <x v="1"/>
    <s v="H"/>
    <s v="B"/>
    <m/>
    <n v="4"/>
    <n v="70"/>
    <s v="N"/>
    <n v="5000"/>
    <n v="25197"/>
    <m/>
    <m/>
    <n v="0"/>
    <n v="19043"/>
    <m/>
    <m/>
    <s v="B"/>
    <m/>
    <n v="1"/>
    <n v="200"/>
    <m/>
    <s v="TENDERFOOT REARED; COMPARE TO 021527 INCH REARED &amp; LARGER"/>
    <x v="13"/>
    <s v="H-Birkenhead River H"/>
    <s v="S-Birkenhead R"/>
    <s v="BC"/>
    <s v="FRTH"/>
    <s v="LWFR"/>
    <s v="N"/>
    <n v="0.75576457514783502"/>
    <m/>
  </r>
  <r>
    <s v="T"/>
    <n v="4.0999999999999996"/>
    <n v="20171204"/>
    <s v="CDFO"/>
    <s v="CDFO"/>
    <n v="3"/>
    <s v="021532"/>
    <x v="0"/>
    <m/>
    <m/>
    <m/>
    <m/>
    <n v="1"/>
    <n v="2"/>
    <x v="28"/>
    <n v="19910514"/>
    <n v="19910515"/>
    <s v="2FS  TOMFR0161"/>
    <s v="2FS  TOMFH1958"/>
    <s v="2FS  TOMFS0161"/>
    <x v="1"/>
    <s v="H"/>
    <s v="P"/>
    <m/>
    <n v="7.1"/>
    <n v="84"/>
    <s v="N"/>
    <n v="5000"/>
    <n v="47161"/>
    <m/>
    <m/>
    <n v="0"/>
    <n v="34694"/>
    <n v="5000"/>
    <n v="150"/>
    <s v="B"/>
    <n v="3.2000000000000002E-3"/>
    <n v="40"/>
    <n v="2000"/>
    <m/>
    <m/>
    <x v="1"/>
    <s v="H-Shuswap River, Middle,"/>
    <s v="S-Shuswap R Low"/>
    <s v="BC"/>
    <s v="FRTH"/>
    <s v="TOMF"/>
    <s v="N"/>
    <n v="0.73565021946099529"/>
    <m/>
  </r>
  <r>
    <s v="T"/>
    <n v="4.0999999999999996"/>
    <n v="20171204"/>
    <s v="CDFO"/>
    <s v="CDFO"/>
    <n v="3"/>
    <s v="180283"/>
    <x v="2"/>
    <m/>
    <m/>
    <m/>
    <m/>
    <n v="1"/>
    <n v="2"/>
    <x v="36"/>
    <n v="20130528"/>
    <n v="20130528"/>
    <s v="2FS  TOMFR1958"/>
    <s v="2FS  TOMFH1958"/>
    <s v="2FS  TOMFS1958"/>
    <x v="1"/>
    <s v="H"/>
    <s v="P"/>
    <s v="MX"/>
    <n v="9.7100000000000009"/>
    <n v="93"/>
    <s v="N"/>
    <n v="5000"/>
    <n v="15049"/>
    <m/>
    <m/>
    <n v="0"/>
    <n v="399"/>
    <n v="5000"/>
    <n v="229"/>
    <s v="B"/>
    <n v="1.4999999999999999E-2"/>
    <n v="51"/>
    <n v="200"/>
    <m/>
    <m/>
    <x v="12"/>
    <s v="H-Shuswap River, Middle,"/>
    <s v="S-Shuswap R Middle"/>
    <s v="BC"/>
    <s v="FRTH"/>
    <s v="TOMF"/>
    <s v="N"/>
    <n v="2.6513389593992957E-2"/>
    <m/>
  </r>
  <r>
    <s v="T"/>
    <n v="4.0999999999999996"/>
    <n v="20171204"/>
    <s v="CDFO"/>
    <s v="CDFO"/>
    <n v="3"/>
    <s v="023760"/>
    <x v="0"/>
    <m/>
    <m/>
    <m/>
    <m/>
    <n v="1"/>
    <n v="3"/>
    <x v="3"/>
    <n v="19870315"/>
    <n v="19870329"/>
    <s v="2FS  LWFRR0154"/>
    <s v="2FS  LWFRH0154"/>
    <s v="2FS  LWFRS0224"/>
    <x v="3"/>
    <s v="H"/>
    <s v="B"/>
    <m/>
    <n v="42.4"/>
    <m/>
    <s v="N"/>
    <n v="5000"/>
    <n v="18990"/>
    <m/>
    <m/>
    <n v="5000"/>
    <n v="880"/>
    <m/>
    <m/>
    <m/>
    <n v="4.4299999999999999E-2"/>
    <n v="324"/>
    <m/>
    <m/>
    <s v="TIME OF RELEASE: EXTENDED REARED. SEE 023761"/>
    <x v="3"/>
    <s v="H-Chehalis River H"/>
    <s v="S-Harrison+Chehalis"/>
    <s v="BC"/>
    <s v="FRTH"/>
    <s v="LWFR"/>
    <s v="N"/>
    <n v="4.6340179041600843E-2"/>
    <m/>
  </r>
  <r>
    <s v="T"/>
    <n v="4.0999999999999996"/>
    <n v="20171204"/>
    <s v="CDFO"/>
    <s v="CDFO"/>
    <n v="3"/>
    <s v="023761"/>
    <x v="0"/>
    <m/>
    <m/>
    <m/>
    <m/>
    <n v="1"/>
    <n v="3"/>
    <x v="3"/>
    <n v="19870315"/>
    <n v="19870329"/>
    <s v="2FS  LWFRR0154"/>
    <s v="2FS  LWFRH0154"/>
    <s v="2FS  LWFRS0224"/>
    <x v="3"/>
    <s v="H"/>
    <s v="B"/>
    <m/>
    <n v="42.4"/>
    <m/>
    <s v="N"/>
    <n v="5000"/>
    <n v="19605"/>
    <m/>
    <m/>
    <n v="5000"/>
    <n v="909"/>
    <m/>
    <m/>
    <m/>
    <n v="4.4299999999999999E-2"/>
    <n v="324"/>
    <m/>
    <m/>
    <s v="TIME OF RELEASE:EXTENDED REARED. ALSO SEE 023760"/>
    <x v="3"/>
    <s v="H-Chehalis River H"/>
    <s v="S-Harrison+Chehalis"/>
    <s v="BC"/>
    <s v="FRTH"/>
    <s v="LWFR"/>
    <s v="N"/>
    <n v="4.636572302983933E-2"/>
    <m/>
  </r>
  <r>
    <s v="T"/>
    <n v="4.0999999999999996"/>
    <n v="20171204"/>
    <s v="CDFO"/>
    <s v="CDFO"/>
    <n v="3"/>
    <s v="024316"/>
    <x v="0"/>
    <m/>
    <m/>
    <m/>
    <m/>
    <n v="1"/>
    <n v="2"/>
    <x v="9"/>
    <n v="19870521"/>
    <n v="19870523"/>
    <s v="2FS  TOMFR0161"/>
    <s v="2FS  TOMFH1958"/>
    <s v="2FS  TOMFS0161"/>
    <x v="1"/>
    <s v="H"/>
    <s v="B"/>
    <m/>
    <n v="5.2"/>
    <m/>
    <s v="N"/>
    <n v="5000"/>
    <n v="51771"/>
    <m/>
    <m/>
    <n v="0"/>
    <n v="499882"/>
    <n v="5000"/>
    <n v="347"/>
    <m/>
    <n v="6.7000000000000002E-3"/>
    <n v="1"/>
    <m/>
    <m/>
    <s v="TIME OF RELEASE: LATE RELEASE"/>
    <x v="1"/>
    <s v="H-Shuswap River, Middle,"/>
    <s v="S-Shuswap R Low"/>
    <s v="BC"/>
    <s v="FRTH"/>
    <s v="TOMF"/>
    <s v="N"/>
    <n v="9.6556373259160537"/>
    <m/>
  </r>
  <r>
    <s v="T"/>
    <n v="4.0999999999999996"/>
    <n v="20171204"/>
    <s v="CDFO"/>
    <s v="CDFO"/>
    <n v="3"/>
    <s v="024320"/>
    <x v="0"/>
    <m/>
    <m/>
    <m/>
    <m/>
    <n v="1"/>
    <n v="1"/>
    <x v="9"/>
    <n v="19870402"/>
    <n v="19870510"/>
    <s v="2FS  LWFRR0152"/>
    <s v="2FS  LWFRH0152"/>
    <s v="2FS  LWFRS0152"/>
    <x v="1"/>
    <s v="H"/>
    <s v="B"/>
    <m/>
    <n v="5"/>
    <m/>
    <s v="N"/>
    <n v="5000"/>
    <n v="48150"/>
    <m/>
    <m/>
    <n v="5000"/>
    <n v="922"/>
    <n v="0"/>
    <n v="428"/>
    <m/>
    <n v="1.8800000000000001E-2"/>
    <n v="1"/>
    <m/>
    <m/>
    <s v="FISH REARED TO FRY STAGE AT INCH CREEK"/>
    <x v="13"/>
    <s v="H-Birkenhead River H"/>
    <s v="S-Birkenhead R"/>
    <s v="BC"/>
    <s v="FRTH"/>
    <s v="LWFR"/>
    <s v="N"/>
    <n v="1.9148494288681206E-2"/>
    <m/>
  </r>
  <r>
    <s v="T"/>
    <n v="4.0999999999999996"/>
    <n v="20171204"/>
    <s v="CDFO"/>
    <s v="CDFO"/>
    <n v="3"/>
    <s v="024321"/>
    <x v="0"/>
    <m/>
    <m/>
    <m/>
    <m/>
    <n v="1"/>
    <n v="1"/>
    <x v="9"/>
    <n v="19870402"/>
    <n v="19870510"/>
    <s v="2FS  LWFRR0152"/>
    <s v="2FS  LWFRH0152"/>
    <s v="2FS  LWFRS0152"/>
    <x v="2"/>
    <s v="H"/>
    <s v="B"/>
    <m/>
    <n v="2"/>
    <m/>
    <s v="N"/>
    <n v="5000"/>
    <n v="50695"/>
    <m/>
    <m/>
    <n v="0"/>
    <n v="72091"/>
    <n v="5000"/>
    <n v="714"/>
    <m/>
    <n v="1.3899999999999999E-2"/>
    <n v="1"/>
    <m/>
    <m/>
    <s v="REARED AT BIRKENHEAD;REL. VOLITIONALLY"/>
    <x v="13"/>
    <s v="H-Birkenhead River H"/>
    <s v="S-Birkenhead R"/>
    <s v="BC"/>
    <s v="FRTH"/>
    <s v="LWFR"/>
    <s v="N"/>
    <n v="1.4220534569484169"/>
    <m/>
  </r>
  <r>
    <s v="T"/>
    <n v="4.0999999999999996"/>
    <n v="20171204"/>
    <s v="CDFO"/>
    <s v="CDFO"/>
    <n v="3"/>
    <s v="023310"/>
    <x v="0"/>
    <m/>
    <m/>
    <m/>
    <m/>
    <n v="1"/>
    <n v="1"/>
    <x v="3"/>
    <n v="19860408"/>
    <n v="19860416"/>
    <s v="2FS  TOMMR0253"/>
    <s v="2FS  TOMMH0160"/>
    <s v="2FS  TOMMS0253"/>
    <x v="1"/>
    <s v="H"/>
    <s v="B"/>
    <m/>
    <n v="5.4"/>
    <m/>
    <s v="N"/>
    <n v="5000"/>
    <n v="74530"/>
    <m/>
    <m/>
    <n v="5000"/>
    <n v="3920"/>
    <m/>
    <m/>
    <m/>
    <n v="0.05"/>
    <n v="1"/>
    <m/>
    <m/>
    <s v="IMPRINT"/>
    <x v="8"/>
    <s v="H-Spius Creek H"/>
    <s v="S-Nicola R"/>
    <s v="BC"/>
    <s v="FRTH"/>
    <s v="TOMM"/>
    <s v="N"/>
    <n v="5.2596269958406008E-2"/>
    <m/>
  </r>
  <r>
    <s v="T"/>
    <n v="4.0999999999999996"/>
    <n v="20171204"/>
    <s v="CDFO"/>
    <s v="CDFO"/>
    <n v="3"/>
    <s v="023311"/>
    <x v="0"/>
    <m/>
    <m/>
    <m/>
    <m/>
    <n v="1"/>
    <n v="1"/>
    <x v="3"/>
    <n v="19860408"/>
    <n v="19860416"/>
    <s v="2FS  TOMMR0253"/>
    <s v="2FS  TOMMH0160"/>
    <s v="2FS  TOMMS0253"/>
    <x v="1"/>
    <s v="H"/>
    <s v="P"/>
    <m/>
    <n v="7"/>
    <m/>
    <s v="N"/>
    <n v="5000"/>
    <n v="71610"/>
    <m/>
    <m/>
    <n v="0"/>
    <n v="124000"/>
    <n v="5000"/>
    <n v="5390"/>
    <m/>
    <n v="7.0000000000000007E-2"/>
    <n v="1"/>
    <m/>
    <m/>
    <s v="CONTROL FOR IMPRINT GROUP"/>
    <x v="8"/>
    <s v="H-Spius Creek H"/>
    <s v="S-Nicola R"/>
    <s v="BC"/>
    <s v="FRTH"/>
    <s v="TOMM"/>
    <s v="N"/>
    <n v="1.7316017316017316"/>
    <m/>
  </r>
  <r>
    <s v="T"/>
    <n v="4.0999999999999996"/>
    <n v="20171204"/>
    <s v="CDFO"/>
    <s v="CDFO"/>
    <n v="3"/>
    <s v="023713"/>
    <x v="0"/>
    <m/>
    <m/>
    <m/>
    <m/>
    <n v="1"/>
    <n v="1"/>
    <x v="3"/>
    <n v="19860415"/>
    <n v="19860615"/>
    <s v="2FS  LWFRR0152"/>
    <s v="2FS  LWFRH0152"/>
    <s v="2FS  LWFRS0152"/>
    <x v="2"/>
    <s v="H"/>
    <s v="B"/>
    <m/>
    <n v="2.7"/>
    <m/>
    <s v="N"/>
    <n v="5000"/>
    <n v="49460"/>
    <m/>
    <m/>
    <n v="0"/>
    <n v="13209"/>
    <n v="5000"/>
    <n v="1292"/>
    <m/>
    <n v="2.5499999999999998E-2"/>
    <n v="1"/>
    <m/>
    <m/>
    <s v="VOLITIONAL REL-BIRK REARED-1.3% PINHEADS"/>
    <x v="13"/>
    <s v="H-Birkenhead River H"/>
    <s v="S-Birkenhead R"/>
    <s v="BC"/>
    <s v="FRTH"/>
    <s v="LWFR"/>
    <s v="N"/>
    <n v="0.26706429437929641"/>
    <m/>
  </r>
  <r>
    <s v="T"/>
    <n v="4.0999999999999996"/>
    <n v="20171204"/>
    <s v="CDFO"/>
    <s v="CDFO"/>
    <n v="3"/>
    <s v="023714"/>
    <x v="0"/>
    <m/>
    <m/>
    <m/>
    <m/>
    <n v="1"/>
    <n v="1"/>
    <x v="3"/>
    <n v="19860415"/>
    <n v="19860615"/>
    <s v="2FS  LWFRR0152"/>
    <s v="2FS  LWFRH0152"/>
    <s v="2FS  LWFRS0152"/>
    <x v="1"/>
    <s v="H"/>
    <s v="B"/>
    <m/>
    <n v="5.7"/>
    <m/>
    <s v="N"/>
    <n v="5000"/>
    <n v="42543"/>
    <m/>
    <m/>
    <n v="0"/>
    <n v="2153"/>
    <n v="5000"/>
    <n v="322"/>
    <m/>
    <n v="7.4999999999999997E-3"/>
    <n v="1"/>
    <m/>
    <m/>
    <s v="VOLITIONAL REL-INCH REARED-4.8% PINHEADS"/>
    <x v="13"/>
    <s v="H-Birkenhead River H"/>
    <s v="S-Birkenhead R"/>
    <s v="BC"/>
    <s v="FRTH"/>
    <s v="LWFR"/>
    <s v="N"/>
    <n v="5.0607620525115762E-2"/>
    <m/>
  </r>
  <r>
    <s v="T"/>
    <n v="4.0999999999999996"/>
    <n v="20171204"/>
    <s v="CDFO"/>
    <s v="CDFO"/>
    <n v="3"/>
    <s v="184532"/>
    <x v="0"/>
    <m/>
    <m/>
    <m/>
    <m/>
    <n v="1"/>
    <n v="1"/>
    <x v="20"/>
    <n v="20040406"/>
    <n v="20040408"/>
    <s v="2FS  TOMFR0132"/>
    <s v="2FS  TOMMH0160"/>
    <s v="2FS  TOMFS0132"/>
    <x v="3"/>
    <s v="H"/>
    <s v="P"/>
    <m/>
    <n v="11"/>
    <n v="100"/>
    <s v="N"/>
    <n v="5000"/>
    <n v="40870"/>
    <m/>
    <m/>
    <n v="0"/>
    <n v="20815"/>
    <n v="5000"/>
    <n v="706"/>
    <s v="W"/>
    <n v="1.7000000000000001E-2"/>
    <n v="30"/>
    <n v="600"/>
    <m/>
    <s v="ALSO 728 TAGS &amp; 13 AD-ONLY (741) RELEASED FEB 12 DUE TO MINOR FURUNC INFECTION"/>
    <x v="35"/>
    <s v="H-Spius Creek H"/>
    <s v="S-Salmon R/TOMF"/>
    <s v="BC"/>
    <s v="FRTH"/>
    <s v="TOMF"/>
    <s v="N"/>
    <n v="0.50929777342794225"/>
    <m/>
  </r>
  <r>
    <s v="T"/>
    <n v="4.0999999999999996"/>
    <n v="20171204"/>
    <s v="CDFO"/>
    <s v="CDFO"/>
    <n v="3"/>
    <s v="184858"/>
    <x v="2"/>
    <m/>
    <m/>
    <m/>
    <m/>
    <n v="1"/>
    <n v="1"/>
    <x v="29"/>
    <n v="20060415"/>
    <n v="20060415"/>
    <s v="2FS  UPFRR1890"/>
    <s v="2FS  UPFRH0270"/>
    <s v="2FS  UPFRS1890"/>
    <x v="3"/>
    <s v="H"/>
    <s v="P"/>
    <m/>
    <n v="9.32"/>
    <n v="91"/>
    <s v="N"/>
    <n v="5000"/>
    <n v="30197"/>
    <m/>
    <m/>
    <m/>
    <m/>
    <m/>
    <m/>
    <m/>
    <m/>
    <n v="1"/>
    <n v="100"/>
    <m/>
    <s v="SEE ALSO 184833"/>
    <x v="15"/>
    <s v="H-Penny H"/>
    <s v="S-Dome Cr"/>
    <s v="BC"/>
    <s v="FRTH"/>
    <s v="UPFR"/>
    <s v="N"/>
    <n v="0"/>
    <m/>
  </r>
  <r>
    <s v="T"/>
    <n v="4.0999999999999996"/>
    <n v="20171204"/>
    <s v="CDFO"/>
    <s v="CDFO"/>
    <n v="3"/>
    <s v="184859"/>
    <x v="2"/>
    <m/>
    <m/>
    <m/>
    <m/>
    <n v="1"/>
    <n v="1"/>
    <x v="25"/>
    <n v="20030409"/>
    <n v="20030409"/>
    <s v="2FS  TOMFR0132"/>
    <s v="2FS  TOMMH0160"/>
    <s v="2FS  TOMFS0132"/>
    <x v="3"/>
    <s v="H"/>
    <s v="P"/>
    <m/>
    <n v="12.46"/>
    <n v="103"/>
    <s v="N"/>
    <n v="5000"/>
    <n v="29614"/>
    <m/>
    <m/>
    <n v="0"/>
    <n v="2052"/>
    <n v="5000"/>
    <n v="390"/>
    <s v="W"/>
    <n v="1.2999999999999999E-2"/>
    <n v="30"/>
    <n v="300"/>
    <m/>
    <s v="SEE ALSO 184860"/>
    <x v="35"/>
    <s v="H-Spius Creek H"/>
    <s v="S-Salmon R/TOMF"/>
    <s v="BC"/>
    <s v="FRTH"/>
    <s v="TOMF"/>
    <s v="N"/>
    <n v="6.9291551293307219E-2"/>
    <m/>
  </r>
  <r>
    <s v="T"/>
    <n v="4.0999999999999996"/>
    <n v="20171204"/>
    <s v="CDFO"/>
    <s v="CDFO"/>
    <n v="3"/>
    <s v="184860"/>
    <x v="2"/>
    <m/>
    <m/>
    <m/>
    <m/>
    <n v="1"/>
    <n v="1"/>
    <x v="25"/>
    <n v="20030409"/>
    <n v="20030409"/>
    <s v="2FS  TOMFR0132"/>
    <s v="2FS  TOMMH0160"/>
    <s v="2FS  TOMFS0132"/>
    <x v="3"/>
    <s v="H"/>
    <s v="P"/>
    <m/>
    <n v="11.82"/>
    <n v="102"/>
    <s v="N"/>
    <n v="5000"/>
    <n v="29371"/>
    <m/>
    <m/>
    <n v="0"/>
    <n v="2022"/>
    <n v="5000"/>
    <n v="207"/>
    <s v="W"/>
    <n v="7.0000000000000001E-3"/>
    <n v="30"/>
    <n v="300"/>
    <m/>
    <s v="SEE ALSO 184859"/>
    <x v="35"/>
    <s v="H-Spius Creek H"/>
    <s v="S-Salmon R/TOMF"/>
    <s v="BC"/>
    <s v="FRTH"/>
    <s v="TOMF"/>
    <s v="N"/>
    <n v="6.8843416975928634E-2"/>
    <m/>
  </r>
  <r>
    <s v="T"/>
    <n v="4.0999999999999996"/>
    <n v="20171204"/>
    <s v="CDFO"/>
    <s v="CDFO"/>
    <n v="3"/>
    <s v="185426"/>
    <x v="2"/>
    <m/>
    <m/>
    <m/>
    <m/>
    <n v="1"/>
    <n v="2"/>
    <x v="21"/>
    <n v="20040509"/>
    <n v="20040512"/>
    <s v="2FS  TOMFR0161"/>
    <s v="2FS  TOMFH1958"/>
    <s v="2FS  TOMFS0161"/>
    <x v="1"/>
    <s v="H"/>
    <s v="P"/>
    <m/>
    <n v="5.81"/>
    <n v="79"/>
    <s v="N"/>
    <n v="5000"/>
    <n v="26875"/>
    <m/>
    <m/>
    <n v="0"/>
    <n v="225527"/>
    <n v="5000"/>
    <n v="939"/>
    <s v="B"/>
    <n v="3.3799999999999997E-2"/>
    <n v="32"/>
    <n v="100"/>
    <m/>
    <s v="ADCWT (NO LONGER DI TAGGING). SEE ALSO 185207 AND 185608."/>
    <x v="1"/>
    <s v="H-Shuswap River, Middle,"/>
    <s v="S-Shuswap R Low"/>
    <s v="BC"/>
    <s v="FRTH"/>
    <s v="TOMF"/>
    <s v="N"/>
    <n v="8.3917023255813952"/>
    <m/>
  </r>
  <r>
    <s v="N"/>
    <n v="4.0999999999999996"/>
    <n v="20171204"/>
    <s v="CDFO"/>
    <s v="CDFO"/>
    <n v="3"/>
    <s v="!03NOCN02113"/>
    <x v="1"/>
    <m/>
    <m/>
    <m/>
    <m/>
    <n v="1"/>
    <n v="3"/>
    <x v="20"/>
    <n v="20040527"/>
    <n v="20040527"/>
    <s v="2FS  TOMMR0253"/>
    <s v="2FS  TOMMH0160"/>
    <s v="2FS  TOMMS0253"/>
    <x v="2"/>
    <s v="H"/>
    <s v="P"/>
    <m/>
    <m/>
    <n v="47"/>
    <m/>
    <m/>
    <m/>
    <m/>
    <m/>
    <n v="0"/>
    <n v="26827"/>
    <m/>
    <m/>
    <s v="B"/>
    <m/>
    <m/>
    <m/>
    <m/>
    <s v="RELEASED AT DOT TRESTLE"/>
    <x v="8"/>
    <s v="H-Spius Creek H"/>
    <s v="S-Nicola R"/>
    <s v="BC"/>
    <s v="FRTH"/>
    <s v="TOMM"/>
    <s v="N"/>
    <s v=""/>
    <m/>
  </r>
  <r>
    <s v="T"/>
    <n v="4.0999999999999996"/>
    <n v="20171204"/>
    <s v="CDFO"/>
    <s v="CDFO"/>
    <n v="3"/>
    <s v="026302"/>
    <x v="0"/>
    <m/>
    <m/>
    <m/>
    <m/>
    <n v="1"/>
    <n v="1"/>
    <x v="17"/>
    <n v="19900329"/>
    <n v="19900420"/>
    <s v="2FS  TOMMR0254"/>
    <s v="2FS  TOMMH0254"/>
    <s v="2FS  TOMMS0254"/>
    <x v="3"/>
    <s v="H"/>
    <s v="P"/>
    <m/>
    <n v="18.899999999999999"/>
    <m/>
    <s v="N"/>
    <n v="5000"/>
    <n v="18244"/>
    <m/>
    <m/>
    <m/>
    <m/>
    <m/>
    <m/>
    <m/>
    <m/>
    <n v="1"/>
    <m/>
    <m/>
    <s v="YEARLING RELEASE - SURVIVAL COMPARISON TO EARLIER WILD TAGGING"/>
    <x v="50"/>
    <s v="H-Deadman River H"/>
    <s v="S-Deadman R"/>
    <s v="BC"/>
    <s v="FRTH"/>
    <s v="TOMM"/>
    <s v="N"/>
    <n v="0"/>
    <m/>
  </r>
  <r>
    <s v="T"/>
    <n v="4.0999999999999996"/>
    <n v="20171204"/>
    <s v="CDFO"/>
    <s v="CDFO"/>
    <n v="3"/>
    <s v="184909"/>
    <x v="2"/>
    <m/>
    <m/>
    <m/>
    <m/>
    <n v="1"/>
    <n v="3"/>
    <x v="25"/>
    <n v="20020523"/>
    <n v="20020523"/>
    <s v="2FS  LWFRR0244"/>
    <s v="2FS  LWFRH0150"/>
    <s v="2FS  LWFRS0244"/>
    <x v="1"/>
    <s v="H"/>
    <s v="P"/>
    <m/>
    <n v="7.1"/>
    <n v="87"/>
    <s v="N"/>
    <n v="5000"/>
    <n v="50407"/>
    <m/>
    <m/>
    <n v="0"/>
    <n v="216315"/>
    <n v="5000"/>
    <n v="209"/>
    <s v="B"/>
    <n v="4.1000000000000003E-3"/>
    <n v="2"/>
    <n v="600"/>
    <m/>
    <m/>
    <x v="14"/>
    <s v="H-Inch Creek H"/>
    <s v="S-Stave R"/>
    <s v="BC"/>
    <s v="FRTH"/>
    <s v="LWFR"/>
    <s v="N"/>
    <n v="4.2913682623445153"/>
    <m/>
  </r>
  <r>
    <s v="T"/>
    <n v="4.0999999999999996"/>
    <n v="20171204"/>
    <s v="CDFO"/>
    <s v="CDFO"/>
    <n v="3"/>
    <s v="184910"/>
    <x v="2"/>
    <m/>
    <m/>
    <m/>
    <m/>
    <n v="1"/>
    <n v="1"/>
    <x v="33"/>
    <n v="20020412"/>
    <n v="20020415"/>
    <s v="2FS  TOMMR1387"/>
    <s v="2FS  TOMMH0160"/>
    <s v="2FS  TOMMS1387"/>
    <x v="3"/>
    <s v="H"/>
    <s v="P"/>
    <m/>
    <n v="16.75"/>
    <n v="113"/>
    <s v="N"/>
    <n v="5000"/>
    <n v="48549"/>
    <m/>
    <m/>
    <n v="0"/>
    <n v="19229"/>
    <n v="5000"/>
    <n v="342"/>
    <s v="W"/>
    <n v="7.0000000000000001E-3"/>
    <n v="30"/>
    <n v="300"/>
    <m/>
    <s v="REL. SOME FROM ACCLIMATION POND AFTER 2 WKS &amp; SOME AT JULIET CR CONFLUENCE."/>
    <x v="18"/>
    <s v="H-Spius Creek H"/>
    <s v="S-Coldwater R"/>
    <s v="BC"/>
    <s v="FRTH"/>
    <s v="TOMM"/>
    <s v="N"/>
    <n v="0.39607406949679708"/>
    <m/>
  </r>
  <r>
    <s v="T"/>
    <n v="4.0999999999999996"/>
    <n v="20171204"/>
    <s v="CDFO"/>
    <s v="CDFO"/>
    <n v="3"/>
    <s v="023240"/>
    <x v="0"/>
    <m/>
    <m/>
    <m/>
    <m/>
    <n v="1"/>
    <n v="1"/>
    <x v="23"/>
    <n v="19850414"/>
    <n v="19850418"/>
    <s v="2FS  TOMMR0254"/>
    <s v="2FS  TOMMH0157"/>
    <s v="2FS  TOMMS0254"/>
    <x v="2"/>
    <s v="H"/>
    <s v="P"/>
    <m/>
    <n v="3.3"/>
    <m/>
    <s v="N"/>
    <n v="5000"/>
    <n v="38688"/>
    <m/>
    <m/>
    <n v="0"/>
    <n v="39700"/>
    <n v="5000"/>
    <n v="1612"/>
    <m/>
    <n v="0.04"/>
    <n v="2"/>
    <m/>
    <m/>
    <m/>
    <x v="50"/>
    <s v="H-Loon Creek H"/>
    <s v="S-Deadman R"/>
    <s v="BC"/>
    <s v="FRTH"/>
    <s v="TOMM"/>
    <s v="N"/>
    <n v="1.026157981803143"/>
    <m/>
  </r>
  <r>
    <s v="T"/>
    <n v="4.0999999999999996"/>
    <n v="20171204"/>
    <s v="CDFO"/>
    <s v="CDFO"/>
    <n v="3"/>
    <s v="184911"/>
    <x v="2"/>
    <m/>
    <m/>
    <m/>
    <m/>
    <n v="1"/>
    <n v="3"/>
    <x v="25"/>
    <n v="20020415"/>
    <n v="20020429"/>
    <s v="2FS  LWFRR0154"/>
    <s v="2FS  LWFRH0154"/>
    <s v="2FS  LWFRS0229"/>
    <x v="2"/>
    <s v="H"/>
    <s v="B"/>
    <m/>
    <n v="1.84"/>
    <n v="57"/>
    <s v="N"/>
    <n v="5000"/>
    <n v="51815"/>
    <m/>
    <m/>
    <n v="0"/>
    <n v="1903604"/>
    <n v="5000"/>
    <n v="182"/>
    <s v="B"/>
    <n v="3.5000000000000001E-3"/>
    <n v="30"/>
    <n v="2006"/>
    <m/>
    <s v="SMALL SIZE AND EARLY RELEASE TIME; INCLUDES UNMARKED FISH REARED WITH CHUM."/>
    <x v="3"/>
    <s v="H-Chehalis River H"/>
    <s v="S-Harrison R"/>
    <s v="BC"/>
    <s v="FRTH"/>
    <s v="LWFR"/>
    <s v="N"/>
    <n v="36.738473415034257"/>
    <m/>
  </r>
  <r>
    <s v="T"/>
    <n v="4.0999999999999996"/>
    <n v="20171204"/>
    <s v="CDFO"/>
    <s v="CDFO"/>
    <n v="3"/>
    <s v="184912"/>
    <x v="2"/>
    <m/>
    <m/>
    <m/>
    <m/>
    <n v="1"/>
    <n v="3"/>
    <x v="25"/>
    <n v="20020604"/>
    <n v="20020606"/>
    <s v="2FS  LWFRR0154"/>
    <s v="2FS  LWFRH0154"/>
    <s v="2FS  LWFRS0229"/>
    <x v="1"/>
    <s v="H"/>
    <s v="B"/>
    <m/>
    <n v="4.92"/>
    <n v="78"/>
    <s v="N"/>
    <n v="5000"/>
    <n v="50653"/>
    <m/>
    <m/>
    <n v="0"/>
    <n v="313519"/>
    <n v="5000"/>
    <n v="1272"/>
    <s v="B"/>
    <n v="2.4500000000000001E-2"/>
    <n v="30"/>
    <n v="1989"/>
    <m/>
    <s v="LARGE SIZE AND LATE RELEASE"/>
    <x v="3"/>
    <s v="H-Chehalis River H"/>
    <s v="S-Harrison R"/>
    <s v="BC"/>
    <s v="FRTH"/>
    <s v="LWFR"/>
    <s v="N"/>
    <n v="6.1895445482005016"/>
    <m/>
  </r>
  <r>
    <s v="T"/>
    <n v="4.0999999999999996"/>
    <n v="20171204"/>
    <s v="CDFO"/>
    <s v="CDFO"/>
    <n v="3"/>
    <s v="184913"/>
    <x v="2"/>
    <m/>
    <m/>
    <s v="D"/>
    <s v="032002H00000385"/>
    <n v="1"/>
    <n v="3"/>
    <x v="25"/>
    <n v="20020521"/>
    <n v="20020529"/>
    <s v="2FS  LWFRR0107"/>
    <s v="2FS  LWFRH0107"/>
    <s v="2FS  LWFRS0107"/>
    <x v="1"/>
    <s v="H"/>
    <s v="P"/>
    <m/>
    <n v="5.5"/>
    <m/>
    <s v="N"/>
    <n v="0"/>
    <n v="48787"/>
    <m/>
    <m/>
    <n v="0"/>
    <n v="277318"/>
    <m/>
    <m/>
    <s v="B"/>
    <n v="2.3E-2"/>
    <n v="48"/>
    <n v="518"/>
    <m/>
    <s v="D.I., CWTONLY; SEE 184915 (CWTONLY) &amp; 184914 &amp; 16 (ADCWT)"/>
    <x v="16"/>
    <s v="H-Chilliwack River H"/>
    <s v="S-Chilliwack R"/>
    <s v="BC"/>
    <s v="FRTH"/>
    <s v="LWFR"/>
    <s v="N"/>
    <n v="5.6842601512698057"/>
    <m/>
  </r>
  <r>
    <s v="T"/>
    <n v="4.0999999999999996"/>
    <n v="20171204"/>
    <s v="CDFO"/>
    <s v="CDFO"/>
    <n v="3"/>
    <s v="184914"/>
    <x v="2"/>
    <m/>
    <m/>
    <s v="D"/>
    <s v="032002H00000385"/>
    <n v="1"/>
    <n v="3"/>
    <x v="25"/>
    <n v="20020521"/>
    <n v="20020529"/>
    <s v="2FS  LWFRR0107"/>
    <s v="2FS  LWFRH0107"/>
    <s v="2FS  LWFRS0107"/>
    <x v="1"/>
    <s v="H"/>
    <s v="P"/>
    <m/>
    <n v="5.5"/>
    <m/>
    <s v="N"/>
    <n v="5000"/>
    <n v="49911"/>
    <m/>
    <m/>
    <n v="0"/>
    <n v="276030"/>
    <m/>
    <m/>
    <s v="B"/>
    <m/>
    <n v="48"/>
    <n v="478"/>
    <m/>
    <s v="D.I., ADCWT; SEE 184916 (ADCWT) &amp; 184913 &amp; 15 (CWTONLY)"/>
    <x v="16"/>
    <s v="H-Chilliwack River H"/>
    <s v="S-Chilliwack R"/>
    <s v="BC"/>
    <s v="FRTH"/>
    <s v="LWFR"/>
    <s v="N"/>
    <n v="5.5304441906593738"/>
    <m/>
  </r>
  <r>
    <s v="T"/>
    <n v="4.0999999999999996"/>
    <n v="20171204"/>
    <s v="CDFO"/>
    <s v="CDFO"/>
    <n v="3"/>
    <s v="184915"/>
    <x v="2"/>
    <m/>
    <m/>
    <s v="D"/>
    <s v="032002H00000385"/>
    <n v="1"/>
    <n v="3"/>
    <x v="25"/>
    <n v="20020527"/>
    <n v="20020531"/>
    <s v="2FS  LWFRR0107"/>
    <s v="2FS  LWFRH0107"/>
    <s v="2FS  LWFRS0107"/>
    <x v="1"/>
    <s v="H"/>
    <s v="P"/>
    <m/>
    <n v="5.2"/>
    <m/>
    <s v="N"/>
    <n v="0"/>
    <n v="48440"/>
    <m/>
    <m/>
    <n v="0"/>
    <n v="242591"/>
    <m/>
    <m/>
    <s v="B"/>
    <n v="0.02"/>
    <n v="39"/>
    <n v="518"/>
    <m/>
    <s v="D.I., CWTONLY; SEE 184913 (CWTONLY) &amp; 181914 &amp; 16 (ADCWT)"/>
    <x v="16"/>
    <s v="H-Chilliwack River H"/>
    <s v="S-Chilliwack R"/>
    <s v="BC"/>
    <s v="FRTH"/>
    <s v="LWFR"/>
    <s v="N"/>
    <n v="5.0080718414533445"/>
    <m/>
  </r>
  <r>
    <s v="T"/>
    <n v="4.0999999999999996"/>
    <n v="20171204"/>
    <s v="CDFO"/>
    <s v="CDFO"/>
    <n v="3"/>
    <s v="184916"/>
    <x v="2"/>
    <m/>
    <m/>
    <s v="D"/>
    <s v="032002H00000385"/>
    <n v="1"/>
    <n v="3"/>
    <x v="25"/>
    <n v="20020527"/>
    <n v="20020531"/>
    <s v="2FS  LWFRR0107"/>
    <s v="2FS  LWFRH0107"/>
    <s v="2FS  LWFRS0107"/>
    <x v="1"/>
    <s v="H"/>
    <s v="P"/>
    <m/>
    <n v="5.2"/>
    <m/>
    <s v="N"/>
    <n v="5000"/>
    <n v="49260"/>
    <m/>
    <m/>
    <n v="0"/>
    <n v="240776"/>
    <m/>
    <m/>
    <s v="B"/>
    <m/>
    <n v="39"/>
    <n v="488"/>
    <m/>
    <s v="D.I., ADCWT; SEE 184914 (ADCWT) &amp; 184913 &amp; 15 (CWTONLY)"/>
    <x v="16"/>
    <s v="H-Chilliwack River H"/>
    <s v="S-Chilliwack R"/>
    <s v="BC"/>
    <s v="FRTH"/>
    <s v="LWFR"/>
    <s v="N"/>
    <n v="4.8878603329273247"/>
    <m/>
  </r>
  <r>
    <s v="T"/>
    <n v="4.0999999999999996"/>
    <n v="20171204"/>
    <s v="CDFO"/>
    <s v="CDFO"/>
    <n v="3"/>
    <s v="184920"/>
    <x v="2"/>
    <m/>
    <m/>
    <m/>
    <m/>
    <n v="1"/>
    <n v="3"/>
    <x v="20"/>
    <n v="20030422"/>
    <n v="20030430"/>
    <s v="2FS  LWFRR0154"/>
    <s v="2FS  LWFRH0154"/>
    <s v="2FS  LWFRS0229"/>
    <x v="2"/>
    <s v="H"/>
    <s v="B"/>
    <m/>
    <n v="1.71"/>
    <m/>
    <s v="N"/>
    <n v="5000"/>
    <n v="48461"/>
    <m/>
    <m/>
    <n v="0"/>
    <n v="1563150"/>
    <n v="5000"/>
    <n v="813"/>
    <s v="B"/>
    <n v="1.6500000000000001E-2"/>
    <n v="30"/>
    <n v="2000"/>
    <m/>
    <s v="SMALL SIZE AND EARLY REL.  SEE 184921 FOR LARGER SIZE"/>
    <x v="3"/>
    <s v="H-Chehalis River H"/>
    <s v="S-Harrison R"/>
    <s v="BC"/>
    <s v="FRTH"/>
    <s v="LWFR"/>
    <s v="N"/>
    <n v="32.255834588638287"/>
    <m/>
  </r>
  <r>
    <s v="T"/>
    <n v="4.0999999999999996"/>
    <n v="20171204"/>
    <s v="CDFO"/>
    <s v="CDFO"/>
    <n v="3"/>
    <s v="184921"/>
    <x v="2"/>
    <m/>
    <m/>
    <m/>
    <m/>
    <n v="1"/>
    <n v="3"/>
    <x v="20"/>
    <n v="20030603"/>
    <n v="20030604"/>
    <s v="2FS  LWFRR0154"/>
    <s v="2FS  LWFRH0154"/>
    <s v="2FS  LWFRS0229"/>
    <x v="1"/>
    <s v="H"/>
    <s v="B"/>
    <m/>
    <n v="4.66"/>
    <n v="78"/>
    <s v="N"/>
    <n v="5000"/>
    <n v="51581"/>
    <m/>
    <m/>
    <n v="0"/>
    <n v="322438"/>
    <n v="5000"/>
    <n v="259"/>
    <s v="B"/>
    <n v="5.0000000000000001E-3"/>
    <n v="30"/>
    <n v="2000"/>
    <m/>
    <s v="LARGE SIZE AND LATE RELEASE.  SEE 184920 FOR SMALLS"/>
    <x v="3"/>
    <s v="H-Chehalis River H"/>
    <s v="S-Harrison R"/>
    <s v="BC"/>
    <s v="FRTH"/>
    <s v="LWFR"/>
    <s v="N"/>
    <n v="6.2511002113181213"/>
    <m/>
  </r>
  <r>
    <s v="T"/>
    <n v="4.0999999999999996"/>
    <n v="20171204"/>
    <s v="CDFO"/>
    <s v="CDFO"/>
    <n v="3"/>
    <s v="185236"/>
    <x v="2"/>
    <m/>
    <m/>
    <m/>
    <m/>
    <n v="1"/>
    <n v="1"/>
    <x v="14"/>
    <n v="20070424"/>
    <n v="20070425"/>
    <s v="2FS  TOMMR0253"/>
    <s v="2FS  TOMMH0160"/>
    <s v="2FS  TOMMS0253"/>
    <x v="3"/>
    <s v="H"/>
    <s v="P"/>
    <m/>
    <n v="16.690000000000001"/>
    <n v="112"/>
    <s v="N"/>
    <n v="5000"/>
    <n v="26102"/>
    <m/>
    <m/>
    <n v="5000"/>
    <n v="1130"/>
    <m/>
    <m/>
    <m/>
    <n v="4.1500000000000002E-2"/>
    <n v="30"/>
    <n v="313"/>
    <m/>
    <s v="RELEASE SITES: NICOLA RANCH, RIVER RANCH, NORGARDS"/>
    <x v="8"/>
    <s v="H-Spius Creek H"/>
    <s v="S-Nicola R"/>
    <s v="BC"/>
    <s v="FRTH"/>
    <s v="TOMM"/>
    <s v="N"/>
    <n v="4.329170178530381E-2"/>
    <m/>
  </r>
  <r>
    <s v="T"/>
    <n v="4.0999999999999996"/>
    <n v="20171204"/>
    <s v="CDFO"/>
    <s v="CDFO"/>
    <n v="3"/>
    <s v="185237"/>
    <x v="2"/>
    <m/>
    <m/>
    <m/>
    <m/>
    <n v="1"/>
    <n v="1"/>
    <x v="14"/>
    <n v="20070425"/>
    <n v="20070425"/>
    <s v="2FS  TOMMR0253"/>
    <s v="2FS  TOMMH0160"/>
    <s v="2FS  TOMMS0253"/>
    <x v="3"/>
    <s v="H"/>
    <s v="P"/>
    <m/>
    <n v="16.690000000000001"/>
    <n v="112"/>
    <s v="N"/>
    <n v="5000"/>
    <n v="27776"/>
    <m/>
    <m/>
    <n v="5000"/>
    <n v="92"/>
    <m/>
    <m/>
    <m/>
    <n v="3.3E-3"/>
    <n v="30"/>
    <n v="301"/>
    <m/>
    <s v="SAME RELEASE SITES AS 185236"/>
    <x v="8"/>
    <s v="H-Spius Creek H"/>
    <s v="S-Nicola R"/>
    <s v="BC"/>
    <s v="FRTH"/>
    <s v="TOMM"/>
    <s v="N"/>
    <n v="3.3122119815668202E-3"/>
    <m/>
  </r>
  <r>
    <s v="T"/>
    <n v="4.0999999999999996"/>
    <n v="20171204"/>
    <s v="CDFO"/>
    <s v="CDFO"/>
    <n v="3"/>
    <s v="185239"/>
    <x v="2"/>
    <m/>
    <m/>
    <s v="D"/>
    <s v="032006H00000393"/>
    <n v="1"/>
    <n v="3"/>
    <x v="14"/>
    <n v="20060502"/>
    <n v="20060515"/>
    <s v="2FS  LWFRR0107"/>
    <s v="2FS  LWFRH0107"/>
    <s v="2FS  LWFRS0107"/>
    <x v="1"/>
    <s v="H"/>
    <s v="P"/>
    <m/>
    <n v="5.75"/>
    <m/>
    <s v="N"/>
    <n v="0"/>
    <n v="23452"/>
    <m/>
    <m/>
    <n v="0"/>
    <n v="131251"/>
    <m/>
    <m/>
    <s v="B"/>
    <n v="4.6800000000000001E-2"/>
    <n v="30"/>
    <n v="457"/>
    <m/>
    <s v="DIT CWTONLY - SEE ALSO 185030-32,185154,185238,185240-41"/>
    <x v="16"/>
    <s v="H-Chilliwack River H"/>
    <s v="S-Chilliwack R"/>
    <s v="BC"/>
    <s v="FRTH"/>
    <s v="LWFR"/>
    <s v="N"/>
    <n v="5.5965802490192731"/>
    <m/>
  </r>
  <r>
    <s v="T"/>
    <n v="4.0999999999999996"/>
    <n v="20171204"/>
    <s v="CDFO"/>
    <s v="CDFO"/>
    <n v="3"/>
    <s v="185240"/>
    <x v="2"/>
    <m/>
    <m/>
    <s v="D"/>
    <s v="032006H00000393"/>
    <n v="1"/>
    <n v="3"/>
    <x v="14"/>
    <n v="20060502"/>
    <n v="20060502"/>
    <s v="2FS  LWFRR0107"/>
    <s v="2FS  LWFRH0107"/>
    <s v="2FS  LWFRS0107"/>
    <x v="1"/>
    <s v="H"/>
    <s v="P"/>
    <m/>
    <n v="5.75"/>
    <m/>
    <s v="N"/>
    <n v="5000"/>
    <n v="24719"/>
    <m/>
    <m/>
    <n v="0"/>
    <n v="132607"/>
    <n v="5000"/>
    <n v="358"/>
    <s v="B"/>
    <n v="1.43E-2"/>
    <n v="30"/>
    <n v="451"/>
    <m/>
    <s v="DIT ADCWT-SEE ALSO 185030-31,185154,185238-39,185241"/>
    <x v="16"/>
    <s v="H-Chilliwack River H"/>
    <s v="S-Chilliwack R"/>
    <s v="BC"/>
    <s v="FRTH"/>
    <s v="LWFR"/>
    <s v="N"/>
    <n v="5.3645778550912251"/>
    <m/>
  </r>
  <r>
    <s v="T"/>
    <n v="4.0999999999999996"/>
    <n v="20171204"/>
    <s v="CDFO"/>
    <s v="CDFO"/>
    <n v="3"/>
    <s v="185241"/>
    <x v="2"/>
    <m/>
    <m/>
    <s v="D"/>
    <s v="032006H00000393"/>
    <n v="1"/>
    <n v="3"/>
    <x v="14"/>
    <n v="20060502"/>
    <n v="20060515"/>
    <s v="2FS  LWFRR0107"/>
    <s v="2FS  LWFRH0107"/>
    <s v="2FS  LWFRS0107"/>
    <x v="1"/>
    <s v="H"/>
    <s v="P"/>
    <m/>
    <n v="5.75"/>
    <m/>
    <s v="N"/>
    <n v="0"/>
    <n v="23445"/>
    <m/>
    <m/>
    <n v="0"/>
    <n v="131208"/>
    <m/>
    <m/>
    <s v="B"/>
    <n v="4.6800000000000001E-2"/>
    <n v="30"/>
    <n v="457"/>
    <m/>
    <s v="DIT CWTONLY - SEE ALSO 185030-32,185154,185238-40"/>
    <x v="16"/>
    <s v="H-Chilliwack River H"/>
    <s v="S-Chilliwack R"/>
    <s v="BC"/>
    <s v="FRTH"/>
    <s v="LWFR"/>
    <s v="N"/>
    <n v="5.5964171465131161"/>
    <m/>
  </r>
  <r>
    <s v="T"/>
    <n v="4.0999999999999996"/>
    <n v="20171204"/>
    <s v="CDFO"/>
    <s v="CDFO"/>
    <n v="3"/>
    <s v="185516"/>
    <x v="2"/>
    <m/>
    <m/>
    <m/>
    <m/>
    <n v="1"/>
    <n v="1"/>
    <x v="20"/>
    <n v="20040324"/>
    <n v="20040422"/>
    <s v="2FS  TOMMR0253"/>
    <s v="2FS  TOMMH0160"/>
    <s v="2FS  TOMMS0253"/>
    <x v="3"/>
    <s v="H"/>
    <s v="P"/>
    <m/>
    <n v="12.9"/>
    <n v="104"/>
    <s v="N"/>
    <n v="5000"/>
    <n v="42198"/>
    <m/>
    <m/>
    <n v="0"/>
    <n v="45032"/>
    <n v="5000"/>
    <n v="865"/>
    <s v="W"/>
    <n v="2.01E-2"/>
    <n v="30"/>
    <n v="600"/>
    <m/>
    <s v="SEE ALSO 185517. VARIETY OF RELEASE SITES."/>
    <x v="8"/>
    <s v="H-Spius Creek H"/>
    <s v="S-Nicola R"/>
    <s v="BC"/>
    <s v="FRTH"/>
    <s v="TOMM"/>
    <s v="N"/>
    <n v="1.0671595810227974"/>
    <m/>
  </r>
  <r>
    <s v="T"/>
    <n v="4.0999999999999996"/>
    <n v="20171204"/>
    <s v="CDFO"/>
    <s v="CDFO"/>
    <n v="3"/>
    <s v="185517"/>
    <x v="2"/>
    <m/>
    <m/>
    <m/>
    <m/>
    <n v="1"/>
    <n v="1"/>
    <x v="20"/>
    <n v="20040324"/>
    <n v="20040421"/>
    <s v="2FS  TOMMR0253"/>
    <s v="2FS  TOMMH0160"/>
    <s v="2FS  TOMMS0253"/>
    <x v="3"/>
    <s v="H"/>
    <s v="P"/>
    <m/>
    <n v="12.9"/>
    <n v="105"/>
    <s v="N"/>
    <n v="5000"/>
    <n v="46685"/>
    <m/>
    <m/>
    <n v="0"/>
    <n v="48113"/>
    <n v="5000"/>
    <n v="93"/>
    <s v="W"/>
    <n v="2E-3"/>
    <n v="30"/>
    <n v="600"/>
    <m/>
    <s v="SEE ALSO 185516. VARIETY OF RELEASE SITES."/>
    <x v="8"/>
    <s v="H-Spius Creek H"/>
    <s v="S-Nicola R"/>
    <s v="BC"/>
    <s v="FRTH"/>
    <s v="TOMM"/>
    <s v="N"/>
    <n v="1.030587983292278"/>
    <m/>
  </r>
  <r>
    <s v="T"/>
    <n v="4.0999999999999996"/>
    <n v="20171204"/>
    <s v="CDFO"/>
    <s v="CDFO"/>
    <n v="3"/>
    <s v="185532"/>
    <x v="2"/>
    <m/>
    <m/>
    <s v="D"/>
    <s v="032004H00000391"/>
    <n v="1"/>
    <n v="3"/>
    <x v="21"/>
    <n v="20040509"/>
    <n v="20040517"/>
    <s v="2FS  LWFRR0107"/>
    <s v="2FS  LWFRH0107"/>
    <s v="2FS  LWFRS0107"/>
    <x v="1"/>
    <s v="H"/>
    <s v="P"/>
    <m/>
    <n v="5.9"/>
    <m/>
    <s v="N"/>
    <n v="0"/>
    <n v="48344"/>
    <m/>
    <m/>
    <n v="0"/>
    <n v="307041"/>
    <m/>
    <m/>
    <s v="B"/>
    <n v="3.32E-2"/>
    <n v="60"/>
    <n v="1083"/>
    <m/>
    <s v="DI: CWTONLY. RACEWAY 1. UNMARKED ARE NOT AD CLIPPED."/>
    <x v="16"/>
    <s v="H-Chilliwack River H"/>
    <s v="S-Chilliwack R"/>
    <s v="BC"/>
    <s v="FRTH"/>
    <s v="LWFR"/>
    <s v="N"/>
    <n v="6.3511707761045839"/>
    <m/>
  </r>
  <r>
    <s v="T"/>
    <n v="4.0999999999999996"/>
    <n v="20171204"/>
    <s v="CDFO"/>
    <s v="CDFO"/>
    <n v="3"/>
    <s v="185533"/>
    <x v="2"/>
    <m/>
    <m/>
    <s v="D"/>
    <s v="032003H00000390"/>
    <n v="1"/>
    <n v="3"/>
    <x v="20"/>
    <n v="20030514"/>
    <n v="20030526"/>
    <s v="2FS  LWFRR0107"/>
    <s v="2FS  LWFRH0107"/>
    <s v="2FS  LWFRS0107"/>
    <x v="1"/>
    <s v="H"/>
    <s v="P"/>
    <m/>
    <n v="5.62"/>
    <m/>
    <s v="N"/>
    <n v="5000"/>
    <n v="50061"/>
    <m/>
    <m/>
    <n v="0"/>
    <n v="349806"/>
    <m/>
    <m/>
    <s v="B"/>
    <m/>
    <n v="30"/>
    <n v="636"/>
    <m/>
    <s v="DI; ADCWT. SEE ALSO 185535 &amp; COMP TO 185534, 36 (CWTONLY)"/>
    <x v="16"/>
    <s v="H-Chilliwack River H"/>
    <s v="S-Chilliwack R"/>
    <s v="BC"/>
    <s v="FRTH"/>
    <s v="LWFR"/>
    <s v="N"/>
    <n v="6.9875951339365976"/>
    <m/>
  </r>
  <r>
    <s v="T"/>
    <n v="4.0999999999999996"/>
    <n v="20171204"/>
    <s v="CDFO"/>
    <s v="CDFO"/>
    <n v="3"/>
    <s v="185534"/>
    <x v="2"/>
    <m/>
    <m/>
    <s v="D"/>
    <s v="032003H00000390"/>
    <n v="1"/>
    <n v="3"/>
    <x v="20"/>
    <n v="20030514"/>
    <n v="20030526"/>
    <s v="2FS  LWFRR0107"/>
    <s v="2FS  LWFRH0107"/>
    <s v="2FS  LWFRS0107"/>
    <x v="1"/>
    <s v="H"/>
    <s v="P"/>
    <m/>
    <n v="5.62"/>
    <m/>
    <s v="N"/>
    <n v="0"/>
    <n v="49882"/>
    <m/>
    <m/>
    <n v="0"/>
    <n v="348555"/>
    <m/>
    <m/>
    <s v="B"/>
    <m/>
    <n v="30"/>
    <n v="598"/>
    <m/>
    <s v="DI; CWTONLY. SEE ALSO 185536 &amp; COMP TO 185533, 35 (ADCWT)"/>
    <x v="16"/>
    <s v="H-Chilliwack River H"/>
    <s v="S-Chilliwack R"/>
    <s v="BC"/>
    <s v="FRTH"/>
    <s v="LWFR"/>
    <s v="N"/>
    <n v="6.9875907140852416"/>
    <m/>
  </r>
  <r>
    <s v="T"/>
    <n v="4.0999999999999996"/>
    <n v="20171204"/>
    <s v="CDFO"/>
    <s v="CDFO"/>
    <n v="3"/>
    <s v="185535"/>
    <x v="2"/>
    <m/>
    <m/>
    <s v="D"/>
    <s v="032003H00000390"/>
    <n v="1"/>
    <n v="3"/>
    <x v="20"/>
    <n v="20030516"/>
    <n v="20030526"/>
    <s v="2FS  LWFRR0107"/>
    <s v="2FS  LWFRH0107"/>
    <s v="2FS  LWFRS0107"/>
    <x v="1"/>
    <s v="H"/>
    <s v="P"/>
    <m/>
    <n v="5"/>
    <m/>
    <s v="N"/>
    <n v="5000"/>
    <n v="49975"/>
    <m/>
    <m/>
    <n v="0"/>
    <n v="317570"/>
    <m/>
    <m/>
    <s v="B"/>
    <m/>
    <n v="28"/>
    <n v="704"/>
    <m/>
    <s v="DI; ADCWT. SEE ALSO 185533 &amp; COMP TO 185534, 36 (CWTONLY)"/>
    <x v="16"/>
    <s v="H-Chilliwack River H"/>
    <s v="S-Chilliwack R"/>
    <s v="BC"/>
    <s v="FRTH"/>
    <s v="LWFR"/>
    <s v="N"/>
    <n v="6.3545772886443226"/>
    <m/>
  </r>
  <r>
    <s v="T"/>
    <n v="4.0999999999999996"/>
    <n v="20171204"/>
    <s v="CDFO"/>
    <s v="CDFO"/>
    <n v="3"/>
    <s v="185536"/>
    <x v="2"/>
    <m/>
    <m/>
    <s v="D"/>
    <s v="032003H00000390"/>
    <n v="1"/>
    <n v="3"/>
    <x v="20"/>
    <n v="20030516"/>
    <n v="20030526"/>
    <s v="2FS  LWFRR0107"/>
    <s v="2FS  LWFRH0107"/>
    <s v="2FS  LWFRS0107"/>
    <x v="1"/>
    <s v="H"/>
    <s v="P"/>
    <m/>
    <n v="5"/>
    <m/>
    <s v="N"/>
    <n v="0"/>
    <n v="49775"/>
    <m/>
    <m/>
    <n v="0"/>
    <n v="316440"/>
    <m/>
    <m/>
    <s v="B"/>
    <n v="2.8E-3"/>
    <n v="28"/>
    <n v="710"/>
    <m/>
    <s v="DI; CWTONLY. SEE ALSO 185534 &amp; COMP TO 185533, 35 (ADCWT)"/>
    <x v="16"/>
    <s v="H-Chilliwack River H"/>
    <s v="S-Chilliwack R"/>
    <s v="BC"/>
    <s v="FRTH"/>
    <s v="LWFR"/>
    <s v="N"/>
    <n v="6.3574083375188346"/>
    <m/>
  </r>
  <r>
    <s v="T"/>
    <n v="4.0999999999999996"/>
    <n v="20171204"/>
    <s v="CDFO"/>
    <s v="CDFO"/>
    <n v="3"/>
    <s v="185537"/>
    <x v="2"/>
    <m/>
    <m/>
    <m/>
    <m/>
    <n v="1"/>
    <n v="3"/>
    <x v="21"/>
    <n v="20040509"/>
    <n v="20040517"/>
    <s v="2FS  LWFRR0107"/>
    <s v="2FS  LWFRH0107"/>
    <s v="2FS  LWFRS0107"/>
    <x v="1"/>
    <s v="H"/>
    <s v="P"/>
    <m/>
    <n v="5.5"/>
    <m/>
    <s v="W"/>
    <n v="0"/>
    <n v="3460"/>
    <m/>
    <m/>
    <n v="0"/>
    <n v="169695"/>
    <m/>
    <m/>
    <s v="B"/>
    <m/>
    <m/>
    <m/>
    <m/>
    <s v="DI: CWTONLY. MARKING HALTED: HEAVY LOSSES FROM SMOLTING. UNMARKED NOT AD CLIP."/>
    <x v="16"/>
    <s v="H-Chilliwack River H"/>
    <s v="S-Chilliwack R"/>
    <s v="BC"/>
    <s v="FRTH"/>
    <s v="LWFR"/>
    <s v="N"/>
    <n v="49.044797687861269"/>
    <m/>
  </r>
  <r>
    <s v="T"/>
    <n v="4.0999999999999996"/>
    <n v="20171204"/>
    <s v="CDFO"/>
    <s v="CDFO"/>
    <n v="3"/>
    <s v="026317"/>
    <x v="0"/>
    <m/>
    <m/>
    <m/>
    <m/>
    <n v="1"/>
    <n v="2"/>
    <x v="11"/>
    <n v="19900516"/>
    <n v="19900518"/>
    <s v="2FS  UPFRR0158"/>
    <s v="2FS  UPFRH0158"/>
    <s v="2FS  UPFRS0158"/>
    <x v="1"/>
    <s v="H"/>
    <s v="B"/>
    <m/>
    <n v="7.1"/>
    <m/>
    <s v="N"/>
    <n v="5000"/>
    <n v="26413"/>
    <m/>
    <m/>
    <m/>
    <m/>
    <m/>
    <m/>
    <m/>
    <m/>
    <n v="1"/>
    <m/>
    <m/>
    <s v="NECHAKO STUDY; ALSO SEE 02-63-16,18,19."/>
    <x v="2"/>
    <s v="H-Stuart River"/>
    <s v="S-Stuart R"/>
    <s v="BC"/>
    <s v="FRTH"/>
    <s v="UPFR"/>
    <s v="N"/>
    <n v="0"/>
    <m/>
  </r>
  <r>
    <s v="T"/>
    <n v="4.0999999999999996"/>
    <n v="20171204"/>
    <s v="CDFO"/>
    <s v="CDFO"/>
    <n v="3"/>
    <s v="026318"/>
    <x v="0"/>
    <m/>
    <m/>
    <m/>
    <m/>
    <n v="1"/>
    <n v="2"/>
    <x v="11"/>
    <n v="19900516"/>
    <n v="19900518"/>
    <s v="2FS  UPFRR0158"/>
    <s v="2FS  UPFRH0158"/>
    <s v="2FS  UPFRS0158"/>
    <x v="1"/>
    <s v="H"/>
    <s v="B"/>
    <m/>
    <n v="7.1"/>
    <m/>
    <s v="N"/>
    <n v="5000"/>
    <n v="27378"/>
    <m/>
    <m/>
    <m/>
    <m/>
    <m/>
    <m/>
    <m/>
    <m/>
    <n v="1"/>
    <m/>
    <m/>
    <s v="NECHAKO STUDY; ALSO SEE 2-63-16,17,19."/>
    <x v="2"/>
    <s v="H-Stuart River"/>
    <s v="S-Stuart R"/>
    <s v="BC"/>
    <s v="FRTH"/>
    <s v="UPFR"/>
    <s v="N"/>
    <n v="0"/>
    <m/>
  </r>
  <r>
    <s v="T"/>
    <n v="4.0999999999999996"/>
    <n v="20171204"/>
    <s v="CDFO"/>
    <s v="CDFO"/>
    <n v="3"/>
    <s v="026319"/>
    <x v="0"/>
    <m/>
    <m/>
    <m/>
    <m/>
    <n v="1"/>
    <n v="2"/>
    <x v="11"/>
    <n v="19900516"/>
    <n v="19900518"/>
    <s v="2FS  UPFRR0158"/>
    <s v="2FS  UPFRH0158"/>
    <s v="2FS  UPFRS0158"/>
    <x v="1"/>
    <s v="H"/>
    <s v="B"/>
    <m/>
    <n v="7.1"/>
    <m/>
    <s v="N"/>
    <n v="5000"/>
    <n v="24989"/>
    <m/>
    <m/>
    <m/>
    <m/>
    <m/>
    <m/>
    <m/>
    <m/>
    <n v="1"/>
    <m/>
    <m/>
    <s v="NECHAKO STUDY; ALSO SEE 2-63-16,17,18."/>
    <x v="2"/>
    <s v="H-Stuart River"/>
    <s v="S-Stuart R"/>
    <s v="BC"/>
    <s v="FRTH"/>
    <s v="UPFR"/>
    <s v="N"/>
    <n v="0"/>
    <m/>
  </r>
  <r>
    <s v="T"/>
    <n v="4.0999999999999996"/>
    <n v="20171204"/>
    <s v="CDFO"/>
    <s v="CDFO"/>
    <n v="3"/>
    <s v="026331"/>
    <x v="0"/>
    <m/>
    <m/>
    <m/>
    <m/>
    <n v="1"/>
    <n v="2"/>
    <x v="11"/>
    <n v="19900417"/>
    <n v="19900417"/>
    <s v="2FS  LWFRR0249"/>
    <s v="2FS  LWFRH0150"/>
    <s v="2FS  LWFRS0249"/>
    <x v="1"/>
    <s v="H"/>
    <s v="B"/>
    <m/>
    <n v="7.6"/>
    <n v="89"/>
    <s v="N"/>
    <n v="5000"/>
    <n v="26157"/>
    <m/>
    <m/>
    <n v="0"/>
    <n v="38257"/>
    <n v="5000"/>
    <n v="158"/>
    <s v="B"/>
    <n v="6.0000000000000001E-3"/>
    <n v="21"/>
    <n v="300"/>
    <m/>
    <s v="TIME OF RELEASE: EARLY. SEE 026332(MID), 026333(LATE)"/>
    <x v="36"/>
    <s v="H-Inch Creek H"/>
    <s v="S-Pitt R Up"/>
    <s v="BC"/>
    <s v="FRTH"/>
    <s v="LWFR"/>
    <s v="N"/>
    <n v="1.4625912757579234"/>
    <m/>
  </r>
  <r>
    <s v="T"/>
    <n v="4.0999999999999996"/>
    <n v="20171204"/>
    <s v="CDFO"/>
    <s v="CDFO"/>
    <n v="3"/>
    <s v="026332"/>
    <x v="0"/>
    <m/>
    <m/>
    <m/>
    <m/>
    <n v="1"/>
    <n v="2"/>
    <x v="11"/>
    <n v="19900501"/>
    <n v="19900501"/>
    <s v="2FS  LWFRR0249"/>
    <s v="2FS  LWFRH0150"/>
    <s v="2FS  LWFRS0249"/>
    <x v="1"/>
    <s v="H"/>
    <s v="B"/>
    <m/>
    <n v="8.1999999999999993"/>
    <n v="91"/>
    <s v="N"/>
    <n v="5000"/>
    <n v="25157"/>
    <m/>
    <m/>
    <n v="0"/>
    <n v="16984"/>
    <n v="5000"/>
    <n v="513"/>
    <s v="B"/>
    <n v="0.02"/>
    <n v="21"/>
    <n v="429"/>
    <m/>
    <s v="TIME OF RELEASE: MID. SEE 026331(EARLY), 026333(LATE)"/>
    <x v="36"/>
    <s v="H-Inch Creek H"/>
    <s v="S-Pitt R Up"/>
    <s v="BC"/>
    <s v="FRTH"/>
    <s v="LWFR"/>
    <s v="N"/>
    <n v="0.67512024486226496"/>
    <m/>
  </r>
  <r>
    <s v="T"/>
    <n v="4.0999999999999996"/>
    <n v="20171204"/>
    <s v="CDFO"/>
    <s v="CDFO"/>
    <n v="3"/>
    <s v="026333"/>
    <x v="0"/>
    <m/>
    <m/>
    <m/>
    <m/>
    <n v="1"/>
    <n v="2"/>
    <x v="11"/>
    <n v="19900515"/>
    <n v="19900515"/>
    <s v="2FS  LWFRR0249"/>
    <s v="2FS  LWFRH0150"/>
    <s v="2FS  LWFRS0249"/>
    <x v="1"/>
    <s v="H"/>
    <s v="B"/>
    <m/>
    <n v="5.6"/>
    <n v="82"/>
    <s v="N"/>
    <n v="5000"/>
    <n v="10292"/>
    <m/>
    <m/>
    <n v="0"/>
    <n v="12985"/>
    <n v="5000"/>
    <n v="104"/>
    <s v="B"/>
    <n v="0.01"/>
    <n v="21"/>
    <n v="300"/>
    <m/>
    <s v="TIME OF RELEASE: LATE. SEE 026331(EARLY), 026333(LATE)"/>
    <x v="36"/>
    <s v="H-Inch Creek H"/>
    <s v="S-Pitt R Up"/>
    <s v="BC"/>
    <s v="FRTH"/>
    <s v="LWFR"/>
    <s v="N"/>
    <n v="1.261659541391372"/>
    <m/>
  </r>
  <r>
    <s v="T"/>
    <n v="4.0999999999999996"/>
    <n v="20171204"/>
    <s v="CDFO"/>
    <s v="CDFO"/>
    <n v="3"/>
    <s v="026340"/>
    <x v="0"/>
    <m/>
    <m/>
    <m/>
    <m/>
    <n v="1"/>
    <n v="1"/>
    <x v="11"/>
    <n v="19910410"/>
    <n v="19910410"/>
    <s v="2FS  UPFRR1890"/>
    <s v="2FS  UPFRH0270"/>
    <s v="2FS  UPFRS1890"/>
    <x v="3"/>
    <s v="H"/>
    <s v="P"/>
    <m/>
    <n v="11.89"/>
    <m/>
    <s v="N"/>
    <n v="5000"/>
    <n v="10014"/>
    <m/>
    <m/>
    <n v="0"/>
    <n v="427"/>
    <m/>
    <m/>
    <s v="C"/>
    <m/>
    <n v="1"/>
    <m/>
    <m/>
    <m/>
    <x v="15"/>
    <s v="H-Penny H"/>
    <s v="S-Dome Cr"/>
    <s v="BC"/>
    <s v="FRTH"/>
    <s v="UPFR"/>
    <s v="N"/>
    <n v="4.2640303574995007E-2"/>
    <m/>
  </r>
  <r>
    <s v="T"/>
    <n v="4.0999999999999996"/>
    <n v="20171204"/>
    <s v="CDFO"/>
    <s v="CDFO"/>
    <n v="3"/>
    <s v="026341"/>
    <x v="0"/>
    <m/>
    <m/>
    <m/>
    <m/>
    <n v="1"/>
    <n v="1"/>
    <x v="11"/>
    <n v="19910410"/>
    <n v="19910410"/>
    <s v="2FS  UPFRR1890"/>
    <s v="2FS  UPFRH0270"/>
    <s v="2FS  UPFRS1890"/>
    <x v="3"/>
    <s v="H"/>
    <s v="P"/>
    <m/>
    <n v="11.89"/>
    <m/>
    <s v="N"/>
    <n v="5000"/>
    <n v="10698"/>
    <m/>
    <m/>
    <n v="0"/>
    <n v="428"/>
    <m/>
    <m/>
    <s v="C"/>
    <m/>
    <n v="1"/>
    <m/>
    <m/>
    <m/>
    <x v="15"/>
    <s v="H-Penny H"/>
    <s v="S-Dome Cr"/>
    <s v="BC"/>
    <s v="FRTH"/>
    <s v="UPFR"/>
    <s v="N"/>
    <n v="4.0007478033277248E-2"/>
    <m/>
  </r>
  <r>
    <s v="T"/>
    <n v="4.0999999999999996"/>
    <n v="20171204"/>
    <s v="CDFO"/>
    <s v="CDFO"/>
    <n v="3"/>
    <s v="026342"/>
    <x v="0"/>
    <m/>
    <m/>
    <m/>
    <m/>
    <n v="1"/>
    <n v="1"/>
    <x v="11"/>
    <n v="19910410"/>
    <n v="19910410"/>
    <s v="2FS  UPFRR1890"/>
    <s v="2FS  UPFRH0270"/>
    <s v="2FS  UPFRS1890"/>
    <x v="3"/>
    <s v="H"/>
    <s v="P"/>
    <m/>
    <n v="11.89"/>
    <m/>
    <s v="N"/>
    <n v="5000"/>
    <n v="10750"/>
    <m/>
    <m/>
    <n v="0"/>
    <n v="428"/>
    <m/>
    <m/>
    <s v="C"/>
    <m/>
    <n v="1"/>
    <m/>
    <m/>
    <m/>
    <x v="15"/>
    <s v="H-Penny H"/>
    <s v="S-Dome Cr"/>
    <s v="BC"/>
    <s v="FRTH"/>
    <s v="UPFR"/>
    <s v="N"/>
    <n v="3.9813953488372092E-2"/>
    <m/>
  </r>
  <r>
    <s v="T"/>
    <n v="4.0999999999999996"/>
    <n v="20171204"/>
    <s v="CDFO"/>
    <s v="CDFO"/>
    <n v="3"/>
    <s v="024206"/>
    <x v="0"/>
    <m/>
    <m/>
    <m/>
    <m/>
    <n v="1"/>
    <n v="1"/>
    <x v="9"/>
    <n v="19870417"/>
    <n v="19870419"/>
    <s v="2FS  UPFRR2311"/>
    <s v="2FS  UPFRH0155"/>
    <s v="2FS  UPFRS2311"/>
    <x v="1"/>
    <s v="H"/>
    <s v="P"/>
    <m/>
    <n v="4.2"/>
    <m/>
    <s v="N"/>
    <n v="5000"/>
    <n v="26760"/>
    <m/>
    <m/>
    <n v="0"/>
    <n v="66809"/>
    <m/>
    <m/>
    <m/>
    <m/>
    <n v="1"/>
    <m/>
    <m/>
    <s v="REPLICATE WITH 024207-08"/>
    <x v="54"/>
    <s v="H-Quesnel River H"/>
    <s v="S-West Road R"/>
    <s v="BC"/>
    <s v="FRTH"/>
    <s v="UPFR"/>
    <s v="N"/>
    <n v="2.4965994020926758"/>
    <m/>
  </r>
  <r>
    <s v="T"/>
    <n v="4.0999999999999996"/>
    <n v="20171204"/>
    <s v="CDFO"/>
    <s v="CDFO"/>
    <n v="3"/>
    <s v="024207"/>
    <x v="0"/>
    <m/>
    <m/>
    <m/>
    <m/>
    <n v="1"/>
    <n v="1"/>
    <x v="9"/>
    <n v="19870417"/>
    <n v="19870419"/>
    <s v="2FS  UPFRR2311"/>
    <s v="2FS  UPFRH0155"/>
    <s v="2FS  UPFRS2311"/>
    <x v="1"/>
    <s v="H"/>
    <s v="P"/>
    <m/>
    <n v="4.2"/>
    <m/>
    <s v="N"/>
    <n v="5000"/>
    <n v="26611"/>
    <m/>
    <m/>
    <n v="0"/>
    <n v="66437"/>
    <n v="5000"/>
    <n v="210"/>
    <m/>
    <n v="7.7999999999999996E-3"/>
    <n v="1"/>
    <m/>
    <m/>
    <s v="REPLICATE WITH 024206 &amp; 08"/>
    <x v="54"/>
    <s v="H-Quesnel River H"/>
    <s v="S-West Road R"/>
    <s v="BC"/>
    <s v="FRTH"/>
    <s v="UPFR"/>
    <s v="N"/>
    <n v="2.496599150727143"/>
    <m/>
  </r>
  <r>
    <s v="T"/>
    <n v="4.0999999999999996"/>
    <n v="20171204"/>
    <s v="CDFO"/>
    <s v="CDFO"/>
    <n v="3"/>
    <s v="023535"/>
    <x v="0"/>
    <m/>
    <m/>
    <m/>
    <m/>
    <n v="1"/>
    <n v="1"/>
    <x v="3"/>
    <n v="19870416"/>
    <n v="19870421"/>
    <s v="2FS  TOMMR0253"/>
    <s v="2FS  TOMMH0160"/>
    <s v="2FS  TOMMS0253"/>
    <x v="3"/>
    <s v="H"/>
    <s v="B"/>
    <m/>
    <n v="15.2"/>
    <m/>
    <s v="N"/>
    <n v="5000"/>
    <n v="19380"/>
    <m/>
    <m/>
    <n v="0"/>
    <n v="5622"/>
    <n v="5000"/>
    <n v="1450"/>
    <m/>
    <n v="6.9599999999999995E-2"/>
    <n v="210"/>
    <m/>
    <m/>
    <s v="TIME OF RELEASE: YEARLING; COMBINE WITH 024057"/>
    <x v="8"/>
    <s v="H-Spius Creek H"/>
    <s v="S-Nicola R"/>
    <s v="BC"/>
    <s v="FRTH"/>
    <s v="TOMM"/>
    <s v="N"/>
    <n v="0.29009287925696592"/>
    <m/>
  </r>
  <r>
    <s v="T"/>
    <n v="4.0999999999999996"/>
    <n v="20171204"/>
    <s v="CDFO"/>
    <s v="CDFO"/>
    <n v="3"/>
    <s v="184124"/>
    <x v="0"/>
    <m/>
    <m/>
    <s v="D"/>
    <s v="032000H00000389"/>
    <n v="1"/>
    <n v="3"/>
    <x v="34"/>
    <n v="20000523"/>
    <n v="20000529"/>
    <s v="2FS  LWFRR0107"/>
    <s v="2FS  LWFRH0107"/>
    <s v="2FS  LWFRS0107"/>
    <x v="1"/>
    <s v="H"/>
    <s v="P"/>
    <m/>
    <n v="6.2"/>
    <m/>
    <s v="N"/>
    <n v="5000"/>
    <n v="24469"/>
    <m/>
    <m/>
    <n v="0"/>
    <n v="129716"/>
    <n v="5000"/>
    <n v="433"/>
    <s v="B"/>
    <n v="1.7399999999999999E-2"/>
    <n v="29"/>
    <n v="2008"/>
    <m/>
    <s v="ADCWT. SEE 184126/28/30. COMPARE TO CWT ONLY 184123/25/27/29.THERMAL MASS MARK"/>
    <x v="16"/>
    <s v="H-Chilliwack River H"/>
    <s v="S-Chilliwack R"/>
    <s v="BC"/>
    <s v="FRTH"/>
    <s v="LWFR"/>
    <s v="N"/>
    <n v="5.3012383015243776"/>
    <m/>
  </r>
  <r>
    <s v="T"/>
    <n v="4.0999999999999996"/>
    <n v="20171204"/>
    <s v="CDFO"/>
    <s v="CDFO"/>
    <n v="3"/>
    <s v="184125"/>
    <x v="0"/>
    <m/>
    <m/>
    <s v="D"/>
    <s v="032000H00000389"/>
    <n v="1"/>
    <n v="3"/>
    <x v="34"/>
    <n v="20000523"/>
    <n v="20000529"/>
    <s v="2FS  LWFRR0107"/>
    <s v="2FS  LWFRH0107"/>
    <s v="2FS  LWFRS0107"/>
    <x v="1"/>
    <s v="H"/>
    <s v="P"/>
    <m/>
    <n v="6.2"/>
    <m/>
    <s v="N"/>
    <n v="0"/>
    <n v="24000"/>
    <m/>
    <m/>
    <n v="0"/>
    <n v="130661"/>
    <m/>
    <m/>
    <s v="B"/>
    <n v="3.7900000000000003E-2"/>
    <n v="36"/>
    <n v="1952"/>
    <m/>
    <s v="CWT ONLY. SEE 184123/27/29. COMPARE TO ADCWT 184124/26/28/30.THERMAL MASS MARK"/>
    <x v="16"/>
    <s v="H-Chilliwack River H"/>
    <s v="S-Chilliwack R"/>
    <s v="BC"/>
    <s v="FRTH"/>
    <s v="LWFR"/>
    <s v="N"/>
    <n v="5.4442083333333331"/>
    <m/>
  </r>
  <r>
    <s v="T"/>
    <n v="4.0999999999999996"/>
    <n v="20171204"/>
    <s v="CDFO"/>
    <s v="CDFO"/>
    <n v="3"/>
    <s v="184126"/>
    <x v="0"/>
    <m/>
    <m/>
    <s v="D"/>
    <s v="032000H00000389"/>
    <n v="1"/>
    <n v="3"/>
    <x v="34"/>
    <n v="20000523"/>
    <n v="20000529"/>
    <s v="2FS  LWFRR0107"/>
    <s v="2FS  LWFRH0107"/>
    <s v="2FS  LWFRS0107"/>
    <x v="1"/>
    <s v="H"/>
    <s v="P"/>
    <m/>
    <n v="6.2"/>
    <m/>
    <s v="N"/>
    <n v="5000"/>
    <n v="24464"/>
    <m/>
    <m/>
    <n v="0"/>
    <n v="129716"/>
    <n v="5000"/>
    <n v="433"/>
    <s v="B"/>
    <n v="1.7399999999999999E-2"/>
    <n v="29"/>
    <n v="2008"/>
    <m/>
    <s v="ADCWT. SEE 184124/28/30. COMPARE TO CWT ONLY 184123/25/27/29.THERMAL MASS MARK"/>
    <x v="16"/>
    <s v="H-Chilliwack River H"/>
    <s v="S-Chilliwack R"/>
    <s v="BC"/>
    <s v="FRTH"/>
    <s v="LWFR"/>
    <s v="N"/>
    <n v="5.3023217789404837"/>
    <m/>
  </r>
  <r>
    <s v="T"/>
    <n v="4.0999999999999996"/>
    <n v="20171204"/>
    <s v="CDFO"/>
    <s v="CDFO"/>
    <n v="3"/>
    <s v="184127"/>
    <x v="0"/>
    <m/>
    <m/>
    <s v="D"/>
    <s v="032000H00000389"/>
    <n v="1"/>
    <n v="3"/>
    <x v="34"/>
    <n v="20000523"/>
    <n v="20000529"/>
    <s v="2FS  LWFRR0107"/>
    <s v="2FS  LWFRH0107"/>
    <s v="2FS  LWFRS0107"/>
    <x v="1"/>
    <s v="H"/>
    <s v="P"/>
    <m/>
    <n v="6.2"/>
    <m/>
    <s v="N"/>
    <n v="0"/>
    <n v="24025"/>
    <m/>
    <m/>
    <n v="0"/>
    <n v="128043"/>
    <m/>
    <m/>
    <s v="B"/>
    <n v="3.7900000000000003E-2"/>
    <n v="36"/>
    <n v="1952"/>
    <m/>
    <s v="CWT ONLY. SEE 184123/25/29. COMPARE TO ADCWT 184124/26/28/30.THERMAL MASS MARK"/>
    <x v="16"/>
    <s v="H-Chilliwack River H"/>
    <s v="S-Chilliwack R"/>
    <s v="BC"/>
    <s v="FRTH"/>
    <s v="LWFR"/>
    <s v="N"/>
    <n v="5.3295733610822058"/>
    <m/>
  </r>
  <r>
    <s v="T"/>
    <n v="4.0999999999999996"/>
    <n v="20171204"/>
    <s v="CDFO"/>
    <s v="CDFO"/>
    <n v="3"/>
    <s v="184128"/>
    <x v="0"/>
    <m/>
    <m/>
    <s v="D"/>
    <s v="032000H00000389"/>
    <n v="1"/>
    <n v="3"/>
    <x v="34"/>
    <n v="20000523"/>
    <n v="20000529"/>
    <s v="2FS  LWFRR0107"/>
    <s v="2FS  LWFRH0107"/>
    <s v="2FS  LWFRS0107"/>
    <x v="1"/>
    <s v="H"/>
    <s v="P"/>
    <m/>
    <n v="6.2"/>
    <m/>
    <s v="N"/>
    <n v="5000"/>
    <n v="24501"/>
    <m/>
    <m/>
    <n v="0"/>
    <n v="127098"/>
    <n v="5000"/>
    <n v="434"/>
    <s v="B"/>
    <n v="1.7399999999999999E-2"/>
    <n v="29"/>
    <n v="2008"/>
    <m/>
    <s v="ADCWT. SEE 184124/26/30. COMPARE TO CWT ONLY 184123/25/27/29.THERMAL MASS MARK"/>
    <x v="16"/>
    <s v="H-Chilliwack River H"/>
    <s v="S-Chilliwack R"/>
    <s v="BC"/>
    <s v="FRTH"/>
    <s v="LWFR"/>
    <s v="N"/>
    <n v="5.1874617362556634"/>
    <m/>
  </r>
  <r>
    <s v="T"/>
    <n v="4.0999999999999996"/>
    <n v="20171204"/>
    <s v="CDFO"/>
    <s v="CDFO"/>
    <n v="3"/>
    <s v="184130"/>
    <x v="0"/>
    <m/>
    <m/>
    <s v="D"/>
    <s v="032000H00000389"/>
    <n v="1"/>
    <n v="3"/>
    <x v="34"/>
    <n v="20000523"/>
    <n v="20000529"/>
    <s v="2FS  LWFRR0107"/>
    <s v="2FS  LWFRH0107"/>
    <s v="2FS  LWFRS0107"/>
    <x v="1"/>
    <s v="H"/>
    <s v="P"/>
    <m/>
    <n v="6.2"/>
    <m/>
    <s v="N"/>
    <n v="5000"/>
    <n v="24469"/>
    <m/>
    <m/>
    <n v="0"/>
    <n v="127098"/>
    <n v="5000"/>
    <n v="433"/>
    <s v="B"/>
    <n v="1.7399999999999999E-2"/>
    <n v="29"/>
    <n v="2008"/>
    <m/>
    <s v="ADCWT. SEE 184124/26/28. COMPARE TO CWT ONLY 184123/25/27/29.THERMAL MASS MARK"/>
    <x v="16"/>
    <s v="H-Chilliwack River H"/>
    <s v="S-Chilliwack R"/>
    <s v="BC"/>
    <s v="FRTH"/>
    <s v="LWFR"/>
    <s v="N"/>
    <n v="5.1942457803751685"/>
    <m/>
  </r>
  <r>
    <s v="T"/>
    <n v="4.0999999999999996"/>
    <n v="20171204"/>
    <s v="CDFO"/>
    <s v="CDFO"/>
    <n v="3"/>
    <s v="184134"/>
    <x v="0"/>
    <m/>
    <m/>
    <m/>
    <m/>
    <n v="1"/>
    <n v="3"/>
    <x v="33"/>
    <n v="20010606"/>
    <n v="20010606"/>
    <s v="2FS  LWFRR0244"/>
    <s v="2FS  LWFRH0150"/>
    <s v="2FS  LWFRS0229"/>
    <x v="1"/>
    <s v="H"/>
    <s v="B"/>
    <m/>
    <n v="5.2"/>
    <n v="79"/>
    <s v="N"/>
    <n v="5000"/>
    <n v="25075"/>
    <m/>
    <m/>
    <n v="0"/>
    <n v="36279"/>
    <n v="5000"/>
    <n v="108"/>
    <s v="B"/>
    <n v="4.3E-3"/>
    <n v="2"/>
    <n v="500"/>
    <m/>
    <s v="16% STAVE STOCK, 84% HARRISON TRANSPLANT. SEE ALSO 184135."/>
    <x v="14"/>
    <s v="H-Inch Creek H"/>
    <s v="S-Harrison R"/>
    <s v="BC"/>
    <s v="FRTH"/>
    <s v="LWFR"/>
    <s v="N"/>
    <n v="1.4468195413758724"/>
    <m/>
  </r>
  <r>
    <s v="T"/>
    <n v="4.0999999999999996"/>
    <n v="20171204"/>
    <s v="CDFO"/>
    <s v="CDFO"/>
    <n v="3"/>
    <s v="185263"/>
    <x v="2"/>
    <m/>
    <m/>
    <m/>
    <m/>
    <n v="1"/>
    <n v="3"/>
    <x v="22"/>
    <n v="20070604"/>
    <n v="20070604"/>
    <s v="2FS  LWFRR0229"/>
    <s v="2FS  LWFRH0154"/>
    <s v="2FS  LWFRS0229"/>
    <x v="1"/>
    <s v="H"/>
    <s v="P"/>
    <m/>
    <n v="5.8"/>
    <n v="82"/>
    <s v="N"/>
    <n v="5000"/>
    <n v="25965"/>
    <m/>
    <m/>
    <n v="5000"/>
    <n v="21"/>
    <m/>
    <m/>
    <m/>
    <n v="8.0000000000000004E-4"/>
    <n v="1"/>
    <n v="1259"/>
    <m/>
    <m/>
    <x v="30"/>
    <s v="H-Chehalis River H"/>
    <s v="S-Harrison R"/>
    <s v="BC"/>
    <s v="FRTH"/>
    <s v="LWFR"/>
    <s v="N"/>
    <n v="8.0878105141536682E-4"/>
    <m/>
  </r>
  <r>
    <s v="T"/>
    <n v="4.0999999999999996"/>
    <n v="20171204"/>
    <s v="CDFO"/>
    <s v="CDFO"/>
    <n v="3"/>
    <s v="185557"/>
    <x v="2"/>
    <m/>
    <m/>
    <m/>
    <m/>
    <n v="1"/>
    <n v="3"/>
    <x v="27"/>
    <n v="20080603"/>
    <n v="20080603"/>
    <s v="2FS  LWFRR0229"/>
    <s v="2FS  LWFRH0154"/>
    <s v="2FS  LWFRS0229"/>
    <x v="1"/>
    <s v="H"/>
    <s v="P"/>
    <m/>
    <n v="5.42"/>
    <m/>
    <s v="N"/>
    <n v="5000"/>
    <n v="25630"/>
    <m/>
    <m/>
    <n v="5000"/>
    <n v="311"/>
    <m/>
    <m/>
    <m/>
    <n v="1.2E-2"/>
    <m/>
    <n v="500"/>
    <m/>
    <s v="RELEASED AT LOG DUMP ON CHEHALIS NATIVE RESERVE."/>
    <x v="30"/>
    <s v="H-Chehalis River H"/>
    <s v="S-Harrison R"/>
    <s v="BC"/>
    <s v="FRTH"/>
    <s v="LWFR"/>
    <s v="N"/>
    <n v="1.2134217713616856E-2"/>
    <m/>
  </r>
  <r>
    <s v="T"/>
    <n v="4.0999999999999996"/>
    <n v="20171204"/>
    <s v="CDFO"/>
    <s v="CDFO"/>
    <n v="3"/>
    <s v="185558"/>
    <x v="2"/>
    <m/>
    <m/>
    <m/>
    <m/>
    <n v="1"/>
    <n v="3"/>
    <x v="27"/>
    <n v="20080603"/>
    <n v="20080603"/>
    <s v="2FS  LWFRR0229"/>
    <s v="2FS  LWFRH0154"/>
    <s v="2FS  LWFRS0229"/>
    <x v="1"/>
    <s v="H"/>
    <s v="P"/>
    <m/>
    <n v="5.45"/>
    <m/>
    <s v="N"/>
    <n v="5000"/>
    <n v="25635"/>
    <m/>
    <m/>
    <n v="5000"/>
    <n v="259"/>
    <m/>
    <m/>
    <m/>
    <n v="0.01"/>
    <n v="1"/>
    <n v="500"/>
    <m/>
    <s v="RELEASED AT LOG DUMP ON CHEHALIS NATIVE RESERVE."/>
    <x v="30"/>
    <s v="H-Chehalis River H"/>
    <s v="S-Harrison R"/>
    <s v="BC"/>
    <s v="FRTH"/>
    <s v="LWFR"/>
    <s v="N"/>
    <n v="1.0103374292958845E-2"/>
    <m/>
  </r>
  <r>
    <s v="T"/>
    <n v="4.0999999999999996"/>
    <n v="20171204"/>
    <s v="CDFO"/>
    <s v="CDFO"/>
    <n v="3"/>
    <s v="185607"/>
    <x v="2"/>
    <m/>
    <m/>
    <s v="D"/>
    <s v="032007H00000394"/>
    <n v="1"/>
    <n v="3"/>
    <x v="22"/>
    <n v="20070516"/>
    <n v="20070523"/>
    <s v="2FS  LWFRR0107"/>
    <s v="2FS  LWFRH0107"/>
    <s v="2FS  LWFRS0107"/>
    <x v="1"/>
    <s v="H"/>
    <s v="P"/>
    <m/>
    <n v="5.93"/>
    <m/>
    <s v="N"/>
    <n v="0"/>
    <n v="24608"/>
    <m/>
    <m/>
    <n v="0"/>
    <n v="133083"/>
    <m/>
    <m/>
    <s v="B"/>
    <n v="5.1999999999999998E-3"/>
    <n v="42"/>
    <n v="604"/>
    <m/>
    <s v="DIT: CWT ONLY. SEE 185609, 185657-59, 185706, 185708, 185710."/>
    <x v="16"/>
    <s v="H-Chilliwack River H"/>
    <s v="S-Chilliwack R"/>
    <s v="BC"/>
    <s v="FRTH"/>
    <s v="LWFR"/>
    <s v="N"/>
    <n v="5.4081193107932384"/>
    <m/>
  </r>
  <r>
    <s v="T"/>
    <n v="4.0999999999999996"/>
    <n v="20171204"/>
    <s v="CDFO"/>
    <s v="CDFO"/>
    <n v="3"/>
    <s v="185608"/>
    <x v="2"/>
    <m/>
    <m/>
    <m/>
    <m/>
    <n v="1"/>
    <n v="2"/>
    <x v="21"/>
    <n v="20040509"/>
    <n v="20040512"/>
    <s v="2FS  TOMFR0161"/>
    <s v="2FS  TOMFH1958"/>
    <s v="2FS  TOMFS0161"/>
    <x v="1"/>
    <s v="H"/>
    <s v="P"/>
    <m/>
    <n v="5.81"/>
    <n v="79"/>
    <s v="N"/>
    <n v="5000"/>
    <n v="20478"/>
    <m/>
    <m/>
    <n v="0"/>
    <n v="174784"/>
    <n v="5000"/>
    <n v="1078"/>
    <s v="B"/>
    <n v="0.05"/>
    <n v="31"/>
    <n v="100"/>
    <m/>
    <s v="ADCWT (NO LONGER DI TAGGING). SEE ALSO 185207 AND 185426."/>
    <x v="1"/>
    <s v="H-Shuswap River, Middle,"/>
    <s v="S-Shuswap R Low"/>
    <s v="BC"/>
    <s v="FRTH"/>
    <s v="TOMF"/>
    <s v="N"/>
    <n v="8.5352085164566844"/>
    <m/>
  </r>
  <r>
    <s v="T"/>
    <n v="4.0999999999999996"/>
    <n v="20171204"/>
    <s v="CDFO"/>
    <s v="CDFO"/>
    <n v="3"/>
    <s v="185609"/>
    <x v="2"/>
    <m/>
    <m/>
    <s v="D"/>
    <s v="032007H00000394"/>
    <n v="1"/>
    <n v="3"/>
    <x v="22"/>
    <n v="20070516"/>
    <n v="20070523"/>
    <s v="2FS  LWFRR0107"/>
    <s v="2FS  LWFRH0107"/>
    <s v="2FS  LWFRS0107"/>
    <x v="1"/>
    <s v="H"/>
    <s v="P"/>
    <m/>
    <n v="5.93"/>
    <m/>
    <s v="N"/>
    <n v="0"/>
    <n v="24675"/>
    <m/>
    <m/>
    <n v="0"/>
    <n v="133578"/>
    <m/>
    <m/>
    <s v="B"/>
    <n v="5.8999999999999999E-3"/>
    <n v="36"/>
    <n v="528"/>
    <m/>
    <s v="DIT: CWT ONLY. SEE 185607, 185657-59, 185706, 185708, 185710"/>
    <x v="16"/>
    <s v="H-Chilliwack River H"/>
    <s v="S-Chilliwack R"/>
    <s v="BC"/>
    <s v="FRTH"/>
    <s v="LWFR"/>
    <s v="N"/>
    <n v="5.4134954407294833"/>
    <m/>
  </r>
  <r>
    <s v="T"/>
    <n v="4.0999999999999996"/>
    <n v="20171204"/>
    <s v="CDFO"/>
    <s v="CDFO"/>
    <n v="3"/>
    <s v="185612"/>
    <x v="2"/>
    <m/>
    <m/>
    <m/>
    <m/>
    <n v="1"/>
    <n v="3"/>
    <x v="27"/>
    <n v="20080604"/>
    <n v="20080604"/>
    <s v="2FS  LWFRR0229"/>
    <s v="2FS  LWFRH0154"/>
    <s v="2FS  LWFRS0229"/>
    <x v="1"/>
    <s v="H"/>
    <s v="P"/>
    <m/>
    <n v="5.28"/>
    <m/>
    <s v="N"/>
    <n v="5000"/>
    <n v="25727"/>
    <m/>
    <m/>
    <n v="5000"/>
    <n v="260"/>
    <m/>
    <m/>
    <m/>
    <n v="0.01"/>
    <n v="1"/>
    <n v="500"/>
    <m/>
    <s v="RELEASED AT LOG DUMP ON CHEHALIS NATIVE RESERVE."/>
    <x v="30"/>
    <s v="H-Chehalis River H"/>
    <s v="S-Harrison R"/>
    <s v="BC"/>
    <s v="FRTH"/>
    <s v="LWFR"/>
    <s v="N"/>
    <n v="1.010611419909045E-2"/>
    <m/>
  </r>
  <r>
    <s v="T"/>
    <n v="4.0999999999999996"/>
    <n v="20171204"/>
    <s v="CDFO"/>
    <s v="CDFO"/>
    <n v="3"/>
    <s v="185621"/>
    <x v="2"/>
    <m/>
    <m/>
    <m/>
    <m/>
    <n v="1"/>
    <n v="1"/>
    <x v="14"/>
    <n v="20060515"/>
    <n v="20060515"/>
    <s v="2FS  LWFRR5891"/>
    <s v="2FS  LWFRH0107"/>
    <s v="2FS  LWFRS0107"/>
    <x v="1"/>
    <s v="H"/>
    <s v="P"/>
    <m/>
    <n v="3.44"/>
    <m/>
    <s v="N"/>
    <n v="5000"/>
    <n v="2992"/>
    <m/>
    <m/>
    <n v="5000"/>
    <n v="770"/>
    <m/>
    <m/>
    <m/>
    <m/>
    <m/>
    <m/>
    <m/>
    <s v="SMALL (2.0G) WERE CLIPPED ONLY, LARGE (3.81G) CLIP&amp;CWT"/>
    <x v="82"/>
    <s v="H-Chilliwack River H"/>
    <s v="S-Chilliwack R"/>
    <s v="BC"/>
    <s v="FRTH"/>
    <s v="LWFR"/>
    <s v="N"/>
    <n v="0.25735294117647056"/>
    <m/>
  </r>
  <r>
    <s v="T"/>
    <n v="4.0999999999999996"/>
    <n v="20171204"/>
    <s v="CDFO"/>
    <s v="CDFO"/>
    <n v="3"/>
    <s v="024229"/>
    <x v="0"/>
    <m/>
    <m/>
    <m/>
    <m/>
    <n v="1"/>
    <n v="1"/>
    <x v="9"/>
    <n v="19870409"/>
    <n v="19870411"/>
    <s v="2FS  UPFRR3175"/>
    <s v="2FS  UPFRH0155"/>
    <s v="2FS  UPFRS3175"/>
    <x v="1"/>
    <s v="H"/>
    <s v="P"/>
    <m/>
    <n v="4.5"/>
    <m/>
    <s v="N"/>
    <n v="5000"/>
    <n v="26705"/>
    <m/>
    <m/>
    <n v="0"/>
    <n v="84360"/>
    <n v="5000"/>
    <n v="74"/>
    <m/>
    <n v="2.8E-3"/>
    <n v="2"/>
    <m/>
    <m/>
    <m/>
    <x v="68"/>
    <s v="H-Quesnel River H"/>
    <s v="S-Swift R/UPFR"/>
    <s v="BC"/>
    <s v="FRTH"/>
    <s v="UPFR"/>
    <s v="N"/>
    <n v="3.1589589964426139"/>
    <m/>
  </r>
  <r>
    <s v="T"/>
    <n v="4.0999999999999996"/>
    <n v="20171204"/>
    <s v="CDFO"/>
    <s v="CDFO"/>
    <n v="3"/>
    <s v="024230"/>
    <x v="0"/>
    <m/>
    <m/>
    <m/>
    <m/>
    <n v="1"/>
    <n v="1"/>
    <x v="9"/>
    <n v="19870409"/>
    <n v="19870411"/>
    <s v="2FS  UPFRR3175"/>
    <s v="2FS  UPFRH0155"/>
    <s v="2FS  UPFRS3175"/>
    <x v="1"/>
    <s v="H"/>
    <s v="P"/>
    <m/>
    <n v="4.5"/>
    <m/>
    <s v="N"/>
    <n v="5000"/>
    <n v="26698"/>
    <m/>
    <m/>
    <n v="0"/>
    <n v="84337"/>
    <n v="5000"/>
    <n v="159"/>
    <m/>
    <n v="5.8999999999999999E-3"/>
    <n v="2"/>
    <m/>
    <m/>
    <m/>
    <x v="68"/>
    <s v="H-Quesnel River H"/>
    <s v="S-Swift R/UPFR"/>
    <s v="BC"/>
    <s v="FRTH"/>
    <s v="UPFR"/>
    <s v="N"/>
    <n v="3.1589257622293805"/>
    <m/>
  </r>
  <r>
    <s v="T"/>
    <n v="4.0999999999999996"/>
    <n v="20171204"/>
    <s v="CDFO"/>
    <s v="CDFO"/>
    <n v="3"/>
    <s v="024231"/>
    <x v="0"/>
    <m/>
    <m/>
    <m/>
    <m/>
    <n v="1"/>
    <n v="1"/>
    <x v="9"/>
    <n v="19870409"/>
    <n v="19870411"/>
    <s v="2FS  UPFRR3175"/>
    <s v="2FS  UPFRH0155"/>
    <s v="2FS  UPFRS3175"/>
    <x v="1"/>
    <s v="H"/>
    <s v="P"/>
    <m/>
    <n v="4.5"/>
    <m/>
    <s v="N"/>
    <n v="5000"/>
    <n v="26777"/>
    <m/>
    <m/>
    <n v="0"/>
    <n v="84587"/>
    <m/>
    <m/>
    <m/>
    <m/>
    <n v="2"/>
    <m/>
    <m/>
    <m/>
    <x v="68"/>
    <s v="H-Quesnel River H"/>
    <s v="S-Swift R/UPFR"/>
    <s v="BC"/>
    <s v="FRTH"/>
    <s v="UPFR"/>
    <s v="N"/>
    <n v="3.1589423759196325"/>
    <m/>
  </r>
  <r>
    <s v="T"/>
    <n v="4.0999999999999996"/>
    <n v="20171204"/>
    <s v="CDFO"/>
    <s v="CDFO"/>
    <n v="3"/>
    <s v="023548"/>
    <x v="0"/>
    <m/>
    <m/>
    <m/>
    <m/>
    <n v="1"/>
    <n v="2"/>
    <x v="3"/>
    <n v="19860428"/>
    <n v="19860430"/>
    <s v="2FS  TOMFR0161"/>
    <s v="2FS  TOMFH1958"/>
    <s v="2FS  TOMFS0161"/>
    <x v="2"/>
    <s v="H"/>
    <s v="B"/>
    <m/>
    <n v="2.4"/>
    <m/>
    <s v="N"/>
    <n v="5000"/>
    <n v="20568"/>
    <m/>
    <m/>
    <n v="0"/>
    <n v="4540"/>
    <n v="5000"/>
    <n v="617"/>
    <m/>
    <n v="2.9100000000000001E-2"/>
    <n v="4"/>
    <m/>
    <m/>
    <s v="TIME OF RELEASE:EARLY SEE 023549"/>
    <x v="1"/>
    <s v="H-Shuswap River, Middle,"/>
    <s v="S-Shuswap R Low"/>
    <s v="BC"/>
    <s v="FRTH"/>
    <s v="TOMF"/>
    <s v="N"/>
    <n v="0.22073123298327499"/>
    <m/>
  </r>
  <r>
    <s v="T"/>
    <n v="4.0999999999999996"/>
    <n v="20171204"/>
    <s v="CDFO"/>
    <s v="CDFO"/>
    <n v="3"/>
    <s v="025835"/>
    <x v="0"/>
    <m/>
    <m/>
    <m/>
    <m/>
    <n v="1"/>
    <n v="2"/>
    <x v="17"/>
    <n v="19890509"/>
    <n v="19890511"/>
    <s v="2FS  TOMFR0188"/>
    <s v="2FS  TOMFH0162"/>
    <s v="2FS  TOMFS0188"/>
    <x v="1"/>
    <s v="H"/>
    <s v="P"/>
    <m/>
    <n v="5.8"/>
    <n v="79"/>
    <s v="N"/>
    <n v="5000"/>
    <n v="24446"/>
    <m/>
    <m/>
    <n v="0"/>
    <n v="174297"/>
    <n v="5000"/>
    <n v="106"/>
    <s v="B"/>
    <n v="4.3E-3"/>
    <n v="1"/>
    <m/>
    <m/>
    <m/>
    <x v="48"/>
    <s v="H-Clearwater River, Up, H"/>
    <s v="S-Thompson R N"/>
    <s v="BC"/>
    <s v="FRTH"/>
    <s v="TOMF"/>
    <s v="N"/>
    <n v="7.1298780986664481"/>
    <m/>
  </r>
  <r>
    <s v="T"/>
    <n v="4.0999999999999996"/>
    <n v="20171204"/>
    <s v="CDFO"/>
    <s v="CDFO"/>
    <n v="3"/>
    <s v="184511"/>
    <x v="0"/>
    <m/>
    <m/>
    <s v="D"/>
    <s v="032001H00001804"/>
    <n v="1"/>
    <n v="2"/>
    <x v="33"/>
    <n v="20010515"/>
    <n v="20010518"/>
    <s v="2FS  TOMFR0161"/>
    <s v="2FS  TOMFH1958"/>
    <s v="2FS  TOMFS0161"/>
    <x v="1"/>
    <s v="H"/>
    <s v="P"/>
    <m/>
    <n v="6.38"/>
    <n v="82"/>
    <s v="N"/>
    <n v="0"/>
    <n v="25968"/>
    <m/>
    <m/>
    <n v="0"/>
    <n v="803"/>
    <m/>
    <m/>
    <m/>
    <n v="0.03"/>
    <n v="37"/>
    <n v="100"/>
    <m/>
    <s v="DOUBLE INDEX CWT ONLY. SEE ALSO 184508-10. COMPARE TO ADCWT 184504-07."/>
    <x v="1"/>
    <s v="H-Shuswap River, Middle,"/>
    <s v="S-Shuswap R Low"/>
    <s v="BC"/>
    <s v="FRTH"/>
    <s v="TOMF"/>
    <s v="N"/>
    <n v="3.0922674060382009E-2"/>
    <m/>
  </r>
  <r>
    <s v="T"/>
    <n v="4.0999999999999996"/>
    <n v="20171204"/>
    <s v="CDFO"/>
    <s v="CDFO"/>
    <n v="3"/>
    <s v="185403"/>
    <x v="2"/>
    <m/>
    <m/>
    <m/>
    <m/>
    <n v="1"/>
    <n v="1"/>
    <x v="21"/>
    <n v="20050415"/>
    <n v="20050415"/>
    <s v="2FS  UPFRR1890"/>
    <s v="2FS  UPFRH0270"/>
    <s v="2FS  UPFRS1890"/>
    <x v="3"/>
    <s v="H"/>
    <s v="P"/>
    <m/>
    <n v="12.46"/>
    <n v="101"/>
    <s v="N"/>
    <n v="5000"/>
    <n v="24949"/>
    <m/>
    <m/>
    <n v="5000"/>
    <n v="125"/>
    <n v="0"/>
    <n v="77"/>
    <s v="B"/>
    <n v="5.0000000000000001E-3"/>
    <n v="1"/>
    <n v="100"/>
    <m/>
    <s v="SEE ALSO 185404"/>
    <x v="15"/>
    <s v="H-Penny H"/>
    <s v="S-Dome Cr"/>
    <s v="BC"/>
    <s v="FRTH"/>
    <s v="UPFR"/>
    <s v="N"/>
    <n v="5.0102208505350913E-3"/>
    <m/>
  </r>
  <r>
    <s v="T"/>
    <n v="4.0999999999999996"/>
    <n v="20171204"/>
    <s v="CDFO"/>
    <s v="CDFO"/>
    <n v="3"/>
    <s v="025827"/>
    <x v="0"/>
    <m/>
    <m/>
    <m/>
    <m/>
    <n v="1"/>
    <n v="2"/>
    <x v="17"/>
    <n v="19890406"/>
    <n v="19890407"/>
    <s v="2FS  TOMFR0161"/>
    <s v="2FS  TOMFH1958"/>
    <s v="2FS  TOMFS0161"/>
    <x v="2"/>
    <s v="H"/>
    <s v="B"/>
    <m/>
    <n v="2.8"/>
    <n v="65"/>
    <s v="N"/>
    <n v="5000"/>
    <n v="25212"/>
    <m/>
    <m/>
    <n v="0"/>
    <n v="374788"/>
    <m/>
    <m/>
    <s v="W"/>
    <m/>
    <n v="1"/>
    <m/>
    <m/>
    <s v="TIME OF RELEASE: EARLY RELEASE"/>
    <x v="1"/>
    <s v="H-Shuswap River, Middle,"/>
    <s v="S-Shuswap R Low"/>
    <s v="BC"/>
    <s v="FRTH"/>
    <s v="TOMF"/>
    <s v="N"/>
    <n v="14.865460891638902"/>
    <m/>
  </r>
  <r>
    <s v="T"/>
    <n v="4.0999999999999996"/>
    <n v="20171204"/>
    <s v="CDFO"/>
    <s v="CDFO"/>
    <n v="3"/>
    <s v="025828"/>
    <x v="0"/>
    <m/>
    <m/>
    <m/>
    <m/>
    <n v="1"/>
    <n v="2"/>
    <x v="17"/>
    <n v="19890517"/>
    <n v="19890518"/>
    <s v="2FS  TOMFR0161"/>
    <s v="2FS  TOMFH1958"/>
    <s v="2FS  TOMFS0161"/>
    <x v="1"/>
    <s v="H"/>
    <s v="B"/>
    <m/>
    <n v="5.4"/>
    <n v="81"/>
    <s v="N"/>
    <n v="5000"/>
    <n v="25161"/>
    <m/>
    <m/>
    <n v="0"/>
    <n v="418479"/>
    <m/>
    <m/>
    <s v="W"/>
    <m/>
    <n v="1"/>
    <m/>
    <m/>
    <s v="TIME OF RELEASE: LATE RELEASE"/>
    <x v="1"/>
    <s v="H-Shuswap River, Middle,"/>
    <s v="S-Shuswap R Low"/>
    <s v="BC"/>
    <s v="FRTH"/>
    <s v="TOMF"/>
    <s v="N"/>
    <n v="16.632049600572316"/>
    <m/>
  </r>
  <r>
    <s v="T"/>
    <n v="4.0999999999999996"/>
    <n v="20171204"/>
    <s v="CDFO"/>
    <s v="CDFO"/>
    <n v="3"/>
    <s v="025834"/>
    <x v="0"/>
    <m/>
    <m/>
    <m/>
    <m/>
    <n v="1"/>
    <n v="2"/>
    <x v="17"/>
    <n v="19890509"/>
    <n v="19890511"/>
    <s v="2FS  TOMFR0188"/>
    <s v="2FS  TOMFH0162"/>
    <s v="2FS  TOMFS0188"/>
    <x v="1"/>
    <s v="H"/>
    <s v="P"/>
    <m/>
    <n v="5.8"/>
    <n v="79"/>
    <s v="N"/>
    <n v="5000"/>
    <n v="24416"/>
    <m/>
    <m/>
    <n v="0"/>
    <n v="174148"/>
    <n v="5000"/>
    <n v="115"/>
    <s v="B"/>
    <n v="4.7000000000000002E-3"/>
    <n v="1"/>
    <m/>
    <m/>
    <m/>
    <x v="48"/>
    <s v="H-Clearwater River, Up, H"/>
    <s v="S-Thompson R N"/>
    <s v="BC"/>
    <s v="FRTH"/>
    <s v="TOMF"/>
    <s v="N"/>
    <n v="7.1325360419397112"/>
    <m/>
  </r>
  <r>
    <s v="T"/>
    <n v="4.0999999999999996"/>
    <n v="20171204"/>
    <s v="CDFO"/>
    <s v="CDFO"/>
    <n v="3"/>
    <s v="180341"/>
    <x v="0"/>
    <m/>
    <m/>
    <m/>
    <m/>
    <n v="1"/>
    <n v="2"/>
    <x v="13"/>
    <n v="19920415"/>
    <n v="19920416"/>
    <s v="2FS  TOMFR0161"/>
    <s v="2FS  TOMFH1958"/>
    <s v="2FS  TOMFS0161"/>
    <x v="1"/>
    <s v="H"/>
    <s v="P"/>
    <m/>
    <n v="4.8"/>
    <n v="72"/>
    <s v="N"/>
    <n v="5000"/>
    <n v="50589"/>
    <m/>
    <m/>
    <n v="0"/>
    <n v="190174"/>
    <n v="5000"/>
    <n v="357"/>
    <s v="W"/>
    <n v="7.0000000000000001E-3"/>
    <n v="15"/>
    <n v="2000"/>
    <m/>
    <m/>
    <x v="1"/>
    <s v="H-Shuswap River, Middle,"/>
    <s v="S-Shuswap R Low"/>
    <s v="BC"/>
    <s v="FRTH"/>
    <s v="TOMF"/>
    <s v="N"/>
    <n v="3.7591966633062524"/>
    <m/>
  </r>
  <r>
    <s v="T"/>
    <n v="4.0999999999999996"/>
    <n v="20171204"/>
    <s v="CDFO"/>
    <s v="CDFO"/>
    <n v="3"/>
    <s v="180349"/>
    <x v="0"/>
    <m/>
    <m/>
    <m/>
    <m/>
    <n v="1"/>
    <n v="1"/>
    <x v="13"/>
    <n v="19920331"/>
    <n v="19920430"/>
    <s v="2FS  TOMMR0252"/>
    <s v="2FS  TOMMH0160"/>
    <s v="2FS  TOMMS0252"/>
    <x v="1"/>
    <s v="H"/>
    <s v="P"/>
    <m/>
    <n v="3.9"/>
    <n v="70"/>
    <s v="N"/>
    <n v="5000"/>
    <n v="74949"/>
    <m/>
    <m/>
    <n v="0"/>
    <n v="77450"/>
    <n v="5000"/>
    <n v="452"/>
    <s v="W"/>
    <n v="6.0000000000000001E-3"/>
    <n v="1"/>
    <n v="800"/>
    <m/>
    <m/>
    <x v="4"/>
    <s v="H-Spius Creek H"/>
    <s v="S-Bonaparte R"/>
    <s v="BC"/>
    <s v="FRTH"/>
    <s v="TOMM"/>
    <s v="N"/>
    <n v="1.033369357829991"/>
    <m/>
  </r>
  <r>
    <s v="T"/>
    <n v="4.0999999999999996"/>
    <n v="20171204"/>
    <s v="CDFO"/>
    <s v="CDFO"/>
    <n v="3"/>
    <s v="180350"/>
    <x v="0"/>
    <m/>
    <m/>
    <m/>
    <m/>
    <n v="1"/>
    <n v="2"/>
    <x v="13"/>
    <n v="19920701"/>
    <n v="19920702"/>
    <s v="2FS  TOMFR0162"/>
    <s v="2FS  TOMFH0162"/>
    <s v="2FS  TOMFS0162"/>
    <x v="1"/>
    <s v="H"/>
    <s v="B"/>
    <m/>
    <n v="8.1"/>
    <n v="88"/>
    <s v="N"/>
    <n v="5000"/>
    <n v="75494"/>
    <m/>
    <m/>
    <n v="0"/>
    <n v="35226"/>
    <m/>
    <m/>
    <s v="B"/>
    <m/>
    <n v="20"/>
    <n v="200"/>
    <m/>
    <s v="POST FRESHET RELEASE"/>
    <x v="19"/>
    <s v="H-Clearwater River, Up, H"/>
    <s v="S-Clearwater R Up"/>
    <s v="BC"/>
    <s v="FRTH"/>
    <s v="TOMF"/>
    <s v="N"/>
    <n v="0.4666066177444565"/>
    <m/>
  </r>
  <r>
    <s v="T"/>
    <n v="4.0999999999999996"/>
    <n v="20171204"/>
    <s v="CDFO"/>
    <s v="CDFO"/>
    <n v="3"/>
    <s v="180351"/>
    <x v="0"/>
    <m/>
    <m/>
    <m/>
    <m/>
    <n v="1"/>
    <n v="2"/>
    <x v="4"/>
    <n v="19930520"/>
    <n v="19930521"/>
    <s v="2FS  TOMFR0364"/>
    <s v="2FS  TOMFH0364"/>
    <s v="2FS  TOMFS0161"/>
    <x v="1"/>
    <s v="H"/>
    <s v="B"/>
    <m/>
    <n v="7.1"/>
    <m/>
    <s v="N"/>
    <n v="5000"/>
    <n v="73855"/>
    <m/>
    <m/>
    <n v="0"/>
    <n v="27033"/>
    <n v="5000"/>
    <n v="1126"/>
    <s v="B"/>
    <n v="1.4999999999999999E-2"/>
    <n v="28"/>
    <n v="200"/>
    <m/>
    <m/>
    <x v="43"/>
    <s v="H-Adams River, Upper"/>
    <s v="S-Shuswap R Low"/>
    <s v="BC"/>
    <s v="FRTH"/>
    <s v="TOMF"/>
    <s v="N"/>
    <n v="0.36602802789249206"/>
    <m/>
  </r>
  <r>
    <s v="T"/>
    <n v="4.0999999999999996"/>
    <n v="20171204"/>
    <s v="CDFO"/>
    <s v="CDFO"/>
    <n v="3"/>
    <s v="180353"/>
    <x v="0"/>
    <m/>
    <m/>
    <m/>
    <m/>
    <n v="1"/>
    <n v="1"/>
    <x v="13"/>
    <n v="19920622"/>
    <n v="19920623"/>
    <s v="2FS  TOMMR0253"/>
    <s v="2FS  TOMMH0160"/>
    <s v="2FS  TOMMS0253"/>
    <x v="1"/>
    <s v="H"/>
    <s v="P"/>
    <m/>
    <n v="6.8"/>
    <n v="85"/>
    <s v="W"/>
    <n v="5000"/>
    <n v="75075"/>
    <m/>
    <m/>
    <n v="0"/>
    <n v="26673"/>
    <n v="5000"/>
    <n v="302"/>
    <s v="B"/>
    <n v="4.0000000000000001E-3"/>
    <n v="1"/>
    <n v="300"/>
    <m/>
    <s v="TIME OF REL: LATE.GROUP SUFFERED STRESS + MORTS WHEN REL'D IN HI TEMP WATER"/>
    <x v="8"/>
    <s v="H-Spius Creek H"/>
    <s v="S-Nicola R"/>
    <s v="BC"/>
    <s v="FRTH"/>
    <s v="TOMM"/>
    <s v="N"/>
    <n v="0.35528471528471528"/>
    <m/>
  </r>
  <r>
    <s v="T"/>
    <n v="4.0999999999999996"/>
    <n v="20171204"/>
    <s v="CDFO"/>
    <s v="CDFO"/>
    <n v="3"/>
    <s v="184509"/>
    <x v="0"/>
    <m/>
    <m/>
    <s v="D"/>
    <s v="032001H00001804"/>
    <n v="1"/>
    <n v="2"/>
    <x v="33"/>
    <n v="20010515"/>
    <n v="20010518"/>
    <s v="2FS  TOMFR0161"/>
    <s v="2FS  TOMFH1958"/>
    <s v="2FS  TOMFS0161"/>
    <x v="1"/>
    <s v="H"/>
    <s v="P"/>
    <m/>
    <n v="6.38"/>
    <n v="82"/>
    <s v="N"/>
    <n v="0"/>
    <n v="26055"/>
    <m/>
    <m/>
    <m/>
    <m/>
    <m/>
    <m/>
    <m/>
    <m/>
    <n v="37"/>
    <n v="100"/>
    <m/>
    <s v="DOUBLE INDEX CWT ONLY. SEE ALSO 184508/10/11. COMPARE TO ADCWT 184504-07."/>
    <x v="1"/>
    <s v="H-Shuswap River, Middle,"/>
    <s v="S-Shuswap R Low"/>
    <s v="BC"/>
    <s v="FRTH"/>
    <s v="TOMF"/>
    <s v="N"/>
    <n v="0"/>
    <m/>
  </r>
  <r>
    <s v="T"/>
    <n v="4.0999999999999996"/>
    <n v="20171204"/>
    <s v="CDFO"/>
    <s v="CDFO"/>
    <n v="3"/>
    <s v="184510"/>
    <x v="0"/>
    <m/>
    <m/>
    <s v="D"/>
    <s v="032001H00001804"/>
    <n v="1"/>
    <n v="2"/>
    <x v="33"/>
    <n v="20010515"/>
    <n v="20010518"/>
    <s v="2FS  TOMFR0161"/>
    <s v="2FS  TOMFH1958"/>
    <s v="2FS  TOMFS0161"/>
    <x v="1"/>
    <s v="H"/>
    <s v="P"/>
    <m/>
    <n v="6.38"/>
    <n v="82"/>
    <s v="N"/>
    <n v="0"/>
    <n v="25466"/>
    <m/>
    <m/>
    <n v="0"/>
    <n v="788"/>
    <m/>
    <m/>
    <m/>
    <n v="0.03"/>
    <n v="37"/>
    <n v="100"/>
    <m/>
    <s v="DOUBLE INDEX CWT ONLY. SEE ALSO 184508/09/11. COMPARE TO ADCWT 184504-07."/>
    <x v="1"/>
    <s v="H-Shuswap River, Middle,"/>
    <s v="S-Shuswap R Low"/>
    <s v="BC"/>
    <s v="FRTH"/>
    <s v="TOMF"/>
    <s v="N"/>
    <n v="3.0943218408858872E-2"/>
    <m/>
  </r>
  <r>
    <s v="T"/>
    <n v="4.0999999999999996"/>
    <n v="20171204"/>
    <s v="CDFO"/>
    <s v="CDFO"/>
    <n v="3"/>
    <s v="184833"/>
    <x v="2"/>
    <m/>
    <m/>
    <m/>
    <m/>
    <n v="1"/>
    <n v="1"/>
    <x v="29"/>
    <n v="20060315"/>
    <n v="20060315"/>
    <s v="2FS  UPFRR1890"/>
    <s v="2FS  UPFRH0270"/>
    <s v="2FS  UPFRS1890"/>
    <x v="3"/>
    <s v="H"/>
    <s v="P"/>
    <m/>
    <n v="9.32"/>
    <n v="91"/>
    <s v="N"/>
    <n v="5000"/>
    <n v="16461"/>
    <m/>
    <m/>
    <m/>
    <m/>
    <m/>
    <m/>
    <m/>
    <m/>
    <n v="1"/>
    <n v="100"/>
    <m/>
    <s v="SEE ALSO 184858"/>
    <x v="15"/>
    <s v="H-Penny H"/>
    <s v="S-Dome Cr"/>
    <s v="BC"/>
    <s v="FRTH"/>
    <s v="UPFR"/>
    <s v="N"/>
    <n v="0"/>
    <m/>
  </r>
  <r>
    <s v="T"/>
    <n v="4.0999999999999996"/>
    <n v="20171204"/>
    <s v="CDFO"/>
    <s v="CDFO"/>
    <n v="3"/>
    <s v="184310"/>
    <x v="0"/>
    <m/>
    <m/>
    <s v="D"/>
    <s v="032000H00001805"/>
    <n v="1"/>
    <n v="2"/>
    <x v="34"/>
    <n v="20000515"/>
    <n v="20000519"/>
    <s v="2FS  TOMFR0161"/>
    <s v="2FS  TOMFH1958"/>
    <s v="2FS  TOMFS0161"/>
    <x v="1"/>
    <s v="H"/>
    <s v="P"/>
    <m/>
    <n v="5.75"/>
    <n v="79"/>
    <s v="N"/>
    <n v="0"/>
    <n v="53598"/>
    <m/>
    <m/>
    <n v="0"/>
    <n v="2287"/>
    <m/>
    <m/>
    <m/>
    <n v="4.0899999999999999E-2"/>
    <n v="39"/>
    <n v="100"/>
    <m/>
    <s v="DOUBLE-INDEX, CWT ONLY. SEE ALSO 184311. COMPARE TO ADCWT 182204-07."/>
    <x v="1"/>
    <s v="H-Shuswap River, Middle,"/>
    <s v="S-Shuswap R Low"/>
    <s v="BC"/>
    <s v="FRTH"/>
    <s v="TOMF"/>
    <s v="N"/>
    <n v="4.266950259338035E-2"/>
    <m/>
  </r>
  <r>
    <s v="T"/>
    <n v="4.0999999999999996"/>
    <n v="20171204"/>
    <s v="CDFO"/>
    <s v="CDFO"/>
    <n v="3"/>
    <s v="184311"/>
    <x v="0"/>
    <m/>
    <m/>
    <s v="D"/>
    <s v="032000H00001805"/>
    <n v="1"/>
    <n v="2"/>
    <x v="34"/>
    <n v="20000515"/>
    <n v="20000519"/>
    <s v="2FS  TOMFR0161"/>
    <s v="2FS  TOMFH1958"/>
    <s v="2FS  TOMFS0161"/>
    <x v="1"/>
    <s v="H"/>
    <s v="P"/>
    <m/>
    <n v="5.75"/>
    <n v="79"/>
    <s v="N"/>
    <n v="0"/>
    <n v="44856"/>
    <m/>
    <m/>
    <n v="0"/>
    <n v="342"/>
    <m/>
    <m/>
    <m/>
    <n v="7.6E-3"/>
    <n v="37"/>
    <n v="100"/>
    <m/>
    <s v="DOUBLE-INDEX, CWT ONLY. SEE ALSO 184310. COMPARE TO ADCWT 182204-07."/>
    <x v="1"/>
    <s v="H-Shuswap River, Middle,"/>
    <s v="S-Shuswap R Low"/>
    <s v="BC"/>
    <s v="FRTH"/>
    <s v="TOMF"/>
    <s v="N"/>
    <n v="7.6243980738362757E-3"/>
    <m/>
  </r>
  <r>
    <s v="N"/>
    <n v="4.0999999999999996"/>
    <n v="20171204"/>
    <s v="CDFO"/>
    <s v="CDFO"/>
    <n v="3"/>
    <s v="!03NOCN98121"/>
    <x v="1"/>
    <m/>
    <m/>
    <m/>
    <m/>
    <n v="1"/>
    <n v="1"/>
    <x v="19"/>
    <n v="19990421"/>
    <n v="19990421"/>
    <s v="2FS  TOMMR1387"/>
    <s v="2FS  TOMMH0160"/>
    <s v="2FS  TOMMS1387"/>
    <x v="2"/>
    <s v="H"/>
    <s v="B"/>
    <m/>
    <n v="1.4"/>
    <m/>
    <s v="N"/>
    <m/>
    <m/>
    <m/>
    <m/>
    <n v="0"/>
    <n v="5435"/>
    <m/>
    <m/>
    <s v="B"/>
    <m/>
    <m/>
    <m/>
    <m/>
    <s v="FED FRY RELEASE. BKD-POSITIVE-FEMALE PRODUCTION."/>
    <x v="18"/>
    <s v="H-Spius Creek H"/>
    <s v="S-Coldwater R"/>
    <s v="BC"/>
    <s v="FRTH"/>
    <s v="TOMM"/>
    <s v="N"/>
    <s v=""/>
    <m/>
  </r>
  <r>
    <s v="N"/>
    <n v="4.0999999999999996"/>
    <n v="20171204"/>
    <s v="CDFO"/>
    <s v="CDFO"/>
    <n v="3"/>
    <s v="!03NOCN04135"/>
    <x v="1"/>
    <m/>
    <m/>
    <m/>
    <m/>
    <n v="1"/>
    <n v="1"/>
    <x v="29"/>
    <n v="20060412"/>
    <n v="20060413"/>
    <s v="2FS  TOMMR1387"/>
    <s v="2FS  TOMMH0160"/>
    <s v="2FS  TOMMS1387"/>
    <x v="3"/>
    <s v="H"/>
    <s v="P"/>
    <m/>
    <n v="16.13"/>
    <n v="111"/>
    <s v="N"/>
    <m/>
    <m/>
    <m/>
    <m/>
    <n v="0"/>
    <n v="58930"/>
    <m/>
    <m/>
    <s v="B"/>
    <m/>
    <m/>
    <m/>
    <m/>
    <s v="RELEASED IN UPPER RIVER."/>
    <x v="18"/>
    <s v="H-Spius Creek H"/>
    <s v="S-Coldwater R"/>
    <s v="BC"/>
    <s v="FRTH"/>
    <s v="TOMM"/>
    <s v="N"/>
    <s v=""/>
    <m/>
  </r>
  <r>
    <s v="N"/>
    <n v="4.0999999999999996"/>
    <n v="20171204"/>
    <s v="CDFO"/>
    <s v="CDFO"/>
    <n v="3"/>
    <s v="!03NOCN04137"/>
    <x v="1"/>
    <m/>
    <m/>
    <m/>
    <m/>
    <n v="1"/>
    <n v="3"/>
    <x v="29"/>
    <n v="20050510"/>
    <n v="20050510"/>
    <s v="2FS  LWFRR0499"/>
    <s v="2FS  LWFRH0499"/>
    <s v="2FS  LWFRS0107"/>
    <x v="1"/>
    <s v="H"/>
    <s v="B"/>
    <m/>
    <n v="4.5"/>
    <m/>
    <s v="N"/>
    <m/>
    <m/>
    <m/>
    <m/>
    <n v="0"/>
    <n v="102244"/>
    <m/>
    <m/>
    <s v="B"/>
    <m/>
    <m/>
    <m/>
    <m/>
    <m/>
    <x v="10"/>
    <s v="H-Coquitlam River H"/>
    <s v="S-Chilliwack R"/>
    <s v="BC"/>
    <s v="FRTH"/>
    <s v="LWFR"/>
    <s v="N"/>
    <s v=""/>
    <m/>
  </r>
  <r>
    <s v="N"/>
    <n v="4.0999999999999996"/>
    <n v="20171204"/>
    <s v="CDFO"/>
    <s v="CDFO"/>
    <n v="3"/>
    <s v="!03NOCN0414"/>
    <x v="1"/>
    <m/>
    <m/>
    <m/>
    <m/>
    <n v="1"/>
    <n v="3"/>
    <x v="29"/>
    <n v="20050501"/>
    <n v="20050501"/>
    <s v="2FS  LWFRR0499"/>
    <s v="2FS  LWFRH6037"/>
    <s v="2FS  LWFRS0107"/>
    <x v="2"/>
    <s v="H"/>
    <s v="B"/>
    <m/>
    <n v="2"/>
    <m/>
    <s v="N"/>
    <m/>
    <m/>
    <m/>
    <m/>
    <n v="0"/>
    <n v="40000"/>
    <m/>
    <m/>
    <s v="B"/>
    <m/>
    <m/>
    <m/>
    <m/>
    <m/>
    <x v="10"/>
    <s v="H-River Springs H"/>
    <s v="S-Chilliwack R"/>
    <s v="BC"/>
    <s v="FRTH"/>
    <s v="LWFR"/>
    <s v="N"/>
    <s v=""/>
    <m/>
  </r>
  <r>
    <s v="N"/>
    <n v="4.0999999999999996"/>
    <n v="20171204"/>
    <s v="CDFO"/>
    <s v="CDFO"/>
    <n v="3"/>
    <s v="!03NOCN0427"/>
    <x v="1"/>
    <m/>
    <m/>
    <m/>
    <m/>
    <n v="1"/>
    <n v="3"/>
    <x v="29"/>
    <n v="20050415"/>
    <n v="20050420"/>
    <s v="2FS  LWFRR0154"/>
    <s v="2FS  LWFRH0154"/>
    <s v="2FS  LWFRS0229"/>
    <x v="2"/>
    <s v="H"/>
    <s v="B"/>
    <m/>
    <n v="2.13"/>
    <m/>
    <s v="N"/>
    <m/>
    <m/>
    <m/>
    <m/>
    <n v="0"/>
    <n v="2267090"/>
    <m/>
    <m/>
    <s v="B"/>
    <m/>
    <m/>
    <m/>
    <m/>
    <m/>
    <x v="3"/>
    <s v="H-Chehalis River H"/>
    <s v="S-Harrison R"/>
    <s v="BC"/>
    <s v="FRTH"/>
    <s v="LWFR"/>
    <s v="N"/>
    <s v=""/>
    <m/>
  </r>
  <r>
    <s v="N"/>
    <n v="4.0999999999999996"/>
    <n v="20171204"/>
    <s v="CDFO"/>
    <s v="CDFO"/>
    <n v="3"/>
    <s v="!03NOCN0429"/>
    <x v="1"/>
    <m/>
    <m/>
    <m/>
    <m/>
    <n v="1"/>
    <n v="2"/>
    <x v="29"/>
    <n v="20050418"/>
    <n v="20050427"/>
    <s v="2FS  LWFRR0107"/>
    <s v="2FS  LWFRH0107"/>
    <s v="2FS  LWFRS0107"/>
    <x v="1"/>
    <s v="H"/>
    <s v="P"/>
    <m/>
    <n v="7.54"/>
    <m/>
    <s v="N"/>
    <m/>
    <m/>
    <m/>
    <m/>
    <n v="0"/>
    <n v="478345"/>
    <m/>
    <m/>
    <s v="B"/>
    <m/>
    <m/>
    <m/>
    <m/>
    <m/>
    <x v="16"/>
    <s v="H-Chilliwack River H"/>
    <s v="S-Chilliwack R"/>
    <s v="BC"/>
    <s v="FRTH"/>
    <s v="LWFR"/>
    <s v="N"/>
    <s v=""/>
    <m/>
  </r>
  <r>
    <s v="T"/>
    <n v="4.0999999999999996"/>
    <n v="20171204"/>
    <s v="CDFO"/>
    <s v="CDFO"/>
    <n v="3"/>
    <s v="184549"/>
    <x v="0"/>
    <m/>
    <m/>
    <m/>
    <m/>
    <n v="1"/>
    <n v="1"/>
    <x v="34"/>
    <n v="20010412"/>
    <n v="20010412"/>
    <s v="2FS  TOMMR1387"/>
    <s v="2FS  TOMMH0160"/>
    <s v="2FS  TOMMS1387"/>
    <x v="3"/>
    <s v="H"/>
    <s v="P"/>
    <m/>
    <n v="15.77"/>
    <n v="108"/>
    <s v="N"/>
    <n v="5000"/>
    <n v="42268"/>
    <m/>
    <m/>
    <n v="0"/>
    <n v="15540"/>
    <m/>
    <m/>
    <s v="W"/>
    <m/>
    <n v="30"/>
    <n v="300"/>
    <m/>
    <s v="EXTENDED REARING."/>
    <x v="18"/>
    <s v="H-Spius Creek H"/>
    <s v="S-Coldwater R"/>
    <s v="BC"/>
    <s v="FRTH"/>
    <s v="TOMM"/>
    <s v="N"/>
    <n v="0.36765401722343144"/>
    <m/>
  </r>
  <r>
    <s v="T"/>
    <n v="4.0999999999999996"/>
    <n v="20171204"/>
    <s v="CDFO"/>
    <s v="CDFO"/>
    <n v="3"/>
    <s v="184614"/>
    <x v="0"/>
    <m/>
    <m/>
    <s v="D"/>
    <s v="032001H00000437"/>
    <n v="1"/>
    <n v="3"/>
    <x v="33"/>
    <n v="20010522"/>
    <n v="20010522"/>
    <s v="2FS  LWFRR0107"/>
    <s v="2FS  LWFRH0107"/>
    <s v="2FS  LWFRS6750"/>
    <x v="1"/>
    <s v="H"/>
    <s v="P"/>
    <m/>
    <n v="5"/>
    <m/>
    <s v="N"/>
    <n v="5000"/>
    <n v="24954"/>
    <m/>
    <m/>
    <n v="0"/>
    <n v="52989"/>
    <n v="5000"/>
    <n v="62"/>
    <s v="B"/>
    <n v="2.5000000000000001E-3"/>
    <n v="21"/>
    <n v="2006"/>
    <m/>
    <s v="DBL-IND; ADCWT. ALSO 184610/12/16 ADCWT, 09/11/13/15 CWTONLY. THERMAL MARKS"/>
    <x v="16"/>
    <s v="H-Chilliwack River H"/>
    <s v="S-Chill+Harrison R"/>
    <s v="BC"/>
    <s v="FRTH"/>
    <s v="LWFR"/>
    <s v="N"/>
    <n v="2.1234671796104831"/>
    <m/>
  </r>
  <r>
    <s v="T"/>
    <n v="4.0999999999999996"/>
    <n v="20171204"/>
    <s v="CDFO"/>
    <s v="CDFO"/>
    <n v="3"/>
    <s v="184615"/>
    <x v="0"/>
    <m/>
    <m/>
    <s v="D"/>
    <s v="032001H00000437"/>
    <n v="1"/>
    <n v="3"/>
    <x v="33"/>
    <n v="20010522"/>
    <n v="20010522"/>
    <s v="2FS  LWFRR0107"/>
    <s v="2FS  LWFRH0107"/>
    <s v="2FS  LWFRS6750"/>
    <x v="1"/>
    <s v="H"/>
    <s v="P"/>
    <m/>
    <n v="5"/>
    <m/>
    <s v="N"/>
    <n v="0"/>
    <n v="24882"/>
    <m/>
    <m/>
    <n v="0"/>
    <n v="53162"/>
    <m/>
    <m/>
    <s v="B"/>
    <n v="6.8999999999999999E-3"/>
    <n v="17"/>
    <n v="2030"/>
    <m/>
    <s v="DBL-IND; CWTONLY. ALSO 184609/11/13 CWTONLY, 10/12/14/16 ADCWT. THERMAL MARKS"/>
    <x v="16"/>
    <s v="H-Chilliwack River H"/>
    <s v="S-Chill+Harrison R"/>
    <s v="BC"/>
    <s v="FRTH"/>
    <s v="LWFR"/>
    <s v="N"/>
    <n v="2.1365645848404471"/>
    <m/>
  </r>
  <r>
    <s v="T"/>
    <n v="4.0999999999999996"/>
    <n v="20171204"/>
    <s v="CDFO"/>
    <s v="CDFO"/>
    <n v="3"/>
    <s v="184550"/>
    <x v="0"/>
    <m/>
    <m/>
    <m/>
    <m/>
    <n v="1"/>
    <n v="3"/>
    <x v="33"/>
    <n v="20010427"/>
    <n v="20010429"/>
    <s v="2FS  LWFRR0154"/>
    <s v="2FS  LWFRH0154"/>
    <s v="2FS  LWFRS0229"/>
    <x v="2"/>
    <s v="H"/>
    <s v="B"/>
    <m/>
    <n v="1.59"/>
    <n v="55"/>
    <s v="N"/>
    <n v="5000"/>
    <n v="50177"/>
    <m/>
    <m/>
    <n v="0"/>
    <n v="1403661"/>
    <m/>
    <m/>
    <s v="B"/>
    <m/>
    <n v="30"/>
    <n v="1922"/>
    <m/>
    <s v="EARLY FRY RELEASE. COMPARE TO 184551 (LATE RELEASE)."/>
    <x v="3"/>
    <s v="H-Chehalis River H"/>
    <s v="S-Harrison R"/>
    <s v="BC"/>
    <s v="FRTH"/>
    <s v="LWFR"/>
    <s v="N"/>
    <n v="27.97419136257648"/>
    <m/>
  </r>
  <r>
    <s v="T"/>
    <n v="4.0999999999999996"/>
    <n v="20171204"/>
    <s v="CDFO"/>
    <s v="CDFO"/>
    <n v="3"/>
    <s v="184619"/>
    <x v="0"/>
    <m/>
    <m/>
    <m/>
    <m/>
    <n v="1"/>
    <n v="1"/>
    <x v="33"/>
    <n v="20010813"/>
    <n v="20010813"/>
    <s v="2FS  UPFRR1890"/>
    <s v="2FS  UPFRH0270"/>
    <s v="2FS  UPFRS1890"/>
    <x v="2"/>
    <s v="H"/>
    <s v="P"/>
    <m/>
    <n v="3.08"/>
    <n v="66"/>
    <s v="N"/>
    <n v="5000"/>
    <n v="25402"/>
    <m/>
    <m/>
    <n v="0"/>
    <n v="1506"/>
    <m/>
    <m/>
    <s v="B"/>
    <m/>
    <n v="1"/>
    <n v="100"/>
    <m/>
    <s v="EARLY RELEASE TIMING (FALL)"/>
    <x v="15"/>
    <s v="H-Penny H"/>
    <s v="S-Dome Cr"/>
    <s v="BC"/>
    <s v="FRTH"/>
    <s v="UPFR"/>
    <s v="N"/>
    <n v="5.9286670340918037E-2"/>
    <m/>
  </r>
  <r>
    <s v="T"/>
    <n v="4.0999999999999996"/>
    <n v="20171204"/>
    <s v="CDFO"/>
    <s v="CDFO"/>
    <n v="3"/>
    <s v="184620"/>
    <x v="0"/>
    <m/>
    <m/>
    <m/>
    <m/>
    <n v="1"/>
    <n v="1"/>
    <x v="33"/>
    <n v="20010813"/>
    <n v="20010813"/>
    <s v="2FS  UPFRR1890"/>
    <s v="2FS  UPFRH0270"/>
    <s v="2FS  UPFRS1890"/>
    <x v="2"/>
    <s v="H"/>
    <s v="P"/>
    <m/>
    <n v="3.08"/>
    <n v="66"/>
    <s v="N"/>
    <n v="5000"/>
    <n v="24629"/>
    <m/>
    <m/>
    <n v="0"/>
    <n v="1475"/>
    <n v="5000"/>
    <n v="251"/>
    <s v="B"/>
    <n v="1.01E-2"/>
    <n v="1"/>
    <n v="100"/>
    <m/>
    <s v="EARLY RELEASE TIMING (FALL)"/>
    <x v="15"/>
    <s v="H-Penny H"/>
    <s v="S-Dome Cr"/>
    <s v="BC"/>
    <s v="FRTH"/>
    <s v="UPFR"/>
    <s v="N"/>
    <n v="5.9888749035689637E-2"/>
    <m/>
  </r>
  <r>
    <s v="T"/>
    <n v="4.0999999999999996"/>
    <n v="20171204"/>
    <s v="CDFO"/>
    <s v="CDFO"/>
    <n v="3"/>
    <s v="184848"/>
    <x v="2"/>
    <m/>
    <m/>
    <m/>
    <m/>
    <n v="1"/>
    <n v="1"/>
    <x v="33"/>
    <n v="20020410"/>
    <n v="20020411"/>
    <s v="2FS  TOMFR0132"/>
    <s v="2FS  TOMMH0160"/>
    <s v="2FS  TOMFS0132"/>
    <x v="3"/>
    <s v="H"/>
    <s v="P"/>
    <m/>
    <n v="12.13"/>
    <n v="102"/>
    <s v="N"/>
    <n v="5000"/>
    <n v="28671"/>
    <m/>
    <m/>
    <n v="0"/>
    <n v="4171"/>
    <n v="5000"/>
    <n v="1040"/>
    <s v="W"/>
    <n v="3.5000000000000003E-2"/>
    <n v="30"/>
    <n v="300"/>
    <m/>
    <s v="REL. AT CONFLUENCE WITH BOLEAN CR. COMPARE TO 184849 (ACCLIMATION POND REL.)."/>
    <x v="35"/>
    <s v="H-Spius Creek H"/>
    <s v="S-Salmon R/TOMF"/>
    <s v="BC"/>
    <s v="FRTH"/>
    <s v="TOMF"/>
    <s v="N"/>
    <n v="0.14547800913815354"/>
    <m/>
  </r>
  <r>
    <s v="T"/>
    <n v="4.0999999999999996"/>
    <n v="20171204"/>
    <s v="CDFO"/>
    <s v="CDFO"/>
    <n v="3"/>
    <s v="184849"/>
    <x v="2"/>
    <m/>
    <m/>
    <m/>
    <m/>
    <n v="1"/>
    <n v="1"/>
    <x v="33"/>
    <n v="20020410"/>
    <n v="20020410"/>
    <s v="2FS  TOMFR0132"/>
    <s v="2FS  TOMMH0160"/>
    <s v="2FS  TOMFS0132"/>
    <x v="3"/>
    <s v="H"/>
    <s v="P"/>
    <m/>
    <n v="12.13"/>
    <n v="102"/>
    <s v="N"/>
    <n v="5000"/>
    <n v="29493"/>
    <m/>
    <m/>
    <n v="0"/>
    <n v="5660"/>
    <n v="5000"/>
    <n v="1951"/>
    <s v="W"/>
    <n v="6.2E-2"/>
    <n v="30"/>
    <n v="300"/>
    <m/>
    <s v="REL. FROM ACCLIMATION POND AFTER 1 WK. COMPARE TO 184848 (BOLEAN CR CONF.REL)."/>
    <x v="35"/>
    <s v="H-Spius Creek H"/>
    <s v="S-Salmon R/TOMF"/>
    <s v="BC"/>
    <s v="FRTH"/>
    <s v="TOMF"/>
    <s v="N"/>
    <n v="0.19190994473264841"/>
    <m/>
  </r>
  <r>
    <s v="T"/>
    <n v="4.0999999999999996"/>
    <n v="20171204"/>
    <s v="CDFO"/>
    <s v="CDFO"/>
    <n v="3"/>
    <s v="185140"/>
    <x v="2"/>
    <m/>
    <m/>
    <m/>
    <m/>
    <n v="1"/>
    <n v="1"/>
    <x v="20"/>
    <n v="20040315"/>
    <n v="20040315"/>
    <s v="2FS  UPFRR1890"/>
    <s v="2FS  UPFRH0270"/>
    <s v="2FS  UPFRS1890"/>
    <x v="3"/>
    <s v="H"/>
    <s v="P"/>
    <m/>
    <n v="8"/>
    <n v="85"/>
    <s v="N"/>
    <n v="5000"/>
    <n v="24893"/>
    <m/>
    <m/>
    <n v="0"/>
    <n v="2478"/>
    <n v="5000"/>
    <n v="250"/>
    <s v="B"/>
    <n v="9.9000000000000008E-3"/>
    <n v="1"/>
    <n v="100"/>
    <m/>
    <s v="SEE 185141"/>
    <x v="15"/>
    <s v="H-Penny H"/>
    <s v="S-Dome Cr"/>
    <s v="BC"/>
    <s v="FRTH"/>
    <s v="UPFR"/>
    <s v="N"/>
    <n v="9.9546057124492826E-2"/>
    <m/>
  </r>
  <r>
    <s v="T"/>
    <n v="4.0999999999999996"/>
    <n v="20171204"/>
    <s v="CDFO"/>
    <s v="CDFO"/>
    <n v="3"/>
    <s v="185141"/>
    <x v="2"/>
    <m/>
    <m/>
    <m/>
    <m/>
    <n v="1"/>
    <n v="1"/>
    <x v="20"/>
    <n v="20040315"/>
    <n v="20040315"/>
    <s v="2FS  UPFRR1890"/>
    <s v="2FS  UPFRH0270"/>
    <s v="2FS  UPFRS1890"/>
    <x v="3"/>
    <s v="H"/>
    <s v="P"/>
    <m/>
    <n v="8"/>
    <n v="85"/>
    <s v="N"/>
    <n v="5000"/>
    <n v="24910"/>
    <m/>
    <m/>
    <n v="0"/>
    <n v="2467"/>
    <n v="5000"/>
    <n v="125"/>
    <s v="B"/>
    <n v="5.0000000000000001E-3"/>
    <n v="1"/>
    <n v="100"/>
    <m/>
    <s v="SEE 185140"/>
    <x v="15"/>
    <s v="H-Penny H"/>
    <s v="S-Dome Cr"/>
    <s v="BC"/>
    <s v="FRTH"/>
    <s v="UPFR"/>
    <s v="N"/>
    <n v="9.903653151344842E-2"/>
    <m/>
  </r>
  <r>
    <s v="T"/>
    <n v="4.0999999999999996"/>
    <n v="20171204"/>
    <s v="CDFO"/>
    <s v="CDFO"/>
    <n v="3"/>
    <s v="185144"/>
    <x v="2"/>
    <m/>
    <m/>
    <s v="D"/>
    <s v="032003H00001803"/>
    <n v="1"/>
    <n v="2"/>
    <x v="20"/>
    <n v="20030512"/>
    <n v="20030515"/>
    <s v="2FS  TOMFR0161"/>
    <s v="2FS  TOMFH1958"/>
    <s v="2FS  TOMFS0161"/>
    <x v="1"/>
    <s v="H"/>
    <s v="P"/>
    <m/>
    <n v="6.8"/>
    <n v="83"/>
    <s v="N"/>
    <n v="0"/>
    <n v="28683"/>
    <m/>
    <m/>
    <m/>
    <m/>
    <m/>
    <m/>
    <m/>
    <m/>
    <n v="40"/>
    <n v="100"/>
    <m/>
    <s v="DI; CWT ONLY: SEE ALSO 185145-47 (CWT ONLY) &amp; 185148,185204-06 (ADCWT)."/>
    <x v="1"/>
    <s v="H-Shuswap River, Middle,"/>
    <s v="S-Shuswap R Low"/>
    <s v="BC"/>
    <s v="FRTH"/>
    <s v="TOMF"/>
    <s v="N"/>
    <n v="0"/>
    <m/>
  </r>
  <r>
    <s v="T"/>
    <n v="4.0999999999999996"/>
    <n v="20171204"/>
    <s v="CDFO"/>
    <s v="CDFO"/>
    <n v="3"/>
    <s v="185145"/>
    <x v="2"/>
    <m/>
    <m/>
    <s v="D"/>
    <s v="032003H00001803"/>
    <n v="1"/>
    <n v="2"/>
    <x v="20"/>
    <n v="20030512"/>
    <n v="20030515"/>
    <s v="2FS  TOMFR0161"/>
    <s v="2FS  TOMFH1958"/>
    <s v="2FS  TOMFS0161"/>
    <x v="1"/>
    <s v="H"/>
    <s v="P"/>
    <m/>
    <n v="6.8"/>
    <n v="83"/>
    <s v="N"/>
    <n v="0"/>
    <n v="26595"/>
    <m/>
    <m/>
    <n v="0"/>
    <n v="766"/>
    <m/>
    <m/>
    <m/>
    <n v="2.8000000000000001E-2"/>
    <n v="38"/>
    <n v="100"/>
    <m/>
    <s v="DI; CWT ONLY: SEE ALSO 185144,46,47 (CWT ONLY) &amp; 185148, 185204-06 (ADCWT)."/>
    <x v="1"/>
    <s v="H-Shuswap River, Middle,"/>
    <s v="S-Shuswap R Low"/>
    <s v="BC"/>
    <s v="FRTH"/>
    <s v="TOMF"/>
    <s v="N"/>
    <n v="2.8802406467381088E-2"/>
    <m/>
  </r>
  <r>
    <s v="T"/>
    <n v="4.0999999999999996"/>
    <n v="20171204"/>
    <s v="CDFO"/>
    <s v="CDFO"/>
    <n v="3"/>
    <s v="185154"/>
    <x v="2"/>
    <m/>
    <m/>
    <s v="D"/>
    <s v="032006H00000393"/>
    <n v="1"/>
    <n v="3"/>
    <x v="14"/>
    <n v="20060502"/>
    <n v="20060502"/>
    <s v="2FS  LWFRR0107"/>
    <s v="2FS  LWFRH0107"/>
    <s v="2FS  LWFRS0107"/>
    <x v="1"/>
    <s v="H"/>
    <s v="P"/>
    <m/>
    <n v="5.6"/>
    <m/>
    <s v="N"/>
    <n v="0"/>
    <n v="18421"/>
    <m/>
    <m/>
    <n v="0"/>
    <n v="102138"/>
    <m/>
    <m/>
    <s v="B"/>
    <n v="3.9199999999999999E-2"/>
    <n v="30"/>
    <n v="360"/>
    <m/>
    <s v="DIT CWTONLY-SEE ALSO 185030-32,185238-41. MARKING HALTED DUE TO SMOLTING"/>
    <x v="16"/>
    <s v="H-Chilliwack River H"/>
    <s v="S-Chilliwack R"/>
    <s v="BC"/>
    <s v="FRTH"/>
    <s v="LWFR"/>
    <s v="N"/>
    <n v="5.544650127571793"/>
    <m/>
  </r>
  <r>
    <s v="T"/>
    <n v="4.0999999999999996"/>
    <n v="20171204"/>
    <s v="CDFO"/>
    <s v="CDFO"/>
    <n v="3"/>
    <s v="185155"/>
    <x v="2"/>
    <m/>
    <m/>
    <m/>
    <m/>
    <n v="1"/>
    <n v="2"/>
    <x v="29"/>
    <n v="20050510"/>
    <n v="20050511"/>
    <s v="2FS  TOMFR0161"/>
    <s v="2FS  TOMFH1958"/>
    <s v="2FS  TOMFS0161"/>
    <x v="1"/>
    <s v="H"/>
    <s v="P"/>
    <m/>
    <n v="6.1"/>
    <n v="81"/>
    <s v="N"/>
    <n v="5000"/>
    <n v="24857"/>
    <m/>
    <m/>
    <n v="0"/>
    <n v="100161"/>
    <n v="5000"/>
    <n v="769"/>
    <s v="B"/>
    <n v="0.03"/>
    <n v="39"/>
    <n v="100"/>
    <m/>
    <s v="SEE ALSO 185156-58. RELEASED UPSTREAM OF COOKE CR CONFLUENCE."/>
    <x v="1"/>
    <s v="H-Shuswap River, Middle,"/>
    <s v="S-Shuswap R Low"/>
    <s v="BC"/>
    <s v="FRTH"/>
    <s v="TOMF"/>
    <s v="N"/>
    <n v="4.0294886752222716"/>
    <m/>
  </r>
  <r>
    <s v="T"/>
    <n v="4.0999999999999996"/>
    <n v="20171204"/>
    <s v="CDFO"/>
    <s v="CDFO"/>
    <n v="3"/>
    <s v="185202"/>
    <x v="2"/>
    <m/>
    <m/>
    <m/>
    <m/>
    <n v="1"/>
    <n v="1"/>
    <x v="25"/>
    <n v="20030423"/>
    <n v="20030425"/>
    <s v="2FS  TOMMR0253"/>
    <s v="2FS  TOMMH0160"/>
    <s v="2FS  TOMMS0253"/>
    <x v="3"/>
    <s v="H"/>
    <s v="P"/>
    <m/>
    <n v="12.06"/>
    <n v="104"/>
    <s v="N"/>
    <n v="5000"/>
    <n v="28331"/>
    <m/>
    <m/>
    <n v="0"/>
    <n v="44371"/>
    <n v="5000"/>
    <n v="200"/>
    <s v="B"/>
    <n v="7.0000000000000001E-3"/>
    <n v="30"/>
    <n v="300"/>
    <m/>
    <s v="SEE ALSO 185201 &amp; 185203."/>
    <x v="8"/>
    <s v="H-Spius Creek H"/>
    <s v="S-Nicola R"/>
    <s v="BC"/>
    <s v="FRTH"/>
    <s v="TOMM"/>
    <s v="N"/>
    <n v="1.5661642723518407"/>
    <m/>
  </r>
  <r>
    <s v="T"/>
    <n v="4.0999999999999996"/>
    <n v="20171204"/>
    <s v="CDFO"/>
    <s v="CDFO"/>
    <n v="3"/>
    <s v="185203"/>
    <x v="2"/>
    <m/>
    <m/>
    <m/>
    <m/>
    <n v="1"/>
    <n v="1"/>
    <x v="25"/>
    <n v="20030424"/>
    <n v="20030425"/>
    <s v="2FS  TOMMR0253"/>
    <s v="2FS  TOMMH0160"/>
    <s v="2FS  TOMMS0253"/>
    <x v="3"/>
    <s v="H"/>
    <s v="P"/>
    <m/>
    <n v="12.3"/>
    <n v="105"/>
    <s v="N"/>
    <n v="5000"/>
    <n v="27753"/>
    <m/>
    <m/>
    <n v="0"/>
    <n v="20670"/>
    <n v="5000"/>
    <n v="280"/>
    <s v="B"/>
    <n v="0.01"/>
    <n v="30"/>
    <n v="300"/>
    <m/>
    <s v="SEE ALSO 185201 &amp; 185202."/>
    <x v="8"/>
    <s v="H-Spius Creek H"/>
    <s v="S-Nicola R"/>
    <s v="BC"/>
    <s v="FRTH"/>
    <s v="TOMM"/>
    <s v="N"/>
    <n v="0.7447843476380932"/>
    <m/>
  </r>
  <r>
    <s v="T"/>
    <n v="4.0999999999999996"/>
    <n v="20171204"/>
    <s v="CDFO"/>
    <s v="CDFO"/>
    <n v="3"/>
    <s v="185204"/>
    <x v="2"/>
    <m/>
    <m/>
    <s v="D"/>
    <s v="032003H00001803"/>
    <n v="1"/>
    <n v="2"/>
    <x v="20"/>
    <n v="20030512"/>
    <n v="20030515"/>
    <s v="2FS  TOMFR0161"/>
    <s v="2FS  TOMFH1958"/>
    <s v="2FS  TOMFS0161"/>
    <x v="1"/>
    <s v="H"/>
    <s v="P"/>
    <m/>
    <n v="6.8"/>
    <n v="83"/>
    <s v="N"/>
    <n v="5000"/>
    <n v="27324"/>
    <m/>
    <m/>
    <n v="0"/>
    <n v="170855"/>
    <n v="5000"/>
    <n v="905"/>
    <s v="B"/>
    <n v="3.2099999999999997E-2"/>
    <n v="38"/>
    <n v="100"/>
    <m/>
    <s v="DI; ADCWT: SEE ALSO 185205,06, 185148 (ADCWT) &amp; 185144,45,46,47 (CWTONLY)."/>
    <x v="1"/>
    <s v="H-Shuswap River, Middle,"/>
    <s v="S-Shuswap R Low"/>
    <s v="BC"/>
    <s v="FRTH"/>
    <s v="TOMF"/>
    <s v="N"/>
    <n v="6.2529278290147854"/>
    <m/>
  </r>
  <r>
    <s v="T"/>
    <n v="4.0999999999999996"/>
    <n v="20171204"/>
    <s v="CDFO"/>
    <s v="CDFO"/>
    <n v="3"/>
    <s v="185205"/>
    <x v="2"/>
    <m/>
    <m/>
    <s v="D"/>
    <s v="032003H00001803"/>
    <n v="1"/>
    <n v="2"/>
    <x v="20"/>
    <n v="20030512"/>
    <n v="20030515"/>
    <s v="2FS  TOMFR0161"/>
    <s v="2FS  TOMFH1958"/>
    <s v="2FS  TOMFS0161"/>
    <x v="1"/>
    <s v="H"/>
    <s v="P"/>
    <m/>
    <n v="6.8"/>
    <n v="83"/>
    <s v="N"/>
    <n v="5000"/>
    <n v="27626"/>
    <m/>
    <m/>
    <n v="0"/>
    <n v="171951"/>
    <n v="5000"/>
    <n v="784"/>
    <s v="B"/>
    <n v="2.76E-2"/>
    <n v="36"/>
    <n v="100"/>
    <m/>
    <s v="DI; ADCWT: SEE ALSO 185148, 185204,06 (ADCWT) &amp; 185144,45,46,47 (CWT ONLY)."/>
    <x v="1"/>
    <s v="H-Shuswap River, Middle,"/>
    <s v="S-Shuswap R Low"/>
    <s v="BC"/>
    <s v="FRTH"/>
    <s v="TOMF"/>
    <s v="N"/>
    <n v="6.2242452761890972"/>
    <m/>
  </r>
  <r>
    <s v="T"/>
    <n v="4.0999999999999996"/>
    <n v="20171204"/>
    <s v="CDFO"/>
    <s v="CDFO"/>
    <n v="3"/>
    <s v="185206"/>
    <x v="2"/>
    <m/>
    <m/>
    <s v="D"/>
    <s v="032003H00001803"/>
    <n v="1"/>
    <n v="2"/>
    <x v="20"/>
    <n v="20030512"/>
    <n v="20030515"/>
    <s v="2FS  TOMFR0161"/>
    <s v="2FS  TOMFH1958"/>
    <s v="2FS  TOMFS0161"/>
    <x v="1"/>
    <s v="H"/>
    <s v="P"/>
    <m/>
    <n v="6.8"/>
    <n v="83"/>
    <s v="N"/>
    <n v="5000"/>
    <n v="15433"/>
    <m/>
    <m/>
    <n v="0"/>
    <n v="95315"/>
    <n v="5000"/>
    <n v="315"/>
    <s v="B"/>
    <n v="0.02"/>
    <n v="33"/>
    <n v="1003"/>
    <m/>
    <s v="DI; ADCWT: SEE ALSO 185148, 185204,05 (ADCWT) &amp; 185144,45,46,47 (CWTONLY)."/>
    <x v="1"/>
    <s v="H-Shuswap River, Middle,"/>
    <s v="S-Shuswap R Low"/>
    <s v="BC"/>
    <s v="FRTH"/>
    <s v="TOMF"/>
    <s v="N"/>
    <n v="6.1760513186029939"/>
    <m/>
  </r>
  <r>
    <s v="T"/>
    <n v="4.0999999999999996"/>
    <n v="20171204"/>
    <s v="CDFO"/>
    <s v="CDFO"/>
    <n v="3"/>
    <s v="185207"/>
    <x v="2"/>
    <m/>
    <m/>
    <m/>
    <m/>
    <n v="1"/>
    <n v="2"/>
    <x v="21"/>
    <n v="20040509"/>
    <n v="20040512"/>
    <s v="2FS  TOMFR0161"/>
    <s v="2FS  TOMFH1958"/>
    <s v="2FS  TOMFS0161"/>
    <x v="1"/>
    <s v="H"/>
    <s v="P"/>
    <m/>
    <n v="5.81"/>
    <n v="79"/>
    <s v="N"/>
    <n v="5000"/>
    <n v="26875"/>
    <m/>
    <m/>
    <n v="0"/>
    <n v="219899"/>
    <n v="5000"/>
    <n v="245"/>
    <s v="B"/>
    <n v="8.9999999999999993E-3"/>
    <n v="33"/>
    <n v="100"/>
    <m/>
    <s v="ADCWT (NO LONGER DI TAGGING). SEE ALSO 185426 AND 185608."/>
    <x v="1"/>
    <s v="H-Shuswap River, Middle,"/>
    <s v="S-Shuswap R Low"/>
    <s v="BC"/>
    <s v="FRTH"/>
    <s v="TOMF"/>
    <s v="N"/>
    <n v="8.1822883720930228"/>
    <m/>
  </r>
  <r>
    <s v="T"/>
    <n v="4.0999999999999996"/>
    <n v="20171204"/>
    <s v="CDFO"/>
    <s v="CDFO"/>
    <n v="3"/>
    <s v="185215"/>
    <x v="2"/>
    <m/>
    <m/>
    <m/>
    <m/>
    <n v="1"/>
    <n v="1"/>
    <x v="29"/>
    <n v="20060424"/>
    <n v="20060426"/>
    <s v="2FS  TOMMR0253"/>
    <s v="2FS  TOMMH0160"/>
    <s v="2FS  TOMMS0253"/>
    <x v="3"/>
    <s v="H"/>
    <s v="P"/>
    <m/>
    <n v="15.87"/>
    <n v="112"/>
    <s v="N"/>
    <n v="5000"/>
    <n v="27206"/>
    <m/>
    <m/>
    <n v="0"/>
    <n v="18707"/>
    <n v="5000"/>
    <n v="604"/>
    <s v="W"/>
    <n v="2.1700000000000001E-2"/>
    <n v="30"/>
    <n v="600"/>
    <m/>
    <s v="SEE ALSO 185216 &amp; 185217."/>
    <x v="8"/>
    <s v="H-Spius Creek H"/>
    <s v="S-Nicola R"/>
    <s v="BC"/>
    <s v="FRTH"/>
    <s v="TOMM"/>
    <s v="N"/>
    <n v="0.68760567521870175"/>
    <m/>
  </r>
  <r>
    <s v="T"/>
    <n v="4.0999999999999996"/>
    <n v="20171204"/>
    <s v="CDFO"/>
    <s v="CDFO"/>
    <n v="3"/>
    <s v="185216"/>
    <x v="2"/>
    <m/>
    <m/>
    <m/>
    <m/>
    <n v="1"/>
    <n v="1"/>
    <x v="29"/>
    <n v="20060424"/>
    <n v="20060426"/>
    <s v="2FS  TOMMR0253"/>
    <s v="2FS  TOMMH0160"/>
    <s v="2FS  TOMMS0253"/>
    <x v="3"/>
    <s v="H"/>
    <s v="P"/>
    <m/>
    <n v="15.87"/>
    <n v="112"/>
    <s v="N"/>
    <n v="5000"/>
    <n v="28008"/>
    <m/>
    <m/>
    <n v="0"/>
    <n v="18903"/>
    <n v="5000"/>
    <n v="93"/>
    <s v="B"/>
    <n v="3.3E-3"/>
    <n v="30"/>
    <n v="300"/>
    <m/>
    <s v="SEE ALSO 185215 &amp; 185217."/>
    <x v="8"/>
    <s v="H-Spius Creek H"/>
    <s v="S-Nicola R"/>
    <s v="BC"/>
    <s v="FRTH"/>
    <s v="TOMM"/>
    <s v="N"/>
    <n v="0.67491431019708659"/>
    <m/>
  </r>
  <r>
    <s v="T"/>
    <n v="4.0999999999999996"/>
    <n v="20171204"/>
    <s v="CDFO"/>
    <s v="CDFO"/>
    <n v="3"/>
    <s v="185217"/>
    <x v="2"/>
    <m/>
    <m/>
    <m/>
    <m/>
    <n v="1"/>
    <n v="1"/>
    <x v="29"/>
    <n v="20060424"/>
    <n v="20060426"/>
    <s v="2FS  TOMMR0253"/>
    <s v="2FS  TOMMH0160"/>
    <s v="2FS  TOMMS0253"/>
    <x v="3"/>
    <s v="H"/>
    <s v="P"/>
    <m/>
    <n v="15.87"/>
    <n v="112"/>
    <s v="N"/>
    <n v="5000"/>
    <n v="28053"/>
    <m/>
    <m/>
    <n v="0"/>
    <n v="19192"/>
    <n v="5000"/>
    <n v="477"/>
    <s v="B"/>
    <n v="1.67E-2"/>
    <n v="30"/>
    <n v="600"/>
    <m/>
    <s v="SEE ALSO 185215 &amp; 185216."/>
    <x v="8"/>
    <s v="H-Spius Creek H"/>
    <s v="S-Nicola R"/>
    <s v="BC"/>
    <s v="FRTH"/>
    <s v="TOMM"/>
    <s v="N"/>
    <n v="0.68413360424909997"/>
    <m/>
  </r>
  <r>
    <s v="T"/>
    <n v="4.0999999999999996"/>
    <n v="20171204"/>
    <s v="CDFO"/>
    <s v="CDFO"/>
    <n v="3"/>
    <s v="185221"/>
    <x v="2"/>
    <m/>
    <m/>
    <m/>
    <m/>
    <n v="1"/>
    <n v="3"/>
    <x v="22"/>
    <n v="20070531"/>
    <n v="20070531"/>
    <s v="2FS  LWFRR0229"/>
    <s v="2FS  LWFRH0154"/>
    <s v="2FS  LWFRS0229"/>
    <x v="1"/>
    <s v="H"/>
    <s v="P"/>
    <m/>
    <n v="6.3"/>
    <n v="84"/>
    <s v="N"/>
    <n v="5000"/>
    <n v="25812"/>
    <m/>
    <m/>
    <n v="5000"/>
    <n v="140"/>
    <m/>
    <m/>
    <m/>
    <n v="5.4000000000000003E-3"/>
    <n v="1"/>
    <n v="1298"/>
    <m/>
    <m/>
    <x v="30"/>
    <s v="H-Chehalis River H"/>
    <s v="S-Harrison R"/>
    <s v="BC"/>
    <s v="FRTH"/>
    <s v="LWFR"/>
    <s v="N"/>
    <n v="5.4238338757167208E-3"/>
    <m/>
  </r>
  <r>
    <s v="T"/>
    <n v="4.0999999999999996"/>
    <n v="20171204"/>
    <s v="CDFO"/>
    <s v="CDFO"/>
    <n v="3"/>
    <s v="185222"/>
    <x v="2"/>
    <m/>
    <m/>
    <m/>
    <m/>
    <n v="1"/>
    <n v="2"/>
    <x v="22"/>
    <n v="20070510"/>
    <n v="20070511"/>
    <s v="2FS  TOMFR0161"/>
    <s v="2FS  TOMFH1958"/>
    <s v="2FS  TOMFS0161"/>
    <x v="1"/>
    <s v="H"/>
    <s v="P"/>
    <m/>
    <n v="5.4"/>
    <n v="78"/>
    <s v="N"/>
    <n v="5000"/>
    <n v="24675"/>
    <m/>
    <m/>
    <n v="0"/>
    <n v="43677"/>
    <n v="5000"/>
    <n v="763"/>
    <s v="B"/>
    <n v="0.03"/>
    <n v="31"/>
    <n v="100"/>
    <m/>
    <s v="RELEASED 300M UPSTREAM FROM COOK CREEK CONFLUENCE"/>
    <x v="1"/>
    <s v="H-Shuswap River, Middle,"/>
    <s v="S-Shuswap R Low"/>
    <s v="BC"/>
    <s v="FRTH"/>
    <s v="TOMF"/>
    <s v="N"/>
    <n v="1.7700911854103343"/>
    <m/>
  </r>
  <r>
    <s v="N"/>
    <n v="4.0999999999999996"/>
    <n v="20171204"/>
    <s v="CDFO"/>
    <s v="CDFO"/>
    <n v="3"/>
    <s v="!03NOCN0725"/>
    <x v="1"/>
    <m/>
    <m/>
    <m/>
    <m/>
    <n v="1"/>
    <n v="3"/>
    <x v="27"/>
    <n v="20080606"/>
    <n v="20080606"/>
    <s v="2FS  LWFRR0244"/>
    <s v="2FS  LWFRH0150"/>
    <s v="2FS  LWFRS0244"/>
    <x v="1"/>
    <s v="H"/>
    <s v="P"/>
    <m/>
    <n v="6.81"/>
    <n v="87"/>
    <s v="N"/>
    <m/>
    <m/>
    <m/>
    <m/>
    <n v="0"/>
    <n v="214002"/>
    <m/>
    <m/>
    <s v="B"/>
    <m/>
    <m/>
    <m/>
    <m/>
    <s v="WATER WAS HIGH AT TIME OF RELEASE."/>
    <x v="14"/>
    <s v="H-Inch Creek H"/>
    <s v="S-Stave R"/>
    <s v="BC"/>
    <s v="FRTH"/>
    <s v="LWFR"/>
    <s v="N"/>
    <s v=""/>
    <m/>
  </r>
  <r>
    <s v="N"/>
    <n v="4.0999999999999996"/>
    <n v="20171204"/>
    <s v="CDFO"/>
    <s v="CDFO"/>
    <n v="3"/>
    <s v="!03NOCN9643"/>
    <x v="1"/>
    <m/>
    <m/>
    <m/>
    <m/>
    <n v="1"/>
    <n v="2"/>
    <x v="32"/>
    <n v="19970422"/>
    <n v="19970422"/>
    <s v="2FS  UPFRR1619"/>
    <s v="2FS  UPFRH1619"/>
    <s v="2FS  UPFRS1619"/>
    <x v="2"/>
    <s v="H"/>
    <s v="B"/>
    <m/>
    <n v="2"/>
    <m/>
    <s v="N"/>
    <m/>
    <m/>
    <m/>
    <m/>
    <n v="0"/>
    <n v="12000"/>
    <m/>
    <m/>
    <s v="B"/>
    <m/>
    <m/>
    <m/>
    <m/>
    <m/>
    <x v="20"/>
    <s v="H-Bridge River H"/>
    <s v="S-Bridge R"/>
    <s v="BC"/>
    <s v="FRTH"/>
    <s v="UPFR"/>
    <s v="N"/>
    <s v=""/>
    <m/>
  </r>
  <r>
    <s v="T"/>
    <n v="4.0999999999999996"/>
    <n v="20171204"/>
    <s v="CDFO"/>
    <s v="CDFO"/>
    <n v="3"/>
    <s v="184710"/>
    <x v="2"/>
    <m/>
    <m/>
    <s v="D"/>
    <s v="032002H00001796"/>
    <n v="1"/>
    <n v="2"/>
    <x v="25"/>
    <n v="20020517"/>
    <n v="20020519"/>
    <s v="2FS  TOMFR0161"/>
    <s v="2FS  TOMFH1958"/>
    <s v="2FS  TOMFS0161"/>
    <x v="1"/>
    <s v="H"/>
    <s v="P"/>
    <m/>
    <n v="6.54"/>
    <n v="82"/>
    <s v="N"/>
    <n v="5000"/>
    <n v="27690"/>
    <m/>
    <m/>
    <n v="0"/>
    <n v="123812"/>
    <n v="5000"/>
    <n v="280"/>
    <s v="B"/>
    <n v="0.01"/>
    <n v="42"/>
    <n v="100"/>
    <m/>
    <s v="D.I., ADCWT; SEE ALSO 184707-09 (ADCWT) &amp; 184711-14 (CWTONLY)."/>
    <x v="1"/>
    <s v="H-Shuswap River, Middle,"/>
    <s v="S-Shuswap R Low"/>
    <s v="BC"/>
    <s v="FRTH"/>
    <s v="TOMF"/>
    <s v="N"/>
    <n v="4.4713615023474178"/>
    <m/>
  </r>
  <r>
    <s v="T"/>
    <n v="4.0999999999999996"/>
    <n v="20171204"/>
    <s v="CDFO"/>
    <s v="CDFO"/>
    <n v="3"/>
    <s v="185029"/>
    <x v="2"/>
    <m/>
    <m/>
    <s v="D"/>
    <s v="032005H00000392"/>
    <n v="1"/>
    <n v="3"/>
    <x v="29"/>
    <n v="20050510"/>
    <n v="20050530"/>
    <s v="2FS  LWFRR0107"/>
    <s v="2FS  LWFRH0107"/>
    <s v="2FS  LWFRS0107"/>
    <x v="1"/>
    <s v="H"/>
    <s v="P"/>
    <m/>
    <n v="5"/>
    <m/>
    <s v="N"/>
    <n v="0"/>
    <n v="24985"/>
    <m/>
    <m/>
    <n v="0"/>
    <n v="174466"/>
    <m/>
    <m/>
    <s v="B"/>
    <m/>
    <n v="33"/>
    <n v="363"/>
    <m/>
    <s v="DI: CWTONLY. SEE 185027, 41 &amp; 43 (CWT ONLY) &amp; 185026, 28, 42 &amp; 44 (ADCWT)."/>
    <x v="16"/>
    <s v="H-Chilliwack River H"/>
    <s v="S-Chilliwack R"/>
    <s v="BC"/>
    <s v="FRTH"/>
    <s v="LWFR"/>
    <s v="N"/>
    <n v="6.9828296978186915"/>
    <m/>
  </r>
  <r>
    <s v="T"/>
    <n v="4.0999999999999996"/>
    <n v="20171204"/>
    <s v="CDFO"/>
    <s v="CDFO"/>
    <n v="3"/>
    <s v="184610"/>
    <x v="0"/>
    <m/>
    <m/>
    <s v="D"/>
    <s v="032001H00000437"/>
    <n v="1"/>
    <n v="3"/>
    <x v="33"/>
    <n v="20010522"/>
    <n v="20010522"/>
    <s v="2FS  LWFRR0107"/>
    <s v="2FS  LWFRH0107"/>
    <s v="2FS  LWFRS6750"/>
    <x v="1"/>
    <s v="H"/>
    <s v="P"/>
    <m/>
    <n v="5"/>
    <m/>
    <s v="N"/>
    <n v="5000"/>
    <n v="24925"/>
    <m/>
    <m/>
    <n v="0"/>
    <n v="52988"/>
    <n v="5000"/>
    <n v="62"/>
    <s v="B"/>
    <n v="2.5000000000000001E-3"/>
    <n v="38"/>
    <n v="2006"/>
    <m/>
    <s v="DBL-IND; ADCWT. ALSO 184609/11/13/15 CWTONLY, 12/14/16 ADCWT. THERMAL MARKS"/>
    <x v="16"/>
    <s v="H-Chilliwack River H"/>
    <s v="S-Chill+Harrison R"/>
    <s v="BC"/>
    <s v="FRTH"/>
    <s v="LWFR"/>
    <s v="N"/>
    <n v="2.1258976930792377"/>
    <m/>
  </r>
  <r>
    <s v="T"/>
    <n v="4.0999999999999996"/>
    <n v="20171204"/>
    <s v="CDFO"/>
    <s v="CDFO"/>
    <n v="3"/>
    <s v="184611"/>
    <x v="0"/>
    <m/>
    <m/>
    <s v="D"/>
    <s v="032001H00000437"/>
    <n v="1"/>
    <n v="3"/>
    <x v="33"/>
    <n v="20010522"/>
    <n v="20010522"/>
    <s v="2FS  LWFRR0107"/>
    <s v="2FS  LWFRH0107"/>
    <s v="2FS  LWFRS6750"/>
    <x v="1"/>
    <s v="H"/>
    <s v="P"/>
    <m/>
    <n v="5"/>
    <m/>
    <s v="N"/>
    <n v="0"/>
    <n v="24954"/>
    <m/>
    <m/>
    <n v="0"/>
    <n v="53162"/>
    <m/>
    <m/>
    <s v="B"/>
    <n v="6.8999999999999999E-3"/>
    <n v="28"/>
    <n v="2030"/>
    <m/>
    <s v="DBL-IND; CWTONLY. ALSO 184609/13/15 CWTONLY, 10/12/14/16 AD. THERMAL MARKS"/>
    <x v="16"/>
    <s v="H-Chilliwack River H"/>
    <s v="S-Chill+Harrison R"/>
    <s v="BC"/>
    <s v="FRTH"/>
    <s v="LWFR"/>
    <s v="N"/>
    <n v="2.1303999358820231"/>
    <m/>
  </r>
  <r>
    <s v="T"/>
    <n v="4.0999999999999996"/>
    <n v="20171204"/>
    <s v="CDFO"/>
    <s v="CDFO"/>
    <n v="3"/>
    <s v="184923"/>
    <x v="2"/>
    <m/>
    <m/>
    <m/>
    <m/>
    <n v="1"/>
    <n v="3"/>
    <x v="21"/>
    <n v="20040427"/>
    <n v="20040523"/>
    <s v="2FS  LWFRR0154"/>
    <s v="2FS  LWFRH0154"/>
    <s v="2FS  LWFRS0229"/>
    <x v="2"/>
    <s v="H"/>
    <s v="B"/>
    <m/>
    <n v="2.48"/>
    <n v="63"/>
    <s v="N"/>
    <n v="5000"/>
    <n v="58216"/>
    <m/>
    <m/>
    <n v="0"/>
    <n v="956821"/>
    <n v="5000"/>
    <n v="145"/>
    <s v="B"/>
    <n v="2.5000000000000001E-3"/>
    <n v="34"/>
    <n v="2018"/>
    <m/>
    <s v="EARLY RELEASE. SEE ALSO 184924 (LATE REL)."/>
    <x v="3"/>
    <s v="H-Chehalis River H"/>
    <s v="S-Harrison R"/>
    <s v="BC"/>
    <s v="FRTH"/>
    <s v="LWFR"/>
    <s v="N"/>
    <n v="16.435704960835508"/>
    <m/>
  </r>
  <r>
    <s v="T"/>
    <n v="4.0999999999999996"/>
    <n v="20171204"/>
    <s v="CDFO"/>
    <s v="CDFO"/>
    <n v="3"/>
    <s v="184924"/>
    <x v="2"/>
    <m/>
    <m/>
    <m/>
    <m/>
    <n v="1"/>
    <n v="3"/>
    <x v="21"/>
    <n v="20040604"/>
    <n v="20040604"/>
    <s v="2FS  LWFRR0154"/>
    <s v="2FS  LWFRH0154"/>
    <s v="2FS  LWFRS0229"/>
    <x v="1"/>
    <s v="H"/>
    <s v="P"/>
    <m/>
    <n v="5.0599999999999996"/>
    <n v="81"/>
    <s v="N"/>
    <n v="5000"/>
    <n v="56499"/>
    <m/>
    <m/>
    <n v="0"/>
    <n v="266202"/>
    <n v="5000"/>
    <n v="114"/>
    <s v="B"/>
    <n v="2E-3"/>
    <n v="32"/>
    <n v="2000"/>
    <m/>
    <s v="LATE RELEASE. SEE ALSO 184923 (EARLY REL)."/>
    <x v="3"/>
    <s v="H-Chehalis River H"/>
    <s v="S-Harrison R"/>
    <s v="BC"/>
    <s v="FRTH"/>
    <s v="LWFR"/>
    <s v="N"/>
    <n v="4.7116232145701691"/>
    <m/>
  </r>
  <r>
    <s v="T"/>
    <n v="4.0999999999999996"/>
    <n v="20171204"/>
    <s v="CDFO"/>
    <s v="CDFO"/>
    <n v="3"/>
    <s v="185040"/>
    <x v="2"/>
    <m/>
    <m/>
    <m/>
    <m/>
    <n v="1"/>
    <n v="3"/>
    <x v="27"/>
    <n v="20080616"/>
    <n v="20080616"/>
    <s v="2FS  LWFRR0229"/>
    <s v="2FS  LWFRH0154"/>
    <s v="2FS  LWFRS0229"/>
    <x v="1"/>
    <s v="H"/>
    <s v="P"/>
    <m/>
    <n v="5.1100000000000003"/>
    <m/>
    <s v="N"/>
    <n v="5000"/>
    <n v="26026"/>
    <m/>
    <m/>
    <n v="5000"/>
    <n v="105"/>
    <m/>
    <m/>
    <m/>
    <n v="4.0000000000000001E-3"/>
    <m/>
    <n v="500"/>
    <m/>
    <s v="RELEASED AT LOG DUMP ON CHEHALIS NATIVE RESERVE."/>
    <x v="30"/>
    <s v="H-Chehalis River H"/>
    <s v="S-Harrison R"/>
    <s v="BC"/>
    <s v="FRTH"/>
    <s v="LWFR"/>
    <s v="N"/>
    <n v="4.0344271113501879E-3"/>
    <m/>
  </r>
  <r>
    <s v="T"/>
    <n v="4.0999999999999996"/>
    <n v="20171204"/>
    <s v="CDFO"/>
    <s v="CDFO"/>
    <n v="3"/>
    <s v="185041"/>
    <x v="2"/>
    <m/>
    <m/>
    <s v="D"/>
    <s v="032005H00000392"/>
    <n v="1"/>
    <n v="3"/>
    <x v="29"/>
    <n v="20050514"/>
    <n v="20050608"/>
    <s v="2FS  LWFRR0107"/>
    <s v="2FS  LWFRH0107"/>
    <s v="2FS  LWFRS0107"/>
    <x v="1"/>
    <s v="H"/>
    <s v="P"/>
    <m/>
    <n v="4.5199999999999996"/>
    <m/>
    <s v="N"/>
    <n v="0"/>
    <n v="25246"/>
    <m/>
    <m/>
    <n v="0"/>
    <n v="102367"/>
    <m/>
    <m/>
    <s v="B"/>
    <n v="5.3E-3"/>
    <n v="39"/>
    <n v="378"/>
    <m/>
    <s v="DI: CWTONLY. SEE 185027, 29 &amp; 43 (CWT ONLY) &amp; 185026, 28, 42 &amp; 44 (ADCWT)."/>
    <x v="16"/>
    <s v="H-Chilliwack River H"/>
    <s v="S-Chilliwack R"/>
    <s v="BC"/>
    <s v="FRTH"/>
    <s v="LWFR"/>
    <s v="N"/>
    <n v="4.0547809553988747"/>
    <m/>
  </r>
  <r>
    <s v="T"/>
    <n v="4.0999999999999996"/>
    <n v="20171204"/>
    <s v="CDFO"/>
    <s v="CDFO"/>
    <n v="3"/>
    <s v="185042"/>
    <x v="2"/>
    <m/>
    <m/>
    <s v="D"/>
    <s v="032005H00000392"/>
    <n v="1"/>
    <n v="3"/>
    <x v="29"/>
    <n v="20050514"/>
    <n v="20050608"/>
    <s v="2FS  LWFRR0107"/>
    <s v="2FS  LWFRH0107"/>
    <s v="2FS  LWFRS0107"/>
    <x v="1"/>
    <s v="H"/>
    <s v="P"/>
    <m/>
    <n v="4.5199999999999996"/>
    <m/>
    <s v="N"/>
    <n v="5000"/>
    <n v="25443"/>
    <m/>
    <m/>
    <n v="0"/>
    <n v="103585"/>
    <n v="5000"/>
    <n v="274"/>
    <s v="B"/>
    <n v="1.0699999999999999E-2"/>
    <n v="39"/>
    <n v="376"/>
    <m/>
    <s v="DI: ADCWT. SEE 185026, 28 &amp; 44 (ADCWT) &amp; 185027, 29, 41 &amp; 43 (CWT ONLY)."/>
    <x v="16"/>
    <s v="H-Chilliwack River H"/>
    <s v="S-Chilliwack R"/>
    <s v="BC"/>
    <s v="FRTH"/>
    <s v="LWFR"/>
    <s v="N"/>
    <n v="4.0712573202845572"/>
    <m/>
  </r>
  <r>
    <s v="T"/>
    <n v="4.0999999999999996"/>
    <n v="20171204"/>
    <s v="CDFO"/>
    <s v="CDFO"/>
    <n v="3"/>
    <s v="185043"/>
    <x v="2"/>
    <m/>
    <m/>
    <s v="D"/>
    <s v="032005H00000392"/>
    <n v="1"/>
    <n v="3"/>
    <x v="29"/>
    <n v="20050514"/>
    <n v="20050608"/>
    <s v="2FS  LWFRR0107"/>
    <s v="2FS  LWFRH0107"/>
    <s v="2FS  LWFRS0107"/>
    <x v="1"/>
    <s v="H"/>
    <s v="P"/>
    <m/>
    <n v="4.5199999999999996"/>
    <m/>
    <s v="N"/>
    <n v="0"/>
    <n v="25208"/>
    <m/>
    <m/>
    <n v="0"/>
    <n v="102360"/>
    <m/>
    <m/>
    <s v="B"/>
    <n v="6.4999999999999997E-3"/>
    <n v="33"/>
    <n v="467"/>
    <m/>
    <s v="DI: CWTONLY. SEE 185027, 29 &amp; 41 (CWT ONLY) &amp; 185026, 28, 42 &amp; 44 (ADCWT)."/>
    <x v="16"/>
    <s v="H-Chilliwack River H"/>
    <s v="S-Chilliwack R"/>
    <s v="BC"/>
    <s v="FRTH"/>
    <s v="LWFR"/>
    <s v="N"/>
    <n v="4.0606156775626783"/>
    <m/>
  </r>
  <r>
    <s v="T"/>
    <n v="4.0999999999999996"/>
    <n v="20171204"/>
    <s v="CDFO"/>
    <s v="CDFO"/>
    <n v="3"/>
    <s v="185044"/>
    <x v="2"/>
    <m/>
    <m/>
    <s v="D"/>
    <s v="032005H00000392"/>
    <n v="1"/>
    <n v="3"/>
    <x v="29"/>
    <n v="20050514"/>
    <n v="20050608"/>
    <s v="2FS  LWFRR0107"/>
    <s v="2FS  LWFRH0107"/>
    <s v="2FS  LWFRS0107"/>
    <x v="1"/>
    <s v="H"/>
    <s v="P"/>
    <m/>
    <n v="4.5199999999999996"/>
    <m/>
    <s v="N"/>
    <n v="5000"/>
    <n v="25011"/>
    <m/>
    <m/>
    <n v="0"/>
    <n v="101877"/>
    <n v="5000"/>
    <n v="282"/>
    <s v="B"/>
    <n v="1.11E-2"/>
    <n v="33"/>
    <n v="449"/>
    <m/>
    <s v="DI: ADCWT. SEE 185026, 28 &amp; 44 (ADCWT) &amp; 185027, 29, 41 &amp; 43 (CWT ONLY)."/>
    <x v="16"/>
    <s v="H-Chilliwack River H"/>
    <s v="S-Chilliwack R"/>
    <s v="BC"/>
    <s v="FRTH"/>
    <s v="LWFR"/>
    <s v="N"/>
    <n v="4.0732877533885095"/>
    <m/>
  </r>
  <r>
    <s v="N"/>
    <n v="4.0999999999999996"/>
    <n v="20171204"/>
    <s v="CDFO"/>
    <s v="CDFO"/>
    <n v="3"/>
    <s v="!03NOCN9644"/>
    <x v="1"/>
    <m/>
    <m/>
    <m/>
    <m/>
    <n v="1"/>
    <n v="2"/>
    <x v="32"/>
    <n v="19970604"/>
    <n v="19970604"/>
    <s v="2FS  UPFRR1619"/>
    <s v="2FS  UPFRH1619"/>
    <s v="2FS  UPFRS1619"/>
    <x v="1"/>
    <s v="H"/>
    <s v="P"/>
    <m/>
    <n v="4"/>
    <m/>
    <s v="N"/>
    <m/>
    <m/>
    <m/>
    <m/>
    <n v="0"/>
    <n v="12000"/>
    <m/>
    <m/>
    <s v="B"/>
    <m/>
    <m/>
    <m/>
    <m/>
    <m/>
    <x v="20"/>
    <s v="H-Bridge River H"/>
    <s v="S-Bridge R"/>
    <s v="BC"/>
    <s v="FRTH"/>
    <s v="UPFR"/>
    <s v="N"/>
    <s v=""/>
    <m/>
  </r>
  <r>
    <s v="N"/>
    <n v="4.0999999999999996"/>
    <n v="20171204"/>
    <s v="CDFO"/>
    <s v="CDFO"/>
    <n v="3"/>
    <s v="!03NOCN9646"/>
    <x v="1"/>
    <m/>
    <m/>
    <m/>
    <m/>
    <n v="1"/>
    <n v="2"/>
    <x v="32"/>
    <n v="19970401"/>
    <n v="19970430"/>
    <s v="2FS  TOMFR0161"/>
    <s v="2FS  TOMFH0289"/>
    <s v="2FS  TOMFS0161"/>
    <x v="4"/>
    <s v="H"/>
    <s v="B"/>
    <m/>
    <n v="0.5"/>
    <m/>
    <s v="N"/>
    <m/>
    <m/>
    <m/>
    <m/>
    <n v="0"/>
    <n v="58000"/>
    <m/>
    <m/>
    <s v="B"/>
    <m/>
    <m/>
    <m/>
    <m/>
    <m/>
    <x v="1"/>
    <s v="H-Kingfisher Creek/ TOMF"/>
    <s v="S-Shuswap R Low"/>
    <s v="BC"/>
    <s v="FRTH"/>
    <s v="TOMF"/>
    <s v="N"/>
    <s v=""/>
    <m/>
  </r>
  <r>
    <s v="N"/>
    <n v="4.0999999999999996"/>
    <n v="20171204"/>
    <s v="CDFO"/>
    <s v="CDFO"/>
    <n v="3"/>
    <s v="!03NOCN9648"/>
    <x v="1"/>
    <m/>
    <m/>
    <m/>
    <m/>
    <n v="1"/>
    <n v="2"/>
    <x v="32"/>
    <n v="19970501"/>
    <n v="19970501"/>
    <s v="2FS  TOMFR0161"/>
    <s v="2FS  TOMFH2559"/>
    <s v="2FS  TOMFS0161"/>
    <x v="2"/>
    <s v="H"/>
    <s v="B"/>
    <s v="FR"/>
    <n v="1.5"/>
    <m/>
    <s v="N"/>
    <m/>
    <m/>
    <m/>
    <m/>
    <n v="0"/>
    <n v="300"/>
    <m/>
    <m/>
    <s v="B"/>
    <m/>
    <m/>
    <m/>
    <m/>
    <m/>
    <x v="1"/>
    <s v="H-Vernon Schools"/>
    <s v="S-Shuswap R Low"/>
    <s v="BC"/>
    <s v="FRTH"/>
    <s v="TOMF"/>
    <s v="N"/>
    <s v=""/>
    <m/>
  </r>
  <r>
    <s v="N"/>
    <n v="4.0999999999999996"/>
    <n v="20171204"/>
    <s v="CDFO"/>
    <s v="CDFO"/>
    <n v="3"/>
    <s v="!03NOCN9649"/>
    <x v="1"/>
    <m/>
    <m/>
    <m/>
    <m/>
    <n v="1"/>
    <n v="1"/>
    <x v="32"/>
    <n v="19970515"/>
    <n v="19970515"/>
    <s v="2FS  UPFRR1625"/>
    <s v="2FS  UPFRH1304"/>
    <s v="2FS  UPFRS1625"/>
    <x v="1"/>
    <s v="H"/>
    <s v="P"/>
    <m/>
    <n v="5"/>
    <m/>
    <s v="N"/>
    <m/>
    <m/>
    <m/>
    <m/>
    <n v="0"/>
    <n v="5800"/>
    <m/>
    <m/>
    <s v="B"/>
    <m/>
    <m/>
    <m/>
    <m/>
    <m/>
    <x v="9"/>
    <s v="H-Chilako River H"/>
    <s v="S-Salmon R/UPFR"/>
    <s v="BC"/>
    <s v="FRTH"/>
    <s v="UPFR"/>
    <s v="N"/>
    <s v=""/>
    <m/>
  </r>
  <r>
    <s v="N"/>
    <n v="4.0999999999999996"/>
    <n v="20171204"/>
    <s v="CDFO"/>
    <s v="CDFO"/>
    <n v="3"/>
    <s v="!03NOCN9651"/>
    <x v="1"/>
    <m/>
    <m/>
    <m/>
    <m/>
    <n v="1"/>
    <n v="1"/>
    <x v="32"/>
    <n v="19970515"/>
    <n v="19970531"/>
    <s v="2FS  UPFRR1625"/>
    <s v="2FS  UPFRH1651"/>
    <s v="2FS  UPFRS1625"/>
    <x v="1"/>
    <s v="H"/>
    <s v="B"/>
    <s v="FR"/>
    <n v="3"/>
    <m/>
    <s v="N"/>
    <m/>
    <m/>
    <m/>
    <m/>
    <n v="0"/>
    <n v="886"/>
    <m/>
    <m/>
    <s v="B"/>
    <m/>
    <m/>
    <m/>
    <m/>
    <m/>
    <x v="9"/>
    <s v="H-Pr George (Mackenzie) S"/>
    <s v="S-Salmon R/UPFR"/>
    <s v="BC"/>
    <s v="FRTH"/>
    <s v="UPFR"/>
    <s v="N"/>
    <s v=""/>
    <m/>
  </r>
  <r>
    <s v="N"/>
    <n v="4.0999999999999996"/>
    <n v="20171204"/>
    <s v="CDFO"/>
    <s v="CDFO"/>
    <n v="3"/>
    <s v="!03NOCN9653"/>
    <x v="1"/>
    <m/>
    <m/>
    <m/>
    <m/>
    <n v="1"/>
    <n v="2"/>
    <x v="32"/>
    <n v="19970515"/>
    <n v="19970531"/>
    <s v="2FS  UPFRR0155"/>
    <s v="2FS  UPFRH0022"/>
    <s v="2FS  UPFRS0155"/>
    <x v="1"/>
    <s v="H"/>
    <s v="B"/>
    <s v="FR"/>
    <n v="3"/>
    <m/>
    <s v="N"/>
    <m/>
    <m/>
    <m/>
    <m/>
    <n v="0"/>
    <n v="900"/>
    <m/>
    <m/>
    <s v="B"/>
    <m/>
    <m/>
    <m/>
    <m/>
    <m/>
    <x v="5"/>
    <s v="H-Williams Lk Schools"/>
    <s v="S-Quesnel R"/>
    <s v="BC"/>
    <s v="FRTH"/>
    <s v="UPFR"/>
    <s v="N"/>
    <s v=""/>
    <m/>
  </r>
  <r>
    <s v="N"/>
    <n v="4.0999999999999996"/>
    <n v="20171204"/>
    <s v="CDFO"/>
    <s v="CDFO"/>
    <n v="3"/>
    <s v="!03NOCN9673"/>
    <x v="1"/>
    <m/>
    <m/>
    <m/>
    <m/>
    <n v="1"/>
    <n v="1"/>
    <x v="32"/>
    <n v="19970623"/>
    <n v="19970623"/>
    <s v="2FS  LWFRR0152"/>
    <s v="2FS  LWFRH0152"/>
    <s v="2FS  LWFRS0152"/>
    <x v="2"/>
    <s v="H"/>
    <s v="B"/>
    <m/>
    <n v="3.2"/>
    <m/>
    <s v="N"/>
    <m/>
    <m/>
    <m/>
    <m/>
    <n v="0"/>
    <n v="62000"/>
    <m/>
    <m/>
    <s v="B"/>
    <m/>
    <m/>
    <m/>
    <m/>
    <m/>
    <x v="13"/>
    <s v="H-Birkenhead River H"/>
    <s v="S-Birkenhead R"/>
    <s v="BC"/>
    <s v="FRTH"/>
    <s v="LWFR"/>
    <s v="N"/>
    <s v=""/>
    <m/>
  </r>
  <r>
    <s v="T"/>
    <n v="4.0999999999999996"/>
    <n v="20171204"/>
    <s v="CDFO"/>
    <s v="CDFO"/>
    <n v="3"/>
    <s v="184931"/>
    <x v="2"/>
    <m/>
    <m/>
    <m/>
    <m/>
    <n v="1"/>
    <n v="2"/>
    <x v="30"/>
    <n v="20120514"/>
    <n v="20120516"/>
    <s v="2FS  TOMFR0161"/>
    <s v="2FS  TOMFH1958"/>
    <s v="2FS  TOMFS0161"/>
    <x v="1"/>
    <s v="H"/>
    <s v="P"/>
    <s v="FR"/>
    <n v="5.75"/>
    <n v="79"/>
    <s v="N"/>
    <n v="5000"/>
    <n v="53713"/>
    <m/>
    <m/>
    <n v="5000"/>
    <n v="2655"/>
    <n v="0"/>
    <n v="1207"/>
    <s v="B"/>
    <n v="4.7E-2"/>
    <n v="20"/>
    <m/>
    <m/>
    <m/>
    <x v="1"/>
    <s v="H-Shuswap River, Middle,"/>
    <s v="S-Shuswap R Low"/>
    <s v="BC"/>
    <s v="FRTH"/>
    <s v="TOMF"/>
    <s v="N"/>
    <n v="4.942937463928658E-2"/>
    <m/>
  </r>
  <r>
    <s v="T"/>
    <n v="4.0999999999999996"/>
    <n v="20171204"/>
    <s v="CDFO"/>
    <s v="CDFO"/>
    <n v="3"/>
    <s v="185156"/>
    <x v="2"/>
    <m/>
    <m/>
    <m/>
    <m/>
    <n v="1"/>
    <n v="2"/>
    <x v="29"/>
    <n v="20050510"/>
    <n v="20050511"/>
    <s v="2FS  TOMFR0161"/>
    <s v="2FS  TOMFH1958"/>
    <s v="2FS  TOMFS0161"/>
    <x v="1"/>
    <s v="H"/>
    <s v="P"/>
    <m/>
    <n v="6.1"/>
    <n v="81"/>
    <s v="N"/>
    <n v="5000"/>
    <n v="24881"/>
    <m/>
    <m/>
    <n v="0"/>
    <n v="100258"/>
    <n v="5000"/>
    <n v="770"/>
    <s v="B"/>
    <n v="0.03"/>
    <n v="37"/>
    <n v="100"/>
    <m/>
    <s v="SEE ALSO 185155 &amp; 185157-58. REL UPSTREAM OF COOKE CR CONFLUENCE."/>
    <x v="1"/>
    <s v="H-Shuswap River, Middle,"/>
    <s v="S-Shuswap R Low"/>
    <s v="BC"/>
    <s v="FRTH"/>
    <s v="TOMF"/>
    <s v="N"/>
    <n v="4.0295004220087618"/>
    <m/>
  </r>
  <r>
    <s v="T"/>
    <n v="4.0999999999999996"/>
    <n v="20171204"/>
    <s v="CDFO"/>
    <s v="CDFO"/>
    <n v="3"/>
    <s v="185157"/>
    <x v="2"/>
    <m/>
    <m/>
    <m/>
    <m/>
    <n v="1"/>
    <n v="2"/>
    <x v="29"/>
    <n v="20050510"/>
    <n v="20050511"/>
    <s v="2FS  TOMFR0161"/>
    <s v="2FS  TOMFH1958"/>
    <s v="2FS  TOMFS0161"/>
    <x v="1"/>
    <s v="H"/>
    <s v="P"/>
    <m/>
    <n v="6.1"/>
    <n v="81"/>
    <s v="N"/>
    <n v="5000"/>
    <n v="24279"/>
    <m/>
    <m/>
    <n v="0"/>
    <n v="96831"/>
    <n v="5000"/>
    <n v="495"/>
    <s v="B"/>
    <n v="0.02"/>
    <n v="36"/>
    <n v="100"/>
    <m/>
    <s v="SEE ALSO 185155-56 &amp; 185158. REL UPSTREAM OF COOKE CR CONFLUENCE."/>
    <x v="1"/>
    <s v="H-Shuswap River, Middle,"/>
    <s v="S-Shuswap R Low"/>
    <s v="BC"/>
    <s v="FRTH"/>
    <s v="TOMF"/>
    <s v="N"/>
    <n v="3.9882614605214384"/>
    <m/>
  </r>
  <r>
    <s v="T"/>
    <n v="4.0999999999999996"/>
    <n v="20171204"/>
    <s v="CDFO"/>
    <s v="CDFO"/>
    <n v="3"/>
    <s v="185158"/>
    <x v="2"/>
    <m/>
    <m/>
    <m/>
    <m/>
    <n v="1"/>
    <n v="2"/>
    <x v="29"/>
    <n v="20050510"/>
    <n v="20050511"/>
    <s v="2FS  TOMFR0161"/>
    <s v="2FS  TOMFH1958"/>
    <s v="2FS  TOMFS0161"/>
    <x v="1"/>
    <s v="H"/>
    <s v="P"/>
    <m/>
    <n v="6.1"/>
    <n v="81"/>
    <s v="N"/>
    <n v="5000"/>
    <n v="24228"/>
    <m/>
    <m/>
    <n v="0"/>
    <n v="96627"/>
    <n v="5000"/>
    <n v="494"/>
    <s v="B"/>
    <n v="0.02"/>
    <n v="33"/>
    <n v="100"/>
    <m/>
    <s v="SEE ALSO 185155-57. REL UPSTREAM OF COOKE CR CONFLUENCE."/>
    <x v="1"/>
    <s v="H-Shuswap River, Middle,"/>
    <s v="S-Shuswap R Low"/>
    <s v="BC"/>
    <s v="FRTH"/>
    <s v="TOMF"/>
    <s v="N"/>
    <n v="3.9882367508667658"/>
    <m/>
  </r>
  <r>
    <s v="T"/>
    <n v="4.0999999999999996"/>
    <n v="20171204"/>
    <s v="CDFO"/>
    <s v="CDFO"/>
    <n v="3"/>
    <s v="185161"/>
    <x v="2"/>
    <m/>
    <m/>
    <s v="D"/>
    <s v="032004H00000391"/>
    <n v="1"/>
    <n v="3"/>
    <x v="21"/>
    <n v="20040509"/>
    <n v="20040517"/>
    <s v="2FS  LWFRR0107"/>
    <s v="2FS  LWFRH0107"/>
    <s v="2FS  LWFRS0107"/>
    <x v="1"/>
    <s v="H"/>
    <s v="P"/>
    <m/>
    <n v="5.9"/>
    <m/>
    <s v="N"/>
    <n v="5000"/>
    <n v="24110"/>
    <m/>
    <m/>
    <n v="0"/>
    <n v="152898"/>
    <n v="5000"/>
    <n v="926"/>
    <m/>
    <n v="3.6999999999999998E-2"/>
    <n v="30"/>
    <n v="1091"/>
    <s v="Y"/>
    <s v="DI: ADCWT. RACEWAY 1. UNMARKED ARE NOT AD CLIPPED."/>
    <x v="16"/>
    <s v="H-Chilliwack River H"/>
    <s v="S-Chilliwack R"/>
    <s v="BC"/>
    <s v="FRTH"/>
    <s v="LWFR"/>
    <s v="N"/>
    <n v="6.3416839485690586"/>
    <m/>
  </r>
  <r>
    <s v="T"/>
    <n v="4.0999999999999996"/>
    <n v="20171204"/>
    <s v="CDFO"/>
    <s v="CDFO"/>
    <n v="3"/>
    <s v="185162"/>
    <x v="2"/>
    <m/>
    <m/>
    <s v="D"/>
    <s v="032004H00000391"/>
    <n v="1"/>
    <n v="3"/>
    <x v="21"/>
    <n v="20040509"/>
    <n v="20040517"/>
    <s v="2FS  LWFRR0107"/>
    <s v="2FS  LWFRH0107"/>
    <s v="2FS  LWFRS0107"/>
    <x v="1"/>
    <s v="H"/>
    <s v="P"/>
    <m/>
    <n v="5.9"/>
    <m/>
    <s v="N"/>
    <n v="5000"/>
    <n v="24132"/>
    <m/>
    <m/>
    <n v="0"/>
    <n v="153039"/>
    <n v="5000"/>
    <n v="927"/>
    <m/>
    <n v="3.6999999999999998E-2"/>
    <n v="30"/>
    <n v="1091"/>
    <m/>
    <s v="DI: ADCWT. RACEWAY 1. UNMARKED ARE NOT AD CLIPPED."/>
    <x v="16"/>
    <s v="H-Chilliwack River H"/>
    <s v="S-Chilliwack R"/>
    <s v="BC"/>
    <s v="FRTH"/>
    <s v="LWFR"/>
    <s v="N"/>
    <n v="6.3417454002983593"/>
    <m/>
  </r>
  <r>
    <s v="T"/>
    <n v="4.0999999999999996"/>
    <n v="20171204"/>
    <s v="CDFO"/>
    <s v="CDFO"/>
    <n v="3"/>
    <s v="185001"/>
    <x v="2"/>
    <m/>
    <m/>
    <m/>
    <m/>
    <n v="1"/>
    <n v="3"/>
    <x v="27"/>
    <n v="20080610"/>
    <n v="20080610"/>
    <s v="2FS  LWFRR0229"/>
    <s v="2FS  LWFRH0154"/>
    <s v="2FS  LWFRS0229"/>
    <x v="1"/>
    <s v="H"/>
    <s v="P"/>
    <m/>
    <n v="5.18"/>
    <m/>
    <s v="N"/>
    <n v="5000"/>
    <n v="25530"/>
    <m/>
    <m/>
    <n v="5000"/>
    <n v="415"/>
    <m/>
    <m/>
    <m/>
    <n v="1.6E-2"/>
    <m/>
    <n v="500"/>
    <m/>
    <s v="RELEASED AT LOG DUMP ON CHEHALIS NATIVE RESERVE."/>
    <x v="30"/>
    <s v="H-Chehalis River H"/>
    <s v="S-Harrison R"/>
    <s v="BC"/>
    <s v="FRTH"/>
    <s v="LWFR"/>
    <s v="N"/>
    <n v="1.6255385820603211E-2"/>
    <m/>
  </r>
  <r>
    <s v="T"/>
    <n v="4.0999999999999996"/>
    <n v="20171204"/>
    <s v="CDFO"/>
    <s v="CDFO"/>
    <n v="3"/>
    <s v="185002"/>
    <x v="2"/>
    <m/>
    <m/>
    <m/>
    <m/>
    <n v="1"/>
    <n v="3"/>
    <x v="27"/>
    <n v="20080618"/>
    <n v="20080618"/>
    <s v="2FS  LWFRR0229"/>
    <s v="2FS  LWFRH0154"/>
    <s v="2FS  LWFRS0229"/>
    <x v="1"/>
    <s v="H"/>
    <s v="P"/>
    <m/>
    <n v="4.8499999999999996"/>
    <m/>
    <s v="N"/>
    <n v="5000"/>
    <n v="27829"/>
    <m/>
    <m/>
    <m/>
    <m/>
    <m/>
    <m/>
    <m/>
    <m/>
    <m/>
    <n v="500"/>
    <m/>
    <s v="RELEASED AT LOG DUMP ON CHEHALIS NATIVE RESERVE."/>
    <x v="30"/>
    <s v="H-Chehalis River H"/>
    <s v="S-Harrison R"/>
    <s v="BC"/>
    <s v="FRTH"/>
    <s v="LWFR"/>
    <s v="N"/>
    <n v="0"/>
    <m/>
  </r>
  <r>
    <s v="T"/>
    <n v="4.0999999999999996"/>
    <n v="20171204"/>
    <s v="CDFO"/>
    <s v="CDFO"/>
    <n v="3"/>
    <s v="185223"/>
    <x v="2"/>
    <m/>
    <m/>
    <m/>
    <m/>
    <n v="1"/>
    <n v="2"/>
    <x v="22"/>
    <n v="20070510"/>
    <n v="20070510"/>
    <s v="2FS  TOMFR0161"/>
    <s v="2FS  TOMFH1958"/>
    <s v="2FS  TOMFS0161"/>
    <x v="1"/>
    <s v="H"/>
    <s v="P"/>
    <m/>
    <n v="5.4"/>
    <n v="78"/>
    <s v="N"/>
    <n v="5000"/>
    <n v="24876"/>
    <m/>
    <m/>
    <n v="0"/>
    <n v="44032"/>
    <n v="5000"/>
    <n v="769"/>
    <s v="B"/>
    <n v="0.03"/>
    <n v="31"/>
    <n v="100"/>
    <m/>
    <m/>
    <x v="1"/>
    <s v="H-Shuswap River, Middle,"/>
    <s v="S-Shuswap R Low"/>
    <s v="BC"/>
    <s v="FRTH"/>
    <s v="TOMF"/>
    <s v="N"/>
    <n v="1.7700594950956745"/>
    <m/>
  </r>
  <r>
    <s v="T"/>
    <n v="4.0999999999999996"/>
    <n v="20171204"/>
    <s v="CDFO"/>
    <s v="CDFO"/>
    <n v="3"/>
    <s v="185224"/>
    <x v="2"/>
    <m/>
    <m/>
    <m/>
    <m/>
    <n v="1"/>
    <n v="2"/>
    <x v="22"/>
    <n v="20070510"/>
    <n v="20070510"/>
    <s v="2FS  TOMFR0161"/>
    <s v="2FS  TOMFH1958"/>
    <s v="2FS  TOMFS0161"/>
    <x v="1"/>
    <s v="H"/>
    <s v="P"/>
    <m/>
    <n v="5.4"/>
    <n v="78"/>
    <s v="N"/>
    <n v="5000"/>
    <n v="24655"/>
    <m/>
    <m/>
    <n v="0"/>
    <n v="43641"/>
    <n v="5000"/>
    <n v="763"/>
    <s v="B"/>
    <n v="0.03"/>
    <n v="30"/>
    <n v="100"/>
    <m/>
    <m/>
    <x v="1"/>
    <s v="H-Shuswap River, Middle,"/>
    <s v="S-Shuswap R Low"/>
    <s v="BC"/>
    <s v="FRTH"/>
    <s v="TOMF"/>
    <s v="N"/>
    <n v="1.7700669235449198"/>
    <m/>
  </r>
  <r>
    <s v="T"/>
    <n v="4.0999999999999996"/>
    <n v="20171204"/>
    <s v="CDFO"/>
    <s v="CDFO"/>
    <n v="3"/>
    <s v="185225"/>
    <x v="2"/>
    <m/>
    <m/>
    <m/>
    <m/>
    <n v="1"/>
    <n v="2"/>
    <x v="22"/>
    <n v="20070510"/>
    <n v="20070511"/>
    <s v="2FS  TOMFR0161"/>
    <s v="2FS  TOMFH1958"/>
    <s v="2FS  TOMFS0161"/>
    <x v="1"/>
    <s v="H"/>
    <s v="P"/>
    <m/>
    <n v="5.4"/>
    <n v="78"/>
    <s v="N"/>
    <n v="5000"/>
    <n v="24803"/>
    <m/>
    <m/>
    <n v="0"/>
    <n v="43903"/>
    <n v="5000"/>
    <n v="767"/>
    <s v="B"/>
    <n v="0.03"/>
    <n v="29"/>
    <n v="100"/>
    <m/>
    <m/>
    <x v="1"/>
    <s v="H-Shuswap River, Middle,"/>
    <s v="S-Shuswap R Low"/>
    <s v="BC"/>
    <s v="FRTH"/>
    <s v="TOMF"/>
    <s v="N"/>
    <n v="1.7700681369189211"/>
    <m/>
  </r>
  <r>
    <s v="T"/>
    <n v="4.0999999999999996"/>
    <n v="20171204"/>
    <s v="CDFO"/>
    <s v="CDFO"/>
    <n v="3"/>
    <s v="024020"/>
    <x v="0"/>
    <m/>
    <m/>
    <m/>
    <m/>
    <n v="1"/>
    <n v="1"/>
    <x v="3"/>
    <n v="198605"/>
    <n v="19860523"/>
    <s v="2FS  TOMFR0132"/>
    <s v="2FS  TOMFH0156"/>
    <s v="2FS  TOMFS0132"/>
    <x v="1"/>
    <s v="H"/>
    <s v="P"/>
    <m/>
    <n v="3.5"/>
    <m/>
    <s v="N"/>
    <n v="5000"/>
    <n v="27469"/>
    <m/>
    <m/>
    <n v="0"/>
    <n v="47399"/>
    <m/>
    <m/>
    <m/>
    <m/>
    <n v="4"/>
    <m/>
    <m/>
    <m/>
    <x v="35"/>
    <s v="H-Eagle River H"/>
    <s v="S-Salmon R/TOMF"/>
    <s v="BC"/>
    <s v="FRTH"/>
    <s v="TOMF"/>
    <s v="N"/>
    <n v="1.7255451599985439"/>
    <m/>
  </r>
  <r>
    <s v="N"/>
    <n v="4.0999999999999996"/>
    <n v="20171204"/>
    <s v="CDFO"/>
    <s v="CDFO"/>
    <n v="3"/>
    <s v="!03NOCN0775"/>
    <x v="1"/>
    <m/>
    <m/>
    <m/>
    <m/>
    <n v="1"/>
    <n v="1"/>
    <x v="27"/>
    <n v="20080501"/>
    <n v="20080501"/>
    <s v="2FS  TOMMR0253"/>
    <s v="2FS  TOMMH0160"/>
    <s v="2FS  TOMMS0253"/>
    <x v="4"/>
    <s v="H"/>
    <s v="B"/>
    <m/>
    <n v="0.35"/>
    <m/>
    <s v="N"/>
    <m/>
    <m/>
    <m/>
    <m/>
    <n v="0"/>
    <n v="5447"/>
    <m/>
    <m/>
    <s v="B"/>
    <m/>
    <m/>
    <m/>
    <m/>
    <s v="RELEASED BELOW CONFLUENCE OF SPIUS CR."/>
    <x v="8"/>
    <s v="H-Spius Creek H"/>
    <s v="S-Nicola R"/>
    <s v="BC"/>
    <s v="FRTH"/>
    <s v="TOMM"/>
    <s v="N"/>
    <s v=""/>
    <m/>
  </r>
  <r>
    <s v="N"/>
    <n v="4.0999999999999996"/>
    <n v="20171204"/>
    <s v="CDFO"/>
    <s v="CDFO"/>
    <n v="3"/>
    <s v="!03NOCN0778"/>
    <x v="1"/>
    <m/>
    <m/>
    <m/>
    <m/>
    <n v="1"/>
    <n v="1"/>
    <x v="27"/>
    <n v="20080501"/>
    <n v="20080501"/>
    <s v="2FS  TOMFR0132"/>
    <s v="2FS  TOMMH0160"/>
    <s v="2FS  TOMFS0132"/>
    <x v="2"/>
    <s v="H"/>
    <s v="B"/>
    <m/>
    <n v="1.17"/>
    <n v="48"/>
    <s v="N"/>
    <m/>
    <m/>
    <m/>
    <m/>
    <n v="0"/>
    <n v="4199"/>
    <m/>
    <m/>
    <s v="B"/>
    <m/>
    <m/>
    <m/>
    <m/>
    <s v="RELEASED AT 5 KM IN BOLEAN CREEK."/>
    <x v="35"/>
    <s v="H-Spius Creek H"/>
    <s v="S-Salmon R/TOMF"/>
    <s v="BC"/>
    <s v="FRTH"/>
    <s v="TOMF"/>
    <s v="N"/>
    <s v=""/>
    <m/>
  </r>
  <r>
    <s v="N"/>
    <n v="4.0999999999999996"/>
    <n v="20171204"/>
    <s v="CDFO"/>
    <s v="CDFO"/>
    <n v="3"/>
    <s v="!03NOCN0779"/>
    <x v="1"/>
    <m/>
    <m/>
    <m/>
    <m/>
    <n v="1"/>
    <n v="1"/>
    <x v="27"/>
    <n v="20080806"/>
    <n v="20080806"/>
    <s v="2FS  TOMFR0132"/>
    <s v="2FS  TOMMH0160"/>
    <s v="2FS  TOMFS0132"/>
    <x v="2"/>
    <s v="H"/>
    <s v="B"/>
    <m/>
    <n v="8.51"/>
    <n v="89"/>
    <s v="N"/>
    <m/>
    <m/>
    <m/>
    <m/>
    <n v="0"/>
    <n v="5500"/>
    <m/>
    <m/>
    <s v="B"/>
    <m/>
    <m/>
    <m/>
    <m/>
    <s v="RELEASED UPSTREAM WITH CONFLUENCE OF BOLEAN CR, DEER RD, CEDAR HILL RD."/>
    <x v="35"/>
    <s v="H-Spius Creek H"/>
    <s v="S-Salmon R/TOMF"/>
    <s v="BC"/>
    <s v="FRTH"/>
    <s v="TOMF"/>
    <s v="N"/>
    <s v=""/>
    <m/>
  </r>
  <r>
    <s v="N"/>
    <n v="4.0999999999999996"/>
    <n v="20171204"/>
    <s v="CDFO"/>
    <s v="CDFO"/>
    <n v="3"/>
    <s v="!03NOCN0780"/>
    <x v="1"/>
    <m/>
    <m/>
    <m/>
    <m/>
    <n v="1"/>
    <n v="1"/>
    <x v="27"/>
    <n v="20080501"/>
    <n v="20080501"/>
    <s v="2FS  TOMMR1387"/>
    <s v="2FS  TOMMH0160"/>
    <s v="2FS  TOMMS1387"/>
    <x v="2"/>
    <s v="H"/>
    <s v="B"/>
    <m/>
    <n v="1.24"/>
    <n v="46"/>
    <s v="N"/>
    <m/>
    <m/>
    <m/>
    <m/>
    <n v="0"/>
    <n v="9837"/>
    <m/>
    <m/>
    <s v="B"/>
    <m/>
    <m/>
    <m/>
    <m/>
    <s v="RELEASED AT BRODIE, HOLE IN FENCE, JULIET, BEDROCK HOLE, UPPER HIGHWAYS YARD."/>
    <x v="18"/>
    <s v="H-Spius Creek H"/>
    <s v="S-Coldwater R"/>
    <s v="BC"/>
    <s v="FRTH"/>
    <s v="TOMM"/>
    <s v="N"/>
    <s v=""/>
    <m/>
  </r>
  <r>
    <s v="T"/>
    <n v="4.0999999999999996"/>
    <n v="20171204"/>
    <s v="CDFO"/>
    <s v="CDFO"/>
    <n v="3"/>
    <s v="185163"/>
    <x v="2"/>
    <m/>
    <m/>
    <m/>
    <m/>
    <n v="1"/>
    <n v="3"/>
    <x v="21"/>
    <n v="20040509"/>
    <n v="20040517"/>
    <s v="2FS  LWFRR0107"/>
    <s v="2FS  LWFRH0107"/>
    <s v="2FS  LWFRS0107"/>
    <x v="1"/>
    <s v="H"/>
    <s v="P"/>
    <m/>
    <n v="5.5"/>
    <m/>
    <s v="W"/>
    <n v="5000"/>
    <n v="6739"/>
    <m/>
    <m/>
    <n v="0"/>
    <n v="330514"/>
    <m/>
    <m/>
    <m/>
    <m/>
    <m/>
    <m/>
    <m/>
    <s v="DI:ADCWT. MARKING HALTED: HEAVY LOSSES FROM SMOLTING. UNMARKED NOT AD CLIP."/>
    <x v="16"/>
    <s v="H-Chilliwack River H"/>
    <s v="S-Chilliwack R"/>
    <s v="BC"/>
    <s v="FRTH"/>
    <s v="LWFR"/>
    <s v="N"/>
    <n v="49.044962160557944"/>
    <m/>
  </r>
  <r>
    <s v="T"/>
    <n v="4.0999999999999996"/>
    <n v="20171204"/>
    <s v="CDFO"/>
    <s v="CDFO"/>
    <n v="3"/>
    <s v="185235"/>
    <x v="2"/>
    <m/>
    <m/>
    <m/>
    <m/>
    <n v="1"/>
    <n v="1"/>
    <x v="14"/>
    <n v="20070424"/>
    <n v="20070424"/>
    <s v="2FS  TOMMR0253"/>
    <s v="2FS  TOMMH0160"/>
    <s v="2FS  TOMMS0253"/>
    <x v="3"/>
    <s v="H"/>
    <s v="P"/>
    <m/>
    <n v="15.82"/>
    <n v="112"/>
    <s v="N"/>
    <n v="5000"/>
    <n v="21830"/>
    <m/>
    <m/>
    <n v="5000"/>
    <n v="66"/>
    <m/>
    <m/>
    <m/>
    <n v="3.0000000000000001E-3"/>
    <n v="30"/>
    <n v="301"/>
    <m/>
    <s v="RELEASE SITES SAME AS 185234"/>
    <x v="8"/>
    <s v="H-Spius Creek H"/>
    <s v="S-Nicola R"/>
    <s v="BC"/>
    <s v="FRTH"/>
    <s v="TOMM"/>
    <s v="N"/>
    <n v="3.0233623453962436E-3"/>
    <m/>
  </r>
  <r>
    <s v="T"/>
    <n v="4.0999999999999996"/>
    <n v="20171204"/>
    <s v="CDFO"/>
    <s v="CDFO"/>
    <n v="3"/>
    <s v="181468"/>
    <x v="2"/>
    <m/>
    <m/>
    <m/>
    <m/>
    <n v="1"/>
    <n v="2"/>
    <x v="36"/>
    <n v="20130513"/>
    <n v="20130515"/>
    <s v="2FS  TOMFR0161"/>
    <s v="2FS  TOMFH1958"/>
    <s v="2FS  TOMFS0161"/>
    <x v="1"/>
    <s v="H"/>
    <s v="P"/>
    <s v="FR"/>
    <n v="6.36"/>
    <n v="81"/>
    <s v="N"/>
    <n v="5000"/>
    <n v="56787"/>
    <m/>
    <m/>
    <n v="0"/>
    <n v="1283"/>
    <m/>
    <m/>
    <s v="B"/>
    <n v="0"/>
    <n v="25"/>
    <n v="200"/>
    <m/>
    <m/>
    <x v="1"/>
    <s v="H-Shuswap River, Middle,"/>
    <s v="S-Shuswap R Low"/>
    <s v="BC"/>
    <s v="FRTH"/>
    <s v="TOMF"/>
    <s v="N"/>
    <n v="2.2593199147692252E-2"/>
    <m/>
  </r>
  <r>
    <s v="T"/>
    <n v="4.0999999999999996"/>
    <n v="20171204"/>
    <s v="CDFO"/>
    <s v="CDFO"/>
    <n v="3"/>
    <s v="181469"/>
    <x v="2"/>
    <m/>
    <m/>
    <m/>
    <m/>
    <n v="1"/>
    <n v="2"/>
    <x v="36"/>
    <n v="20130513"/>
    <n v="20130515"/>
    <s v="2FS  TOMFR0161"/>
    <s v="2FS  TOMFH1958"/>
    <s v="2FS  TOMFS0161"/>
    <x v="1"/>
    <s v="H"/>
    <s v="P"/>
    <s v="FR"/>
    <n v="6.36"/>
    <n v="81"/>
    <s v="N"/>
    <n v="5000"/>
    <n v="56194"/>
    <m/>
    <m/>
    <n v="0"/>
    <n v="1271"/>
    <n v="5000"/>
    <n v="56"/>
    <s v="B"/>
    <n v="1E-3"/>
    <n v="23"/>
    <n v="200"/>
    <m/>
    <m/>
    <x v="1"/>
    <s v="H-Shuswap River, Middle,"/>
    <s v="S-Shuswap R Low"/>
    <s v="BC"/>
    <s v="FRTH"/>
    <s v="TOMF"/>
    <s v="N"/>
    <n v="2.2618073103890093E-2"/>
    <m/>
  </r>
  <r>
    <s v="T"/>
    <n v="4.0999999999999996"/>
    <n v="20171204"/>
    <s v="CDFO"/>
    <s v="CDFO"/>
    <n v="3"/>
    <s v="184046"/>
    <x v="0"/>
    <m/>
    <m/>
    <s v="D"/>
    <s v="031999H00000388"/>
    <n v="1"/>
    <n v="3"/>
    <x v="19"/>
    <n v="19990524"/>
    <n v="19990528"/>
    <s v="2FS  LWFRR0107"/>
    <s v="2FS  LWFRH0107"/>
    <s v="2FS  LWFRS0107"/>
    <x v="1"/>
    <s v="H"/>
    <s v="P"/>
    <m/>
    <n v="5.6"/>
    <m/>
    <s v="N"/>
    <n v="5000"/>
    <n v="48610"/>
    <m/>
    <m/>
    <n v="0"/>
    <n v="411681"/>
    <n v="5000"/>
    <n v="690"/>
    <s v="B"/>
    <n v="1.4E-2"/>
    <n v="29"/>
    <n v="1207"/>
    <m/>
    <s v="DI- ADCWT. SEE 184048 (ADCWT) &amp; 184047 &amp;184049 (CWTONLY)"/>
    <x v="16"/>
    <s v="H-Chilliwack River H"/>
    <s v="S-Chilliwack R"/>
    <s v="BC"/>
    <s v="FRTH"/>
    <s v="LWFR"/>
    <s v="N"/>
    <n v="8.4690598642254677"/>
    <m/>
  </r>
  <r>
    <s v="T"/>
    <n v="4.0999999999999996"/>
    <n v="20171204"/>
    <s v="CDFO"/>
    <s v="CDFO"/>
    <n v="3"/>
    <s v="184047"/>
    <x v="0"/>
    <m/>
    <m/>
    <s v="D"/>
    <s v="031999H00000388"/>
    <n v="1"/>
    <n v="3"/>
    <x v="19"/>
    <n v="19990524"/>
    <n v="19990528"/>
    <s v="2FS  LWFRR0107"/>
    <s v="2FS  LWFRH0107"/>
    <s v="2FS  LWFRS0107"/>
    <x v="1"/>
    <s v="H"/>
    <s v="P"/>
    <m/>
    <n v="5.7"/>
    <m/>
    <s v="N"/>
    <n v="0"/>
    <n v="49287"/>
    <m/>
    <m/>
    <n v="0"/>
    <n v="412128"/>
    <m/>
    <m/>
    <s v="B"/>
    <n v="8.9999999999999993E-3"/>
    <n v="29"/>
    <n v="982"/>
    <m/>
    <s v="DI- CWTONLY. SEE 184049 (CWTONLY) &amp; 184046 &amp; 184048 (ADCWT)"/>
    <x v="16"/>
    <s v="H-Chilliwack River H"/>
    <s v="S-Chilliwack R"/>
    <s v="BC"/>
    <s v="FRTH"/>
    <s v="LWFR"/>
    <s v="N"/>
    <n v="8.3617992574106754"/>
    <m/>
  </r>
  <r>
    <s v="T"/>
    <n v="4.0999999999999996"/>
    <n v="20171204"/>
    <s v="CDFO"/>
    <s v="CDFO"/>
    <n v="3"/>
    <s v="184048"/>
    <x v="0"/>
    <m/>
    <m/>
    <s v="D"/>
    <s v="031999H00000388"/>
    <n v="1"/>
    <n v="3"/>
    <x v="19"/>
    <n v="19990524"/>
    <n v="19990528"/>
    <s v="2FS  LWFRR0107"/>
    <s v="2FS  LWFRH0107"/>
    <s v="2FS  LWFRS0107"/>
    <x v="1"/>
    <s v="H"/>
    <s v="P"/>
    <m/>
    <n v="5.7"/>
    <m/>
    <s v="N"/>
    <n v="5000"/>
    <n v="49485"/>
    <m/>
    <m/>
    <n v="0"/>
    <n v="392488"/>
    <n v="5000"/>
    <n v="703"/>
    <s v="B"/>
    <n v="1.4E-2"/>
    <n v="29"/>
    <n v="1207"/>
    <m/>
    <s v="DI- ADCWT. SEE 184046 (ADCWT) &amp; 184047 &amp; 184049 (CWTONLY)"/>
    <x v="16"/>
    <s v="H-Chilliwack River H"/>
    <s v="S-Chilliwack R"/>
    <s v="BC"/>
    <s v="FRTH"/>
    <s v="LWFR"/>
    <s v="N"/>
    <n v="7.9314539759523086"/>
    <m/>
  </r>
  <r>
    <s v="T"/>
    <n v="4.0999999999999996"/>
    <n v="20171204"/>
    <s v="CDFO"/>
    <s v="CDFO"/>
    <n v="3"/>
    <s v="184049"/>
    <x v="0"/>
    <m/>
    <m/>
    <s v="D"/>
    <s v="031999H00000388"/>
    <n v="1"/>
    <n v="3"/>
    <x v="19"/>
    <n v="19990524"/>
    <n v="19990528"/>
    <s v="2FS  LWFRR0107"/>
    <s v="2FS  LWFRH0107"/>
    <s v="2FS  LWFRS0107"/>
    <x v="1"/>
    <s v="H"/>
    <s v="P"/>
    <m/>
    <n v="5.0999999999999996"/>
    <m/>
    <s v="N"/>
    <n v="0"/>
    <n v="49639"/>
    <m/>
    <m/>
    <n v="0"/>
    <n v="392940"/>
    <m/>
    <m/>
    <s v="B"/>
    <n v="8.9999999999999993E-3"/>
    <n v="29"/>
    <n v="982"/>
    <m/>
    <s v="DI- CWT ONLY. SEE 184047 (CWTONLY) &amp; 184046 &amp; 184048 (ADCWT)"/>
    <x v="16"/>
    <s v="H-Chilliwack River H"/>
    <s v="S-Chilliwack R"/>
    <s v="BC"/>
    <s v="FRTH"/>
    <s v="LWFR"/>
    <s v="N"/>
    <n v="7.9159531819738511"/>
    <m/>
  </r>
  <r>
    <s v="T"/>
    <n v="4.0999999999999996"/>
    <n v="20171204"/>
    <s v="CDFO"/>
    <s v="CDFO"/>
    <n v="3"/>
    <s v="184050"/>
    <x v="0"/>
    <m/>
    <m/>
    <m/>
    <m/>
    <n v="1"/>
    <n v="1"/>
    <x v="21"/>
    <n v="20050429"/>
    <n v="20050502"/>
    <s v="2FS  TOMMR0253"/>
    <s v="2FS  TOMMH0160"/>
    <s v="2FS  TOMMS0253"/>
    <x v="3"/>
    <s v="H"/>
    <s v="P"/>
    <m/>
    <n v="16"/>
    <n v="112"/>
    <s v="N"/>
    <n v="5000"/>
    <n v="11042"/>
    <m/>
    <m/>
    <n v="0"/>
    <n v="9901"/>
    <n v="5000"/>
    <n v="112"/>
    <s v="W"/>
    <n v="0.01"/>
    <n v="30"/>
    <n v="300"/>
    <m/>
    <s v="SEE ALSO 181915-17 &amp; 184051."/>
    <x v="8"/>
    <s v="H-Spius Creek H"/>
    <s v="S-Nicola R"/>
    <s v="BC"/>
    <s v="FRTH"/>
    <s v="TOMM"/>
    <s v="N"/>
    <n v="0.89666727042202499"/>
    <m/>
  </r>
  <r>
    <s v="T"/>
    <n v="4.0999999999999996"/>
    <n v="20171204"/>
    <s v="CDFO"/>
    <s v="CDFO"/>
    <n v="3"/>
    <s v="184052"/>
    <x v="0"/>
    <m/>
    <m/>
    <m/>
    <m/>
    <n v="1"/>
    <n v="2"/>
    <x v="20"/>
    <n v="20030530"/>
    <n v="20030530"/>
    <s v="2FS  LWFRR1155"/>
    <s v="2FS  LWFRH0150"/>
    <s v="2FS  LWFRS1155"/>
    <x v="1"/>
    <s v="H"/>
    <s v="P"/>
    <m/>
    <n v="7.2"/>
    <n v="87"/>
    <s v="N"/>
    <n v="5000"/>
    <n v="10127"/>
    <m/>
    <m/>
    <m/>
    <m/>
    <m/>
    <m/>
    <m/>
    <m/>
    <n v="2"/>
    <n v="200"/>
    <m/>
    <s v="NATIVE LOWER FRASER SUMMER RED CHINOOK; SEE ALSO 184053."/>
    <x v="27"/>
    <s v="H-Inch Creek H"/>
    <s v="S-Maria Sl"/>
    <s v="BC"/>
    <s v="FRTH"/>
    <s v="LWFR"/>
    <s v="N"/>
    <n v="0"/>
    <m/>
  </r>
  <r>
    <s v="N"/>
    <n v="4.0999999999999996"/>
    <n v="20171204"/>
    <s v="CDFO"/>
    <s v="CDFO"/>
    <n v="3"/>
    <s v="!03NOCN1144"/>
    <x v="1"/>
    <m/>
    <m/>
    <m/>
    <m/>
    <n v="1"/>
    <n v="1"/>
    <x v="30"/>
    <n v="20120520"/>
    <n v="20120520"/>
    <s v="2FS  TOMMR0253"/>
    <s v="2FS  TOMMH0160"/>
    <s v="2FS  TOMMS0253"/>
    <x v="2"/>
    <s v="H"/>
    <s v="P"/>
    <s v="FR"/>
    <n v="1.93"/>
    <n v="53"/>
    <s v="N"/>
    <m/>
    <m/>
    <m/>
    <m/>
    <n v="0"/>
    <n v="8098"/>
    <m/>
    <m/>
    <s v="W"/>
    <m/>
    <m/>
    <m/>
    <m/>
    <m/>
    <x v="8"/>
    <s v="H-Spius Creek H"/>
    <s v="S-Nicola R"/>
    <s v="BC"/>
    <s v="FRTH"/>
    <s v="TOMM"/>
    <s v="N"/>
    <s v=""/>
    <m/>
  </r>
  <r>
    <s v="N"/>
    <n v="4.0999999999999996"/>
    <n v="20171204"/>
    <s v="CDFO"/>
    <s v="CDFO"/>
    <n v="3"/>
    <s v="!03NOCN1145"/>
    <x v="1"/>
    <m/>
    <m/>
    <m/>
    <m/>
    <n v="1"/>
    <n v="1"/>
    <x v="30"/>
    <n v="20120615"/>
    <n v="20120615"/>
    <s v="2FS  TOMMR0253"/>
    <s v="2FS  TOMMH0160"/>
    <s v="2FS  TOMMS0253"/>
    <x v="2"/>
    <s v="H"/>
    <s v="P"/>
    <s v="FR"/>
    <n v="3.52"/>
    <n v="66"/>
    <s v="N"/>
    <m/>
    <m/>
    <m/>
    <m/>
    <n v="0"/>
    <n v="8098"/>
    <m/>
    <m/>
    <s v="W"/>
    <m/>
    <m/>
    <m/>
    <m/>
    <m/>
    <x v="8"/>
    <s v="H-Spius Creek H"/>
    <s v="S-Nicola R"/>
    <s v="BC"/>
    <s v="FRTH"/>
    <s v="TOMM"/>
    <s v="N"/>
    <s v=""/>
    <m/>
  </r>
  <r>
    <s v="N"/>
    <n v="4.0999999999999996"/>
    <n v="20171204"/>
    <s v="CDFO"/>
    <s v="CDFO"/>
    <n v="3"/>
    <s v="!03NOCN1150"/>
    <x v="1"/>
    <m/>
    <m/>
    <m/>
    <m/>
    <n v="1"/>
    <n v="3"/>
    <x v="30"/>
    <n v="20120627"/>
    <n v="20120627"/>
    <s v="2FS  LWFRR0499"/>
    <s v="2FS  LWFRH0499"/>
    <s v="2FS  LWFRS0107"/>
    <x v="1"/>
    <s v="H"/>
    <s v="P"/>
    <m/>
    <n v="3.1"/>
    <m/>
    <s v="N"/>
    <m/>
    <m/>
    <m/>
    <m/>
    <n v="0"/>
    <n v="22800"/>
    <m/>
    <m/>
    <s v="W"/>
    <m/>
    <m/>
    <m/>
    <m/>
    <m/>
    <x v="10"/>
    <s v="H-Coquitlam River H"/>
    <s v="S-Chilliwack R"/>
    <s v="BC"/>
    <s v="FRTH"/>
    <s v="LWFR"/>
    <s v="N"/>
    <s v=""/>
    <m/>
  </r>
  <r>
    <s v="T"/>
    <n v="4.0999999999999996"/>
    <n v="20171204"/>
    <s v="CDFO"/>
    <s v="CDFO"/>
    <n v="3"/>
    <s v="185055"/>
    <x v="2"/>
    <m/>
    <m/>
    <m/>
    <m/>
    <n v="1"/>
    <n v="2"/>
    <x v="14"/>
    <n v="20060510"/>
    <n v="20060511"/>
    <s v="2FS  TOMFR0161"/>
    <s v="2FS  TOMFH1958"/>
    <s v="2FS  TOMFS0161"/>
    <x v="1"/>
    <s v="H"/>
    <s v="P"/>
    <m/>
    <n v="5.38"/>
    <n v="76"/>
    <s v="N"/>
    <n v="5000"/>
    <n v="24230"/>
    <m/>
    <m/>
    <n v="0"/>
    <n v="38610"/>
    <n v="5000"/>
    <n v="1010"/>
    <s v="B"/>
    <n v="0.04"/>
    <n v="30"/>
    <n v="100"/>
    <m/>
    <m/>
    <x v="1"/>
    <s v="H-Shuswap River, Middle,"/>
    <s v="S-Shuswap R Low"/>
    <s v="BC"/>
    <s v="FRTH"/>
    <s v="TOMF"/>
    <s v="N"/>
    <n v="1.5934791580685101"/>
    <m/>
  </r>
  <r>
    <s v="N"/>
    <n v="4.0999999999999996"/>
    <n v="20171204"/>
    <s v="CDFO"/>
    <s v="CDFO"/>
    <n v="3"/>
    <s v="!03NOCN9682"/>
    <x v="1"/>
    <m/>
    <m/>
    <m/>
    <m/>
    <n v="1"/>
    <n v="2"/>
    <x v="32"/>
    <n v="19961121"/>
    <n v="19961126"/>
    <s v="2FS  TOMFR0161"/>
    <s v="2FS  TOMFH1958"/>
    <s v="2FS  TOMFS0161"/>
    <x v="5"/>
    <s v="H"/>
    <s v="P"/>
    <m/>
    <m/>
    <m/>
    <s v="N"/>
    <m/>
    <m/>
    <m/>
    <m/>
    <n v="0"/>
    <n v="89240"/>
    <m/>
    <m/>
    <s v="B"/>
    <m/>
    <m/>
    <m/>
    <m/>
    <m/>
    <x v="1"/>
    <s v="H-Shuswap River, Middle,"/>
    <s v="S-Shuswap R Low"/>
    <s v="BC"/>
    <s v="FRTH"/>
    <s v="TOMF"/>
    <s v="N"/>
    <s v=""/>
    <m/>
  </r>
  <r>
    <s v="N"/>
    <n v="4.0999999999999996"/>
    <n v="20171204"/>
    <s v="CDFO"/>
    <s v="CDFO"/>
    <n v="3"/>
    <s v="!03NOCN9683"/>
    <x v="1"/>
    <m/>
    <m/>
    <m/>
    <m/>
    <n v="1"/>
    <n v="1"/>
    <x v="32"/>
    <n v="19970618"/>
    <n v="19970619"/>
    <s v="2FS  TOMMR0253"/>
    <s v="2FS  TOMMH0160"/>
    <s v="2FS  TOMMS0253"/>
    <x v="2"/>
    <s v="H"/>
    <s v="B"/>
    <m/>
    <n v="1.7"/>
    <n v="55"/>
    <s v="N"/>
    <m/>
    <m/>
    <m/>
    <m/>
    <n v="0"/>
    <n v="158126"/>
    <m/>
    <m/>
    <s v="W"/>
    <m/>
    <m/>
    <m/>
    <m/>
    <m/>
    <x v="8"/>
    <s v="H-Spius Creek H"/>
    <s v="S-Nicola R"/>
    <s v="BC"/>
    <s v="FRTH"/>
    <s v="TOMM"/>
    <s v="N"/>
    <s v=""/>
    <m/>
  </r>
  <r>
    <s v="N"/>
    <n v="4.0999999999999996"/>
    <n v="20171204"/>
    <s v="CDFO"/>
    <s v="CDFO"/>
    <n v="3"/>
    <s v="!03NOCN1392"/>
    <x v="1"/>
    <m/>
    <m/>
    <m/>
    <m/>
    <n v="1"/>
    <n v="1"/>
    <x v="35"/>
    <n v="20140513"/>
    <n v="20140513"/>
    <s v="2FS  TOMMR0160"/>
    <s v="2FS  TOMMH0160"/>
    <s v="2FS  TOMMS0160"/>
    <x v="2"/>
    <s v="H"/>
    <s v="P"/>
    <s v="FR"/>
    <n v="2.2000000000000002"/>
    <m/>
    <s v="N"/>
    <m/>
    <m/>
    <m/>
    <m/>
    <n v="0"/>
    <n v="10080"/>
    <m/>
    <m/>
    <s v="B"/>
    <m/>
    <m/>
    <m/>
    <m/>
    <s v="Released  because of the BKD value of the female adults."/>
    <x v="21"/>
    <s v="H-Spius Creek H"/>
    <s v="S-Spius Cr"/>
    <s v="BC"/>
    <s v="FRTH"/>
    <s v="TOMM"/>
    <s v="N"/>
    <s v=""/>
    <m/>
  </r>
  <r>
    <s v="N"/>
    <n v="4.0999999999999996"/>
    <n v="20171204"/>
    <s v="CDFO"/>
    <s v="CDFO"/>
    <n v="3"/>
    <s v="!03NOCN1393"/>
    <x v="1"/>
    <m/>
    <m/>
    <m/>
    <m/>
    <n v="1"/>
    <n v="1"/>
    <x v="35"/>
    <n v="20140520"/>
    <n v="20140520"/>
    <s v="2FS  TOMMR0253"/>
    <s v="2FS  TOMMH0160"/>
    <s v="2FS  TOMMS0253"/>
    <x v="2"/>
    <s v="H"/>
    <s v="P"/>
    <s v="FR"/>
    <n v="1.64"/>
    <n v="50"/>
    <s v="N"/>
    <m/>
    <m/>
    <m/>
    <m/>
    <n v="0"/>
    <n v="17504"/>
    <m/>
    <m/>
    <s v="B"/>
    <m/>
    <m/>
    <m/>
    <m/>
    <s v="Released  because of the BKD value of the female adults."/>
    <x v="8"/>
    <s v="H-Spius Creek H"/>
    <s v="S-Nicola R"/>
    <s v="BC"/>
    <s v="FRTH"/>
    <s v="TOMM"/>
    <s v="N"/>
    <s v=""/>
    <m/>
  </r>
  <r>
    <s v="T"/>
    <n v="4.0999999999999996"/>
    <n v="20171204"/>
    <s v="CDFO"/>
    <s v="CDFO"/>
    <n v="3"/>
    <s v="185027"/>
    <x v="2"/>
    <m/>
    <m/>
    <s v="D"/>
    <s v="032005H00000392"/>
    <n v="1"/>
    <n v="3"/>
    <x v="29"/>
    <n v="20050510"/>
    <n v="20050530"/>
    <s v="2FS  LWFRR0107"/>
    <s v="2FS  LWFRH0107"/>
    <s v="2FS  LWFRS0107"/>
    <x v="1"/>
    <s v="H"/>
    <s v="P"/>
    <m/>
    <n v="5"/>
    <m/>
    <s v="N"/>
    <n v="0"/>
    <n v="25118"/>
    <m/>
    <m/>
    <n v="0"/>
    <n v="175395"/>
    <m/>
    <m/>
    <s v="B"/>
    <m/>
    <n v="41"/>
    <n v="451"/>
    <m/>
    <s v="DI: CWTONLY. SEE 185029, 41 &amp; 43 (CWT ONLY) &amp; 185026, 28, 42, 44 (ADCWT)."/>
    <x v="16"/>
    <s v="H-Chilliwack River H"/>
    <s v="S-Chilliwack R"/>
    <s v="BC"/>
    <s v="FRTH"/>
    <s v="LWFR"/>
    <s v="N"/>
    <n v="6.9828409905247231"/>
    <m/>
  </r>
  <r>
    <s v="T"/>
    <n v="4.0999999999999996"/>
    <n v="20171204"/>
    <s v="CDFO"/>
    <s v="CDFO"/>
    <n v="3"/>
    <s v="183862"/>
    <x v="0"/>
    <m/>
    <m/>
    <m/>
    <m/>
    <n v="1"/>
    <n v="1"/>
    <x v="1"/>
    <n v="19990421"/>
    <n v="19990422"/>
    <s v="2FS  TOMMR0253"/>
    <s v="2FS  TOMMH0160"/>
    <s v="2FS  TOMMS0253"/>
    <x v="3"/>
    <s v="H"/>
    <s v="P"/>
    <m/>
    <n v="14.9"/>
    <n v="109"/>
    <s v="N"/>
    <n v="5000"/>
    <n v="45370"/>
    <m/>
    <m/>
    <n v="0"/>
    <n v="37234"/>
    <n v="5000"/>
    <n v="1137"/>
    <s v="B"/>
    <n v="2.4400000000000002E-2"/>
    <m/>
    <m/>
    <m/>
    <s v="HIGH DENSITY REARED. SEE 183863-LOW DENSITY"/>
    <x v="8"/>
    <s v="H-Spius Creek H"/>
    <s v="S-Nicola R"/>
    <s v="BC"/>
    <s v="FRTH"/>
    <s v="TOMM"/>
    <s v="N"/>
    <n v="0.82067445448534271"/>
    <m/>
  </r>
  <r>
    <s v="T"/>
    <n v="4.0999999999999996"/>
    <n v="20171204"/>
    <s v="CDFO"/>
    <s v="CDFO"/>
    <n v="3"/>
    <s v="183863"/>
    <x v="0"/>
    <m/>
    <m/>
    <m/>
    <m/>
    <n v="1"/>
    <n v="1"/>
    <x v="1"/>
    <n v="19990421"/>
    <n v="19990422"/>
    <s v="2FS  TOMMR0253"/>
    <s v="2FS  TOMMH0160"/>
    <s v="2FS  TOMMS0253"/>
    <x v="3"/>
    <s v="H"/>
    <s v="P"/>
    <m/>
    <n v="19.8"/>
    <n v="119"/>
    <s v="N"/>
    <n v="5000"/>
    <n v="43112"/>
    <m/>
    <m/>
    <n v="0"/>
    <n v="14504"/>
    <n v="5000"/>
    <n v="1105"/>
    <s v="B"/>
    <n v="2.5000000000000001E-2"/>
    <m/>
    <m/>
    <m/>
    <s v="LOW DENSITY REARED-SEE 183862-HIGH DENSITY"/>
    <x v="8"/>
    <s v="H-Spius Creek H"/>
    <s v="S-Nicola R"/>
    <s v="BC"/>
    <s v="FRTH"/>
    <s v="TOMM"/>
    <s v="N"/>
    <n v="0.33642605307107071"/>
    <m/>
  </r>
  <r>
    <s v="T"/>
    <n v="4.0999999999999996"/>
    <n v="20171204"/>
    <s v="CDFO"/>
    <s v="CDFO"/>
    <n v="3"/>
    <s v="183902"/>
    <x v="0"/>
    <m/>
    <m/>
    <m/>
    <m/>
    <n v="1"/>
    <n v="3"/>
    <x v="1"/>
    <n v="19980417"/>
    <n v="19980424"/>
    <s v="2FS  LWFRR0154"/>
    <s v="2FS  LWFRH0154"/>
    <s v="2FS  LWFRS0229"/>
    <x v="2"/>
    <s v="H"/>
    <s v="B"/>
    <m/>
    <n v="2"/>
    <n v="59"/>
    <s v="N"/>
    <n v="5000"/>
    <n v="42680"/>
    <m/>
    <m/>
    <n v="0"/>
    <n v="773029"/>
    <n v="5000"/>
    <n v="9305"/>
    <s v="B"/>
    <n v="0.17899999999999999"/>
    <n v="34"/>
    <n v="1962"/>
    <m/>
    <m/>
    <x v="3"/>
    <s v="H-Chehalis River H"/>
    <s v="S-Harrison R"/>
    <s v="BC"/>
    <s v="FRTH"/>
    <s v="LWFR"/>
    <s v="N"/>
    <n v="18.112207122774134"/>
    <m/>
  </r>
  <r>
    <s v="T"/>
    <n v="4.0999999999999996"/>
    <n v="20171204"/>
    <s v="CDFO"/>
    <s v="CDFO"/>
    <n v="3"/>
    <s v="183912"/>
    <x v="0"/>
    <m/>
    <m/>
    <m/>
    <m/>
    <n v="1"/>
    <n v="1"/>
    <x v="1"/>
    <n v="19990406"/>
    <n v="19990412"/>
    <s v="2FS  TOMFR0132"/>
    <s v="2FS  TOMMH0160"/>
    <s v="2FS  TOMFS0132"/>
    <x v="3"/>
    <s v="H"/>
    <s v="P"/>
    <m/>
    <n v="13.9"/>
    <n v="109"/>
    <s v="N"/>
    <n v="5000"/>
    <n v="49207"/>
    <m/>
    <m/>
    <n v="0"/>
    <n v="53156"/>
    <n v="5000"/>
    <n v="623"/>
    <s v="B"/>
    <n v="1.2500000000000001E-2"/>
    <m/>
    <m/>
    <m/>
    <m/>
    <x v="35"/>
    <s v="H-Spius Creek H"/>
    <s v="S-Salmon R/TOMF"/>
    <s v="BC"/>
    <s v="FRTH"/>
    <s v="TOMF"/>
    <s v="N"/>
    <n v="1.0802528095596156"/>
    <m/>
  </r>
  <r>
    <s v="T"/>
    <n v="4.0999999999999996"/>
    <n v="20171204"/>
    <s v="CDFO"/>
    <s v="CDFO"/>
    <n v="3"/>
    <s v="183916"/>
    <x v="0"/>
    <m/>
    <m/>
    <m/>
    <m/>
    <n v="1"/>
    <n v="3"/>
    <x v="19"/>
    <n v="19990430"/>
    <n v="19990501"/>
    <s v="2FS  LWFRR0154"/>
    <s v="2FS  LWFRH0154"/>
    <s v="2FS  LWFRS0229"/>
    <x v="2"/>
    <s v="H"/>
    <s v="B"/>
    <m/>
    <n v="2"/>
    <n v="60"/>
    <s v="N"/>
    <n v="5000"/>
    <n v="48383"/>
    <m/>
    <m/>
    <n v="0"/>
    <n v="1095022"/>
    <n v="5000"/>
    <n v="598"/>
    <s v="B"/>
    <n v="1.2200000000000001E-2"/>
    <n v="32"/>
    <n v="1960"/>
    <m/>
    <s v="SMALL EARLY REL; ALSO 183723, 181724 &amp; 182722 (EARLY); COMP TO 183917 (LATE)."/>
    <x v="3"/>
    <s v="H-Chehalis River H"/>
    <s v="S-Harrison R"/>
    <s v="BC"/>
    <s v="FRTH"/>
    <s v="LWFR"/>
    <s v="N"/>
    <n v="22.632370874067337"/>
    <m/>
  </r>
  <r>
    <s v="T"/>
    <n v="4.0999999999999996"/>
    <n v="20171204"/>
    <s v="CDFO"/>
    <s v="CDFO"/>
    <n v="3"/>
    <s v="185054"/>
    <x v="2"/>
    <m/>
    <m/>
    <m/>
    <m/>
    <n v="1"/>
    <n v="2"/>
    <x v="14"/>
    <n v="20060510"/>
    <n v="20060511"/>
    <s v="2FS  TOMFR0161"/>
    <s v="2FS  TOMFH1958"/>
    <s v="2FS  TOMFS0161"/>
    <x v="1"/>
    <s v="H"/>
    <s v="P"/>
    <m/>
    <n v="5.38"/>
    <n v="76"/>
    <s v="N"/>
    <n v="5000"/>
    <n v="24211"/>
    <m/>
    <m/>
    <n v="0"/>
    <n v="38579"/>
    <n v="5000"/>
    <n v="1006"/>
    <s v="B"/>
    <n v="3.9899999999999998E-2"/>
    <n v="31"/>
    <n v="100"/>
    <m/>
    <m/>
    <x v="1"/>
    <s v="H-Shuswap River, Middle,"/>
    <s v="S-Shuswap R Low"/>
    <s v="BC"/>
    <s v="FRTH"/>
    <s v="TOMF"/>
    <s v="N"/>
    <n v="1.5934492586014621"/>
    <m/>
  </r>
  <r>
    <s v="N"/>
    <n v="4.0999999999999996"/>
    <n v="20171204"/>
    <s v="CDFO"/>
    <s v="CDFO"/>
    <n v="3"/>
    <s v="!03NOCN9642"/>
    <x v="1"/>
    <m/>
    <m/>
    <m/>
    <m/>
    <n v="1"/>
    <n v="2"/>
    <x v="32"/>
    <n v="19970430"/>
    <n v="19970430"/>
    <s v="2FS  TOMFR0161"/>
    <s v="2FS  TOMFH1650"/>
    <s v="2FS  TOMFS0161"/>
    <x v="1"/>
    <s v="H"/>
    <s v="B"/>
    <s v="FR"/>
    <n v="2"/>
    <m/>
    <s v="N"/>
    <m/>
    <m/>
    <m/>
    <m/>
    <n v="0"/>
    <n v="600"/>
    <m/>
    <m/>
    <s v="B"/>
    <m/>
    <m/>
    <m/>
    <m/>
    <m/>
    <x v="1"/>
    <s v="H-N Okanagan-Shuswap Sch"/>
    <s v="S-Shuswap R Low"/>
    <s v="BC"/>
    <s v="FRTH"/>
    <s v="TOMF"/>
    <s v="N"/>
    <s v=""/>
    <m/>
  </r>
  <r>
    <s v="N"/>
    <n v="4.0999999999999996"/>
    <n v="20171204"/>
    <s v="CDFO"/>
    <s v="CDFO"/>
    <n v="3"/>
    <s v="!03NOCN9938"/>
    <x v="1"/>
    <m/>
    <m/>
    <m/>
    <m/>
    <n v="1"/>
    <n v="2"/>
    <x v="34"/>
    <n v="20000421"/>
    <n v="20000428"/>
    <s v="2FS  LWFRR0107"/>
    <s v="2FS  LWFRH0107"/>
    <s v="2FS  LWFRS0107"/>
    <x v="1"/>
    <s v="H"/>
    <s v="P"/>
    <m/>
    <n v="8.1"/>
    <m/>
    <s v="N"/>
    <m/>
    <m/>
    <m/>
    <m/>
    <n v="0"/>
    <n v="406112"/>
    <m/>
    <m/>
    <s v="B"/>
    <m/>
    <m/>
    <m/>
    <m/>
    <m/>
    <x v="16"/>
    <s v="H-Chilliwack River H"/>
    <s v="S-Chilliwack R"/>
    <s v="BC"/>
    <s v="FRTH"/>
    <s v="LWFR"/>
    <s v="N"/>
    <s v=""/>
    <m/>
  </r>
  <r>
    <s v="T"/>
    <n v="4.0999999999999996"/>
    <n v="20171204"/>
    <s v="CDFO"/>
    <s v="CDFO"/>
    <n v="3"/>
    <s v="184053"/>
    <x v="0"/>
    <m/>
    <m/>
    <m/>
    <m/>
    <n v="1"/>
    <n v="2"/>
    <x v="20"/>
    <n v="20030529"/>
    <n v="20030529"/>
    <s v="2FS  LWFRR1155"/>
    <s v="2FS  LWFRH0150"/>
    <s v="2FS  LWFRS1155"/>
    <x v="1"/>
    <s v="H"/>
    <s v="P"/>
    <m/>
    <n v="7.2"/>
    <n v="87"/>
    <s v="N"/>
    <n v="5000"/>
    <n v="10052"/>
    <m/>
    <m/>
    <m/>
    <m/>
    <m/>
    <m/>
    <m/>
    <m/>
    <n v="2"/>
    <n v="200"/>
    <m/>
    <s v="NATIVE LOWER FRASER SUMMER RED CHINOOK; SEE ALSO 184052."/>
    <x v="27"/>
    <s v="H-Inch Creek H"/>
    <s v="S-Maria Sl"/>
    <s v="BC"/>
    <s v="FRTH"/>
    <s v="LWFR"/>
    <s v="N"/>
    <n v="0"/>
    <m/>
  </r>
  <r>
    <s v="N"/>
    <n v="4.0999999999999996"/>
    <n v="20171204"/>
    <s v="CDFO"/>
    <s v="CDFO"/>
    <n v="3"/>
    <s v="!03NOCN98125"/>
    <x v="1"/>
    <m/>
    <m/>
    <m/>
    <m/>
    <n v="1"/>
    <n v="2"/>
    <x v="19"/>
    <n v="20000508"/>
    <n v="20000508"/>
    <s v="2FS  UPFRR0155"/>
    <s v="2FS  UPFRH0155"/>
    <s v="2FS  UPFRS0155"/>
    <x v="3"/>
    <s v="H"/>
    <s v="B"/>
    <m/>
    <n v="20.16"/>
    <m/>
    <s v="N"/>
    <m/>
    <m/>
    <m/>
    <m/>
    <n v="0"/>
    <n v="228950"/>
    <m/>
    <m/>
    <s v="B"/>
    <m/>
    <m/>
    <m/>
    <m/>
    <s v="YEARLING RELEASE"/>
    <x v="5"/>
    <s v="H-Quesnel River H"/>
    <s v="S-Quesnel R"/>
    <s v="BC"/>
    <s v="FRTH"/>
    <s v="UPFR"/>
    <s v="N"/>
    <s v=""/>
    <m/>
  </r>
  <r>
    <s v="T"/>
    <n v="4.0999999999999996"/>
    <n v="20171204"/>
    <s v="CDFO"/>
    <s v="CDFO"/>
    <n v="3"/>
    <s v="184123"/>
    <x v="0"/>
    <m/>
    <m/>
    <s v="D"/>
    <s v="032000H00000389"/>
    <n v="1"/>
    <n v="3"/>
    <x v="34"/>
    <n v="20000523"/>
    <n v="20000529"/>
    <s v="2FS  LWFRR0107"/>
    <s v="2FS  LWFRH0107"/>
    <s v="2FS  LWFRS0107"/>
    <x v="1"/>
    <s v="H"/>
    <s v="P"/>
    <m/>
    <n v="6.2"/>
    <m/>
    <s v="N"/>
    <n v="0"/>
    <n v="24030"/>
    <m/>
    <m/>
    <n v="0"/>
    <n v="130663"/>
    <m/>
    <m/>
    <s v="B"/>
    <n v="3.7900000000000003E-2"/>
    <n v="36"/>
    <n v="1952"/>
    <m/>
    <s v="CWT ONLY. SEE 184125/27/29. COMPARE TO ADCWT 184124/26/28/30.THERMAL MASS MARK"/>
    <x v="16"/>
    <s v="H-Chilliwack River H"/>
    <s v="S-Chilliwack R"/>
    <s v="BC"/>
    <s v="FRTH"/>
    <s v="LWFR"/>
    <s v="N"/>
    <n v="5.4374947981689559"/>
    <m/>
  </r>
  <r>
    <s v="T"/>
    <n v="4.0999999999999996"/>
    <n v="20171204"/>
    <s v="CDFO"/>
    <s v="CDFO"/>
    <n v="3"/>
    <s v="184260"/>
    <x v="0"/>
    <m/>
    <m/>
    <m/>
    <m/>
    <n v="1"/>
    <n v="1"/>
    <x v="20"/>
    <n v="20030602"/>
    <n v="20030602"/>
    <s v="2FS  LWFRR0107"/>
    <s v="2FS  LWFRH0107"/>
    <s v="2FS  LWFRS0107"/>
    <x v="1"/>
    <s v="H"/>
    <s v="P"/>
    <m/>
    <n v="5.5"/>
    <m/>
    <s v="N"/>
    <n v="5000"/>
    <n v="6805"/>
    <m/>
    <m/>
    <m/>
    <m/>
    <m/>
    <m/>
    <m/>
    <m/>
    <n v="19"/>
    <m/>
    <m/>
    <s v="ONLY MORTS CHECKED FOR TAG LOSS TO REDUCE STRESS"/>
    <x v="16"/>
    <s v="H-Chilliwack River H"/>
    <s v="S-Chilliwack R"/>
    <s v="BC"/>
    <s v="FRTH"/>
    <s v="LWFR"/>
    <s v="N"/>
    <n v="0"/>
    <m/>
  </r>
  <r>
    <s v="T"/>
    <n v="4.0999999999999996"/>
    <n v="20171204"/>
    <s v="CDFO"/>
    <s v="CDFO"/>
    <n v="3"/>
    <s v="184345"/>
    <x v="0"/>
    <m/>
    <m/>
    <m/>
    <m/>
    <n v="1"/>
    <n v="1"/>
    <x v="25"/>
    <n v="20030418"/>
    <n v="20030418"/>
    <s v="2FS  UPFRR1890"/>
    <s v="2FS  UPFRH0270"/>
    <s v="2FS  UPFRS1890"/>
    <x v="3"/>
    <s v="H"/>
    <s v="P"/>
    <m/>
    <n v="10.62"/>
    <n v="102"/>
    <s v="N"/>
    <n v="5000"/>
    <n v="25118"/>
    <m/>
    <m/>
    <n v="0"/>
    <n v="171"/>
    <m/>
    <m/>
    <m/>
    <m/>
    <m/>
    <m/>
    <m/>
    <s v="YEARLING RELEASE TIMING"/>
    <x v="15"/>
    <s v="H-Penny H"/>
    <s v="S-Dome Cr"/>
    <s v="BC"/>
    <s v="FRTH"/>
    <s v="UPFR"/>
    <s v="N"/>
    <n v="6.8078668683812403E-3"/>
    <m/>
  </r>
  <r>
    <s v="T"/>
    <n v="4.0999999999999996"/>
    <n v="20171204"/>
    <s v="CDFO"/>
    <s v="CDFO"/>
    <n v="3"/>
    <s v="184346"/>
    <x v="0"/>
    <m/>
    <m/>
    <m/>
    <m/>
    <n v="1"/>
    <n v="1"/>
    <x v="25"/>
    <n v="20030418"/>
    <n v="20030418"/>
    <s v="2FS  UPFRR1890"/>
    <s v="2FS  UPFRH0270"/>
    <s v="2FS  UPFRS1890"/>
    <x v="3"/>
    <s v="H"/>
    <s v="P"/>
    <m/>
    <n v="10.62"/>
    <n v="102"/>
    <s v="N"/>
    <n v="5000"/>
    <n v="25068"/>
    <m/>
    <m/>
    <n v="0"/>
    <n v="171"/>
    <m/>
    <m/>
    <m/>
    <m/>
    <m/>
    <m/>
    <m/>
    <s v="YEARLING RELEASE TIMING"/>
    <x v="15"/>
    <s v="H-Penny H"/>
    <s v="S-Dome Cr"/>
    <s v="BC"/>
    <s v="FRTH"/>
    <s v="UPFR"/>
    <s v="N"/>
    <n v="6.8214456677836285E-3"/>
    <m/>
  </r>
  <r>
    <s v="T"/>
    <n v="4.0999999999999996"/>
    <n v="20171204"/>
    <s v="CDFO"/>
    <s v="CDFO"/>
    <n v="3"/>
    <s v="184349"/>
    <x v="0"/>
    <m/>
    <m/>
    <m/>
    <m/>
    <n v="1"/>
    <n v="1"/>
    <x v="33"/>
    <n v="20020415"/>
    <n v="20020415"/>
    <s v="2FS  UPFRR1890"/>
    <s v="2FS  UPFRH0270"/>
    <s v="2FS  UPFRS1890"/>
    <x v="3"/>
    <s v="H"/>
    <s v="P"/>
    <m/>
    <n v="11.88"/>
    <m/>
    <s v="N"/>
    <n v="5000"/>
    <n v="25122"/>
    <m/>
    <m/>
    <m/>
    <m/>
    <m/>
    <m/>
    <m/>
    <m/>
    <n v="1"/>
    <n v="100"/>
    <m/>
    <s v="LATE RELEASE TIMING (YEARLING)"/>
    <x v="15"/>
    <s v="H-Penny H"/>
    <s v="S-Dome Cr"/>
    <s v="BC"/>
    <s v="FRTH"/>
    <s v="UPFR"/>
    <s v="N"/>
    <n v="0"/>
    <m/>
  </r>
  <r>
    <s v="T"/>
    <n v="4.0999999999999996"/>
    <n v="20171204"/>
    <s v="CDFO"/>
    <s v="CDFO"/>
    <n v="3"/>
    <s v="184350"/>
    <x v="0"/>
    <m/>
    <m/>
    <m/>
    <m/>
    <n v="1"/>
    <n v="1"/>
    <x v="33"/>
    <n v="20020415"/>
    <n v="20020415"/>
    <s v="2FS  UPFRR1890"/>
    <s v="2FS  UPFRH0270"/>
    <s v="2FS  UPFRS1890"/>
    <x v="3"/>
    <s v="H"/>
    <s v="P"/>
    <m/>
    <n v="11.88"/>
    <m/>
    <s v="N"/>
    <n v="5000"/>
    <n v="25335"/>
    <m/>
    <m/>
    <m/>
    <m/>
    <m/>
    <m/>
    <m/>
    <m/>
    <n v="1"/>
    <n v="100"/>
    <m/>
    <s v="LATE RELEASE TIMING (YEARLING)"/>
    <x v="15"/>
    <s v="H-Penny H"/>
    <s v="S-Dome Cr"/>
    <s v="BC"/>
    <s v="FRTH"/>
    <s v="UPFR"/>
    <s v="N"/>
    <n v="0"/>
    <m/>
  </r>
  <r>
    <s v="T"/>
    <n v="4.0999999999999996"/>
    <n v="20171204"/>
    <s v="CDFO"/>
    <s v="CDFO"/>
    <n v="3"/>
    <s v="184208"/>
    <x v="0"/>
    <m/>
    <m/>
    <s v="D"/>
    <s v="031999H00001806"/>
    <n v="1"/>
    <n v="2"/>
    <x v="19"/>
    <n v="19990508"/>
    <n v="19990512"/>
    <s v="2FS  TOMFR0161"/>
    <s v="2FS  TOMFH1958"/>
    <s v="2FS  TOMFS0161"/>
    <x v="1"/>
    <s v="H"/>
    <s v="P"/>
    <m/>
    <n v="6.7"/>
    <n v="83"/>
    <s v="N"/>
    <n v="5000"/>
    <n v="48868"/>
    <m/>
    <m/>
    <n v="0"/>
    <n v="333702"/>
    <n v="5000"/>
    <n v="1673"/>
    <s v="B"/>
    <n v="3.3099999999999997E-2"/>
    <n v="30"/>
    <n v="200"/>
    <m/>
    <s v="DOUBLE INDEX -ADCWT. SEE ALSO 184209 (ADCWT) &amp; 184210-11 (CWT ONLY)"/>
    <x v="1"/>
    <s v="H-Shuswap River, Middle,"/>
    <s v="S-Shuswap R Low"/>
    <s v="BC"/>
    <s v="FRTH"/>
    <s v="TOMF"/>
    <s v="N"/>
    <n v="6.8286404190881562"/>
    <m/>
  </r>
  <r>
    <s v="T"/>
    <n v="4.0999999999999996"/>
    <n v="20171204"/>
    <s v="CDFO"/>
    <s v="CDFO"/>
    <n v="3"/>
    <s v="184209"/>
    <x v="0"/>
    <m/>
    <m/>
    <s v="D"/>
    <s v="031999H00001806"/>
    <n v="1"/>
    <n v="2"/>
    <x v="19"/>
    <n v="19990508"/>
    <n v="19990512"/>
    <s v="2FS  TOMFR0161"/>
    <s v="2FS  TOMFH1958"/>
    <s v="2FS  TOMFS0161"/>
    <x v="1"/>
    <s v="H"/>
    <s v="P"/>
    <m/>
    <n v="6.7"/>
    <n v="83"/>
    <s v="N"/>
    <n v="5000"/>
    <n v="48589"/>
    <m/>
    <m/>
    <n v="0"/>
    <n v="331887"/>
    <n v="5000"/>
    <n v="1677"/>
    <s v="B"/>
    <n v="3.3399999999999999E-2"/>
    <n v="30"/>
    <n v="200"/>
    <m/>
    <s v="DOUBLE INDEX -ADCWT. SEE ALSO 184208 (ADCWT) &amp; 184210-11 (CWTONLY)"/>
    <x v="1"/>
    <s v="H-Shuswap River, Middle,"/>
    <s v="S-Shuswap R Low"/>
    <s v="BC"/>
    <s v="FRTH"/>
    <s v="TOMF"/>
    <s v="N"/>
    <n v="6.8304966144600634"/>
    <m/>
  </r>
  <r>
    <s v="T"/>
    <n v="4.0999999999999996"/>
    <n v="20171204"/>
    <s v="CDFO"/>
    <s v="CDFO"/>
    <n v="3"/>
    <s v="184215"/>
    <x v="0"/>
    <m/>
    <m/>
    <m/>
    <m/>
    <n v="1"/>
    <n v="2"/>
    <x v="1"/>
    <n v="19980529"/>
    <n v="19980530"/>
    <s v="2FS  TOMFR1958"/>
    <s v="2FS  TOMFH1958"/>
    <s v="2FS  TOMFS1958"/>
    <x v="1"/>
    <s v="H"/>
    <s v="P"/>
    <m/>
    <n v="7.9"/>
    <n v="87"/>
    <s v="N"/>
    <n v="5000"/>
    <n v="74995"/>
    <m/>
    <m/>
    <n v="0"/>
    <n v="248638"/>
    <n v="5000"/>
    <n v="3947"/>
    <s v="B"/>
    <n v="0.05"/>
    <n v="29"/>
    <n v="200"/>
    <m/>
    <m/>
    <x v="12"/>
    <s v="H-Shuswap River, Middle,"/>
    <s v="S-Shuswap R Middle"/>
    <s v="BC"/>
    <s v="FRTH"/>
    <s v="TOMF"/>
    <s v="N"/>
    <n v="3.315394359623975"/>
    <m/>
  </r>
  <r>
    <s v="T"/>
    <n v="4.0999999999999996"/>
    <n v="20171204"/>
    <s v="CDFO"/>
    <s v="CDFO"/>
    <n v="3"/>
    <s v="184216"/>
    <x v="0"/>
    <m/>
    <m/>
    <m/>
    <m/>
    <n v="1"/>
    <n v="2"/>
    <x v="1"/>
    <n v="19980519"/>
    <n v="19980522"/>
    <s v="2FS  TOMFR0161"/>
    <s v="2FS  TOMFH1958"/>
    <s v="2FS  TOMFS0161"/>
    <x v="1"/>
    <s v="H"/>
    <s v="P"/>
    <m/>
    <n v="5.4"/>
    <n v="78"/>
    <s v="N"/>
    <n v="5000"/>
    <n v="74594"/>
    <m/>
    <m/>
    <n v="0"/>
    <n v="580970"/>
    <n v="5000"/>
    <n v="1136"/>
    <s v="B"/>
    <n v="1.4999999999999999E-2"/>
    <n v="15"/>
    <n v="200"/>
    <m/>
    <m/>
    <x v="1"/>
    <s v="H-Shuswap River, Middle,"/>
    <s v="S-Shuswap R Low"/>
    <s v="BC"/>
    <s v="FRTH"/>
    <s v="TOMF"/>
    <s v="N"/>
    <n v="7.7884280237016386"/>
    <m/>
  </r>
  <r>
    <s v="T"/>
    <n v="4.0999999999999996"/>
    <n v="20171204"/>
    <s v="CDFO"/>
    <s v="CDFO"/>
    <n v="3"/>
    <s v="184501"/>
    <x v="0"/>
    <m/>
    <m/>
    <m/>
    <m/>
    <n v="1"/>
    <n v="2"/>
    <x v="33"/>
    <n v="20010528"/>
    <n v="20010528"/>
    <s v="2FS  TOMFR1958"/>
    <s v="2FS  TOMFH1958"/>
    <s v="2FS  TOMFS1958"/>
    <x v="1"/>
    <s v="H"/>
    <s v="P"/>
    <m/>
    <n v="8.56"/>
    <n v="90"/>
    <s v="N"/>
    <n v="5000"/>
    <n v="26207"/>
    <m/>
    <m/>
    <n v="0"/>
    <n v="59919"/>
    <m/>
    <m/>
    <s v="B"/>
    <m/>
    <n v="59"/>
    <n v="100"/>
    <m/>
    <s v="SEE ALSO 184502/03."/>
    <x v="12"/>
    <s v="H-Shuswap River, Middle,"/>
    <s v="S-Shuswap R Middle"/>
    <s v="BC"/>
    <s v="FRTH"/>
    <s v="TOMF"/>
    <s v="N"/>
    <n v="2.2863738695768308"/>
    <m/>
  </r>
  <r>
    <s v="T"/>
    <n v="4.0999999999999996"/>
    <n v="20171204"/>
    <s v="CDFO"/>
    <s v="CDFO"/>
    <n v="3"/>
    <s v="184502"/>
    <x v="0"/>
    <m/>
    <m/>
    <m/>
    <m/>
    <n v="1"/>
    <n v="2"/>
    <x v="33"/>
    <n v="20010528"/>
    <n v="20010528"/>
    <s v="2FS  TOMFR1958"/>
    <s v="2FS  TOMFH1958"/>
    <s v="2FS  TOMFS1958"/>
    <x v="1"/>
    <s v="H"/>
    <s v="P"/>
    <m/>
    <n v="8.56"/>
    <n v="90"/>
    <s v="N"/>
    <n v="5000"/>
    <n v="25717"/>
    <m/>
    <m/>
    <n v="0"/>
    <n v="58799"/>
    <m/>
    <m/>
    <s v="B"/>
    <m/>
    <n v="59"/>
    <n v="100"/>
    <m/>
    <s v="SEE ALSO 184501/03."/>
    <x v="12"/>
    <s v="H-Shuswap River, Middle,"/>
    <s v="S-Shuswap R Middle"/>
    <s v="BC"/>
    <s v="FRTH"/>
    <s v="TOMF"/>
    <s v="N"/>
    <n v="2.2863864369872071"/>
    <m/>
  </r>
  <r>
    <s v="T"/>
    <n v="4.0999999999999996"/>
    <n v="20171204"/>
    <s v="CDFO"/>
    <s v="CDFO"/>
    <n v="3"/>
    <s v="184505"/>
    <x v="0"/>
    <m/>
    <m/>
    <s v="D"/>
    <s v="032001H00001804"/>
    <n v="1"/>
    <n v="2"/>
    <x v="33"/>
    <n v="20010515"/>
    <n v="20010518"/>
    <s v="2FS  TOMFR0161"/>
    <s v="2FS  TOMFH1958"/>
    <s v="2FS  TOMFS0161"/>
    <x v="1"/>
    <s v="H"/>
    <s v="P"/>
    <m/>
    <n v="6.38"/>
    <n v="82"/>
    <s v="N"/>
    <n v="5000"/>
    <n v="24604"/>
    <m/>
    <m/>
    <n v="0"/>
    <n v="94108"/>
    <m/>
    <m/>
    <s v="B"/>
    <m/>
    <n v="37"/>
    <n v="100"/>
    <m/>
    <s v="DOUBLE INDEX AD CWT. SEE ALSO 184504/06/07. COMPARE TO CWT ONLY 184508-11."/>
    <x v="1"/>
    <s v="H-Shuswap River, Middle,"/>
    <s v="S-Shuswap R Low"/>
    <s v="BC"/>
    <s v="FRTH"/>
    <s v="TOMF"/>
    <s v="N"/>
    <n v="3.8249065192651601"/>
    <m/>
  </r>
  <r>
    <s v="T"/>
    <n v="4.0999999999999996"/>
    <n v="20171204"/>
    <s v="CDFO"/>
    <s v="CDFO"/>
    <n v="3"/>
    <s v="184506"/>
    <x v="0"/>
    <m/>
    <m/>
    <s v="D"/>
    <s v="032001H00001804"/>
    <n v="1"/>
    <n v="2"/>
    <x v="33"/>
    <n v="20010515"/>
    <n v="20010518"/>
    <s v="2FS  TOMFR0161"/>
    <s v="2FS  TOMFH1958"/>
    <s v="2FS  TOMFS0161"/>
    <x v="1"/>
    <s v="H"/>
    <s v="P"/>
    <m/>
    <n v="6.38"/>
    <n v="82"/>
    <s v="N"/>
    <n v="5000"/>
    <n v="25300"/>
    <m/>
    <m/>
    <n v="0"/>
    <n v="99762"/>
    <n v="5000"/>
    <n v="782"/>
    <s v="B"/>
    <n v="0.03"/>
    <n v="37"/>
    <n v="100"/>
    <m/>
    <s v="DOUBLE INDEX AD CWT. SEE ALSO 184504/05/07. COMPARE TO CWT ONLY 184508-11."/>
    <x v="1"/>
    <s v="H-Shuswap River, Middle,"/>
    <s v="S-Shuswap R Low"/>
    <s v="BC"/>
    <s v="FRTH"/>
    <s v="TOMF"/>
    <s v="N"/>
    <n v="3.9431620553359683"/>
    <m/>
  </r>
  <r>
    <s v="T"/>
    <n v="4.0999999999999996"/>
    <n v="20171204"/>
    <s v="CDFO"/>
    <s v="CDFO"/>
    <n v="3"/>
    <s v="182892"/>
    <x v="2"/>
    <m/>
    <m/>
    <m/>
    <m/>
    <n v="1"/>
    <n v="2"/>
    <x v="36"/>
    <n v="20130513"/>
    <n v="20130515"/>
    <s v="2FS  TOMFR0161"/>
    <s v="2FS  TOMFH1958"/>
    <s v="2FS  TOMFS0161"/>
    <x v="1"/>
    <s v="H"/>
    <s v="P"/>
    <s v="FR"/>
    <n v="6.36"/>
    <n v="81"/>
    <s v="N"/>
    <n v="5000"/>
    <n v="55108"/>
    <m/>
    <m/>
    <n v="0"/>
    <n v="1271"/>
    <n v="5000"/>
    <n v="1125"/>
    <s v="B"/>
    <n v="0.02"/>
    <n v="15"/>
    <n v="200"/>
    <m/>
    <m/>
    <x v="1"/>
    <s v="H-Shuswap River, Middle,"/>
    <s v="S-Shuswap R Low"/>
    <s v="BC"/>
    <s v="FRTH"/>
    <s v="TOMF"/>
    <s v="N"/>
    <n v="2.306380198882195E-2"/>
    <m/>
  </r>
  <r>
    <s v="T"/>
    <n v="4.0999999999999996"/>
    <n v="20171204"/>
    <s v="CDFO"/>
    <s v="CDFO"/>
    <n v="3"/>
    <s v="181930"/>
    <x v="0"/>
    <m/>
    <m/>
    <m/>
    <m/>
    <n v="1"/>
    <n v="1"/>
    <x v="36"/>
    <n v="20140425"/>
    <n v="20140428"/>
    <s v="2FS  TOMMR0253"/>
    <s v="2FS  TOMMH0160"/>
    <s v="2FS  TOMMS0253"/>
    <x v="3"/>
    <s v="H"/>
    <s v="P"/>
    <s v="FR"/>
    <n v="14.52"/>
    <n v="109"/>
    <s v="N"/>
    <n v="5000"/>
    <n v="2860"/>
    <m/>
    <m/>
    <n v="5000"/>
    <n v="52"/>
    <m/>
    <m/>
    <s v="B"/>
    <n v="1.7899999999999999E-2"/>
    <n v="205"/>
    <n v="1115"/>
    <m/>
    <m/>
    <x v="8"/>
    <s v="H-Spius Creek H"/>
    <s v="S-Nicola R"/>
    <s v="BC"/>
    <s v="FRTH"/>
    <s v="TOMM"/>
    <s v="N"/>
    <n v="1.8181818181818181E-2"/>
    <m/>
  </r>
  <r>
    <s v="N"/>
    <n v="4.0999999999999996"/>
    <n v="20171204"/>
    <s v="CDFO"/>
    <s v="CDFO"/>
    <n v="3"/>
    <s v="!03NOCN1451"/>
    <x v="1"/>
    <m/>
    <m/>
    <m/>
    <m/>
    <n v="1"/>
    <n v="3"/>
    <x v="6"/>
    <n v="20150618"/>
    <n v="20150618"/>
    <s v="2FS  LWFRR0499"/>
    <s v="2FS  LWFRH0499"/>
    <s v="2FS  LWFRS0107"/>
    <x v="1"/>
    <s v="H"/>
    <s v="P"/>
    <s v="FR"/>
    <n v="6.15"/>
    <m/>
    <s v="N"/>
    <m/>
    <m/>
    <m/>
    <m/>
    <n v="0"/>
    <n v="19150"/>
    <m/>
    <m/>
    <s v="W"/>
    <m/>
    <m/>
    <m/>
    <m/>
    <m/>
    <x v="10"/>
    <s v="H-Coquitlam River H"/>
    <s v="S-Chilliwack R"/>
    <s v="BC"/>
    <s v="FRTH"/>
    <s v="LWFR"/>
    <s v="N"/>
    <s v=""/>
    <m/>
  </r>
  <r>
    <s v="T"/>
    <n v="4.0999999999999996"/>
    <n v="20171204"/>
    <s v="CDFO"/>
    <s v="CDFO"/>
    <n v="3"/>
    <s v="181931"/>
    <x v="0"/>
    <m/>
    <m/>
    <m/>
    <m/>
    <n v="1"/>
    <n v="1"/>
    <x v="36"/>
    <n v="20140422"/>
    <n v="20140423"/>
    <s v="2FS  TOMMR0253"/>
    <s v="2FS  TOMMH0160"/>
    <s v="2FS  TOMMS0253"/>
    <x v="3"/>
    <s v="H"/>
    <s v="P"/>
    <s v="FR"/>
    <n v="14.08"/>
    <n v="108"/>
    <s v="N"/>
    <n v="5000"/>
    <n v="1272"/>
    <m/>
    <m/>
    <n v="0"/>
    <n v="172"/>
    <n v="5000"/>
    <n v="10"/>
    <s v="B"/>
    <n v="8.0999999999999996E-3"/>
    <n v="197"/>
    <n v="1113"/>
    <m/>
    <m/>
    <x v="8"/>
    <s v="H-Spius Creek H"/>
    <s v="S-Nicola R"/>
    <s v="BC"/>
    <s v="FRTH"/>
    <s v="TOMM"/>
    <s v="N"/>
    <n v="0.13522012578616352"/>
    <m/>
  </r>
  <r>
    <s v="N"/>
    <n v="4.0999999999999996"/>
    <n v="20171204"/>
    <s v="CDFO"/>
    <s v="CDFO"/>
    <n v="3"/>
    <s v="!03NOCN1437"/>
    <x v="1"/>
    <m/>
    <m/>
    <m/>
    <m/>
    <n v="1"/>
    <n v="2"/>
    <x v="6"/>
    <n v="20150430"/>
    <n v="20150430"/>
    <s v="2FS  LWFRR0154"/>
    <s v="2FS  LWFRH0154"/>
    <s v="2FS  LWFRS0154"/>
    <x v="1"/>
    <s v="H"/>
    <s v="P"/>
    <s v="MX"/>
    <n v="7.97"/>
    <n v="94"/>
    <s v="N"/>
    <m/>
    <m/>
    <m/>
    <m/>
    <n v="0"/>
    <n v="108459"/>
    <m/>
    <m/>
    <s v="B"/>
    <m/>
    <m/>
    <m/>
    <m/>
    <m/>
    <x v="3"/>
    <s v="H-Chehalis River H"/>
    <s v="S-Chehalis R"/>
    <s v="BC"/>
    <s v="FRTH"/>
    <s v="LWFR"/>
    <s v="N"/>
    <s v=""/>
    <m/>
  </r>
  <r>
    <s v="N"/>
    <n v="4.0999999999999996"/>
    <n v="20171204"/>
    <s v="CDFO"/>
    <s v="CDFO"/>
    <n v="3"/>
    <s v="!03NOCN1438"/>
    <x v="1"/>
    <m/>
    <m/>
    <m/>
    <m/>
    <n v="1"/>
    <n v="2"/>
    <x v="6"/>
    <n v="20150423"/>
    <n v="20150423"/>
    <s v="2FS  LWFRR0107"/>
    <s v="2FS  LWFRH0107"/>
    <s v="2FS  LWFRS0107"/>
    <x v="1"/>
    <s v="H"/>
    <s v="P"/>
    <s v="FR"/>
    <n v="7.73"/>
    <m/>
    <s v="N"/>
    <m/>
    <m/>
    <m/>
    <m/>
    <n v="0"/>
    <n v="522998"/>
    <m/>
    <m/>
    <s v="B"/>
    <m/>
    <m/>
    <m/>
    <m/>
    <m/>
    <x v="16"/>
    <s v="H-Chilliwack River H"/>
    <s v="S-Chilliwack R"/>
    <s v="BC"/>
    <s v="FRTH"/>
    <s v="LWFR"/>
    <s v="N"/>
    <s v=""/>
    <m/>
  </r>
  <r>
    <s v="N"/>
    <n v="4.0999999999999996"/>
    <n v="20171204"/>
    <s v="CDFO"/>
    <s v="CDFO"/>
    <n v="3"/>
    <s v="!03NOCN1456"/>
    <x v="1"/>
    <m/>
    <m/>
    <m/>
    <m/>
    <n v="1"/>
    <n v="3"/>
    <x v="6"/>
    <n v="20150621"/>
    <n v="20150621"/>
    <s v="2FS  LWFRR0302"/>
    <s v="2FS  LWFRH0302"/>
    <s v="2FS  LWFRS0107"/>
    <x v="1"/>
    <s v="H"/>
    <s v="P"/>
    <s v="FR"/>
    <n v="5.2"/>
    <m/>
    <s v="N"/>
    <m/>
    <m/>
    <m/>
    <m/>
    <n v="0"/>
    <n v="2412"/>
    <m/>
    <m/>
    <s v="W"/>
    <m/>
    <m/>
    <m/>
    <m/>
    <m/>
    <x v="32"/>
    <s v="H-Alouette River, South H"/>
    <s v="S-Chilliwack R"/>
    <s v="BC"/>
    <s v="FRTH"/>
    <s v="LWFR"/>
    <s v="N"/>
    <s v=""/>
    <m/>
  </r>
  <r>
    <s v="N"/>
    <n v="4.0999999999999996"/>
    <n v="20171204"/>
    <s v="CDFO"/>
    <s v="CDFO"/>
    <n v="3"/>
    <s v="!03NOCN1399"/>
    <x v="1"/>
    <m/>
    <m/>
    <m/>
    <m/>
    <n v="1"/>
    <n v="2"/>
    <x v="35"/>
    <n v="20150428"/>
    <n v="20150428"/>
    <s v="2FS  LWFRR0154"/>
    <s v="2FS  LWFRH0154"/>
    <s v="2FS  LWFRS0154"/>
    <x v="3"/>
    <s v="H"/>
    <s v="P"/>
    <s v="FR"/>
    <n v="19.010000000000002"/>
    <n v="121"/>
    <s v="N"/>
    <m/>
    <m/>
    <m/>
    <m/>
    <n v="0"/>
    <n v="100966"/>
    <m/>
    <m/>
    <s v="B"/>
    <m/>
    <m/>
    <m/>
    <m/>
    <m/>
    <x v="3"/>
    <s v="H-Chehalis River H"/>
    <s v="S-Chehalis R"/>
    <s v="BC"/>
    <s v="FRTH"/>
    <s v="LWFR"/>
    <s v="N"/>
    <s v=""/>
    <m/>
  </r>
  <r>
    <s v="T"/>
    <n v="4.0999999999999996"/>
    <n v="20171204"/>
    <s v="CDFO"/>
    <s v="CDFO"/>
    <n v="3"/>
    <s v="182567"/>
    <x v="2"/>
    <m/>
    <m/>
    <m/>
    <m/>
    <n v="1"/>
    <n v="3"/>
    <x v="35"/>
    <n v="20140605"/>
    <n v="20140605"/>
    <s v="2FS  LWFRR0229"/>
    <s v="2FS  LWFRH0154"/>
    <s v="2FS  LWFRS0229"/>
    <x v="1"/>
    <s v="H"/>
    <s v="P"/>
    <s v="FR"/>
    <n v="5.83"/>
    <n v="83"/>
    <s v="N"/>
    <n v="5000"/>
    <n v="59042"/>
    <m/>
    <m/>
    <n v="5000"/>
    <n v="1205"/>
    <m/>
    <m/>
    <s v="B"/>
    <n v="0.02"/>
    <n v="26"/>
    <n v="200"/>
    <m/>
    <m/>
    <x v="30"/>
    <s v="H-Chehalis River H"/>
    <s v="S-Harrison R"/>
    <s v="BC"/>
    <s v="FRTH"/>
    <s v="LWFR"/>
    <s v="N"/>
    <n v="2.0409200230344499E-2"/>
    <m/>
  </r>
  <r>
    <s v="T"/>
    <n v="4.0999999999999996"/>
    <n v="20171204"/>
    <s v="CDFO"/>
    <s v="CDFO"/>
    <n v="3"/>
    <s v="182568"/>
    <x v="2"/>
    <m/>
    <m/>
    <m/>
    <m/>
    <n v="1"/>
    <n v="3"/>
    <x v="35"/>
    <n v="20140605"/>
    <n v="20140605"/>
    <s v="2FS  LWFRR0229"/>
    <s v="2FS  LWFRH0154"/>
    <s v="2FS  LWFRS0229"/>
    <x v="1"/>
    <s v="H"/>
    <s v="P"/>
    <s v="FR"/>
    <n v="5.83"/>
    <n v="83"/>
    <s v="N"/>
    <n v="5000"/>
    <n v="60259"/>
    <m/>
    <m/>
    <n v="5000"/>
    <n v="1230"/>
    <m/>
    <m/>
    <s v="B"/>
    <n v="0.02"/>
    <n v="26"/>
    <n v="200"/>
    <m/>
    <m/>
    <x v="30"/>
    <s v="H-Chehalis River H"/>
    <s v="S-Harrison R"/>
    <s v="BC"/>
    <s v="FRTH"/>
    <s v="LWFR"/>
    <s v="N"/>
    <n v="2.0411888680529049E-2"/>
    <m/>
  </r>
  <r>
    <s v="T"/>
    <n v="4.0999999999999996"/>
    <n v="20171204"/>
    <s v="CDFO"/>
    <s v="CDFO"/>
    <n v="3"/>
    <s v="182575"/>
    <x v="2"/>
    <m/>
    <m/>
    <m/>
    <m/>
    <n v="1"/>
    <n v="2"/>
    <x v="35"/>
    <n v="20140514"/>
    <n v="20140515"/>
    <s v="2FS  TOMFR0161"/>
    <s v="2FS  TOMFH1958"/>
    <s v="2FS  TOMFS0161"/>
    <x v="1"/>
    <s v="H"/>
    <s v="P"/>
    <s v="FR"/>
    <n v="5.19"/>
    <n v="75"/>
    <s v="N"/>
    <n v="5000"/>
    <n v="55686"/>
    <m/>
    <m/>
    <n v="0"/>
    <n v="2197"/>
    <n v="5000"/>
    <n v="1722"/>
    <s v="B"/>
    <n v="0.03"/>
    <n v="33"/>
    <n v="200"/>
    <m/>
    <m/>
    <x v="1"/>
    <s v="H-Shuswap River, Middle,"/>
    <s v="S-Shuswap R Low"/>
    <s v="BC"/>
    <s v="FRTH"/>
    <s v="TOMF"/>
    <s v="N"/>
    <n v="3.945336350249614E-2"/>
    <m/>
  </r>
  <r>
    <s v="T"/>
    <n v="4.0999999999999996"/>
    <n v="20171204"/>
    <s v="CDFO"/>
    <s v="CDFO"/>
    <n v="3"/>
    <s v="182398"/>
    <x v="2"/>
    <m/>
    <m/>
    <m/>
    <m/>
    <n v="1"/>
    <n v="1"/>
    <x v="36"/>
    <n v="20140423"/>
    <n v="20140425"/>
    <s v="2FS  TOMMR0253"/>
    <s v="2FS  TOMMH0160"/>
    <s v="2FS  TOMMS0253"/>
    <x v="3"/>
    <s v="H"/>
    <s v="P"/>
    <s v="FR"/>
    <n v="14.7"/>
    <n v="110"/>
    <s v="N"/>
    <n v="5000"/>
    <n v="56178"/>
    <m/>
    <m/>
    <n v="5000"/>
    <n v="538"/>
    <m/>
    <m/>
    <s v="B"/>
    <n v="9.4999999999999998E-3"/>
    <n v="210"/>
    <n v="952"/>
    <m/>
    <m/>
    <x v="8"/>
    <s v="H-Spius Creek H"/>
    <s v="S-Nicola R"/>
    <s v="BC"/>
    <s v="FRTH"/>
    <s v="TOMM"/>
    <s v="N"/>
    <n v="9.5767026238029115E-3"/>
    <m/>
  </r>
  <r>
    <s v="T"/>
    <n v="4.0999999999999996"/>
    <n v="20171204"/>
    <s v="CDFO"/>
    <s v="CDFO"/>
    <n v="3"/>
    <s v="182399"/>
    <x v="2"/>
    <m/>
    <m/>
    <m/>
    <m/>
    <n v="1"/>
    <n v="1"/>
    <x v="36"/>
    <n v="20140425"/>
    <n v="20140428"/>
    <s v="2FS  TOMMR0253"/>
    <s v="2FS  TOMMH0160"/>
    <s v="2FS  TOMMS0253"/>
    <x v="3"/>
    <s v="H"/>
    <s v="P"/>
    <s v="FR"/>
    <n v="14.52"/>
    <n v="109"/>
    <s v="N"/>
    <n v="5000"/>
    <n v="52018"/>
    <m/>
    <m/>
    <n v="5000"/>
    <n v="948"/>
    <m/>
    <m/>
    <s v="B"/>
    <n v="1.7899999999999999E-2"/>
    <n v="205"/>
    <n v="1115"/>
    <m/>
    <m/>
    <x v="8"/>
    <s v="H-Spius Creek H"/>
    <s v="S-Nicola R"/>
    <s v="BC"/>
    <s v="FRTH"/>
    <s v="TOMM"/>
    <s v="N"/>
    <n v="1.8224460763581838E-2"/>
    <m/>
  </r>
  <r>
    <s v="T"/>
    <n v="4.0999999999999996"/>
    <n v="20171204"/>
    <s v="CDFO"/>
    <s v="CDFO"/>
    <n v="3"/>
    <s v="182971"/>
    <x v="2"/>
    <m/>
    <m/>
    <m/>
    <m/>
    <n v="1"/>
    <n v="3"/>
    <x v="35"/>
    <n v="20140512"/>
    <n v="20140602"/>
    <s v="2FS  LWFRR0107"/>
    <s v="2FS  LWFRH0107"/>
    <s v="2FS  LWFRS0107"/>
    <x v="1"/>
    <s v="H"/>
    <s v="P"/>
    <s v="FR"/>
    <n v="4.58"/>
    <m/>
    <s v="N"/>
    <n v="5000"/>
    <n v="48472"/>
    <m/>
    <m/>
    <n v="0"/>
    <n v="199419"/>
    <n v="5000"/>
    <n v="2851"/>
    <s v="B"/>
    <n v="5.5599999999999997E-2"/>
    <n v="40"/>
    <n v="918"/>
    <m/>
    <m/>
    <x v="16"/>
    <s v="H-Chilliwack River H"/>
    <s v="S-Chilliwack R"/>
    <s v="BC"/>
    <s v="FRTH"/>
    <s v="LWFR"/>
    <s v="N"/>
    <n v="4.1141071133850469"/>
    <m/>
  </r>
  <r>
    <s v="T"/>
    <n v="4.0999999999999996"/>
    <n v="20171204"/>
    <s v="CDFO"/>
    <s v="CDFO"/>
    <n v="3"/>
    <s v="182781"/>
    <x v="2"/>
    <m/>
    <m/>
    <m/>
    <m/>
    <n v="1"/>
    <n v="2"/>
    <x v="35"/>
    <n v="20140514"/>
    <n v="20140515"/>
    <s v="2FS  TOMFR0161"/>
    <s v="2FS  TOMFH1958"/>
    <s v="2FS  TOMFS0161"/>
    <x v="1"/>
    <s v="H"/>
    <s v="P"/>
    <s v="FR"/>
    <n v="5.19"/>
    <n v="75"/>
    <s v="N"/>
    <n v="5000"/>
    <n v="53689"/>
    <m/>
    <m/>
    <n v="0"/>
    <n v="2107"/>
    <n v="5000"/>
    <n v="1377"/>
    <s v="B"/>
    <n v="2.5000000000000001E-2"/>
    <n v="21"/>
    <n v="200"/>
    <m/>
    <m/>
    <x v="1"/>
    <s v="H-Shuswap River, Middle,"/>
    <s v="S-Shuswap R Low"/>
    <s v="BC"/>
    <s v="FRTH"/>
    <s v="TOMF"/>
    <s v="N"/>
    <n v="3.9244537987297212E-2"/>
    <m/>
  </r>
  <r>
    <s v="T"/>
    <n v="4.0999999999999996"/>
    <n v="20171204"/>
    <s v="CDFO"/>
    <s v="CDFO"/>
    <n v="3"/>
    <s v="182782"/>
    <x v="2"/>
    <m/>
    <m/>
    <m/>
    <m/>
    <n v="1"/>
    <n v="3"/>
    <x v="35"/>
    <n v="20140605"/>
    <n v="20140605"/>
    <s v="2FS  LWFRR0229"/>
    <s v="2FS  LWFRH0154"/>
    <s v="2FS  LWFRS0229"/>
    <x v="1"/>
    <s v="H"/>
    <s v="P"/>
    <s v="FR"/>
    <n v="5.83"/>
    <n v="83"/>
    <s v="N"/>
    <n v="5000"/>
    <n v="60097"/>
    <m/>
    <m/>
    <n v="5000"/>
    <n v="1226"/>
    <m/>
    <m/>
    <s v="B"/>
    <n v="0.02"/>
    <n v="26"/>
    <n v="200"/>
    <m/>
    <m/>
    <x v="30"/>
    <s v="H-Chehalis River H"/>
    <s v="S-Harrison R"/>
    <s v="BC"/>
    <s v="FRTH"/>
    <s v="LWFR"/>
    <s v="N"/>
    <n v="2.0400352763033095E-2"/>
    <m/>
  </r>
  <r>
    <s v="T"/>
    <n v="4.0999999999999996"/>
    <n v="20171204"/>
    <s v="CDFO"/>
    <s v="CDFO"/>
    <n v="3"/>
    <s v="182783"/>
    <x v="2"/>
    <m/>
    <m/>
    <m/>
    <m/>
    <n v="1"/>
    <n v="3"/>
    <x v="35"/>
    <n v="20140605"/>
    <n v="20140605"/>
    <s v="2FS  LWFRR0229"/>
    <s v="2FS  LWFRH0154"/>
    <s v="2FS  LWFRS0229"/>
    <x v="1"/>
    <s v="H"/>
    <s v="P"/>
    <s v="FR"/>
    <n v="5.83"/>
    <n v="83"/>
    <s v="N"/>
    <n v="5000"/>
    <n v="62049"/>
    <m/>
    <m/>
    <n v="5000"/>
    <n v="1266"/>
    <m/>
    <m/>
    <s v="B"/>
    <n v="0.02"/>
    <n v="26"/>
    <n v="200"/>
    <m/>
    <m/>
    <x v="30"/>
    <s v="H-Chehalis River H"/>
    <s v="S-Harrison R"/>
    <s v="BC"/>
    <s v="FRTH"/>
    <s v="LWFR"/>
    <s v="N"/>
    <n v="2.0403229705555286E-2"/>
    <m/>
  </r>
  <r>
    <s v="T"/>
    <n v="4.0999999999999996"/>
    <n v="20171204"/>
    <s v="CDFO"/>
    <s v="CDFO"/>
    <n v="3"/>
    <s v="182784"/>
    <x v="2"/>
    <m/>
    <m/>
    <m/>
    <m/>
    <n v="1"/>
    <n v="3"/>
    <x v="35"/>
    <n v="20140605"/>
    <n v="20140605"/>
    <s v="2FS  LWFRR0229"/>
    <s v="2FS  LWFRH0154"/>
    <s v="2FS  LWFRS0229"/>
    <x v="1"/>
    <s v="H"/>
    <s v="P"/>
    <s v="FR"/>
    <n v="5.83"/>
    <n v="83"/>
    <s v="N"/>
    <n v="5000"/>
    <n v="30607"/>
    <m/>
    <m/>
    <n v="5000"/>
    <n v="466"/>
    <m/>
    <m/>
    <s v="B"/>
    <n v="1.4999999999999999E-2"/>
    <n v="26"/>
    <n v="200"/>
    <m/>
    <m/>
    <x v="30"/>
    <s v="H-Chehalis River H"/>
    <s v="S-Harrison R"/>
    <s v="BC"/>
    <s v="FRTH"/>
    <s v="LWFR"/>
    <s v="N"/>
    <n v="1.5225275263828535E-2"/>
    <m/>
  </r>
  <r>
    <s v="T"/>
    <n v="4.0999999999999996"/>
    <n v="20171204"/>
    <s v="CDFO"/>
    <s v="CDFO"/>
    <n v="3"/>
    <s v="182789"/>
    <x v="2"/>
    <m/>
    <m/>
    <m/>
    <m/>
    <n v="1"/>
    <n v="2"/>
    <x v="35"/>
    <n v="20140514"/>
    <n v="20140515"/>
    <s v="2FS  TOMFR0161"/>
    <s v="2FS  TOMFH1958"/>
    <s v="2FS  TOMFS0161"/>
    <x v="1"/>
    <s v="H"/>
    <s v="P"/>
    <s v="FR"/>
    <n v="5.19"/>
    <n v="75"/>
    <s v="N"/>
    <n v="5000"/>
    <n v="52502"/>
    <m/>
    <m/>
    <n v="5000"/>
    <n v="2763"/>
    <n v="0"/>
    <n v="2115"/>
    <s v="B"/>
    <n v="0.05"/>
    <n v="19"/>
    <n v="200"/>
    <m/>
    <m/>
    <x v="1"/>
    <s v="H-Shuswap River, Middle,"/>
    <s v="S-Shuswap R Low"/>
    <s v="BC"/>
    <s v="FRTH"/>
    <s v="TOMF"/>
    <s v="N"/>
    <n v="5.2626566606986398E-2"/>
    <m/>
  </r>
  <r>
    <s v="T"/>
    <n v="4.0999999999999996"/>
    <n v="20171204"/>
    <s v="CDFO"/>
    <s v="CDFO"/>
    <n v="3"/>
    <s v="182790"/>
    <x v="2"/>
    <m/>
    <m/>
    <m/>
    <m/>
    <n v="1"/>
    <n v="2"/>
    <x v="35"/>
    <n v="20140514"/>
    <n v="20140515"/>
    <s v="2FS  TOMFR0161"/>
    <s v="2FS  TOMFH1958"/>
    <s v="2FS  TOMFS0161"/>
    <x v="1"/>
    <s v="H"/>
    <s v="P"/>
    <s v="FR"/>
    <n v="5.19"/>
    <n v="75"/>
    <s v="N"/>
    <n v="5000"/>
    <n v="54314"/>
    <m/>
    <m/>
    <n v="5000"/>
    <n v="2859"/>
    <n v="0"/>
    <n v="2188"/>
    <s v="B"/>
    <n v="0.05"/>
    <n v="18"/>
    <n v="200"/>
    <m/>
    <m/>
    <x v="1"/>
    <s v="H-Shuswap River, Middle,"/>
    <s v="S-Shuswap R Low"/>
    <s v="BC"/>
    <s v="FRTH"/>
    <s v="TOMF"/>
    <s v="N"/>
    <n v="5.2638362116581364E-2"/>
    <m/>
  </r>
  <r>
    <s v="T"/>
    <n v="4.0999999999999996"/>
    <n v="20171204"/>
    <s v="CDFO"/>
    <s v="CDFO"/>
    <n v="3"/>
    <s v="182791"/>
    <x v="2"/>
    <m/>
    <m/>
    <m/>
    <m/>
    <n v="1"/>
    <n v="2"/>
    <x v="35"/>
    <n v="20140528"/>
    <n v="20140528"/>
    <s v="2FS  TOMFR1958"/>
    <s v="2FS  TOMFH1958"/>
    <s v="2FS  TOMFS1958"/>
    <x v="1"/>
    <s v="H"/>
    <s v="P"/>
    <s v="MX"/>
    <n v="8.64"/>
    <n v="89"/>
    <s v="N"/>
    <n v="5000"/>
    <n v="55545"/>
    <m/>
    <m/>
    <n v="0"/>
    <n v="2671"/>
    <n v="5000"/>
    <n v="1718"/>
    <s v="B"/>
    <n v="0.03"/>
    <n v="53"/>
    <n v="200"/>
    <m/>
    <m/>
    <x v="12"/>
    <s v="H-Shuswap River, Middle,"/>
    <s v="S-Shuswap R Middle"/>
    <s v="BC"/>
    <s v="FRTH"/>
    <s v="TOMF"/>
    <s v="N"/>
    <n v="4.8087136555945632E-2"/>
    <m/>
  </r>
  <r>
    <s v="T"/>
    <n v="4.0999999999999996"/>
    <n v="20171204"/>
    <s v="CDFO"/>
    <s v="CDFO"/>
    <n v="3"/>
    <s v="182792"/>
    <x v="2"/>
    <m/>
    <m/>
    <m/>
    <m/>
    <n v="1"/>
    <n v="2"/>
    <x v="35"/>
    <n v="20140528"/>
    <n v="20140528"/>
    <s v="2FS  TOMFR1958"/>
    <s v="2FS  TOMFH1958"/>
    <s v="2FS  TOMFS1958"/>
    <x v="1"/>
    <s v="H"/>
    <s v="P"/>
    <s v="MX"/>
    <n v="8.64"/>
    <n v="89"/>
    <s v="N"/>
    <n v="5000"/>
    <n v="55168"/>
    <m/>
    <m/>
    <n v="0"/>
    <n v="2653"/>
    <n v="5000"/>
    <n v="1706"/>
    <s v="B"/>
    <n v="0.03"/>
    <m/>
    <m/>
    <m/>
    <m/>
    <x v="12"/>
    <s v="H-Shuswap River, Middle,"/>
    <s v="S-Shuswap R Middle"/>
    <s v="BC"/>
    <s v="FRTH"/>
    <s v="TOMF"/>
    <s v="N"/>
    <n v="4.8089472157772623E-2"/>
    <m/>
  </r>
  <r>
    <s v="T"/>
    <n v="4.0999999999999996"/>
    <n v="20171204"/>
    <s v="CDFO"/>
    <s v="CDFO"/>
    <n v="3"/>
    <s v="022820"/>
    <x v="0"/>
    <m/>
    <m/>
    <m/>
    <m/>
    <n v="1"/>
    <n v="1"/>
    <x v="23"/>
    <n v="19850409"/>
    <n v="19850413"/>
    <s v="2FS  TOMMR0253"/>
    <s v="2FS  TOMMH0160"/>
    <s v="2FS  TOMMS0253"/>
    <x v="1"/>
    <s v="H"/>
    <s v="B"/>
    <m/>
    <n v="5"/>
    <m/>
    <s v="N"/>
    <n v="5000"/>
    <n v="35324"/>
    <m/>
    <m/>
    <n v="5000"/>
    <n v="822"/>
    <m/>
    <m/>
    <m/>
    <n v="2.2700000000000001E-2"/>
    <n v="1"/>
    <m/>
    <m/>
    <s v="IMPRINTED"/>
    <x v="8"/>
    <s v="H-Spius Creek H"/>
    <s v="S-Nicola R"/>
    <s v="BC"/>
    <s v="FRTH"/>
    <s v="TOMM"/>
    <s v="N"/>
    <n v="2.3270297814517043E-2"/>
    <m/>
  </r>
  <r>
    <s v="T"/>
    <n v="4.0999999999999996"/>
    <n v="20171204"/>
    <s v="CDFO"/>
    <s v="CDFO"/>
    <n v="3"/>
    <s v="183570"/>
    <x v="2"/>
    <m/>
    <m/>
    <m/>
    <m/>
    <n v="1"/>
    <n v="2"/>
    <x v="35"/>
    <n v="20140514"/>
    <n v="20140515"/>
    <s v="2FS  TOMFR0161"/>
    <s v="2FS  TOMFH1958"/>
    <s v="2FS  TOMFS0161"/>
    <x v="1"/>
    <s v="H"/>
    <s v="P"/>
    <s v="FR"/>
    <n v="5.19"/>
    <n v="75"/>
    <s v="N"/>
    <n v="5000"/>
    <n v="7519"/>
    <m/>
    <m/>
    <n v="5000"/>
    <n v="396"/>
    <n v="0"/>
    <n v="303"/>
    <s v="B"/>
    <n v="0.05"/>
    <m/>
    <m/>
    <m/>
    <m/>
    <x v="1"/>
    <s v="H-Shuswap River, Middle,"/>
    <s v="S-Shuswap R Low"/>
    <s v="BC"/>
    <s v="FRTH"/>
    <s v="TOMF"/>
    <s v="N"/>
    <n v="5.2666578002393938E-2"/>
    <m/>
  </r>
  <r>
    <s v="N"/>
    <n v="4.0999999999999996"/>
    <n v="20171204"/>
    <s v="CDFO"/>
    <s v="CDFO"/>
    <n v="3"/>
    <s v="!03NOCN08111"/>
    <x v="1"/>
    <m/>
    <m/>
    <m/>
    <m/>
    <n v="1"/>
    <n v="3"/>
    <x v="10"/>
    <n v="20090607"/>
    <n v="20090607"/>
    <s v="2FS  LWFRR0302"/>
    <s v="2FS  LWFRH0302"/>
    <s v="2FS  LWFRS0107"/>
    <x v="1"/>
    <s v="H"/>
    <s v="P"/>
    <m/>
    <n v="3.3"/>
    <m/>
    <s v="N"/>
    <m/>
    <m/>
    <m/>
    <m/>
    <n v="0"/>
    <n v="149800"/>
    <m/>
    <m/>
    <m/>
    <m/>
    <m/>
    <m/>
    <m/>
    <m/>
    <x v="32"/>
    <s v="H-Alouette River, South H"/>
    <s v="S-Chilliwack R"/>
    <s v="BC"/>
    <s v="FRTH"/>
    <s v="LWFR"/>
    <s v="N"/>
    <s v=""/>
    <m/>
  </r>
  <r>
    <s v="N"/>
    <n v="4.0999999999999996"/>
    <n v="20171204"/>
    <s v="CDFO"/>
    <s v="CDFO"/>
    <n v="3"/>
    <s v="!03NOCN1285"/>
    <x v="1"/>
    <m/>
    <m/>
    <m/>
    <m/>
    <n v="1"/>
    <n v="3"/>
    <x v="36"/>
    <n v="20130627"/>
    <n v="20130627"/>
    <s v="2FS  LWFRR0499"/>
    <s v="2FS  LWFRH0302"/>
    <s v="2FS  LWFRS0107"/>
    <x v="1"/>
    <s v="H"/>
    <s v="P"/>
    <s v="FR"/>
    <n v="5"/>
    <m/>
    <s v="N"/>
    <m/>
    <m/>
    <m/>
    <m/>
    <n v="0"/>
    <n v="50000"/>
    <m/>
    <m/>
    <s v="W"/>
    <m/>
    <m/>
    <m/>
    <m/>
    <m/>
    <x v="10"/>
    <s v="H-Alouette River, South H"/>
    <s v="S-Chilliwack R"/>
    <s v="BC"/>
    <s v="FRTH"/>
    <s v="LWFR"/>
    <s v="N"/>
    <s v=""/>
    <m/>
  </r>
  <r>
    <s v="N"/>
    <n v="4.0999999999999996"/>
    <n v="20171204"/>
    <s v="CDFO"/>
    <s v="CDFO"/>
    <n v="3"/>
    <s v="!03NOCN1292"/>
    <x v="1"/>
    <m/>
    <m/>
    <m/>
    <m/>
    <n v="1"/>
    <n v="1"/>
    <x v="36"/>
    <n v="20140414"/>
    <n v="20140415"/>
    <s v="2FS  TOMMR1387"/>
    <s v="2FS  TOMMH0160"/>
    <s v="2FS  TOMMS1387"/>
    <x v="3"/>
    <s v="H"/>
    <s v="P"/>
    <s v="FR"/>
    <n v="15.17"/>
    <n v="109"/>
    <s v="N"/>
    <m/>
    <m/>
    <m/>
    <m/>
    <n v="0"/>
    <n v="42100"/>
    <m/>
    <m/>
    <s v="B"/>
    <m/>
    <m/>
    <m/>
    <m/>
    <m/>
    <x v="18"/>
    <s v="H-Spius Creek H"/>
    <s v="S-Coldwater R"/>
    <s v="BC"/>
    <s v="FRTH"/>
    <s v="TOMM"/>
    <s v="N"/>
    <s v=""/>
    <m/>
  </r>
  <r>
    <s v="N"/>
    <n v="4.0999999999999996"/>
    <n v="20171204"/>
    <s v="CDFO"/>
    <s v="CDFO"/>
    <n v="3"/>
    <s v="!03NOCN1293"/>
    <x v="1"/>
    <m/>
    <m/>
    <m/>
    <m/>
    <n v="1"/>
    <n v="1"/>
    <x v="36"/>
    <n v="20140416"/>
    <n v="20140417"/>
    <s v="2FS  TOMMR0160"/>
    <s v="2FS  TOMMH0160"/>
    <s v="2FS  TOMMS0160"/>
    <x v="3"/>
    <s v="H"/>
    <s v="P"/>
    <s v="FR"/>
    <n v="16.5"/>
    <n v="112"/>
    <s v="N"/>
    <m/>
    <m/>
    <m/>
    <m/>
    <n v="0"/>
    <n v="56590"/>
    <m/>
    <m/>
    <s v="B"/>
    <m/>
    <m/>
    <m/>
    <m/>
    <s v="Released to Fiji (2/3) and Maka Creek (1/3)"/>
    <x v="21"/>
    <s v="H-Spius Creek H"/>
    <s v="S-Spius Cr"/>
    <s v="BC"/>
    <s v="FRTH"/>
    <s v="TOMM"/>
    <s v="N"/>
    <s v=""/>
    <m/>
  </r>
  <r>
    <s v="N"/>
    <n v="4.0999999999999996"/>
    <n v="20171204"/>
    <s v="CDFO"/>
    <s v="CDFO"/>
    <n v="3"/>
    <s v="!03NOCN1296"/>
    <x v="1"/>
    <m/>
    <m/>
    <m/>
    <m/>
    <n v="1"/>
    <n v="2"/>
    <x v="36"/>
    <n v="20140426"/>
    <n v="20140501"/>
    <s v="2FS  LWFRR0154"/>
    <s v="2FS  LWFRH0154"/>
    <s v="2FS  LWFRS0154"/>
    <x v="3"/>
    <s v="H"/>
    <s v="B"/>
    <s v="VO"/>
    <n v="18.899999999999999"/>
    <n v="114"/>
    <s v="N"/>
    <m/>
    <m/>
    <m/>
    <m/>
    <n v="0"/>
    <n v="100000"/>
    <m/>
    <m/>
    <s v="B"/>
    <m/>
    <m/>
    <m/>
    <m/>
    <m/>
    <x v="3"/>
    <s v="H-Chehalis River H"/>
    <s v="S-Chehalis R"/>
    <s v="BC"/>
    <s v="FRTH"/>
    <s v="LWFR"/>
    <s v="N"/>
    <s v=""/>
    <m/>
  </r>
  <r>
    <s v="N"/>
    <n v="4.0999999999999996"/>
    <n v="20171204"/>
    <s v="CDFO"/>
    <s v="CDFO"/>
    <n v="3"/>
    <s v="!03NOCN1368"/>
    <x v="1"/>
    <m/>
    <m/>
    <m/>
    <m/>
    <n v="1"/>
    <n v="3"/>
    <x v="35"/>
    <n v="20140618"/>
    <n v="20140618"/>
    <s v="2FS  LWFRR0499"/>
    <s v="2FS  LWFRH0499"/>
    <s v="2FS  LWFRS0107"/>
    <x v="1"/>
    <s v="H"/>
    <s v="P"/>
    <s v="FR"/>
    <n v="3.8"/>
    <m/>
    <s v="N"/>
    <m/>
    <m/>
    <m/>
    <m/>
    <n v="0"/>
    <n v="24800"/>
    <m/>
    <m/>
    <s v="W"/>
    <m/>
    <m/>
    <m/>
    <m/>
    <m/>
    <x v="10"/>
    <s v="H-Coquitlam River H"/>
    <s v="S-Chilliwack R"/>
    <s v="BC"/>
    <s v="FRTH"/>
    <s v="LWFR"/>
    <s v="N"/>
    <s v=""/>
    <m/>
  </r>
  <r>
    <s v="N"/>
    <n v="4.0999999999999996"/>
    <n v="20171204"/>
    <s v="CDFO"/>
    <s v="CDFO"/>
    <n v="3"/>
    <s v="!03NOCN1386"/>
    <x v="1"/>
    <m/>
    <m/>
    <m/>
    <m/>
    <n v="1"/>
    <n v="2"/>
    <x v="35"/>
    <n v="20140505"/>
    <n v="20140505"/>
    <s v="2FS  LWFRR0154"/>
    <s v="2FS  LWFRH0154"/>
    <s v="2FS  LWFRS0154"/>
    <x v="1"/>
    <s v="H"/>
    <s v="P"/>
    <s v="FR"/>
    <n v="6.35"/>
    <n v="81"/>
    <s v="N"/>
    <m/>
    <m/>
    <m/>
    <m/>
    <n v="0"/>
    <n v="132261"/>
    <m/>
    <m/>
    <s v="B"/>
    <m/>
    <m/>
    <m/>
    <m/>
    <m/>
    <x v="3"/>
    <s v="H-Chehalis River H"/>
    <s v="S-Chehalis R"/>
    <s v="BC"/>
    <s v="FRTH"/>
    <s v="LWFR"/>
    <s v="N"/>
    <s v=""/>
    <m/>
  </r>
  <r>
    <s v="N"/>
    <n v="4.0999999999999996"/>
    <n v="20171204"/>
    <s v="CDFO"/>
    <s v="CDFO"/>
    <n v="3"/>
    <s v="!03NOCN1253"/>
    <x v="1"/>
    <m/>
    <m/>
    <m/>
    <m/>
    <n v="1"/>
    <n v="1"/>
    <x v="36"/>
    <n v="20130502"/>
    <n v="20130502"/>
    <s v="2FS  TOMMR0160"/>
    <s v="2FS  TOMMH0160"/>
    <s v="2FS  TOMMS0160"/>
    <x v="2"/>
    <s v="H"/>
    <s v="P"/>
    <s v="FR"/>
    <n v="1.63"/>
    <n v="53"/>
    <s v="N"/>
    <m/>
    <m/>
    <m/>
    <m/>
    <n v="0"/>
    <n v="28818"/>
    <m/>
    <m/>
    <s v="B"/>
    <m/>
    <m/>
    <m/>
    <m/>
    <m/>
    <x v="21"/>
    <s v="H-Spius Creek H"/>
    <s v="S-Spius Cr"/>
    <s v="BC"/>
    <s v="FRTH"/>
    <s v="TOMM"/>
    <s v="N"/>
    <s v=""/>
    <m/>
  </r>
  <r>
    <s v="N"/>
    <n v="4.0999999999999996"/>
    <n v="20171204"/>
    <s v="CDFO"/>
    <s v="CDFO"/>
    <n v="3"/>
    <s v="!03NOCN1259"/>
    <x v="1"/>
    <m/>
    <m/>
    <m/>
    <m/>
    <n v="1"/>
    <n v="2"/>
    <x v="36"/>
    <n v="20130630"/>
    <n v="20130630"/>
    <s v="2FS  TOMFR0161"/>
    <s v="2FS  TOMFH0289"/>
    <s v="2FS  TOMFS0161"/>
    <x v="2"/>
    <s v="H"/>
    <s v="P"/>
    <s v="FR"/>
    <n v="1.5"/>
    <n v="50"/>
    <s v="N"/>
    <m/>
    <m/>
    <m/>
    <m/>
    <n v="0"/>
    <n v="27500"/>
    <m/>
    <m/>
    <s v="B"/>
    <m/>
    <m/>
    <m/>
    <m/>
    <m/>
    <x v="1"/>
    <s v="H-Kingfisher Creek/ TOMF"/>
    <s v="S-Shuswap R Low"/>
    <s v="BC"/>
    <s v="FRTH"/>
    <s v="TOMF"/>
    <s v="N"/>
    <s v=""/>
    <m/>
  </r>
  <r>
    <s v="N"/>
    <n v="4.0999999999999996"/>
    <n v="20171204"/>
    <s v="CDFO"/>
    <s v="CDFO"/>
    <n v="3"/>
    <s v="!03NOCN1260"/>
    <x v="1"/>
    <m/>
    <m/>
    <m/>
    <m/>
    <n v="1"/>
    <n v="2"/>
    <x v="36"/>
    <n v="20130630"/>
    <n v="20130630"/>
    <s v="2FS  TOMFR0161"/>
    <s v="2FS  TOMFH0289"/>
    <s v="2FS  TOMFS0161"/>
    <x v="2"/>
    <s v="H"/>
    <s v="P"/>
    <s v="FR"/>
    <n v="0.84"/>
    <n v="43"/>
    <s v="N"/>
    <m/>
    <m/>
    <m/>
    <m/>
    <n v="0"/>
    <n v="11000"/>
    <m/>
    <m/>
    <s v="B"/>
    <m/>
    <m/>
    <m/>
    <m/>
    <m/>
    <x v="1"/>
    <s v="H-Kingfisher Creek/ TOMF"/>
    <s v="S-Shuswap R Low"/>
    <s v="BC"/>
    <s v="FRTH"/>
    <s v="TOMF"/>
    <s v="N"/>
    <s v=""/>
    <m/>
  </r>
  <r>
    <s v="N"/>
    <n v="4.0999999999999996"/>
    <n v="20171204"/>
    <s v="CDFO"/>
    <s v="CDFO"/>
    <n v="3"/>
    <s v="!03NOCN1264"/>
    <x v="1"/>
    <m/>
    <m/>
    <m/>
    <m/>
    <n v="1"/>
    <n v="2"/>
    <x v="36"/>
    <n v="20130507"/>
    <n v="20130507"/>
    <s v="2FS  LWFRR0154"/>
    <s v="2FS  LWFRH0154"/>
    <s v="2FS  LWFRS0154"/>
    <x v="1"/>
    <s v="H"/>
    <s v="P"/>
    <m/>
    <n v="6.85"/>
    <n v="82"/>
    <s v="N"/>
    <m/>
    <m/>
    <m/>
    <m/>
    <n v="0"/>
    <n v="140267"/>
    <m/>
    <m/>
    <s v="B"/>
    <m/>
    <m/>
    <m/>
    <m/>
    <m/>
    <x v="3"/>
    <s v="H-Chehalis River H"/>
    <s v="S-Chehalis R"/>
    <s v="BC"/>
    <s v="FRTH"/>
    <s v="LWFR"/>
    <s v="N"/>
    <s v=""/>
    <m/>
  </r>
  <r>
    <s v="T"/>
    <n v="4.0999999999999996"/>
    <n v="20171204"/>
    <s v="CDFO"/>
    <s v="CDFO"/>
    <n v="3"/>
    <s v="181464"/>
    <x v="2"/>
    <m/>
    <m/>
    <m/>
    <m/>
    <n v="1"/>
    <n v="2"/>
    <x v="36"/>
    <n v="20130513"/>
    <n v="20130515"/>
    <s v="2FS  TOMFR0161"/>
    <s v="2FS  TOMFH1958"/>
    <s v="2FS  TOMFS0161"/>
    <x v="1"/>
    <s v="H"/>
    <s v="P"/>
    <s v="FR"/>
    <n v="6.36"/>
    <n v="81"/>
    <s v="N"/>
    <n v="5000"/>
    <n v="56700"/>
    <m/>
    <m/>
    <n v="0"/>
    <n v="1301"/>
    <n v="5000"/>
    <n v="863"/>
    <s v="B"/>
    <n v="1.4999999999999999E-2"/>
    <n v="32"/>
    <n v="200"/>
    <m/>
    <m/>
    <x v="1"/>
    <s v="H-Shuswap River, Middle,"/>
    <s v="S-Shuswap R Low"/>
    <s v="BC"/>
    <s v="FRTH"/>
    <s v="TOMF"/>
    <s v="N"/>
    <n v="2.2945326278659611E-2"/>
    <m/>
  </r>
  <r>
    <s v="T"/>
    <n v="4.0999999999999996"/>
    <n v="20171204"/>
    <s v="CDFO"/>
    <s v="CDFO"/>
    <n v="3"/>
    <s v="181465"/>
    <x v="2"/>
    <m/>
    <m/>
    <m/>
    <m/>
    <n v="1"/>
    <n v="2"/>
    <x v="36"/>
    <n v="20130513"/>
    <n v="20130515"/>
    <s v="2FS  TOMFR0161"/>
    <s v="2FS  TOMFH1958"/>
    <s v="2FS  TOMFS0161"/>
    <x v="1"/>
    <s v="H"/>
    <s v="P"/>
    <s v="FR"/>
    <n v="6.36"/>
    <n v="81"/>
    <s v="N"/>
    <n v="5000"/>
    <n v="56432"/>
    <m/>
    <m/>
    <n v="0"/>
    <n v="1294"/>
    <n v="5000"/>
    <n v="859"/>
    <s v="B"/>
    <n v="1.4999999999999999E-2"/>
    <n v="31"/>
    <n v="200"/>
    <m/>
    <m/>
    <x v="1"/>
    <s v="H-Shuswap River, Middle,"/>
    <s v="S-Shuswap R Low"/>
    <s v="BC"/>
    <s v="FRTH"/>
    <s v="TOMF"/>
    <s v="N"/>
    <n v="2.2930252339098383E-2"/>
    <m/>
  </r>
  <r>
    <s v="T"/>
    <n v="4.0999999999999996"/>
    <n v="20171204"/>
    <s v="CDFO"/>
    <s v="CDFO"/>
    <n v="3"/>
    <s v="181865"/>
    <x v="2"/>
    <m/>
    <m/>
    <m/>
    <m/>
    <n v="1"/>
    <n v="3"/>
    <x v="36"/>
    <n v="20130515"/>
    <n v="20130528"/>
    <s v="2FS  LWFRR0107"/>
    <s v="2FS  LWFRH0107"/>
    <s v="2FS  LWFRS0107"/>
    <x v="1"/>
    <s v="H"/>
    <s v="P"/>
    <s v="VO"/>
    <n v="5"/>
    <m/>
    <s v="N"/>
    <n v="5000"/>
    <n v="49801"/>
    <m/>
    <m/>
    <n v="0"/>
    <n v="224058"/>
    <n v="5000"/>
    <n v="50"/>
    <s v="B"/>
    <n v="1E-3"/>
    <n v="40"/>
    <n v="1000"/>
    <m/>
    <s v="Discontinuation of double index tagging"/>
    <x v="16"/>
    <s v="H-Chilliwack River H"/>
    <s v="S-Chilliwack R"/>
    <s v="BC"/>
    <s v="FRTH"/>
    <s v="LWFR"/>
    <s v="N"/>
    <n v="4.4990662838095616"/>
    <m/>
  </r>
  <r>
    <s v="T"/>
    <n v="4.0999999999999996"/>
    <n v="20171204"/>
    <s v="CDFO"/>
    <s v="CDFO"/>
    <n v="3"/>
    <s v="181972"/>
    <x v="2"/>
    <m/>
    <m/>
    <m/>
    <m/>
    <n v="1"/>
    <n v="3"/>
    <x v="36"/>
    <n v="20130515"/>
    <n v="20130527"/>
    <s v="2FS  LWFRR0107"/>
    <s v="2FS  LWFRH0107"/>
    <s v="2FS  LWFRS0107"/>
    <x v="1"/>
    <s v="H"/>
    <s v="P"/>
    <s v="VO"/>
    <n v="5.25"/>
    <m/>
    <s v="N"/>
    <n v="5000"/>
    <n v="50621"/>
    <m/>
    <m/>
    <n v="0"/>
    <n v="242648"/>
    <n v="5000"/>
    <n v="356"/>
    <s v="B"/>
    <n v="7.0000000000000001E-3"/>
    <n v="48"/>
    <n v="1005"/>
    <m/>
    <s v="Discontinuation of double index tagging."/>
    <x v="16"/>
    <s v="H-Chilliwack River H"/>
    <s v="S-Chilliwack R"/>
    <s v="BC"/>
    <s v="FRTH"/>
    <s v="LWFR"/>
    <s v="N"/>
    <n v="4.7934256533849586"/>
    <m/>
  </r>
  <r>
    <s v="N"/>
    <n v="4.0999999999999996"/>
    <n v="20171204"/>
    <s v="CDFO"/>
    <s v="CDFO"/>
    <n v="3"/>
    <s v="!03NOCN05144"/>
    <x v="1"/>
    <m/>
    <m/>
    <m/>
    <m/>
    <n v="1"/>
    <n v="3"/>
    <x v="14"/>
    <n v="20060606"/>
    <n v="20060606"/>
    <s v="2FS  LWFRR0302"/>
    <s v="2FS  LWFRH0302"/>
    <s v="2FS  LWFRS0107"/>
    <x v="1"/>
    <s v="H"/>
    <s v="B"/>
    <m/>
    <n v="4.5"/>
    <m/>
    <s v="N"/>
    <m/>
    <m/>
    <m/>
    <m/>
    <n v="0"/>
    <n v="100000"/>
    <m/>
    <m/>
    <s v="B"/>
    <m/>
    <m/>
    <m/>
    <m/>
    <m/>
    <x v="32"/>
    <s v="H-Alouette River, South H"/>
    <s v="S-Chilliwack R"/>
    <s v="BC"/>
    <s v="FRTH"/>
    <s v="LWFR"/>
    <s v="N"/>
    <s v=""/>
    <m/>
  </r>
  <r>
    <s v="T"/>
    <n v="4.0999999999999996"/>
    <n v="20171204"/>
    <s v="CDFO"/>
    <s v="CDFO"/>
    <n v="3"/>
    <s v="181996"/>
    <x v="2"/>
    <m/>
    <m/>
    <m/>
    <m/>
    <n v="1"/>
    <n v="3"/>
    <x v="36"/>
    <n v="20130618"/>
    <n v="20130618"/>
    <s v="2FS  LWFRR0229"/>
    <s v="2FS  LWFRH0154"/>
    <s v="2FS  LWFRS0229"/>
    <x v="1"/>
    <s v="H"/>
    <s v="P"/>
    <s v="FR"/>
    <n v="6.6"/>
    <n v="84"/>
    <s v="N"/>
    <n v="5000"/>
    <n v="5066"/>
    <m/>
    <m/>
    <n v="5000"/>
    <n v="844"/>
    <n v="0"/>
    <n v="435"/>
    <s v="B"/>
    <n v="0.16"/>
    <m/>
    <m/>
    <m/>
    <m/>
    <x v="30"/>
    <s v="H-Chehalis River H"/>
    <s v="S-Harrison R"/>
    <s v="BC"/>
    <s v="FRTH"/>
    <s v="LWFR"/>
    <s v="N"/>
    <n v="0.1666008685353336"/>
    <m/>
  </r>
  <r>
    <s v="T"/>
    <n v="4.0999999999999996"/>
    <n v="20171204"/>
    <s v="CDFO"/>
    <s v="CDFO"/>
    <n v="3"/>
    <s v="181693"/>
    <x v="2"/>
    <m/>
    <m/>
    <m/>
    <m/>
    <n v="1"/>
    <n v="1"/>
    <x v="30"/>
    <n v="20130424"/>
    <n v="20130424"/>
    <s v="2FS  TOMMR0253"/>
    <s v="2FS  TOMMH0160"/>
    <s v="2FS  TOMMS0253"/>
    <x v="3"/>
    <s v="H"/>
    <s v="P"/>
    <s v="FR"/>
    <n v="18.190000000000001"/>
    <n v="115"/>
    <s v="N"/>
    <n v="5000"/>
    <n v="12279"/>
    <m/>
    <m/>
    <n v="5000"/>
    <n v="103"/>
    <m/>
    <m/>
    <s v="B"/>
    <n v="8.3000000000000001E-3"/>
    <n v="194"/>
    <n v="960"/>
    <m/>
    <m/>
    <x v="8"/>
    <s v="H-Spius Creek H"/>
    <s v="S-Nicola R"/>
    <s v="BC"/>
    <s v="FRTH"/>
    <s v="TOMM"/>
    <s v="N"/>
    <n v="8.3883052365827833E-3"/>
    <m/>
  </r>
  <r>
    <s v="N"/>
    <n v="4.0999999999999996"/>
    <n v="20171204"/>
    <s v="CDFO"/>
    <s v="CDFO"/>
    <n v="3"/>
    <s v="!03NOCN1574"/>
    <x v="1"/>
    <m/>
    <m/>
    <m/>
    <m/>
    <n v="1"/>
    <n v="2"/>
    <x v="12"/>
    <n v="20160422"/>
    <n v="20160422"/>
    <s v="2FS  TOMFR0161"/>
    <s v="2FS  TOMFH0289"/>
    <s v="2FS  TOMFS0161"/>
    <x v="4"/>
    <s v="H"/>
    <s v="P"/>
    <s v="FR"/>
    <n v="0.5"/>
    <m/>
    <s v="N"/>
    <m/>
    <m/>
    <m/>
    <m/>
    <n v="0"/>
    <n v="53428"/>
    <m/>
    <m/>
    <s v="B"/>
    <m/>
    <m/>
    <m/>
    <m/>
    <m/>
    <x v="1"/>
    <s v="H-Kingfisher Creek/ TOMF"/>
    <s v="S-Shuswap R Low"/>
    <s v="BC"/>
    <s v="FRTH"/>
    <s v="TOMF"/>
    <s v="N"/>
    <s v=""/>
    <m/>
  </r>
  <r>
    <s v="N"/>
    <n v="4.0999999999999996"/>
    <n v="20171204"/>
    <s v="CDFO"/>
    <s v="CDFO"/>
    <n v="3"/>
    <s v="!03NOCN1585"/>
    <x v="1"/>
    <m/>
    <m/>
    <m/>
    <m/>
    <n v="1"/>
    <n v="3"/>
    <x v="12"/>
    <n v="20160619"/>
    <n v="20160619"/>
    <s v="2FS  LWFRR0302"/>
    <s v="2FS  LWFRH0302"/>
    <s v="2FS  LWFRS0107"/>
    <x v="1"/>
    <s v="H"/>
    <s v="B"/>
    <s v="FR"/>
    <n v="4.8"/>
    <m/>
    <s v="N"/>
    <m/>
    <m/>
    <m/>
    <m/>
    <n v="0"/>
    <n v="4570"/>
    <m/>
    <m/>
    <s v="W"/>
    <m/>
    <m/>
    <m/>
    <m/>
    <m/>
    <x v="32"/>
    <s v="H-Alouette River, South H"/>
    <s v="S-Chilliwack R"/>
    <s v="BC"/>
    <s v="FRTH"/>
    <s v="LWFR"/>
    <s v="N"/>
    <s v=""/>
    <m/>
  </r>
  <r>
    <s v="N"/>
    <n v="4.0999999999999996"/>
    <n v="20171204"/>
    <s v="CDFO"/>
    <s v="CDFO"/>
    <n v="3"/>
    <s v="!03NOCN1466"/>
    <x v="1"/>
    <m/>
    <m/>
    <m/>
    <m/>
    <n v="1"/>
    <n v="1"/>
    <x v="6"/>
    <n v="20150505"/>
    <n v="20150506"/>
    <s v="2FS  TOMMR0160"/>
    <s v="2FS  TOMMH0160"/>
    <s v="2FS  TOMMS0160"/>
    <x v="2"/>
    <s v="H"/>
    <s v="B"/>
    <s v="MX"/>
    <n v="2.41"/>
    <m/>
    <s v="N"/>
    <m/>
    <m/>
    <m/>
    <m/>
    <n v="0"/>
    <n v="47688"/>
    <m/>
    <m/>
    <s v="B"/>
    <m/>
    <m/>
    <m/>
    <m/>
    <m/>
    <x v="21"/>
    <s v="H-Spius Creek H"/>
    <s v="S-Spius Cr"/>
    <s v="BC"/>
    <s v="FRTH"/>
    <s v="TOMM"/>
    <s v="N"/>
    <s v=""/>
    <m/>
  </r>
  <r>
    <s v="N"/>
    <n v="4.0999999999999996"/>
    <n v="20171204"/>
    <s v="CDFO"/>
    <s v="CDFO"/>
    <n v="3"/>
    <s v="!03NOCN1570"/>
    <x v="1"/>
    <m/>
    <m/>
    <m/>
    <m/>
    <n v="1"/>
    <n v="1"/>
    <x v="12"/>
    <n v="20160614"/>
    <n v="20160614"/>
    <s v="2FS  TOMMR0253"/>
    <s v="2FS  TOMMH0160"/>
    <s v="2FS  TOMMS0253"/>
    <x v="2"/>
    <s v="H"/>
    <s v="P"/>
    <s v="FR"/>
    <n v="1.1000000000000001"/>
    <m/>
    <s v="N"/>
    <m/>
    <m/>
    <m/>
    <m/>
    <n v="0"/>
    <n v="6626"/>
    <m/>
    <m/>
    <s v="B"/>
    <m/>
    <m/>
    <m/>
    <m/>
    <m/>
    <x v="8"/>
    <s v="H-Spius Creek H"/>
    <s v="S-Nicola R"/>
    <s v="BC"/>
    <s v="FRTH"/>
    <s v="TOMM"/>
    <s v="N"/>
    <s v=""/>
    <m/>
  </r>
  <r>
    <s v="N"/>
    <n v="4.0999999999999996"/>
    <n v="20171204"/>
    <s v="CDFO"/>
    <s v="CDFO"/>
    <n v="3"/>
    <s v="!03NOCN1571"/>
    <x v="1"/>
    <m/>
    <m/>
    <m/>
    <m/>
    <n v="1"/>
    <n v="1"/>
    <x v="12"/>
    <n v="20160608"/>
    <n v="20160608"/>
    <s v="2FS  TOMFR0132"/>
    <s v="2FS  TOMMH0160"/>
    <s v="2FS  TOMFS0132"/>
    <x v="2"/>
    <s v="H"/>
    <s v="P"/>
    <s v="FR"/>
    <n v="1.45"/>
    <m/>
    <s v="N"/>
    <m/>
    <m/>
    <m/>
    <m/>
    <n v="0"/>
    <n v="88736"/>
    <m/>
    <m/>
    <s v="B"/>
    <m/>
    <m/>
    <m/>
    <m/>
    <m/>
    <x v="35"/>
    <s v="H-Spius Creek H"/>
    <s v="S-Salmon R/TOMF"/>
    <s v="BC"/>
    <s v="FRTH"/>
    <s v="TOMF"/>
    <s v="N"/>
    <s v=""/>
    <m/>
  </r>
  <r>
    <s v="T"/>
    <n v="4.0999999999999996"/>
    <n v="20171204"/>
    <s v="CDFO"/>
    <s v="CDFO"/>
    <n v="3"/>
    <s v="180777"/>
    <x v="2"/>
    <m/>
    <m/>
    <m/>
    <m/>
    <n v="1"/>
    <n v="2"/>
    <x v="12"/>
    <n v="20160713"/>
    <n v="20160713"/>
    <s v="2FS  UPFRR0272"/>
    <s v="2FS  TOMMH0160"/>
    <s v="2FS  UPFRS0272"/>
    <x v="2"/>
    <s v="H"/>
    <s v="P"/>
    <s v="FR"/>
    <n v="2.8"/>
    <m/>
    <s v="N"/>
    <n v="5000"/>
    <n v="5215"/>
    <m/>
    <m/>
    <m/>
    <m/>
    <m/>
    <m/>
    <s v="C"/>
    <n v="0"/>
    <n v="1"/>
    <n v="100"/>
    <m/>
    <m/>
    <x v="0"/>
    <s v="H-Spius Creek H"/>
    <s v="S-Chilko R"/>
    <s v="BC"/>
    <s v="FRTH"/>
    <s v="UPFR"/>
    <s v="N"/>
    <n v="0"/>
    <m/>
  </r>
  <r>
    <s v="N"/>
    <n v="4.0999999999999996"/>
    <n v="20171204"/>
    <s v="CDFO"/>
    <s v="CDFO"/>
    <n v="3"/>
    <s v="!03NOCN1467"/>
    <x v="1"/>
    <m/>
    <m/>
    <m/>
    <m/>
    <n v="1"/>
    <n v="1"/>
    <x v="6"/>
    <n v="20150627"/>
    <n v="20150627"/>
    <s v="2FS  TOMMR0253"/>
    <s v="2FS  TOMMH0160"/>
    <s v="2FS  TOMMS0253"/>
    <x v="2"/>
    <s v="H"/>
    <s v="B"/>
    <s v="MX"/>
    <n v="1.6"/>
    <m/>
    <s v="N"/>
    <m/>
    <m/>
    <m/>
    <m/>
    <n v="0"/>
    <n v="28303"/>
    <m/>
    <m/>
    <s v="B"/>
    <m/>
    <m/>
    <m/>
    <m/>
    <m/>
    <x v="8"/>
    <s v="H-Spius Creek H"/>
    <s v="S-Nicola R"/>
    <s v="BC"/>
    <s v="FRTH"/>
    <s v="TOMM"/>
    <s v="N"/>
    <s v=""/>
    <m/>
  </r>
  <r>
    <s v="N"/>
    <n v="4.0999999999999996"/>
    <n v="20171204"/>
    <s v="CDFO"/>
    <s v="CDFO"/>
    <n v="3"/>
    <s v="!03NOCN1468"/>
    <x v="1"/>
    <m/>
    <m/>
    <m/>
    <m/>
    <n v="1"/>
    <n v="1"/>
    <x v="6"/>
    <n v="20150625"/>
    <n v="20150626"/>
    <s v="2FS  TOMFR0132"/>
    <s v="2FS  TOMMH0160"/>
    <s v="2FS  TOMFS0132"/>
    <x v="2"/>
    <s v="H"/>
    <s v="B"/>
    <s v="MX"/>
    <n v="1.76"/>
    <n v="56"/>
    <s v="N"/>
    <m/>
    <m/>
    <m/>
    <m/>
    <n v="0"/>
    <n v="75951"/>
    <m/>
    <m/>
    <s v="B"/>
    <m/>
    <m/>
    <m/>
    <m/>
    <m/>
    <x v="35"/>
    <s v="H-Spius Creek H"/>
    <s v="S-Salmon R/TOMF"/>
    <s v="BC"/>
    <s v="FRTH"/>
    <s v="TOMF"/>
    <s v="N"/>
    <s v=""/>
    <m/>
  </r>
  <r>
    <s v="N"/>
    <n v="4.0999999999999996"/>
    <n v="20171204"/>
    <s v="CDFO"/>
    <s v="CDFO"/>
    <n v="3"/>
    <s v="!03NOCN1475"/>
    <x v="1"/>
    <m/>
    <m/>
    <m/>
    <m/>
    <n v="1"/>
    <n v="2"/>
    <x v="6"/>
    <n v="20150601"/>
    <n v="20150605"/>
    <s v="2FS  UPFRR5685"/>
    <s v="2FS  UPFRH2480"/>
    <s v="2FS  UPFRS0155"/>
    <x v="2"/>
    <s v="H"/>
    <s v="B"/>
    <s v="FR"/>
    <m/>
    <m/>
    <s v="N"/>
    <m/>
    <m/>
    <m/>
    <m/>
    <n v="0"/>
    <n v="309"/>
    <m/>
    <m/>
    <s v="B"/>
    <m/>
    <m/>
    <m/>
    <m/>
    <m/>
    <x v="24"/>
    <s v="H-Quesnel Schools"/>
    <s v="S-Quesnel R"/>
    <s v="BC"/>
    <s v="FRTH"/>
    <s v="UPFR"/>
    <s v="N"/>
    <s v=""/>
    <m/>
  </r>
  <r>
    <s v="N"/>
    <n v="4.0999999999999996"/>
    <n v="20171204"/>
    <s v="CDFO"/>
    <s v="CDFO"/>
    <n v="3"/>
    <s v="!03NOCN1488"/>
    <x v="1"/>
    <m/>
    <m/>
    <m/>
    <m/>
    <n v="1"/>
    <n v="2"/>
    <x v="6"/>
    <n v="20150501"/>
    <n v="20150615"/>
    <s v="2FS  TOMFR0161"/>
    <s v="2FS  TOMFH1650"/>
    <s v="2FS  TOMFS0161"/>
    <x v="2"/>
    <s v="H"/>
    <s v="B"/>
    <s v="FR"/>
    <n v="3"/>
    <m/>
    <s v="N"/>
    <m/>
    <m/>
    <m/>
    <m/>
    <n v="0"/>
    <n v="990"/>
    <m/>
    <m/>
    <s v="B"/>
    <m/>
    <m/>
    <m/>
    <m/>
    <m/>
    <x v="1"/>
    <s v="H-N Okanagan-Shuswap Sch"/>
    <s v="S-Shuswap R Low"/>
    <s v="BC"/>
    <s v="FRTH"/>
    <s v="TOMF"/>
    <s v="N"/>
    <s v=""/>
    <m/>
  </r>
  <r>
    <s v="T"/>
    <n v="4.0999999999999996"/>
    <n v="20171204"/>
    <s v="CDFO"/>
    <s v="CDFO"/>
    <n v="3"/>
    <s v="180191"/>
    <x v="2"/>
    <m/>
    <m/>
    <m/>
    <m/>
    <n v="1"/>
    <n v="2"/>
    <x v="41"/>
    <n v="20170510"/>
    <n v="20170512"/>
    <s v="2FS  TOMFR0161"/>
    <s v="2FS  TOMFH1958"/>
    <s v="2FS  TOMFS0161"/>
    <x v="1"/>
    <s v="H"/>
    <s v="P"/>
    <s v="FR"/>
    <n v="6.05"/>
    <n v="80"/>
    <s v="N"/>
    <n v="5000"/>
    <n v="9437"/>
    <m/>
    <m/>
    <n v="5000"/>
    <n v="292"/>
    <m/>
    <m/>
    <s v="B"/>
    <n v="0.03"/>
    <n v="21"/>
    <n v="600"/>
    <m/>
    <m/>
    <x v="1"/>
    <s v="H-Shuswap River, Middle,"/>
    <s v="S-Shuswap R Low"/>
    <s v="BC"/>
    <s v="FRTH"/>
    <s v="TOMF"/>
    <s v="N"/>
    <n v="3.0942036664194129E-2"/>
    <m/>
  </r>
  <r>
    <s v="T"/>
    <n v="4.0999999999999996"/>
    <n v="20171204"/>
    <s v="CDFO"/>
    <s v="CDFO"/>
    <n v="3"/>
    <s v="183498"/>
    <x v="2"/>
    <m/>
    <m/>
    <m/>
    <m/>
    <n v="1"/>
    <n v="2"/>
    <x v="12"/>
    <n v="20170409"/>
    <n v="20170409"/>
    <s v="2FS  TOMFR1958"/>
    <s v="2FS  TOMFH1958"/>
    <s v="2FS  TOMFS1958"/>
    <x v="3"/>
    <s v="H"/>
    <s v="P"/>
    <s v="FR"/>
    <n v="18.23"/>
    <n v="117"/>
    <s v="N"/>
    <n v="5000"/>
    <n v="18824"/>
    <m/>
    <m/>
    <n v="5000"/>
    <n v="1096"/>
    <m/>
    <m/>
    <s v="B"/>
    <n v="5.5E-2"/>
    <n v="200"/>
    <n v="200"/>
    <m/>
    <m/>
    <x v="12"/>
    <s v="H-Shuswap River, Middle,"/>
    <s v="S-Shuswap R Middle"/>
    <s v="BC"/>
    <s v="FRTH"/>
    <s v="TOMF"/>
    <s v="N"/>
    <n v="5.8223544411389716E-2"/>
    <m/>
  </r>
  <r>
    <s v="T"/>
    <n v="4.0999999999999996"/>
    <n v="20171204"/>
    <s v="CDFO"/>
    <s v="CDFO"/>
    <n v="3"/>
    <s v="184183"/>
    <x v="2"/>
    <m/>
    <m/>
    <m/>
    <m/>
    <n v="1"/>
    <n v="1"/>
    <x v="12"/>
    <n v="20170501"/>
    <n v="20170503"/>
    <s v="2FS  TOMMR0253"/>
    <s v="2FS  TOMMH0160"/>
    <s v="2FS  TOMMS0253"/>
    <x v="3"/>
    <s v="H"/>
    <s v="P"/>
    <s v="FR"/>
    <n v="16.21"/>
    <m/>
    <s v="N"/>
    <n v="5000"/>
    <n v="51923"/>
    <m/>
    <m/>
    <n v="5000"/>
    <n v="5393"/>
    <m/>
    <m/>
    <s v="B"/>
    <n v="9.4100000000000003E-2"/>
    <m/>
    <m/>
    <m/>
    <m/>
    <x v="8"/>
    <s v="H-Spius Creek H"/>
    <s v="S-Nicola R"/>
    <s v="BC"/>
    <s v="FRTH"/>
    <s v="TOMM"/>
    <s v="N"/>
    <n v="0.10386533905976157"/>
    <m/>
  </r>
  <r>
    <s v="T"/>
    <n v="4.0999999999999996"/>
    <n v="20171204"/>
    <s v="CDFO"/>
    <s v="CDFO"/>
    <n v="3"/>
    <s v="182891"/>
    <x v="2"/>
    <m/>
    <m/>
    <m/>
    <m/>
    <n v="1"/>
    <n v="1"/>
    <x v="35"/>
    <n v="20150422"/>
    <n v="20150422"/>
    <s v="2FS  TOMMR0253"/>
    <s v="2FS  TOMMH0160"/>
    <s v="2FS  TOMMS0253"/>
    <x v="3"/>
    <s v="H"/>
    <s v="B"/>
    <s v="MX"/>
    <n v="17.75"/>
    <n v="116"/>
    <s v="N"/>
    <n v="5000"/>
    <n v="43742"/>
    <m/>
    <m/>
    <n v="5000"/>
    <n v="571"/>
    <n v="0"/>
    <n v="289"/>
    <s v="W"/>
    <n v="1.29E-2"/>
    <n v="209"/>
    <n v="853"/>
    <m/>
    <m/>
    <x v="8"/>
    <s v="H-Spius Creek H"/>
    <s v="S-Nicola R"/>
    <s v="BC"/>
    <s v="FRTH"/>
    <s v="TOMM"/>
    <s v="N"/>
    <n v="1.3053815554844314E-2"/>
    <m/>
  </r>
  <r>
    <s v="T"/>
    <n v="4.0999999999999996"/>
    <n v="20171204"/>
    <s v="CDFO"/>
    <s v="CDFO"/>
    <n v="3"/>
    <s v="181899"/>
    <x v="2"/>
    <m/>
    <m/>
    <m/>
    <m/>
    <n v="1"/>
    <n v="1"/>
    <x v="35"/>
    <n v="20150420"/>
    <n v="20150422"/>
    <s v="2FS  TOMMR0253"/>
    <s v="2FS  TOMMH0160"/>
    <s v="2FS  TOMMS0253"/>
    <x v="3"/>
    <s v="H"/>
    <s v="B"/>
    <s v="MX"/>
    <n v="16.920000000000002"/>
    <n v="114"/>
    <s v="N"/>
    <n v="5000"/>
    <n v="11893"/>
    <m/>
    <m/>
    <n v="0"/>
    <n v="523"/>
    <n v="5000"/>
    <n v="240"/>
    <s v="W"/>
    <n v="1.9800000000000002E-2"/>
    <n v="400"/>
    <n v="1113"/>
    <m/>
    <m/>
    <x v="8"/>
    <s v="H-Spius Creek H"/>
    <s v="S-Nicola R"/>
    <s v="BC"/>
    <s v="FRTH"/>
    <s v="TOMM"/>
    <s v="N"/>
    <n v="4.3975447742369458E-2"/>
    <m/>
  </r>
  <r>
    <s v="T"/>
    <n v="4.0999999999999996"/>
    <n v="20171204"/>
    <s v="CDFO"/>
    <s v="CDFO"/>
    <n v="3"/>
    <s v="183385"/>
    <x v="2"/>
    <m/>
    <m/>
    <m/>
    <m/>
    <n v="1"/>
    <n v="2"/>
    <x v="6"/>
    <n v="20150512"/>
    <n v="20150514"/>
    <s v="2FS  TOMFR0161"/>
    <s v="2FS  TOMFH1958"/>
    <s v="2FS  TOMFS0161"/>
    <x v="1"/>
    <s v="H"/>
    <s v="B"/>
    <s v="MX"/>
    <n v="5.92"/>
    <n v="79"/>
    <s v="N"/>
    <n v="5000"/>
    <n v="50584"/>
    <m/>
    <m/>
    <n v="5000"/>
    <n v="4585"/>
    <m/>
    <m/>
    <s v="B"/>
    <n v="0.04"/>
    <n v="33"/>
    <n v="200"/>
    <m/>
    <m/>
    <x v="1"/>
    <s v="H-Shuswap River, Middle,"/>
    <s v="S-Shuswap R Low"/>
    <s v="BC"/>
    <s v="FRTH"/>
    <s v="TOMF"/>
    <s v="N"/>
    <n v="9.064130950498181E-2"/>
    <m/>
  </r>
  <r>
    <s v="T"/>
    <n v="4.0999999999999996"/>
    <n v="20171204"/>
    <s v="CDFO"/>
    <s v="CDFO"/>
    <n v="3"/>
    <s v="183386"/>
    <x v="2"/>
    <m/>
    <m/>
    <m/>
    <m/>
    <n v="1"/>
    <n v="2"/>
    <x v="6"/>
    <n v="20150512"/>
    <n v="20150514"/>
    <s v="2FS  TOMFR0161"/>
    <s v="2FS  TOMFH1958"/>
    <s v="2FS  TOMFS0161"/>
    <x v="1"/>
    <s v="H"/>
    <s v="B"/>
    <s v="MX"/>
    <n v="5.92"/>
    <n v="79"/>
    <s v="N"/>
    <n v="5000"/>
    <n v="49216"/>
    <m/>
    <m/>
    <n v="5000"/>
    <n v="6509"/>
    <m/>
    <m/>
    <s v="B"/>
    <n v="0.04"/>
    <n v="26"/>
    <n v="200"/>
    <m/>
    <m/>
    <x v="1"/>
    <s v="H-Shuswap River, Middle,"/>
    <s v="S-Shuswap R Low"/>
    <s v="BC"/>
    <s v="FRTH"/>
    <s v="TOMF"/>
    <s v="N"/>
    <n v="0.13225373862158649"/>
    <m/>
  </r>
  <r>
    <s v="T"/>
    <n v="4.0999999999999996"/>
    <n v="20171204"/>
    <s v="CDFO"/>
    <s v="CDFO"/>
    <n v="3"/>
    <s v="183387"/>
    <x v="2"/>
    <m/>
    <m/>
    <m/>
    <m/>
    <n v="1"/>
    <n v="2"/>
    <x v="6"/>
    <n v="20150512"/>
    <n v="20150514"/>
    <s v="2FS  TOMFR0161"/>
    <s v="2FS  TOMFH1958"/>
    <s v="2FS  TOMFS0161"/>
    <x v="1"/>
    <s v="H"/>
    <s v="B"/>
    <s v="MX"/>
    <n v="5.92"/>
    <n v="79"/>
    <s v="N"/>
    <n v="5000"/>
    <n v="47624"/>
    <m/>
    <m/>
    <n v="5000"/>
    <n v="8642"/>
    <m/>
    <m/>
    <s v="B"/>
    <n v="0.08"/>
    <n v="23"/>
    <n v="200"/>
    <m/>
    <m/>
    <x v="1"/>
    <s v="H-Shuswap River, Middle,"/>
    <s v="S-Shuswap R Low"/>
    <s v="BC"/>
    <s v="FRTH"/>
    <s v="TOMF"/>
    <s v="N"/>
    <n v="0.1814631278347052"/>
    <m/>
  </r>
  <r>
    <s v="T"/>
    <n v="4.0999999999999996"/>
    <n v="20171204"/>
    <s v="CDFO"/>
    <s v="CDFO"/>
    <n v="3"/>
    <s v="184366"/>
    <x v="2"/>
    <m/>
    <m/>
    <m/>
    <m/>
    <n v="1"/>
    <n v="2"/>
    <x v="41"/>
    <n v="20170510"/>
    <n v="20170512"/>
    <s v="2FS  TOMFR0161"/>
    <s v="2FS  TOMFH1958"/>
    <s v="2FS  TOMFS0161"/>
    <x v="1"/>
    <s v="H"/>
    <s v="P"/>
    <s v="FR"/>
    <n v="6.05"/>
    <n v="80"/>
    <s v="N"/>
    <n v="5000"/>
    <n v="58815"/>
    <m/>
    <m/>
    <m/>
    <m/>
    <m/>
    <m/>
    <s v="B"/>
    <n v="0"/>
    <m/>
    <m/>
    <m/>
    <m/>
    <x v="1"/>
    <s v="H-Shuswap River, Middle,"/>
    <s v="S-Shuswap R Low"/>
    <s v="BC"/>
    <s v="FRTH"/>
    <s v="TOMF"/>
    <s v="N"/>
    <n v="0"/>
    <m/>
  </r>
  <r>
    <s v="N"/>
    <n v="4.0999999999999996"/>
    <n v="20171204"/>
    <s v="CDFO"/>
    <s v="CDFO"/>
    <n v="3"/>
    <s v="!03NOCN14100"/>
    <x v="1"/>
    <m/>
    <m/>
    <m/>
    <m/>
    <n v="1"/>
    <n v="1"/>
    <x v="6"/>
    <n v="20160411"/>
    <n v="20160413"/>
    <s v="2FS  TOMMR0160"/>
    <s v="2FS  TOMMH0160"/>
    <s v="2FS  TOMMS0160"/>
    <x v="3"/>
    <s v="H"/>
    <s v="P"/>
    <s v="FR"/>
    <n v="23"/>
    <m/>
    <s v="N"/>
    <m/>
    <m/>
    <m/>
    <m/>
    <n v="0"/>
    <n v="33685"/>
    <m/>
    <m/>
    <s v="W"/>
    <m/>
    <m/>
    <m/>
    <m/>
    <m/>
    <x v="21"/>
    <s v="H-Spius Creek H"/>
    <s v="S-Spius Cr"/>
    <s v="BC"/>
    <s v="FRTH"/>
    <s v="TOMM"/>
    <s v="N"/>
    <s v=""/>
    <m/>
  </r>
</pivotCacheRecords>
</file>

<file path=xl/pivotCache/pivotCacheRecords8.xml><?xml version="1.0" encoding="utf-8"?>
<pivotCacheRecords xmlns="http://schemas.openxmlformats.org/spreadsheetml/2006/main" xmlns:r="http://schemas.openxmlformats.org/officeDocument/2006/relationships" count="1914">
  <r>
    <s v="T"/>
    <n v="4.0999999999999996"/>
    <n v="20171204"/>
    <s v="CDFO"/>
    <s v="CDFO"/>
    <n v="3"/>
    <s v="021658"/>
    <n v="0"/>
    <m/>
    <m/>
    <m/>
    <m/>
    <n v="1"/>
    <n v="2"/>
    <x v="0"/>
    <n v="19790705"/>
    <n v="19790716"/>
    <s v="2FS  UPFRR0272"/>
    <m/>
    <s v="2FS  UPFRS0272"/>
    <x v="0"/>
    <s v="W"/>
    <s v="E"/>
    <m/>
    <n v="1.9"/>
    <m/>
    <m/>
    <n v="5000"/>
    <n v="149523"/>
    <m/>
    <m/>
    <n v="5000"/>
    <n v="2492"/>
    <m/>
    <m/>
    <m/>
    <n v="1.6400000000000001E-2"/>
    <n v="1"/>
    <m/>
    <m/>
    <m/>
    <s v="R-Chilko R"/>
    <s v="NA"/>
    <x v="0"/>
    <s v="BC"/>
    <s v="FRTH"/>
    <s v="UPFR"/>
    <s v="N"/>
    <n v="1.6666332269951779E-2"/>
    <m/>
  </r>
  <r>
    <s v="N"/>
    <n v="4.0999999999999996"/>
    <n v="20171204"/>
    <s v="CDFO"/>
    <s v="CDFO"/>
    <n v="3"/>
    <s v="!03NOCN9768"/>
    <m/>
    <m/>
    <m/>
    <m/>
    <m/>
    <n v="1"/>
    <n v="2"/>
    <x v="1"/>
    <n v="199805"/>
    <n v="199805"/>
    <s v="2FS  TOMFR0161"/>
    <s v="2FS  TOMFH2083"/>
    <s v="2FS  TOMFS0161"/>
    <x v="1"/>
    <s v="H"/>
    <s v="B"/>
    <s v="FR"/>
    <m/>
    <m/>
    <s v="N"/>
    <m/>
    <m/>
    <m/>
    <m/>
    <n v="0"/>
    <n v="490"/>
    <m/>
    <m/>
    <s v="B"/>
    <m/>
    <m/>
    <m/>
    <m/>
    <m/>
    <s v="R-Shuswap R Low"/>
    <s v="H-Revelstoke Schools"/>
    <x v="1"/>
    <s v="BC"/>
    <s v="FRTH"/>
    <s v="TOMF"/>
    <s v="N"/>
    <s v=""/>
    <m/>
  </r>
  <r>
    <s v="T"/>
    <n v="4.0999999999999996"/>
    <n v="20171204"/>
    <s v="CDFO"/>
    <s v="CDFO"/>
    <n v="3"/>
    <s v="181839"/>
    <n v="0"/>
    <m/>
    <m/>
    <m/>
    <m/>
    <n v="1"/>
    <n v="2"/>
    <x v="2"/>
    <n v="199505"/>
    <n v="199505"/>
    <s v="2FS  UPFRR0158"/>
    <s v="2FS  UPFRH0158"/>
    <s v="2FS  UPFRS0158"/>
    <x v="1"/>
    <s v="H"/>
    <s v="B"/>
    <m/>
    <n v="5"/>
    <m/>
    <s v="N"/>
    <n v="5000"/>
    <n v="32881"/>
    <m/>
    <m/>
    <m/>
    <m/>
    <m/>
    <m/>
    <m/>
    <m/>
    <n v="1"/>
    <n v="100"/>
    <m/>
    <s v="NECHAKO STUDY; HATCHERY CLOSED- NO'S ESTIM.; ALSO SEE 181840 &amp; 180562"/>
    <s v="R-Stuart R"/>
    <s v="H-Stuart River"/>
    <x v="2"/>
    <s v="BC"/>
    <s v="FRTH"/>
    <s v="UPFR"/>
    <s v="N"/>
    <n v="0"/>
    <m/>
  </r>
  <r>
    <s v="T"/>
    <n v="4.0999999999999996"/>
    <n v="20171204"/>
    <s v="CDFO"/>
    <s v="CDFO"/>
    <n v="3"/>
    <s v="181840"/>
    <n v="0"/>
    <m/>
    <m/>
    <m/>
    <m/>
    <n v="1"/>
    <n v="2"/>
    <x v="2"/>
    <n v="199505"/>
    <n v="199505"/>
    <s v="2FS  UPFRR0158"/>
    <s v="2FS  UPFRH0158"/>
    <s v="2FS  UPFRS0158"/>
    <x v="1"/>
    <s v="H"/>
    <s v="B"/>
    <m/>
    <n v="5"/>
    <m/>
    <s v="N"/>
    <n v="5000"/>
    <n v="32676"/>
    <m/>
    <m/>
    <m/>
    <m/>
    <m/>
    <m/>
    <m/>
    <m/>
    <n v="1"/>
    <n v="100"/>
    <m/>
    <s v="NECHAKO STUDY; HATCHERY CLOSED- NO'S ESTIM.; ALSO SEE 181839 &amp; 180562"/>
    <s v="R-Stuart R"/>
    <s v="H-Stuart River"/>
    <x v="2"/>
    <s v="BC"/>
    <s v="FRTH"/>
    <s v="UPFR"/>
    <s v="N"/>
    <n v="0"/>
    <m/>
  </r>
  <r>
    <s v="T"/>
    <n v="4.0999999999999996"/>
    <n v="20171204"/>
    <s v="CDFO"/>
    <s v="CDFO"/>
    <n v="3"/>
    <s v="023757"/>
    <n v="0"/>
    <m/>
    <m/>
    <m/>
    <m/>
    <n v="1"/>
    <n v="3"/>
    <x v="3"/>
    <n v="198606"/>
    <n v="19860610"/>
    <s v="2FS  LWFRR0154"/>
    <s v="2FS  LWFRH0154"/>
    <s v="2FS  LWFRS0224"/>
    <x v="1"/>
    <s v="H"/>
    <s v="B"/>
    <m/>
    <n v="3.8"/>
    <m/>
    <s v="N"/>
    <n v="5000"/>
    <n v="25248"/>
    <m/>
    <m/>
    <n v="0"/>
    <n v="77986"/>
    <n v="5000"/>
    <n v="384"/>
    <m/>
    <n v="1.4999999999999999E-2"/>
    <n v="11"/>
    <m/>
    <m/>
    <s v="TIME OF RELEASE 2: REPLICATE WITH 02/37/56"/>
    <s v="R-Chehalis R"/>
    <s v="H-Chehalis River H"/>
    <x v="3"/>
    <s v="BC"/>
    <s v="FRTH"/>
    <s v="LWFR"/>
    <s v="N"/>
    <n v="3.0887991128010142"/>
    <m/>
  </r>
  <r>
    <s v="T"/>
    <n v="4.0999999999999996"/>
    <n v="20171204"/>
    <s v="CDFO"/>
    <s v="CDFO"/>
    <n v="3"/>
    <s v="026347"/>
    <n v="0"/>
    <m/>
    <m/>
    <m/>
    <m/>
    <n v="1"/>
    <n v="1"/>
    <x v="4"/>
    <n v="199304"/>
    <n v="19930414"/>
    <s v="2FS  TOMMR0252"/>
    <s v="2FS  TOMMH0160"/>
    <s v="2FS  TOMMS0252"/>
    <x v="1"/>
    <s v="H"/>
    <s v="B"/>
    <m/>
    <n v="4.3"/>
    <n v="70"/>
    <s v="N"/>
    <n v="5000"/>
    <n v="15925"/>
    <m/>
    <m/>
    <n v="0"/>
    <n v="2715"/>
    <m/>
    <m/>
    <s v="W"/>
    <m/>
    <n v="1"/>
    <m/>
    <m/>
    <s v="EWOS-REP 2"/>
    <s v="R-Bonaparte R"/>
    <s v="H-Spius Creek H"/>
    <x v="4"/>
    <s v="BC"/>
    <s v="FRTH"/>
    <s v="TOMM"/>
    <s v="N"/>
    <n v="0.17048665620094192"/>
    <m/>
  </r>
  <r>
    <s v="T"/>
    <n v="4.0999999999999996"/>
    <n v="20171204"/>
    <s v="CDFO"/>
    <s v="CDFO"/>
    <n v="3"/>
    <s v="025104"/>
    <n v="0"/>
    <m/>
    <m/>
    <m/>
    <m/>
    <n v="1"/>
    <n v="2"/>
    <x v="5"/>
    <n v="198804"/>
    <n v="19880424"/>
    <s v="2FS  UPFRR0155"/>
    <s v="2FS  UPFRH0155"/>
    <s v="2FS  UPFRS0155"/>
    <x v="1"/>
    <s v="H"/>
    <s v="B"/>
    <m/>
    <n v="3.5"/>
    <n v="67"/>
    <s v="N"/>
    <n v="5000"/>
    <n v="26406"/>
    <m/>
    <m/>
    <n v="0"/>
    <n v="103527"/>
    <m/>
    <m/>
    <m/>
    <m/>
    <n v="1"/>
    <m/>
    <m/>
    <s v="HATCHERY RELEASE - EARLY"/>
    <s v="R-Quesnel R"/>
    <s v="H-Quesnel River H"/>
    <x v="5"/>
    <s v="BC"/>
    <s v="FRTH"/>
    <s v="UPFR"/>
    <s v="N"/>
    <n v="3.9205862304021815"/>
    <m/>
  </r>
  <r>
    <s v="T"/>
    <n v="4.0999999999999996"/>
    <n v="20171204"/>
    <s v="CDFO"/>
    <s v="CDFO"/>
    <n v="3"/>
    <s v="024024"/>
    <n v="0"/>
    <m/>
    <m/>
    <m/>
    <m/>
    <n v="1"/>
    <n v="2"/>
    <x v="3"/>
    <n v="198610"/>
    <n v="19861003"/>
    <s v="2FS  TOMFR0156"/>
    <s v="2FS  TOMFH0156"/>
    <s v="2FS  TOMFS0156"/>
    <x v="2"/>
    <s v="H"/>
    <s v="B"/>
    <m/>
    <n v="8.3000000000000007"/>
    <m/>
    <s v="N"/>
    <n v="5000"/>
    <n v="27335"/>
    <m/>
    <m/>
    <m/>
    <m/>
    <m/>
    <m/>
    <m/>
    <m/>
    <n v="3"/>
    <m/>
    <m/>
    <s v="TIME OF REL:FALL. SEE 023762-63,023801-01(SM),024024-25(FALL),022722,27,023150"/>
    <s v="R-Eagle R"/>
    <s v="H-Eagle River H"/>
    <x v="6"/>
    <s v="BC"/>
    <s v="FRTH"/>
    <s v="TOMF"/>
    <s v="N"/>
    <n v="0"/>
    <m/>
  </r>
  <r>
    <s v="N"/>
    <n v="4.0999999999999996"/>
    <n v="20171204"/>
    <s v="CDFO"/>
    <s v="CDFO"/>
    <n v="3"/>
    <s v="!03NOCN9797"/>
    <m/>
    <m/>
    <m/>
    <m/>
    <m/>
    <n v="1"/>
    <n v="2"/>
    <x v="1"/>
    <n v="199805"/>
    <n v="199805"/>
    <s v="2FS  UPFRR0155"/>
    <s v="2FS  UPFRH0022"/>
    <s v="2FS  UPFRS0155"/>
    <x v="1"/>
    <s v="H"/>
    <s v="B"/>
    <s v="FR"/>
    <n v="3"/>
    <m/>
    <s v="N"/>
    <m/>
    <m/>
    <m/>
    <m/>
    <n v="0"/>
    <n v="240"/>
    <m/>
    <m/>
    <s v="B"/>
    <m/>
    <m/>
    <m/>
    <m/>
    <m/>
    <s v="R-Quesnel R"/>
    <s v="H-Williams Lk Schools"/>
    <x v="5"/>
    <s v="BC"/>
    <s v="FRTH"/>
    <s v="UPFR"/>
    <s v="N"/>
    <s v=""/>
    <m/>
  </r>
  <r>
    <s v="N"/>
    <n v="4.0999999999999996"/>
    <n v="20171204"/>
    <s v="CDFO"/>
    <s v="CDFO"/>
    <n v="3"/>
    <s v="!03NOCN1479"/>
    <m/>
    <m/>
    <m/>
    <m/>
    <m/>
    <n v="1"/>
    <n v="2"/>
    <x v="6"/>
    <n v="20150526"/>
    <n v="20150526"/>
    <s v="2FS  UPFRR0272"/>
    <s v="2FS  UPFRH0022"/>
    <s v="2FS  UPFRS0272"/>
    <x v="2"/>
    <s v="H"/>
    <s v="B"/>
    <s v="FR"/>
    <m/>
    <m/>
    <s v="N"/>
    <m/>
    <m/>
    <m/>
    <m/>
    <n v="0"/>
    <n v="18"/>
    <m/>
    <m/>
    <s v="C"/>
    <m/>
    <m/>
    <m/>
    <m/>
    <m/>
    <s v="R-Chilko R"/>
    <s v="H-Williams Lk Schools"/>
    <x v="0"/>
    <s v="BC"/>
    <s v="FRTH"/>
    <s v="UPFR"/>
    <s v="N"/>
    <s v=""/>
    <m/>
  </r>
  <r>
    <s v="T"/>
    <n v="4.0999999999999996"/>
    <n v="20171204"/>
    <s v="CDFO"/>
    <s v="CDFO"/>
    <n v="3"/>
    <s v="021812"/>
    <n v="0"/>
    <m/>
    <m/>
    <m/>
    <m/>
    <n v="1"/>
    <n v="2"/>
    <x v="7"/>
    <n v="1980"/>
    <n v="198007"/>
    <s v="2FS  UPFRR0377"/>
    <m/>
    <s v="2FS  UPFRS0158"/>
    <x v="0"/>
    <s v="W"/>
    <m/>
    <m/>
    <m/>
    <m/>
    <m/>
    <n v="5000"/>
    <n v="26959"/>
    <m/>
    <m/>
    <n v="5000"/>
    <n v="828"/>
    <m/>
    <m/>
    <m/>
    <n v="2.98E-2"/>
    <n v="2"/>
    <m/>
    <m/>
    <m/>
    <s v="R-Davidsons Landing"/>
    <s v="NA"/>
    <x v="2"/>
    <s v="BC"/>
    <s v="FRTH"/>
    <s v="UPFR"/>
    <s v="N"/>
    <n v="3.0713305389665789E-2"/>
    <m/>
  </r>
  <r>
    <s v="T"/>
    <n v="4.0999999999999996"/>
    <n v="20171204"/>
    <s v="CDFO"/>
    <s v="CDFO"/>
    <n v="3"/>
    <s v="180576"/>
    <n v="12"/>
    <m/>
    <m/>
    <m/>
    <m/>
    <n v="1"/>
    <n v="1"/>
    <x v="8"/>
    <n v="20120419"/>
    <n v="20120424"/>
    <s v="2FS  TOMMR0253"/>
    <s v="2FS  TOMMH0160"/>
    <s v="2FS  TOMMS0253"/>
    <x v="3"/>
    <s v="H"/>
    <s v="P"/>
    <s v="FR"/>
    <n v="14.3"/>
    <n v="107"/>
    <s v="N"/>
    <n v="5000"/>
    <n v="7724"/>
    <m/>
    <m/>
    <n v="0"/>
    <n v="863"/>
    <n v="5000"/>
    <n v="164"/>
    <s v="B"/>
    <n v="2.1000000000000001E-2"/>
    <m/>
    <m/>
    <m/>
    <m/>
    <s v="R-Nicola R"/>
    <s v="H-Spius Creek H"/>
    <x v="7"/>
    <s v="BC"/>
    <s v="FRTH"/>
    <s v="TOMM"/>
    <s v="N"/>
    <n v="0.111729673744174"/>
    <m/>
  </r>
  <r>
    <s v="N"/>
    <n v="4.0999999999999996"/>
    <n v="20171204"/>
    <s v="CDFO"/>
    <s v="CDFO"/>
    <n v="3"/>
    <s v="!03NOCN8678"/>
    <m/>
    <m/>
    <m/>
    <m/>
    <m/>
    <n v="1"/>
    <n v="1"/>
    <x v="9"/>
    <n v="19870515"/>
    <n v="19870515"/>
    <s v="2FS  UPFRR1625"/>
    <s v="2FS  UPFRH2150"/>
    <s v="2FS  UPFRS1625"/>
    <x v="1"/>
    <s v="H"/>
    <s v="B"/>
    <s v="FR"/>
    <n v="4"/>
    <m/>
    <s v="N"/>
    <m/>
    <m/>
    <m/>
    <m/>
    <n v="0"/>
    <n v="24"/>
    <m/>
    <m/>
    <m/>
    <m/>
    <m/>
    <m/>
    <m/>
    <m/>
    <s v="R-Salmon R/UPFR"/>
    <s v="H-Nechako Lks (Vanderh) S"/>
    <x v="8"/>
    <s v="BC"/>
    <s v="FRTH"/>
    <s v="UPFR"/>
    <s v="N"/>
    <s v=""/>
    <m/>
  </r>
  <r>
    <s v="N"/>
    <n v="4.0999999999999996"/>
    <n v="20171204"/>
    <s v="CDFO"/>
    <s v="CDFO"/>
    <n v="3"/>
    <s v="!03NOCN08112"/>
    <m/>
    <m/>
    <m/>
    <m/>
    <m/>
    <n v="1"/>
    <n v="3"/>
    <x v="10"/>
    <n v="20090623"/>
    <n v="20090625"/>
    <s v="2FS  LWFRR0499"/>
    <s v="2FS  LWFRH0499"/>
    <s v="2FS  LWFRS0107"/>
    <x v="1"/>
    <s v="H"/>
    <s v="P"/>
    <m/>
    <n v="2"/>
    <m/>
    <s v="N"/>
    <m/>
    <m/>
    <m/>
    <m/>
    <n v="0"/>
    <n v="85000"/>
    <m/>
    <m/>
    <s v="B"/>
    <m/>
    <m/>
    <m/>
    <m/>
    <m/>
    <s v="R-Coquitlam R"/>
    <s v="H-Coquitlam River H"/>
    <x v="9"/>
    <s v="BC"/>
    <s v="FRTH"/>
    <s v="LWFR"/>
    <s v="N"/>
    <s v=""/>
    <m/>
  </r>
  <r>
    <s v="T"/>
    <n v="4.0999999999999996"/>
    <n v="20171204"/>
    <s v="CDFO"/>
    <s v="CDFO"/>
    <n v="3"/>
    <s v="024403"/>
    <n v="0"/>
    <m/>
    <m/>
    <m/>
    <m/>
    <n v="1"/>
    <n v="3"/>
    <x v="9"/>
    <n v="198704"/>
    <n v="19870416"/>
    <s v="2FS  LWFRR0154"/>
    <s v="2FS  LWFRH0154"/>
    <s v="2FS  LWFRS0224"/>
    <x v="2"/>
    <s v="H"/>
    <s v="B"/>
    <m/>
    <n v="1.2"/>
    <m/>
    <s v="N"/>
    <n v="5000"/>
    <n v="26333"/>
    <m/>
    <m/>
    <n v="5000"/>
    <n v="244"/>
    <m/>
    <m/>
    <m/>
    <n v="9.1999999999999998E-3"/>
    <n v="86"/>
    <m/>
    <m/>
    <s v="TIME OF RELEASE - EARLY"/>
    <s v="R-Chehalis R"/>
    <s v="H-Chehalis River H"/>
    <x v="3"/>
    <s v="BC"/>
    <s v="FRTH"/>
    <s v="LWFR"/>
    <s v="N"/>
    <n v="9.2659400751908243E-3"/>
    <m/>
  </r>
  <r>
    <s v="T"/>
    <n v="4.0999999999999996"/>
    <n v="20171204"/>
    <s v="CDFO"/>
    <s v="CDFO"/>
    <n v="3"/>
    <s v="024404"/>
    <n v="0"/>
    <m/>
    <m/>
    <m/>
    <m/>
    <n v="1"/>
    <n v="3"/>
    <x v="9"/>
    <n v="198704"/>
    <n v="19870430"/>
    <s v="2FS  LWFRR0154"/>
    <s v="2FS  LWFRH0154"/>
    <s v="2FS  LWFRS0224"/>
    <x v="2"/>
    <s v="H"/>
    <s v="B"/>
    <m/>
    <n v="1.7"/>
    <m/>
    <s v="N"/>
    <n v="5000"/>
    <n v="26339"/>
    <m/>
    <m/>
    <n v="0"/>
    <n v="25326"/>
    <n v="5000"/>
    <n v="132"/>
    <m/>
    <n v="5.0000000000000001E-3"/>
    <n v="2"/>
    <m/>
    <m/>
    <s v="TIME OF RELEASE - EARLY"/>
    <s v="R-Chehalis R"/>
    <s v="H-Chehalis River H"/>
    <x v="3"/>
    <s v="BC"/>
    <s v="FRTH"/>
    <s v="LWFR"/>
    <s v="N"/>
    <n v="0.96153992178898207"/>
    <m/>
  </r>
  <r>
    <s v="T"/>
    <n v="4.0999999999999996"/>
    <n v="20171204"/>
    <s v="CDFO"/>
    <s v="CDFO"/>
    <n v="3"/>
    <s v="025519"/>
    <n v="9"/>
    <m/>
    <m/>
    <m/>
    <m/>
    <n v="1"/>
    <n v="2"/>
    <x v="5"/>
    <n v="198805"/>
    <n v="19880514"/>
    <s v="2FS  TOMFR2616"/>
    <s v="2FS  TOMFH0162"/>
    <s v="2FS  TOMFS0162"/>
    <x v="1"/>
    <s v="H"/>
    <s v="B"/>
    <m/>
    <n v="4.4000000000000004"/>
    <n v="73"/>
    <s v="N"/>
    <n v="5000"/>
    <n v="76357"/>
    <m/>
    <m/>
    <n v="0"/>
    <n v="124915"/>
    <n v="5000"/>
    <n v="168"/>
    <s v="B"/>
    <n v="2.2000000000000001E-3"/>
    <n v="1"/>
    <m/>
    <m/>
    <s v="TIME OF RELEASE -MID. SEE 025424-26(EARLY), 025227-28(LATE)."/>
    <s v="R-Lonespoon Cr"/>
    <s v="H-Clearwater River, Up, H"/>
    <x v="10"/>
    <s v="BC"/>
    <s v="FRTH"/>
    <s v="TOMF"/>
    <s v="N"/>
    <n v="1.6359338371072725"/>
    <m/>
  </r>
  <r>
    <s v="T"/>
    <n v="4.0999999999999996"/>
    <n v="20171204"/>
    <s v="CDFO"/>
    <s v="CDFO"/>
    <n v="3"/>
    <s v="020815"/>
    <n v="0"/>
    <m/>
    <m/>
    <m/>
    <m/>
    <n v="1"/>
    <n v="2"/>
    <x v="11"/>
    <n v="199104"/>
    <n v="19910409"/>
    <s v="2FS  TOMFR0156"/>
    <s v="2FS  TOMFH0156"/>
    <s v="2FS  TOMFS0156"/>
    <x v="3"/>
    <s v="H"/>
    <s v="P"/>
    <m/>
    <n v="22.6"/>
    <m/>
    <s v="W"/>
    <n v="5000"/>
    <n v="33827"/>
    <m/>
    <m/>
    <n v="5000"/>
    <n v="204"/>
    <m/>
    <m/>
    <m/>
    <n v="6.0000000000000001E-3"/>
    <n v="1"/>
    <n v="100"/>
    <m/>
    <s v="TIME OF RELEASE-YEARLING. TREATED FOR BKD 1 WK BEFORE RELEASE"/>
    <s v="R-Eagle R"/>
    <s v="H-Eagle River H"/>
    <x v="6"/>
    <s v="BC"/>
    <s v="FRTH"/>
    <s v="TOMF"/>
    <s v="N"/>
    <n v="6.0306855470482158E-3"/>
    <m/>
  </r>
  <r>
    <s v="T"/>
    <n v="4.0999999999999996"/>
    <n v="20171204"/>
    <s v="CDFO"/>
    <s v="CDFO"/>
    <n v="3"/>
    <s v="024405"/>
    <n v="0"/>
    <m/>
    <m/>
    <m/>
    <m/>
    <n v="1"/>
    <n v="3"/>
    <x v="9"/>
    <n v="198704"/>
    <n v="19870430"/>
    <s v="2FS  LWFRR0154"/>
    <s v="2FS  LWFRH0154"/>
    <s v="2FS  LWFRS0224"/>
    <x v="2"/>
    <s v="H"/>
    <s v="B"/>
    <m/>
    <n v="1.7"/>
    <m/>
    <s v="N"/>
    <n v="5000"/>
    <n v="25686"/>
    <m/>
    <m/>
    <n v="0"/>
    <n v="24699"/>
    <n v="5000"/>
    <n v="391"/>
    <m/>
    <n v="1.4999999999999999E-2"/>
    <n v="2"/>
    <m/>
    <m/>
    <s v="TIME OF RELEASE - EARLY"/>
    <s v="R-Chehalis R"/>
    <s v="H-Chehalis River H"/>
    <x v="3"/>
    <s v="BC"/>
    <s v="FRTH"/>
    <s v="LWFR"/>
    <s v="N"/>
    <n v="0.96157439850502224"/>
    <m/>
  </r>
  <r>
    <s v="T"/>
    <n v="4.0999999999999996"/>
    <n v="20171204"/>
    <s v="CDFO"/>
    <s v="CDFO"/>
    <n v="3"/>
    <s v="184182"/>
    <n v="12"/>
    <m/>
    <m/>
    <m/>
    <m/>
    <n v="1"/>
    <n v="1"/>
    <x v="12"/>
    <n v="20170420"/>
    <n v="20170420"/>
    <s v="2FS  TOMMR0253"/>
    <s v="2FS  TOMMH0160"/>
    <s v="2FS  TOMMS0253"/>
    <x v="3"/>
    <s v="H"/>
    <s v="P"/>
    <s v="FR"/>
    <m/>
    <m/>
    <s v="N"/>
    <n v="5000"/>
    <n v="52224"/>
    <m/>
    <m/>
    <n v="5000"/>
    <n v="5424"/>
    <m/>
    <m/>
    <s v="B"/>
    <n v="9.4100000000000003E-2"/>
    <m/>
    <m/>
    <m/>
    <m/>
    <s v="R-Nicola R"/>
    <s v="H-Spius Creek H"/>
    <x v="7"/>
    <s v="BC"/>
    <s v="FRTH"/>
    <s v="TOMM"/>
    <s v="N"/>
    <n v="0.10386029411764706"/>
    <m/>
  </r>
  <r>
    <s v="T"/>
    <n v="4.0999999999999996"/>
    <n v="20171204"/>
    <s v="CDFO"/>
    <s v="CDFO"/>
    <n v="3"/>
    <s v="025340"/>
    <n v="0"/>
    <m/>
    <m/>
    <m/>
    <m/>
    <n v="1"/>
    <n v="2"/>
    <x v="5"/>
    <n v="198805"/>
    <n v="19880516"/>
    <s v="2FS  TOMFR1958"/>
    <s v="2FS  TOMFH1958"/>
    <s v="2FS  TOMFS1958"/>
    <x v="1"/>
    <s v="H"/>
    <s v="B"/>
    <m/>
    <n v="6.1"/>
    <n v="82"/>
    <s v="N"/>
    <n v="5000"/>
    <n v="26085"/>
    <m/>
    <m/>
    <n v="0"/>
    <n v="230974"/>
    <m/>
    <m/>
    <s v="B"/>
    <m/>
    <n v="6"/>
    <m/>
    <m/>
    <s v="TIME OF RELEASE: LATE. SEE 025341"/>
    <s v="R-Shuswap R Middle"/>
    <s v="H-Shuswap River, Middle,"/>
    <x v="11"/>
    <s v="BC"/>
    <s v="FRTH"/>
    <s v="TOMF"/>
    <s v="N"/>
    <n v="8.8546674333908371"/>
    <m/>
  </r>
  <r>
    <s v="T"/>
    <n v="4.0999999999999996"/>
    <n v="20171204"/>
    <s v="CDFO"/>
    <s v="CDFO"/>
    <n v="3"/>
    <s v="180163"/>
    <n v="0"/>
    <m/>
    <m/>
    <m/>
    <m/>
    <n v="1"/>
    <n v="2"/>
    <x v="13"/>
    <n v="199207"/>
    <n v="19920713"/>
    <s v="2FS  UPFRR0155"/>
    <s v="2FS  UPFRH0155"/>
    <s v="2FS  UPFRS0155"/>
    <x v="1"/>
    <s v="H"/>
    <s v="B"/>
    <m/>
    <n v="11.3"/>
    <n v="99"/>
    <s v="N"/>
    <n v="5000"/>
    <n v="43326"/>
    <m/>
    <m/>
    <n v="5000"/>
    <n v="218"/>
    <m/>
    <m/>
    <m/>
    <n v="5.0000000000000001E-3"/>
    <n v="120"/>
    <n v="200"/>
    <m/>
    <s v="QUESNEL LAKE OUTLET RELEASE. REDS. POST FRESHET RELEASE"/>
    <s v="R-Quesnel R"/>
    <s v="H-Quesnel River H"/>
    <x v="5"/>
    <s v="BC"/>
    <s v="FRTH"/>
    <s v="UPFR"/>
    <s v="N"/>
    <n v="5.0316207358168307E-3"/>
    <m/>
  </r>
  <r>
    <s v="T"/>
    <n v="4.0999999999999996"/>
    <n v="20171204"/>
    <s v="CDFO"/>
    <s v="CDFO"/>
    <n v="3"/>
    <s v="020734"/>
    <n v="0"/>
    <m/>
    <m/>
    <m/>
    <m/>
    <n v="1"/>
    <n v="1"/>
    <x v="11"/>
    <n v="199007"/>
    <n v="19900704"/>
    <s v="2FS  LWFRR0152"/>
    <s v="2FS  LWFRH0152"/>
    <s v="2FS  LWFRS0152"/>
    <x v="1"/>
    <s v="H"/>
    <s v="B"/>
    <m/>
    <n v="3.6"/>
    <m/>
    <s v="N"/>
    <n v="5000"/>
    <n v="24977"/>
    <m/>
    <m/>
    <n v="0"/>
    <n v="8245"/>
    <n v="5000"/>
    <n v="63"/>
    <s v="B"/>
    <n v="2.5000000000000001E-3"/>
    <n v="1"/>
    <n v="100"/>
    <m/>
    <s v="BIRKENHEAD REARED.MILD FURUNCULSIS @ RELEASE"/>
    <s v="R-Birkenhead R"/>
    <s v="H-Birkenhead River H"/>
    <x v="12"/>
    <s v="BC"/>
    <s v="FRTH"/>
    <s v="LWFR"/>
    <s v="N"/>
    <n v="0.3301036953997678"/>
    <m/>
  </r>
  <r>
    <s v="T"/>
    <n v="4.0999999999999996"/>
    <n v="20171204"/>
    <s v="CDFO"/>
    <s v="CDFO"/>
    <n v="3"/>
    <s v="020735"/>
    <n v="0"/>
    <m/>
    <m/>
    <m/>
    <m/>
    <n v="1"/>
    <n v="1"/>
    <x v="11"/>
    <n v="199007"/>
    <n v="19900704"/>
    <s v="2FS  LWFRR0152"/>
    <s v="2FS  LWFRH0152"/>
    <s v="2FS  LWFRS0152"/>
    <x v="1"/>
    <s v="H"/>
    <s v="B"/>
    <m/>
    <n v="3.8"/>
    <m/>
    <s v="N"/>
    <n v="5000"/>
    <n v="25042"/>
    <m/>
    <m/>
    <n v="0"/>
    <n v="8642"/>
    <n v="5000"/>
    <n v="63"/>
    <s v="B"/>
    <n v="2.5000000000000001E-3"/>
    <n v="1"/>
    <n v="100"/>
    <m/>
    <s v="BIRKENHEAD REARED.MILD FURUNCULOSIS @ RELEASE"/>
    <s v="R-Birkenhead R"/>
    <s v="H-Birkenhead River H"/>
    <x v="12"/>
    <s v="BC"/>
    <s v="FRTH"/>
    <s v="LWFR"/>
    <s v="N"/>
    <n v="0.3451002316108937"/>
    <m/>
  </r>
  <r>
    <s v="N"/>
    <n v="4.0999999999999996"/>
    <n v="20171204"/>
    <s v="CDFO"/>
    <s v="CDFO"/>
    <n v="3"/>
    <s v="!03NOCN0504"/>
    <m/>
    <m/>
    <m/>
    <m/>
    <m/>
    <n v="1"/>
    <n v="3"/>
    <x v="14"/>
    <n v="20060601"/>
    <n v="20060601"/>
    <s v="2FS  LWFRR0244"/>
    <s v="2FS  LWFRH0150"/>
    <s v="2FS  LWFRS0244"/>
    <x v="1"/>
    <s v="H"/>
    <s v="P"/>
    <m/>
    <n v="8.1"/>
    <n v="91"/>
    <s v="N"/>
    <m/>
    <m/>
    <m/>
    <m/>
    <n v="0"/>
    <n v="173586"/>
    <m/>
    <m/>
    <s v="B"/>
    <m/>
    <m/>
    <m/>
    <m/>
    <m/>
    <s v="R-Stave R"/>
    <s v="H-Inch Creek H"/>
    <x v="13"/>
    <s v="BC"/>
    <s v="FRTH"/>
    <s v="LWFR"/>
    <s v="N"/>
    <s v=""/>
    <m/>
  </r>
  <r>
    <s v="T"/>
    <n v="4.0999999999999996"/>
    <n v="20171204"/>
    <s v="CDFO"/>
    <s v="CDFO"/>
    <n v="3"/>
    <s v="022525"/>
    <n v="0"/>
    <m/>
    <m/>
    <m/>
    <m/>
    <n v="1"/>
    <n v="3"/>
    <x v="15"/>
    <n v="198305"/>
    <n v="19830520"/>
    <s v="2FS  LWFRR0154"/>
    <s v="2FS  LWFRH0154"/>
    <s v="2FS  LWFRS0229"/>
    <x v="1"/>
    <s v="H"/>
    <s v="B"/>
    <m/>
    <n v="4.2"/>
    <m/>
    <s v="N"/>
    <n v="5000"/>
    <n v="38415"/>
    <m/>
    <m/>
    <n v="0"/>
    <n v="95812"/>
    <n v="5000"/>
    <n v="1399"/>
    <m/>
    <n v="3.5099999999999999E-2"/>
    <n v="1"/>
    <m/>
    <m/>
    <s v="TIME AND SIZE: LARGE EARLY RELEASE"/>
    <s v="R-Chehalis R"/>
    <s v="H-Chehalis River H"/>
    <x v="14"/>
    <s v="BC"/>
    <s v="FRTH"/>
    <s v="LWFR"/>
    <s v="N"/>
    <n v="2.4941298971755823"/>
    <m/>
  </r>
  <r>
    <s v="N"/>
    <n v="4.0999999999999996"/>
    <n v="20171204"/>
    <s v="CDFO"/>
    <s v="CDFO"/>
    <n v="3"/>
    <s v="!03NOCN9563"/>
    <m/>
    <m/>
    <m/>
    <m/>
    <m/>
    <n v="1"/>
    <n v="1"/>
    <x v="16"/>
    <n v="199605"/>
    <n v="199605"/>
    <s v="2FS  UPFRR1625"/>
    <s v="2FS  UPFRH1651"/>
    <s v="2FS  UPFRS1625"/>
    <x v="1"/>
    <s v="H"/>
    <s v="B"/>
    <s v="FR"/>
    <n v="3"/>
    <m/>
    <s v="N"/>
    <m/>
    <m/>
    <m/>
    <m/>
    <n v="0"/>
    <n v="20"/>
    <m/>
    <m/>
    <s v="B"/>
    <m/>
    <m/>
    <m/>
    <m/>
    <m/>
    <s v="R-Salmon R/UPFR"/>
    <s v="H-Pr George (Mackenzie) S"/>
    <x v="8"/>
    <s v="BC"/>
    <s v="FRTH"/>
    <s v="UPFR"/>
    <s v="N"/>
    <s v=""/>
    <m/>
  </r>
  <r>
    <s v="T"/>
    <n v="4.0999999999999996"/>
    <n v="20171204"/>
    <s v="CDFO"/>
    <s v="CDFO"/>
    <n v="3"/>
    <s v="025208"/>
    <n v="0"/>
    <m/>
    <m/>
    <m/>
    <m/>
    <n v="1"/>
    <n v="1"/>
    <x v="5"/>
    <n v="198904"/>
    <n v="19890411"/>
    <s v="2FS  UPFRR1890"/>
    <s v="2FS  UPFRH0270"/>
    <s v="2FS  UPFRS1890"/>
    <x v="3"/>
    <s v="H"/>
    <s v="P"/>
    <m/>
    <n v="12.15"/>
    <m/>
    <s v="N"/>
    <n v="5000"/>
    <n v="10734"/>
    <m/>
    <m/>
    <n v="0"/>
    <n v="457"/>
    <m/>
    <m/>
    <s v="B"/>
    <m/>
    <n v="1"/>
    <m/>
    <m/>
    <m/>
    <s v="R-Dome Cr"/>
    <s v="H-Penny H"/>
    <x v="15"/>
    <s v="BC"/>
    <s v="FRTH"/>
    <s v="UPFR"/>
    <s v="N"/>
    <n v="4.2574995341904232E-2"/>
    <m/>
  </r>
  <r>
    <s v="T"/>
    <n v="4.0999999999999996"/>
    <n v="20171204"/>
    <s v="CDFO"/>
    <s v="CDFO"/>
    <n v="3"/>
    <s v="024740"/>
    <n v="0"/>
    <m/>
    <m/>
    <m/>
    <m/>
    <n v="1"/>
    <n v="3"/>
    <x v="5"/>
    <n v="198805"/>
    <n v="19880515"/>
    <s v="2FS  LWFRR0154"/>
    <s v="2FS  LWFRH0154"/>
    <s v="2FS  LWFRS0229"/>
    <x v="2"/>
    <s v="H"/>
    <s v="B"/>
    <m/>
    <n v="3"/>
    <n v="66"/>
    <s v="N"/>
    <n v="5000"/>
    <n v="27006"/>
    <m/>
    <m/>
    <n v="0"/>
    <n v="47104"/>
    <n v="5000"/>
    <n v="87"/>
    <s v="W"/>
    <n v="3.2000000000000002E-3"/>
    <n v="21"/>
    <m/>
    <m/>
    <s v="TIME AND SIZE: SPRING"/>
    <s v="R-Chehalis R"/>
    <s v="H-Chehalis River H"/>
    <x v="14"/>
    <s v="BC"/>
    <s v="FRTH"/>
    <s v="LWFR"/>
    <s v="N"/>
    <n v="1.7442049914833742"/>
    <m/>
  </r>
  <r>
    <s v="T"/>
    <n v="4.0999999999999996"/>
    <n v="20171204"/>
    <s v="CDFO"/>
    <s v="CDFO"/>
    <n v="3"/>
    <s v="024101"/>
    <n v="0"/>
    <m/>
    <m/>
    <m/>
    <m/>
    <n v="1"/>
    <n v="3"/>
    <x v="3"/>
    <n v="198606"/>
    <n v="19860610"/>
    <s v="2FS  LWFRR0107"/>
    <s v="2FS  LWFRH0107"/>
    <s v="2FS  LWFRS0107"/>
    <x v="1"/>
    <s v="H"/>
    <s v="P"/>
    <m/>
    <n v="5.8"/>
    <m/>
    <s v="N"/>
    <n v="5000"/>
    <n v="36303"/>
    <m/>
    <m/>
    <n v="0"/>
    <n v="86290"/>
    <n v="5000"/>
    <n v="300"/>
    <m/>
    <n v="8.2000000000000007E-3"/>
    <n v="1"/>
    <m/>
    <m/>
    <m/>
    <s v="R-Chilliwack R"/>
    <s v="H-Chilliwack River H"/>
    <x v="9"/>
    <s v="BC"/>
    <s v="FRTH"/>
    <s v="LWFR"/>
    <s v="N"/>
    <n v="2.3769385450238274"/>
    <m/>
  </r>
  <r>
    <s v="T"/>
    <n v="4.0999999999999996"/>
    <n v="20171204"/>
    <s v="CDFO"/>
    <s v="CDFO"/>
    <n v="3"/>
    <s v="025250"/>
    <n v="0"/>
    <m/>
    <m/>
    <m/>
    <m/>
    <n v="1"/>
    <n v="1"/>
    <x v="17"/>
    <n v="199004"/>
    <n v="19900410"/>
    <s v="2FS  UPFRR1890"/>
    <s v="2FS  UPFRH0270"/>
    <s v="2FS  UPFRS1890"/>
    <x v="3"/>
    <s v="H"/>
    <s v="P"/>
    <m/>
    <n v="12.2"/>
    <m/>
    <s v="N"/>
    <n v="5000"/>
    <n v="10151"/>
    <m/>
    <m/>
    <n v="0"/>
    <n v="687"/>
    <m/>
    <m/>
    <s v="B"/>
    <m/>
    <n v="1"/>
    <m/>
    <m/>
    <m/>
    <s v="R-Dome Cr"/>
    <s v="H-Penny H"/>
    <x v="15"/>
    <s v="BC"/>
    <s v="FRTH"/>
    <s v="UPFR"/>
    <s v="N"/>
    <n v="6.7678061274751261E-2"/>
    <m/>
  </r>
  <r>
    <s v="T"/>
    <n v="4.0999999999999996"/>
    <n v="20171204"/>
    <s v="CDFO"/>
    <s v="CDFO"/>
    <n v="3"/>
    <s v="023544"/>
    <n v="0"/>
    <m/>
    <m/>
    <m/>
    <m/>
    <n v="1"/>
    <n v="2"/>
    <x v="3"/>
    <n v="198605"/>
    <n v="19860526"/>
    <s v="2FS  TOMFR0045"/>
    <s v="2FS  TOMFH0162"/>
    <s v="2FS  TOMFS0045"/>
    <x v="1"/>
    <s v="H"/>
    <s v="B"/>
    <m/>
    <n v="7.5"/>
    <m/>
    <s v="N"/>
    <n v="5000"/>
    <n v="18255"/>
    <m/>
    <m/>
    <n v="0"/>
    <n v="14314"/>
    <n v="5000"/>
    <n v="490"/>
    <m/>
    <n v="2.6100000000000002E-2"/>
    <n v="1"/>
    <m/>
    <m/>
    <s v="TIME OF RELEASE-LATE. SEE 023542-43(EARLY) &amp; 023545(LATE)."/>
    <s v="R-Raft R"/>
    <s v="H-Clearwater River, Up, H"/>
    <x v="16"/>
    <s v="BC"/>
    <s v="FRTH"/>
    <s v="TOMF"/>
    <s v="N"/>
    <n v="0.78411394138592172"/>
    <m/>
  </r>
  <r>
    <s v="T"/>
    <n v="4.0999999999999996"/>
    <n v="20171204"/>
    <s v="CDFO"/>
    <s v="CDFO"/>
    <n v="3"/>
    <s v="023545"/>
    <n v="0"/>
    <m/>
    <m/>
    <m/>
    <m/>
    <n v="1"/>
    <n v="2"/>
    <x v="3"/>
    <n v="198605"/>
    <n v="19860526"/>
    <s v="2FS  TOMFR0045"/>
    <s v="2FS  TOMFH0162"/>
    <s v="2FS  TOMFS0045"/>
    <x v="1"/>
    <s v="H"/>
    <s v="B"/>
    <m/>
    <n v="7.5"/>
    <m/>
    <s v="N"/>
    <n v="5000"/>
    <n v="20735"/>
    <m/>
    <m/>
    <n v="0"/>
    <n v="15967"/>
    <n v="5000"/>
    <n v="175"/>
    <m/>
    <n v="8.3999999999999995E-3"/>
    <n v="1"/>
    <m/>
    <m/>
    <s v="TIME OF RELEASE-LATE. SEE 023542-43(EARLY) &amp; 023544(LATE)."/>
    <s v="R-Raft R"/>
    <s v="H-Clearwater River, Up, H"/>
    <x v="16"/>
    <s v="BC"/>
    <s v="FRTH"/>
    <s v="TOMF"/>
    <s v="N"/>
    <n v="0.77005063901615622"/>
    <m/>
  </r>
  <r>
    <s v="T"/>
    <n v="4.0999999999999996"/>
    <n v="20171204"/>
    <s v="CDFO"/>
    <s v="CDFO"/>
    <n v="3"/>
    <s v="180162"/>
    <n v="0"/>
    <m/>
    <m/>
    <m/>
    <m/>
    <n v="1"/>
    <n v="2"/>
    <x v="13"/>
    <n v="199207"/>
    <n v="19920713"/>
    <s v="2FS  UPFRR0155"/>
    <s v="2FS  UPFRH0155"/>
    <s v="2FS  UPFRS0155"/>
    <x v="1"/>
    <s v="H"/>
    <s v="B"/>
    <m/>
    <n v="12.2"/>
    <n v="100"/>
    <s v="N"/>
    <n v="5000"/>
    <n v="42364"/>
    <m/>
    <m/>
    <n v="0"/>
    <n v="39402"/>
    <n v="5000"/>
    <n v="1086"/>
    <s v="C"/>
    <n v="2.5000000000000001E-2"/>
    <n v="120"/>
    <n v="200"/>
    <m/>
    <s v="HATCHERY RELEASE. REDS.POST FRESHET RELEASE"/>
    <s v="R-Quesnel R"/>
    <s v="H-Quesnel River H"/>
    <x v="5"/>
    <s v="BC"/>
    <s v="FRTH"/>
    <s v="UPFR"/>
    <s v="N"/>
    <n v="0.93008214521763766"/>
    <m/>
  </r>
  <r>
    <s v="N"/>
    <n v="4.0999999999999996"/>
    <n v="20171204"/>
    <s v="CDFO"/>
    <s v="CDFO"/>
    <n v="3"/>
    <s v="!03NOCN1017"/>
    <m/>
    <m/>
    <m/>
    <m/>
    <m/>
    <n v="1"/>
    <n v="1"/>
    <x v="8"/>
    <n v="20110308"/>
    <n v="20110308"/>
    <s v="2FS  TOMMR1387"/>
    <s v="2FS  TOMMH0160"/>
    <s v="2FS  TOMMS1387"/>
    <x v="4"/>
    <s v="H"/>
    <s v="P"/>
    <s v="FR"/>
    <n v="0.5"/>
    <m/>
    <s v="W"/>
    <m/>
    <m/>
    <m/>
    <m/>
    <n v="0"/>
    <n v="9167"/>
    <m/>
    <m/>
    <s v="B"/>
    <m/>
    <m/>
    <m/>
    <m/>
    <s v="Released as medium BKD positive"/>
    <s v="R-Coldwater R"/>
    <s v="H-Spius Creek H"/>
    <x v="17"/>
    <s v="BC"/>
    <s v="FRTH"/>
    <s v="TOMM"/>
    <s v="N"/>
    <s v=""/>
    <m/>
  </r>
  <r>
    <s v="N"/>
    <n v="4.0999999999999996"/>
    <n v="20171204"/>
    <s v="CDFO"/>
    <s v="CDFO"/>
    <n v="3"/>
    <s v="!03NOCN1495"/>
    <m/>
    <m/>
    <m/>
    <m/>
    <m/>
    <n v="1"/>
    <n v="2"/>
    <x v="6"/>
    <n v="201412"/>
    <n v="201412"/>
    <s v="2FS  TOMFR0161"/>
    <s v="2FS  TOMFH1958"/>
    <s v="2FS  TOMFS0161"/>
    <x v="5"/>
    <s v="H"/>
    <s v="B"/>
    <s v="FR"/>
    <m/>
    <m/>
    <s v="N"/>
    <m/>
    <m/>
    <m/>
    <m/>
    <n v="0"/>
    <n v="74220"/>
    <m/>
    <m/>
    <s v="B"/>
    <m/>
    <m/>
    <m/>
    <m/>
    <m/>
    <s v="R-Shuswap R Low"/>
    <s v="H-Shuswap River, Middle,"/>
    <x v="1"/>
    <s v="BC"/>
    <s v="FRTH"/>
    <s v="TOMF"/>
    <s v="N"/>
    <s v=""/>
    <m/>
  </r>
  <r>
    <s v="N"/>
    <n v="4.0999999999999996"/>
    <n v="20171204"/>
    <s v="CDFO"/>
    <s v="CDFO"/>
    <n v="3"/>
    <s v="!03NOCN9166"/>
    <m/>
    <m/>
    <m/>
    <m/>
    <m/>
    <n v="1"/>
    <n v="2"/>
    <x v="13"/>
    <n v="199206"/>
    <n v="199206"/>
    <s v="2FS  TOMFR0162"/>
    <s v="2FS  TOMFH1924"/>
    <s v="2FS  TOMFS0162"/>
    <x v="2"/>
    <s v="H"/>
    <s v="B"/>
    <s v="FR"/>
    <m/>
    <m/>
    <s v="N"/>
    <m/>
    <m/>
    <m/>
    <m/>
    <n v="0"/>
    <n v="160"/>
    <m/>
    <m/>
    <s v="B"/>
    <m/>
    <m/>
    <m/>
    <m/>
    <m/>
    <s v="R-Clearwater R Up"/>
    <s v="H-North Thompson Schools"/>
    <x v="10"/>
    <s v="BC"/>
    <s v="FRTH"/>
    <s v="TOMF"/>
    <s v="N"/>
    <s v=""/>
    <m/>
  </r>
  <r>
    <s v="N"/>
    <n v="4.0999999999999996"/>
    <n v="20171204"/>
    <s v="CDFO"/>
    <s v="CDFO"/>
    <n v="3"/>
    <s v="!03NOCN8973"/>
    <m/>
    <m/>
    <m/>
    <m/>
    <m/>
    <n v="1"/>
    <n v="2"/>
    <x v="11"/>
    <n v="199005"/>
    <n v="199005"/>
    <s v="2FS  UPFRR0158"/>
    <s v="2FS  UPFRH1651"/>
    <s v="2FS  UPFRS0158"/>
    <x v="1"/>
    <s v="H"/>
    <s v="B"/>
    <s v="FR"/>
    <m/>
    <m/>
    <s v="N"/>
    <m/>
    <m/>
    <m/>
    <m/>
    <n v="0"/>
    <n v="95"/>
    <m/>
    <m/>
    <m/>
    <m/>
    <m/>
    <m/>
    <m/>
    <m/>
    <s v="R-Stuart R"/>
    <s v="H-Pr George (Mackenzie) S"/>
    <x v="2"/>
    <s v="BC"/>
    <s v="FRTH"/>
    <s v="UPFR"/>
    <s v="N"/>
    <s v=""/>
    <m/>
  </r>
  <r>
    <s v="N"/>
    <n v="4.0999999999999996"/>
    <n v="20171204"/>
    <s v="CDFO"/>
    <s v="CDFO"/>
    <n v="3"/>
    <s v="!03NOCN9167"/>
    <m/>
    <m/>
    <m/>
    <m/>
    <m/>
    <n v="1"/>
    <n v="2"/>
    <x v="13"/>
    <n v="199206"/>
    <n v="199206"/>
    <s v="2FS  UPFRR1619"/>
    <s v="2FS  UPFRH2566"/>
    <s v="2FS  UPFRS1619"/>
    <x v="1"/>
    <s v="H"/>
    <s v="B"/>
    <s v="FR"/>
    <m/>
    <m/>
    <s v="N"/>
    <m/>
    <m/>
    <m/>
    <m/>
    <n v="0"/>
    <n v="160"/>
    <m/>
    <m/>
    <s v="B"/>
    <m/>
    <m/>
    <m/>
    <m/>
    <m/>
    <s v="R-Bridge R"/>
    <s v="H-Gold Trail Schools"/>
    <x v="18"/>
    <s v="BC"/>
    <s v="FRTH"/>
    <s v="UPFR"/>
    <s v="N"/>
    <s v=""/>
    <m/>
  </r>
  <r>
    <s v="T"/>
    <n v="4.0999999999999996"/>
    <n v="20171204"/>
    <s v="CDFO"/>
    <s v="CDFO"/>
    <n v="3"/>
    <s v="181385"/>
    <n v="12"/>
    <m/>
    <m/>
    <m/>
    <m/>
    <n v="1"/>
    <n v="2"/>
    <x v="8"/>
    <n v="20110511"/>
    <n v="20110513"/>
    <s v="2FS  TOMFR0161"/>
    <s v="2FS  TOMFH1958"/>
    <s v="2FS  TOMFS0161"/>
    <x v="1"/>
    <s v="H"/>
    <s v="P"/>
    <s v="FR"/>
    <n v="5.96"/>
    <n v="80"/>
    <s v="N"/>
    <n v="5000"/>
    <n v="54066"/>
    <m/>
    <m/>
    <n v="0"/>
    <n v="4724"/>
    <n v="5000"/>
    <n v="1672"/>
    <s v="B"/>
    <n v="0.03"/>
    <n v="37"/>
    <n v="200"/>
    <m/>
    <s v="See also tag codes 181196-181198,181381-181384,181386,181585"/>
    <s v="R-Shuswap R Low"/>
    <s v="H-Shuswap River, Middle,"/>
    <x v="1"/>
    <s v="BC"/>
    <s v="FRTH"/>
    <s v="TOMF"/>
    <s v="N"/>
    <n v="8.7374690193467247E-2"/>
    <m/>
  </r>
  <r>
    <s v="N"/>
    <n v="4.0999999999999996"/>
    <n v="20171204"/>
    <s v="CDFO"/>
    <s v="CDFO"/>
    <n v="3"/>
    <s v="!03NOCN8632"/>
    <m/>
    <m/>
    <m/>
    <m/>
    <m/>
    <n v="1"/>
    <n v="1"/>
    <x v="9"/>
    <n v="198705"/>
    <n v="19870512"/>
    <s v="2FS  UPFRR1890"/>
    <s v="2FS  UPFRH0270"/>
    <s v="2FS  UPFRS1890"/>
    <x v="2"/>
    <s v="H"/>
    <s v="B"/>
    <m/>
    <n v="0.5"/>
    <m/>
    <s v="N"/>
    <m/>
    <m/>
    <m/>
    <m/>
    <n v="0"/>
    <n v="71644"/>
    <m/>
    <m/>
    <m/>
    <m/>
    <m/>
    <m/>
    <m/>
    <m/>
    <s v="R-Dome Cr"/>
    <s v="H-Penny H"/>
    <x v="15"/>
    <s v="BC"/>
    <s v="FRTH"/>
    <s v="UPFR"/>
    <s v="N"/>
    <s v=""/>
    <m/>
  </r>
  <r>
    <s v="N"/>
    <n v="4.0999999999999996"/>
    <n v="20171204"/>
    <s v="CDFO"/>
    <s v="CDFO"/>
    <n v="3"/>
    <s v="!03NOCN93105"/>
    <m/>
    <m/>
    <m/>
    <m/>
    <m/>
    <n v="1"/>
    <n v="2"/>
    <x v="18"/>
    <n v="199407"/>
    <n v="199407"/>
    <s v="2FS  TOMFR0161"/>
    <s v="2FS  TOMFH0289"/>
    <s v="2FS  TOMFS0161"/>
    <x v="2"/>
    <s v="H"/>
    <s v="B"/>
    <m/>
    <m/>
    <m/>
    <s v="N"/>
    <m/>
    <m/>
    <m/>
    <m/>
    <n v="0"/>
    <n v="20000"/>
    <m/>
    <m/>
    <s v="B"/>
    <m/>
    <m/>
    <m/>
    <m/>
    <s v="FED FRY RELEASE; EXACT DATE AND NUMBER UNKNOWN"/>
    <s v="R-Shuswap R Low"/>
    <s v="H-Kingfisher Creek/ TOMF"/>
    <x v="1"/>
    <s v="BC"/>
    <s v="FRTH"/>
    <s v="TOMF"/>
    <s v="N"/>
    <s v=""/>
    <m/>
  </r>
  <r>
    <s v="N"/>
    <n v="4.0999999999999996"/>
    <n v="20171204"/>
    <s v="CDFO"/>
    <s v="CDFO"/>
    <n v="3"/>
    <s v="!03NOCN9401"/>
    <m/>
    <m/>
    <m/>
    <m/>
    <m/>
    <n v="1"/>
    <n v="1"/>
    <x v="2"/>
    <n v="199409"/>
    <n v="19940929"/>
    <s v="2FS  TOMMR0160"/>
    <s v="2FS  TOMMH0160"/>
    <s v="2FS  TOMMS0160"/>
    <x v="5"/>
    <s v="H"/>
    <s v="B"/>
    <m/>
    <n v="0.35"/>
    <m/>
    <s v="N"/>
    <m/>
    <m/>
    <m/>
    <m/>
    <n v="0"/>
    <n v="1107"/>
    <m/>
    <m/>
    <s v="W"/>
    <m/>
    <m/>
    <m/>
    <m/>
    <s v="EYED EGG PLANT; WEIGHT IS FROM DOUG LOFTHOUSE FOR EMERGENT FRY"/>
    <s v="R-Spius Cr"/>
    <s v="H-Spius Creek H"/>
    <x v="19"/>
    <s v="BC"/>
    <s v="FRTH"/>
    <s v="TOMM"/>
    <s v="N"/>
    <s v=""/>
    <m/>
  </r>
  <r>
    <s v="T"/>
    <n v="4.0999999999999996"/>
    <n v="20171204"/>
    <s v="CDFO"/>
    <s v="CDFO"/>
    <n v="3"/>
    <s v="180990"/>
    <n v="12"/>
    <m/>
    <m/>
    <m/>
    <m/>
    <n v="1"/>
    <n v="1"/>
    <x v="10"/>
    <n v="20100410"/>
    <n v="20100420"/>
    <s v="2FS  TOMMR0253"/>
    <s v="2FS  TOMMH0160"/>
    <s v="2FS  TOMMS0253"/>
    <x v="3"/>
    <s v="H"/>
    <s v="P"/>
    <m/>
    <n v="17.25"/>
    <n v="113"/>
    <s v="N"/>
    <n v="5000"/>
    <n v="24448"/>
    <m/>
    <m/>
    <n v="5000"/>
    <n v="862"/>
    <m/>
    <m/>
    <s v="W"/>
    <n v="3.5299999999999998E-2"/>
    <n v="30"/>
    <n v="820"/>
    <m/>
    <m/>
    <s v="R-Nicola R"/>
    <s v="H-Spius Creek H"/>
    <x v="7"/>
    <s v="BC"/>
    <s v="FRTH"/>
    <s v="TOMM"/>
    <s v="N"/>
    <n v="3.5258507853403141E-2"/>
    <m/>
  </r>
  <r>
    <s v="T"/>
    <n v="4.0999999999999996"/>
    <n v="20171204"/>
    <s v="CDFO"/>
    <s v="CDFO"/>
    <n v="3"/>
    <s v="023617"/>
    <n v="0"/>
    <m/>
    <m/>
    <m/>
    <m/>
    <n v="1"/>
    <n v="1"/>
    <x v="3"/>
    <n v="198605"/>
    <n v="19860505"/>
    <s v="2FS  UPFRR0066"/>
    <s v="2FS  UPFRH0155"/>
    <s v="2FS  UPFRS0066"/>
    <x v="1"/>
    <s v="H"/>
    <s v="P"/>
    <m/>
    <n v="3.2"/>
    <m/>
    <s v="N"/>
    <n v="5000"/>
    <n v="24961"/>
    <m/>
    <m/>
    <n v="0"/>
    <n v="28926"/>
    <n v="5000"/>
    <n v="128"/>
    <m/>
    <n v="5.1000000000000004E-3"/>
    <n v="1"/>
    <m/>
    <m/>
    <s v="REPLICATE OF 36/15; 36/16"/>
    <s v="R-Nazko R"/>
    <s v="H-Quesnel River H"/>
    <x v="20"/>
    <s v="BC"/>
    <s v="FRTH"/>
    <s v="UPFR"/>
    <s v="N"/>
    <n v="1.1588478025720124"/>
    <m/>
  </r>
  <r>
    <s v="N"/>
    <n v="4.0999999999999996"/>
    <n v="20171204"/>
    <s v="CDFO"/>
    <s v="CDFO"/>
    <n v="3"/>
    <s v="!03LV8920"/>
    <m/>
    <m/>
    <m/>
    <m/>
    <m/>
    <n v="1"/>
    <n v="2"/>
    <x v="11"/>
    <n v="199006"/>
    <n v="19900615"/>
    <s v="2FS  UPFRR1620"/>
    <s v="2FS  UPFRH1619"/>
    <s v="2FS  UPFRS1619"/>
    <x v="1"/>
    <s v="H"/>
    <s v="P"/>
    <m/>
    <n v="3.7"/>
    <m/>
    <s v="N"/>
    <m/>
    <m/>
    <m/>
    <m/>
    <n v="1"/>
    <n v="11790"/>
    <m/>
    <m/>
    <m/>
    <m/>
    <m/>
    <m/>
    <m/>
    <s v="MARKED FOR ESCAPEMENT I.D."/>
    <s v="R-Yalakom R"/>
    <s v="H-Bridge River H"/>
    <x v="18"/>
    <s v="BC"/>
    <s v="FRTH"/>
    <s v="UPFR"/>
    <s v="N"/>
    <s v=""/>
    <m/>
  </r>
  <r>
    <s v="T"/>
    <n v="4.0999999999999996"/>
    <n v="20171204"/>
    <s v="CDFO"/>
    <s v="CDFO"/>
    <n v="3"/>
    <s v="180833"/>
    <n v="0"/>
    <m/>
    <m/>
    <m/>
    <m/>
    <n v="1"/>
    <n v="2"/>
    <x v="13"/>
    <n v="199209"/>
    <n v="19920930"/>
    <s v="2FS  UPFRR0155"/>
    <s v="2FS  UPFRH0155"/>
    <s v="2FS  UPFRS0155"/>
    <x v="2"/>
    <s v="H"/>
    <s v="B"/>
    <m/>
    <n v="10.9"/>
    <n v="95"/>
    <s v="N"/>
    <n v="5000"/>
    <n v="55438"/>
    <m/>
    <m/>
    <n v="5000"/>
    <n v="185"/>
    <m/>
    <m/>
    <m/>
    <n v="3.3E-3"/>
    <n v="150"/>
    <n v="300"/>
    <m/>
    <s v="HATCHERY RELEASE. 50% RED + WHITE.FALL RELEASE"/>
    <s v="R-Quesnel R"/>
    <s v="H-Quesnel River H"/>
    <x v="5"/>
    <s v="BC"/>
    <s v="FRTH"/>
    <s v="UPFR"/>
    <s v="N"/>
    <n v="3.3370612215447887E-3"/>
    <m/>
  </r>
  <r>
    <s v="N"/>
    <n v="4.0999999999999996"/>
    <n v="20171204"/>
    <s v="CDFO"/>
    <s v="CDFO"/>
    <n v="3"/>
    <s v="!03NOCN98139"/>
    <m/>
    <m/>
    <m/>
    <m/>
    <m/>
    <n v="1"/>
    <n v="2"/>
    <x v="19"/>
    <n v="199905"/>
    <n v="199905"/>
    <s v="2FS  UPFRR0155"/>
    <s v="2FS  UPFRH2150"/>
    <s v="2FS  UPFRS0155"/>
    <x v="1"/>
    <s v="H"/>
    <s v="B"/>
    <s v="FR"/>
    <n v="3"/>
    <m/>
    <s v="N"/>
    <m/>
    <m/>
    <m/>
    <m/>
    <n v="0"/>
    <n v="180"/>
    <m/>
    <m/>
    <m/>
    <m/>
    <m/>
    <m/>
    <m/>
    <m/>
    <s v="R-Quesnel R"/>
    <s v="H-Nechako Lks (Vanderh) S"/>
    <x v="5"/>
    <s v="BC"/>
    <s v="FRTH"/>
    <s v="UPFR"/>
    <s v="N"/>
    <s v=""/>
    <m/>
  </r>
  <r>
    <s v="T"/>
    <n v="4.0999999999999996"/>
    <n v="20171204"/>
    <s v="CDFO"/>
    <s v="CDFO"/>
    <n v="3"/>
    <s v="180844"/>
    <n v="0"/>
    <m/>
    <m/>
    <m/>
    <m/>
    <n v="1"/>
    <n v="3"/>
    <x v="4"/>
    <n v="199304"/>
    <n v="19930429"/>
    <s v="2FS  LWFRR0154"/>
    <s v="2FS  LWFRH0154"/>
    <s v="2FS  LWFRS0229"/>
    <x v="2"/>
    <s v="H"/>
    <s v="B"/>
    <m/>
    <n v="1.77"/>
    <n v="57"/>
    <s v="N"/>
    <n v="5000"/>
    <n v="46698"/>
    <m/>
    <m/>
    <n v="0"/>
    <n v="552207"/>
    <n v="5000"/>
    <n v="1694"/>
    <s v="B"/>
    <n v="3.5000000000000003E-2"/>
    <n v="34"/>
    <n v="2535"/>
    <m/>
    <s v="FRY INCUBATED IN KEEPER CHANNELS AND FED OMP"/>
    <s v="R-Chehalis R"/>
    <s v="H-Chehalis River H"/>
    <x v="14"/>
    <s v="BC"/>
    <s v="FRTH"/>
    <s v="LWFR"/>
    <s v="N"/>
    <n v="11.82506745470898"/>
    <m/>
  </r>
  <r>
    <s v="N"/>
    <n v="4.0999999999999996"/>
    <n v="20171204"/>
    <s v="CDFO"/>
    <s v="CDFO"/>
    <n v="3"/>
    <s v="!03NOCN98136"/>
    <m/>
    <m/>
    <m/>
    <m/>
    <m/>
    <n v="1"/>
    <n v="2"/>
    <x v="19"/>
    <n v="199905"/>
    <n v="199905"/>
    <s v="2FS  UPFRR5685"/>
    <s v="2FS  UPFRH0022"/>
    <s v="2FS  UPFRS0155"/>
    <x v="1"/>
    <s v="H"/>
    <s v="B"/>
    <s v="FR"/>
    <n v="3"/>
    <m/>
    <s v="N"/>
    <m/>
    <m/>
    <m/>
    <m/>
    <n v="0"/>
    <n v="90"/>
    <m/>
    <m/>
    <s v="B"/>
    <m/>
    <m/>
    <m/>
    <m/>
    <m/>
    <s v="R-Baker Cr"/>
    <s v="H-Williams Lk Schools"/>
    <x v="5"/>
    <s v="BC"/>
    <s v="FRTH"/>
    <s v="UPFR"/>
    <s v="N"/>
    <s v=""/>
    <m/>
  </r>
  <r>
    <s v="T"/>
    <n v="4.0999999999999996"/>
    <n v="20171204"/>
    <s v="CDFO"/>
    <s v="CDFO"/>
    <n v="3"/>
    <s v="025159"/>
    <n v="0"/>
    <m/>
    <m/>
    <m/>
    <m/>
    <n v="1"/>
    <n v="1"/>
    <x v="5"/>
    <n v="198805"/>
    <n v="19880517"/>
    <s v="2FS  LWFRR0107"/>
    <s v="2FS  LWFRH0107"/>
    <s v="2FS  UPFRS0262"/>
    <x v="1"/>
    <s v="H"/>
    <s v="B"/>
    <m/>
    <n v="6.6"/>
    <m/>
    <s v="N"/>
    <n v="5000"/>
    <n v="24966"/>
    <m/>
    <m/>
    <n v="0"/>
    <n v="182883"/>
    <n v="5000"/>
    <n v="134"/>
    <s v="B"/>
    <n v="5.3E-3"/>
    <n v="1"/>
    <m/>
    <m/>
    <s v="UPFR REDS. REPLICATE WITH 025160"/>
    <s v="R-Chilliwack R"/>
    <s v="H-Chilliwack River H"/>
    <x v="21"/>
    <s v="BC"/>
    <s v="FRTH"/>
    <s v="LWFR"/>
    <s v="N"/>
    <n v="7.3252823840422971"/>
    <m/>
  </r>
  <r>
    <s v="N"/>
    <n v="4.0999999999999996"/>
    <n v="20171204"/>
    <s v="CDFO"/>
    <s v="CDFO"/>
    <n v="3"/>
    <s v="!03NOCN0273"/>
    <m/>
    <m/>
    <m/>
    <m/>
    <m/>
    <n v="1"/>
    <n v="2"/>
    <x v="20"/>
    <n v="200305"/>
    <n v="200305"/>
    <s v="2FS  UPFRR0155"/>
    <s v="2FS  UPFRH1651"/>
    <s v="2FS  UPFRS0155"/>
    <x v="2"/>
    <s v="H"/>
    <s v="B"/>
    <s v="FR"/>
    <n v="2"/>
    <m/>
    <s v="N"/>
    <m/>
    <m/>
    <m/>
    <m/>
    <n v="0"/>
    <n v="750"/>
    <m/>
    <m/>
    <s v="B"/>
    <m/>
    <m/>
    <m/>
    <m/>
    <s v="CLASSROOM INCUBATION  SIZE ESTIMATED"/>
    <s v="R-Quesnel R"/>
    <s v="H-Pr George (Mackenzie) S"/>
    <x v="5"/>
    <s v="BC"/>
    <s v="FRTH"/>
    <s v="UPFR"/>
    <s v="N"/>
    <s v=""/>
    <m/>
  </r>
  <r>
    <s v="T"/>
    <n v="4.0999999999999996"/>
    <n v="20171204"/>
    <s v="CDFO"/>
    <s v="CDFO"/>
    <n v="3"/>
    <s v="183150"/>
    <n v="0"/>
    <m/>
    <m/>
    <m/>
    <m/>
    <n v="1"/>
    <n v="2"/>
    <x v="19"/>
    <n v="199905"/>
    <n v="19990518"/>
    <s v="2FS  TOMFR1958"/>
    <s v="2FS  TOMFH1958"/>
    <s v="2FS  TOMFS1958"/>
    <x v="1"/>
    <s v="H"/>
    <s v="P"/>
    <m/>
    <n v="8.6999999999999993"/>
    <n v="90"/>
    <s v="N"/>
    <n v="5000"/>
    <n v="26572"/>
    <m/>
    <m/>
    <n v="0"/>
    <n v="74795"/>
    <n v="5000"/>
    <n v="542"/>
    <s v="B"/>
    <n v="0.02"/>
    <n v="37"/>
    <n v="100"/>
    <m/>
    <m/>
    <s v="R-Shuswap R Middle"/>
    <s v="H-Shuswap River, Middle,"/>
    <x v="11"/>
    <s v="BC"/>
    <s v="FRTH"/>
    <s v="TOMF"/>
    <s v="N"/>
    <n v="2.8148050579557431"/>
    <m/>
  </r>
  <r>
    <s v="T"/>
    <n v="4.0999999999999996"/>
    <n v="20171204"/>
    <s v="CDFO"/>
    <s v="CDFO"/>
    <n v="3"/>
    <s v="183151"/>
    <n v="0"/>
    <m/>
    <m/>
    <m/>
    <m/>
    <n v="1"/>
    <n v="2"/>
    <x v="19"/>
    <n v="199905"/>
    <n v="19990518"/>
    <s v="2FS  TOMFR1958"/>
    <s v="2FS  TOMFH1958"/>
    <s v="2FS  TOMFS1958"/>
    <x v="1"/>
    <s v="H"/>
    <s v="P"/>
    <m/>
    <n v="8.6999999999999993"/>
    <n v="90"/>
    <s v="N"/>
    <n v="5000"/>
    <n v="26955"/>
    <m/>
    <m/>
    <n v="0"/>
    <n v="75873"/>
    <n v="5000"/>
    <n v="550"/>
    <s v="B"/>
    <n v="0.02"/>
    <n v="37"/>
    <n v="100"/>
    <m/>
    <m/>
    <s v="R-Shuswap R Middle"/>
    <s v="H-Shuswap River, Middle,"/>
    <x v="11"/>
    <s v="BC"/>
    <s v="FRTH"/>
    <s v="TOMF"/>
    <s v="N"/>
    <n v="2.8148024485253198"/>
    <m/>
  </r>
  <r>
    <s v="T"/>
    <n v="4.0999999999999996"/>
    <n v="20171204"/>
    <s v="CDFO"/>
    <s v="CDFO"/>
    <n v="3"/>
    <s v="183152"/>
    <n v="0"/>
    <m/>
    <m/>
    <m/>
    <m/>
    <n v="1"/>
    <n v="2"/>
    <x v="19"/>
    <n v="199905"/>
    <n v="19990518"/>
    <s v="2FS  TOMFR1958"/>
    <s v="2FS  TOMFH1958"/>
    <s v="2FS  TOMFS1958"/>
    <x v="1"/>
    <s v="H"/>
    <s v="P"/>
    <m/>
    <n v="8.6999999999999993"/>
    <n v="90"/>
    <s v="N"/>
    <n v="5000"/>
    <n v="20237"/>
    <m/>
    <m/>
    <n v="0"/>
    <n v="56963"/>
    <n v="5000"/>
    <n v="413"/>
    <s v="B"/>
    <n v="0.02"/>
    <n v="37"/>
    <n v="100"/>
    <m/>
    <m/>
    <s v="R-Shuswap R Middle"/>
    <s v="H-Shuswap River, Middle,"/>
    <x v="11"/>
    <s v="BC"/>
    <s v="FRTH"/>
    <s v="TOMF"/>
    <s v="N"/>
    <n v="2.8147946830063746"/>
    <m/>
  </r>
  <r>
    <s v="T"/>
    <n v="4.0999999999999996"/>
    <n v="20171204"/>
    <s v="CDFO"/>
    <s v="CDFO"/>
    <n v="3"/>
    <s v="181947"/>
    <n v="0"/>
    <m/>
    <m/>
    <m/>
    <m/>
    <n v="1"/>
    <n v="3"/>
    <x v="2"/>
    <n v="199505"/>
    <n v="19950515"/>
    <s v="2FS  LWFRR0154"/>
    <s v="2FS  LWFRH0154"/>
    <s v="2FS  LWFRS0229"/>
    <x v="2"/>
    <s v="H"/>
    <s v="B"/>
    <m/>
    <n v="2.2000000000000002"/>
    <n v="60"/>
    <s v="N"/>
    <n v="5000"/>
    <n v="49686"/>
    <m/>
    <m/>
    <n v="0"/>
    <n v="83493"/>
    <n v="5000"/>
    <n v="325"/>
    <s v="B"/>
    <n v="6.4999999999999997E-3"/>
    <n v="30"/>
    <n v="1831"/>
    <m/>
    <s v="TIME OF RELEASE- LATE. SEE 181945-46."/>
    <s v="R-Chehalis R"/>
    <s v="H-Chehalis River H"/>
    <x v="14"/>
    <s v="BC"/>
    <s v="FRTH"/>
    <s v="LWFR"/>
    <s v="N"/>
    <n v="1.6804129935998069"/>
    <m/>
  </r>
  <r>
    <s v="N"/>
    <n v="4.0999999999999996"/>
    <n v="20171204"/>
    <s v="CDFO"/>
    <s v="CDFO"/>
    <n v="3"/>
    <s v="!03NOCN0531"/>
    <m/>
    <m/>
    <m/>
    <m/>
    <m/>
    <n v="1"/>
    <n v="2"/>
    <x v="14"/>
    <n v="200605"/>
    <n v="200605"/>
    <s v="2FS  TOMFR0161"/>
    <s v="2FS  TOMFH2559"/>
    <s v="2FS  TOMFS0161"/>
    <x v="1"/>
    <s v="H"/>
    <s v="B"/>
    <s v="FR"/>
    <n v="3"/>
    <m/>
    <s v="N"/>
    <m/>
    <m/>
    <m/>
    <m/>
    <n v="0"/>
    <n v="1000"/>
    <m/>
    <m/>
    <s v="B"/>
    <m/>
    <m/>
    <m/>
    <m/>
    <m/>
    <s v="R-Shuswap R Low"/>
    <s v="H-Vernon Schools"/>
    <x v="1"/>
    <s v="BC"/>
    <s v="FRTH"/>
    <s v="TOMF"/>
    <s v="N"/>
    <s v=""/>
    <m/>
  </r>
  <r>
    <s v="T"/>
    <n v="4.0999999999999996"/>
    <n v="20171204"/>
    <s v="CDFO"/>
    <s v="CDFO"/>
    <n v="3"/>
    <s v="022031"/>
    <n v="0"/>
    <m/>
    <m/>
    <m/>
    <m/>
    <n v="1"/>
    <n v="2"/>
    <x v="0"/>
    <n v="197907"/>
    <n v="197907"/>
    <s v="2FS  UPFRR0345"/>
    <m/>
    <s v="2FS  UPFRS0345"/>
    <x v="0"/>
    <s v="W"/>
    <m/>
    <m/>
    <n v="1.86"/>
    <m/>
    <m/>
    <n v="5000"/>
    <n v="12351"/>
    <m/>
    <m/>
    <n v="0"/>
    <n v="1996"/>
    <m/>
    <m/>
    <m/>
    <n v="0"/>
    <n v="1"/>
    <m/>
    <m/>
    <m/>
    <s v="R-Nechako R"/>
    <s v="NA"/>
    <x v="22"/>
    <s v="BC"/>
    <s v="FRTH"/>
    <s v="UPFR"/>
    <s v="N"/>
    <n v="0.16160634766415674"/>
    <m/>
  </r>
  <r>
    <s v="N"/>
    <n v="4.0999999999999996"/>
    <n v="20171204"/>
    <s v="CDFO"/>
    <s v="CDFO"/>
    <n v="3"/>
    <s v="!03NOCN0324"/>
    <m/>
    <m/>
    <m/>
    <m/>
    <m/>
    <n v="1"/>
    <n v="2"/>
    <x v="21"/>
    <n v="200405"/>
    <n v="200405"/>
    <s v="2FS  TOMFR0161"/>
    <s v="2FS  TOMFH2083"/>
    <s v="2FS  TOMFS0161"/>
    <x v="1"/>
    <s v="H"/>
    <s v="B"/>
    <s v="FR"/>
    <n v="3"/>
    <m/>
    <s v="N"/>
    <m/>
    <m/>
    <m/>
    <m/>
    <n v="0"/>
    <n v="225"/>
    <m/>
    <m/>
    <s v="B"/>
    <m/>
    <m/>
    <m/>
    <m/>
    <m/>
    <s v="R-Shuswap R Low"/>
    <s v="H-Revelstoke Schools"/>
    <x v="1"/>
    <s v="BC"/>
    <s v="FRTH"/>
    <s v="TOMF"/>
    <s v="N"/>
    <s v=""/>
    <m/>
  </r>
  <r>
    <s v="N"/>
    <n v="4.0999999999999996"/>
    <n v="20171204"/>
    <s v="CDFO"/>
    <s v="CDFO"/>
    <n v="3"/>
    <s v="!03NOCN03116"/>
    <m/>
    <m/>
    <m/>
    <m/>
    <m/>
    <n v="1"/>
    <n v="1"/>
    <x v="21"/>
    <n v="20050427"/>
    <n v="20050428"/>
    <s v="2FS  TOMMR6683"/>
    <s v="2FS  TOMMH0160"/>
    <s v="2FS  TOMMS0160"/>
    <x v="3"/>
    <s v="H"/>
    <s v="P"/>
    <m/>
    <n v="15.9"/>
    <n v="111"/>
    <s v="N"/>
    <m/>
    <m/>
    <m/>
    <m/>
    <n v="0"/>
    <n v="25634"/>
    <m/>
    <m/>
    <s v="W"/>
    <m/>
    <m/>
    <m/>
    <m/>
    <s v="RELEASED ABOVE UPPER MAKA CREEK BRIDGE."/>
    <s v="R-Maka Cr"/>
    <s v="H-Spius Creek H"/>
    <x v="19"/>
    <s v="BC"/>
    <s v="FRTH"/>
    <s v="TOMM"/>
    <s v="N"/>
    <s v=""/>
    <m/>
  </r>
  <r>
    <s v="N"/>
    <n v="4.0999999999999996"/>
    <n v="20171204"/>
    <s v="CDFO"/>
    <s v="CDFO"/>
    <n v="3"/>
    <s v="!03NOCN05143"/>
    <m/>
    <m/>
    <m/>
    <m/>
    <m/>
    <n v="1"/>
    <n v="1"/>
    <x v="14"/>
    <n v="20070419"/>
    <n v="20070423"/>
    <s v="2FS  TOMMR0160"/>
    <s v="2FS  TOMMH0160"/>
    <s v="2FS  TOMMS0160"/>
    <x v="3"/>
    <s v="H"/>
    <s v="P"/>
    <m/>
    <n v="15.11"/>
    <n v="110"/>
    <s v="N"/>
    <m/>
    <m/>
    <m/>
    <m/>
    <n v="0"/>
    <n v="83289"/>
    <m/>
    <m/>
    <s v="B"/>
    <m/>
    <m/>
    <m/>
    <m/>
    <m/>
    <s v="R-Spius Cr"/>
    <s v="H-Spius Creek H"/>
    <x v="19"/>
    <s v="BC"/>
    <s v="FRTH"/>
    <s v="TOMM"/>
    <s v="N"/>
    <s v=""/>
    <m/>
  </r>
  <r>
    <s v="N"/>
    <n v="4.0999999999999996"/>
    <n v="20171204"/>
    <s v="CDFO"/>
    <s v="CDFO"/>
    <n v="3"/>
    <s v="!03NOCN0601"/>
    <m/>
    <m/>
    <m/>
    <m/>
    <m/>
    <n v="1"/>
    <n v="2"/>
    <x v="22"/>
    <n v="20070522"/>
    <n v="20070525"/>
    <s v="2FS  TOMFR1958"/>
    <s v="2FS  TOMFH1958"/>
    <s v="2FS  TOMFS1958"/>
    <x v="1"/>
    <s v="H"/>
    <s v="P"/>
    <m/>
    <n v="9.2100000000000009"/>
    <n v="92"/>
    <s v="N"/>
    <m/>
    <m/>
    <m/>
    <m/>
    <n v="0"/>
    <n v="211000"/>
    <m/>
    <m/>
    <s v="B"/>
    <m/>
    <m/>
    <m/>
    <m/>
    <s v="SEMI-VOLITIONAL RELEASE FROM THE RACEWAY INTO MIDDLE SHUSWAP RIVER"/>
    <s v="R-Shuswap R Middle"/>
    <s v="H-Shuswap River, Middle,"/>
    <x v="11"/>
    <s v="BC"/>
    <s v="FRTH"/>
    <s v="TOMF"/>
    <s v="N"/>
    <s v=""/>
    <m/>
  </r>
  <r>
    <s v="N"/>
    <n v="4.0999999999999996"/>
    <n v="20171204"/>
    <s v="CDFO"/>
    <s v="CDFO"/>
    <n v="3"/>
    <s v="!03NOCN02112"/>
    <m/>
    <m/>
    <m/>
    <m/>
    <m/>
    <n v="1"/>
    <n v="3"/>
    <x v="20"/>
    <n v="20030618"/>
    <n v="20030618"/>
    <s v="2FS  TOMMR0253"/>
    <s v="2FS  TOMMH0160"/>
    <s v="2FS  TOMMS0253"/>
    <x v="2"/>
    <s v="H"/>
    <s v="P"/>
    <m/>
    <n v="2.95"/>
    <n v="62"/>
    <m/>
    <m/>
    <m/>
    <m/>
    <m/>
    <n v="0"/>
    <n v="20315"/>
    <m/>
    <m/>
    <s v="B"/>
    <m/>
    <m/>
    <m/>
    <m/>
    <s v="TRANSFERRED TO SPAHOMIN CR ACCLIMATION POND 27 MAY, REL TO UP NICOLA"/>
    <s v="R-Nicola R"/>
    <s v="H-Spius Creek H"/>
    <x v="7"/>
    <s v="BC"/>
    <s v="FRTH"/>
    <s v="TOMM"/>
    <s v="N"/>
    <s v=""/>
    <m/>
  </r>
  <r>
    <s v="N"/>
    <n v="4.0999999999999996"/>
    <n v="20171204"/>
    <s v="CDFO"/>
    <s v="CDFO"/>
    <n v="3"/>
    <s v="!03NOCN0609"/>
    <m/>
    <m/>
    <m/>
    <m/>
    <m/>
    <n v="1"/>
    <n v="2"/>
    <x v="22"/>
    <n v="20070605"/>
    <n v="20070605"/>
    <s v="2FS  LWFRR1155"/>
    <s v="2FS  LWFRH0150"/>
    <s v="2FS  LWFRS1155"/>
    <x v="1"/>
    <s v="H"/>
    <s v="P"/>
    <m/>
    <n v="4"/>
    <n v="73"/>
    <s v="N"/>
    <m/>
    <m/>
    <m/>
    <m/>
    <n v="0"/>
    <n v="36507"/>
    <m/>
    <m/>
    <s v="B"/>
    <m/>
    <m/>
    <m/>
    <m/>
    <m/>
    <s v="R-Maria Sl"/>
    <s v="H-Inch Creek H"/>
    <x v="23"/>
    <s v="BC"/>
    <s v="FRTH"/>
    <s v="LWFR"/>
    <s v="N"/>
    <s v=""/>
    <m/>
  </r>
  <r>
    <s v="N"/>
    <n v="4.0999999999999996"/>
    <n v="20171204"/>
    <s v="CDFO"/>
    <s v="CDFO"/>
    <n v="3"/>
    <s v="!03NOCN0228"/>
    <m/>
    <m/>
    <m/>
    <m/>
    <m/>
    <n v="1"/>
    <n v="2"/>
    <x v="20"/>
    <n v="20030528"/>
    <n v="20030529"/>
    <s v="2FS  LWFRR0458"/>
    <s v="2FS  LWFRH0150"/>
    <s v="2FS  LWFRS1155"/>
    <x v="1"/>
    <s v="H"/>
    <s v="B"/>
    <m/>
    <n v="7"/>
    <n v="85"/>
    <s v="N"/>
    <m/>
    <m/>
    <m/>
    <m/>
    <n v="0"/>
    <n v="20149"/>
    <m/>
    <m/>
    <s v="B"/>
    <m/>
    <m/>
    <m/>
    <m/>
    <s v="EXTENSION OF RANGE OF NATIVE LOWER FRASER RED STOCK"/>
    <s v="R-Hope Sl"/>
    <s v="H-Inch Creek H"/>
    <x v="23"/>
    <s v="BC"/>
    <s v="FRTH"/>
    <s v="LWFR"/>
    <s v="N"/>
    <s v=""/>
    <m/>
  </r>
  <r>
    <s v="N"/>
    <n v="4.0999999999999996"/>
    <n v="20171204"/>
    <s v="CDFO"/>
    <s v="CDFO"/>
    <n v="3"/>
    <s v="!03NOCN0506"/>
    <m/>
    <m/>
    <m/>
    <m/>
    <m/>
    <n v="1"/>
    <n v="2"/>
    <x v="14"/>
    <n v="20060530"/>
    <n v="20060531"/>
    <s v="2FS  LWFRR0458"/>
    <s v="2FS  LWFRH0150"/>
    <s v="2FS  LWFRS1155"/>
    <x v="1"/>
    <s v="H"/>
    <s v="B"/>
    <m/>
    <n v="7.8"/>
    <n v="91"/>
    <s v="N"/>
    <m/>
    <m/>
    <m/>
    <m/>
    <n v="0"/>
    <n v="54054"/>
    <m/>
    <m/>
    <s v="W"/>
    <m/>
    <m/>
    <m/>
    <m/>
    <m/>
    <s v="R-Hope Sl"/>
    <s v="H-Inch Creek H"/>
    <x v="23"/>
    <s v="BC"/>
    <s v="FRTH"/>
    <s v="LWFR"/>
    <s v="N"/>
    <s v=""/>
    <m/>
  </r>
  <r>
    <s v="T"/>
    <n v="4.0999999999999996"/>
    <n v="20171204"/>
    <s v="CDFO"/>
    <s v="CDFO"/>
    <n v="3"/>
    <s v="023037"/>
    <n v="0"/>
    <m/>
    <m/>
    <m/>
    <m/>
    <n v="1"/>
    <n v="2"/>
    <x v="23"/>
    <n v="198505"/>
    <n v="19850529"/>
    <s v="2FS  TOMFR0156"/>
    <s v="2FS  TOMFH0156"/>
    <s v="2FS  TOMFS0156"/>
    <x v="2"/>
    <s v="H"/>
    <s v="B"/>
    <m/>
    <n v="2.9"/>
    <m/>
    <s v="N"/>
    <n v="5000"/>
    <n v="31407"/>
    <m/>
    <m/>
    <n v="0"/>
    <n v="43443"/>
    <m/>
    <m/>
    <m/>
    <m/>
    <n v="3"/>
    <m/>
    <m/>
    <s v="TIME OF RELEASE:SMOLT. SEE 023261-62(SM), 023243-44(FALLS),023303(1+)"/>
    <s v="R-Eagle R"/>
    <s v="H-Eagle River H"/>
    <x v="6"/>
    <s v="BC"/>
    <s v="FRTH"/>
    <s v="TOMF"/>
    <s v="N"/>
    <n v="1.3832266692138695"/>
    <m/>
  </r>
  <r>
    <s v="T"/>
    <n v="4.0999999999999996"/>
    <n v="20171204"/>
    <s v="CDFO"/>
    <s v="CDFO"/>
    <n v="3"/>
    <s v="186061"/>
    <n v="12"/>
    <m/>
    <m/>
    <m/>
    <m/>
    <n v="1"/>
    <n v="2"/>
    <x v="22"/>
    <n v="20070510"/>
    <n v="20070510"/>
    <s v="2FS  TOMFR0161"/>
    <s v="2FS  TOMFH1958"/>
    <s v="2FS  TOMFS0161"/>
    <x v="1"/>
    <s v="H"/>
    <s v="P"/>
    <m/>
    <n v="5.4"/>
    <n v="78"/>
    <s v="N"/>
    <n v="5000"/>
    <n v="50145"/>
    <m/>
    <m/>
    <n v="0"/>
    <n v="88761"/>
    <n v="5000"/>
    <n v="1551"/>
    <s v="B"/>
    <n v="0.03"/>
    <n v="28"/>
    <n v="100"/>
    <m/>
    <m/>
    <s v="R-Shuswap R Low"/>
    <s v="H-Shuswap River, Middle,"/>
    <x v="1"/>
    <s v="BC"/>
    <s v="FRTH"/>
    <s v="TOMF"/>
    <s v="N"/>
    <n v="1.7700867484295544"/>
    <m/>
  </r>
  <r>
    <s v="N"/>
    <n v="4.0999999999999996"/>
    <n v="20171204"/>
    <s v="CDFO"/>
    <s v="CDFO"/>
    <n v="3"/>
    <s v="!03NOCN03113"/>
    <m/>
    <m/>
    <m/>
    <m/>
    <m/>
    <n v="1"/>
    <n v="1"/>
    <x v="21"/>
    <n v="20040607"/>
    <n v="20040607"/>
    <s v="2FS  TOMMR1387"/>
    <s v="2FS  TOMMH0160"/>
    <s v="2FS  TOMMS1387"/>
    <x v="2"/>
    <s v="H"/>
    <s v="B"/>
    <m/>
    <n v="3.24"/>
    <n v="65"/>
    <s v="N"/>
    <m/>
    <m/>
    <m/>
    <m/>
    <n v="0"/>
    <n v="34161"/>
    <m/>
    <m/>
    <s v="W"/>
    <m/>
    <m/>
    <m/>
    <m/>
    <s v="SCATTER RELEASE."/>
    <s v="R-Coldwater R"/>
    <s v="H-Spius Creek H"/>
    <x v="17"/>
    <s v="BC"/>
    <s v="FRTH"/>
    <s v="TOMM"/>
    <s v="N"/>
    <s v=""/>
    <m/>
  </r>
  <r>
    <s v="T"/>
    <n v="4.0999999999999996"/>
    <n v="20171204"/>
    <s v="CDFO"/>
    <s v="CDFO"/>
    <n v="3"/>
    <s v="023048"/>
    <n v="0"/>
    <m/>
    <m/>
    <m/>
    <m/>
    <n v="1"/>
    <n v="1"/>
    <x v="23"/>
    <n v="198504"/>
    <n v="19850413"/>
    <s v="2FS  TOMMR0252"/>
    <s v="2FS  TOMMH0157"/>
    <s v="2FS  TOMMS0252"/>
    <x v="2"/>
    <s v="H"/>
    <s v="P"/>
    <m/>
    <n v="2.7"/>
    <m/>
    <s v="N"/>
    <n v="5000"/>
    <n v="41145"/>
    <m/>
    <m/>
    <n v="0"/>
    <n v="6900"/>
    <n v="5000"/>
    <n v="415"/>
    <m/>
    <n v="0.01"/>
    <n v="2"/>
    <m/>
    <m/>
    <m/>
    <s v="R-Bonaparte R"/>
    <s v="H-Loon Creek H"/>
    <x v="4"/>
    <s v="BC"/>
    <s v="FRTH"/>
    <s v="TOMM"/>
    <s v="N"/>
    <n v="0.16769959897921982"/>
    <m/>
  </r>
  <r>
    <s v="N"/>
    <n v="4.0999999999999996"/>
    <n v="20171204"/>
    <s v="CDFO"/>
    <s v="CDFO"/>
    <n v="3"/>
    <s v="!03NOCN0243"/>
    <m/>
    <m/>
    <m/>
    <m/>
    <m/>
    <n v="1"/>
    <n v="3"/>
    <x v="20"/>
    <n v="20030513"/>
    <n v="20030523"/>
    <s v="2FS  LWFRR0499"/>
    <s v="2FS  LWFRH6037"/>
    <s v="2FS  LWFRS0107"/>
    <x v="2"/>
    <s v="H"/>
    <s v="B"/>
    <m/>
    <n v="1.75"/>
    <m/>
    <s v="N"/>
    <m/>
    <m/>
    <m/>
    <m/>
    <n v="0"/>
    <n v="45000"/>
    <m/>
    <m/>
    <s v="B"/>
    <m/>
    <m/>
    <m/>
    <m/>
    <m/>
    <s v="R-Coquitlam R"/>
    <s v="H-River Springs H"/>
    <x v="9"/>
    <s v="BC"/>
    <s v="FRTH"/>
    <s v="LWFR"/>
    <s v="N"/>
    <s v=""/>
    <m/>
  </r>
  <r>
    <s v="T"/>
    <n v="4.0999999999999996"/>
    <n v="20171204"/>
    <s v="CDFO"/>
    <s v="CDFO"/>
    <n v="3"/>
    <s v="180149"/>
    <n v="0"/>
    <m/>
    <m/>
    <m/>
    <m/>
    <n v="1"/>
    <n v="2"/>
    <x v="13"/>
    <n v="199205"/>
    <n v="19920513"/>
    <s v="2FS  TOMFR2617"/>
    <s v="2FS  TOMFH0162"/>
    <s v="2FS  TOMFS2617"/>
    <x v="1"/>
    <s v="H"/>
    <s v="B"/>
    <m/>
    <n v="7.4"/>
    <n v="86"/>
    <s v="N"/>
    <n v="5000"/>
    <n v="20158"/>
    <m/>
    <m/>
    <n v="0"/>
    <n v="18859"/>
    <n v="5000"/>
    <n v="731"/>
    <s v="B"/>
    <n v="3.5000000000000003E-2"/>
    <n v="48"/>
    <n v="200"/>
    <m/>
    <s v="ACCELERATED TEMP. COMBINE WITH 180150. SEE 180151-52 AMBIENT REARED."/>
    <s v="R-Clearwater R Low"/>
    <s v="H-Clearwater River, Up, H"/>
    <x v="24"/>
    <s v="BC"/>
    <s v="FRTH"/>
    <s v="TOMF"/>
    <s v="N"/>
    <n v="0.93555908324238513"/>
    <m/>
  </r>
  <r>
    <s v="T"/>
    <n v="4.0999999999999996"/>
    <n v="20171204"/>
    <s v="CDFO"/>
    <s v="CDFO"/>
    <n v="3"/>
    <s v="022163"/>
    <n v="0"/>
    <m/>
    <m/>
    <m/>
    <m/>
    <n v="1"/>
    <n v="3"/>
    <x v="24"/>
    <n v="198206"/>
    <n v="19820602"/>
    <s v="2FS  LWFRR0107"/>
    <s v="2FS  LWFRH0107"/>
    <s v="2FS  LWFRS0229"/>
    <x v="1"/>
    <s v="H"/>
    <s v="B"/>
    <m/>
    <n v="5.4"/>
    <m/>
    <s v="N"/>
    <n v="5000"/>
    <n v="74018"/>
    <m/>
    <m/>
    <n v="0"/>
    <n v="281090"/>
    <n v="5000"/>
    <n v="1280"/>
    <m/>
    <n v="1.7000000000000001E-2"/>
    <n v="1"/>
    <m/>
    <m/>
    <m/>
    <s v="R-Chilliwack R"/>
    <s v="H-Chilliwack River H"/>
    <x v="14"/>
    <s v="BC"/>
    <s v="FRTH"/>
    <s v="LWFR"/>
    <s v="N"/>
    <n v="3.7975897754600232"/>
    <m/>
  </r>
  <r>
    <s v="T"/>
    <n v="4.0999999999999996"/>
    <n v="20171204"/>
    <s v="CDFO"/>
    <s v="CDFO"/>
    <n v="3"/>
    <s v="184922"/>
    <n v="12"/>
    <m/>
    <m/>
    <m/>
    <m/>
    <n v="1"/>
    <n v="3"/>
    <x v="22"/>
    <n v="20070605"/>
    <n v="20070605"/>
    <s v="2FS  LWFRR0229"/>
    <s v="2FS  LWFRH0154"/>
    <s v="2FS  LWFRS0229"/>
    <x v="1"/>
    <s v="H"/>
    <s v="P"/>
    <m/>
    <n v="5.5"/>
    <n v="83"/>
    <s v="N"/>
    <n v="5000"/>
    <n v="51746"/>
    <m/>
    <m/>
    <n v="5000"/>
    <n v="154"/>
    <m/>
    <m/>
    <m/>
    <n v="3.0000000000000001E-3"/>
    <n v="1"/>
    <n v="2017"/>
    <m/>
    <s v="FISH WERE TRANSPORTED TO LOG DUMP ON CHEHALIS RESERVE."/>
    <s v="R-Harrison R"/>
    <s v="H-Chehalis River H"/>
    <x v="14"/>
    <s v="BC"/>
    <s v="FRTH"/>
    <s v="LWFR"/>
    <s v="N"/>
    <n v="2.9760754454450583E-3"/>
    <m/>
  </r>
  <r>
    <s v="T"/>
    <n v="4.0999999999999996"/>
    <n v="20171204"/>
    <s v="CDFO"/>
    <s v="CDFO"/>
    <n v="3"/>
    <s v="180150"/>
    <n v="0"/>
    <m/>
    <m/>
    <m/>
    <m/>
    <n v="1"/>
    <n v="2"/>
    <x v="13"/>
    <n v="199205"/>
    <n v="19920513"/>
    <s v="2FS  TOMFR2617"/>
    <s v="2FS  TOMFH0162"/>
    <s v="2FS  TOMFS2617"/>
    <x v="1"/>
    <s v="H"/>
    <s v="B"/>
    <m/>
    <n v="7.4"/>
    <n v="86"/>
    <s v="N"/>
    <n v="5000"/>
    <n v="19034"/>
    <m/>
    <m/>
    <n v="0"/>
    <n v="17808"/>
    <n v="5000"/>
    <n v="690"/>
    <s v="B"/>
    <n v="3.5000000000000003E-2"/>
    <n v="48"/>
    <n v="200"/>
    <m/>
    <s v="ACCELERATED TEMP. COMBINE WITH 180149. SEE 180151-52 AMBIENT REARED."/>
    <s v="R-Clearwater R Low"/>
    <s v="H-Clearwater River, Up, H"/>
    <x v="24"/>
    <s v="BC"/>
    <s v="FRTH"/>
    <s v="TOMF"/>
    <s v="N"/>
    <n v="0.93558894609645893"/>
    <m/>
  </r>
  <r>
    <s v="N"/>
    <n v="4.0999999999999996"/>
    <n v="20171204"/>
    <s v="CDFO"/>
    <s v="CDFO"/>
    <n v="3"/>
    <s v="!03NOCN0695"/>
    <m/>
    <m/>
    <m/>
    <m/>
    <m/>
    <n v="1"/>
    <n v="1"/>
    <x v="22"/>
    <n v="20070601"/>
    <n v="20070607"/>
    <s v="2FS  TOMMR0253"/>
    <s v="2FS  TOMMH0160"/>
    <s v="2FS  TOMMS0253"/>
    <x v="2"/>
    <s v="H"/>
    <s v="B"/>
    <m/>
    <n v="1.31"/>
    <n v="49"/>
    <s v="N"/>
    <m/>
    <m/>
    <m/>
    <m/>
    <n v="0"/>
    <n v="54428"/>
    <m/>
    <m/>
    <s v="B"/>
    <m/>
    <m/>
    <m/>
    <m/>
    <m/>
    <s v="R-Nicola R"/>
    <s v="H-Spius Creek H"/>
    <x v="7"/>
    <s v="BC"/>
    <s v="FRTH"/>
    <s v="TOMM"/>
    <s v="N"/>
    <s v=""/>
    <m/>
  </r>
  <r>
    <s v="T"/>
    <n v="4.0999999999999996"/>
    <n v="20171204"/>
    <s v="CDFO"/>
    <s v="CDFO"/>
    <n v="3"/>
    <s v="180445"/>
    <n v="0"/>
    <m/>
    <m/>
    <m/>
    <m/>
    <n v="1"/>
    <n v="2"/>
    <x v="13"/>
    <n v="199205"/>
    <n v="19920518"/>
    <s v="2FS  TOMFR0156"/>
    <s v="2FS  TOMFH0156"/>
    <s v="2FS  TOMFS0156"/>
    <x v="2"/>
    <s v="H"/>
    <s v="B"/>
    <m/>
    <n v="6.96"/>
    <m/>
    <s v="N"/>
    <n v="5000"/>
    <n v="27505"/>
    <m/>
    <m/>
    <n v="0"/>
    <n v="27933"/>
    <n v="5000"/>
    <n v="436"/>
    <s v="B"/>
    <n v="1.5599999999999999E-2"/>
    <n v="30"/>
    <n v="577"/>
    <m/>
    <s v="HEATED INCUBATION. GRIFFEN LAKE RELEASE"/>
    <s v="R-Eagle R"/>
    <s v="H-Eagle River H"/>
    <x v="6"/>
    <s v="BC"/>
    <s v="FRTH"/>
    <s v="TOMF"/>
    <s v="N"/>
    <n v="1.0155608071259772"/>
    <m/>
  </r>
  <r>
    <s v="T"/>
    <n v="4.0999999999999996"/>
    <n v="20171204"/>
    <s v="CDFO"/>
    <s v="CDFO"/>
    <n v="3"/>
    <s v="022431"/>
    <n v="0"/>
    <m/>
    <m/>
    <m/>
    <m/>
    <n v="1"/>
    <n v="2"/>
    <x v="15"/>
    <n v="198304"/>
    <n v="19830429"/>
    <s v="2FS  UPFRR0155"/>
    <s v="2FS  UPFRH0155"/>
    <s v="2FS  UPFRS0155"/>
    <x v="2"/>
    <s v="H"/>
    <s v="B"/>
    <m/>
    <n v="2.4"/>
    <m/>
    <s v="N"/>
    <n v="5000"/>
    <n v="24570"/>
    <m/>
    <m/>
    <n v="5000"/>
    <n v="248"/>
    <m/>
    <m/>
    <m/>
    <n v="0.01"/>
    <n v="48"/>
    <m/>
    <m/>
    <s v="RELEASE TIMING STUDY - RED FLESH"/>
    <s v="R-Quesnel R"/>
    <s v="H-Quesnel River H"/>
    <x v="5"/>
    <s v="BC"/>
    <s v="FRTH"/>
    <s v="UPFR"/>
    <s v="N"/>
    <n v="1.0093610093610093E-2"/>
    <m/>
  </r>
  <r>
    <s v="N"/>
    <n v="4.0999999999999996"/>
    <n v="20171204"/>
    <s v="CDFO"/>
    <s v="CDFO"/>
    <n v="3"/>
    <s v="!03NOCN0311"/>
    <m/>
    <m/>
    <m/>
    <m/>
    <m/>
    <n v="1"/>
    <n v="1"/>
    <x v="21"/>
    <n v="20040618"/>
    <n v="20040618"/>
    <s v="2FS  UPFRR1890"/>
    <s v="2FS  UPFRH0270"/>
    <s v="2FS  UPFRS1890"/>
    <x v="2"/>
    <s v="H"/>
    <s v="B"/>
    <m/>
    <n v="1.35"/>
    <n v="49"/>
    <s v="N"/>
    <m/>
    <m/>
    <m/>
    <m/>
    <n v="0"/>
    <n v="104802"/>
    <m/>
    <m/>
    <s v="W"/>
    <m/>
    <m/>
    <m/>
    <m/>
    <m/>
    <s v="R-Dome Cr"/>
    <s v="H-Penny H"/>
    <x v="15"/>
    <s v="BC"/>
    <s v="FRTH"/>
    <s v="UPFR"/>
    <s v="N"/>
    <s v=""/>
    <m/>
  </r>
  <r>
    <s v="T"/>
    <n v="4.0999999999999996"/>
    <n v="20171204"/>
    <s v="CDFO"/>
    <s v="CDFO"/>
    <n v="3"/>
    <s v="020444"/>
    <n v="0"/>
    <m/>
    <m/>
    <m/>
    <m/>
    <n v="1"/>
    <n v="2"/>
    <x v="11"/>
    <n v="199102"/>
    <n v="19910219"/>
    <s v="2FS  TOMFR0156"/>
    <s v="2FS  TOMFH0156"/>
    <s v="2FS  TOMFS0156"/>
    <x v="3"/>
    <s v="H"/>
    <s v="P"/>
    <m/>
    <n v="21.6"/>
    <m/>
    <s v="W"/>
    <n v="5000"/>
    <n v="37340"/>
    <m/>
    <m/>
    <m/>
    <m/>
    <m/>
    <m/>
    <m/>
    <m/>
    <n v="1"/>
    <n v="100"/>
    <m/>
    <s v="TIME OF RELEASE-YEARLING.TREATED FOR BKD 1 WK PRIOR TO RELEASE"/>
    <s v="R-Eagle R"/>
    <s v="H-Eagle River H"/>
    <x v="6"/>
    <s v="BC"/>
    <s v="FRTH"/>
    <s v="TOMF"/>
    <s v="N"/>
    <n v="0"/>
    <m/>
  </r>
  <r>
    <s v="N"/>
    <n v="4.0999999999999996"/>
    <n v="20171204"/>
    <s v="CDFO"/>
    <s v="CDFO"/>
    <n v="3"/>
    <s v="!03NOCN01123"/>
    <m/>
    <m/>
    <m/>
    <m/>
    <m/>
    <n v="1"/>
    <n v="1"/>
    <x v="25"/>
    <n v="20030416"/>
    <n v="20030417"/>
    <s v="2FS  TOMMR0160"/>
    <s v="2FS  TOMMH0160"/>
    <s v="2FS  TOMMS0160"/>
    <x v="3"/>
    <s v="H"/>
    <s v="P"/>
    <m/>
    <n v="16.77"/>
    <n v="114"/>
    <s v="N"/>
    <m/>
    <m/>
    <m/>
    <m/>
    <n v="0"/>
    <n v="66761"/>
    <m/>
    <m/>
    <s v="W"/>
    <m/>
    <m/>
    <m/>
    <m/>
    <s v="RELEASED AT CONFLUENCE OF MAKA &amp; SPIUS CREEKS."/>
    <s v="R-Spius Cr"/>
    <s v="H-Spius Creek H"/>
    <x v="19"/>
    <s v="BC"/>
    <s v="FRTH"/>
    <s v="TOMM"/>
    <s v="N"/>
    <s v=""/>
    <m/>
  </r>
  <r>
    <s v="T"/>
    <n v="4.0999999999999996"/>
    <n v="20171204"/>
    <s v="CDFO"/>
    <s v="CDFO"/>
    <n v="3"/>
    <s v="024318"/>
    <n v="0"/>
    <m/>
    <m/>
    <m/>
    <m/>
    <n v="1"/>
    <n v="2"/>
    <x v="9"/>
    <n v="198704"/>
    <n v="19870422"/>
    <s v="2FS  UPFRR0155"/>
    <s v="2FS  UPFRH0155"/>
    <s v="2FS  UPFRS0155"/>
    <x v="1"/>
    <s v="H"/>
    <s v="B"/>
    <m/>
    <n v="3.9"/>
    <m/>
    <s v="N"/>
    <n v="5000"/>
    <n v="52972"/>
    <m/>
    <m/>
    <n v="0"/>
    <n v="273415"/>
    <n v="5000"/>
    <n v="569"/>
    <m/>
    <n v="1.06E-2"/>
    <n v="1"/>
    <m/>
    <m/>
    <s v="WHITE/WHITE FLESH COLOUR"/>
    <s v="R-Quesnel R"/>
    <s v="H-Quesnel River H"/>
    <x v="5"/>
    <s v="BC"/>
    <s v="FRTH"/>
    <s v="UPFR"/>
    <s v="N"/>
    <n v="5.1615004153137507"/>
    <m/>
  </r>
  <r>
    <s v="T"/>
    <n v="4.0999999999999996"/>
    <n v="20171204"/>
    <s v="CDFO"/>
    <s v="CDFO"/>
    <n v="3"/>
    <s v="022655"/>
    <n v="0"/>
    <m/>
    <m/>
    <m/>
    <m/>
    <n v="1"/>
    <n v="3"/>
    <x v="26"/>
    <n v="198406"/>
    <n v="19840602"/>
    <s v="2FS  LWFRR0154"/>
    <s v="2FS  LWFRH0154"/>
    <s v="2FS  LWFRS0229"/>
    <x v="1"/>
    <s v="H"/>
    <s v="B"/>
    <m/>
    <n v="2.9"/>
    <m/>
    <s v="N"/>
    <n v="5000"/>
    <n v="23894"/>
    <m/>
    <m/>
    <n v="0"/>
    <n v="75555"/>
    <n v="5000"/>
    <n v="738"/>
    <m/>
    <n v="0.03"/>
    <n v="66"/>
    <m/>
    <m/>
    <s v="TIME OF RELEASE: EARLY RELEASE 14%PINHEADS"/>
    <s v="R-Chehalis R"/>
    <s v="H-Chehalis River H"/>
    <x v="14"/>
    <s v="BC"/>
    <s v="FRTH"/>
    <s v="LWFR"/>
    <s v="N"/>
    <n v="3.1620909014815437"/>
    <m/>
  </r>
  <r>
    <s v="T"/>
    <n v="4.0999999999999996"/>
    <n v="20171204"/>
    <s v="CDFO"/>
    <s v="CDFO"/>
    <n v="3"/>
    <s v="025841"/>
    <n v="0"/>
    <m/>
    <m/>
    <m/>
    <m/>
    <n v="1"/>
    <n v="1"/>
    <x v="17"/>
    <n v="198910"/>
    <n v="19891011"/>
    <s v="2FS  LWFRR0152"/>
    <s v="2FS  LWFRH0152"/>
    <s v="2FS  LWFRS0152"/>
    <x v="2"/>
    <s v="H"/>
    <s v="B"/>
    <m/>
    <n v="7.4"/>
    <m/>
    <s v="N"/>
    <n v="5000"/>
    <n v="23849"/>
    <m/>
    <m/>
    <n v="0"/>
    <n v="120"/>
    <m/>
    <m/>
    <s v="C"/>
    <m/>
    <n v="1"/>
    <m/>
    <m/>
    <s v="REL TIME SO FRY COULD OVERWINTER"/>
    <s v="R-Birkenhead R"/>
    <s v="H-Birkenhead River H"/>
    <x v="12"/>
    <s v="BC"/>
    <s v="FRTH"/>
    <s v="LWFR"/>
    <s v="N"/>
    <n v="5.0316575118453605E-3"/>
    <m/>
  </r>
  <r>
    <s v="T"/>
    <n v="4.0999999999999996"/>
    <n v="20171204"/>
    <s v="CDFO"/>
    <s v="CDFO"/>
    <n v="3"/>
    <s v="180446"/>
    <n v="0"/>
    <m/>
    <m/>
    <m/>
    <m/>
    <n v="1"/>
    <n v="2"/>
    <x v="13"/>
    <n v="199205"/>
    <n v="19920518"/>
    <s v="2FS  TOMFR0156"/>
    <s v="2FS  TOMFH0156"/>
    <s v="2FS  TOMFS0156"/>
    <x v="2"/>
    <s v="H"/>
    <s v="B"/>
    <m/>
    <n v="7.3"/>
    <m/>
    <s v="N"/>
    <n v="5000"/>
    <n v="27064"/>
    <m/>
    <m/>
    <n v="0"/>
    <n v="27933"/>
    <n v="5000"/>
    <n v="429"/>
    <s v="B"/>
    <n v="1.5599999999999999E-2"/>
    <n v="30"/>
    <n v="577"/>
    <m/>
    <s v="HEATED INCUBATION. ENCHANTED FOREST RELEASE"/>
    <s v="R-Eagle R"/>
    <s v="H-Eagle River H"/>
    <x v="6"/>
    <s v="BC"/>
    <s v="FRTH"/>
    <s v="TOMF"/>
    <s v="N"/>
    <n v="1.0321090747856931"/>
    <m/>
  </r>
  <r>
    <s v="T"/>
    <n v="4.0999999999999996"/>
    <n v="20171204"/>
    <s v="CDFO"/>
    <s v="CDFO"/>
    <n v="3"/>
    <s v="180447"/>
    <n v="0"/>
    <m/>
    <m/>
    <m/>
    <m/>
    <n v="1"/>
    <n v="2"/>
    <x v="13"/>
    <n v="199205"/>
    <n v="19920518"/>
    <s v="2FS  TOMFR0156"/>
    <s v="2FS  TOMFH0156"/>
    <s v="2FS  TOMFS0156"/>
    <x v="2"/>
    <s v="H"/>
    <s v="B"/>
    <m/>
    <n v="7.3"/>
    <m/>
    <s v="N"/>
    <n v="5000"/>
    <n v="26981"/>
    <m/>
    <m/>
    <n v="0"/>
    <n v="27934"/>
    <n v="5000"/>
    <n v="428"/>
    <s v="B"/>
    <n v="1.5599999999999999E-2"/>
    <n v="30"/>
    <n v="577"/>
    <m/>
    <s v="HEATED INCUBATION. HAGAR'S RELEASE"/>
    <s v="R-Eagle R"/>
    <s v="H-Eagle River H"/>
    <x v="6"/>
    <s v="BC"/>
    <s v="FRTH"/>
    <s v="TOMF"/>
    <s v="N"/>
    <n v="1.0353211519217227"/>
    <m/>
  </r>
  <r>
    <s v="N"/>
    <n v="4.0999999999999996"/>
    <n v="20171204"/>
    <s v="CDFO"/>
    <s v="CDFO"/>
    <n v="3"/>
    <s v="!03NOCN9243"/>
    <m/>
    <m/>
    <m/>
    <m/>
    <m/>
    <n v="1"/>
    <n v="2"/>
    <x v="4"/>
    <n v="199305"/>
    <n v="199305"/>
    <s v="2FS  TOMFR0161"/>
    <s v="2FS  TOMFH1650"/>
    <s v="2FS  TOMFS0161"/>
    <x v="1"/>
    <s v="H"/>
    <s v="B"/>
    <s v="FR"/>
    <m/>
    <m/>
    <s v="N"/>
    <m/>
    <m/>
    <m/>
    <m/>
    <n v="0"/>
    <n v="80"/>
    <m/>
    <m/>
    <s v="B"/>
    <m/>
    <m/>
    <m/>
    <m/>
    <m/>
    <s v="R-Shuswap R Low"/>
    <s v="H-N Okanagan-Shuswap Sch"/>
    <x v="1"/>
    <s v="BC"/>
    <s v="FRTH"/>
    <s v="TOMF"/>
    <s v="N"/>
    <s v=""/>
    <m/>
  </r>
  <r>
    <s v="N"/>
    <n v="4.0999999999999996"/>
    <n v="20171204"/>
    <s v="CDFO"/>
    <s v="CDFO"/>
    <n v="3"/>
    <s v="!03NOCN9247"/>
    <m/>
    <m/>
    <m/>
    <m/>
    <m/>
    <n v="1"/>
    <n v="2"/>
    <x v="4"/>
    <n v="199305"/>
    <n v="199305"/>
    <s v="2FS  UPFRR1619"/>
    <s v="2FS  UPFRH2566"/>
    <s v="2FS  UPFRS1619"/>
    <x v="2"/>
    <s v="H"/>
    <s v="B"/>
    <s v="FR"/>
    <m/>
    <m/>
    <s v="N"/>
    <m/>
    <m/>
    <m/>
    <m/>
    <n v="0"/>
    <n v="160"/>
    <m/>
    <m/>
    <s v="B"/>
    <m/>
    <m/>
    <m/>
    <m/>
    <m/>
    <s v="R-Bridge R"/>
    <s v="H-Gold Trail Schools"/>
    <x v="18"/>
    <s v="BC"/>
    <s v="FRTH"/>
    <s v="UPFR"/>
    <s v="N"/>
    <s v=""/>
    <m/>
  </r>
  <r>
    <s v="N"/>
    <n v="4.0999999999999996"/>
    <n v="20171204"/>
    <s v="CDFO"/>
    <s v="CDFO"/>
    <n v="3"/>
    <s v="!03NOCN9149"/>
    <m/>
    <m/>
    <m/>
    <m/>
    <m/>
    <n v="1"/>
    <n v="2"/>
    <x v="13"/>
    <n v="199206"/>
    <n v="199206"/>
    <s v="2FS  UPFRR0158"/>
    <s v="2FS  UPFRH1651"/>
    <s v="2FS  UPFRS0158"/>
    <x v="1"/>
    <s v="H"/>
    <s v="B"/>
    <s v="FR"/>
    <m/>
    <m/>
    <s v="N"/>
    <m/>
    <m/>
    <m/>
    <m/>
    <n v="0"/>
    <n v="200"/>
    <m/>
    <m/>
    <s v="B"/>
    <m/>
    <m/>
    <m/>
    <m/>
    <m/>
    <s v="R-Stuart R"/>
    <s v="H-Pr George (Mackenzie) S"/>
    <x v="2"/>
    <s v="BC"/>
    <s v="FRTH"/>
    <s v="UPFR"/>
    <s v="N"/>
    <s v=""/>
    <m/>
  </r>
  <r>
    <s v="N"/>
    <n v="4.0999999999999996"/>
    <n v="20171204"/>
    <s v="CDFO"/>
    <s v="CDFO"/>
    <n v="3"/>
    <s v="!03NOCN9150"/>
    <m/>
    <m/>
    <m/>
    <m/>
    <m/>
    <n v="1"/>
    <n v="1"/>
    <x v="13"/>
    <n v="199205"/>
    <n v="199205"/>
    <s v="2FS  UPFRR1625"/>
    <s v="2FS  UPFRH1651"/>
    <s v="2FS  UPFRS1625"/>
    <x v="1"/>
    <s v="H"/>
    <s v="B"/>
    <s v="FR"/>
    <m/>
    <m/>
    <s v="N"/>
    <m/>
    <m/>
    <m/>
    <m/>
    <n v="0"/>
    <n v="700"/>
    <m/>
    <m/>
    <s v="B"/>
    <m/>
    <m/>
    <m/>
    <m/>
    <m/>
    <s v="R-Salmon R/UPFR"/>
    <s v="H-Pr George (Mackenzie) S"/>
    <x v="8"/>
    <s v="BC"/>
    <s v="FRTH"/>
    <s v="UPFR"/>
    <s v="N"/>
    <s v=""/>
    <m/>
  </r>
  <r>
    <s v="N"/>
    <n v="4.0999999999999996"/>
    <n v="20171204"/>
    <s v="CDFO"/>
    <s v="CDFO"/>
    <n v="3"/>
    <s v="!03NOCN9152"/>
    <m/>
    <m/>
    <m/>
    <m/>
    <m/>
    <n v="1"/>
    <n v="2"/>
    <x v="13"/>
    <n v="199205"/>
    <n v="199206"/>
    <s v="2FS  UPFRR0155"/>
    <s v="2FS  UPFRH0022"/>
    <s v="2FS  UPFRS0155"/>
    <x v="1"/>
    <s v="H"/>
    <s v="B"/>
    <s v="FR"/>
    <n v="3"/>
    <m/>
    <s v="N"/>
    <m/>
    <m/>
    <m/>
    <m/>
    <n v="0"/>
    <n v="900"/>
    <m/>
    <m/>
    <s v="B"/>
    <m/>
    <m/>
    <m/>
    <m/>
    <m/>
    <s v="R-Quesnel R"/>
    <s v="H-Williams Lk Schools"/>
    <x v="5"/>
    <s v="BC"/>
    <s v="FRTH"/>
    <s v="UPFR"/>
    <s v="N"/>
    <s v=""/>
    <m/>
  </r>
  <r>
    <s v="T"/>
    <n v="4.0999999999999996"/>
    <n v="20171204"/>
    <s v="CDFO"/>
    <s v="CDFO"/>
    <n v="3"/>
    <s v="024225"/>
    <n v="0"/>
    <m/>
    <m/>
    <m/>
    <m/>
    <n v="1"/>
    <n v="1"/>
    <x v="9"/>
    <n v="198704"/>
    <n v="19870406"/>
    <s v="2FS  UPFRR0352"/>
    <s v="2FS  UPFRH0155"/>
    <s v="2FS  UPFRS0352"/>
    <x v="1"/>
    <s v="H"/>
    <s v="P"/>
    <m/>
    <n v="4"/>
    <m/>
    <s v="N"/>
    <n v="5000"/>
    <n v="26815"/>
    <m/>
    <m/>
    <n v="0"/>
    <n v="17029"/>
    <m/>
    <m/>
    <m/>
    <m/>
    <n v="1"/>
    <m/>
    <m/>
    <s v="3 REL. SITES ON UPPER CARIBOO"/>
    <s v="R-Cariboo R Up"/>
    <s v="H-Quesnel River H"/>
    <x v="25"/>
    <s v="BC"/>
    <s v="FRTH"/>
    <s v="UPFR"/>
    <s v="N"/>
    <n v="0.63505500652619806"/>
    <m/>
  </r>
  <r>
    <s v="T"/>
    <n v="4.0999999999999996"/>
    <n v="20171204"/>
    <s v="CDFO"/>
    <s v="CDFO"/>
    <n v="3"/>
    <s v="023018"/>
    <n v="0"/>
    <m/>
    <m/>
    <m/>
    <m/>
    <n v="1"/>
    <n v="1"/>
    <x v="23"/>
    <n v="198504"/>
    <n v="19850412"/>
    <s v="2FS  UPFRR0352"/>
    <s v="2FS  UPFRH0155"/>
    <s v="2FS  UPFRS0352"/>
    <x v="1"/>
    <s v="H"/>
    <s v="B"/>
    <m/>
    <n v="4"/>
    <m/>
    <s v="N"/>
    <n v="5000"/>
    <n v="27558"/>
    <m/>
    <m/>
    <n v="0"/>
    <n v="408"/>
    <n v="5000"/>
    <n v="34"/>
    <s v="B"/>
    <n v="1.1999999999999999E-3"/>
    <n v="1"/>
    <m/>
    <m/>
    <s v="TIME OF RELEASE-MID. SEE 023019-23."/>
    <s v="R-Cariboo R Up"/>
    <s v="H-Quesnel River H"/>
    <x v="25"/>
    <s v="BC"/>
    <s v="FRTH"/>
    <s v="UPFR"/>
    <s v="N"/>
    <n v="1.4805138253864576E-2"/>
    <m/>
  </r>
  <r>
    <s v="T"/>
    <n v="4.0999999999999996"/>
    <n v="20171204"/>
    <s v="CDFO"/>
    <s v="CDFO"/>
    <n v="3"/>
    <s v="185707"/>
    <n v="12"/>
    <m/>
    <m/>
    <m/>
    <m/>
    <n v="1"/>
    <n v="3"/>
    <x v="27"/>
    <n v="20080606"/>
    <n v="20080606"/>
    <s v="2FS  LWFRR0229"/>
    <s v="2FS  LWFRH0154"/>
    <s v="2FS  LWFRS0229"/>
    <x v="1"/>
    <s v="H"/>
    <s v="P"/>
    <m/>
    <n v="5.28"/>
    <m/>
    <s v="N"/>
    <n v="5000"/>
    <n v="25945"/>
    <m/>
    <m/>
    <m/>
    <m/>
    <m/>
    <m/>
    <m/>
    <m/>
    <m/>
    <n v="500"/>
    <m/>
    <s v="RELEASED AT LOG DUMP ON CHEHALIS NATIVE RESERVE."/>
    <s v="R-Harrison R"/>
    <s v="H-Chehalis River H"/>
    <x v="14"/>
    <s v="BC"/>
    <s v="FRTH"/>
    <s v="LWFR"/>
    <s v="N"/>
    <n v="0"/>
    <m/>
  </r>
  <r>
    <s v="T"/>
    <n v="4.0999999999999996"/>
    <n v="20171204"/>
    <s v="CDFO"/>
    <s v="CDFO"/>
    <n v="3"/>
    <s v="022804"/>
    <n v="0"/>
    <m/>
    <m/>
    <m/>
    <m/>
    <n v="1"/>
    <n v="2"/>
    <x v="23"/>
    <n v="198505"/>
    <n v="19850502"/>
    <s v="2FS  TOMFR0162"/>
    <s v="2FS  TOMFH0162"/>
    <s v="2FS  TOMFS0162"/>
    <x v="2"/>
    <s v="H"/>
    <s v="B"/>
    <m/>
    <n v="2.8"/>
    <m/>
    <s v="N"/>
    <n v="5000"/>
    <n v="39989"/>
    <m/>
    <m/>
    <n v="0"/>
    <n v="46530"/>
    <n v="5000"/>
    <n v="1516"/>
    <m/>
    <n v="3.6499999999999998E-2"/>
    <n v="1"/>
    <m/>
    <m/>
    <s v="EARLY RELEASE BELOW THE HATCHERY"/>
    <s v="R-Clearwater R Up"/>
    <s v="H-Clearwater River, Up, H"/>
    <x v="10"/>
    <s v="BC"/>
    <s v="FRTH"/>
    <s v="TOMF"/>
    <s v="N"/>
    <n v="1.1635699817449798"/>
    <m/>
  </r>
  <r>
    <s v="T"/>
    <n v="4.0999999999999996"/>
    <n v="20171204"/>
    <s v="CDFO"/>
    <s v="CDFO"/>
    <n v="3"/>
    <s v="024025"/>
    <n v="0"/>
    <m/>
    <m/>
    <m/>
    <m/>
    <n v="1"/>
    <n v="2"/>
    <x v="3"/>
    <n v="198610"/>
    <n v="19861003"/>
    <s v="2FS  TOMFR0156"/>
    <s v="2FS  TOMFH0156"/>
    <s v="2FS  TOMFS0156"/>
    <x v="2"/>
    <s v="H"/>
    <s v="B"/>
    <m/>
    <n v="8.3000000000000007"/>
    <m/>
    <s v="N"/>
    <n v="5000"/>
    <n v="26847"/>
    <m/>
    <m/>
    <m/>
    <m/>
    <m/>
    <m/>
    <m/>
    <m/>
    <n v="3"/>
    <m/>
    <m/>
    <s v="TIME OF REL:FALL. SEE 024023-24(FALL),023762-63,023801-02(SM),022722,27,023150"/>
    <s v="R-Eagle R"/>
    <s v="H-Eagle River H"/>
    <x v="6"/>
    <s v="BC"/>
    <s v="FRTH"/>
    <s v="TOMF"/>
    <s v="N"/>
    <n v="0"/>
    <m/>
  </r>
  <r>
    <s v="N"/>
    <n v="4.0999999999999996"/>
    <n v="20171204"/>
    <s v="CDFO"/>
    <s v="CDFO"/>
    <n v="3"/>
    <s v="!03NOCN0567"/>
    <m/>
    <m/>
    <m/>
    <m/>
    <m/>
    <n v="1"/>
    <n v="3"/>
    <x v="14"/>
    <n v="20060606"/>
    <n v="20060606"/>
    <s v="2FS  LWFRR0302"/>
    <s v="2FS  LWFRH0302"/>
    <s v="2FS  LWFRS0107"/>
    <x v="1"/>
    <s v="H"/>
    <s v="B"/>
    <m/>
    <n v="4.5"/>
    <m/>
    <s v="N"/>
    <m/>
    <m/>
    <m/>
    <m/>
    <n v="0"/>
    <n v="149000"/>
    <m/>
    <m/>
    <s v="B"/>
    <m/>
    <m/>
    <m/>
    <m/>
    <m/>
    <s v="R-Alouette R S"/>
    <s v="H-Alouette River, South H"/>
    <x v="9"/>
    <s v="BC"/>
    <s v="FRTH"/>
    <s v="LWFR"/>
    <s v="N"/>
    <s v=""/>
    <m/>
  </r>
  <r>
    <s v="N"/>
    <n v="4.0999999999999996"/>
    <n v="20171204"/>
    <s v="CDFO"/>
    <s v="CDFO"/>
    <n v="3"/>
    <s v="!03NOCN0708"/>
    <m/>
    <m/>
    <m/>
    <m/>
    <m/>
    <n v="1"/>
    <n v="2"/>
    <x v="27"/>
    <n v="20080429"/>
    <n v="20080429"/>
    <s v="2FS  LWFRR0107"/>
    <s v="2FS  LWFRH0107"/>
    <s v="2FS  LWFRS0107"/>
    <x v="1"/>
    <s v="H"/>
    <s v="P"/>
    <m/>
    <n v="7.41"/>
    <m/>
    <s v="N"/>
    <m/>
    <m/>
    <m/>
    <m/>
    <n v="0"/>
    <n v="431941"/>
    <m/>
    <m/>
    <s v="B"/>
    <m/>
    <m/>
    <m/>
    <m/>
    <s v="RIVER SLIGHTLY COLOURED AND HIGH AT TIME OF RELEASE."/>
    <s v="R-Chilliwack R"/>
    <s v="H-Chilliwack River H"/>
    <x v="9"/>
    <s v="BC"/>
    <s v="FRTH"/>
    <s v="LWFR"/>
    <s v="N"/>
    <s v=""/>
    <m/>
  </r>
  <r>
    <s v="T"/>
    <n v="4.0999999999999996"/>
    <n v="20171204"/>
    <s v="CDFO"/>
    <s v="CDFO"/>
    <n v="3"/>
    <s v="023029"/>
    <n v="0"/>
    <m/>
    <m/>
    <m/>
    <m/>
    <n v="1"/>
    <n v="1"/>
    <x v="23"/>
    <n v="198504"/>
    <n v="19850408"/>
    <s v="2FS  UPFRR0263"/>
    <s v="2FS  UPFRH0155"/>
    <s v="2FS  UPFRS0263"/>
    <x v="1"/>
    <s v="H"/>
    <s v="B"/>
    <m/>
    <n v="3.7"/>
    <m/>
    <s v="N"/>
    <n v="5000"/>
    <n v="20259"/>
    <m/>
    <m/>
    <n v="0"/>
    <n v="381"/>
    <n v="5000"/>
    <n v="208"/>
    <s v="B"/>
    <n v="1.0200000000000001E-2"/>
    <n v="1"/>
    <m/>
    <m/>
    <s v="IMPRINTING: HELD 1 WK"/>
    <s v="R-Bowron R"/>
    <s v="H-Quesnel River H"/>
    <x v="26"/>
    <s v="BC"/>
    <s v="FRTH"/>
    <s v="UPFR"/>
    <s v="N"/>
    <n v="1.8806456389752702E-2"/>
    <m/>
  </r>
  <r>
    <s v="T"/>
    <n v="4.0999999999999996"/>
    <n v="20171204"/>
    <s v="CDFO"/>
    <s v="CDFO"/>
    <n v="3"/>
    <s v="023034"/>
    <n v="0"/>
    <m/>
    <m/>
    <m/>
    <m/>
    <n v="1"/>
    <n v="1"/>
    <x v="23"/>
    <n v="198504"/>
    <n v="19850405"/>
    <s v="2FS  UPFRR0412"/>
    <s v="2FS  UPFRH0155"/>
    <s v="2FS  UPFRS0412"/>
    <x v="1"/>
    <s v="H"/>
    <s v="P"/>
    <m/>
    <n v="6.1"/>
    <m/>
    <s v="N"/>
    <n v="5000"/>
    <n v="27321"/>
    <m/>
    <m/>
    <n v="0"/>
    <n v="2651"/>
    <n v="5000"/>
    <n v="183"/>
    <m/>
    <n v="6.7000000000000002E-3"/>
    <n v="1"/>
    <m/>
    <m/>
    <m/>
    <s v="R-James Cr"/>
    <s v="H-Quesnel River H"/>
    <x v="27"/>
    <s v="BC"/>
    <s v="FRTH"/>
    <s v="UPFR"/>
    <s v="N"/>
    <n v="9.7031587423593579E-2"/>
    <m/>
  </r>
  <r>
    <s v="T"/>
    <n v="4.0999999999999996"/>
    <n v="20171204"/>
    <s v="CDFO"/>
    <s v="CDFO"/>
    <n v="3"/>
    <s v="022340"/>
    <n v="0"/>
    <m/>
    <m/>
    <m/>
    <m/>
    <n v="1"/>
    <n v="1"/>
    <x v="24"/>
    <n v="198204"/>
    <n v="19820430"/>
    <s v="2FS  LWFRR0152"/>
    <s v="2FS  LWFRH0152"/>
    <s v="2FS  LWFRS0152"/>
    <x v="2"/>
    <s v="H"/>
    <s v="P"/>
    <m/>
    <n v="3.2"/>
    <m/>
    <s v="N"/>
    <n v="5000"/>
    <n v="26045"/>
    <m/>
    <m/>
    <n v="5000"/>
    <n v="483"/>
    <m/>
    <m/>
    <m/>
    <n v="1.8200000000000001E-2"/>
    <n v="1"/>
    <m/>
    <m/>
    <m/>
    <s v="R-Birkenhead R"/>
    <s v="H-Birkenhead River H"/>
    <x v="12"/>
    <s v="BC"/>
    <s v="FRTH"/>
    <s v="LWFR"/>
    <s v="N"/>
    <n v="1.8544826262238433E-2"/>
    <m/>
  </r>
  <r>
    <s v="T"/>
    <n v="4.0999999999999996"/>
    <n v="20171204"/>
    <s v="CDFO"/>
    <s v="CDFO"/>
    <n v="3"/>
    <s v="021446"/>
    <n v="0"/>
    <m/>
    <m/>
    <m/>
    <m/>
    <n v="1"/>
    <n v="1"/>
    <x v="28"/>
    <n v="199105"/>
    <n v="19910514"/>
    <s v="2FS  TOMFR0132"/>
    <s v="2FS  TOMFH0156"/>
    <s v="2FS  TOMFS0132"/>
    <x v="1"/>
    <s v="H"/>
    <s v="B"/>
    <m/>
    <n v="5.8"/>
    <m/>
    <s v="N"/>
    <n v="5000"/>
    <n v="26721"/>
    <m/>
    <m/>
    <n v="0"/>
    <n v="159250"/>
    <n v="5000"/>
    <n v="54"/>
    <s v="B"/>
    <n v="2E-3"/>
    <n v="30"/>
    <n v="500"/>
    <m/>
    <s v="LOWER SALMON RELEASE. HEATED INCUBATION. SEE ALSO 021536,021537."/>
    <s v="R-Salmon R/TOMF"/>
    <s v="H-Eagle River H"/>
    <x v="28"/>
    <s v="BC"/>
    <s v="FRTH"/>
    <s v="TOMF"/>
    <s v="N"/>
    <n v="5.9597320459563639"/>
    <m/>
  </r>
  <r>
    <s v="N"/>
    <n v="4.0999999999999996"/>
    <n v="20171204"/>
    <s v="CDFO"/>
    <s v="CDFO"/>
    <n v="3"/>
    <s v="!03NOCN0611"/>
    <m/>
    <m/>
    <m/>
    <m/>
    <m/>
    <n v="1"/>
    <n v="2"/>
    <x v="22"/>
    <n v="200705"/>
    <n v="200705"/>
    <s v="2FS  TOMFR0161"/>
    <s v="2FS  TOMFH1650"/>
    <s v="2FS  TOMFS0161"/>
    <x v="1"/>
    <s v="H"/>
    <s v="B"/>
    <s v="FR"/>
    <n v="3"/>
    <m/>
    <s v="N"/>
    <m/>
    <m/>
    <m/>
    <m/>
    <n v="0"/>
    <n v="600"/>
    <m/>
    <m/>
    <s v="B"/>
    <m/>
    <m/>
    <m/>
    <m/>
    <s v="CLASSROOM INCUBATION."/>
    <s v="R-Shuswap R Low"/>
    <s v="H-N Okanagan-Shuswap Sch"/>
    <x v="1"/>
    <s v="BC"/>
    <s v="FRTH"/>
    <s v="TOMF"/>
    <s v="N"/>
    <s v=""/>
    <m/>
  </r>
  <r>
    <s v="N"/>
    <n v="4.0999999999999996"/>
    <n v="20171204"/>
    <s v="CDFO"/>
    <s v="CDFO"/>
    <n v="3"/>
    <s v="!03NOCN0615"/>
    <m/>
    <m/>
    <m/>
    <m/>
    <m/>
    <n v="1"/>
    <n v="2"/>
    <x v="22"/>
    <n v="200705"/>
    <n v="200706"/>
    <s v="2FS  TOMFR0161"/>
    <s v="2FS  TOMFH2559"/>
    <s v="2FS  TOMFS0161"/>
    <x v="1"/>
    <s v="H"/>
    <s v="B"/>
    <s v="FR"/>
    <n v="3"/>
    <m/>
    <s v="N"/>
    <m/>
    <m/>
    <m/>
    <m/>
    <n v="0"/>
    <n v="1000"/>
    <m/>
    <m/>
    <s v="B"/>
    <m/>
    <m/>
    <m/>
    <m/>
    <s v="CLASSROOM INCUBATION."/>
    <s v="R-Shuswap R Low"/>
    <s v="H-Vernon Schools"/>
    <x v="1"/>
    <s v="BC"/>
    <s v="FRTH"/>
    <s v="TOMF"/>
    <s v="N"/>
    <s v=""/>
    <m/>
  </r>
  <r>
    <s v="N"/>
    <n v="4.0999999999999996"/>
    <n v="20171204"/>
    <s v="CDFO"/>
    <s v="CDFO"/>
    <n v="3"/>
    <s v="!03NOCN0616"/>
    <m/>
    <m/>
    <m/>
    <m/>
    <m/>
    <n v="1"/>
    <n v="2"/>
    <x v="22"/>
    <n v="200705"/>
    <n v="200705"/>
    <s v="2FS  TOMFR0161"/>
    <s v="2FS  TOMFH2083"/>
    <s v="2FS  TOMFS0161"/>
    <x v="1"/>
    <s v="H"/>
    <s v="B"/>
    <s v="FR"/>
    <m/>
    <m/>
    <s v="N"/>
    <m/>
    <m/>
    <m/>
    <m/>
    <n v="0"/>
    <n v="200"/>
    <m/>
    <m/>
    <s v="B"/>
    <m/>
    <m/>
    <m/>
    <m/>
    <m/>
    <s v="R-Shuswap R Low"/>
    <s v="H-Revelstoke Schools"/>
    <x v="1"/>
    <s v="BC"/>
    <s v="FRTH"/>
    <s v="TOMF"/>
    <s v="N"/>
    <s v=""/>
    <m/>
  </r>
  <r>
    <s v="T"/>
    <n v="4.0999999999999996"/>
    <n v="20171204"/>
    <s v="CDFO"/>
    <s v="CDFO"/>
    <n v="3"/>
    <s v="021528"/>
    <n v="0"/>
    <m/>
    <m/>
    <m/>
    <m/>
    <n v="1"/>
    <n v="2"/>
    <x v="28"/>
    <n v="199105"/>
    <n v="19910503"/>
    <s v="2FS  LWFRR0249"/>
    <s v="2FS  LWFRH0150"/>
    <s v="2FS  LWFRS0249"/>
    <x v="1"/>
    <s v="H"/>
    <s v="B"/>
    <m/>
    <n v="7.4"/>
    <n v="91"/>
    <s v="N"/>
    <n v="5000"/>
    <n v="52337"/>
    <m/>
    <m/>
    <n v="0"/>
    <n v="15255"/>
    <n v="5000"/>
    <n v="1342"/>
    <s v="B"/>
    <n v="2.5000000000000001E-2"/>
    <n v="2"/>
    <n v="100"/>
    <m/>
    <s v="TIME OF RELEASE:EARLY SEE 021529-LATE."/>
    <s v="R-Pitt R Up"/>
    <s v="H-Inch Creek H"/>
    <x v="29"/>
    <s v="BC"/>
    <s v="FRTH"/>
    <s v="LWFR"/>
    <s v="N"/>
    <n v="0.29147639337371267"/>
    <m/>
  </r>
  <r>
    <s v="N"/>
    <n v="4.0999999999999996"/>
    <n v="20171204"/>
    <s v="CDFO"/>
    <s v="CDFO"/>
    <n v="3"/>
    <s v="!03NOCN0776"/>
    <m/>
    <m/>
    <m/>
    <m/>
    <m/>
    <n v="1"/>
    <n v="1"/>
    <x v="27"/>
    <n v="20080619"/>
    <n v="20080620"/>
    <s v="2FS  TOMMR0253"/>
    <s v="2FS  TOMMH0160"/>
    <s v="2FS  TOMMS0253"/>
    <x v="2"/>
    <s v="H"/>
    <s v="B"/>
    <m/>
    <n v="3.55"/>
    <n v="66"/>
    <s v="N"/>
    <m/>
    <m/>
    <m/>
    <m/>
    <n v="0"/>
    <n v="62268"/>
    <m/>
    <m/>
    <s v="B"/>
    <m/>
    <m/>
    <m/>
    <m/>
    <s v="RELEASED OVER 30 KM."/>
    <s v="R-Nicola R"/>
    <s v="H-Spius Creek H"/>
    <x v="7"/>
    <s v="BC"/>
    <s v="FRTH"/>
    <s v="TOMM"/>
    <s v="N"/>
    <s v=""/>
    <m/>
  </r>
  <r>
    <s v="T"/>
    <n v="4.0999999999999996"/>
    <n v="20171204"/>
    <s v="CDFO"/>
    <s v="CDFO"/>
    <n v="3"/>
    <s v="023763"/>
    <n v="0"/>
    <m/>
    <m/>
    <m/>
    <m/>
    <n v="1"/>
    <n v="2"/>
    <x v="3"/>
    <n v="198605"/>
    <n v="19860520"/>
    <s v="2FS  TOMFR0156"/>
    <s v="2FS  TOMFH0156"/>
    <s v="2FS  TOMFS0156"/>
    <x v="2"/>
    <s v="H"/>
    <s v="B"/>
    <m/>
    <n v="3.3"/>
    <m/>
    <s v="N"/>
    <n v="5000"/>
    <n v="27299"/>
    <m/>
    <m/>
    <n v="0"/>
    <n v="29189"/>
    <m/>
    <m/>
    <m/>
    <m/>
    <n v="4"/>
    <m/>
    <m/>
    <s v="TIME OF REL:SM. SEE 023762,023801-02(SM),024023-25(FALL),022722,27,023150(1+)"/>
    <s v="R-Eagle R"/>
    <s v="H-Eagle River H"/>
    <x v="6"/>
    <s v="BC"/>
    <s v="FRTH"/>
    <s v="TOMF"/>
    <s v="N"/>
    <n v="1.0692333052492766"/>
    <m/>
  </r>
  <r>
    <s v="N"/>
    <n v="4.0999999999999996"/>
    <n v="20171204"/>
    <s v="CDFO"/>
    <s v="CDFO"/>
    <n v="3"/>
    <s v="!03NOCN8651"/>
    <m/>
    <m/>
    <m/>
    <m/>
    <m/>
    <n v="1"/>
    <n v="2"/>
    <x v="9"/>
    <n v="198704"/>
    <n v="19870428"/>
    <s v="2FS  UPFRR1620"/>
    <s v="2FS  UPFRH1619"/>
    <s v="2FS  UPFRS1619"/>
    <x v="1"/>
    <s v="H"/>
    <s v="P"/>
    <m/>
    <n v="4"/>
    <m/>
    <s v="N"/>
    <m/>
    <m/>
    <m/>
    <m/>
    <n v="0"/>
    <n v="20500"/>
    <m/>
    <m/>
    <m/>
    <m/>
    <m/>
    <m/>
    <m/>
    <m/>
    <s v="R-Yalakom R"/>
    <s v="H-Bridge River H"/>
    <x v="18"/>
    <s v="BC"/>
    <s v="FRTH"/>
    <s v="UPFR"/>
    <s v="N"/>
    <s v=""/>
    <m/>
  </r>
  <r>
    <s v="N"/>
    <n v="4.0999999999999996"/>
    <n v="20171204"/>
    <s v="CDFO"/>
    <s v="CDFO"/>
    <n v="3"/>
    <s v="!03LV8820"/>
    <m/>
    <m/>
    <m/>
    <m/>
    <m/>
    <n v="1"/>
    <n v="1"/>
    <x v="17"/>
    <n v="198906"/>
    <n v="19890627"/>
    <s v="2FS  UPFRR1890"/>
    <s v="2FS  UPFRH0270"/>
    <s v="2FS  UPFRS1890"/>
    <x v="2"/>
    <s v="H"/>
    <s v="B"/>
    <m/>
    <n v="1.3"/>
    <m/>
    <s v="N"/>
    <m/>
    <m/>
    <m/>
    <m/>
    <n v="1"/>
    <n v="84528"/>
    <n v="0"/>
    <n v="140"/>
    <s v="C"/>
    <m/>
    <m/>
    <m/>
    <m/>
    <s v="FED FRY RELEASE; MARKED FOR ESCAPEMENT I.D."/>
    <s v="R-Dome Cr"/>
    <s v="H-Penny H"/>
    <x v="15"/>
    <s v="BC"/>
    <s v="FRTH"/>
    <s v="UPFR"/>
    <s v="N"/>
    <s v=""/>
    <m/>
  </r>
  <r>
    <s v="T"/>
    <n v="4.0999999999999996"/>
    <n v="20171204"/>
    <s v="CDFO"/>
    <s v="CDFO"/>
    <n v="3"/>
    <s v="025906"/>
    <n v="0"/>
    <m/>
    <m/>
    <m/>
    <m/>
    <n v="1"/>
    <n v="2"/>
    <x v="17"/>
    <n v="19900223"/>
    <n v="19900223"/>
    <s v="2FS  TOMFR0156"/>
    <s v="2FS  TOMFH0156"/>
    <s v="2FS  TOMFS0156"/>
    <x v="3"/>
    <s v="H"/>
    <s v="P"/>
    <m/>
    <n v="17.600000000000001"/>
    <m/>
    <s v="N"/>
    <n v="5000"/>
    <n v="28725"/>
    <m/>
    <m/>
    <n v="5000"/>
    <n v="98"/>
    <m/>
    <m/>
    <m/>
    <n v="3.3999999999999998E-3"/>
    <n v="1"/>
    <m/>
    <m/>
    <s v="TIME OF RELEASE-YEARLING.SEE 026029,025710,026030."/>
    <s v="R-Eagle R"/>
    <s v="H-Eagle River H"/>
    <x v="6"/>
    <s v="BC"/>
    <s v="FRTH"/>
    <s v="TOMF"/>
    <s v="N"/>
    <n v="3.4116623150565709E-3"/>
    <m/>
  </r>
  <r>
    <s v="N"/>
    <n v="4.0999999999999996"/>
    <n v="20171204"/>
    <s v="CDFO"/>
    <s v="CDFO"/>
    <n v="3"/>
    <s v="!03NOCN0365"/>
    <m/>
    <m/>
    <m/>
    <m/>
    <m/>
    <n v="1"/>
    <n v="2"/>
    <x v="21"/>
    <n v="20040508"/>
    <n v="20040508"/>
    <s v="2FS  LWFRR0154"/>
    <s v="2FS  LWFRH0154"/>
    <s v="2FS  LWFRS0154"/>
    <x v="1"/>
    <s v="H"/>
    <s v="P"/>
    <m/>
    <n v="7.3"/>
    <m/>
    <s v="N"/>
    <m/>
    <m/>
    <m/>
    <m/>
    <n v="0"/>
    <n v="256002"/>
    <m/>
    <m/>
    <s v="B"/>
    <m/>
    <m/>
    <m/>
    <m/>
    <m/>
    <s v="R-Chehalis R"/>
    <s v="H-Chehalis River H"/>
    <x v="30"/>
    <s v="BC"/>
    <s v="FRTH"/>
    <s v="LWFR"/>
    <s v="N"/>
    <s v=""/>
    <m/>
  </r>
  <r>
    <s v="N"/>
    <n v="4.0999999999999996"/>
    <n v="20171204"/>
    <s v="CDFO"/>
    <s v="CDFO"/>
    <n v="3"/>
    <s v="!03NOCN0472"/>
    <m/>
    <m/>
    <m/>
    <m/>
    <m/>
    <n v="1"/>
    <n v="1"/>
    <x v="29"/>
    <n v="20050505"/>
    <n v="20050505"/>
    <s v="2FS  TOMMR0160"/>
    <s v="2FS  TOMMH0160"/>
    <s v="2FS  TOMMS0160"/>
    <x v="2"/>
    <s v="H"/>
    <s v="B"/>
    <m/>
    <n v="0.99"/>
    <n v="45"/>
    <s v="N"/>
    <m/>
    <m/>
    <m/>
    <m/>
    <n v="0"/>
    <n v="18647"/>
    <m/>
    <m/>
    <s v="B"/>
    <m/>
    <m/>
    <m/>
    <m/>
    <s v="RELEASED AT SIX DIFFERENT SITES IN UPPER SPIUS CREEK"/>
    <s v="R-Spius Cr"/>
    <s v="H-Spius Creek H"/>
    <x v="19"/>
    <s v="BC"/>
    <s v="FRTH"/>
    <s v="TOMM"/>
    <s v="N"/>
    <s v=""/>
    <m/>
  </r>
  <r>
    <s v="N"/>
    <n v="4.0999999999999996"/>
    <n v="20171204"/>
    <s v="CDFO"/>
    <s v="CDFO"/>
    <n v="3"/>
    <s v="!03NOCN0568"/>
    <m/>
    <m/>
    <m/>
    <m/>
    <m/>
    <n v="1"/>
    <n v="3"/>
    <x v="14"/>
    <n v="20060502"/>
    <n v="20060502"/>
    <s v="2FS  LWFRR0499"/>
    <s v="2FS  LWFRH0499"/>
    <s v="2FS  LWFRS0107"/>
    <x v="1"/>
    <s v="H"/>
    <s v="B"/>
    <m/>
    <n v="4.5"/>
    <m/>
    <s v="N"/>
    <m/>
    <m/>
    <m/>
    <m/>
    <n v="0"/>
    <n v="100000"/>
    <m/>
    <m/>
    <s v="B"/>
    <m/>
    <m/>
    <m/>
    <m/>
    <m/>
    <s v="R-Coquitlam R"/>
    <s v="H-Coquitlam River H"/>
    <x v="9"/>
    <s v="BC"/>
    <s v="FRTH"/>
    <s v="LWFR"/>
    <s v="N"/>
    <s v=""/>
    <m/>
  </r>
  <r>
    <s v="N"/>
    <n v="4.0999999999999996"/>
    <n v="20171204"/>
    <s v="CDFO"/>
    <s v="CDFO"/>
    <n v="3"/>
    <s v="!03NOCN0705"/>
    <m/>
    <m/>
    <m/>
    <m/>
    <m/>
    <n v="1"/>
    <n v="2"/>
    <x v="27"/>
    <n v="20080527"/>
    <n v="20080527"/>
    <s v="2FS  TOMFR1958"/>
    <s v="2FS  TOMFH1958"/>
    <s v="2FS  TOMFS1958"/>
    <x v="1"/>
    <s v="H"/>
    <s v="P"/>
    <m/>
    <n v="8.52"/>
    <n v="90"/>
    <s v="N"/>
    <m/>
    <m/>
    <m/>
    <m/>
    <n v="0"/>
    <n v="206200"/>
    <m/>
    <m/>
    <s v="B"/>
    <m/>
    <m/>
    <m/>
    <m/>
    <s v="SEMI-VOLITIONAL REL. FROM RACEWAY THROUGH OUTFLOW CHANNEL INTO SHUSWAP R MID."/>
    <s v="R-Shuswap R Middle"/>
    <s v="H-Shuswap River, Middle,"/>
    <x v="11"/>
    <s v="BC"/>
    <s v="FRTH"/>
    <s v="TOMF"/>
    <s v="N"/>
    <s v=""/>
    <m/>
  </r>
  <r>
    <s v="N"/>
    <n v="4.0999999999999996"/>
    <n v="20171204"/>
    <s v="CDFO"/>
    <s v="CDFO"/>
    <n v="3"/>
    <s v="!03NOCN8113"/>
    <m/>
    <m/>
    <m/>
    <m/>
    <m/>
    <n v="1"/>
    <n v="2"/>
    <x v="24"/>
    <n v="198206"/>
    <n v="19820601"/>
    <s v="2FS  TOMFR0161"/>
    <s v="2FS  TOMFH0289"/>
    <s v="2FS  TOMFS0161"/>
    <x v="1"/>
    <s v="H"/>
    <s v="P"/>
    <m/>
    <n v="2"/>
    <m/>
    <s v="N"/>
    <m/>
    <m/>
    <m/>
    <m/>
    <n v="0"/>
    <n v="4275"/>
    <m/>
    <m/>
    <m/>
    <m/>
    <m/>
    <m/>
    <m/>
    <m/>
    <s v="R-Shuswap R Low"/>
    <s v="H-Kingfisher Creek/ TOMF"/>
    <x v="1"/>
    <s v="BC"/>
    <s v="FRTH"/>
    <s v="TOMF"/>
    <s v="N"/>
    <s v=""/>
    <m/>
  </r>
  <r>
    <s v="N"/>
    <n v="4.0999999999999996"/>
    <n v="20171204"/>
    <s v="CDFO"/>
    <s v="CDFO"/>
    <n v="3"/>
    <s v="!03NOCN8201"/>
    <m/>
    <m/>
    <m/>
    <m/>
    <m/>
    <n v="1"/>
    <n v="1"/>
    <x v="15"/>
    <n v="198305"/>
    <n v="19830517"/>
    <s v="2FS  LWFRR0152"/>
    <s v="2FS  LWFRH0152"/>
    <s v="2FS  LWFRS0152"/>
    <x v="2"/>
    <s v="H"/>
    <s v="B"/>
    <m/>
    <n v="1"/>
    <m/>
    <s v="N"/>
    <m/>
    <m/>
    <m/>
    <m/>
    <n v="0"/>
    <n v="25336"/>
    <m/>
    <m/>
    <m/>
    <m/>
    <m/>
    <m/>
    <m/>
    <s v="GRADEOUTS - TOO SMALL TO TAG"/>
    <s v="R-Birkenhead R"/>
    <s v="H-Birkenhead River H"/>
    <x v="12"/>
    <s v="BC"/>
    <s v="FRTH"/>
    <s v="LWFR"/>
    <s v="N"/>
    <s v=""/>
    <m/>
  </r>
  <r>
    <s v="T"/>
    <n v="4.0999999999999996"/>
    <n v="20171204"/>
    <s v="CDFO"/>
    <s v="CDFO"/>
    <n v="3"/>
    <s v="180268"/>
    <n v="12"/>
    <m/>
    <m/>
    <m/>
    <m/>
    <n v="1"/>
    <n v="2"/>
    <x v="10"/>
    <n v="20090531"/>
    <n v="20090531"/>
    <s v="2FS  TOMFR1958"/>
    <s v="2FS  TOMFH1958"/>
    <s v="2FS  TOMFS1958"/>
    <x v="1"/>
    <s v="H"/>
    <s v="P"/>
    <m/>
    <n v="8.1999999999999993"/>
    <n v="88"/>
    <s v="N"/>
    <n v="5000"/>
    <n v="25931"/>
    <m/>
    <m/>
    <n v="0"/>
    <n v="26090"/>
    <n v="5000"/>
    <n v="529"/>
    <s v="B"/>
    <n v="0.02"/>
    <n v="56"/>
    <n v="200"/>
    <m/>
    <s v="ALSO SEE TAGCODES 180266,180267 &amp; 180269"/>
    <s v="R-Shuswap R Middle"/>
    <s v="H-Shuswap River, Middle,"/>
    <x v="11"/>
    <s v="BC"/>
    <s v="FRTH"/>
    <s v="TOMF"/>
    <s v="N"/>
    <n v="1.0061316570899694"/>
    <m/>
  </r>
  <r>
    <s v="N"/>
    <n v="4.0999999999999996"/>
    <n v="20171204"/>
    <s v="CDFO"/>
    <s v="CDFO"/>
    <n v="3"/>
    <s v="!03NOCN0529"/>
    <m/>
    <m/>
    <m/>
    <m/>
    <m/>
    <n v="1"/>
    <n v="2"/>
    <x v="14"/>
    <n v="200605"/>
    <n v="200605"/>
    <s v="2FS  TOMFR0161"/>
    <s v="2FS  TOMFH1650"/>
    <s v="2FS  TOMFS0161"/>
    <x v="1"/>
    <s v="H"/>
    <s v="B"/>
    <s v="FR"/>
    <n v="3"/>
    <m/>
    <s v="N"/>
    <m/>
    <m/>
    <m/>
    <m/>
    <n v="0"/>
    <n v="600"/>
    <m/>
    <m/>
    <s v="B"/>
    <m/>
    <m/>
    <m/>
    <m/>
    <m/>
    <s v="R-Shuswap R Low"/>
    <s v="H-N Okanagan-Shuswap Sch"/>
    <x v="1"/>
    <s v="BC"/>
    <s v="FRTH"/>
    <s v="TOMF"/>
    <s v="N"/>
    <s v=""/>
    <m/>
  </r>
  <r>
    <s v="N"/>
    <n v="4.0999999999999996"/>
    <n v="20171204"/>
    <s v="CDFO"/>
    <s v="CDFO"/>
    <n v="3"/>
    <s v="!03NOCN0530"/>
    <m/>
    <m/>
    <m/>
    <m/>
    <m/>
    <n v="1"/>
    <n v="2"/>
    <x v="14"/>
    <n v="200606"/>
    <n v="200606"/>
    <s v="2FS  TOMFR0161"/>
    <s v="2FS  TOMFH2083"/>
    <s v="2FS  TOMFS0161"/>
    <x v="1"/>
    <s v="H"/>
    <s v="B"/>
    <s v="FR"/>
    <n v="3"/>
    <m/>
    <s v="N"/>
    <m/>
    <m/>
    <m/>
    <m/>
    <n v="0"/>
    <n v="200"/>
    <m/>
    <m/>
    <s v="B"/>
    <m/>
    <m/>
    <m/>
    <m/>
    <m/>
    <s v="R-Shuswap R Low"/>
    <s v="H-Revelstoke Schools"/>
    <x v="1"/>
    <s v="BC"/>
    <s v="FRTH"/>
    <s v="TOMF"/>
    <s v="N"/>
    <s v=""/>
    <m/>
  </r>
  <r>
    <s v="N"/>
    <n v="4.0999999999999996"/>
    <n v="20171204"/>
    <s v="CDFO"/>
    <s v="CDFO"/>
    <n v="3"/>
    <s v="!03NOCN0426"/>
    <m/>
    <m/>
    <m/>
    <m/>
    <m/>
    <n v="1"/>
    <n v="2"/>
    <x v="29"/>
    <n v="20050414"/>
    <n v="20050506"/>
    <s v="2FS  LWFRR0154"/>
    <s v="2FS  LWFRH0154"/>
    <s v="2FS  LWFRS0154"/>
    <x v="1"/>
    <s v="H"/>
    <s v="P"/>
    <m/>
    <n v="5.28"/>
    <m/>
    <s v="N"/>
    <m/>
    <m/>
    <m/>
    <m/>
    <n v="0"/>
    <n v="554500"/>
    <m/>
    <m/>
    <s v="B"/>
    <m/>
    <m/>
    <m/>
    <m/>
    <s v="SOME WERE FROM CHILLIWACK H."/>
    <s v="R-Chehalis R"/>
    <s v="H-Chehalis River H"/>
    <x v="30"/>
    <s v="BC"/>
    <s v="FRTH"/>
    <s v="LWFR"/>
    <s v="N"/>
    <s v=""/>
    <m/>
  </r>
  <r>
    <s v="T"/>
    <n v="4.0999999999999996"/>
    <n v="20171204"/>
    <s v="CDFO"/>
    <s v="CDFO"/>
    <n v="3"/>
    <s v="181945"/>
    <n v="0"/>
    <m/>
    <m/>
    <m/>
    <m/>
    <n v="1"/>
    <n v="3"/>
    <x v="2"/>
    <n v="19950415"/>
    <n v="19950421"/>
    <s v="2FS  LWFRR0154"/>
    <s v="2FS  LWFRH0154"/>
    <s v="2FS  LWFRS0229"/>
    <x v="2"/>
    <s v="H"/>
    <s v="B"/>
    <m/>
    <n v="1.9"/>
    <n v="57"/>
    <s v="N"/>
    <n v="5000"/>
    <n v="49288"/>
    <m/>
    <m/>
    <n v="0"/>
    <n v="1157385"/>
    <n v="5000"/>
    <n v="218"/>
    <s v="B"/>
    <n v="4.4000000000000003E-3"/>
    <n v="31"/>
    <n v="2470"/>
    <m/>
    <s v="TIME OF RELEASE- EARLY. SEE 181946-47."/>
    <s v="R-Chehalis R"/>
    <s v="H-Chehalis River H"/>
    <x v="14"/>
    <s v="BC"/>
    <s v="FRTH"/>
    <s v="LWFR"/>
    <s v="N"/>
    <n v="23.48208488881675"/>
    <m/>
  </r>
  <r>
    <s v="T"/>
    <n v="4.0999999999999996"/>
    <n v="20171204"/>
    <s v="CDFO"/>
    <s v="CDFO"/>
    <n v="3"/>
    <s v="181964"/>
    <n v="12"/>
    <m/>
    <m/>
    <m/>
    <m/>
    <n v="1"/>
    <n v="3"/>
    <x v="30"/>
    <n v="20120619"/>
    <n v="20120619"/>
    <s v="2FS  LWFRR0229"/>
    <s v="2FS  LWFRH0154"/>
    <s v="2FS  LWFRS0229"/>
    <x v="1"/>
    <s v="H"/>
    <s v="P"/>
    <s v="FR"/>
    <n v="5.83"/>
    <n v="83"/>
    <s v="N"/>
    <n v="5000"/>
    <n v="4994"/>
    <m/>
    <m/>
    <n v="5000"/>
    <n v="526"/>
    <n v="0"/>
    <n v="499"/>
    <s v="B"/>
    <n v="7.4999999999999997E-2"/>
    <m/>
    <n v="228"/>
    <m/>
    <m/>
    <s v="R-Harrison R"/>
    <s v="H-Chehalis River H"/>
    <x v="14"/>
    <s v="BC"/>
    <s v="FRTH"/>
    <s v="LWFR"/>
    <s v="N"/>
    <n v="0.105326391670004"/>
    <m/>
  </r>
  <r>
    <s v="T"/>
    <n v="4.0999999999999996"/>
    <n v="20171204"/>
    <s v="CDFO"/>
    <s v="CDFO"/>
    <n v="3"/>
    <s v="022623"/>
    <n v="0"/>
    <m/>
    <m/>
    <m/>
    <m/>
    <n v="1"/>
    <n v="1"/>
    <x v="26"/>
    <n v="198404"/>
    <n v="19840409"/>
    <s v="2FS  UPFRR0134"/>
    <s v="2FS  UPFRH0155"/>
    <s v="2FS  UPFRS0134"/>
    <x v="1"/>
    <s v="H"/>
    <s v="P"/>
    <m/>
    <n v="5.3"/>
    <m/>
    <s v="N"/>
    <n v="5000"/>
    <n v="51419"/>
    <m/>
    <m/>
    <n v="0"/>
    <n v="34524"/>
    <n v="5000"/>
    <n v="386"/>
    <m/>
    <n v="7.4999999999999997E-3"/>
    <n v="1"/>
    <m/>
    <m/>
    <m/>
    <s v="R-Indianpoint Cr"/>
    <s v="H-Quesnel River H"/>
    <x v="31"/>
    <s v="BC"/>
    <s v="FRTH"/>
    <s v="UPFR"/>
    <s v="N"/>
    <n v="0.67142495964526727"/>
    <m/>
  </r>
  <r>
    <s v="T"/>
    <n v="4.0999999999999996"/>
    <n v="20171204"/>
    <s v="CDFO"/>
    <s v="CDFO"/>
    <n v="3"/>
    <s v="020443"/>
    <n v="0"/>
    <m/>
    <m/>
    <m/>
    <m/>
    <n v="1"/>
    <n v="2"/>
    <x v="11"/>
    <n v="199103"/>
    <n v="19910312"/>
    <s v="2FS  TOMFR0156"/>
    <s v="2FS  TOMFH0156"/>
    <s v="2FS  TOMFS0156"/>
    <x v="3"/>
    <s v="H"/>
    <s v="P"/>
    <m/>
    <n v="19.100000000000001"/>
    <m/>
    <s v="W"/>
    <n v="5000"/>
    <n v="33945"/>
    <m/>
    <m/>
    <n v="5000"/>
    <n v="350"/>
    <m/>
    <m/>
    <m/>
    <n v="1.0200000000000001E-2"/>
    <n v="1"/>
    <n v="100"/>
    <m/>
    <s v="TIME OF RELEASE-YEARLING.TREATED FOR BKD PRIOR TO RELEASE"/>
    <s v="R-Eagle R"/>
    <s v="H-Eagle River H"/>
    <x v="6"/>
    <s v="BC"/>
    <s v="FRTH"/>
    <s v="TOMF"/>
    <s v="N"/>
    <n v="1.0310796877301517E-2"/>
    <m/>
  </r>
  <r>
    <s v="T"/>
    <n v="4.0999999999999996"/>
    <n v="20171204"/>
    <s v="CDFO"/>
    <s v="CDFO"/>
    <n v="3"/>
    <s v="023627"/>
    <n v="0"/>
    <m/>
    <m/>
    <m/>
    <m/>
    <n v="1"/>
    <n v="1"/>
    <x v="3"/>
    <n v="198605"/>
    <n v="19860502"/>
    <s v="2FS  UPFRR0263"/>
    <s v="2FS  UPFRH0155"/>
    <s v="2FS  UPFRS0263"/>
    <x v="1"/>
    <s v="H"/>
    <s v="P"/>
    <m/>
    <n v="3.1"/>
    <m/>
    <s v="N"/>
    <n v="5000"/>
    <n v="25252"/>
    <m/>
    <m/>
    <n v="0"/>
    <n v="11220"/>
    <n v="5000"/>
    <n v="79"/>
    <m/>
    <n v="3.0999999999999999E-3"/>
    <n v="1"/>
    <m/>
    <m/>
    <m/>
    <s v="R-Bowron R"/>
    <s v="H-Quesnel River H"/>
    <x v="26"/>
    <s v="BC"/>
    <s v="FRTH"/>
    <s v="UPFR"/>
    <s v="N"/>
    <n v="0.44432124188183114"/>
    <m/>
  </r>
  <r>
    <s v="T"/>
    <n v="4.0999999999999996"/>
    <n v="20171204"/>
    <s v="CDFO"/>
    <s v="CDFO"/>
    <n v="3"/>
    <s v="180266"/>
    <n v="12"/>
    <m/>
    <m/>
    <m/>
    <m/>
    <n v="1"/>
    <n v="2"/>
    <x v="10"/>
    <n v="20090531"/>
    <n v="20090531"/>
    <s v="2FS  TOMFR1958"/>
    <s v="2FS  TOMFH1958"/>
    <s v="2FS  TOMFS1958"/>
    <x v="1"/>
    <s v="H"/>
    <s v="P"/>
    <m/>
    <n v="8.1999999999999993"/>
    <n v="88"/>
    <s v="N"/>
    <n v="5000"/>
    <n v="25928"/>
    <m/>
    <m/>
    <n v="0"/>
    <n v="26087"/>
    <n v="5000"/>
    <n v="529"/>
    <s v="B"/>
    <n v="0.02"/>
    <n v="58"/>
    <n v="200"/>
    <m/>
    <s v="ALSO SEE TAGCODES 180267-180269."/>
    <s v="R-Shuswap R Middle"/>
    <s v="H-Shuswap River, Middle,"/>
    <x v="11"/>
    <s v="BC"/>
    <s v="FRTH"/>
    <s v="TOMF"/>
    <s v="N"/>
    <n v="1.0061323665535329"/>
    <m/>
  </r>
  <r>
    <s v="N"/>
    <n v="4.0999999999999996"/>
    <n v="20171204"/>
    <s v="CDFO"/>
    <s v="CDFO"/>
    <n v="3"/>
    <s v="!03NOCN03111"/>
    <m/>
    <m/>
    <m/>
    <m/>
    <m/>
    <n v="1"/>
    <n v="1"/>
    <x v="21"/>
    <n v="20040906"/>
    <n v="20040906"/>
    <s v="2FS  TOMMR0253"/>
    <s v="2FS  TOMMH0160"/>
    <s v="2FS  TOMMS0253"/>
    <x v="2"/>
    <s v="H"/>
    <s v="B"/>
    <m/>
    <n v="1.23"/>
    <n v="49"/>
    <s v="N"/>
    <m/>
    <m/>
    <m/>
    <m/>
    <n v="0"/>
    <n v="23032"/>
    <m/>
    <m/>
    <s v="W"/>
    <m/>
    <m/>
    <m/>
    <m/>
    <s v="RELEASED IN UPPER NICOLA R."/>
    <s v="R-Nicola R"/>
    <s v="H-Spius Creek H"/>
    <x v="7"/>
    <s v="BC"/>
    <s v="FRTH"/>
    <s v="TOMM"/>
    <s v="N"/>
    <s v=""/>
    <m/>
  </r>
  <r>
    <s v="T"/>
    <n v="4.0999999999999996"/>
    <n v="20171204"/>
    <s v="CDFO"/>
    <s v="CDFO"/>
    <n v="3"/>
    <s v="022626"/>
    <n v="0"/>
    <m/>
    <m/>
    <m/>
    <m/>
    <n v="1"/>
    <n v="1"/>
    <x v="26"/>
    <n v="198404"/>
    <n v="19840424"/>
    <s v="2FS  UPFRR0029"/>
    <s v="2FS  UPFRH0155"/>
    <s v="2FS  UPFRS0029"/>
    <x v="1"/>
    <s v="H"/>
    <s v="P"/>
    <m/>
    <n v="6"/>
    <m/>
    <s v="N"/>
    <n v="5000"/>
    <n v="21017"/>
    <m/>
    <m/>
    <n v="0"/>
    <n v="1760"/>
    <n v="5000"/>
    <n v="391"/>
    <m/>
    <n v="1.83E-2"/>
    <n v="1"/>
    <m/>
    <m/>
    <m/>
    <s v="R-Horsefly R"/>
    <s v="H-Quesnel River H"/>
    <x v="32"/>
    <s v="BC"/>
    <s v="FRTH"/>
    <s v="UPFR"/>
    <s v="N"/>
    <n v="8.3741732882904318E-2"/>
    <m/>
  </r>
  <r>
    <s v="T"/>
    <n v="4.0999999999999996"/>
    <n v="20171204"/>
    <s v="CDFO"/>
    <s v="CDFO"/>
    <n v="3"/>
    <s v="021558"/>
    <n v="0"/>
    <m/>
    <m/>
    <m/>
    <m/>
    <n v="1"/>
    <n v="2"/>
    <x v="28"/>
    <n v="199105"/>
    <n v="19910516"/>
    <s v="2FS  TOMFR0045"/>
    <s v="2FS  TOMFH0162"/>
    <s v="2FS  TOMFS0045"/>
    <x v="1"/>
    <s v="H"/>
    <s v="B"/>
    <m/>
    <n v="8.9"/>
    <n v="90"/>
    <s v="N"/>
    <n v="5000"/>
    <n v="74440"/>
    <m/>
    <m/>
    <n v="0"/>
    <n v="31198"/>
    <n v="5000"/>
    <n v="752"/>
    <s v="B"/>
    <n v="0.01"/>
    <m/>
    <m/>
    <m/>
    <s v="TIME OF RELEASE - MAY. SEE 021559(JULY RELEASE)."/>
    <s v="R-Raft R"/>
    <s v="H-Clearwater River, Up, H"/>
    <x v="16"/>
    <s v="BC"/>
    <s v="FRTH"/>
    <s v="TOMF"/>
    <s v="N"/>
    <n v="0.41910263299301453"/>
    <m/>
  </r>
  <r>
    <s v="T"/>
    <n v="4.0999999999999996"/>
    <n v="20171204"/>
    <s v="CDFO"/>
    <s v="CDFO"/>
    <n v="3"/>
    <s v="021561"/>
    <n v="0"/>
    <m/>
    <m/>
    <m/>
    <m/>
    <n v="1"/>
    <n v="2"/>
    <x v="28"/>
    <n v="199107"/>
    <n v="19910719"/>
    <s v="2FS  UPFRR0155"/>
    <s v="2FS  UPFRH0155"/>
    <s v="2FS  UPFRS0155"/>
    <x v="1"/>
    <s v="H"/>
    <s v="B"/>
    <m/>
    <n v="9.6"/>
    <n v="92"/>
    <s v="N"/>
    <n v="5000"/>
    <n v="74535"/>
    <m/>
    <m/>
    <n v="5000"/>
    <n v="450"/>
    <m/>
    <m/>
    <m/>
    <n v="6.0000000000000001E-3"/>
    <n v="1"/>
    <n v="100"/>
    <m/>
    <s v="TIME OF RELEASE-0+ SMOLT"/>
    <s v="R-Quesnel R"/>
    <s v="H-Quesnel River H"/>
    <x v="5"/>
    <s v="BC"/>
    <s v="FRTH"/>
    <s v="UPFR"/>
    <s v="N"/>
    <n v="6.0374320788891128E-3"/>
    <m/>
  </r>
  <r>
    <s v="N"/>
    <n v="4.0999999999999996"/>
    <n v="20171204"/>
    <s v="CDFO"/>
    <s v="CDFO"/>
    <n v="3"/>
    <s v="!03NOCN95110"/>
    <m/>
    <m/>
    <m/>
    <m/>
    <m/>
    <n v="1"/>
    <n v="2"/>
    <x v="16"/>
    <n v="199605"/>
    <n v="199605"/>
    <s v="2FS  UPFRR0155"/>
    <s v="2FS  UPFRH0022"/>
    <s v="2FS  UPFRS0155"/>
    <x v="1"/>
    <s v="H"/>
    <s v="B"/>
    <s v="FR"/>
    <n v="3"/>
    <m/>
    <s v="N"/>
    <m/>
    <m/>
    <m/>
    <m/>
    <n v="0"/>
    <n v="900"/>
    <m/>
    <m/>
    <s v="B"/>
    <m/>
    <m/>
    <m/>
    <m/>
    <m/>
    <s v="R-Quesnel R"/>
    <s v="H-Williams Lk Schools"/>
    <x v="5"/>
    <s v="BC"/>
    <s v="FRTH"/>
    <s v="UPFR"/>
    <s v="N"/>
    <s v=""/>
    <m/>
  </r>
  <r>
    <s v="N"/>
    <n v="4.0999999999999996"/>
    <n v="20171204"/>
    <s v="CDFO"/>
    <s v="CDFO"/>
    <n v="3"/>
    <s v="!03NOCN8330"/>
    <m/>
    <m/>
    <m/>
    <m/>
    <m/>
    <n v="1"/>
    <n v="1"/>
    <x v="26"/>
    <n v="19840505"/>
    <n v="19840505"/>
    <s v="2FS  UPFRR1625"/>
    <s v="2FS  UPFRH1625"/>
    <s v="2FS  UPFRS1625"/>
    <x v="1"/>
    <s v="H"/>
    <s v="P"/>
    <m/>
    <n v="5"/>
    <m/>
    <s v="N"/>
    <m/>
    <m/>
    <m/>
    <m/>
    <n v="0"/>
    <n v="400"/>
    <m/>
    <m/>
    <m/>
    <m/>
    <m/>
    <m/>
    <m/>
    <m/>
    <s v="R-Salmon R/UPFR"/>
    <s v="H-Salmon River/ UPFR H"/>
    <x v="8"/>
    <s v="BC"/>
    <s v="FRTH"/>
    <s v="UPFR"/>
    <s v="N"/>
    <s v=""/>
    <m/>
  </r>
  <r>
    <s v="N"/>
    <n v="4.0999999999999996"/>
    <n v="20171204"/>
    <s v="CDFO"/>
    <s v="CDFO"/>
    <n v="3"/>
    <s v="!03NOCN06156"/>
    <m/>
    <m/>
    <m/>
    <m/>
    <m/>
    <n v="1"/>
    <n v="3"/>
    <x v="22"/>
    <n v="20061205"/>
    <n v="20061205"/>
    <s v="2FS  LWFRR0107"/>
    <s v="2FS  LWFRH0107"/>
    <s v="2FS  LWFRS0107"/>
    <x v="5"/>
    <s v="H"/>
    <s v="B"/>
    <m/>
    <m/>
    <m/>
    <s v="N"/>
    <m/>
    <m/>
    <m/>
    <m/>
    <n v="0"/>
    <n v="82074"/>
    <m/>
    <m/>
    <m/>
    <m/>
    <m/>
    <m/>
    <m/>
    <s v="EGG PLANT"/>
    <s v="R-Chilliwack R"/>
    <s v="H-Chilliwack River H"/>
    <x v="9"/>
    <s v="BC"/>
    <s v="FRTH"/>
    <s v="LWFR"/>
    <s v="N"/>
    <s v=""/>
    <m/>
  </r>
  <r>
    <s v="N"/>
    <n v="4.0999999999999996"/>
    <n v="20171204"/>
    <s v="CDFO"/>
    <s v="CDFO"/>
    <n v="3"/>
    <s v="!03NOCN0734"/>
    <m/>
    <m/>
    <m/>
    <m/>
    <m/>
    <n v="1"/>
    <n v="2"/>
    <x v="27"/>
    <n v="20080621"/>
    <n v="20080621"/>
    <s v="2FS  TOMFR0161"/>
    <s v="2FS  TOMFH0289"/>
    <s v="2FS  TOMFS0161"/>
    <x v="1"/>
    <s v="H"/>
    <s v="P"/>
    <m/>
    <n v="5"/>
    <m/>
    <s v="N"/>
    <m/>
    <m/>
    <m/>
    <m/>
    <n v="0"/>
    <n v="70000"/>
    <m/>
    <m/>
    <s v="B"/>
    <m/>
    <m/>
    <m/>
    <m/>
    <m/>
    <s v="R-Shuswap R Low"/>
    <s v="H-Kingfisher Creek/ TOMF"/>
    <x v="1"/>
    <s v="BC"/>
    <s v="FRTH"/>
    <s v="TOMF"/>
    <s v="N"/>
    <s v=""/>
    <m/>
  </r>
  <r>
    <s v="N"/>
    <n v="4.0999999999999996"/>
    <n v="20171204"/>
    <s v="CDFO"/>
    <s v="CDFO"/>
    <n v="3"/>
    <s v="!03NOCN0162"/>
    <m/>
    <m/>
    <m/>
    <m/>
    <m/>
    <n v="1"/>
    <n v="1"/>
    <x v="25"/>
    <n v="200206"/>
    <n v="200206"/>
    <s v="2FS  LWFRR0152"/>
    <s v="2FS  LWFRH0152"/>
    <s v="2FS  LWFRS0152"/>
    <x v="1"/>
    <s v="H"/>
    <s v="P"/>
    <m/>
    <n v="3"/>
    <m/>
    <s v="N"/>
    <m/>
    <m/>
    <m/>
    <m/>
    <n v="0"/>
    <n v="64500"/>
    <m/>
    <m/>
    <m/>
    <m/>
    <m/>
    <m/>
    <m/>
    <m/>
    <s v="R-Birkenhead R"/>
    <s v="H-Birkenhead River H"/>
    <x v="12"/>
    <s v="BC"/>
    <s v="FRTH"/>
    <s v="LWFR"/>
    <s v="N"/>
    <s v=""/>
    <m/>
  </r>
  <r>
    <s v="N"/>
    <n v="4.0999999999999996"/>
    <n v="20171204"/>
    <s v="CDFO"/>
    <s v="CDFO"/>
    <n v="3"/>
    <s v="!03NOCN0908"/>
    <m/>
    <m/>
    <m/>
    <m/>
    <m/>
    <n v="1"/>
    <n v="2"/>
    <x v="31"/>
    <n v="20100421"/>
    <n v="20100421"/>
    <s v="2FS  LWFRR0107"/>
    <s v="2FS  LWFRH0107"/>
    <s v="2FS  LWFRS0107"/>
    <x v="1"/>
    <s v="H"/>
    <s v="P"/>
    <s v="FR"/>
    <m/>
    <m/>
    <s v="N"/>
    <m/>
    <m/>
    <m/>
    <m/>
    <n v="0"/>
    <n v="492486"/>
    <m/>
    <m/>
    <s v="B"/>
    <m/>
    <m/>
    <m/>
    <m/>
    <m/>
    <s v="R-Chilliwack R"/>
    <s v="H-Chilliwack River H"/>
    <x v="9"/>
    <s v="BC"/>
    <s v="FRTH"/>
    <s v="LWFR"/>
    <s v="N"/>
    <s v=""/>
    <m/>
  </r>
  <r>
    <s v="T"/>
    <n v="4.0999999999999996"/>
    <n v="20171204"/>
    <s v="CDFO"/>
    <s v="CDFO"/>
    <n v="3"/>
    <s v="022714"/>
    <n v="0"/>
    <m/>
    <m/>
    <m/>
    <m/>
    <n v="1"/>
    <n v="1"/>
    <x v="23"/>
    <n v="198504"/>
    <n v="19850417"/>
    <s v="2FS  UPFRR0326"/>
    <s v="2FS  UPFRH0155"/>
    <s v="2FS  UPFRS0326"/>
    <x v="1"/>
    <s v="H"/>
    <s v="P"/>
    <m/>
    <n v="4.4000000000000004"/>
    <m/>
    <s v="N"/>
    <n v="5000"/>
    <n v="76261"/>
    <m/>
    <m/>
    <n v="0"/>
    <n v="8273"/>
    <n v="5000"/>
    <n v="320"/>
    <m/>
    <n v="4.1999999999999997E-3"/>
    <n v="1"/>
    <m/>
    <m/>
    <m/>
    <s v="R-Cottonwood R"/>
    <s v="H-Quesnel River H"/>
    <x v="33"/>
    <s v="BC"/>
    <s v="FRTH"/>
    <s v="UPFR"/>
    <s v="N"/>
    <n v="0.10848271069091672"/>
    <m/>
  </r>
  <r>
    <s v="T"/>
    <n v="4.0999999999999996"/>
    <n v="20171204"/>
    <s v="CDFO"/>
    <s v="CDFO"/>
    <n v="3"/>
    <s v="022722"/>
    <n v="0"/>
    <m/>
    <m/>
    <m/>
    <m/>
    <n v="1"/>
    <n v="2"/>
    <x v="3"/>
    <n v="198703"/>
    <n v="19870320"/>
    <s v="2FS  TOMFR0156"/>
    <s v="2FS  TOMFH0156"/>
    <s v="2FS  TOMFS0156"/>
    <x v="3"/>
    <s v="H"/>
    <s v="P"/>
    <m/>
    <n v="15.9"/>
    <m/>
    <s v="N"/>
    <n v="5000"/>
    <n v="20215"/>
    <m/>
    <m/>
    <m/>
    <m/>
    <m/>
    <m/>
    <m/>
    <m/>
    <m/>
    <m/>
    <m/>
    <s v="TIME OF REL-YEARLING. SEE 022727,023150(1+),023762-63,023801-02(SM),024023-25"/>
    <s v="R-Eagle R"/>
    <s v="H-Eagle River H"/>
    <x v="6"/>
    <s v="BC"/>
    <s v="FRTH"/>
    <s v="TOMF"/>
    <s v="N"/>
    <n v="0"/>
    <m/>
  </r>
  <r>
    <s v="N"/>
    <n v="4.0999999999999996"/>
    <n v="20171204"/>
    <s v="CDFO"/>
    <s v="CDFO"/>
    <n v="3"/>
    <s v="!03NOCN9202"/>
    <m/>
    <m/>
    <m/>
    <m/>
    <m/>
    <n v="1"/>
    <n v="2"/>
    <x v="4"/>
    <n v="199305"/>
    <n v="19930517"/>
    <s v="2FS  UPFRR1620"/>
    <s v="2FS  TOMMH0160"/>
    <s v="2FS  UPFRS1619"/>
    <x v="2"/>
    <s v="H"/>
    <s v="B"/>
    <m/>
    <n v="1"/>
    <n v="44"/>
    <s v="N"/>
    <m/>
    <m/>
    <m/>
    <m/>
    <n v="0"/>
    <n v="25466"/>
    <m/>
    <m/>
    <s v="W"/>
    <m/>
    <m/>
    <m/>
    <m/>
    <m/>
    <s v="R-Yalakom R"/>
    <s v="H-Spius Creek H"/>
    <x v="18"/>
    <s v="BC"/>
    <s v="FRTH"/>
    <s v="UPFR"/>
    <s v="N"/>
    <s v=""/>
    <m/>
  </r>
  <r>
    <s v="N"/>
    <n v="4.0999999999999996"/>
    <n v="20171204"/>
    <s v="CDFO"/>
    <s v="CDFO"/>
    <n v="3"/>
    <s v="!03NOCN9203"/>
    <m/>
    <m/>
    <m/>
    <m/>
    <m/>
    <n v="1"/>
    <n v="1"/>
    <x v="4"/>
    <n v="199304"/>
    <n v="19930401"/>
    <s v="2FS  TOMMR0252"/>
    <s v="2FS  TOMMH0160"/>
    <s v="2FS  TOMMS0252"/>
    <x v="2"/>
    <s v="H"/>
    <s v="B"/>
    <m/>
    <n v="0.5"/>
    <n v="35"/>
    <s v="N"/>
    <m/>
    <m/>
    <m/>
    <m/>
    <n v="0"/>
    <n v="57525"/>
    <m/>
    <m/>
    <m/>
    <m/>
    <m/>
    <m/>
    <m/>
    <m/>
    <s v="R-Bonaparte R"/>
    <s v="H-Spius Creek H"/>
    <x v="4"/>
    <s v="BC"/>
    <s v="FRTH"/>
    <s v="TOMM"/>
    <s v="N"/>
    <s v=""/>
    <m/>
  </r>
  <r>
    <s v="N"/>
    <n v="4.0999999999999996"/>
    <n v="20171204"/>
    <s v="CDFO"/>
    <s v="CDFO"/>
    <n v="3"/>
    <s v="!03NOCN9204"/>
    <m/>
    <m/>
    <m/>
    <m/>
    <m/>
    <n v="1"/>
    <n v="1"/>
    <x v="4"/>
    <n v="199304"/>
    <n v="19930407"/>
    <s v="2FS  TOMMR0252"/>
    <s v="2FS  TOMMH0160"/>
    <s v="2FS  TOMMS0252"/>
    <x v="2"/>
    <s v="H"/>
    <s v="B"/>
    <m/>
    <n v="2.5"/>
    <n v="52"/>
    <s v="N"/>
    <m/>
    <m/>
    <m/>
    <m/>
    <n v="0"/>
    <n v="10085"/>
    <m/>
    <m/>
    <m/>
    <m/>
    <m/>
    <m/>
    <m/>
    <m/>
    <s v="R-Bonaparte R"/>
    <s v="H-Spius Creek H"/>
    <x v="4"/>
    <s v="BC"/>
    <s v="FRTH"/>
    <s v="TOMM"/>
    <s v="N"/>
    <s v=""/>
    <m/>
  </r>
  <r>
    <s v="N"/>
    <n v="4.0999999999999996"/>
    <n v="20171204"/>
    <s v="CDFO"/>
    <s v="CDFO"/>
    <n v="3"/>
    <s v="!03NOCN0479"/>
    <m/>
    <m/>
    <m/>
    <m/>
    <m/>
    <n v="1"/>
    <n v="2"/>
    <x v="29"/>
    <n v="20050531"/>
    <n v="20050531"/>
    <s v="2FS  LWFRR0458"/>
    <s v="2FS  LWFRH0150"/>
    <s v="2FS  LWFRS1155"/>
    <x v="1"/>
    <s v="H"/>
    <s v="B"/>
    <m/>
    <n v="8.1"/>
    <n v="90"/>
    <s v="N"/>
    <m/>
    <m/>
    <m/>
    <m/>
    <n v="0"/>
    <n v="25200"/>
    <m/>
    <m/>
    <s v="W"/>
    <m/>
    <m/>
    <m/>
    <m/>
    <s v="THIRD YEAR OF TRANSPLANT"/>
    <s v="R-Hope Sl"/>
    <s v="H-Inch Creek H"/>
    <x v="23"/>
    <s v="BC"/>
    <s v="FRTH"/>
    <s v="LWFR"/>
    <s v="N"/>
    <s v=""/>
    <m/>
  </r>
  <r>
    <s v="T"/>
    <n v="4.0999999999999996"/>
    <n v="20171204"/>
    <s v="CDFO"/>
    <s v="CDFO"/>
    <n v="3"/>
    <s v="020549"/>
    <n v="0"/>
    <m/>
    <m/>
    <m/>
    <m/>
    <n v="1"/>
    <n v="1"/>
    <x v="13"/>
    <n v="199204"/>
    <n v="19920407"/>
    <s v="2FS  UPFRR0352"/>
    <s v="2FS  UPFRH0155"/>
    <s v="2FS  UPFRS0352"/>
    <x v="1"/>
    <s v="H"/>
    <s v="B"/>
    <m/>
    <n v="9.8000000000000007"/>
    <n v="93"/>
    <s v="N"/>
    <n v="5000"/>
    <n v="15992"/>
    <m/>
    <m/>
    <n v="0"/>
    <n v="9338"/>
    <n v="5000"/>
    <n v="377"/>
    <s v="B"/>
    <n v="2.3E-2"/>
    <n v="60"/>
    <n v="300"/>
    <m/>
    <s v="LARGE DIAMETER EGGS"/>
    <s v="R-Cariboo R Up"/>
    <s v="H-Quesnel River H"/>
    <x v="25"/>
    <s v="BC"/>
    <s v="FRTH"/>
    <s v="UPFR"/>
    <s v="N"/>
    <n v="0.58391695847923963"/>
    <m/>
  </r>
  <r>
    <s v="N"/>
    <n v="4.0999999999999996"/>
    <n v="20171204"/>
    <s v="CDFO"/>
    <s v="CDFO"/>
    <n v="3"/>
    <s v="!03NOCN0663"/>
    <m/>
    <m/>
    <m/>
    <m/>
    <m/>
    <n v="1"/>
    <n v="2"/>
    <x v="22"/>
    <n v="20070426"/>
    <n v="20070426"/>
    <s v="2FS  LWFRR0107"/>
    <s v="2FS  LWFRH0107"/>
    <s v="2FS  LWFRS0107"/>
    <x v="1"/>
    <s v="H"/>
    <s v="P"/>
    <m/>
    <n v="8.1999999999999993"/>
    <m/>
    <s v="N"/>
    <m/>
    <m/>
    <m/>
    <m/>
    <n v="0"/>
    <n v="419101"/>
    <m/>
    <m/>
    <s v="B"/>
    <m/>
    <m/>
    <m/>
    <m/>
    <m/>
    <s v="R-Chilliwack R"/>
    <s v="H-Chilliwack River H"/>
    <x v="9"/>
    <s v="BC"/>
    <s v="FRTH"/>
    <s v="LWFR"/>
    <s v="N"/>
    <s v=""/>
    <m/>
  </r>
  <r>
    <s v="N"/>
    <n v="4.0999999999999996"/>
    <n v="20171204"/>
    <s v="CDFO"/>
    <s v="CDFO"/>
    <n v="3"/>
    <s v="!03NOCN9112"/>
    <m/>
    <m/>
    <m/>
    <m/>
    <m/>
    <n v="1"/>
    <n v="2"/>
    <x v="13"/>
    <n v="19920925"/>
    <n v="19920926"/>
    <s v="2FS  TOMFR0162"/>
    <s v="2FS  TOMFH0162"/>
    <s v="2FS  TOMFS0162"/>
    <x v="2"/>
    <s v="H"/>
    <s v="B"/>
    <m/>
    <n v="11.4"/>
    <m/>
    <s v="N"/>
    <m/>
    <m/>
    <m/>
    <m/>
    <n v="0"/>
    <n v="87500"/>
    <m/>
    <m/>
    <s v="B"/>
    <m/>
    <m/>
    <m/>
    <m/>
    <m/>
    <s v="R-Clearwater R Up"/>
    <s v="H-Clearwater River, Up, H"/>
    <x v="10"/>
    <s v="BC"/>
    <s v="FRTH"/>
    <s v="TOMF"/>
    <s v="N"/>
    <s v=""/>
    <m/>
  </r>
  <r>
    <s v="T"/>
    <n v="4.0999999999999996"/>
    <n v="20171204"/>
    <s v="CDFO"/>
    <s v="CDFO"/>
    <n v="3"/>
    <s v="022530"/>
    <n v="0"/>
    <m/>
    <m/>
    <m/>
    <m/>
    <n v="1"/>
    <n v="1"/>
    <x v="15"/>
    <n v="198305"/>
    <n v="19830531"/>
    <s v="2FS  LWFRR0152"/>
    <s v="2FS  LWFRH0152"/>
    <s v="2FS  LWFRS0152"/>
    <x v="2"/>
    <s v="H"/>
    <s v="B"/>
    <m/>
    <n v="3.5"/>
    <m/>
    <s v="N"/>
    <n v="5000"/>
    <n v="28623"/>
    <m/>
    <m/>
    <n v="5000"/>
    <n v="584"/>
    <m/>
    <m/>
    <m/>
    <n v="0.02"/>
    <n v="47"/>
    <m/>
    <m/>
    <s v="LATE RELEASE"/>
    <s v="R-Birkenhead R"/>
    <s v="H-Birkenhead River H"/>
    <x v="12"/>
    <s v="BC"/>
    <s v="FRTH"/>
    <s v="LWFR"/>
    <s v="N"/>
    <n v="2.040317227404535E-2"/>
    <m/>
  </r>
  <r>
    <s v="N"/>
    <n v="4.0999999999999996"/>
    <n v="20171204"/>
    <s v="CDFO"/>
    <s v="CDFO"/>
    <n v="3"/>
    <s v="!03NOCN9426"/>
    <m/>
    <m/>
    <m/>
    <m/>
    <m/>
    <n v="1"/>
    <n v="2"/>
    <x v="2"/>
    <n v="19941108"/>
    <n v="19941115"/>
    <s v="2FS  TOMFR1958"/>
    <s v="2FS  TOMFH1958"/>
    <s v="2FS  TOMFS1958"/>
    <x v="5"/>
    <s v="H"/>
    <s v="P"/>
    <m/>
    <n v="0.35"/>
    <m/>
    <s v="N"/>
    <m/>
    <m/>
    <m/>
    <m/>
    <n v="0"/>
    <n v="102900"/>
    <m/>
    <m/>
    <s v="B"/>
    <m/>
    <m/>
    <m/>
    <m/>
    <s v="EYED EGG PLANT; WEIGHT IS FROM DOUG LOFTHOUSE FOR EMERGENT FRY"/>
    <s v="R-Shuswap R Middle"/>
    <s v="H-Shuswap River, Middle,"/>
    <x v="11"/>
    <s v="BC"/>
    <s v="FRTH"/>
    <s v="TOMF"/>
    <s v="N"/>
    <s v=""/>
    <m/>
  </r>
  <r>
    <s v="T"/>
    <n v="4.0999999999999996"/>
    <n v="20171204"/>
    <s v="CDFO"/>
    <s v="CDFO"/>
    <n v="3"/>
    <s v="023050"/>
    <n v="0"/>
    <m/>
    <m/>
    <m/>
    <m/>
    <n v="1"/>
    <n v="1"/>
    <x v="23"/>
    <n v="198504"/>
    <n v="19850402"/>
    <s v="2FS  UPFRR0127"/>
    <s v="2FS  UPFRH0155"/>
    <s v="2FS  UPFRS0127"/>
    <x v="1"/>
    <s v="H"/>
    <s v="P"/>
    <m/>
    <n v="5.0999999999999996"/>
    <m/>
    <s v="N"/>
    <n v="5000"/>
    <n v="53820"/>
    <m/>
    <m/>
    <n v="0"/>
    <n v="70514"/>
    <n v="5000"/>
    <n v="245"/>
    <m/>
    <n v="4.4999999999999997E-3"/>
    <n v="1"/>
    <m/>
    <m/>
    <m/>
    <s v="R-Fontoniko Cr"/>
    <s v="H-Quesnel River H"/>
    <x v="34"/>
    <s v="BC"/>
    <s v="FRTH"/>
    <s v="UPFR"/>
    <s v="N"/>
    <n v="1.310182088442958"/>
    <m/>
  </r>
  <r>
    <s v="N"/>
    <n v="4.0999999999999996"/>
    <n v="20171204"/>
    <s v="CDFO"/>
    <s v="CDFO"/>
    <n v="3"/>
    <s v="!03ADLV8904"/>
    <m/>
    <m/>
    <m/>
    <m/>
    <m/>
    <n v="1"/>
    <n v="2"/>
    <x v="11"/>
    <n v="19900504"/>
    <n v="19900504"/>
    <s v="2FS  LWFRR2509"/>
    <s v="2FS  LWFRH0154"/>
    <s v="2FS  LWFRS2509"/>
    <x v="1"/>
    <s v="H"/>
    <s v="B"/>
    <m/>
    <n v="2.17"/>
    <n v="61"/>
    <s v="N"/>
    <m/>
    <m/>
    <m/>
    <m/>
    <n v="5001"/>
    <n v="473"/>
    <m/>
    <m/>
    <m/>
    <m/>
    <m/>
    <m/>
    <m/>
    <s v="GRADEOUTS"/>
    <s v="R-Hicks Cr"/>
    <s v="H-Chehalis River H"/>
    <x v="35"/>
    <s v="BC"/>
    <s v="FRTH"/>
    <s v="LWFR"/>
    <s v="N"/>
    <s v=""/>
    <m/>
  </r>
  <r>
    <s v="T"/>
    <n v="4.0999999999999996"/>
    <n v="20171204"/>
    <s v="CDFO"/>
    <s v="CDFO"/>
    <n v="3"/>
    <s v="186354"/>
    <n v="12"/>
    <m/>
    <m/>
    <m/>
    <m/>
    <n v="1"/>
    <n v="2"/>
    <x v="27"/>
    <n v="20080514"/>
    <n v="20080515"/>
    <s v="2FS  TOMFR0161"/>
    <s v="2FS  TOMFH1958"/>
    <s v="2FS  TOMFS0161"/>
    <x v="1"/>
    <s v="H"/>
    <s v="P"/>
    <m/>
    <n v="5.54"/>
    <n v="78"/>
    <s v="N"/>
    <n v="5000"/>
    <n v="24738"/>
    <m/>
    <m/>
    <n v="0"/>
    <n v="21455"/>
    <n v="5000"/>
    <n v="765"/>
    <m/>
    <n v="0.03"/>
    <n v="27"/>
    <n v="100"/>
    <m/>
    <s v="SEE 186162 AND 186352 COMMENTS."/>
    <s v="R-Shuswap R Low"/>
    <s v="H-Shuswap River, Middle,"/>
    <x v="1"/>
    <s v="BC"/>
    <s v="FRTH"/>
    <s v="TOMF"/>
    <s v="N"/>
    <n v="0.86728919071873234"/>
    <m/>
  </r>
  <r>
    <s v="T"/>
    <n v="4.0999999999999996"/>
    <n v="20171204"/>
    <s v="CDFO"/>
    <s v="CDFO"/>
    <n v="3"/>
    <s v="021147"/>
    <n v="0"/>
    <m/>
    <m/>
    <m/>
    <m/>
    <n v="1"/>
    <n v="2"/>
    <x v="28"/>
    <n v="199106"/>
    <n v="19910627"/>
    <s v="2FS  TOMFR0162"/>
    <s v="2FS  TOMFH0162"/>
    <s v="2FS  TOMFS0162"/>
    <x v="1"/>
    <s v="H"/>
    <s v="B"/>
    <m/>
    <n v="11.2"/>
    <n v="101"/>
    <s v="N"/>
    <n v="5000"/>
    <n v="24416"/>
    <m/>
    <m/>
    <n v="0"/>
    <n v="8407"/>
    <n v="5000"/>
    <n v="247"/>
    <s v="B"/>
    <n v="0.01"/>
    <m/>
    <m/>
    <m/>
    <s v="TIME OF RELEASE-MID. COMBINE WITH 021148. SEE 021149-50(EARLY) &amp; 021543(LATE)."/>
    <s v="R-Clearwater R Up"/>
    <s v="H-Clearwater River, Up, H"/>
    <x v="10"/>
    <s v="BC"/>
    <s v="FRTH"/>
    <s v="TOMF"/>
    <s v="N"/>
    <n v="0.34432339449541283"/>
    <m/>
  </r>
  <r>
    <s v="N"/>
    <n v="4.0999999999999996"/>
    <n v="20171204"/>
    <s v="CDFO"/>
    <s v="CDFO"/>
    <n v="3"/>
    <s v="!03NOCN9367"/>
    <m/>
    <m/>
    <m/>
    <m/>
    <m/>
    <n v="1"/>
    <n v="2"/>
    <x v="18"/>
    <n v="199311"/>
    <n v="19931129"/>
    <s v="2FS  TOMFR0161"/>
    <s v="2FS  TOMFH1958"/>
    <s v="2FS  TOMFS0161"/>
    <x v="5"/>
    <s v="H"/>
    <s v="B"/>
    <m/>
    <n v="0.35"/>
    <m/>
    <s v="N"/>
    <m/>
    <m/>
    <m/>
    <m/>
    <n v="0"/>
    <n v="45140"/>
    <m/>
    <m/>
    <s v="B"/>
    <m/>
    <m/>
    <m/>
    <m/>
    <s v="EYED EGG PLANT; WEIGHT IS FROM DOUG LOFTHOUSE FOR EMERGENT FRY"/>
    <s v="R-Shuswap R Low"/>
    <s v="H-Shuswap River, Middle,"/>
    <x v="1"/>
    <s v="BC"/>
    <s v="FRTH"/>
    <s v="TOMF"/>
    <s v="N"/>
    <s v=""/>
    <m/>
  </r>
  <r>
    <s v="T"/>
    <n v="4.0999999999999996"/>
    <n v="20171204"/>
    <s v="CDFO"/>
    <s v="CDFO"/>
    <n v="3"/>
    <s v="021537"/>
    <n v="0"/>
    <m/>
    <m/>
    <m/>
    <m/>
    <n v="1"/>
    <n v="1"/>
    <x v="28"/>
    <n v="199105"/>
    <n v="19910515"/>
    <s v="2FS  TOMFR0132"/>
    <s v="2FS  TOMFH0156"/>
    <s v="2FS  TOMFS0132"/>
    <x v="1"/>
    <s v="H"/>
    <s v="B"/>
    <m/>
    <n v="3.6"/>
    <m/>
    <s v="N"/>
    <n v="5000"/>
    <n v="55116"/>
    <m/>
    <m/>
    <n v="0"/>
    <n v="91648"/>
    <n v="5000"/>
    <n v="110"/>
    <s v="B"/>
    <n v="2E-3"/>
    <n v="30"/>
    <n v="500"/>
    <m/>
    <s v="UPPER SALMON RELEASE. CONTROL. SEE 021536, 021446."/>
    <s v="R-Salmon R/TOMF"/>
    <s v="H-Eagle River H"/>
    <x v="28"/>
    <s v="BC"/>
    <s v="FRTH"/>
    <s v="TOMF"/>
    <s v="N"/>
    <n v="1.662820233688947"/>
    <m/>
  </r>
  <r>
    <s v="T"/>
    <n v="4.0999999999999996"/>
    <n v="20171204"/>
    <s v="CDFO"/>
    <s v="CDFO"/>
    <n v="3"/>
    <s v="023619"/>
    <n v="0"/>
    <m/>
    <m/>
    <m/>
    <m/>
    <n v="1"/>
    <n v="1"/>
    <x v="3"/>
    <n v="198604"/>
    <n v="19860423"/>
    <s v="2FS  UPFRR0352"/>
    <s v="2FS  UPFRH0155"/>
    <s v="2FS  UPFRS0352"/>
    <x v="1"/>
    <s v="H"/>
    <s v="B"/>
    <m/>
    <n v="3.4"/>
    <m/>
    <s v="N"/>
    <n v="5000"/>
    <n v="25086"/>
    <m/>
    <m/>
    <n v="0"/>
    <n v="176"/>
    <m/>
    <m/>
    <m/>
    <m/>
    <n v="1"/>
    <m/>
    <m/>
    <s v="TIME OF RELEASE: EARLY"/>
    <s v="R-Cariboo R Up"/>
    <s v="H-Quesnel River H"/>
    <x v="25"/>
    <s v="BC"/>
    <s v="FRTH"/>
    <s v="UPFR"/>
    <s v="N"/>
    <n v="7.0158654229450692E-3"/>
    <m/>
  </r>
  <r>
    <s v="T"/>
    <n v="4.0999999999999996"/>
    <n v="20171204"/>
    <s v="CDFO"/>
    <s v="CDFO"/>
    <n v="3"/>
    <s v="023620"/>
    <n v="0"/>
    <m/>
    <m/>
    <m/>
    <m/>
    <n v="1"/>
    <n v="1"/>
    <x v="3"/>
    <n v="198605"/>
    <n v="19860523"/>
    <s v="2FS  UPFRR0352"/>
    <s v="2FS  UPFRH0155"/>
    <s v="2FS  UPFRS0352"/>
    <x v="1"/>
    <s v="H"/>
    <s v="B"/>
    <m/>
    <n v="4.5999999999999996"/>
    <m/>
    <s v="N"/>
    <n v="5000"/>
    <n v="25022"/>
    <m/>
    <m/>
    <n v="0"/>
    <n v="4281"/>
    <m/>
    <m/>
    <m/>
    <m/>
    <n v="1"/>
    <m/>
    <m/>
    <s v="TIME OF RELEASE: LATE"/>
    <s v="R-Cariboo R Up"/>
    <s v="H-Quesnel River H"/>
    <x v="25"/>
    <s v="BC"/>
    <s v="FRTH"/>
    <s v="UPFR"/>
    <s v="N"/>
    <n v="0.17108944129166334"/>
    <m/>
  </r>
  <r>
    <s v="T"/>
    <n v="4.0999999999999996"/>
    <n v="20171204"/>
    <s v="CDFO"/>
    <s v="CDFO"/>
    <n v="3"/>
    <s v="023623"/>
    <n v="0"/>
    <m/>
    <m/>
    <m/>
    <m/>
    <n v="1"/>
    <n v="1"/>
    <x v="3"/>
    <n v="198605"/>
    <n v="19860523"/>
    <s v="2FS  UPFRR1952"/>
    <s v="2FS  UPFRH0155"/>
    <s v="2FS  UPFRS0352"/>
    <x v="1"/>
    <s v="H"/>
    <s v="B"/>
    <m/>
    <n v="4.2"/>
    <m/>
    <s v="N"/>
    <n v="5000"/>
    <n v="25002"/>
    <m/>
    <m/>
    <m/>
    <m/>
    <m/>
    <m/>
    <m/>
    <m/>
    <n v="1"/>
    <m/>
    <m/>
    <s v="TRANSPLANT FROM CARIBOO RIVER"/>
    <s v="R-Little R/UPFR"/>
    <s v="H-Quesnel River H"/>
    <x v="25"/>
    <s v="BC"/>
    <s v="FRTH"/>
    <s v="UPFR"/>
    <s v="N"/>
    <n v="0"/>
    <m/>
  </r>
  <r>
    <s v="T"/>
    <n v="4.0999999999999996"/>
    <n v="20171204"/>
    <s v="CDFO"/>
    <s v="CDFO"/>
    <n v="3"/>
    <s v="023625"/>
    <n v="0"/>
    <m/>
    <m/>
    <m/>
    <m/>
    <n v="1"/>
    <n v="1"/>
    <x v="3"/>
    <n v="198605"/>
    <n v="19860502"/>
    <s v="2FS  UPFRR0263"/>
    <s v="2FS  UPFRH0155"/>
    <s v="2FS  UPFRS0263"/>
    <x v="1"/>
    <s v="H"/>
    <s v="P"/>
    <m/>
    <n v="3.1"/>
    <m/>
    <s v="N"/>
    <n v="5000"/>
    <n v="25391"/>
    <m/>
    <m/>
    <n v="0"/>
    <n v="11247"/>
    <m/>
    <m/>
    <m/>
    <m/>
    <n v="1"/>
    <m/>
    <m/>
    <m/>
    <s v="R-Bowron R"/>
    <s v="H-Quesnel River H"/>
    <x v="26"/>
    <s v="BC"/>
    <s v="FRTH"/>
    <s v="UPFR"/>
    <s v="N"/>
    <n v="0.44295222716710647"/>
    <m/>
  </r>
  <r>
    <s v="T"/>
    <n v="4.0999999999999996"/>
    <n v="20171204"/>
    <s v="CDFO"/>
    <s v="CDFO"/>
    <n v="3"/>
    <s v="023626"/>
    <n v="0"/>
    <m/>
    <m/>
    <m/>
    <m/>
    <n v="1"/>
    <n v="1"/>
    <x v="3"/>
    <n v="198605"/>
    <n v="19860502"/>
    <s v="2FS  UPFRR0263"/>
    <s v="2FS  UPFRH0155"/>
    <s v="2FS  UPFRS0263"/>
    <x v="1"/>
    <s v="H"/>
    <s v="P"/>
    <m/>
    <n v="3.1"/>
    <m/>
    <s v="N"/>
    <n v="5000"/>
    <n v="25309"/>
    <m/>
    <m/>
    <n v="0"/>
    <n v="11263"/>
    <n v="5000"/>
    <n v="119"/>
    <m/>
    <n v="4.7000000000000002E-3"/>
    <n v="1"/>
    <m/>
    <m/>
    <m/>
    <s v="R-Bowron R"/>
    <s v="H-Quesnel River H"/>
    <x v="26"/>
    <s v="BC"/>
    <s v="FRTH"/>
    <s v="UPFR"/>
    <s v="N"/>
    <n v="0.44501955825990752"/>
    <m/>
  </r>
  <r>
    <s v="T"/>
    <n v="4.0999999999999996"/>
    <n v="20171204"/>
    <s v="CDFO"/>
    <s v="CDFO"/>
    <n v="3"/>
    <s v="025206"/>
    <n v="0"/>
    <m/>
    <m/>
    <m/>
    <m/>
    <n v="1"/>
    <n v="1"/>
    <x v="5"/>
    <n v="19880411"/>
    <n v="19880414"/>
    <s v="2FS  TOMFR0364"/>
    <s v="2FS  TOMFH0162"/>
    <s v="2FS  TOMFS1945"/>
    <x v="1"/>
    <s v="H"/>
    <s v="B"/>
    <m/>
    <n v="5.3"/>
    <n v="77"/>
    <s v="N"/>
    <n v="5000"/>
    <n v="25622"/>
    <m/>
    <m/>
    <n v="0"/>
    <n v="131020"/>
    <n v="5000"/>
    <n v="78"/>
    <s v="B"/>
    <n v="3.0000000000000001E-3"/>
    <n v="1"/>
    <m/>
    <m/>
    <s v="REPLICATE OF 025205. REL TO UPPER ADAMS"/>
    <s v="R-Adams R Up"/>
    <s v="H-Clearwater River, Up, H"/>
    <x v="36"/>
    <s v="BC"/>
    <s v="FRTH"/>
    <s v="TOMF"/>
    <s v="N"/>
    <n v="5.1135742721099051"/>
    <m/>
  </r>
  <r>
    <s v="N"/>
    <n v="4.0999999999999996"/>
    <n v="20171204"/>
    <s v="CDFO"/>
    <s v="CDFO"/>
    <n v="3"/>
    <s v="!03NOCN0158"/>
    <m/>
    <m/>
    <m/>
    <m/>
    <m/>
    <n v="1"/>
    <n v="2"/>
    <x v="25"/>
    <n v="200205"/>
    <n v="200205"/>
    <s v="2FS  UPFRR0155"/>
    <s v="2FS  UPFRH1651"/>
    <s v="2FS  UPFRS0155"/>
    <x v="2"/>
    <s v="H"/>
    <s v="B"/>
    <s v="FR"/>
    <n v="2"/>
    <m/>
    <s v="N"/>
    <m/>
    <m/>
    <m/>
    <m/>
    <n v="0"/>
    <n v="160"/>
    <m/>
    <m/>
    <m/>
    <m/>
    <m/>
    <m/>
    <m/>
    <s v="CLASSROOM INCUBATION/SIZE AND REL TIMING ESTIMATED"/>
    <s v="R-Quesnel R"/>
    <s v="H-Pr George (Mackenzie) S"/>
    <x v="5"/>
    <s v="BC"/>
    <s v="FRTH"/>
    <s v="UPFR"/>
    <s v="N"/>
    <s v=""/>
    <m/>
  </r>
  <r>
    <s v="N"/>
    <n v="4.0999999999999996"/>
    <n v="20171204"/>
    <s v="CDFO"/>
    <s v="CDFO"/>
    <n v="3"/>
    <s v="!03NOCN0159"/>
    <m/>
    <m/>
    <m/>
    <m/>
    <m/>
    <n v="1"/>
    <n v="1"/>
    <x v="25"/>
    <n v="200205"/>
    <n v="200205"/>
    <s v="2FS  UPFRR1890"/>
    <s v="2FS  UPFRH1651"/>
    <s v="2FS  UPFRS1890"/>
    <x v="2"/>
    <s v="H"/>
    <s v="B"/>
    <s v="FR"/>
    <n v="2"/>
    <m/>
    <s v="N"/>
    <m/>
    <m/>
    <m/>
    <m/>
    <n v="0"/>
    <n v="1620"/>
    <m/>
    <m/>
    <m/>
    <m/>
    <m/>
    <m/>
    <m/>
    <m/>
    <s v="R-Dome Cr"/>
    <s v="H-Pr George (Mackenzie) S"/>
    <x v="15"/>
    <s v="BC"/>
    <s v="FRTH"/>
    <s v="UPFR"/>
    <s v="N"/>
    <s v=""/>
    <m/>
  </r>
  <r>
    <s v="N"/>
    <n v="4.0999999999999996"/>
    <n v="20171204"/>
    <s v="CDFO"/>
    <s v="CDFO"/>
    <n v="3"/>
    <s v="!03NOCN0110"/>
    <m/>
    <m/>
    <m/>
    <m/>
    <m/>
    <n v="1"/>
    <n v="1"/>
    <x v="25"/>
    <n v="20020615"/>
    <n v="20020615"/>
    <s v="2FS  UPFRR1890"/>
    <s v="2FS  UPFRH0270"/>
    <s v="2FS  UPFRS1890"/>
    <x v="2"/>
    <s v="H"/>
    <s v="B"/>
    <m/>
    <n v="0.68"/>
    <m/>
    <s v="N"/>
    <m/>
    <m/>
    <m/>
    <m/>
    <n v="0"/>
    <n v="62653"/>
    <m/>
    <m/>
    <s v="B"/>
    <m/>
    <m/>
    <m/>
    <m/>
    <m/>
    <s v="R-Dome Cr"/>
    <s v="H-Penny H"/>
    <x v="15"/>
    <s v="BC"/>
    <s v="FRTH"/>
    <s v="UPFR"/>
    <s v="N"/>
    <s v=""/>
    <m/>
  </r>
  <r>
    <s v="N"/>
    <n v="4.0999999999999996"/>
    <n v="20171204"/>
    <s v="CDFO"/>
    <s v="CDFO"/>
    <n v="3"/>
    <s v="!03NOCN01120"/>
    <m/>
    <m/>
    <m/>
    <m/>
    <m/>
    <n v="1"/>
    <n v="1"/>
    <x v="25"/>
    <n v="20020628"/>
    <n v="20020718"/>
    <s v="2FS  TOMMR0253"/>
    <s v="2FS  TOMMH0160"/>
    <s v="2FS  TOMMS0253"/>
    <x v="2"/>
    <s v="H"/>
    <s v="B"/>
    <m/>
    <n v="2.83"/>
    <n v="62"/>
    <s v="N"/>
    <m/>
    <m/>
    <m/>
    <m/>
    <n v="0"/>
    <n v="30125"/>
    <m/>
    <m/>
    <s v="W"/>
    <m/>
    <m/>
    <m/>
    <m/>
    <s v="FED FRY RELEASED FROM ACCLIMATION POND AND TO VARIOUS PARTS OF RIVER."/>
    <s v="R-Nicola R"/>
    <s v="H-Spius Creek H"/>
    <x v="7"/>
    <s v="BC"/>
    <s v="FRTH"/>
    <s v="TOMM"/>
    <s v="N"/>
    <s v=""/>
    <m/>
  </r>
  <r>
    <s v="N"/>
    <n v="4.0999999999999996"/>
    <n v="20171204"/>
    <s v="CDFO"/>
    <s v="CDFO"/>
    <n v="3"/>
    <s v="!03NOCN0466"/>
    <m/>
    <m/>
    <m/>
    <m/>
    <m/>
    <n v="1"/>
    <n v="2"/>
    <x v="29"/>
    <n v="20041114"/>
    <n v="20041118"/>
    <s v="2FS  TOMFR1958"/>
    <s v="2FS  TOMFH1958"/>
    <s v="2FS  TOMFS1958"/>
    <x v="5"/>
    <s v="H"/>
    <s v="B"/>
    <m/>
    <m/>
    <m/>
    <s v="N"/>
    <m/>
    <m/>
    <m/>
    <m/>
    <n v="0"/>
    <n v="56090"/>
    <m/>
    <m/>
    <m/>
    <m/>
    <m/>
    <m/>
    <m/>
    <m/>
    <s v="R-Shuswap R Middle"/>
    <s v="H-Shuswap River, Middle,"/>
    <x v="11"/>
    <s v="BC"/>
    <s v="FRTH"/>
    <s v="TOMF"/>
    <s v="N"/>
    <s v=""/>
    <m/>
  </r>
  <r>
    <s v="N"/>
    <n v="4.0999999999999996"/>
    <n v="20171204"/>
    <s v="CDFO"/>
    <s v="CDFO"/>
    <n v="3"/>
    <s v="!03NOCN0474"/>
    <m/>
    <m/>
    <m/>
    <m/>
    <m/>
    <n v="1"/>
    <n v="1"/>
    <x v="29"/>
    <n v="20050505"/>
    <n v="20050505"/>
    <s v="2FS  TOMMR6683"/>
    <s v="2FS  TOMMH0160"/>
    <s v="2FS  TOMMS0160"/>
    <x v="2"/>
    <s v="H"/>
    <s v="B"/>
    <m/>
    <n v="0.99"/>
    <n v="45"/>
    <s v="N"/>
    <m/>
    <m/>
    <m/>
    <m/>
    <n v="0"/>
    <n v="11374"/>
    <m/>
    <m/>
    <s v="B"/>
    <m/>
    <m/>
    <m/>
    <m/>
    <s v="RELEASED AT TWO DIFFERENT SITES IN UPPER MAKA CREEK"/>
    <s v="R-Maka Cr"/>
    <s v="H-Spius Creek H"/>
    <x v="19"/>
    <s v="BC"/>
    <s v="FRTH"/>
    <s v="TOMM"/>
    <s v="N"/>
    <s v=""/>
    <m/>
  </r>
  <r>
    <s v="N"/>
    <n v="4.0999999999999996"/>
    <n v="20171204"/>
    <s v="CDFO"/>
    <s v="CDFO"/>
    <n v="3"/>
    <s v="!03NOCN0477"/>
    <m/>
    <m/>
    <m/>
    <m/>
    <m/>
    <n v="1"/>
    <n v="3"/>
    <x v="29"/>
    <n v="20050530"/>
    <n v="20050530"/>
    <s v="2FS  LWFRR0244"/>
    <s v="2FS  LWFRH0150"/>
    <s v="2FS  LWFRS0244"/>
    <x v="1"/>
    <s v="H"/>
    <s v="P"/>
    <m/>
    <n v="7.9"/>
    <n v="89"/>
    <s v="N"/>
    <m/>
    <m/>
    <m/>
    <m/>
    <n v="0"/>
    <n v="195201"/>
    <m/>
    <m/>
    <s v="B"/>
    <m/>
    <m/>
    <m/>
    <m/>
    <m/>
    <s v="R-Stave R"/>
    <s v="H-Inch Creek H"/>
    <x v="13"/>
    <s v="BC"/>
    <s v="FRTH"/>
    <s v="LWFR"/>
    <s v="N"/>
    <s v=""/>
    <m/>
  </r>
  <r>
    <s v="N"/>
    <n v="4.0999999999999996"/>
    <n v="20171204"/>
    <s v="CDFO"/>
    <s v="CDFO"/>
    <n v="3"/>
    <s v="!03NOCN0652"/>
    <m/>
    <m/>
    <m/>
    <m/>
    <m/>
    <n v="1"/>
    <n v="2"/>
    <x v="22"/>
    <n v="20070511"/>
    <n v="20070511"/>
    <s v="2FS  LWFRR0154"/>
    <s v="2FS  LWFRH0154"/>
    <s v="2FS  LWFRS0107"/>
    <x v="1"/>
    <s v="H"/>
    <s v="B"/>
    <m/>
    <n v="7.4"/>
    <m/>
    <s v="N"/>
    <m/>
    <m/>
    <m/>
    <m/>
    <n v="0"/>
    <n v="219900"/>
    <m/>
    <m/>
    <s v="B"/>
    <m/>
    <m/>
    <m/>
    <m/>
    <m/>
    <s v="R-Chehalis R"/>
    <s v="H-Chehalis River H"/>
    <x v="9"/>
    <s v="BC"/>
    <s v="FRTH"/>
    <s v="LWFR"/>
    <s v="N"/>
    <s v=""/>
    <m/>
  </r>
  <r>
    <s v="N"/>
    <n v="4.0999999999999996"/>
    <n v="20171204"/>
    <s v="CDFO"/>
    <s v="CDFO"/>
    <n v="3"/>
    <s v="!03NOCN05124"/>
    <m/>
    <m/>
    <m/>
    <m/>
    <m/>
    <n v="1"/>
    <n v="1"/>
    <x v="14"/>
    <n v="20060620"/>
    <n v="20060620"/>
    <s v="2FS  TOMMR0253"/>
    <s v="2FS  TOMMH0160"/>
    <s v="2FS  TOMMS0253"/>
    <x v="2"/>
    <s v="H"/>
    <s v="B"/>
    <m/>
    <n v="2.35"/>
    <n v="59"/>
    <s v="N"/>
    <m/>
    <m/>
    <m/>
    <m/>
    <n v="0"/>
    <n v="30000"/>
    <m/>
    <m/>
    <s v="W"/>
    <m/>
    <m/>
    <m/>
    <m/>
    <s v="RELEASED DOWNSTREAM OF SPIUS CR CONFLUENCE AT 11 SITES."/>
    <s v="R-Nicola R"/>
    <s v="H-Spius Creek H"/>
    <x v="7"/>
    <s v="BC"/>
    <s v="FRTH"/>
    <s v="TOMM"/>
    <s v="N"/>
    <s v=""/>
    <m/>
  </r>
  <r>
    <s v="N"/>
    <n v="4.0999999999999996"/>
    <n v="20171204"/>
    <s v="CDFO"/>
    <s v="CDFO"/>
    <n v="3"/>
    <s v="!03NOCN1018"/>
    <m/>
    <m/>
    <m/>
    <m/>
    <m/>
    <n v="1"/>
    <n v="1"/>
    <x v="8"/>
    <n v="20110520"/>
    <n v="20110520"/>
    <s v="2FS  TOMMR1387"/>
    <s v="2FS  TOMMH0160"/>
    <s v="2FS  TOMMS1387"/>
    <x v="2"/>
    <s v="H"/>
    <s v="P"/>
    <s v="FR"/>
    <n v="1.93"/>
    <n v="54"/>
    <s v="N"/>
    <m/>
    <m/>
    <m/>
    <m/>
    <n v="0"/>
    <n v="35049"/>
    <m/>
    <m/>
    <s v="B"/>
    <m/>
    <m/>
    <m/>
    <m/>
    <m/>
    <s v="R-Coldwater R"/>
    <s v="H-Spius Creek H"/>
    <x v="17"/>
    <s v="BC"/>
    <s v="FRTH"/>
    <s v="TOMM"/>
    <s v="N"/>
    <s v=""/>
    <m/>
  </r>
  <r>
    <s v="T"/>
    <n v="4.0999999999999996"/>
    <n v="20171204"/>
    <s v="CDFO"/>
    <s v="CDFO"/>
    <n v="3"/>
    <s v="025924"/>
    <n v="0"/>
    <m/>
    <m/>
    <m/>
    <m/>
    <n v="1"/>
    <n v="2"/>
    <x v="28"/>
    <n v="199104"/>
    <n v="19910423"/>
    <s v="2FS  TOMFR0045"/>
    <s v="2FS  TOMFH0162"/>
    <s v="2FS  TOMFS0045"/>
    <x v="1"/>
    <s v="H"/>
    <s v="B"/>
    <m/>
    <n v="12.7"/>
    <n v="101"/>
    <s v="N"/>
    <n v="5000"/>
    <n v="11375"/>
    <m/>
    <m/>
    <n v="0"/>
    <n v="1202"/>
    <n v="5000"/>
    <n v="57"/>
    <s v="B"/>
    <n v="5.0000000000000001E-3"/>
    <m/>
    <m/>
    <m/>
    <s v="ACCELERATED INCUBATION AT QUESNEL"/>
    <s v="R-Raft R"/>
    <s v="H-Clearwater River, Up, H"/>
    <x v="16"/>
    <s v="BC"/>
    <s v="FRTH"/>
    <s v="TOMF"/>
    <s v="N"/>
    <n v="0.10567032967032967"/>
    <m/>
  </r>
  <r>
    <s v="T"/>
    <n v="4.0999999999999996"/>
    <n v="20171204"/>
    <s v="CDFO"/>
    <s v="CDFO"/>
    <n v="3"/>
    <s v="025925"/>
    <n v="0"/>
    <m/>
    <m/>
    <m/>
    <m/>
    <n v="1"/>
    <n v="2"/>
    <x v="28"/>
    <n v="199104"/>
    <n v="19910423"/>
    <s v="2FS  TOMFR0045"/>
    <s v="2FS  TOMFH0162"/>
    <s v="2FS  TOMFS0045"/>
    <x v="1"/>
    <s v="H"/>
    <s v="B"/>
    <m/>
    <n v="12.7"/>
    <n v="101"/>
    <s v="N"/>
    <n v="5000"/>
    <n v="11029"/>
    <m/>
    <m/>
    <n v="0"/>
    <n v="1166"/>
    <n v="5000"/>
    <n v="55"/>
    <s v="B"/>
    <n v="5.0000000000000001E-3"/>
    <m/>
    <m/>
    <m/>
    <s v="ACCELERATED INCUBATION AT QUESNEL"/>
    <s v="R-Raft R"/>
    <s v="H-Clearwater River, Up, H"/>
    <x v="16"/>
    <s v="BC"/>
    <s v="FRTH"/>
    <s v="TOMF"/>
    <s v="N"/>
    <n v="0.10572128026112974"/>
    <m/>
  </r>
  <r>
    <s v="T"/>
    <n v="4.0999999999999996"/>
    <n v="20171204"/>
    <s v="CDFO"/>
    <s v="CDFO"/>
    <n v="3"/>
    <s v="025762"/>
    <n v="0"/>
    <m/>
    <m/>
    <m/>
    <m/>
    <n v="1"/>
    <n v="3"/>
    <x v="17"/>
    <n v="198905"/>
    <n v="19890515"/>
    <s v="2FS  LWFRR0154"/>
    <s v="2FS  LWFRH0154"/>
    <s v="2FS  LWFRS0229"/>
    <x v="2"/>
    <s v="H"/>
    <s v="B"/>
    <m/>
    <n v="2.2000000000000002"/>
    <n v="61"/>
    <s v="N"/>
    <n v="5000"/>
    <n v="27421"/>
    <m/>
    <m/>
    <n v="0"/>
    <n v="106355"/>
    <n v="5000"/>
    <n v="55"/>
    <s v="B"/>
    <n v="2E-3"/>
    <n v="4"/>
    <m/>
    <m/>
    <s v="TIME &amp; SIZE - SPRING REL. ALSO 025761 (SPRING) &amp; 025763 (FALL REL.)"/>
    <s v="R-Chehalis R"/>
    <s v="H-Chehalis River H"/>
    <x v="14"/>
    <s v="BC"/>
    <s v="FRTH"/>
    <s v="LWFR"/>
    <s v="N"/>
    <n v="3.8785966959629481"/>
    <m/>
  </r>
  <r>
    <s v="T"/>
    <n v="4.0999999999999996"/>
    <n v="20171204"/>
    <s v="CDFO"/>
    <s v="CDFO"/>
    <n v="3"/>
    <s v="181233"/>
    <n v="0"/>
    <m/>
    <m/>
    <m/>
    <m/>
    <n v="1"/>
    <n v="3"/>
    <x v="18"/>
    <n v="19940414"/>
    <n v="19940418"/>
    <s v="2FS  LWFRR0154"/>
    <s v="2FS  LWFRH0154"/>
    <s v="2FS  LWFRS0229"/>
    <x v="2"/>
    <s v="H"/>
    <s v="B"/>
    <m/>
    <n v="1.6"/>
    <n v="55"/>
    <s v="N"/>
    <n v="5000"/>
    <n v="49158"/>
    <m/>
    <m/>
    <n v="0"/>
    <n v="508644"/>
    <n v="5000"/>
    <n v="729"/>
    <s v="B"/>
    <n v="1.46E-2"/>
    <n v="33"/>
    <n v="1985"/>
    <m/>
    <s v="HEATH TRAY INCUBATED. FED OMP."/>
    <s v="R-Chehalis R"/>
    <s v="H-Chehalis River H"/>
    <x v="14"/>
    <s v="BC"/>
    <s v="FRTH"/>
    <s v="LWFR"/>
    <s v="N"/>
    <n v="10.34712559502014"/>
    <m/>
  </r>
  <r>
    <s v="N"/>
    <n v="4.0999999999999996"/>
    <n v="20171204"/>
    <s v="CDFO"/>
    <s v="CDFO"/>
    <n v="3"/>
    <s v="!03NOCN0199"/>
    <m/>
    <m/>
    <m/>
    <m/>
    <m/>
    <n v="1"/>
    <n v="2"/>
    <x v="25"/>
    <n v="200205"/>
    <n v="200205"/>
    <s v="2FS  TOMFR0161"/>
    <s v="2FS  TOMFH1650"/>
    <s v="2FS  TOMFS0161"/>
    <x v="1"/>
    <s v="H"/>
    <s v="B"/>
    <s v="FR"/>
    <n v="3"/>
    <m/>
    <s v="N"/>
    <m/>
    <m/>
    <m/>
    <m/>
    <n v="0"/>
    <n v="600"/>
    <m/>
    <m/>
    <s v="B"/>
    <m/>
    <m/>
    <m/>
    <m/>
    <m/>
    <s v="R-Shuswap R Low"/>
    <s v="H-N Okanagan-Shuswap Sch"/>
    <x v="1"/>
    <s v="BC"/>
    <s v="FRTH"/>
    <s v="TOMF"/>
    <s v="N"/>
    <s v=""/>
    <m/>
  </r>
  <r>
    <s v="N"/>
    <n v="4.0999999999999996"/>
    <n v="20171204"/>
    <s v="CDFO"/>
    <s v="CDFO"/>
    <n v="3"/>
    <s v="!03NOCN0195"/>
    <m/>
    <m/>
    <m/>
    <m/>
    <m/>
    <n v="1"/>
    <n v="2"/>
    <x v="25"/>
    <n v="200205"/>
    <n v="200205"/>
    <s v="2FS  TOMFR0161"/>
    <s v="2FS  TOMFH2559"/>
    <s v="2FS  TOMFS0161"/>
    <x v="1"/>
    <s v="H"/>
    <s v="B"/>
    <s v="FR"/>
    <n v="3"/>
    <m/>
    <s v="N"/>
    <m/>
    <m/>
    <m/>
    <m/>
    <n v="0"/>
    <n v="900"/>
    <m/>
    <m/>
    <s v="B"/>
    <m/>
    <m/>
    <m/>
    <m/>
    <m/>
    <s v="R-Shuswap R Low"/>
    <s v="H-Vernon Schools"/>
    <x v="1"/>
    <s v="BC"/>
    <s v="FRTH"/>
    <s v="TOMF"/>
    <s v="N"/>
    <s v=""/>
    <m/>
  </r>
  <r>
    <s v="N"/>
    <n v="4.0999999999999996"/>
    <n v="20171204"/>
    <s v="CDFO"/>
    <s v="CDFO"/>
    <n v="3"/>
    <s v="!03NOCN0197"/>
    <m/>
    <m/>
    <m/>
    <m/>
    <m/>
    <n v="1"/>
    <n v="2"/>
    <x v="25"/>
    <n v="200205"/>
    <n v="200205"/>
    <s v="2FS  TOMFR0161"/>
    <s v="2FS  TOMFH0289"/>
    <s v="2FS  TOMFS0161"/>
    <x v="4"/>
    <s v="H"/>
    <s v="B"/>
    <m/>
    <n v="0.4"/>
    <m/>
    <s v="N"/>
    <m/>
    <m/>
    <m/>
    <m/>
    <n v="0"/>
    <n v="166361"/>
    <m/>
    <m/>
    <s v="B"/>
    <m/>
    <m/>
    <m/>
    <m/>
    <m/>
    <s v="R-Shuswap R Low"/>
    <s v="H-Kingfisher Creek/ TOMF"/>
    <x v="1"/>
    <s v="BC"/>
    <s v="FRTH"/>
    <s v="TOMF"/>
    <s v="N"/>
    <s v=""/>
    <m/>
  </r>
  <r>
    <s v="N"/>
    <n v="4.0999999999999996"/>
    <n v="20171204"/>
    <s v="CDFO"/>
    <s v="CDFO"/>
    <n v="3"/>
    <s v="!03NOCN02116"/>
    <m/>
    <m/>
    <m/>
    <m/>
    <m/>
    <n v="1"/>
    <n v="2"/>
    <x v="20"/>
    <n v="200306"/>
    <n v="200306"/>
    <s v="2FS  UPFRR0155"/>
    <s v="2FS  UPFRH1625"/>
    <s v="2FS  UPFRS0155"/>
    <x v="1"/>
    <s v="H"/>
    <s v="P"/>
    <m/>
    <n v="3"/>
    <m/>
    <s v="N"/>
    <m/>
    <m/>
    <m/>
    <m/>
    <n v="0"/>
    <n v="4000"/>
    <m/>
    <m/>
    <m/>
    <m/>
    <m/>
    <m/>
    <m/>
    <s v="NUMBER, DATE &amp; SIZE ESTIMATED."/>
    <s v="R-Quesnel R"/>
    <s v="H-Salmon River/ UPFR H"/>
    <x v="5"/>
    <s v="BC"/>
    <s v="FRTH"/>
    <s v="UPFR"/>
    <s v="N"/>
    <s v=""/>
    <m/>
  </r>
  <r>
    <s v="N"/>
    <n v="4.0999999999999996"/>
    <n v="20171204"/>
    <s v="CDFO"/>
    <s v="CDFO"/>
    <n v="3"/>
    <s v="!03NOCN96135"/>
    <m/>
    <m/>
    <m/>
    <m/>
    <m/>
    <n v="1"/>
    <n v="2"/>
    <x v="32"/>
    <n v="199705"/>
    <n v="199705"/>
    <s v="2FS  UPFRR1619"/>
    <s v="2FS  UPFRH2566"/>
    <s v="2FS  UPFRS1619"/>
    <x v="2"/>
    <s v="H"/>
    <s v="B"/>
    <s v="FR"/>
    <n v="2"/>
    <m/>
    <s v="N"/>
    <m/>
    <m/>
    <m/>
    <m/>
    <n v="0"/>
    <n v="82"/>
    <m/>
    <m/>
    <s v="B"/>
    <m/>
    <m/>
    <m/>
    <m/>
    <m/>
    <s v="R-Bridge R"/>
    <s v="H-Gold Trail Schools"/>
    <x v="18"/>
    <s v="BC"/>
    <s v="FRTH"/>
    <s v="UPFR"/>
    <s v="N"/>
    <s v=""/>
    <m/>
  </r>
  <r>
    <s v="T"/>
    <n v="4.0999999999999996"/>
    <n v="20171204"/>
    <s v="CDFO"/>
    <s v="CDFO"/>
    <n v="3"/>
    <s v="024725"/>
    <n v="0"/>
    <m/>
    <m/>
    <m/>
    <m/>
    <n v="1"/>
    <n v="1"/>
    <x v="5"/>
    <n v="198805"/>
    <n v="19880510"/>
    <s v="2FS  LWFRR0152"/>
    <s v="2FS  LWFRH0152"/>
    <s v="2FS  LWFRS0152"/>
    <x v="1"/>
    <s v="H"/>
    <s v="B"/>
    <m/>
    <n v="12.2"/>
    <m/>
    <s v="N"/>
    <n v="5000"/>
    <n v="24400"/>
    <m/>
    <m/>
    <n v="0"/>
    <n v="14665"/>
    <n v="5000"/>
    <n v="1016"/>
    <s v="B"/>
    <n v="0.04"/>
    <n v="2"/>
    <m/>
    <m/>
    <s v="INIT INCUB+ REARED AT INCH; HATCHERY  RELEASE"/>
    <s v="R-Birkenhead R"/>
    <s v="H-Birkenhead River H"/>
    <x v="12"/>
    <s v="BC"/>
    <s v="FRTH"/>
    <s v="LWFR"/>
    <s v="N"/>
    <n v="0.60102459016393439"/>
    <m/>
  </r>
  <r>
    <s v="N"/>
    <n v="4.0999999999999996"/>
    <n v="20171204"/>
    <s v="CDFO"/>
    <s v="CDFO"/>
    <n v="3"/>
    <s v="!03NOCN0395"/>
    <m/>
    <m/>
    <m/>
    <m/>
    <m/>
    <n v="1"/>
    <n v="2"/>
    <x v="21"/>
    <n v="200405"/>
    <n v="200405"/>
    <s v="2FS  TOMFR0161"/>
    <s v="2FS  TOMFH0289"/>
    <s v="2FS  TOMFS0161"/>
    <x v="4"/>
    <s v="H"/>
    <s v="B"/>
    <m/>
    <n v="0.5"/>
    <m/>
    <s v="N"/>
    <m/>
    <m/>
    <m/>
    <m/>
    <n v="0"/>
    <n v="170000"/>
    <m/>
    <m/>
    <s v="B"/>
    <m/>
    <m/>
    <m/>
    <m/>
    <m/>
    <s v="R-Shuswap R Low"/>
    <s v="H-Kingfisher Creek/ TOMF"/>
    <x v="1"/>
    <s v="BC"/>
    <s v="FRTH"/>
    <s v="TOMF"/>
    <s v="N"/>
    <s v=""/>
    <m/>
  </r>
  <r>
    <s v="T"/>
    <n v="4.0999999999999996"/>
    <n v="20171204"/>
    <s v="CDFO"/>
    <s v="CDFO"/>
    <n v="3"/>
    <s v="024757"/>
    <n v="0"/>
    <m/>
    <m/>
    <m/>
    <m/>
    <n v="1"/>
    <n v="2"/>
    <x v="5"/>
    <n v="198804"/>
    <n v="19880424"/>
    <s v="2FS  UPFRR2745"/>
    <s v="2FS  UPFRH0155"/>
    <s v="2FS  UPFRS0155"/>
    <x v="1"/>
    <s v="H"/>
    <s v="B"/>
    <m/>
    <n v="3.7"/>
    <n v="67"/>
    <s v="N"/>
    <n v="5000"/>
    <n v="26431"/>
    <m/>
    <m/>
    <n v="5000"/>
    <n v="81"/>
    <m/>
    <m/>
    <m/>
    <n v="3.0999999999999999E-3"/>
    <n v="1"/>
    <m/>
    <m/>
    <s v="QUESNEL TOWNSITE RELEASE"/>
    <s v="R-Quesnel Townsite"/>
    <s v="H-Quesnel River H"/>
    <x v="5"/>
    <s v="BC"/>
    <s v="FRTH"/>
    <s v="UPFR"/>
    <s v="N"/>
    <n v="3.0645832545117477E-3"/>
    <m/>
  </r>
  <r>
    <s v="T"/>
    <n v="4.0999999999999996"/>
    <n v="20171204"/>
    <s v="CDFO"/>
    <s v="CDFO"/>
    <n v="3"/>
    <s v="024752"/>
    <n v="0"/>
    <m/>
    <m/>
    <m/>
    <m/>
    <n v="1"/>
    <n v="2"/>
    <x v="5"/>
    <n v="198804"/>
    <n v="19880424"/>
    <s v="2FS  UPFRR0155"/>
    <s v="2FS  UPFRH0155"/>
    <s v="2FS  UPFRS0155"/>
    <x v="1"/>
    <s v="H"/>
    <s v="B"/>
    <m/>
    <n v="3.5"/>
    <n v="67"/>
    <s v="N"/>
    <n v="5000"/>
    <n v="26491"/>
    <m/>
    <m/>
    <n v="0"/>
    <n v="103858"/>
    <m/>
    <m/>
    <m/>
    <m/>
    <n v="1"/>
    <m/>
    <m/>
    <s v="HATCHERY RELEASE - EARLY"/>
    <s v="R-Quesnel R"/>
    <s v="H-Quesnel River H"/>
    <x v="5"/>
    <s v="BC"/>
    <s v="FRTH"/>
    <s v="UPFR"/>
    <s v="N"/>
    <n v="3.9205013023290931"/>
    <m/>
  </r>
  <r>
    <s v="N"/>
    <n v="4.0999999999999996"/>
    <n v="20171204"/>
    <s v="CDFO"/>
    <s v="CDFO"/>
    <n v="3"/>
    <s v="!03NOCN9731"/>
    <m/>
    <m/>
    <m/>
    <m/>
    <m/>
    <n v="1"/>
    <n v="2"/>
    <x v="1"/>
    <n v="199805"/>
    <n v="19980528"/>
    <s v="2FS  LWFRR1155"/>
    <s v="2FS  LWFRH0150"/>
    <s v="2FS  LWFRS1155"/>
    <x v="1"/>
    <s v="H"/>
    <s v="P"/>
    <m/>
    <n v="2.9"/>
    <n v="67"/>
    <s v="N"/>
    <m/>
    <m/>
    <m/>
    <m/>
    <n v="0"/>
    <n v="687"/>
    <m/>
    <m/>
    <s v="B"/>
    <m/>
    <m/>
    <m/>
    <m/>
    <m/>
    <s v="R-Maria Sl"/>
    <s v="H-Inch Creek H"/>
    <x v="23"/>
    <s v="BC"/>
    <s v="FRTH"/>
    <s v="LWFR"/>
    <s v="N"/>
    <s v=""/>
    <m/>
  </r>
  <r>
    <s v="N"/>
    <n v="4.0999999999999996"/>
    <n v="20171204"/>
    <s v="CDFO"/>
    <s v="CDFO"/>
    <n v="3"/>
    <s v="!03NOCN96134"/>
    <m/>
    <m/>
    <m/>
    <m/>
    <m/>
    <n v="1"/>
    <n v="2"/>
    <x v="32"/>
    <n v="199805"/>
    <n v="199805"/>
    <s v="2FS  LWFRR0107"/>
    <s v="2FS  LWFRH2522"/>
    <s v="2FS  LWFRS0107"/>
    <x v="3"/>
    <s v="H"/>
    <s v="B"/>
    <m/>
    <n v="475"/>
    <m/>
    <s v="N"/>
    <m/>
    <m/>
    <m/>
    <m/>
    <n v="0"/>
    <n v="7000"/>
    <m/>
    <m/>
    <s v="B"/>
    <m/>
    <m/>
    <m/>
    <m/>
    <m/>
    <s v="R-Chilliwack R"/>
    <s v="H-Steveston Salmon H"/>
    <x v="9"/>
    <s v="BC"/>
    <s v="FRTH"/>
    <s v="LWFR"/>
    <s v="N"/>
    <s v=""/>
    <m/>
  </r>
  <r>
    <s v="N"/>
    <n v="4.0999999999999996"/>
    <n v="20171204"/>
    <s v="CDFO"/>
    <s v="CDFO"/>
    <n v="3"/>
    <s v="!03NOCN0066"/>
    <m/>
    <m/>
    <m/>
    <m/>
    <m/>
    <n v="1"/>
    <n v="1"/>
    <x v="33"/>
    <n v="200105"/>
    <n v="200105"/>
    <s v="2FS  LWFRR0152"/>
    <s v="2FS  LWFRH0152"/>
    <s v="2FS  LWFRS0152"/>
    <x v="1"/>
    <s v="H"/>
    <s v="P"/>
    <m/>
    <n v="4"/>
    <m/>
    <s v="N"/>
    <m/>
    <m/>
    <m/>
    <m/>
    <n v="0"/>
    <n v="50000"/>
    <m/>
    <m/>
    <s v="B"/>
    <m/>
    <m/>
    <m/>
    <m/>
    <m/>
    <s v="R-Birkenhead R"/>
    <s v="H-Birkenhead River H"/>
    <x v="12"/>
    <s v="BC"/>
    <s v="FRTH"/>
    <s v="LWFR"/>
    <s v="N"/>
    <s v=""/>
    <m/>
  </r>
  <r>
    <s v="N"/>
    <n v="4.0999999999999996"/>
    <n v="20171204"/>
    <s v="CDFO"/>
    <s v="CDFO"/>
    <n v="3"/>
    <s v="!03NOCN0292"/>
    <m/>
    <m/>
    <m/>
    <m/>
    <m/>
    <n v="1"/>
    <n v="2"/>
    <x v="20"/>
    <n v="200305"/>
    <n v="200305"/>
    <s v="2FS  TOMFR0161"/>
    <s v="2FS  TOMFH2083"/>
    <s v="2FS  TOMFS0161"/>
    <x v="1"/>
    <s v="H"/>
    <s v="B"/>
    <s v="FR"/>
    <n v="3"/>
    <m/>
    <s v="N"/>
    <m/>
    <m/>
    <m/>
    <m/>
    <n v="0"/>
    <n v="100"/>
    <m/>
    <m/>
    <m/>
    <m/>
    <m/>
    <m/>
    <m/>
    <s v="CLASSROOM INCUBATION. SIZE &amp; DATE AT RELEASE ARE ESTIMATED."/>
    <s v="R-Shuswap R Low"/>
    <s v="H-Revelstoke Schools"/>
    <x v="1"/>
    <s v="BC"/>
    <s v="FRTH"/>
    <s v="TOMF"/>
    <s v="N"/>
    <s v=""/>
    <m/>
  </r>
  <r>
    <s v="N"/>
    <n v="4.0999999999999996"/>
    <n v="20171204"/>
    <s v="CDFO"/>
    <s v="CDFO"/>
    <n v="3"/>
    <s v="!03NOCN0242"/>
    <m/>
    <m/>
    <m/>
    <m/>
    <m/>
    <n v="1"/>
    <n v="1"/>
    <x v="20"/>
    <n v="200305"/>
    <n v="200305"/>
    <s v="2FS  LWFRR0152"/>
    <s v="2FS  LWFRH0152"/>
    <s v="2FS  LWFRS0152"/>
    <x v="2"/>
    <s v="H"/>
    <s v="B"/>
    <m/>
    <n v="2.8"/>
    <m/>
    <s v="N"/>
    <m/>
    <m/>
    <m/>
    <m/>
    <n v="0"/>
    <n v="78000"/>
    <m/>
    <m/>
    <s v="W"/>
    <m/>
    <m/>
    <m/>
    <m/>
    <s v="FRY RELEASE.  10K RELEASED TO OUTLET OF BIRKENHEAD LAKE"/>
    <s v="R-Birkenhead R"/>
    <s v="H-Birkenhead River H"/>
    <x v="12"/>
    <s v="BC"/>
    <s v="FRTH"/>
    <s v="LWFR"/>
    <s v="N"/>
    <s v=""/>
    <m/>
  </r>
  <r>
    <s v="N"/>
    <n v="4.0999999999999996"/>
    <n v="20171204"/>
    <s v="CDFO"/>
    <s v="CDFO"/>
    <n v="3"/>
    <s v="!03NOCN9853"/>
    <m/>
    <m/>
    <m/>
    <m/>
    <m/>
    <n v="1"/>
    <n v="1"/>
    <x v="19"/>
    <n v="199905"/>
    <n v="199905"/>
    <s v="2FS  LWFRR0152"/>
    <s v="2FS  LWFRH0152"/>
    <s v="2FS  LWFRS0152"/>
    <x v="1"/>
    <s v="H"/>
    <s v="P"/>
    <m/>
    <n v="3"/>
    <m/>
    <s v="N"/>
    <m/>
    <m/>
    <m/>
    <m/>
    <n v="0"/>
    <n v="50000"/>
    <m/>
    <m/>
    <s v="B"/>
    <m/>
    <m/>
    <m/>
    <m/>
    <m/>
    <s v="R-Birkenhead R"/>
    <s v="H-Birkenhead River H"/>
    <x v="12"/>
    <s v="BC"/>
    <s v="FRTH"/>
    <s v="LWFR"/>
    <s v="N"/>
    <s v=""/>
    <m/>
  </r>
  <r>
    <s v="N"/>
    <n v="4.0999999999999996"/>
    <n v="20171204"/>
    <s v="CDFO"/>
    <s v="CDFO"/>
    <n v="3"/>
    <s v="!03NOCN0394"/>
    <m/>
    <m/>
    <m/>
    <m/>
    <m/>
    <n v="1"/>
    <n v="1"/>
    <x v="21"/>
    <n v="200406"/>
    <n v="200406"/>
    <s v="2FS  UPFRR1625"/>
    <s v="2FS  UPFRH1651"/>
    <s v="2FS  UPFRS1625"/>
    <x v="1"/>
    <s v="H"/>
    <s v="B"/>
    <s v="FR"/>
    <n v="3"/>
    <m/>
    <s v="N"/>
    <m/>
    <m/>
    <m/>
    <m/>
    <n v="0"/>
    <n v="1080"/>
    <m/>
    <m/>
    <s v="B"/>
    <m/>
    <m/>
    <m/>
    <m/>
    <m/>
    <s v="R-Salmon R/UPFR"/>
    <s v="H-Pr George (Mackenzie) S"/>
    <x v="8"/>
    <s v="BC"/>
    <s v="FRTH"/>
    <s v="UPFR"/>
    <s v="N"/>
    <s v=""/>
    <m/>
  </r>
  <r>
    <s v="N"/>
    <n v="4.0999999999999996"/>
    <n v="20171204"/>
    <s v="CDFO"/>
    <s v="CDFO"/>
    <n v="3"/>
    <s v="!03NOCN0507"/>
    <m/>
    <m/>
    <m/>
    <m/>
    <m/>
    <n v="1"/>
    <n v="2"/>
    <x v="14"/>
    <n v="20060424"/>
    <n v="20060429"/>
    <s v="2FS  LWFRR0107"/>
    <s v="2FS  LWFRH0107"/>
    <s v="2FS  LWFRS0107"/>
    <x v="1"/>
    <s v="H"/>
    <s v="P"/>
    <m/>
    <n v="6.7"/>
    <m/>
    <s v="N"/>
    <m/>
    <m/>
    <m/>
    <m/>
    <n v="0"/>
    <n v="418105"/>
    <m/>
    <m/>
    <s v="B"/>
    <m/>
    <m/>
    <m/>
    <m/>
    <s v="FINAL RELEASE ADJUSTED FOR PREDATION LOSSES"/>
    <s v="R-Chilliwack R"/>
    <s v="H-Chilliwack River H"/>
    <x v="9"/>
    <s v="BC"/>
    <s v="FRTH"/>
    <s v="LWFR"/>
    <s v="N"/>
    <s v=""/>
    <m/>
  </r>
  <r>
    <s v="N"/>
    <n v="4.0999999999999996"/>
    <n v="20171204"/>
    <s v="CDFO"/>
    <s v="CDFO"/>
    <n v="3"/>
    <s v="!03NOCN9565"/>
    <m/>
    <m/>
    <m/>
    <m/>
    <m/>
    <n v="1"/>
    <n v="2"/>
    <x v="16"/>
    <n v="199605"/>
    <n v="199605"/>
    <s v="2FS  UPFRR0155"/>
    <s v="2FS  UPFRH0022"/>
    <s v="2FS  UPFRS0155"/>
    <x v="1"/>
    <s v="H"/>
    <s v="B"/>
    <s v="FR"/>
    <n v="3"/>
    <m/>
    <s v="N"/>
    <m/>
    <m/>
    <m/>
    <m/>
    <n v="0"/>
    <n v="250"/>
    <m/>
    <m/>
    <s v="B"/>
    <m/>
    <m/>
    <m/>
    <m/>
    <m/>
    <s v="R-Quesnel R"/>
    <s v="H-Williams Lk Schools"/>
    <x v="5"/>
    <s v="BC"/>
    <s v="FRTH"/>
    <s v="UPFR"/>
    <s v="N"/>
    <s v=""/>
    <m/>
  </r>
  <r>
    <s v="T"/>
    <n v="4.0999999999999996"/>
    <n v="20171204"/>
    <s v="CDFO"/>
    <s v="CDFO"/>
    <n v="3"/>
    <s v="024741"/>
    <n v="0"/>
    <m/>
    <m/>
    <m/>
    <m/>
    <n v="1"/>
    <n v="3"/>
    <x v="5"/>
    <n v="198805"/>
    <n v="19880531"/>
    <s v="2FS  LWFRR0154"/>
    <s v="2FS  LWFRH0154"/>
    <s v="2FS  LWFRS0229"/>
    <x v="1"/>
    <s v="H"/>
    <s v="B"/>
    <m/>
    <n v="4.4000000000000004"/>
    <n v="75"/>
    <s v="N"/>
    <n v="5000"/>
    <n v="25277"/>
    <m/>
    <m/>
    <n v="0"/>
    <n v="952042"/>
    <n v="5000"/>
    <n v="511"/>
    <s v="B"/>
    <n v="1.9800000000000002E-2"/>
    <n v="25"/>
    <m/>
    <m/>
    <s v="TIME AND SIZE: SPRING"/>
    <s v="R-Chehalis R"/>
    <s v="H-Chehalis River H"/>
    <x v="14"/>
    <s v="BC"/>
    <s v="FRTH"/>
    <s v="LWFR"/>
    <s v="N"/>
    <n v="37.664358903350873"/>
    <m/>
  </r>
  <r>
    <s v="T"/>
    <n v="4.0999999999999996"/>
    <n v="20171204"/>
    <s v="CDFO"/>
    <s v="CDFO"/>
    <n v="3"/>
    <s v="024751"/>
    <n v="0"/>
    <m/>
    <m/>
    <m/>
    <m/>
    <n v="1"/>
    <n v="2"/>
    <x v="5"/>
    <n v="198804"/>
    <n v="19880424"/>
    <s v="2FS  UPFRR0155"/>
    <s v="2FS  UPFRH0155"/>
    <s v="2FS  UPFRS0155"/>
    <x v="1"/>
    <s v="H"/>
    <s v="B"/>
    <m/>
    <n v="3.5"/>
    <n v="67"/>
    <s v="N"/>
    <n v="5000"/>
    <n v="25561"/>
    <m/>
    <m/>
    <n v="0"/>
    <n v="100236"/>
    <n v="5000"/>
    <n v="9"/>
    <m/>
    <n v="4.0000000000000002E-4"/>
    <n v="1"/>
    <m/>
    <m/>
    <s v="HATCHERY RELEASE - EARLY"/>
    <s v="R-Quesnel R"/>
    <s v="H-Quesnel River H"/>
    <x v="5"/>
    <s v="BC"/>
    <s v="FRTH"/>
    <s v="UPFR"/>
    <s v="N"/>
    <n v="3.9214428230507412"/>
    <m/>
  </r>
  <r>
    <s v="N"/>
    <n v="4.0999999999999996"/>
    <n v="20171204"/>
    <s v="CDFO"/>
    <s v="CDFO"/>
    <n v="3"/>
    <s v="!03NOCN9763"/>
    <m/>
    <m/>
    <m/>
    <m/>
    <m/>
    <n v="1"/>
    <n v="2"/>
    <x v="1"/>
    <n v="199805"/>
    <n v="199805"/>
    <s v="2FS  TOMFR0161"/>
    <s v="2FS  TOMFH2559"/>
    <s v="2FS  TOMFS0161"/>
    <x v="1"/>
    <s v="H"/>
    <s v="B"/>
    <s v="FR"/>
    <m/>
    <m/>
    <s v="N"/>
    <m/>
    <m/>
    <m/>
    <m/>
    <n v="0"/>
    <n v="1050"/>
    <m/>
    <m/>
    <s v="B"/>
    <m/>
    <m/>
    <m/>
    <m/>
    <m/>
    <s v="R-Shuswap R Low"/>
    <s v="H-Vernon Schools"/>
    <x v="1"/>
    <s v="BC"/>
    <s v="FRTH"/>
    <s v="TOMF"/>
    <s v="N"/>
    <s v=""/>
    <m/>
  </r>
  <r>
    <s v="N"/>
    <n v="4.0999999999999996"/>
    <n v="20171204"/>
    <s v="CDFO"/>
    <s v="CDFO"/>
    <n v="3"/>
    <s v="!03NOCN9911"/>
    <m/>
    <m/>
    <m/>
    <m/>
    <m/>
    <n v="1"/>
    <n v="2"/>
    <x v="34"/>
    <n v="200005"/>
    <n v="200005"/>
    <s v="2FS  TOMFR0161"/>
    <s v="2FS  TOMFH1650"/>
    <s v="2FS  TOMFS0161"/>
    <x v="1"/>
    <s v="H"/>
    <s v="B"/>
    <s v="FR"/>
    <n v="3"/>
    <m/>
    <s v="N"/>
    <m/>
    <m/>
    <m/>
    <m/>
    <n v="0"/>
    <n v="1000"/>
    <m/>
    <m/>
    <s v="B"/>
    <m/>
    <m/>
    <m/>
    <m/>
    <m/>
    <s v="R-Shuswap R Low"/>
    <s v="H-N Okanagan-Shuswap Sch"/>
    <x v="1"/>
    <s v="BC"/>
    <s v="FRTH"/>
    <s v="TOMF"/>
    <s v="N"/>
    <s v=""/>
    <m/>
  </r>
  <r>
    <s v="T"/>
    <n v="4.0999999999999996"/>
    <n v="20171204"/>
    <s v="CDFO"/>
    <s v="CDFO"/>
    <n v="3"/>
    <s v="182217"/>
    <n v="0"/>
    <m/>
    <m/>
    <m/>
    <m/>
    <n v="1"/>
    <n v="1"/>
    <x v="34"/>
    <n v="20010426"/>
    <n v="20010427"/>
    <s v="2FS  TOMMR0253"/>
    <s v="2FS  TOMMH0160"/>
    <s v="2FS  TOMMS0253"/>
    <x v="3"/>
    <s v="H"/>
    <s v="P"/>
    <m/>
    <n v="14.76"/>
    <n v="108"/>
    <s v="N"/>
    <n v="5000"/>
    <n v="25014"/>
    <m/>
    <m/>
    <n v="0"/>
    <n v="14478"/>
    <n v="5000"/>
    <n v="253"/>
    <s v="W"/>
    <n v="0.01"/>
    <n v="30"/>
    <n v="300"/>
    <m/>
    <s v="EXTENDED REARING. SEE ALSO 182216/18."/>
    <s v="R-Nicola R"/>
    <s v="H-Spius Creek H"/>
    <x v="7"/>
    <s v="BC"/>
    <s v="FRTH"/>
    <s v="TOMM"/>
    <s v="N"/>
    <n v="0.57879587431038615"/>
    <m/>
  </r>
  <r>
    <s v="N"/>
    <n v="4.0999999999999996"/>
    <n v="20171204"/>
    <s v="CDFO"/>
    <s v="CDFO"/>
    <n v="3"/>
    <s v="!03NOCN99111"/>
    <m/>
    <m/>
    <m/>
    <m/>
    <m/>
    <n v="1"/>
    <n v="1"/>
    <x v="34"/>
    <n v="200010"/>
    <n v="200010"/>
    <s v="2FS  UPFRR1890"/>
    <s v="2FS  UPFRH0270"/>
    <s v="2FS  UPFRS1890"/>
    <x v="2"/>
    <s v="H"/>
    <s v="B"/>
    <m/>
    <n v="7"/>
    <m/>
    <s v="N"/>
    <m/>
    <m/>
    <m/>
    <m/>
    <n v="0"/>
    <n v="200"/>
    <m/>
    <m/>
    <s v="B"/>
    <m/>
    <m/>
    <m/>
    <m/>
    <s v="FED FALL RELEASED TO POND AFTER FLOW FAILURE. UNMARKED."/>
    <s v="R-Dome Cr"/>
    <s v="H-Penny H"/>
    <x v="15"/>
    <s v="BC"/>
    <s v="FRTH"/>
    <s v="UPFR"/>
    <s v="N"/>
    <s v=""/>
    <m/>
  </r>
  <r>
    <s v="N"/>
    <n v="4.0999999999999996"/>
    <n v="20171204"/>
    <s v="CDFO"/>
    <s v="CDFO"/>
    <n v="3"/>
    <s v="!03NOCN9915"/>
    <m/>
    <m/>
    <m/>
    <m/>
    <m/>
    <n v="1"/>
    <n v="2"/>
    <x v="34"/>
    <n v="200005"/>
    <n v="200005"/>
    <s v="2FS  TOMFR0161"/>
    <s v="2FS  TOMFH2559"/>
    <s v="2FS  TOMFS0161"/>
    <x v="1"/>
    <s v="H"/>
    <s v="B"/>
    <s v="FR"/>
    <n v="3"/>
    <m/>
    <s v="N"/>
    <m/>
    <m/>
    <m/>
    <m/>
    <n v="0"/>
    <n v="850"/>
    <m/>
    <m/>
    <s v="B"/>
    <m/>
    <m/>
    <m/>
    <m/>
    <m/>
    <s v="R-Shuswap R Low"/>
    <s v="H-Vernon Schools"/>
    <x v="1"/>
    <s v="BC"/>
    <s v="FRTH"/>
    <s v="TOMF"/>
    <s v="N"/>
    <s v=""/>
    <m/>
  </r>
  <r>
    <s v="N"/>
    <n v="4.0999999999999996"/>
    <n v="20171204"/>
    <s v="CDFO"/>
    <s v="CDFO"/>
    <n v="3"/>
    <s v="!03NOCN9981"/>
    <m/>
    <m/>
    <m/>
    <m/>
    <m/>
    <n v="1"/>
    <n v="3"/>
    <x v="34"/>
    <n v="200006"/>
    <n v="200006"/>
    <s v="2FS  LWFRR0302"/>
    <s v="2FS  LWFRH0302"/>
    <s v="2FS  LWFRS0244"/>
    <x v="1"/>
    <s v="H"/>
    <s v="B"/>
    <m/>
    <n v="3"/>
    <m/>
    <s v="N"/>
    <m/>
    <m/>
    <m/>
    <m/>
    <n v="0"/>
    <n v="12544"/>
    <m/>
    <m/>
    <s v="B"/>
    <m/>
    <m/>
    <m/>
    <m/>
    <s v="ORIGINALLY HARRISON STOCK."/>
    <s v="R-Alouette R S"/>
    <s v="H-Alouette River, South H"/>
    <x v="13"/>
    <s v="BC"/>
    <s v="FRTH"/>
    <s v="LWFR"/>
    <s v="N"/>
    <s v=""/>
    <m/>
  </r>
  <r>
    <s v="T"/>
    <n v="4.0999999999999996"/>
    <n v="20171204"/>
    <s v="CDFO"/>
    <s v="CDFO"/>
    <n v="3"/>
    <s v="180382"/>
    <n v="12"/>
    <m/>
    <m/>
    <m/>
    <m/>
    <n v="1"/>
    <n v="2"/>
    <x v="10"/>
    <n v="20090514"/>
    <n v="20090515"/>
    <s v="2FS  TOMFR0161"/>
    <s v="2FS  TOMFH1958"/>
    <s v="2FS  TOMFS0161"/>
    <x v="1"/>
    <s v="H"/>
    <s v="P"/>
    <m/>
    <n v="4.8"/>
    <n v="75"/>
    <s v="N"/>
    <n v="5000"/>
    <n v="24744"/>
    <m/>
    <m/>
    <n v="0"/>
    <n v="24702"/>
    <n v="5000"/>
    <n v="765"/>
    <s v="B"/>
    <n v="0.03"/>
    <n v="20"/>
    <n v="200"/>
    <m/>
    <s v="ALSO SEE TAGCODES 180276-77, 180380-81 &amp; 180383-85."/>
    <s v="R-Shuswap R Low"/>
    <s v="H-Shuswap River, Middle,"/>
    <x v="1"/>
    <s v="BC"/>
    <s v="FRTH"/>
    <s v="TOMF"/>
    <s v="N"/>
    <n v="0.99830261881668281"/>
    <m/>
  </r>
  <r>
    <s v="T"/>
    <n v="4.0999999999999996"/>
    <n v="20171204"/>
    <s v="CDFO"/>
    <s v="CDFO"/>
    <n v="3"/>
    <s v="180995"/>
    <n v="12"/>
    <m/>
    <m/>
    <m/>
    <m/>
    <n v="1"/>
    <n v="3"/>
    <x v="31"/>
    <n v="20100617"/>
    <n v="20100617"/>
    <s v="2FS  LWFRR0229"/>
    <s v="2FS  LWFRH0154"/>
    <s v="2FS  LWFRS0229"/>
    <x v="1"/>
    <s v="H"/>
    <s v="P"/>
    <m/>
    <n v="5.72"/>
    <n v="81"/>
    <s v="N"/>
    <n v="5000"/>
    <n v="40636"/>
    <m/>
    <m/>
    <n v="0"/>
    <n v="10628"/>
    <m/>
    <m/>
    <s v="B"/>
    <m/>
    <m/>
    <m/>
    <m/>
    <m/>
    <s v="R-Harrison R"/>
    <s v="H-Chehalis River H"/>
    <x v="14"/>
    <s v="BC"/>
    <s v="FRTH"/>
    <s v="LWFR"/>
    <s v="N"/>
    <n v="0.26154149030416379"/>
    <m/>
  </r>
  <r>
    <s v="T"/>
    <n v="4.0999999999999996"/>
    <n v="20171204"/>
    <s v="CDFO"/>
    <s v="CDFO"/>
    <n v="3"/>
    <s v="181020"/>
    <n v="0"/>
    <m/>
    <m/>
    <m/>
    <m/>
    <n v="1"/>
    <n v="1"/>
    <x v="4"/>
    <n v="19940410"/>
    <n v="19940410"/>
    <s v="2FS  UPFRR1890"/>
    <s v="2FS  UPFRH0270"/>
    <s v="2FS  UPFRS1890"/>
    <x v="3"/>
    <s v="H"/>
    <s v="P"/>
    <m/>
    <n v="10.5"/>
    <n v="96"/>
    <s v="N"/>
    <n v="5000"/>
    <n v="27356"/>
    <m/>
    <m/>
    <n v="0"/>
    <n v="2722"/>
    <n v="5000"/>
    <n v="276"/>
    <s v="W"/>
    <n v="0.01"/>
    <n v="1"/>
    <n v="100"/>
    <m/>
    <m/>
    <s v="R-Dome Cr"/>
    <s v="H-Penny H"/>
    <x v="15"/>
    <s v="BC"/>
    <s v="FRTH"/>
    <s v="UPFR"/>
    <s v="N"/>
    <n v="9.9502851294048844E-2"/>
    <m/>
  </r>
  <r>
    <s v="N"/>
    <n v="4.0999999999999996"/>
    <n v="20171204"/>
    <s v="CDFO"/>
    <s v="CDFO"/>
    <n v="3"/>
    <s v="!03NOCN8610"/>
    <m/>
    <m/>
    <m/>
    <m/>
    <m/>
    <n v="1"/>
    <n v="1"/>
    <x v="9"/>
    <n v="198704"/>
    <n v="19870421"/>
    <s v="2FS  UPFRR0135"/>
    <s v="2FS  UPFRH0155"/>
    <s v="2FS  UPFRS0135"/>
    <x v="1"/>
    <s v="H"/>
    <s v="P"/>
    <m/>
    <n v="4.4000000000000004"/>
    <m/>
    <s v="N"/>
    <m/>
    <m/>
    <m/>
    <m/>
    <n v="0"/>
    <n v="24756"/>
    <m/>
    <m/>
    <m/>
    <m/>
    <m/>
    <m/>
    <m/>
    <m/>
    <s v="R-McKinley Cr"/>
    <s v="H-Quesnel River H"/>
    <x v="37"/>
    <s v="BC"/>
    <s v="FRTH"/>
    <s v="UPFR"/>
    <s v="N"/>
    <s v=""/>
    <m/>
  </r>
  <r>
    <s v="N"/>
    <n v="4.0999999999999996"/>
    <n v="20171204"/>
    <s v="CDFO"/>
    <s v="CDFO"/>
    <n v="3"/>
    <s v="!03NOCN8609"/>
    <m/>
    <m/>
    <m/>
    <m/>
    <m/>
    <n v="1"/>
    <n v="1"/>
    <x v="9"/>
    <n v="198704"/>
    <n v="19870413"/>
    <s v="2FS  UPFRR0280"/>
    <s v="2FS  UPFRH0155"/>
    <s v="2FS  UPFRS0280"/>
    <x v="1"/>
    <s v="H"/>
    <s v="P"/>
    <m/>
    <n v="4.3"/>
    <m/>
    <s v="N"/>
    <m/>
    <m/>
    <m/>
    <m/>
    <n v="0"/>
    <n v="195869"/>
    <m/>
    <m/>
    <s v="B"/>
    <m/>
    <m/>
    <m/>
    <m/>
    <m/>
    <s v="R-Baezaeko R"/>
    <s v="H-Quesnel River H"/>
    <x v="38"/>
    <s v="BC"/>
    <s v="FRTH"/>
    <s v="UPFR"/>
    <s v="N"/>
    <s v=""/>
    <m/>
  </r>
  <r>
    <s v="N"/>
    <n v="4.0999999999999996"/>
    <n v="20171204"/>
    <s v="CDFO"/>
    <s v="CDFO"/>
    <n v="3"/>
    <s v="!03NOCN1016"/>
    <m/>
    <m/>
    <m/>
    <m/>
    <m/>
    <n v="1"/>
    <n v="1"/>
    <x v="8"/>
    <n v="20110613"/>
    <n v="20110614"/>
    <s v="2FS  TOMFR0132"/>
    <s v="2FS  TOMMH0160"/>
    <s v="2FS  TOMFS0132"/>
    <x v="2"/>
    <s v="H"/>
    <s v="P"/>
    <s v="FR"/>
    <n v="1.64"/>
    <n v="52"/>
    <s v="N"/>
    <m/>
    <m/>
    <m/>
    <m/>
    <n v="0"/>
    <n v="98368"/>
    <m/>
    <m/>
    <s v="W"/>
    <m/>
    <m/>
    <m/>
    <m/>
    <m/>
    <s v="R-Salmon R/TOMF"/>
    <s v="H-Spius Creek H"/>
    <x v="28"/>
    <s v="BC"/>
    <s v="FRTH"/>
    <s v="TOMF"/>
    <s v="N"/>
    <s v=""/>
    <m/>
  </r>
  <r>
    <s v="T"/>
    <n v="4.0999999999999996"/>
    <n v="20171204"/>
    <s v="CDFO"/>
    <s v="CDFO"/>
    <n v="3"/>
    <s v="025659"/>
    <n v="9"/>
    <m/>
    <m/>
    <m/>
    <m/>
    <n v="1"/>
    <n v="2"/>
    <x v="14"/>
    <n v="20060510"/>
    <n v="20060511"/>
    <s v="2FS  TOMFR0161"/>
    <s v="2FS  TOMFH1958"/>
    <s v="2FS  TOMFS0161"/>
    <x v="1"/>
    <s v="H"/>
    <s v="P"/>
    <m/>
    <n v="5.38"/>
    <n v="76"/>
    <s v="N"/>
    <n v="5000"/>
    <n v="45854"/>
    <m/>
    <m/>
    <n v="0"/>
    <n v="71575"/>
    <n v="5000"/>
    <n v="936"/>
    <s v="B"/>
    <n v="0.02"/>
    <n v="27"/>
    <n v="100"/>
    <m/>
    <m/>
    <s v="R-Shuswap R Low"/>
    <s v="H-Shuswap River, Middle,"/>
    <x v="1"/>
    <s v="BC"/>
    <s v="FRTH"/>
    <s v="TOMF"/>
    <s v="N"/>
    <n v="1.5609325249705588"/>
    <m/>
  </r>
  <r>
    <s v="T"/>
    <n v="4.0999999999999996"/>
    <n v="20171204"/>
    <s v="CDFO"/>
    <s v="CDFO"/>
    <n v="3"/>
    <s v="026022"/>
    <n v="0"/>
    <m/>
    <m/>
    <m/>
    <m/>
    <n v="1"/>
    <n v="2"/>
    <x v="28"/>
    <n v="19920316"/>
    <n v="19920415"/>
    <s v="2FS  UPFRR0155"/>
    <s v="2FS  UPFRH0155"/>
    <s v="2FS  UPFRS0155"/>
    <x v="3"/>
    <s v="H"/>
    <s v="B"/>
    <m/>
    <n v="10.7"/>
    <n v="99"/>
    <s v="N"/>
    <n v="5000"/>
    <n v="22660"/>
    <m/>
    <m/>
    <n v="0"/>
    <n v="110564"/>
    <m/>
    <m/>
    <s v="B"/>
    <m/>
    <n v="1"/>
    <n v="100"/>
    <m/>
    <s v="TIME OF RELEASE-YEARLINGS FROM EARTHEN CHANNELS"/>
    <s v="R-Quesnel R"/>
    <s v="H-Quesnel River H"/>
    <x v="5"/>
    <s v="BC"/>
    <s v="FRTH"/>
    <s v="UPFR"/>
    <s v="N"/>
    <n v="4.8792586054721978"/>
    <m/>
  </r>
  <r>
    <s v="T"/>
    <n v="4.0999999999999996"/>
    <n v="20171204"/>
    <s v="CDFO"/>
    <s v="CDFO"/>
    <n v="3"/>
    <s v="026029"/>
    <n v="0"/>
    <m/>
    <m/>
    <m/>
    <m/>
    <n v="1"/>
    <n v="2"/>
    <x v="17"/>
    <n v="19900412"/>
    <n v="19900412"/>
    <s v="2FS  TOMFR0156"/>
    <s v="2FS  TOMFH0156"/>
    <s v="2FS  TOMFS0156"/>
    <x v="3"/>
    <s v="H"/>
    <s v="P"/>
    <m/>
    <n v="17.899999999999999"/>
    <m/>
    <s v="N"/>
    <n v="5000"/>
    <n v="39417"/>
    <m/>
    <m/>
    <n v="5000"/>
    <n v="218"/>
    <m/>
    <m/>
    <m/>
    <n v="5.4999999999999997E-3"/>
    <n v="1"/>
    <n v="100"/>
    <m/>
    <s v="TIME OF RELEASE-YEARLING. SEE 025906, 026030, 025710."/>
    <s v="R-Eagle R"/>
    <s v="H-Eagle River H"/>
    <x v="6"/>
    <s v="BC"/>
    <s v="FRTH"/>
    <s v="TOMF"/>
    <s v="N"/>
    <n v="5.5306086206459142E-3"/>
    <m/>
  </r>
  <r>
    <s v="T"/>
    <n v="4.0999999999999996"/>
    <n v="20171204"/>
    <s v="CDFO"/>
    <s v="CDFO"/>
    <n v="3"/>
    <s v="026030"/>
    <n v="0"/>
    <m/>
    <m/>
    <m/>
    <m/>
    <n v="1"/>
    <n v="2"/>
    <x v="17"/>
    <n v="19900316"/>
    <n v="19900316"/>
    <s v="2FS  TOMFR0156"/>
    <s v="2FS  TOMFH0156"/>
    <s v="2FS  TOMFS0156"/>
    <x v="3"/>
    <s v="H"/>
    <s v="P"/>
    <m/>
    <n v="16.399999999999999"/>
    <m/>
    <s v="N"/>
    <n v="5000"/>
    <n v="39973"/>
    <m/>
    <m/>
    <n v="5000"/>
    <n v="45"/>
    <m/>
    <m/>
    <m/>
    <n v="1.1000000000000001E-3"/>
    <n v="1"/>
    <m/>
    <m/>
    <s v="TIME OF RELEASE-YEARLING. SEE 026029, 025906, 025710."/>
    <s v="R-Eagle R"/>
    <s v="H-Eagle River H"/>
    <x v="6"/>
    <s v="BC"/>
    <s v="FRTH"/>
    <s v="TOMF"/>
    <s v="N"/>
    <n v="1.1257598879243489E-3"/>
    <m/>
  </r>
  <r>
    <s v="T"/>
    <n v="4.0999999999999996"/>
    <n v="20171204"/>
    <s v="CDFO"/>
    <s v="CDFO"/>
    <n v="3"/>
    <s v="020243"/>
    <n v="0"/>
    <m/>
    <m/>
    <m/>
    <m/>
    <n v="1"/>
    <n v="3"/>
    <x v="11"/>
    <n v="19900514"/>
    <n v="19900523"/>
    <s v="2FS  LWFRR0107"/>
    <s v="2FS  LWFRH0107"/>
    <s v="2FS  LWFRS0107"/>
    <x v="1"/>
    <s v="H"/>
    <s v="P"/>
    <m/>
    <n v="5.3"/>
    <m/>
    <s v="N"/>
    <n v="5000"/>
    <n v="23589"/>
    <m/>
    <m/>
    <n v="0"/>
    <n v="208960"/>
    <n v="5000"/>
    <n v="223"/>
    <s v="B"/>
    <n v="9.4000000000000004E-3"/>
    <n v="25"/>
    <n v="533"/>
    <m/>
    <s v="COMBINE W/ 020242. PROGENY OF HARRISON TRANSPLANT."/>
    <s v="R-Chilliwack R"/>
    <s v="H-Chilliwack River H"/>
    <x v="9"/>
    <s v="BC"/>
    <s v="FRTH"/>
    <s v="LWFR"/>
    <s v="N"/>
    <n v="8.8583661876298283"/>
    <m/>
  </r>
  <r>
    <s v="N"/>
    <n v="4.0999999999999996"/>
    <n v="20171204"/>
    <s v="CDFO"/>
    <s v="CDFO"/>
    <n v="3"/>
    <s v="!03LV9029"/>
    <m/>
    <m/>
    <m/>
    <m/>
    <m/>
    <n v="1"/>
    <n v="1"/>
    <x v="28"/>
    <n v="19910504"/>
    <n v="19910512"/>
    <s v="2FS  UPFRR1625"/>
    <s v="2FS  UPFRH1625"/>
    <s v="2FS  UPFRS1625"/>
    <x v="1"/>
    <s v="H"/>
    <s v="P"/>
    <m/>
    <n v="5.15"/>
    <n v="50"/>
    <s v="N"/>
    <m/>
    <m/>
    <m/>
    <m/>
    <n v="1"/>
    <n v="4021"/>
    <m/>
    <m/>
    <m/>
    <m/>
    <m/>
    <m/>
    <m/>
    <s v="MARKED FOR ESCAPEMENT I.D."/>
    <s v="R-Salmon R/UPFR"/>
    <s v="H-Salmon River/ UPFR H"/>
    <x v="8"/>
    <s v="BC"/>
    <s v="FRTH"/>
    <s v="UPFR"/>
    <s v="N"/>
    <s v=""/>
    <m/>
  </r>
  <r>
    <s v="T"/>
    <n v="4.0999999999999996"/>
    <n v="20171204"/>
    <s v="CDFO"/>
    <s v="CDFO"/>
    <n v="3"/>
    <s v="180996"/>
    <n v="12"/>
    <m/>
    <m/>
    <m/>
    <m/>
    <n v="1"/>
    <n v="2"/>
    <x v="31"/>
    <n v="20100511"/>
    <n v="20100513"/>
    <s v="2FS  TOMFR0161"/>
    <s v="2FS  TOMFH1958"/>
    <s v="2FS  TOMFS0161"/>
    <x v="1"/>
    <s v="H"/>
    <s v="P"/>
    <s v="VO"/>
    <n v="6.13"/>
    <n v="80"/>
    <s v="N"/>
    <n v="5000"/>
    <n v="111719"/>
    <m/>
    <m/>
    <n v="0"/>
    <n v="10450"/>
    <n v="5000"/>
    <n v="1128"/>
    <s v="V"/>
    <n v="0.01"/>
    <n v="32"/>
    <n v="200"/>
    <m/>
    <m/>
    <s v="R-Shuswap R Low"/>
    <s v="H-Shuswap River, Middle,"/>
    <x v="1"/>
    <s v="BC"/>
    <s v="FRTH"/>
    <s v="TOMF"/>
    <s v="N"/>
    <n v="9.353825222209293E-2"/>
    <m/>
  </r>
  <r>
    <s v="T"/>
    <n v="4.0999999999999996"/>
    <n v="20171204"/>
    <s v="CDFO"/>
    <s v="CDFO"/>
    <n v="3"/>
    <s v="026035"/>
    <n v="0"/>
    <m/>
    <m/>
    <m/>
    <m/>
    <n v="1"/>
    <n v="1"/>
    <x v="17"/>
    <n v="198905"/>
    <n v="19890509"/>
    <s v="2FS  TOMFR0132"/>
    <s v="2FS  TOMFH0156"/>
    <s v="2FS  TOMFS0132"/>
    <x v="1"/>
    <s v="H"/>
    <s v="B"/>
    <m/>
    <n v="3.4"/>
    <m/>
    <s v="N"/>
    <n v="5000"/>
    <n v="56721"/>
    <m/>
    <m/>
    <n v="0"/>
    <n v="82954"/>
    <n v="5000"/>
    <n v="104"/>
    <m/>
    <n v="1.8E-3"/>
    <n v="2"/>
    <m/>
    <m/>
    <s v="LOWER SALMON RIVER RELEASE"/>
    <s v="R-Salmon R/TOMF"/>
    <s v="H-Eagle River H"/>
    <x v="28"/>
    <s v="BC"/>
    <s v="FRTH"/>
    <s v="TOMF"/>
    <s v="N"/>
    <n v="1.4624918460534899"/>
    <m/>
  </r>
  <r>
    <s v="N"/>
    <n v="4.0999999999999996"/>
    <n v="20171204"/>
    <s v="CDFO"/>
    <s v="CDFO"/>
    <n v="3"/>
    <s v="!03NOCN8711"/>
    <m/>
    <m/>
    <m/>
    <m/>
    <m/>
    <n v="1"/>
    <n v="2"/>
    <x v="5"/>
    <n v="198804"/>
    <n v="19880426"/>
    <s v="2FS  UPFRR2737"/>
    <s v="2FS  UPFRH0155"/>
    <s v="2FS  UPFRS2737"/>
    <x v="1"/>
    <s v="H"/>
    <s v="P"/>
    <m/>
    <n v="3.5"/>
    <m/>
    <s v="N"/>
    <m/>
    <m/>
    <m/>
    <m/>
    <n v="0"/>
    <n v="26330"/>
    <m/>
    <m/>
    <m/>
    <m/>
    <m/>
    <m/>
    <m/>
    <m/>
    <s v="R-Cariboo R Low"/>
    <s v="H-Quesnel River H"/>
    <x v="39"/>
    <s v="BC"/>
    <s v="FRTH"/>
    <s v="UPFR"/>
    <s v="N"/>
    <s v=""/>
    <m/>
  </r>
  <r>
    <s v="T"/>
    <n v="4.0999999999999996"/>
    <n v="20171204"/>
    <s v="CDFO"/>
    <s v="CDFO"/>
    <n v="3"/>
    <s v="024062"/>
    <n v="0"/>
    <m/>
    <m/>
    <m/>
    <m/>
    <n v="1"/>
    <n v="2"/>
    <x v="3"/>
    <n v="198606"/>
    <n v="19860602"/>
    <s v="2FS  LWFRR0107"/>
    <s v="2FS  LWFRH0107"/>
    <s v="2FS  UPFRS0272"/>
    <x v="1"/>
    <s v="H"/>
    <s v="B"/>
    <m/>
    <n v="6.3"/>
    <m/>
    <s v="N"/>
    <n v="5000"/>
    <n v="48418"/>
    <m/>
    <m/>
    <n v="0"/>
    <n v="130337"/>
    <n v="5000"/>
    <n v="1704"/>
    <m/>
    <n v="3.4000000000000002E-2"/>
    <n v="1"/>
    <m/>
    <m/>
    <m/>
    <s v="R-Chilliwack R"/>
    <s v="H-Chilliwack River H"/>
    <x v="0"/>
    <s v="BC"/>
    <s v="FRTH"/>
    <s v="LWFR"/>
    <s v="N"/>
    <n v="2.6919120988062293"/>
    <m/>
  </r>
  <r>
    <s v="T"/>
    <n v="4.0999999999999996"/>
    <n v="20171204"/>
    <s v="CDFO"/>
    <s v="CDFO"/>
    <n v="3"/>
    <s v="023550"/>
    <n v="0"/>
    <m/>
    <m/>
    <m/>
    <m/>
    <n v="1"/>
    <n v="2"/>
    <x v="3"/>
    <n v="19860528"/>
    <n v="19860529"/>
    <s v="2FS  TOMFR1958"/>
    <s v="2FS  TOMFH1958"/>
    <s v="2FS  TOMFS1958"/>
    <x v="1"/>
    <s v="H"/>
    <s v="B"/>
    <m/>
    <n v="5.5"/>
    <m/>
    <s v="N"/>
    <n v="5000"/>
    <n v="20642"/>
    <m/>
    <m/>
    <n v="0"/>
    <n v="16039"/>
    <n v="5000"/>
    <n v="421"/>
    <m/>
    <n v="0.02"/>
    <n v="1"/>
    <m/>
    <m/>
    <s v="TIME OF RELEASE:LATE SEE 023551"/>
    <s v="R-Shuswap R Middle"/>
    <s v="H-Shuswap River, Middle,"/>
    <x v="11"/>
    <s v="BC"/>
    <s v="FRTH"/>
    <s v="TOMF"/>
    <s v="N"/>
    <n v="0.77700804185640926"/>
    <m/>
  </r>
  <r>
    <s v="T"/>
    <n v="4.0999999999999996"/>
    <n v="20171204"/>
    <s v="CDFO"/>
    <s v="CDFO"/>
    <n v="3"/>
    <s v="023551"/>
    <n v="0"/>
    <m/>
    <m/>
    <m/>
    <m/>
    <n v="1"/>
    <n v="2"/>
    <x v="3"/>
    <n v="19860528"/>
    <n v="19860529"/>
    <s v="2FS  TOMFR1958"/>
    <s v="2FS  TOMFH1958"/>
    <s v="2FS  TOMFS1958"/>
    <x v="1"/>
    <s v="H"/>
    <s v="B"/>
    <m/>
    <n v="5.5"/>
    <m/>
    <s v="N"/>
    <n v="5000"/>
    <n v="21047"/>
    <m/>
    <m/>
    <n v="0"/>
    <n v="16189"/>
    <n v="5000"/>
    <n v="212"/>
    <m/>
    <n v="0.01"/>
    <n v="1"/>
    <m/>
    <m/>
    <s v="TIME OF RELEASE:LATE SEE 023550"/>
    <s v="R-Shuswap R Middle"/>
    <s v="H-Shuswap River, Middle,"/>
    <x v="11"/>
    <s v="BC"/>
    <s v="FRTH"/>
    <s v="TOMF"/>
    <s v="N"/>
    <n v="0.76918325652111941"/>
    <m/>
  </r>
  <r>
    <s v="T"/>
    <n v="4.0999999999999996"/>
    <n v="20171204"/>
    <s v="CDFO"/>
    <s v="CDFO"/>
    <n v="3"/>
    <s v="023552"/>
    <n v="0"/>
    <m/>
    <m/>
    <m/>
    <m/>
    <n v="1"/>
    <n v="2"/>
    <x v="3"/>
    <n v="19860527"/>
    <n v="19860529"/>
    <s v="2FS  TOMFR0161"/>
    <s v="2FS  TOMFH1958"/>
    <s v="2FS  TOMFS0161"/>
    <x v="1"/>
    <s v="H"/>
    <s v="B"/>
    <m/>
    <n v="4"/>
    <m/>
    <s v="N"/>
    <n v="5000"/>
    <n v="20735"/>
    <m/>
    <m/>
    <n v="0"/>
    <n v="6180"/>
    <n v="5000"/>
    <n v="209"/>
    <m/>
    <n v="0.01"/>
    <n v="1"/>
    <m/>
    <m/>
    <s v="TIME OF RELEASE:LATE. SEE 023553"/>
    <s v="R-Shuswap R Low"/>
    <s v="H-Shuswap River, Middle,"/>
    <x v="1"/>
    <s v="BC"/>
    <s v="FRTH"/>
    <s v="TOMF"/>
    <s v="N"/>
    <n v="0.29804678080540148"/>
    <m/>
  </r>
  <r>
    <s v="T"/>
    <n v="4.0999999999999996"/>
    <n v="20171204"/>
    <s v="CDFO"/>
    <s v="CDFO"/>
    <n v="3"/>
    <s v="023553"/>
    <n v="0"/>
    <m/>
    <m/>
    <m/>
    <m/>
    <n v="1"/>
    <n v="2"/>
    <x v="3"/>
    <n v="19860527"/>
    <n v="19860529"/>
    <s v="2FS  TOMFR0161"/>
    <s v="2FS  TOMFH1958"/>
    <s v="2FS  TOMFS0161"/>
    <x v="1"/>
    <s v="H"/>
    <s v="B"/>
    <m/>
    <n v="4"/>
    <m/>
    <s v="N"/>
    <n v="5000"/>
    <n v="20764"/>
    <m/>
    <m/>
    <n v="0"/>
    <n v="6188"/>
    <n v="5000"/>
    <n v="209"/>
    <m/>
    <n v="0.01"/>
    <n v="1"/>
    <m/>
    <m/>
    <s v="TIME OF RELEASE:LATE. SEE 023552"/>
    <s v="R-Shuswap R Low"/>
    <s v="H-Shuswap River, Middle,"/>
    <x v="1"/>
    <s v="BC"/>
    <s v="FRTH"/>
    <s v="TOMF"/>
    <s v="N"/>
    <n v="0.29801579657098826"/>
    <m/>
  </r>
  <r>
    <s v="T"/>
    <n v="4.0999999999999996"/>
    <n v="20171204"/>
    <s v="CDFO"/>
    <s v="CDFO"/>
    <n v="3"/>
    <s v="025833"/>
    <n v="0"/>
    <m/>
    <m/>
    <m/>
    <m/>
    <n v="1"/>
    <n v="2"/>
    <x v="17"/>
    <n v="19890509"/>
    <n v="19890511"/>
    <s v="2FS  TOMFR0188"/>
    <s v="2FS  TOMFH0162"/>
    <s v="2FS  TOMFS0188"/>
    <x v="1"/>
    <s v="H"/>
    <s v="P"/>
    <m/>
    <n v="5.8"/>
    <n v="79"/>
    <s v="N"/>
    <n v="5000"/>
    <n v="24425"/>
    <m/>
    <m/>
    <n v="0"/>
    <n v="174212"/>
    <n v="5000"/>
    <n v="115"/>
    <s v="B"/>
    <n v="4.7000000000000002E-3"/>
    <n v="1"/>
    <m/>
    <m/>
    <m/>
    <s v="R-Thompson R N"/>
    <s v="H-Clearwater River, Up, H"/>
    <x v="40"/>
    <s v="BC"/>
    <s v="FRTH"/>
    <s v="TOMF"/>
    <s v="N"/>
    <n v="7.1325281473899693"/>
    <m/>
  </r>
  <r>
    <s v="N"/>
    <n v="4.0999999999999996"/>
    <n v="20171204"/>
    <s v="CDFO"/>
    <s v="CDFO"/>
    <n v="3"/>
    <s v="!03NOCN0164"/>
    <m/>
    <m/>
    <m/>
    <m/>
    <m/>
    <n v="1"/>
    <n v="3"/>
    <x v="25"/>
    <n v="200206"/>
    <n v="200206"/>
    <s v="2FS  LWFRR0499"/>
    <s v="2FS  LWFRH0499"/>
    <s v="2FS  LWFRS0107"/>
    <x v="1"/>
    <s v="H"/>
    <s v="B"/>
    <m/>
    <n v="3"/>
    <m/>
    <s v="N"/>
    <m/>
    <m/>
    <m/>
    <m/>
    <n v="0"/>
    <n v="46462"/>
    <m/>
    <m/>
    <m/>
    <m/>
    <m/>
    <m/>
    <m/>
    <s v="SIZE AND TIME OF RELEASE ESTIMATED."/>
    <s v="R-Coquitlam R"/>
    <s v="H-Coquitlam River H"/>
    <x v="9"/>
    <s v="BC"/>
    <s v="FRTH"/>
    <s v="LWFR"/>
    <s v="N"/>
    <s v=""/>
    <m/>
  </r>
  <r>
    <s v="T"/>
    <n v="4.0999999999999996"/>
    <n v="20171204"/>
    <s v="CDFO"/>
    <s v="CDFO"/>
    <n v="3"/>
    <s v="180337"/>
    <n v="0"/>
    <m/>
    <m/>
    <m/>
    <m/>
    <n v="1"/>
    <n v="2"/>
    <x v="13"/>
    <n v="19920507"/>
    <n v="19920509"/>
    <s v="2FS  LWFRR0154"/>
    <s v="2FS  LWFRH0154"/>
    <s v="2FS  LWFRS0107"/>
    <x v="1"/>
    <s v="H"/>
    <s v="B"/>
    <m/>
    <n v="7.4"/>
    <n v="87"/>
    <s v="N"/>
    <n v="5000"/>
    <n v="55093"/>
    <m/>
    <m/>
    <n v="0"/>
    <n v="77147"/>
    <n v="5000"/>
    <n v="1308"/>
    <s v="B"/>
    <n v="2.3199999999999998E-2"/>
    <n v="30"/>
    <n v="345"/>
    <m/>
    <s v="RED CHILLIWACK CN"/>
    <s v="R-Chehalis R"/>
    <s v="H-Chehalis River H"/>
    <x v="9"/>
    <s v="BC"/>
    <s v="FRTH"/>
    <s v="LWFR"/>
    <s v="N"/>
    <n v="1.4003049389214601"/>
    <m/>
  </r>
  <r>
    <s v="T"/>
    <n v="4.0999999999999996"/>
    <n v="20171204"/>
    <s v="CDFO"/>
    <s v="CDFO"/>
    <n v="3"/>
    <s v="025248"/>
    <n v="0"/>
    <m/>
    <m/>
    <m/>
    <m/>
    <n v="1"/>
    <n v="1"/>
    <x v="17"/>
    <n v="199004"/>
    <n v="19900410"/>
    <s v="2FS  UPFRR1890"/>
    <s v="2FS  UPFRH0270"/>
    <s v="2FS  UPFRS1890"/>
    <x v="3"/>
    <s v="H"/>
    <s v="P"/>
    <m/>
    <n v="12.2"/>
    <m/>
    <s v="N"/>
    <n v="5000"/>
    <n v="10371"/>
    <m/>
    <m/>
    <n v="0"/>
    <n v="687"/>
    <m/>
    <m/>
    <s v="B"/>
    <m/>
    <n v="1"/>
    <m/>
    <m/>
    <m/>
    <s v="R-Dome Cr"/>
    <s v="H-Penny H"/>
    <x v="15"/>
    <s v="BC"/>
    <s v="FRTH"/>
    <s v="UPFR"/>
    <s v="N"/>
    <n v="6.6242406711021121E-2"/>
    <m/>
  </r>
  <r>
    <s v="N"/>
    <n v="4.0999999999999996"/>
    <n v="20171204"/>
    <s v="CDFO"/>
    <s v="CDFO"/>
    <n v="3"/>
    <s v="!03NOCN0412"/>
    <m/>
    <m/>
    <m/>
    <m/>
    <m/>
    <n v="1"/>
    <n v="3"/>
    <x v="29"/>
    <n v="20050511"/>
    <n v="20050511"/>
    <s v="2FS  LWFRR0302"/>
    <s v="2FS  LWFRH0302"/>
    <s v="2FS  LWFRS0107"/>
    <x v="1"/>
    <s v="H"/>
    <s v="B"/>
    <m/>
    <n v="4.5"/>
    <m/>
    <s v="N"/>
    <m/>
    <m/>
    <m/>
    <m/>
    <n v="0"/>
    <n v="100933"/>
    <m/>
    <m/>
    <s v="B"/>
    <m/>
    <m/>
    <m/>
    <m/>
    <m/>
    <s v="R-Alouette R S"/>
    <s v="H-Alouette River, South H"/>
    <x v="9"/>
    <s v="BC"/>
    <s v="FRTH"/>
    <s v="LWFR"/>
    <s v="N"/>
    <s v=""/>
    <m/>
  </r>
  <r>
    <s v="N"/>
    <n v="4.0999999999999996"/>
    <n v="20171204"/>
    <s v="CDFO"/>
    <s v="CDFO"/>
    <n v="3"/>
    <s v="!03NOCN04136"/>
    <m/>
    <m/>
    <m/>
    <m/>
    <m/>
    <n v="1"/>
    <n v="1"/>
    <x v="29"/>
    <n v="20060405"/>
    <n v="20060410"/>
    <s v="2FS  TOMFR0132"/>
    <s v="2FS  TOMMH0160"/>
    <s v="2FS  TOMFS0132"/>
    <x v="3"/>
    <s v="H"/>
    <s v="P"/>
    <m/>
    <n v="12.47"/>
    <n v="104"/>
    <s v="N"/>
    <m/>
    <m/>
    <m/>
    <m/>
    <n v="0"/>
    <n v="82797"/>
    <m/>
    <m/>
    <s v="W"/>
    <m/>
    <m/>
    <m/>
    <m/>
    <s v="RELEASED AT CONFLUENCE OF BOLEAN CR &amp; SALMON R."/>
    <s v="R-Salmon R/TOMF"/>
    <s v="H-Spius Creek H"/>
    <x v="28"/>
    <s v="BC"/>
    <s v="FRTH"/>
    <s v="TOMF"/>
    <s v="N"/>
    <s v=""/>
    <m/>
  </r>
  <r>
    <s v="N"/>
    <n v="4.0999999999999996"/>
    <n v="20171204"/>
    <s v="CDFO"/>
    <s v="CDFO"/>
    <n v="3"/>
    <s v="!03NOCN9737"/>
    <m/>
    <m/>
    <m/>
    <m/>
    <m/>
    <n v="1"/>
    <n v="3"/>
    <x v="1"/>
    <n v="19980602"/>
    <n v="19980602"/>
    <s v="2FS  LWFRR0302"/>
    <s v="2FS  LWFRH0302"/>
    <s v="2FS  LWFRS0107"/>
    <x v="1"/>
    <s v="H"/>
    <s v="B"/>
    <m/>
    <n v="5"/>
    <m/>
    <s v="N"/>
    <m/>
    <m/>
    <m/>
    <m/>
    <n v="0"/>
    <n v="158824"/>
    <m/>
    <m/>
    <s v="W"/>
    <m/>
    <m/>
    <m/>
    <m/>
    <m/>
    <s v="R-Alouette R S"/>
    <s v="H-Alouette River, South H"/>
    <x v="9"/>
    <s v="BC"/>
    <s v="FRTH"/>
    <s v="LWFR"/>
    <s v="N"/>
    <s v=""/>
    <m/>
  </r>
  <r>
    <s v="N"/>
    <n v="4.0999999999999996"/>
    <n v="20171204"/>
    <s v="CDFO"/>
    <s v="CDFO"/>
    <n v="3"/>
    <s v="!03NOCN9738"/>
    <m/>
    <m/>
    <m/>
    <m/>
    <m/>
    <n v="1"/>
    <n v="1"/>
    <x v="1"/>
    <n v="19980624"/>
    <n v="19980624"/>
    <s v="2FS  LWFRR0152"/>
    <s v="2FS  LWFRH0152"/>
    <s v="2FS  LWFRS0152"/>
    <x v="1"/>
    <s v="H"/>
    <s v="P"/>
    <m/>
    <n v="4"/>
    <m/>
    <s v="N"/>
    <m/>
    <m/>
    <m/>
    <m/>
    <n v="0"/>
    <n v="65000"/>
    <m/>
    <m/>
    <s v="B"/>
    <m/>
    <m/>
    <m/>
    <m/>
    <m/>
    <s v="R-Birkenhead R"/>
    <s v="H-Birkenhead River H"/>
    <x v="12"/>
    <s v="BC"/>
    <s v="FRTH"/>
    <s v="LWFR"/>
    <s v="N"/>
    <s v=""/>
    <m/>
  </r>
  <r>
    <s v="N"/>
    <n v="4.0999999999999996"/>
    <n v="20171204"/>
    <s v="CDFO"/>
    <s v="CDFO"/>
    <n v="3"/>
    <s v="!03NOCN0428"/>
    <m/>
    <m/>
    <m/>
    <m/>
    <m/>
    <n v="1"/>
    <n v="3"/>
    <x v="29"/>
    <n v="20050603"/>
    <n v="20050603"/>
    <s v="2FS  LWFRR0154"/>
    <s v="2FS  LWFRH0154"/>
    <s v="2FS  LWFRS0229"/>
    <x v="1"/>
    <s v="H"/>
    <s v="P"/>
    <m/>
    <n v="5.73"/>
    <n v="84"/>
    <s v="N"/>
    <m/>
    <m/>
    <m/>
    <m/>
    <n v="0"/>
    <n v="224652"/>
    <m/>
    <m/>
    <s v="B"/>
    <m/>
    <m/>
    <m/>
    <m/>
    <m/>
    <s v="R-Chehalis R"/>
    <s v="H-Chehalis River H"/>
    <x v="14"/>
    <s v="BC"/>
    <s v="FRTH"/>
    <s v="LWFR"/>
    <s v="N"/>
    <s v=""/>
    <m/>
  </r>
  <r>
    <s v="T"/>
    <n v="4.0999999999999996"/>
    <n v="20171204"/>
    <s v="CDFO"/>
    <s v="CDFO"/>
    <n v="3"/>
    <s v="184613"/>
    <n v="0"/>
    <m/>
    <m/>
    <s v="D"/>
    <s v="032001H00000437"/>
    <n v="1"/>
    <n v="3"/>
    <x v="33"/>
    <n v="20010522"/>
    <n v="20010522"/>
    <s v="2FS  LWFRR0107"/>
    <s v="2FS  LWFRH0107"/>
    <s v="2FS  LWFRS6750"/>
    <x v="1"/>
    <s v="H"/>
    <s v="P"/>
    <m/>
    <n v="5"/>
    <m/>
    <s v="N"/>
    <n v="0"/>
    <n v="25388"/>
    <m/>
    <m/>
    <n v="0"/>
    <n v="53164"/>
    <m/>
    <m/>
    <s v="B"/>
    <n v="6.8999999999999999E-3"/>
    <n v="21"/>
    <n v="2030"/>
    <m/>
    <s v="DBL-IND; CWTONLY. ALSO 184609/11/15 CWTONLY, 10/12/14/16 ADCWT. THERMAL MARKS"/>
    <s v="R-Chilliwack R"/>
    <s v="H-Chilliwack River H"/>
    <x v="41"/>
    <s v="BC"/>
    <s v="FRTH"/>
    <s v="LWFR"/>
    <s v="N"/>
    <n v="2.0940601859146053"/>
    <m/>
  </r>
  <r>
    <s v="T"/>
    <n v="4.0999999999999996"/>
    <n v="20171204"/>
    <s v="CDFO"/>
    <s v="CDFO"/>
    <n v="3"/>
    <s v="185146"/>
    <n v="12"/>
    <m/>
    <m/>
    <s v="D"/>
    <s v="032003H00001803"/>
    <n v="1"/>
    <n v="2"/>
    <x v="20"/>
    <n v="20030512"/>
    <n v="20030515"/>
    <s v="2FS  TOMFR0161"/>
    <s v="2FS  TOMFH1958"/>
    <s v="2FS  TOMFS0161"/>
    <x v="1"/>
    <s v="H"/>
    <s v="P"/>
    <m/>
    <n v="6.8"/>
    <n v="83"/>
    <s v="N"/>
    <n v="0"/>
    <n v="26769"/>
    <m/>
    <m/>
    <n v="0"/>
    <n v="828"/>
    <m/>
    <m/>
    <m/>
    <n v="0.03"/>
    <n v="36"/>
    <n v="100"/>
    <m/>
    <s v="DI; CWT ONLY: SEE ALSO 185144,45,47 (CWT ONLY) &amp; 185148, 185204-06 (ADCWT)."/>
    <s v="R-Shuswap R Low"/>
    <s v="H-Shuswap River, Middle,"/>
    <x v="1"/>
    <s v="BC"/>
    <s v="FRTH"/>
    <s v="TOMF"/>
    <s v="N"/>
    <n v="3.093130113190631E-2"/>
    <m/>
  </r>
  <r>
    <s v="T"/>
    <n v="4.0999999999999996"/>
    <n v="20171204"/>
    <s v="CDFO"/>
    <s v="CDFO"/>
    <n v="3"/>
    <s v="185147"/>
    <n v="12"/>
    <m/>
    <m/>
    <s v="D"/>
    <s v="032003H00001803"/>
    <n v="1"/>
    <n v="2"/>
    <x v="20"/>
    <n v="20030512"/>
    <n v="20030515"/>
    <s v="2FS  TOMFR0161"/>
    <s v="2FS  TOMFH1958"/>
    <s v="2FS  TOMFS0161"/>
    <x v="1"/>
    <s v="H"/>
    <s v="P"/>
    <m/>
    <n v="6.8"/>
    <n v="83"/>
    <s v="N"/>
    <n v="0"/>
    <n v="18318"/>
    <m/>
    <m/>
    <n v="0"/>
    <n v="374"/>
    <m/>
    <m/>
    <m/>
    <n v="0.02"/>
    <n v="33"/>
    <n v="100"/>
    <m/>
    <s v="DI; CWT ONLY: SEE ALSO 185144,45,46 (CWT ONLY) &amp; 185148, 185204,05,06 (ADCWT)."/>
    <s v="R-Shuswap R Low"/>
    <s v="H-Shuswap River, Middle,"/>
    <x v="1"/>
    <s v="BC"/>
    <s v="FRTH"/>
    <s v="TOMF"/>
    <s v="N"/>
    <n v="2.0417076100010919E-2"/>
    <m/>
  </r>
  <r>
    <s v="T"/>
    <n v="4.0999999999999996"/>
    <n v="20171204"/>
    <s v="CDFO"/>
    <s v="CDFO"/>
    <n v="3"/>
    <s v="185148"/>
    <n v="12"/>
    <m/>
    <m/>
    <s v="D"/>
    <s v="032003H00001803"/>
    <n v="1"/>
    <n v="2"/>
    <x v="20"/>
    <n v="20030512"/>
    <n v="20030515"/>
    <s v="2FS  TOMFR0161"/>
    <s v="2FS  TOMFH1958"/>
    <s v="2FS  TOMFS0161"/>
    <x v="1"/>
    <s v="H"/>
    <s v="P"/>
    <m/>
    <n v="6.8"/>
    <n v="83"/>
    <s v="N"/>
    <n v="5000"/>
    <n v="29011"/>
    <m/>
    <m/>
    <n v="0"/>
    <n v="175588"/>
    <m/>
    <m/>
    <s v="B"/>
    <m/>
    <n v="40"/>
    <n v="100"/>
    <m/>
    <s v="DI; ADCWT: SEE ALSO 185204,05,06 (ADCWT) &amp; 185144,45,46,47 (CWT ONLY)."/>
    <s v="R-Shuswap R Low"/>
    <s v="H-Shuswap River, Middle,"/>
    <x v="1"/>
    <s v="BC"/>
    <s v="FRTH"/>
    <s v="TOMF"/>
    <s v="N"/>
    <n v="6.0524628589155833"/>
    <m/>
  </r>
  <r>
    <s v="T"/>
    <n v="4.0999999999999996"/>
    <n v="20171204"/>
    <s v="CDFO"/>
    <s v="CDFO"/>
    <n v="3"/>
    <s v="022157"/>
    <n v="0"/>
    <m/>
    <m/>
    <m/>
    <m/>
    <n v="1"/>
    <n v="2"/>
    <x v="24"/>
    <n v="198204"/>
    <n v="19820408"/>
    <s v="2FS  LWFRR0249"/>
    <s v="2FS  LWFRH0107"/>
    <s v="2FS  LWFRS0249"/>
    <x v="1"/>
    <s v="H"/>
    <s v="P"/>
    <m/>
    <n v="4"/>
    <m/>
    <s v="N"/>
    <n v="5000"/>
    <n v="48299"/>
    <m/>
    <m/>
    <n v="5000"/>
    <n v="1001"/>
    <m/>
    <m/>
    <m/>
    <n v="2.0299999999999999E-2"/>
    <n v="1"/>
    <m/>
    <m/>
    <m/>
    <s v="R-Pitt R Up"/>
    <s v="H-Chilliwack River H"/>
    <x v="29"/>
    <s v="BC"/>
    <s v="FRTH"/>
    <s v="LWFR"/>
    <s v="N"/>
    <n v="2.0725066771568771E-2"/>
    <m/>
  </r>
  <r>
    <s v="T"/>
    <n v="4.0999999999999996"/>
    <n v="20171204"/>
    <s v="CDFO"/>
    <s v="CDFO"/>
    <n v="3"/>
    <s v="185201"/>
    <n v="12"/>
    <m/>
    <m/>
    <m/>
    <m/>
    <n v="1"/>
    <n v="1"/>
    <x v="25"/>
    <n v="20030423"/>
    <n v="20030424"/>
    <s v="2FS  TOMMR0253"/>
    <s v="2FS  TOMMH0160"/>
    <s v="2FS  TOMMS0253"/>
    <x v="3"/>
    <s v="H"/>
    <s v="P"/>
    <m/>
    <n v="11.68"/>
    <n v="103"/>
    <s v="N"/>
    <n v="5000"/>
    <n v="25471"/>
    <m/>
    <m/>
    <n v="0"/>
    <n v="23700"/>
    <n v="5000"/>
    <n v="362"/>
    <s v="B"/>
    <n v="1.4E-2"/>
    <n v="30"/>
    <n v="300"/>
    <m/>
    <s v="SEE ALSO 185202 &amp; 185203."/>
    <s v="R-Nicola R"/>
    <s v="H-Spius Creek H"/>
    <x v="7"/>
    <s v="BC"/>
    <s v="FRTH"/>
    <s v="TOMM"/>
    <s v="N"/>
    <n v="0.93046994621334067"/>
    <m/>
  </r>
  <r>
    <s v="T"/>
    <n v="4.0999999999999996"/>
    <n v="20171204"/>
    <s v="CDFO"/>
    <s v="CDFO"/>
    <n v="3"/>
    <s v="181201"/>
    <n v="0"/>
    <m/>
    <m/>
    <m/>
    <m/>
    <n v="1"/>
    <n v="2"/>
    <x v="4"/>
    <n v="199305"/>
    <n v="19930524"/>
    <s v="2FS  TOMFR0156"/>
    <s v="2FS  TOMFH0156"/>
    <s v="2FS  TOMFS0156"/>
    <x v="2"/>
    <s v="H"/>
    <s v="B"/>
    <m/>
    <n v="5.2"/>
    <m/>
    <s v="N"/>
    <n v="5000"/>
    <n v="29593"/>
    <m/>
    <m/>
    <n v="0"/>
    <n v="131427"/>
    <m/>
    <m/>
    <s v="B"/>
    <m/>
    <n v="1"/>
    <n v="100"/>
    <m/>
    <s v="ACCELERATED.COMBINE WITH 181202"/>
    <s v="R-Eagle R"/>
    <s v="H-Eagle River H"/>
    <x v="6"/>
    <s v="BC"/>
    <s v="FRTH"/>
    <s v="TOMF"/>
    <s v="N"/>
    <n v="4.4411516236947923"/>
    <m/>
  </r>
  <r>
    <s v="T"/>
    <n v="4.0999999999999996"/>
    <n v="20171204"/>
    <s v="CDFO"/>
    <s v="CDFO"/>
    <n v="3"/>
    <s v="181202"/>
    <n v="0"/>
    <m/>
    <m/>
    <m/>
    <m/>
    <n v="1"/>
    <n v="2"/>
    <x v="4"/>
    <n v="199305"/>
    <n v="19930524"/>
    <s v="2FS  TOMFR0156"/>
    <s v="2FS  TOMFH0156"/>
    <s v="2FS  TOMFS0156"/>
    <x v="2"/>
    <s v="H"/>
    <s v="B"/>
    <m/>
    <n v="5.2"/>
    <m/>
    <s v="N"/>
    <n v="5000"/>
    <n v="29701"/>
    <m/>
    <m/>
    <n v="0"/>
    <n v="131907"/>
    <m/>
    <m/>
    <s v="B"/>
    <m/>
    <n v="1"/>
    <n v="100"/>
    <m/>
    <s v="ACCELERATED.COMBINE WITH 181201"/>
    <s v="R-Eagle R"/>
    <s v="H-Eagle River H"/>
    <x v="6"/>
    <s v="BC"/>
    <s v="FRTH"/>
    <s v="TOMF"/>
    <s v="N"/>
    <n v="4.4411635971852803"/>
    <m/>
  </r>
  <r>
    <s v="T"/>
    <n v="4.0999999999999996"/>
    <n v="20171204"/>
    <s v="CDFO"/>
    <s v="CDFO"/>
    <n v="3"/>
    <s v="025029"/>
    <n v="0"/>
    <m/>
    <m/>
    <m/>
    <m/>
    <n v="1"/>
    <n v="1"/>
    <x v="9"/>
    <n v="198803"/>
    <n v="19880302"/>
    <s v="2FS  UPFRR1890"/>
    <s v="2FS  UPFRH0270"/>
    <s v="2FS  UPFRS1890"/>
    <x v="3"/>
    <s v="H"/>
    <s v="P"/>
    <m/>
    <n v="11"/>
    <m/>
    <s v="N"/>
    <n v="5000"/>
    <n v="10411"/>
    <m/>
    <m/>
    <n v="0"/>
    <n v="483"/>
    <n v="5000"/>
    <n v="31"/>
    <s v="W"/>
    <n v="3.0000000000000001E-3"/>
    <n v="1"/>
    <m/>
    <m/>
    <m/>
    <s v="R-Dome Cr"/>
    <s v="H-Penny H"/>
    <x v="15"/>
    <s v="BC"/>
    <s v="FRTH"/>
    <s v="UPFR"/>
    <s v="N"/>
    <n v="4.6393237921429256E-2"/>
    <m/>
  </r>
  <r>
    <s v="T"/>
    <n v="4.0999999999999996"/>
    <n v="20171204"/>
    <s v="CDFO"/>
    <s v="CDFO"/>
    <n v="3"/>
    <s v="185028"/>
    <n v="12"/>
    <m/>
    <m/>
    <s v="D"/>
    <s v="032005H00000392"/>
    <n v="1"/>
    <n v="3"/>
    <x v="29"/>
    <n v="20050510"/>
    <n v="20050530"/>
    <s v="2FS  LWFRR0107"/>
    <s v="2FS  LWFRH0107"/>
    <s v="2FS  LWFRS0107"/>
    <x v="1"/>
    <s v="H"/>
    <s v="P"/>
    <m/>
    <n v="5"/>
    <m/>
    <s v="N"/>
    <n v="5000"/>
    <n v="24651"/>
    <m/>
    <m/>
    <n v="0"/>
    <n v="175011"/>
    <n v="5000"/>
    <n v="412"/>
    <s v="B"/>
    <n v="1.6400000000000001E-2"/>
    <n v="34"/>
    <n v="362"/>
    <m/>
    <s v="DI: ADCWT. SEE 185026, 42, 44 (ADCWT) &amp; 185027, 29, 41, 43 (CWT ONLY)."/>
    <s v="R-Chilliwack R"/>
    <s v="H-Chilliwack River H"/>
    <x v="9"/>
    <s v="BC"/>
    <s v="FRTH"/>
    <s v="LWFR"/>
    <s v="N"/>
    <n v="7.0995497140075452"/>
    <m/>
  </r>
  <r>
    <s v="T"/>
    <n v="4.0999999999999996"/>
    <n v="20171204"/>
    <s v="CDFO"/>
    <s v="CDFO"/>
    <n v="3"/>
    <s v="185032"/>
    <n v="12"/>
    <m/>
    <m/>
    <s v="D"/>
    <s v="032006H00000393"/>
    <n v="1"/>
    <n v="3"/>
    <x v="14"/>
    <n v="20060502"/>
    <n v="20060512"/>
    <s v="2FS  LWFRR0107"/>
    <s v="2FS  LWFRH0107"/>
    <s v="2FS  LWFRS0107"/>
    <x v="1"/>
    <s v="H"/>
    <s v="P"/>
    <m/>
    <n v="5.6"/>
    <m/>
    <s v="N"/>
    <n v="5000"/>
    <n v="14438"/>
    <m/>
    <m/>
    <n v="0"/>
    <n v="79119"/>
    <n v="5000"/>
    <n v="524"/>
    <s v="B"/>
    <n v="3.5000000000000003E-2"/>
    <n v="30"/>
    <n v="333"/>
    <m/>
    <s v="DIT ADCWT-SEE ALSO 185030-31,185154,185238-41 MARKING HALTED DUE TO SMOLTING"/>
    <s v="R-Chilliwack R"/>
    <s v="H-Chilliwack River H"/>
    <x v="9"/>
    <s v="BC"/>
    <s v="FRTH"/>
    <s v="LWFR"/>
    <s v="N"/>
    <n v="5.4799141155284667"/>
    <m/>
  </r>
  <r>
    <s v="T"/>
    <n v="4.0999999999999996"/>
    <n v="20171204"/>
    <s v="CDFO"/>
    <s v="CDFO"/>
    <n v="3"/>
    <s v="025410"/>
    <n v="0"/>
    <m/>
    <m/>
    <m/>
    <m/>
    <n v="1"/>
    <n v="1"/>
    <x v="17"/>
    <n v="198904"/>
    <n v="19890412"/>
    <s v="2FS  UPFRR2737"/>
    <s v="2FS  UPFRH0155"/>
    <s v="2FS  UPFRS0352"/>
    <x v="1"/>
    <s v="H"/>
    <s v="B"/>
    <m/>
    <n v="6.7"/>
    <n v="89"/>
    <s v="N"/>
    <n v="5000"/>
    <n v="50871"/>
    <m/>
    <m/>
    <n v="5000"/>
    <n v="129"/>
    <m/>
    <m/>
    <m/>
    <n v="2.5000000000000001E-3"/>
    <n v="1"/>
    <m/>
    <m/>
    <s v="CONTRIB'N &amp; SURV OF FISH RELEASED BELOW THE LAKE"/>
    <s v="R-Cariboo R Low"/>
    <s v="H-Quesnel River H"/>
    <x v="25"/>
    <s v="BC"/>
    <s v="FRTH"/>
    <s v="UPFR"/>
    <s v="N"/>
    <n v="2.5358259126024652E-3"/>
    <m/>
  </r>
  <r>
    <s v="N"/>
    <n v="4.0999999999999996"/>
    <n v="20171204"/>
    <s v="CDFO"/>
    <s v="CDFO"/>
    <n v="3"/>
    <s v="!03NOCN1143"/>
    <m/>
    <m/>
    <m/>
    <m/>
    <m/>
    <n v="1"/>
    <n v="3"/>
    <x v="30"/>
    <n v="20120617"/>
    <n v="20120617"/>
    <s v="2FS  LWFRR0302"/>
    <s v="2FS  LWFRH0302"/>
    <s v="2FS  LWFRS0107"/>
    <x v="1"/>
    <s v="H"/>
    <s v="P"/>
    <m/>
    <n v="5.4"/>
    <m/>
    <s v="N"/>
    <m/>
    <m/>
    <m/>
    <m/>
    <n v="0"/>
    <n v="49805"/>
    <m/>
    <m/>
    <s v="W"/>
    <m/>
    <m/>
    <m/>
    <m/>
    <m/>
    <s v="R-Alouette R S"/>
    <s v="H-Alouette River, South H"/>
    <x v="9"/>
    <s v="BC"/>
    <s v="FRTH"/>
    <s v="LWFR"/>
    <s v="N"/>
    <s v=""/>
    <m/>
  </r>
  <r>
    <s v="N"/>
    <n v="4.0999999999999996"/>
    <n v="20171204"/>
    <s v="CDFO"/>
    <s v="CDFO"/>
    <n v="3"/>
    <s v="!03NOCN00107"/>
    <m/>
    <m/>
    <m/>
    <m/>
    <m/>
    <n v="1"/>
    <n v="2"/>
    <x v="33"/>
    <n v="20001107"/>
    <n v="20001107"/>
    <s v="2FS  TOMFR1958"/>
    <s v="2FS  TOMFH1958"/>
    <s v="2FS  TOMFS1958"/>
    <x v="5"/>
    <s v="H"/>
    <s v="B"/>
    <m/>
    <m/>
    <m/>
    <s v="N"/>
    <m/>
    <m/>
    <m/>
    <m/>
    <n v="0"/>
    <n v="81370"/>
    <m/>
    <m/>
    <s v="B"/>
    <m/>
    <m/>
    <m/>
    <m/>
    <m/>
    <s v="R-Shuswap R Middle"/>
    <s v="H-Shuswap River, Middle,"/>
    <x v="11"/>
    <s v="BC"/>
    <s v="FRTH"/>
    <s v="TOMF"/>
    <s v="N"/>
    <s v=""/>
    <m/>
  </r>
  <r>
    <s v="T"/>
    <n v="4.0999999999999996"/>
    <n v="20171204"/>
    <s v="CDFO"/>
    <s v="CDFO"/>
    <n v="3"/>
    <s v="185026"/>
    <n v="12"/>
    <m/>
    <m/>
    <s v="D"/>
    <s v="032005H00000392"/>
    <n v="1"/>
    <n v="3"/>
    <x v="29"/>
    <n v="20050512"/>
    <n v="20050530"/>
    <s v="2FS  LWFRR0107"/>
    <s v="2FS  LWFRH0107"/>
    <s v="2FS  LWFRS0107"/>
    <x v="1"/>
    <s v="H"/>
    <s v="P"/>
    <m/>
    <n v="5"/>
    <m/>
    <s v="N"/>
    <n v="5000"/>
    <n v="24918"/>
    <m/>
    <m/>
    <n v="0"/>
    <n v="176735"/>
    <n v="5000"/>
    <n v="392"/>
    <s v="B"/>
    <n v="1.55E-2"/>
    <n v="41"/>
    <n v="452"/>
    <m/>
    <s v="DI: ADCWT. SEE 185028, 42 &amp; 44 (ADCWT) &amp; 185027, 29, 41 &amp; 43 (CWT ONLY)."/>
    <s v="R-Chilliwack R"/>
    <s v="H-Chilliwack River H"/>
    <x v="9"/>
    <s v="BC"/>
    <s v="FRTH"/>
    <s v="LWFR"/>
    <s v="N"/>
    <n v="7.0926639377157077"/>
    <m/>
  </r>
  <r>
    <s v="T"/>
    <n v="4.0999999999999996"/>
    <n v="20171204"/>
    <s v="CDFO"/>
    <s v="CDFO"/>
    <n v="3"/>
    <s v="183903"/>
    <n v="0"/>
    <m/>
    <m/>
    <m/>
    <m/>
    <n v="1"/>
    <n v="3"/>
    <x v="1"/>
    <n v="19980416"/>
    <n v="19980429"/>
    <s v="2FS  LWFRR0154"/>
    <s v="2FS  LWFRH0154"/>
    <s v="2FS  LWFRS0229"/>
    <x v="2"/>
    <s v="H"/>
    <s v="B"/>
    <m/>
    <n v="1.7"/>
    <n v="56"/>
    <s v="N"/>
    <n v="5000"/>
    <n v="50704"/>
    <m/>
    <m/>
    <n v="0"/>
    <n v="1621065"/>
    <n v="5000"/>
    <n v="280"/>
    <s v="B"/>
    <n v="5.4999999999999997E-3"/>
    <n v="30"/>
    <n v="1990"/>
    <m/>
    <m/>
    <s v="R-Chehalis R"/>
    <s v="H-Chehalis River H"/>
    <x v="14"/>
    <s v="BC"/>
    <s v="FRTH"/>
    <s v="LWFR"/>
    <s v="N"/>
    <n v="31.971146260650048"/>
    <m/>
  </r>
  <r>
    <s v="T"/>
    <n v="4.0999999999999996"/>
    <n v="20171204"/>
    <s v="CDFO"/>
    <s v="CDFO"/>
    <n v="3"/>
    <s v="021441"/>
    <n v="0"/>
    <m/>
    <m/>
    <m/>
    <m/>
    <n v="1"/>
    <n v="2"/>
    <x v="28"/>
    <n v="199105"/>
    <n v="19910516"/>
    <s v="2FS  TOMFR0156"/>
    <s v="2FS  TOMFH0156"/>
    <s v="2FS  TOMFS0156"/>
    <x v="2"/>
    <s v="H"/>
    <s v="B"/>
    <m/>
    <n v="6.8"/>
    <m/>
    <s v="N"/>
    <n v="5000"/>
    <n v="26670"/>
    <m/>
    <m/>
    <n v="0"/>
    <n v="56382"/>
    <n v="5000"/>
    <n v="107"/>
    <s v="B"/>
    <n v="4.0000000000000001E-3"/>
    <n v="30"/>
    <n v="500"/>
    <m/>
    <s v="ENCHANTED FOREST RELEASE. HEATED INCUBATION. SEE CONTROL 021445."/>
    <s v="R-Eagle R"/>
    <s v="H-Eagle River H"/>
    <x v="6"/>
    <s v="BC"/>
    <s v="FRTH"/>
    <s v="TOMF"/>
    <s v="N"/>
    <n v="2.1140607424071991"/>
    <m/>
  </r>
  <r>
    <s v="T"/>
    <n v="4.0999999999999996"/>
    <n v="20171204"/>
    <s v="CDFO"/>
    <s v="CDFO"/>
    <n v="3"/>
    <s v="184210"/>
    <n v="0"/>
    <m/>
    <m/>
    <s v="D"/>
    <s v="031999H00001806"/>
    <n v="1"/>
    <n v="2"/>
    <x v="19"/>
    <n v="19990508"/>
    <n v="19990512"/>
    <s v="2FS  TOMFR0161"/>
    <s v="2FS  TOMFH1958"/>
    <s v="2FS  TOMFS0161"/>
    <x v="1"/>
    <s v="H"/>
    <s v="P"/>
    <m/>
    <n v="6.7"/>
    <n v="83"/>
    <s v="N"/>
    <n v="0"/>
    <n v="39737"/>
    <m/>
    <m/>
    <n v="0"/>
    <n v="1485"/>
    <m/>
    <m/>
    <m/>
    <n v="3.5999999999999997E-2"/>
    <n v="30"/>
    <n v="200"/>
    <m/>
    <s v="DOUBLE INDEX - CWTONLY. SEE ALSO 194211 (CWTONLY) &amp; 184208-09 (ADCWT)"/>
    <s v="R-Shuswap R Low"/>
    <s v="H-Shuswap River, Middle,"/>
    <x v="1"/>
    <s v="BC"/>
    <s v="FRTH"/>
    <s v="TOMF"/>
    <s v="N"/>
    <n v="3.7370712434255229E-2"/>
    <m/>
  </r>
  <r>
    <s v="T"/>
    <n v="4.0999999999999996"/>
    <n v="20171204"/>
    <s v="CDFO"/>
    <s v="CDFO"/>
    <n v="3"/>
    <s v="180726"/>
    <n v="0"/>
    <m/>
    <m/>
    <m/>
    <m/>
    <n v="1"/>
    <n v="2"/>
    <x v="13"/>
    <n v="199305"/>
    <n v="19930504"/>
    <s v="2FS  TOMFR2617"/>
    <s v="2FS  TOMFH0162"/>
    <s v="2FS  TOMFS2617"/>
    <x v="3"/>
    <s v="H"/>
    <s v="B"/>
    <m/>
    <n v="18.600000000000001"/>
    <n v="118"/>
    <s v="N"/>
    <n v="5000"/>
    <n v="30074"/>
    <m/>
    <m/>
    <m/>
    <m/>
    <m/>
    <m/>
    <m/>
    <m/>
    <n v="287"/>
    <n v="240"/>
    <m/>
    <s v="TIME AND SIZE - YEARLING RELEASE; ALSO SEE 180727"/>
    <s v="R-Clearwater R Low"/>
    <s v="H-Clearwater River, Up, H"/>
    <x v="24"/>
    <s v="BC"/>
    <s v="FRTH"/>
    <s v="TOMF"/>
    <s v="N"/>
    <n v="0"/>
    <m/>
  </r>
  <r>
    <s v="N"/>
    <n v="4.0999999999999996"/>
    <n v="20171204"/>
    <s v="CDFO"/>
    <s v="CDFO"/>
    <n v="3"/>
    <s v="!03NOCN1538"/>
    <m/>
    <m/>
    <m/>
    <m/>
    <m/>
    <n v="1"/>
    <n v="2"/>
    <x v="12"/>
    <n v="20160601"/>
    <n v="20160601"/>
    <s v="2FS  UPFRR0155"/>
    <s v="2FS  UPFRH0155"/>
    <s v="2FS  UPFRS0155"/>
    <x v="2"/>
    <s v="H"/>
    <s v="P"/>
    <m/>
    <m/>
    <m/>
    <s v="N"/>
    <m/>
    <m/>
    <m/>
    <m/>
    <n v="0"/>
    <n v="41"/>
    <m/>
    <m/>
    <s v="B"/>
    <m/>
    <m/>
    <m/>
    <m/>
    <m/>
    <s v="R-Quesnel R"/>
    <s v="H-Quesnel River H"/>
    <x v="5"/>
    <s v="BC"/>
    <s v="FRTH"/>
    <s v="UPFR"/>
    <s v="N"/>
    <s v=""/>
    <m/>
  </r>
  <r>
    <s v="T"/>
    <n v="4.0999999999999996"/>
    <n v="20171204"/>
    <s v="CDFO"/>
    <s v="CDFO"/>
    <n v="3"/>
    <s v="180727"/>
    <n v="0"/>
    <m/>
    <m/>
    <m/>
    <m/>
    <n v="1"/>
    <n v="2"/>
    <x v="13"/>
    <n v="199209"/>
    <n v="19920924"/>
    <s v="2FS  TOMFR2617"/>
    <s v="2FS  TOMFH0162"/>
    <s v="2FS  TOMFS2617"/>
    <x v="2"/>
    <s v="H"/>
    <s v="B"/>
    <m/>
    <n v="10.86"/>
    <m/>
    <s v="N"/>
    <n v="5000"/>
    <n v="30748"/>
    <m/>
    <m/>
    <n v="0"/>
    <n v="14912"/>
    <m/>
    <m/>
    <m/>
    <m/>
    <n v="1"/>
    <m/>
    <m/>
    <s v="TIME AND SIZE - FALL RELEASE; ALSO SEE 180726"/>
    <s v="R-Clearwater R Low"/>
    <s v="H-Clearwater River, Up, H"/>
    <x v="24"/>
    <s v="BC"/>
    <s v="FRTH"/>
    <s v="TOMF"/>
    <s v="N"/>
    <n v="0.48497463249642253"/>
    <m/>
  </r>
  <r>
    <s v="T"/>
    <n v="4.0999999999999996"/>
    <n v="20171204"/>
    <s v="CDFO"/>
    <s v="CDFO"/>
    <n v="3"/>
    <s v="183352"/>
    <n v="0"/>
    <m/>
    <m/>
    <m/>
    <m/>
    <n v="1"/>
    <n v="1"/>
    <x v="32"/>
    <n v="199805"/>
    <n v="19980504"/>
    <s v="2FS  TOMMR0160"/>
    <s v="2FS  TOMMH0160"/>
    <s v="2FS  TOMMS0160"/>
    <x v="3"/>
    <s v="H"/>
    <s v="P"/>
    <m/>
    <n v="17"/>
    <n v="122"/>
    <s v="N"/>
    <n v="5000"/>
    <n v="49201"/>
    <m/>
    <m/>
    <n v="0"/>
    <n v="29712"/>
    <n v="5000"/>
    <n v="248"/>
    <s v="B"/>
    <n v="5.0000000000000001E-3"/>
    <n v="1"/>
    <n v="500"/>
    <m/>
    <s v="YEARLING RELEASE"/>
    <s v="R-Spius Cr"/>
    <s v="H-Spius Creek H"/>
    <x v="19"/>
    <s v="BC"/>
    <s v="FRTH"/>
    <s v="TOMM"/>
    <s v="N"/>
    <n v="0.60389016483404812"/>
    <m/>
  </r>
  <r>
    <s v="T"/>
    <n v="4.0999999999999996"/>
    <n v="20171204"/>
    <s v="CDFO"/>
    <s v="CDFO"/>
    <n v="3"/>
    <s v="182256"/>
    <n v="0"/>
    <m/>
    <m/>
    <m/>
    <m/>
    <n v="1"/>
    <n v="3"/>
    <x v="16"/>
    <n v="199604"/>
    <n v="19960421"/>
    <s v="2FS  LWFRR0154"/>
    <s v="2FS  LWFRH0154"/>
    <s v="2FS  LWFRS0229"/>
    <x v="2"/>
    <s v="H"/>
    <s v="B"/>
    <m/>
    <n v="1.8"/>
    <n v="57"/>
    <s v="N"/>
    <n v="5000"/>
    <n v="49190"/>
    <m/>
    <m/>
    <n v="0"/>
    <n v="72855"/>
    <n v="5000"/>
    <n v="1821"/>
    <s v="B"/>
    <n v="3.5700000000000003E-2"/>
    <n v="32"/>
    <n v="2744"/>
    <m/>
    <m/>
    <s v="R-Chehalis R"/>
    <s v="H-Chehalis River H"/>
    <x v="14"/>
    <s v="BC"/>
    <s v="FRTH"/>
    <s v="LWFR"/>
    <s v="N"/>
    <n v="1.4810937182354138"/>
    <m/>
  </r>
  <r>
    <s v="N"/>
    <n v="4.0999999999999996"/>
    <n v="20171204"/>
    <s v="CDFO"/>
    <s v="CDFO"/>
    <n v="3"/>
    <s v="!03NOCN06204"/>
    <m/>
    <m/>
    <m/>
    <m/>
    <m/>
    <n v="1"/>
    <n v="3"/>
    <x v="22"/>
    <n v="20070601"/>
    <n v="20070601"/>
    <s v="2FS  LWFRR0302"/>
    <s v="2FS  LWFRH0302"/>
    <s v="2FS  LWFRS0107"/>
    <x v="1"/>
    <s v="H"/>
    <s v="P"/>
    <m/>
    <n v="4"/>
    <m/>
    <s v="N"/>
    <m/>
    <m/>
    <m/>
    <m/>
    <n v="0"/>
    <n v="125336"/>
    <m/>
    <m/>
    <m/>
    <m/>
    <m/>
    <m/>
    <m/>
    <m/>
    <s v="R-Alouette R S"/>
    <s v="H-Alouette River, South H"/>
    <x v="9"/>
    <s v="BC"/>
    <s v="FRTH"/>
    <s v="LWFR"/>
    <s v="N"/>
    <s v=""/>
    <m/>
  </r>
  <r>
    <s v="N"/>
    <n v="4.0999999999999996"/>
    <n v="20171204"/>
    <s v="CDFO"/>
    <s v="CDFO"/>
    <n v="3"/>
    <s v="!03NOCN1091"/>
    <m/>
    <m/>
    <m/>
    <m/>
    <m/>
    <n v="1"/>
    <n v="3"/>
    <x v="8"/>
    <n v="20110428"/>
    <n v="20110428"/>
    <s v="2FS  LWFRR0499"/>
    <s v="2FS  LWFRH0499"/>
    <s v="2FS  LWFRS0107"/>
    <x v="1"/>
    <s v="H"/>
    <s v="P"/>
    <m/>
    <n v="3.74"/>
    <m/>
    <s v="N"/>
    <m/>
    <m/>
    <m/>
    <m/>
    <n v="0"/>
    <n v="49743"/>
    <m/>
    <m/>
    <s v="B"/>
    <m/>
    <m/>
    <m/>
    <m/>
    <m/>
    <s v="R-Coquitlam R"/>
    <s v="H-Coquitlam River H"/>
    <x v="9"/>
    <s v="BC"/>
    <s v="FRTH"/>
    <s v="LWFR"/>
    <s v="N"/>
    <s v=""/>
    <m/>
  </r>
  <r>
    <s v="T"/>
    <n v="4.0999999999999996"/>
    <n v="20171204"/>
    <s v="CDFO"/>
    <s v="CDFO"/>
    <n v="3"/>
    <s v="024211"/>
    <n v="0"/>
    <m/>
    <m/>
    <m/>
    <m/>
    <n v="1"/>
    <n v="1"/>
    <x v="9"/>
    <n v="198704"/>
    <n v="19870407"/>
    <s v="2FS  UPFRR0263"/>
    <s v="2FS  UPFRH0155"/>
    <s v="2FS  UPFRS0263"/>
    <x v="1"/>
    <s v="H"/>
    <s v="P"/>
    <m/>
    <n v="4.4000000000000004"/>
    <m/>
    <s v="N"/>
    <n v="5000"/>
    <n v="27044"/>
    <m/>
    <m/>
    <n v="0"/>
    <n v="39277"/>
    <m/>
    <m/>
    <m/>
    <m/>
    <n v="1"/>
    <m/>
    <m/>
    <s v="REPLICATE WITH 024209-10 &amp; 024212"/>
    <s v="R-Bowron R"/>
    <s v="H-Quesnel River H"/>
    <x v="26"/>
    <s v="BC"/>
    <s v="FRTH"/>
    <s v="UPFR"/>
    <s v="N"/>
    <n v="1.4523369324064488"/>
    <m/>
  </r>
  <r>
    <s v="N"/>
    <n v="4.0999999999999996"/>
    <n v="20171204"/>
    <s v="CDFO"/>
    <s v="CDFO"/>
    <n v="3"/>
    <s v="!03NOCN8704"/>
    <m/>
    <m/>
    <m/>
    <m/>
    <m/>
    <n v="1"/>
    <n v="1"/>
    <x v="5"/>
    <n v="198805"/>
    <n v="19880519"/>
    <s v="2FS  TOMFR0132"/>
    <s v="2FS  TOMFH0156"/>
    <s v="2FS  TOMFS0132"/>
    <x v="2"/>
    <s v="H"/>
    <s v="P"/>
    <m/>
    <n v="1.5"/>
    <m/>
    <s v="N"/>
    <m/>
    <m/>
    <m/>
    <m/>
    <n v="0"/>
    <n v="13673"/>
    <m/>
    <m/>
    <s v="B"/>
    <m/>
    <m/>
    <m/>
    <m/>
    <s v="THIS GROUP CONSISTS OF FISH TOO SMALL AT TIME OF TAGGING"/>
    <s v="R-Salmon R/TOMF"/>
    <s v="H-Eagle River H"/>
    <x v="28"/>
    <s v="BC"/>
    <s v="FRTH"/>
    <s v="TOMF"/>
    <s v="N"/>
    <s v=""/>
    <m/>
  </r>
  <r>
    <s v="N"/>
    <n v="4.0999999999999996"/>
    <n v="20171204"/>
    <s v="CDFO"/>
    <s v="CDFO"/>
    <n v="3"/>
    <s v="!03NOCN8960"/>
    <m/>
    <m/>
    <m/>
    <m/>
    <m/>
    <n v="1"/>
    <n v="1"/>
    <x v="11"/>
    <n v="199005"/>
    <n v="199005"/>
    <s v="2FS  UPFRR1890"/>
    <s v="2FS  UPFRH1651"/>
    <s v="2FS  UPFRS1890"/>
    <x v="1"/>
    <s v="H"/>
    <s v="B"/>
    <s v="FR"/>
    <m/>
    <m/>
    <s v="N"/>
    <m/>
    <m/>
    <m/>
    <m/>
    <n v="0"/>
    <n v="75"/>
    <m/>
    <m/>
    <m/>
    <m/>
    <m/>
    <m/>
    <m/>
    <m/>
    <s v="R-Dome Cr"/>
    <s v="H-Pr George (Mackenzie) S"/>
    <x v="15"/>
    <s v="BC"/>
    <s v="FRTH"/>
    <s v="UPFR"/>
    <s v="N"/>
    <s v=""/>
    <m/>
  </r>
  <r>
    <s v="T"/>
    <n v="4.0999999999999996"/>
    <n v="20171204"/>
    <s v="CDFO"/>
    <s v="CDFO"/>
    <n v="3"/>
    <s v="024759"/>
    <n v="0"/>
    <m/>
    <m/>
    <m/>
    <m/>
    <n v="1"/>
    <n v="2"/>
    <x v="5"/>
    <n v="198804"/>
    <n v="19880424"/>
    <s v="2FS  UPFRR2745"/>
    <s v="2FS  UPFRH0155"/>
    <s v="2FS  UPFRS0155"/>
    <x v="1"/>
    <s v="H"/>
    <s v="B"/>
    <m/>
    <n v="3.7"/>
    <n v="67"/>
    <s v="N"/>
    <n v="5000"/>
    <n v="26442"/>
    <m/>
    <m/>
    <n v="5000"/>
    <n v="13"/>
    <m/>
    <m/>
    <m/>
    <n v="5.0000000000000001E-4"/>
    <n v="1"/>
    <m/>
    <m/>
    <s v="QUESNEL TOWNSITE RELEASE"/>
    <s v="R-Quesnel Townsite"/>
    <s v="H-Quesnel River H"/>
    <x v="5"/>
    <s v="BC"/>
    <s v="FRTH"/>
    <s v="UPFR"/>
    <s v="N"/>
    <n v="4.9164208456243857E-4"/>
    <m/>
  </r>
  <r>
    <s v="T"/>
    <n v="4.0999999999999996"/>
    <n v="20171204"/>
    <s v="CDFO"/>
    <s v="CDFO"/>
    <n v="3"/>
    <s v="024760"/>
    <n v="0"/>
    <m/>
    <m/>
    <m/>
    <m/>
    <n v="1"/>
    <n v="2"/>
    <x v="5"/>
    <n v="198804"/>
    <n v="19880424"/>
    <s v="2FS  UPFRR2745"/>
    <s v="2FS  UPFRH0155"/>
    <s v="2FS  UPFRS0155"/>
    <x v="1"/>
    <s v="H"/>
    <s v="B"/>
    <m/>
    <n v="3.7"/>
    <n v="67"/>
    <s v="N"/>
    <n v="5000"/>
    <n v="25521"/>
    <m/>
    <m/>
    <m/>
    <m/>
    <m/>
    <m/>
    <m/>
    <m/>
    <n v="1"/>
    <m/>
    <m/>
    <s v="QUESNEL TOWNSITE RELEASE"/>
    <s v="R-Quesnel Townsite"/>
    <s v="H-Quesnel River H"/>
    <x v="5"/>
    <s v="BC"/>
    <s v="FRTH"/>
    <s v="UPFR"/>
    <s v="N"/>
    <n v="0"/>
    <m/>
  </r>
  <r>
    <s v="T"/>
    <n v="4.0999999999999996"/>
    <n v="20171204"/>
    <s v="CDFO"/>
    <s v="CDFO"/>
    <n v="3"/>
    <s v="025825"/>
    <n v="0"/>
    <m/>
    <m/>
    <m/>
    <m/>
    <n v="1"/>
    <n v="2"/>
    <x v="17"/>
    <n v="198905"/>
    <n v="19890515"/>
    <s v="2FS  TOMFR1958"/>
    <s v="2FS  TOMFH1958"/>
    <s v="2FS  TOMFS1958"/>
    <x v="1"/>
    <s v="H"/>
    <s v="B"/>
    <m/>
    <n v="6.6"/>
    <n v="83"/>
    <s v="N"/>
    <n v="5000"/>
    <n v="25309"/>
    <m/>
    <m/>
    <n v="0"/>
    <n v="193701"/>
    <m/>
    <m/>
    <s v="W"/>
    <m/>
    <n v="1"/>
    <m/>
    <m/>
    <s v="TIME OF RELEASE:LATE. SEE 025826"/>
    <s v="R-Shuswap R Middle"/>
    <s v="H-Shuswap River, Middle,"/>
    <x v="11"/>
    <s v="BC"/>
    <s v="FRTH"/>
    <s v="TOMF"/>
    <s v="N"/>
    <n v="7.653443439092813"/>
    <m/>
  </r>
  <r>
    <s v="T"/>
    <n v="4.0999999999999996"/>
    <n v="20171204"/>
    <s v="CDFO"/>
    <s v="CDFO"/>
    <n v="3"/>
    <s v="022940"/>
    <n v="0"/>
    <m/>
    <m/>
    <m/>
    <m/>
    <n v="1"/>
    <n v="1"/>
    <x v="23"/>
    <n v="198504"/>
    <n v="19850419"/>
    <s v="2FS  UPFRR0135"/>
    <s v="2FS  UPFRH0155"/>
    <s v="2FS  UPFRS0135"/>
    <x v="1"/>
    <s v="H"/>
    <s v="P"/>
    <m/>
    <n v="4.3"/>
    <m/>
    <s v="N"/>
    <n v="5000"/>
    <n v="8045"/>
    <m/>
    <m/>
    <n v="0"/>
    <n v="56"/>
    <m/>
    <m/>
    <m/>
    <m/>
    <n v="1"/>
    <m/>
    <m/>
    <m/>
    <s v="R-McKinley Cr"/>
    <s v="H-Quesnel River H"/>
    <x v="37"/>
    <s v="BC"/>
    <s v="FRTH"/>
    <s v="UPFR"/>
    <s v="N"/>
    <n v="6.9608452454940958E-3"/>
    <m/>
  </r>
  <r>
    <s v="N"/>
    <n v="4.0999999999999996"/>
    <n v="20171204"/>
    <s v="CDFO"/>
    <s v="CDFO"/>
    <n v="3"/>
    <s v="!03NOCN8818"/>
    <m/>
    <m/>
    <m/>
    <m/>
    <m/>
    <n v="1"/>
    <n v="2"/>
    <x v="17"/>
    <n v="198908"/>
    <n v="19890814"/>
    <s v="2FS  LWFRR0249"/>
    <s v="2FS  LWFRH0150"/>
    <s v="2FS  LWFRS0249"/>
    <x v="1"/>
    <s v="H"/>
    <s v="P"/>
    <m/>
    <n v="20"/>
    <m/>
    <s v="N"/>
    <m/>
    <m/>
    <m/>
    <m/>
    <n v="0"/>
    <n v="2399"/>
    <m/>
    <m/>
    <m/>
    <m/>
    <m/>
    <m/>
    <m/>
    <m/>
    <s v="R-Pitt R Up"/>
    <s v="H-Inch Creek H"/>
    <x v="29"/>
    <s v="BC"/>
    <s v="FRTH"/>
    <s v="LWFR"/>
    <s v="N"/>
    <s v=""/>
    <m/>
  </r>
  <r>
    <s v="N"/>
    <n v="4.0999999999999996"/>
    <n v="20171204"/>
    <s v="CDFO"/>
    <s v="CDFO"/>
    <n v="3"/>
    <s v="!03NOCN1340"/>
    <m/>
    <m/>
    <m/>
    <m/>
    <m/>
    <n v="1"/>
    <n v="2"/>
    <x v="35"/>
    <n v="20140503"/>
    <n v="20140503"/>
    <s v="2FS  TOMFR0161"/>
    <s v="2FS  TOMFH0289"/>
    <s v="2FS  TOMFS0161"/>
    <x v="4"/>
    <s v="H"/>
    <s v="P"/>
    <s v="FR"/>
    <m/>
    <m/>
    <s v="W"/>
    <m/>
    <m/>
    <m/>
    <m/>
    <n v="0"/>
    <n v="8000"/>
    <m/>
    <m/>
    <m/>
    <m/>
    <m/>
    <m/>
    <m/>
    <s v="Ponded on April 27,2014  - debris torrent on May 2, 2014. Emergency release"/>
    <s v="R-Shuswap R Low"/>
    <s v="H-Kingfisher Creek/ TOMF"/>
    <x v="1"/>
    <s v="BC"/>
    <s v="FRTH"/>
    <s v="TOMF"/>
    <s v="N"/>
    <s v=""/>
    <m/>
  </r>
  <r>
    <s v="N"/>
    <n v="4.0999999999999996"/>
    <n v="20171204"/>
    <s v="CDFO"/>
    <s v="CDFO"/>
    <n v="3"/>
    <s v="!03NOCN1342"/>
    <m/>
    <m/>
    <m/>
    <m/>
    <m/>
    <n v="1"/>
    <n v="2"/>
    <x v="35"/>
    <n v="20140427"/>
    <n v="20140427"/>
    <s v="2FS  TOMFR0161"/>
    <s v="2FS  TOMFH0289"/>
    <s v="2FS  TOMFS0161"/>
    <x v="4"/>
    <s v="H"/>
    <s v="P"/>
    <s v="FR"/>
    <m/>
    <m/>
    <s v="N"/>
    <m/>
    <m/>
    <m/>
    <m/>
    <n v="0"/>
    <n v="47000"/>
    <m/>
    <m/>
    <m/>
    <m/>
    <m/>
    <m/>
    <m/>
    <m/>
    <s v="R-Shuswap R Low"/>
    <s v="H-Kingfisher Creek/ TOMF"/>
    <x v="1"/>
    <s v="BC"/>
    <s v="FRTH"/>
    <s v="TOMF"/>
    <s v="N"/>
    <s v=""/>
    <m/>
  </r>
  <r>
    <s v="N"/>
    <n v="4.0999999999999996"/>
    <n v="20171204"/>
    <s v="CDFO"/>
    <s v="CDFO"/>
    <n v="3"/>
    <s v="!03NOCN8829"/>
    <m/>
    <m/>
    <m/>
    <m/>
    <m/>
    <n v="1"/>
    <n v="2"/>
    <x v="17"/>
    <n v="198905"/>
    <n v="19890531"/>
    <s v="2FS  UPFRR1619"/>
    <s v="2FS  UPFRH1619"/>
    <s v="2FS  UPFRS1619"/>
    <x v="1"/>
    <s v="H"/>
    <s v="P"/>
    <m/>
    <n v="4"/>
    <m/>
    <s v="N"/>
    <m/>
    <m/>
    <m/>
    <m/>
    <n v="0"/>
    <n v="20000"/>
    <m/>
    <m/>
    <s v="B"/>
    <m/>
    <m/>
    <m/>
    <m/>
    <m/>
    <s v="R-Bridge R"/>
    <s v="H-Bridge River H"/>
    <x v="18"/>
    <s v="BC"/>
    <s v="FRTH"/>
    <s v="UPFR"/>
    <s v="N"/>
    <s v=""/>
    <m/>
  </r>
  <r>
    <s v="N"/>
    <n v="4.0999999999999996"/>
    <n v="20171204"/>
    <s v="CDFO"/>
    <s v="CDFO"/>
    <n v="3"/>
    <s v="!03NOCN9684"/>
    <m/>
    <m/>
    <m/>
    <m/>
    <m/>
    <n v="1"/>
    <n v="1"/>
    <x v="32"/>
    <n v="199706"/>
    <n v="19970617"/>
    <s v="2FS  TOMFR0132"/>
    <s v="2FS  TOMMH0160"/>
    <s v="2FS  TOMFS0132"/>
    <x v="2"/>
    <s v="H"/>
    <s v="B"/>
    <m/>
    <n v="1.5"/>
    <n v="55"/>
    <s v="N"/>
    <m/>
    <m/>
    <m/>
    <m/>
    <n v="0"/>
    <n v="62970"/>
    <m/>
    <m/>
    <s v="W"/>
    <m/>
    <m/>
    <m/>
    <m/>
    <m/>
    <s v="R-Salmon R/TOMF"/>
    <s v="H-Spius Creek H"/>
    <x v="28"/>
    <s v="BC"/>
    <s v="FRTH"/>
    <s v="TOMF"/>
    <s v="N"/>
    <s v=""/>
    <m/>
  </r>
  <r>
    <s v="N"/>
    <n v="4.0999999999999996"/>
    <n v="20171204"/>
    <s v="CDFO"/>
    <s v="CDFO"/>
    <n v="3"/>
    <s v="!03NOCN8936"/>
    <m/>
    <m/>
    <m/>
    <m/>
    <m/>
    <n v="1"/>
    <n v="2"/>
    <x v="11"/>
    <n v="199003"/>
    <n v="19900328"/>
    <s v="2FS  UPFRR0158"/>
    <s v="2FS  UPFRH0158"/>
    <s v="2FS  UPFRS0158"/>
    <x v="1"/>
    <s v="H"/>
    <s v="P"/>
    <m/>
    <n v="3.37"/>
    <m/>
    <s v="N"/>
    <m/>
    <m/>
    <m/>
    <m/>
    <n v="0"/>
    <n v="20855"/>
    <m/>
    <m/>
    <s v="C"/>
    <m/>
    <m/>
    <m/>
    <m/>
    <m/>
    <s v="R-Stuart R"/>
    <s v="H-Stuart River"/>
    <x v="2"/>
    <s v="BC"/>
    <s v="FRTH"/>
    <s v="UPFR"/>
    <s v="N"/>
    <s v=""/>
    <m/>
  </r>
  <r>
    <s v="N"/>
    <n v="4.0999999999999996"/>
    <n v="20171204"/>
    <s v="CDFO"/>
    <s v="CDFO"/>
    <n v="3"/>
    <s v="!03NOCN1196"/>
    <m/>
    <m/>
    <m/>
    <m/>
    <m/>
    <n v="1"/>
    <n v="2"/>
    <x v="30"/>
    <n v="20130501"/>
    <n v="20130501"/>
    <s v="2FS  LWFRR0154"/>
    <s v="2FS  LWFRH0154"/>
    <s v="2FS  LWFRS0154"/>
    <x v="3"/>
    <s v="H"/>
    <s v="B"/>
    <s v="FR"/>
    <n v="17.61"/>
    <n v="114"/>
    <s v="N"/>
    <m/>
    <m/>
    <m/>
    <m/>
    <n v="0"/>
    <n v="74470"/>
    <m/>
    <m/>
    <s v="B"/>
    <m/>
    <m/>
    <m/>
    <m/>
    <m/>
    <s v="R-Chehalis R"/>
    <s v="H-Chehalis River H"/>
    <x v="30"/>
    <s v="BC"/>
    <s v="FRTH"/>
    <s v="LWFR"/>
    <s v="N"/>
    <s v=""/>
    <m/>
  </r>
  <r>
    <s v="N"/>
    <n v="4.0999999999999996"/>
    <n v="20171204"/>
    <s v="CDFO"/>
    <s v="CDFO"/>
    <n v="3"/>
    <s v="!03NOCN9856"/>
    <m/>
    <m/>
    <m/>
    <m/>
    <m/>
    <n v="1"/>
    <n v="2"/>
    <x v="19"/>
    <n v="199905"/>
    <n v="199905"/>
    <s v="2FS  UPFRR0155"/>
    <s v="2FS  UPFRH1651"/>
    <s v="2FS  UPFRS0155"/>
    <x v="1"/>
    <s v="H"/>
    <s v="B"/>
    <s v="FR"/>
    <n v="3"/>
    <m/>
    <s v="N"/>
    <m/>
    <m/>
    <m/>
    <m/>
    <n v="0"/>
    <n v="950"/>
    <m/>
    <m/>
    <s v="B"/>
    <m/>
    <m/>
    <m/>
    <m/>
    <m/>
    <s v="R-Quesnel R"/>
    <s v="H-Pr George (Mackenzie) S"/>
    <x v="5"/>
    <s v="BC"/>
    <s v="FRTH"/>
    <s v="UPFR"/>
    <s v="N"/>
    <s v=""/>
    <m/>
  </r>
  <r>
    <s v="N"/>
    <n v="4.0999999999999996"/>
    <n v="20171204"/>
    <s v="CDFO"/>
    <s v="CDFO"/>
    <n v="3"/>
    <s v="!03NOCN99134"/>
    <m/>
    <m/>
    <m/>
    <m/>
    <m/>
    <n v="1"/>
    <n v="1"/>
    <x v="34"/>
    <n v="20010419"/>
    <n v="20010420"/>
    <s v="2FS  TOMMR0160"/>
    <s v="2FS  TOMMH0160"/>
    <s v="2FS  TOMMS0160"/>
    <x v="3"/>
    <s v="H"/>
    <s v="P"/>
    <m/>
    <n v="14.27"/>
    <n v="108"/>
    <s v="N"/>
    <m/>
    <m/>
    <m/>
    <m/>
    <n v="0"/>
    <n v="54735"/>
    <m/>
    <m/>
    <s v="W"/>
    <m/>
    <m/>
    <m/>
    <m/>
    <s v="SOME RELEASED INTO ACCLIMATION POND."/>
    <s v="R-Spius Cr"/>
    <s v="H-Spius Creek H"/>
    <x v="19"/>
    <s v="BC"/>
    <s v="FRTH"/>
    <s v="TOMM"/>
    <s v="N"/>
    <s v=""/>
    <m/>
  </r>
  <r>
    <s v="N"/>
    <n v="4.0999999999999996"/>
    <n v="20171204"/>
    <s v="CDFO"/>
    <s v="CDFO"/>
    <n v="3"/>
    <s v="!03NOCN0198"/>
    <m/>
    <m/>
    <m/>
    <m/>
    <m/>
    <n v="1"/>
    <n v="2"/>
    <x v="25"/>
    <n v="200207"/>
    <n v="200207"/>
    <s v="2FS  TOMFR0161"/>
    <s v="2FS  TOMFH0289"/>
    <s v="2FS  TOMFS0161"/>
    <x v="1"/>
    <s v="H"/>
    <s v="P"/>
    <m/>
    <n v="2"/>
    <m/>
    <s v="N"/>
    <m/>
    <m/>
    <m/>
    <m/>
    <n v="0"/>
    <n v="24500"/>
    <m/>
    <m/>
    <s v="B"/>
    <m/>
    <m/>
    <m/>
    <m/>
    <m/>
    <s v="R-Shuswap R Low"/>
    <s v="H-Kingfisher Creek/ TOMF"/>
    <x v="1"/>
    <s v="BC"/>
    <s v="FRTH"/>
    <s v="TOMF"/>
    <s v="N"/>
    <s v=""/>
    <m/>
  </r>
  <r>
    <s v="T"/>
    <n v="4.0999999999999996"/>
    <n v="20171204"/>
    <s v="CDFO"/>
    <s v="CDFO"/>
    <n v="3"/>
    <s v="025042"/>
    <n v="0"/>
    <m/>
    <m/>
    <m/>
    <m/>
    <n v="1"/>
    <n v="1"/>
    <x v="5"/>
    <n v="198904"/>
    <n v="19890411"/>
    <s v="2FS  UPFRR1890"/>
    <s v="2FS  UPFRH0270"/>
    <s v="2FS  UPFRS1890"/>
    <x v="3"/>
    <s v="H"/>
    <s v="P"/>
    <m/>
    <n v="12.15"/>
    <m/>
    <s v="N"/>
    <n v="5000"/>
    <n v="10594"/>
    <m/>
    <m/>
    <n v="0"/>
    <n v="456"/>
    <m/>
    <m/>
    <s v="B"/>
    <m/>
    <n v="1"/>
    <m/>
    <m/>
    <m/>
    <s v="R-Dome Cr"/>
    <s v="H-Penny H"/>
    <x v="15"/>
    <s v="BC"/>
    <s v="FRTH"/>
    <s v="UPFR"/>
    <s v="N"/>
    <n v="4.3043232018123469E-2"/>
    <m/>
  </r>
  <r>
    <s v="N"/>
    <n v="4.0999999999999996"/>
    <n v="20171204"/>
    <s v="CDFO"/>
    <s v="CDFO"/>
    <n v="3"/>
    <s v="!03NOCN9441"/>
    <m/>
    <m/>
    <m/>
    <m/>
    <m/>
    <n v="1"/>
    <n v="1"/>
    <x v="2"/>
    <n v="19950503"/>
    <n v="19950503"/>
    <s v="2FS  UPFRR1625"/>
    <s v="2FS  UPFRH1304"/>
    <s v="2FS  UPFRS1625"/>
    <x v="1"/>
    <s v="H"/>
    <s v="P"/>
    <m/>
    <n v="10"/>
    <m/>
    <s v="N"/>
    <m/>
    <m/>
    <m/>
    <m/>
    <n v="0"/>
    <n v="3500"/>
    <m/>
    <m/>
    <s v="B"/>
    <m/>
    <m/>
    <m/>
    <m/>
    <m/>
    <s v="R-Salmon R/UPFR"/>
    <s v="H-Chilako River H"/>
    <x v="8"/>
    <s v="BC"/>
    <s v="FRTH"/>
    <s v="UPFR"/>
    <s v="N"/>
    <s v=""/>
    <m/>
  </r>
  <r>
    <s v="T"/>
    <n v="4.0999999999999996"/>
    <n v="20171204"/>
    <s v="CDFO"/>
    <s v="CDFO"/>
    <n v="3"/>
    <s v="024303"/>
    <n v="0"/>
    <m/>
    <m/>
    <m/>
    <m/>
    <n v="1"/>
    <n v="2"/>
    <x v="9"/>
    <n v="198705"/>
    <n v="19870525"/>
    <s v="2FS  TOMFR0156"/>
    <s v="2FS  TOMFH0156"/>
    <s v="2FS  TOMFS0156"/>
    <x v="2"/>
    <s v="H"/>
    <s v="B"/>
    <m/>
    <n v="3.8"/>
    <m/>
    <s v="N"/>
    <n v="5000"/>
    <n v="26855"/>
    <m/>
    <m/>
    <n v="0"/>
    <n v="59311"/>
    <n v="5000"/>
    <n v="206"/>
    <m/>
    <n v="7.6E-3"/>
    <n v="6"/>
    <m/>
    <m/>
    <s v="TIME OF RELEASE-SMOLT. SEE 024301-06(SM), 024553-55(FALL),024201-03(1+)"/>
    <s v="R-Eagle R"/>
    <s v="H-Eagle River H"/>
    <x v="6"/>
    <s v="BC"/>
    <s v="FRTH"/>
    <s v="TOMF"/>
    <s v="N"/>
    <n v="2.2085645131260474"/>
    <m/>
  </r>
  <r>
    <s v="N"/>
    <n v="4.0999999999999996"/>
    <n v="20171204"/>
    <s v="CDFO"/>
    <s v="CDFO"/>
    <n v="3"/>
    <s v="!03NOCN1250"/>
    <m/>
    <m/>
    <m/>
    <m/>
    <m/>
    <n v="1"/>
    <n v="1"/>
    <x v="36"/>
    <n v="20130430"/>
    <n v="20130501"/>
    <s v="2FS  TOMMR1387"/>
    <s v="2FS  TOMMH0160"/>
    <s v="2FS  TOMMS1387"/>
    <x v="2"/>
    <s v="H"/>
    <s v="P"/>
    <s v="FR"/>
    <n v="1.89"/>
    <n v="54"/>
    <s v="N"/>
    <m/>
    <m/>
    <m/>
    <m/>
    <n v="0"/>
    <n v="33028"/>
    <m/>
    <m/>
    <s v="B"/>
    <m/>
    <m/>
    <m/>
    <m/>
    <m/>
    <s v="R-Coldwater R"/>
    <s v="H-Spius Creek H"/>
    <x v="17"/>
    <s v="BC"/>
    <s v="FRTH"/>
    <s v="TOMM"/>
    <s v="N"/>
    <s v=""/>
    <m/>
  </r>
  <r>
    <s v="N"/>
    <n v="4.0999999999999996"/>
    <n v="20171204"/>
    <s v="CDFO"/>
    <s v="CDFO"/>
    <n v="3"/>
    <s v="!03NOCN1251"/>
    <m/>
    <m/>
    <m/>
    <m/>
    <m/>
    <n v="1"/>
    <n v="1"/>
    <x v="36"/>
    <n v="20130607"/>
    <n v="20130613"/>
    <s v="2FS  TOMMR0253"/>
    <s v="2FS  TOMMH0160"/>
    <s v="2FS  TOMMS0253"/>
    <x v="2"/>
    <s v="H"/>
    <s v="P"/>
    <s v="FR"/>
    <n v="1.8"/>
    <n v="53"/>
    <s v="N"/>
    <m/>
    <m/>
    <m/>
    <m/>
    <n v="0"/>
    <n v="39950"/>
    <m/>
    <m/>
    <s v="B"/>
    <m/>
    <m/>
    <m/>
    <m/>
    <m/>
    <s v="R-Nicola R"/>
    <s v="H-Spius Creek H"/>
    <x v="7"/>
    <s v="BC"/>
    <s v="FRTH"/>
    <s v="TOMM"/>
    <s v="N"/>
    <s v=""/>
    <m/>
  </r>
  <r>
    <s v="N"/>
    <n v="4.0999999999999996"/>
    <n v="20171204"/>
    <s v="CDFO"/>
    <s v="CDFO"/>
    <n v="3"/>
    <s v="!03NOCN1252"/>
    <m/>
    <m/>
    <m/>
    <m/>
    <m/>
    <n v="1"/>
    <n v="1"/>
    <x v="36"/>
    <n v="20130610"/>
    <n v="20130611"/>
    <s v="2FS  TOMFR0132"/>
    <s v="2FS  TOMMH0160"/>
    <s v="2FS  TOMFS0132"/>
    <x v="2"/>
    <s v="H"/>
    <s v="P"/>
    <s v="FR"/>
    <n v="1.78"/>
    <n v="54"/>
    <s v="N"/>
    <m/>
    <m/>
    <m/>
    <m/>
    <n v="0"/>
    <n v="81398"/>
    <m/>
    <m/>
    <s v="B"/>
    <m/>
    <m/>
    <m/>
    <m/>
    <m/>
    <s v="R-Salmon R/TOMF"/>
    <s v="H-Spius Creek H"/>
    <x v="28"/>
    <s v="BC"/>
    <s v="FRTH"/>
    <s v="TOMF"/>
    <s v="N"/>
    <s v=""/>
    <m/>
  </r>
  <r>
    <s v="N"/>
    <n v="4.0999999999999996"/>
    <n v="20171204"/>
    <s v="CDFO"/>
    <s v="CDFO"/>
    <n v="3"/>
    <s v="!03NOCN1261"/>
    <m/>
    <m/>
    <m/>
    <m/>
    <m/>
    <n v="1"/>
    <n v="2"/>
    <x v="36"/>
    <n v="20130502"/>
    <n v="20130502"/>
    <s v="2FS  LWFRR0107"/>
    <s v="2FS  LWFRH0107"/>
    <s v="2FS  LWFRS0107"/>
    <x v="1"/>
    <s v="H"/>
    <s v="P"/>
    <s v="VO"/>
    <n v="7.78"/>
    <m/>
    <s v="N"/>
    <m/>
    <m/>
    <m/>
    <m/>
    <n v="0"/>
    <n v="491265"/>
    <m/>
    <m/>
    <s v="B"/>
    <m/>
    <m/>
    <m/>
    <m/>
    <m/>
    <s v="R-Chilliwack R"/>
    <s v="H-Chilliwack River H"/>
    <x v="9"/>
    <s v="BC"/>
    <s v="FRTH"/>
    <s v="LWFR"/>
    <s v="N"/>
    <s v=""/>
    <m/>
  </r>
  <r>
    <s v="T"/>
    <n v="4.0999999999999996"/>
    <n v="20171204"/>
    <s v="CDFO"/>
    <s v="CDFO"/>
    <n v="3"/>
    <s v="181199"/>
    <n v="12"/>
    <m/>
    <m/>
    <m/>
    <m/>
    <n v="1"/>
    <n v="2"/>
    <x v="36"/>
    <n v="20130513"/>
    <n v="20130515"/>
    <s v="2FS  TOMFR0161"/>
    <s v="2FS  TOMFH1958"/>
    <s v="2FS  TOMFS0161"/>
    <x v="1"/>
    <s v="H"/>
    <s v="P"/>
    <s v="FR"/>
    <n v="6.36"/>
    <n v="81"/>
    <s v="N"/>
    <n v="5000"/>
    <n v="5456"/>
    <m/>
    <m/>
    <n v="0"/>
    <n v="126"/>
    <n v="5000"/>
    <n v="111"/>
    <s v="B"/>
    <n v="0.02"/>
    <n v="14"/>
    <n v="200"/>
    <m/>
    <m/>
    <s v="R-Shuswap R Low"/>
    <s v="H-Shuswap River, Middle,"/>
    <x v="1"/>
    <s v="BC"/>
    <s v="FRTH"/>
    <s v="TOMF"/>
    <s v="N"/>
    <n v="2.3093841642228739E-2"/>
    <m/>
  </r>
  <r>
    <s v="T"/>
    <n v="4.0999999999999996"/>
    <n v="20171204"/>
    <s v="CDFO"/>
    <s v="CDFO"/>
    <n v="3"/>
    <s v="181248"/>
    <n v="0"/>
    <m/>
    <m/>
    <m/>
    <m/>
    <n v="1"/>
    <n v="1"/>
    <x v="30"/>
    <n v="20130423"/>
    <n v="20130423"/>
    <s v="2FS  TOMMR0253"/>
    <s v="2FS  TOMMH0160"/>
    <s v="2FS  TOMMS0253"/>
    <x v="3"/>
    <s v="H"/>
    <s v="P"/>
    <s v="FR"/>
    <n v="18.329999999999998"/>
    <n v="116"/>
    <s v="N"/>
    <n v="5000"/>
    <n v="10217"/>
    <m/>
    <m/>
    <n v="5000"/>
    <n v="257"/>
    <m/>
    <m/>
    <s v="B"/>
    <n v="2.46E-2"/>
    <n v="195"/>
    <n v="855"/>
    <m/>
    <m/>
    <s v="R-Nicola R"/>
    <s v="H-Spius Creek H"/>
    <x v="7"/>
    <s v="BC"/>
    <s v="FRTH"/>
    <s v="TOMM"/>
    <s v="N"/>
    <n v="2.5154154839972593E-2"/>
    <m/>
  </r>
  <r>
    <s v="T"/>
    <n v="4.0999999999999996"/>
    <n v="20171204"/>
    <s v="CDFO"/>
    <s v="CDFO"/>
    <n v="3"/>
    <s v="025408"/>
    <n v="0"/>
    <m/>
    <m/>
    <m/>
    <m/>
    <n v="1"/>
    <n v="1"/>
    <x v="17"/>
    <n v="198905"/>
    <n v="19890511"/>
    <s v="2FS  LWFRR0152"/>
    <s v="2FS  LWFRH0152"/>
    <s v="2FS  LWFRS0152"/>
    <x v="1"/>
    <s v="H"/>
    <s v="B"/>
    <m/>
    <n v="12"/>
    <m/>
    <s v="N"/>
    <n v="5000"/>
    <n v="50833"/>
    <m/>
    <m/>
    <n v="0"/>
    <n v="35473"/>
    <n v="5000"/>
    <n v="204"/>
    <s v="B"/>
    <n v="4.0000000000000001E-3"/>
    <n v="1"/>
    <m/>
    <m/>
    <s v="INCH CR INCUBATED; ENUM CHECKED BY WEIGHT MEASURE"/>
    <s v="R-Birkenhead R"/>
    <s v="H-Birkenhead River H"/>
    <x v="12"/>
    <s v="BC"/>
    <s v="FRTH"/>
    <s v="LWFR"/>
    <s v="N"/>
    <n v="0.69783408415792891"/>
    <m/>
  </r>
  <r>
    <s v="N"/>
    <n v="4.0999999999999996"/>
    <n v="20171204"/>
    <s v="CDFO"/>
    <s v="CDFO"/>
    <n v="3"/>
    <s v="!03NOCN9754"/>
    <m/>
    <m/>
    <m/>
    <m/>
    <m/>
    <n v="1"/>
    <n v="3"/>
    <x v="1"/>
    <n v="19980625"/>
    <n v="19980625"/>
    <s v="2FS  LWFRR0499"/>
    <s v="2FS  LWFRH0499"/>
    <s v="2FS  LWFRS0107"/>
    <x v="1"/>
    <s v="H"/>
    <s v="B"/>
    <m/>
    <n v="3"/>
    <m/>
    <s v="N"/>
    <m/>
    <m/>
    <m/>
    <m/>
    <n v="0"/>
    <n v="50000"/>
    <m/>
    <m/>
    <s v="B"/>
    <m/>
    <m/>
    <m/>
    <m/>
    <m/>
    <s v="R-Coquitlam R"/>
    <s v="H-Coquitlam River H"/>
    <x v="9"/>
    <s v="BC"/>
    <s v="FRTH"/>
    <s v="LWFR"/>
    <s v="N"/>
    <s v=""/>
    <m/>
  </r>
  <r>
    <s v="N"/>
    <n v="4.0999999999999996"/>
    <n v="20171204"/>
    <s v="CDFO"/>
    <s v="CDFO"/>
    <n v="3"/>
    <s v="!03NOCN9755"/>
    <m/>
    <m/>
    <m/>
    <m/>
    <m/>
    <n v="1"/>
    <n v="3"/>
    <x v="1"/>
    <n v="19980605"/>
    <n v="19980605"/>
    <s v="2FS  LWFRR0499"/>
    <s v="2FS  LWFRH6037"/>
    <s v="2FS  LWFRS0107"/>
    <x v="1"/>
    <s v="H"/>
    <s v="B"/>
    <m/>
    <n v="3"/>
    <m/>
    <s v="N"/>
    <m/>
    <m/>
    <m/>
    <m/>
    <n v="0"/>
    <n v="6000"/>
    <m/>
    <m/>
    <s v="B"/>
    <m/>
    <m/>
    <m/>
    <m/>
    <m/>
    <s v="R-Coquitlam R"/>
    <s v="H-River Springs H"/>
    <x v="9"/>
    <s v="BC"/>
    <s v="FRTH"/>
    <s v="LWFR"/>
    <s v="N"/>
    <s v=""/>
    <m/>
  </r>
  <r>
    <s v="N"/>
    <n v="4.0999999999999996"/>
    <n v="20171204"/>
    <s v="CDFO"/>
    <s v="CDFO"/>
    <n v="3"/>
    <s v="!03NOCN9361"/>
    <m/>
    <m/>
    <m/>
    <m/>
    <m/>
    <n v="1"/>
    <n v="2"/>
    <x v="18"/>
    <n v="199405"/>
    <n v="199405"/>
    <s v="2FS  TOMFR0161"/>
    <s v="2FS  TOMFH2559"/>
    <s v="2FS  TOMFS0161"/>
    <x v="1"/>
    <s v="H"/>
    <s v="B"/>
    <s v="FR"/>
    <m/>
    <m/>
    <s v="N"/>
    <m/>
    <m/>
    <m/>
    <m/>
    <n v="0"/>
    <n v="400"/>
    <m/>
    <m/>
    <s v="B"/>
    <m/>
    <m/>
    <m/>
    <m/>
    <m/>
    <s v="R-Shuswap R Low"/>
    <s v="H-Vernon Schools"/>
    <x v="1"/>
    <s v="BC"/>
    <s v="FRTH"/>
    <s v="TOMF"/>
    <s v="N"/>
    <s v=""/>
    <m/>
  </r>
  <r>
    <s v="T"/>
    <n v="4.0999999999999996"/>
    <n v="20171204"/>
    <s v="CDFO"/>
    <s v="CDFO"/>
    <n v="3"/>
    <s v="181466"/>
    <n v="12"/>
    <m/>
    <m/>
    <m/>
    <m/>
    <n v="1"/>
    <n v="2"/>
    <x v="36"/>
    <n v="20130513"/>
    <n v="20130515"/>
    <s v="2FS  TOMFR0161"/>
    <s v="2FS  TOMFH1958"/>
    <s v="2FS  TOMFS0161"/>
    <x v="1"/>
    <s v="H"/>
    <s v="P"/>
    <s v="FR"/>
    <n v="6.36"/>
    <n v="81"/>
    <s v="N"/>
    <n v="5000"/>
    <n v="56312"/>
    <m/>
    <m/>
    <n v="0"/>
    <n v="1290"/>
    <n v="5000"/>
    <n v="796"/>
    <s v="B"/>
    <n v="1.4E-2"/>
    <n v="30"/>
    <n v="200"/>
    <m/>
    <m/>
    <s v="R-Shuswap R Low"/>
    <s v="H-Shuswap River, Middle,"/>
    <x v="1"/>
    <s v="BC"/>
    <s v="FRTH"/>
    <s v="TOMF"/>
    <s v="N"/>
    <n v="2.2908083534592984E-2"/>
    <m/>
  </r>
  <r>
    <s v="N"/>
    <n v="4.0999999999999996"/>
    <n v="20171204"/>
    <s v="CDFO"/>
    <s v="CDFO"/>
    <n v="3"/>
    <s v="!03NOCN9837"/>
    <m/>
    <m/>
    <m/>
    <m/>
    <m/>
    <n v="1"/>
    <n v="2"/>
    <x v="19"/>
    <n v="19990505"/>
    <n v="19990505"/>
    <s v="2FS  UPFRR1619"/>
    <s v="2FS  UPFRH1619"/>
    <s v="2FS  UPFRS1619"/>
    <x v="1"/>
    <s v="H"/>
    <s v="P"/>
    <m/>
    <n v="5"/>
    <m/>
    <s v="N"/>
    <m/>
    <m/>
    <m/>
    <m/>
    <n v="0"/>
    <n v="6125"/>
    <m/>
    <m/>
    <s v="B"/>
    <m/>
    <m/>
    <m/>
    <m/>
    <s v="RELEASED AT CAMU AND YALAKOM CONFLUENCE."/>
    <s v="R-Bridge R"/>
    <s v="H-Bridge River H"/>
    <x v="18"/>
    <s v="BC"/>
    <s v="FRTH"/>
    <s v="UPFR"/>
    <s v="N"/>
    <s v=""/>
    <m/>
  </r>
  <r>
    <s v="N"/>
    <n v="4.0999999999999996"/>
    <n v="20171204"/>
    <s v="CDFO"/>
    <s v="CDFO"/>
    <n v="3"/>
    <s v="!03NOCN98110"/>
    <m/>
    <m/>
    <m/>
    <m/>
    <m/>
    <n v="1"/>
    <n v="2"/>
    <x v="19"/>
    <n v="19990509"/>
    <n v="19990530"/>
    <s v="2FS  TOMFR0161"/>
    <s v="2FS  TOMFH0289"/>
    <s v="2FS  TOMFS0161"/>
    <x v="4"/>
    <s v="H"/>
    <s v="B"/>
    <m/>
    <n v="0.4"/>
    <m/>
    <s v="N"/>
    <m/>
    <m/>
    <m/>
    <m/>
    <n v="0"/>
    <n v="110138"/>
    <m/>
    <m/>
    <s v="B"/>
    <m/>
    <m/>
    <m/>
    <m/>
    <s v="UNFED FRY RELEASE, FLOOD DAMAGE TO REARING FACILITIES."/>
    <s v="R-Shuswap R Low"/>
    <s v="H-Kingfisher Creek/ TOMF"/>
    <x v="1"/>
    <s v="BC"/>
    <s v="FRTH"/>
    <s v="TOMF"/>
    <s v="N"/>
    <s v=""/>
    <m/>
  </r>
  <r>
    <s v="N"/>
    <n v="4.0999999999999996"/>
    <n v="20171204"/>
    <s v="CDFO"/>
    <s v="CDFO"/>
    <n v="3"/>
    <s v="!03NOCN9838"/>
    <m/>
    <m/>
    <m/>
    <m/>
    <m/>
    <n v="1"/>
    <n v="2"/>
    <x v="19"/>
    <n v="19990617"/>
    <n v="19990617"/>
    <s v="2FS  UPFRR1619"/>
    <s v="2FS  UPFRH1619"/>
    <s v="2FS  UPFRS1619"/>
    <x v="1"/>
    <s v="H"/>
    <s v="P"/>
    <m/>
    <n v="10"/>
    <m/>
    <s v="N"/>
    <m/>
    <m/>
    <m/>
    <m/>
    <n v="0"/>
    <n v="6125"/>
    <m/>
    <m/>
    <s v="B"/>
    <m/>
    <m/>
    <m/>
    <m/>
    <s v="RELEASED AT CAMU AND YALAKOM CONFLUENCE."/>
    <s v="R-Bridge R"/>
    <s v="H-Bridge River H"/>
    <x v="18"/>
    <s v="BC"/>
    <s v="FRTH"/>
    <s v="UPFR"/>
    <s v="N"/>
    <s v=""/>
    <m/>
  </r>
  <r>
    <s v="N"/>
    <n v="4.0999999999999996"/>
    <n v="20171204"/>
    <s v="CDFO"/>
    <s v="CDFO"/>
    <n v="3"/>
    <s v="!03NOCN9845"/>
    <m/>
    <m/>
    <m/>
    <m/>
    <m/>
    <n v="1"/>
    <n v="2"/>
    <x v="19"/>
    <n v="19990428"/>
    <n v="19990505"/>
    <s v="2FS  LWFRR0154"/>
    <s v="2FS  LWFRH0154"/>
    <s v="2FS  LWFRS0154"/>
    <x v="1"/>
    <s v="H"/>
    <s v="P"/>
    <m/>
    <n v="6.1"/>
    <n v="82"/>
    <s v="N"/>
    <m/>
    <m/>
    <m/>
    <m/>
    <n v="0"/>
    <n v="660647"/>
    <m/>
    <m/>
    <s v="B"/>
    <m/>
    <m/>
    <m/>
    <m/>
    <m/>
    <s v="R-Chehalis R"/>
    <s v="H-Chehalis River H"/>
    <x v="30"/>
    <s v="BC"/>
    <s v="FRTH"/>
    <s v="LWFR"/>
    <s v="N"/>
    <s v=""/>
    <m/>
  </r>
  <r>
    <s v="T"/>
    <n v="4.0999999999999996"/>
    <n v="20171204"/>
    <s v="CDFO"/>
    <s v="CDFO"/>
    <n v="3"/>
    <s v="021525"/>
    <n v="0"/>
    <m/>
    <m/>
    <m/>
    <m/>
    <n v="1"/>
    <n v="2"/>
    <x v="28"/>
    <n v="199110"/>
    <n v="19911003"/>
    <s v="2FS  UPFRR0155"/>
    <s v="2FS  UPFRH0155"/>
    <s v="2FS  UPFRS0155"/>
    <x v="2"/>
    <s v="H"/>
    <s v="B"/>
    <m/>
    <n v="13"/>
    <n v="99"/>
    <s v="N"/>
    <n v="5000"/>
    <n v="50114"/>
    <m/>
    <m/>
    <n v="5000"/>
    <n v="151"/>
    <m/>
    <m/>
    <m/>
    <n v="3.0000000000000001E-3"/>
    <n v="1"/>
    <n v="100"/>
    <m/>
    <s v="TIME OF RELEASE-FALL"/>
    <s v="R-Quesnel R"/>
    <s v="H-Quesnel River H"/>
    <x v="5"/>
    <s v="BC"/>
    <s v="FRTH"/>
    <s v="UPFR"/>
    <s v="N"/>
    <n v="3.0131300634553219E-3"/>
    <m/>
  </r>
  <r>
    <s v="N"/>
    <n v="4.0999999999999996"/>
    <n v="20171204"/>
    <s v="CDFO"/>
    <s v="CDFO"/>
    <n v="3"/>
    <s v="!03NOCN03135"/>
    <m/>
    <m/>
    <m/>
    <m/>
    <m/>
    <n v="1"/>
    <n v="3"/>
    <x v="21"/>
    <n v="20030504"/>
    <n v="20030504"/>
    <s v="2FS  LWFRR0244"/>
    <s v="2FS  LWFRH0150"/>
    <s v="2FS  LWFRS0244"/>
    <x v="1"/>
    <s v="H"/>
    <s v="P"/>
    <m/>
    <n v="7.1"/>
    <n v="88"/>
    <s v="N"/>
    <m/>
    <m/>
    <m/>
    <m/>
    <n v="0"/>
    <n v="286414"/>
    <m/>
    <m/>
    <s v="B"/>
    <m/>
    <m/>
    <m/>
    <m/>
    <m/>
    <s v="R-Stave R"/>
    <s v="H-Inch Creek H"/>
    <x v="13"/>
    <s v="BC"/>
    <s v="FRTH"/>
    <s v="LWFR"/>
    <s v="N"/>
    <s v=""/>
    <m/>
  </r>
  <r>
    <s v="T"/>
    <n v="4.0999999999999996"/>
    <n v="20171204"/>
    <s v="CDFO"/>
    <s v="CDFO"/>
    <n v="3"/>
    <s v="181864"/>
    <n v="12"/>
    <m/>
    <m/>
    <m/>
    <m/>
    <n v="1"/>
    <n v="3"/>
    <x v="36"/>
    <n v="20130515"/>
    <n v="20130528"/>
    <s v="2FS  LWFRR0107"/>
    <s v="2FS  LWFRH0107"/>
    <s v="2FS  LWFRS0107"/>
    <x v="1"/>
    <s v="H"/>
    <s v="P"/>
    <s v="VO"/>
    <n v="5"/>
    <m/>
    <s v="N"/>
    <n v="5000"/>
    <n v="50400"/>
    <m/>
    <m/>
    <n v="0"/>
    <n v="229272"/>
    <n v="5000"/>
    <n v="612"/>
    <s v="B"/>
    <n v="1.2E-2"/>
    <n v="40"/>
    <n v="1002"/>
    <m/>
    <m/>
    <s v="R-Chilliwack R"/>
    <s v="H-Chilliwack River H"/>
    <x v="9"/>
    <s v="BC"/>
    <s v="FRTH"/>
    <s v="LWFR"/>
    <s v="N"/>
    <n v="4.5490476190476192"/>
    <m/>
  </r>
  <r>
    <s v="N"/>
    <n v="4.0999999999999996"/>
    <n v="20171204"/>
    <s v="CDFO"/>
    <s v="CDFO"/>
    <n v="3"/>
    <s v="!03NOCN00117"/>
    <m/>
    <m/>
    <m/>
    <m/>
    <m/>
    <n v="1"/>
    <n v="2"/>
    <x v="33"/>
    <n v="20010507"/>
    <n v="20010509"/>
    <s v="2FS  LWFRR0154"/>
    <s v="2FS  LWFRH0154"/>
    <s v="2FS  LWFRS0107"/>
    <x v="1"/>
    <s v="H"/>
    <s v="B"/>
    <m/>
    <n v="5.9"/>
    <m/>
    <s v="N"/>
    <m/>
    <m/>
    <m/>
    <m/>
    <n v="0"/>
    <n v="72670"/>
    <m/>
    <m/>
    <s v="B"/>
    <m/>
    <m/>
    <m/>
    <m/>
    <s v="CHEH. &amp; CHILL. RETURNS BOTH ORIGINALLY UPPER FRASER STOCKS."/>
    <s v="R-Chehalis R"/>
    <s v="H-Chehalis River H"/>
    <x v="9"/>
    <s v="BC"/>
    <s v="FRTH"/>
    <s v="LWFR"/>
    <s v="N"/>
    <s v=""/>
    <m/>
  </r>
  <r>
    <s v="T"/>
    <n v="4.0999999999999996"/>
    <n v="20171204"/>
    <s v="CDFO"/>
    <s v="CDFO"/>
    <n v="3"/>
    <s v="022260"/>
    <n v="0"/>
    <m/>
    <m/>
    <m/>
    <m/>
    <n v="1"/>
    <n v="2"/>
    <x v="15"/>
    <n v="198304"/>
    <n v="19830418"/>
    <s v="2FS  UPFRR0155"/>
    <s v="2FS  UPFRH0155"/>
    <s v="2FS  UPFRS0155"/>
    <x v="2"/>
    <s v="H"/>
    <s v="B"/>
    <m/>
    <n v="2.2000000000000002"/>
    <m/>
    <s v="N"/>
    <n v="5000"/>
    <n v="66972"/>
    <m/>
    <m/>
    <n v="5000"/>
    <n v="1367"/>
    <m/>
    <m/>
    <m/>
    <n v="0.02"/>
    <n v="35"/>
    <m/>
    <m/>
    <s v="IMPRINTING: HELD 1 WK.  RED X WHITE"/>
    <s v="R-Quesnel R"/>
    <s v="H-Quesnel River H"/>
    <x v="5"/>
    <s v="BC"/>
    <s v="FRTH"/>
    <s v="UPFR"/>
    <s v="N"/>
    <n v="2.0411515260108704E-2"/>
    <m/>
  </r>
  <r>
    <s v="N"/>
    <n v="4.0999999999999996"/>
    <n v="20171204"/>
    <s v="CDFO"/>
    <s v="CDFO"/>
    <n v="3"/>
    <s v="!03NOCN97103"/>
    <m/>
    <m/>
    <m/>
    <m/>
    <m/>
    <n v="1"/>
    <n v="3"/>
    <x v="1"/>
    <n v="19990428"/>
    <n v="19990507"/>
    <s v="2FS  LWFRR0154"/>
    <s v="2FS  LWFRH0154"/>
    <s v="2FS  LWFRS0229"/>
    <x v="3"/>
    <s v="H"/>
    <s v="B"/>
    <m/>
    <n v="16.399999999999999"/>
    <m/>
    <s v="N"/>
    <m/>
    <m/>
    <m/>
    <m/>
    <n v="0"/>
    <n v="29043"/>
    <m/>
    <m/>
    <s v="B"/>
    <m/>
    <m/>
    <m/>
    <m/>
    <s v="YEARLING RELEASE"/>
    <s v="R-Chehalis R"/>
    <s v="H-Chehalis River H"/>
    <x v="14"/>
    <s v="BC"/>
    <s v="FRTH"/>
    <s v="LWFR"/>
    <s v="N"/>
    <s v=""/>
    <m/>
  </r>
  <r>
    <s v="T"/>
    <n v="4.0999999999999996"/>
    <n v="20171204"/>
    <s v="CDFO"/>
    <s v="CDFO"/>
    <n v="3"/>
    <s v="025840"/>
    <n v="0"/>
    <m/>
    <m/>
    <m/>
    <m/>
    <n v="1"/>
    <n v="1"/>
    <x v="17"/>
    <n v="198910"/>
    <n v="19891011"/>
    <s v="2FS  LWFRR0152"/>
    <s v="2FS  LWFRH0152"/>
    <s v="2FS  LWFRS0152"/>
    <x v="2"/>
    <s v="H"/>
    <s v="B"/>
    <m/>
    <n v="7.4"/>
    <m/>
    <s v="N"/>
    <n v="5000"/>
    <n v="23287"/>
    <m/>
    <m/>
    <n v="0"/>
    <n v="200"/>
    <m/>
    <m/>
    <s v="C"/>
    <m/>
    <n v="1"/>
    <m/>
    <m/>
    <s v="REL TIME SO FRY COULD OVERWINTER"/>
    <s v="R-Birkenhead R"/>
    <s v="H-Birkenhead River H"/>
    <x v="12"/>
    <s v="BC"/>
    <s v="FRTH"/>
    <s v="LWFR"/>
    <s v="N"/>
    <n v="8.5884828445055173E-3"/>
    <m/>
  </r>
  <r>
    <s v="N"/>
    <n v="4.0999999999999996"/>
    <n v="20171204"/>
    <s v="CDFO"/>
    <s v="CDFO"/>
    <n v="3"/>
    <s v="!03NOCN00124"/>
    <m/>
    <m/>
    <m/>
    <m/>
    <m/>
    <n v="1"/>
    <n v="1"/>
    <x v="33"/>
    <n v="20020417"/>
    <n v="20020420"/>
    <s v="2FS  TOMMR0160"/>
    <s v="2FS  TOMMH0160"/>
    <s v="2FS  TOMMS0160"/>
    <x v="3"/>
    <s v="H"/>
    <s v="P"/>
    <m/>
    <n v="15.93"/>
    <n v="114"/>
    <s v="N"/>
    <m/>
    <m/>
    <m/>
    <m/>
    <n v="0"/>
    <n v="81367"/>
    <m/>
    <m/>
    <s v="B"/>
    <m/>
    <m/>
    <m/>
    <m/>
    <s v="RELEASED AT CONFLUENCE OF SPIUS AND MAKA CREEKS."/>
    <s v="R-Spius Cr"/>
    <s v="H-Spius Creek H"/>
    <x v="19"/>
    <s v="BC"/>
    <s v="FRTH"/>
    <s v="TOMM"/>
    <s v="N"/>
    <s v=""/>
    <m/>
  </r>
  <r>
    <s v="N"/>
    <n v="4.0999999999999996"/>
    <n v="20171204"/>
    <s v="CDFO"/>
    <s v="CDFO"/>
    <n v="3"/>
    <s v="!03NOCN1273"/>
    <m/>
    <m/>
    <m/>
    <m/>
    <m/>
    <n v="1"/>
    <n v="3"/>
    <x v="36"/>
    <n v="20130610"/>
    <n v="20130617"/>
    <s v="2FS  LWFRR0302"/>
    <s v="2FS  LWFRH0302"/>
    <s v="2FS  LWFRS0107"/>
    <x v="1"/>
    <s v="H"/>
    <s v="P"/>
    <s v="FR"/>
    <n v="4.3"/>
    <m/>
    <s v="N"/>
    <m/>
    <m/>
    <m/>
    <m/>
    <n v="0"/>
    <n v="5100"/>
    <m/>
    <m/>
    <s v="W"/>
    <m/>
    <m/>
    <m/>
    <m/>
    <m/>
    <s v="R-Alouette R S"/>
    <s v="H-Alouette River, South H"/>
    <x v="9"/>
    <s v="BC"/>
    <s v="FRTH"/>
    <s v="LWFR"/>
    <s v="N"/>
    <s v=""/>
    <m/>
  </r>
  <r>
    <s v="N"/>
    <n v="4.0999999999999996"/>
    <n v="20171204"/>
    <s v="CDFO"/>
    <s v="CDFO"/>
    <n v="3"/>
    <s v="!03NOCN1274"/>
    <m/>
    <m/>
    <m/>
    <m/>
    <m/>
    <n v="1"/>
    <n v="3"/>
    <x v="36"/>
    <n v="20130628"/>
    <n v="20130628"/>
    <s v="2FS  LWFRR0302"/>
    <s v="2FS  LWFRH0302"/>
    <s v="2FS  LWFRS0107"/>
    <x v="1"/>
    <s v="H"/>
    <s v="P"/>
    <s v="FR"/>
    <n v="5"/>
    <m/>
    <s v="N"/>
    <m/>
    <m/>
    <m/>
    <m/>
    <n v="0"/>
    <n v="77900"/>
    <m/>
    <m/>
    <s v="W"/>
    <m/>
    <m/>
    <m/>
    <m/>
    <m/>
    <s v="R-Alouette R S"/>
    <s v="H-Alouette River, South H"/>
    <x v="9"/>
    <s v="BC"/>
    <s v="FRTH"/>
    <s v="LWFR"/>
    <s v="N"/>
    <s v=""/>
    <m/>
  </r>
  <r>
    <s v="T"/>
    <n v="4.0999999999999996"/>
    <n v="20171204"/>
    <s v="CDFO"/>
    <s v="CDFO"/>
    <n v="3"/>
    <s v="021906"/>
    <n v="0"/>
    <m/>
    <m/>
    <m/>
    <m/>
    <n v="1"/>
    <n v="1"/>
    <x v="37"/>
    <n v="198105"/>
    <n v="198105"/>
    <s v="2FS  TOMMR0299"/>
    <s v="2FS  TOMMH0157"/>
    <s v="2FS  TOMMS0252"/>
    <x v="2"/>
    <s v="H"/>
    <s v="P"/>
    <m/>
    <n v="2.6"/>
    <m/>
    <s v="N"/>
    <n v="5000"/>
    <n v="19413"/>
    <m/>
    <m/>
    <n v="0"/>
    <n v="3000"/>
    <n v="5000"/>
    <n v="600"/>
    <m/>
    <n v="0.03"/>
    <n v="7"/>
    <m/>
    <m/>
    <m/>
    <s v="R-Bonaparte R Low"/>
    <s v="H-Loon Creek H"/>
    <x v="4"/>
    <s v="BC"/>
    <s v="FRTH"/>
    <s v="TOMM"/>
    <s v="N"/>
    <n v="0.15453562046051614"/>
    <m/>
  </r>
  <r>
    <s v="T"/>
    <n v="4.0999999999999996"/>
    <n v="20171204"/>
    <s v="CDFO"/>
    <s v="CDFO"/>
    <n v="3"/>
    <s v="184712"/>
    <n v="12"/>
    <m/>
    <m/>
    <s v="D"/>
    <s v="032002H00001796"/>
    <n v="1"/>
    <n v="2"/>
    <x v="25"/>
    <n v="20020517"/>
    <n v="20020519"/>
    <s v="2FS  TOMFR0161"/>
    <s v="2FS  TOMFH1958"/>
    <s v="2FS  TOMFS0161"/>
    <x v="1"/>
    <s v="H"/>
    <s v="P"/>
    <m/>
    <n v="6.54"/>
    <n v="82"/>
    <s v="N"/>
    <n v="0"/>
    <n v="24208"/>
    <m/>
    <m/>
    <m/>
    <m/>
    <m/>
    <m/>
    <m/>
    <m/>
    <m/>
    <m/>
    <m/>
    <s v="D.I., CWTONLY; SEE ALSO 184711 &amp; 13-14 (CWTONLY) &amp; 184707-10 (ADCWT)."/>
    <s v="R-Shuswap R Low"/>
    <s v="H-Shuswap River, Middle,"/>
    <x v="1"/>
    <s v="BC"/>
    <s v="FRTH"/>
    <s v="TOMF"/>
    <s v="N"/>
    <n v="0"/>
    <m/>
  </r>
  <r>
    <s v="T"/>
    <n v="4.0999999999999996"/>
    <n v="20171204"/>
    <s v="CDFO"/>
    <s v="CDFO"/>
    <n v="3"/>
    <s v="023234"/>
    <n v="0"/>
    <m/>
    <m/>
    <m/>
    <m/>
    <n v="1"/>
    <n v="1"/>
    <x v="23"/>
    <n v="198504"/>
    <n v="19850420"/>
    <s v="2FS  LWFRR0152"/>
    <s v="2FS  LWFRH0152"/>
    <s v="2FS  LWFRS0152"/>
    <x v="2"/>
    <s v="H"/>
    <s v="B"/>
    <m/>
    <n v="3.7"/>
    <m/>
    <s v="N"/>
    <n v="5000"/>
    <n v="35398"/>
    <m/>
    <m/>
    <n v="5000"/>
    <n v="625"/>
    <m/>
    <m/>
    <m/>
    <n v="1.7399999999999999E-2"/>
    <n v="1"/>
    <m/>
    <m/>
    <s v="BIRKEN. REARED"/>
    <s v="R-Birkenhead R"/>
    <s v="H-Birkenhead River H"/>
    <x v="12"/>
    <s v="BC"/>
    <s v="FRTH"/>
    <s v="LWFR"/>
    <s v="N"/>
    <n v="1.7656364766370981E-2"/>
    <m/>
  </r>
  <r>
    <s v="T"/>
    <n v="4.0999999999999996"/>
    <n v="20171204"/>
    <s v="CDFO"/>
    <s v="CDFO"/>
    <n v="3"/>
    <s v="021602"/>
    <n v="0"/>
    <m/>
    <m/>
    <m/>
    <m/>
    <n v="1"/>
    <n v="2"/>
    <x v="0"/>
    <n v="19790705"/>
    <n v="19790716"/>
    <s v="2FS  UPFRR0272"/>
    <m/>
    <s v="2FS  UPFRS0272"/>
    <x v="0"/>
    <s v="W"/>
    <s v="E"/>
    <m/>
    <n v="1.88"/>
    <m/>
    <m/>
    <n v="5000"/>
    <n v="45932"/>
    <m/>
    <m/>
    <n v="5000"/>
    <n v="2316"/>
    <m/>
    <m/>
    <m/>
    <n v="4.8000000000000001E-2"/>
    <n v="1"/>
    <m/>
    <m/>
    <m/>
    <s v="R-Chilko R"/>
    <s v="NA"/>
    <x v="0"/>
    <s v="BC"/>
    <s v="FRTH"/>
    <s v="UPFR"/>
    <s v="N"/>
    <n v="5.0422363493860492E-2"/>
    <m/>
  </r>
  <r>
    <s v="T"/>
    <n v="4.0999999999999996"/>
    <n v="20171204"/>
    <s v="CDFO"/>
    <s v="CDFO"/>
    <n v="3"/>
    <s v="026344"/>
    <n v="0"/>
    <m/>
    <m/>
    <m/>
    <m/>
    <n v="1"/>
    <n v="1"/>
    <x v="4"/>
    <n v="199304"/>
    <n v="19930407"/>
    <s v="2FS  TOMMR0252"/>
    <s v="2FS  TOMMH0160"/>
    <s v="2FS  TOMMS0252"/>
    <x v="1"/>
    <s v="H"/>
    <s v="B"/>
    <m/>
    <n v="2.5"/>
    <n v="51"/>
    <s v="N"/>
    <n v="5000"/>
    <n v="14458"/>
    <m/>
    <m/>
    <n v="0"/>
    <n v="4784"/>
    <m/>
    <m/>
    <s v="W"/>
    <m/>
    <n v="1"/>
    <m/>
    <m/>
    <s v="BIODIET REP 1"/>
    <s v="R-Bonaparte R"/>
    <s v="H-Spius Creek H"/>
    <x v="4"/>
    <s v="BC"/>
    <s v="FRTH"/>
    <s v="TOMM"/>
    <s v="N"/>
    <n v="0.33088947295614884"/>
    <m/>
  </r>
  <r>
    <s v="T"/>
    <n v="4.0999999999999996"/>
    <n v="20171204"/>
    <s v="CDFO"/>
    <s v="CDFO"/>
    <n v="3"/>
    <s v="026345"/>
    <n v="0"/>
    <m/>
    <m/>
    <m/>
    <m/>
    <n v="1"/>
    <n v="1"/>
    <x v="4"/>
    <n v="199304"/>
    <n v="19930414"/>
    <s v="2FS  TOMMR0252"/>
    <s v="2FS  TOMMH0160"/>
    <s v="2FS  TOMMS0252"/>
    <x v="1"/>
    <s v="H"/>
    <s v="B"/>
    <m/>
    <n v="3.3"/>
    <n v="60"/>
    <s v="N"/>
    <n v="5000"/>
    <n v="12654"/>
    <m/>
    <m/>
    <n v="0"/>
    <n v="6226"/>
    <m/>
    <m/>
    <s v="W"/>
    <m/>
    <n v="1"/>
    <m/>
    <m/>
    <s v="BIODIET-REP 2"/>
    <s v="R-Bonaparte R"/>
    <s v="H-Spius Creek H"/>
    <x v="4"/>
    <s v="BC"/>
    <s v="FRTH"/>
    <s v="TOMM"/>
    <s v="N"/>
    <n v="0.4920183341235973"/>
    <m/>
  </r>
  <r>
    <s v="T"/>
    <n v="4.0999999999999996"/>
    <n v="20171204"/>
    <s v="CDFO"/>
    <s v="CDFO"/>
    <n v="3"/>
    <s v="026346"/>
    <n v="0"/>
    <m/>
    <m/>
    <m/>
    <m/>
    <n v="1"/>
    <n v="1"/>
    <x v="4"/>
    <n v="199304"/>
    <n v="19930407"/>
    <s v="2FS  TOMMR0252"/>
    <s v="2FS  TOMMH0160"/>
    <s v="2FS  TOMMS0252"/>
    <x v="1"/>
    <s v="H"/>
    <s v="B"/>
    <m/>
    <n v="3.7"/>
    <n v="66"/>
    <s v="N"/>
    <n v="5000"/>
    <n v="12653"/>
    <m/>
    <m/>
    <n v="0"/>
    <n v="7020"/>
    <m/>
    <m/>
    <s v="W"/>
    <m/>
    <n v="1"/>
    <m/>
    <m/>
    <s v="EWOS-REP 1"/>
    <s v="R-Bonaparte R"/>
    <s v="H-Spius Creek H"/>
    <x v="4"/>
    <s v="BC"/>
    <s v="FRTH"/>
    <s v="TOMM"/>
    <s v="N"/>
    <n v="0.55480913617323957"/>
    <m/>
  </r>
  <r>
    <s v="N"/>
    <n v="4.0999999999999996"/>
    <n v="20171204"/>
    <s v="CDFO"/>
    <s v="CDFO"/>
    <n v="3"/>
    <s v="!03NOCN96131"/>
    <m/>
    <m/>
    <m/>
    <m/>
    <m/>
    <n v="1"/>
    <n v="1"/>
    <x v="32"/>
    <n v="19980511"/>
    <n v="19980511"/>
    <s v="2FS  TOMMR0254"/>
    <s v="2FS  TOMMH0254"/>
    <s v="2FS  TOMMS0254"/>
    <x v="3"/>
    <s v="H"/>
    <s v="B"/>
    <m/>
    <n v="19"/>
    <m/>
    <s v="N"/>
    <m/>
    <m/>
    <m/>
    <m/>
    <n v="0"/>
    <n v="9770"/>
    <m/>
    <m/>
    <s v="B"/>
    <m/>
    <m/>
    <m/>
    <m/>
    <s v="EXTENDED REARING"/>
    <s v="R-Deadman R"/>
    <s v="H-Deadman River H"/>
    <x v="42"/>
    <s v="BC"/>
    <s v="FRTH"/>
    <s v="TOMM"/>
    <s v="N"/>
    <s v=""/>
    <m/>
  </r>
  <r>
    <s v="T"/>
    <n v="4.0999999999999996"/>
    <n v="20171204"/>
    <s v="CDFO"/>
    <s v="CDFO"/>
    <n v="3"/>
    <s v="022127"/>
    <n v="0"/>
    <m/>
    <m/>
    <m/>
    <m/>
    <n v="1"/>
    <n v="1"/>
    <x v="38"/>
    <n v="19790531"/>
    <n v="19790531"/>
    <s v="2FS  UPFRR0271"/>
    <m/>
    <s v="2FS  UPFRS0325"/>
    <x v="0"/>
    <s v="W"/>
    <m/>
    <m/>
    <n v="5.8"/>
    <m/>
    <m/>
    <n v="5000"/>
    <n v="547"/>
    <m/>
    <m/>
    <m/>
    <m/>
    <m/>
    <m/>
    <m/>
    <n v="0"/>
    <n v="1"/>
    <m/>
    <m/>
    <m/>
    <s v="R-Tete Jaune"/>
    <s v="NA"/>
    <x v="43"/>
    <s v="BC"/>
    <s v="FRTH"/>
    <s v="UPFR"/>
    <s v="N"/>
    <n v="0"/>
    <m/>
  </r>
  <r>
    <s v="T"/>
    <n v="4.0999999999999996"/>
    <n v="20171204"/>
    <s v="CDFO"/>
    <s v="CDFO"/>
    <n v="3"/>
    <s v="023710"/>
    <n v="0"/>
    <m/>
    <m/>
    <m/>
    <m/>
    <n v="1"/>
    <n v="2"/>
    <x v="3"/>
    <n v="198605"/>
    <n v="19860526"/>
    <s v="2FS  UPFRR0155"/>
    <s v="2FS  UPFRH0155"/>
    <s v="2FS  UPFRS0155"/>
    <x v="2"/>
    <s v="H"/>
    <s v="B"/>
    <m/>
    <n v="2.9"/>
    <m/>
    <s v="N"/>
    <n v="5000"/>
    <n v="50629"/>
    <m/>
    <m/>
    <n v="0"/>
    <n v="86614"/>
    <m/>
    <m/>
    <m/>
    <m/>
    <n v="1"/>
    <m/>
    <m/>
    <s v="RED MALE/RED FEMALE"/>
    <s v="R-Quesnel R"/>
    <s v="H-Quesnel River H"/>
    <x v="5"/>
    <s v="BC"/>
    <s v="FRTH"/>
    <s v="UPFR"/>
    <s v="N"/>
    <n v="1.7107586561061843"/>
    <m/>
  </r>
  <r>
    <s v="T"/>
    <n v="4.0999999999999996"/>
    <n v="20171204"/>
    <s v="CDFO"/>
    <s v="CDFO"/>
    <n v="3"/>
    <s v="024202"/>
    <n v="0"/>
    <m/>
    <m/>
    <m/>
    <m/>
    <n v="1"/>
    <n v="2"/>
    <x v="9"/>
    <n v="198803"/>
    <n v="19880329"/>
    <s v="2FS  TOMFR0156"/>
    <s v="2FS  TOMFH0156"/>
    <s v="2FS  TOMFS0156"/>
    <x v="3"/>
    <s v="H"/>
    <s v="P"/>
    <m/>
    <n v="19.5"/>
    <m/>
    <s v="N"/>
    <n v="5000"/>
    <n v="20838"/>
    <m/>
    <m/>
    <n v="5000"/>
    <n v="253"/>
    <m/>
    <m/>
    <m/>
    <n v="1.2E-2"/>
    <n v="335"/>
    <m/>
    <m/>
    <s v="TIME OF RELEASE:YEARLING. SEE 024201-03(1+), 024301-06(SM),024553-55(FALL)"/>
    <s v="R-Eagle R"/>
    <s v="H-Eagle River H"/>
    <x v="6"/>
    <s v="BC"/>
    <s v="FRTH"/>
    <s v="TOMF"/>
    <s v="N"/>
    <n v="1.2141280353200883E-2"/>
    <m/>
  </r>
  <r>
    <s v="N"/>
    <n v="4.0999999999999996"/>
    <n v="20171204"/>
    <s v="CDFO"/>
    <s v="CDFO"/>
    <n v="3"/>
    <s v="!03NOCN9736"/>
    <m/>
    <m/>
    <m/>
    <m/>
    <m/>
    <n v="1"/>
    <n v="3"/>
    <x v="1"/>
    <n v="19980528"/>
    <n v="19980528"/>
    <s v="2FS  LWFRR0302"/>
    <s v="2FS  LWFRH0302"/>
    <s v="2FS  LWFRS0302"/>
    <x v="1"/>
    <s v="H"/>
    <s v="P"/>
    <m/>
    <n v="5"/>
    <m/>
    <s v="N"/>
    <m/>
    <m/>
    <m/>
    <m/>
    <n v="0"/>
    <n v="2787"/>
    <m/>
    <m/>
    <s v="W"/>
    <m/>
    <m/>
    <m/>
    <m/>
    <m/>
    <s v="R-Alouette R S"/>
    <s v="H-Alouette River, South H"/>
    <x v="44"/>
    <s v="BC"/>
    <s v="FRTH"/>
    <s v="LWFR"/>
    <s v="N"/>
    <s v=""/>
    <m/>
  </r>
  <r>
    <s v="T"/>
    <n v="4.0999999999999996"/>
    <n v="20171204"/>
    <s v="CDFO"/>
    <s v="CDFO"/>
    <n v="3"/>
    <s v="023546"/>
    <n v="0"/>
    <m/>
    <m/>
    <m/>
    <m/>
    <n v="1"/>
    <n v="2"/>
    <x v="3"/>
    <n v="198604"/>
    <n v="19860428"/>
    <s v="2FS  TOMFR1958"/>
    <s v="2FS  TOMFH1958"/>
    <s v="2FS  TOMFS1958"/>
    <x v="1"/>
    <s v="H"/>
    <s v="B"/>
    <m/>
    <n v="3.1"/>
    <m/>
    <s v="N"/>
    <n v="5000"/>
    <n v="20602"/>
    <m/>
    <m/>
    <n v="0"/>
    <n v="14076"/>
    <n v="5000"/>
    <n v="515"/>
    <m/>
    <n v="2.4400000000000002E-2"/>
    <n v="4"/>
    <m/>
    <m/>
    <s v="TIME OF RELESE:EARLY SEE 023547"/>
    <s v="R-Shuswap R Middle"/>
    <s v="H-Shuswap River, Middle,"/>
    <x v="11"/>
    <s v="BC"/>
    <s v="FRTH"/>
    <s v="TOMF"/>
    <s v="N"/>
    <n v="0.68323463741384327"/>
    <m/>
  </r>
  <r>
    <s v="T"/>
    <n v="4.0999999999999996"/>
    <n v="20171204"/>
    <s v="CDFO"/>
    <s v="CDFO"/>
    <n v="3"/>
    <s v="023603"/>
    <n v="0"/>
    <m/>
    <m/>
    <m/>
    <m/>
    <n v="1"/>
    <n v="1"/>
    <x v="3"/>
    <n v="198604"/>
    <n v="19860421"/>
    <s v="2FS  UPFRR0127"/>
    <s v="2FS  UPFRH0155"/>
    <s v="2FS  UPFRS0127"/>
    <x v="1"/>
    <s v="H"/>
    <s v="B"/>
    <m/>
    <n v="4.2"/>
    <m/>
    <s v="N"/>
    <n v="5000"/>
    <n v="27406"/>
    <m/>
    <m/>
    <n v="0"/>
    <n v="11474"/>
    <n v="5000"/>
    <n v="151"/>
    <m/>
    <n v="5.4999999999999997E-3"/>
    <n v="1"/>
    <m/>
    <m/>
    <s v="TIME OF RELEASE: EARLY RELEASE SEE 023602,04"/>
    <s v="R-Fontoniko Cr"/>
    <s v="H-Quesnel River H"/>
    <x v="34"/>
    <s v="BC"/>
    <s v="FRTH"/>
    <s v="UPFR"/>
    <s v="N"/>
    <n v="0.41866744508501785"/>
    <m/>
  </r>
  <r>
    <s v="T"/>
    <n v="4.0999999999999996"/>
    <n v="20171204"/>
    <s v="CDFO"/>
    <s v="CDFO"/>
    <n v="3"/>
    <s v="025823"/>
    <n v="0"/>
    <m/>
    <m/>
    <m/>
    <m/>
    <n v="1"/>
    <n v="2"/>
    <x v="17"/>
    <n v="198904"/>
    <n v="19890410"/>
    <s v="2FS  TOMFR1958"/>
    <s v="2FS  TOMFH1958"/>
    <s v="2FS  TOMFS1958"/>
    <x v="1"/>
    <s v="H"/>
    <s v="B"/>
    <m/>
    <n v="3.3"/>
    <n v="7"/>
    <s v="N"/>
    <n v="5000"/>
    <n v="25104"/>
    <m/>
    <m/>
    <n v="0"/>
    <n v="209896"/>
    <m/>
    <m/>
    <s v="W"/>
    <m/>
    <n v="1"/>
    <m/>
    <m/>
    <s v="TIME OF RELEASE:EARLY. SEE 025824"/>
    <s v="R-Shuswap R Middle"/>
    <s v="H-Shuswap River, Middle,"/>
    <x v="11"/>
    <s v="BC"/>
    <s v="FRTH"/>
    <s v="TOMF"/>
    <s v="N"/>
    <n v="8.3610579987253022"/>
    <m/>
  </r>
  <r>
    <s v="T"/>
    <n v="4.0999999999999996"/>
    <n v="20171204"/>
    <s v="CDFO"/>
    <s v="CDFO"/>
    <n v="3"/>
    <s v="180342"/>
    <n v="0"/>
    <m/>
    <m/>
    <m/>
    <m/>
    <n v="1"/>
    <n v="2"/>
    <x v="13"/>
    <n v="199204"/>
    <n v="19920427"/>
    <s v="2FS  TOMFR1958"/>
    <s v="2FS  TOMFH1958"/>
    <s v="2FS  TOMFS1958"/>
    <x v="1"/>
    <s v="H"/>
    <s v="B"/>
    <m/>
    <n v="8"/>
    <n v="85"/>
    <s v="N"/>
    <n v="5000"/>
    <n v="50214"/>
    <m/>
    <m/>
    <n v="0"/>
    <n v="358838"/>
    <n v="5000"/>
    <n v="354"/>
    <s v="W"/>
    <n v="7.0000000000000001E-3"/>
    <n v="25"/>
    <n v="2000"/>
    <m/>
    <s v="TIME OF RELEASE: EARLY. SEE ALSO 180343"/>
    <s v="R-Shuswap R Middle"/>
    <s v="H-Shuswap River, Middle,"/>
    <x v="11"/>
    <s v="BC"/>
    <s v="FRTH"/>
    <s v="TOMF"/>
    <s v="N"/>
    <n v="7.1461743736806467"/>
    <m/>
  </r>
  <r>
    <s v="N"/>
    <n v="4.0999999999999996"/>
    <n v="20171204"/>
    <s v="CDFO"/>
    <s v="CDFO"/>
    <n v="3"/>
    <s v="!03NOCN9812"/>
    <m/>
    <m/>
    <m/>
    <m/>
    <m/>
    <n v="1"/>
    <n v="1"/>
    <x v="19"/>
    <n v="19990615"/>
    <n v="19990615"/>
    <s v="2FS  UPFRR1890"/>
    <s v="2FS  UPFRH0270"/>
    <s v="2FS  UPFRS1890"/>
    <x v="2"/>
    <s v="H"/>
    <s v="B"/>
    <m/>
    <n v="1.84"/>
    <n v="55"/>
    <s v="N"/>
    <m/>
    <m/>
    <m/>
    <m/>
    <n v="0"/>
    <n v="73934"/>
    <m/>
    <m/>
    <s v="B"/>
    <m/>
    <m/>
    <m/>
    <m/>
    <s v="FED FRY RELEASED TO UPPER DOME AND OOG CREEKS (TRIB OF DOME)."/>
    <s v="R-Dome Cr"/>
    <s v="H-Penny H"/>
    <x v="15"/>
    <s v="BC"/>
    <s v="FRTH"/>
    <s v="UPFR"/>
    <s v="N"/>
    <s v=""/>
    <m/>
  </r>
  <r>
    <s v="N"/>
    <n v="4.0999999999999996"/>
    <n v="20171204"/>
    <s v="CDFO"/>
    <s v="CDFO"/>
    <n v="3"/>
    <s v="!03NOCN0733"/>
    <m/>
    <m/>
    <m/>
    <m/>
    <m/>
    <n v="1"/>
    <n v="2"/>
    <x v="27"/>
    <n v="200805"/>
    <n v="200805"/>
    <s v="2FS  TOMFR0161"/>
    <s v="2FS  TOMFH1650"/>
    <s v="2FS  TOMFS0161"/>
    <x v="1"/>
    <s v="H"/>
    <s v="B"/>
    <s v="FR"/>
    <n v="3"/>
    <m/>
    <s v="N"/>
    <m/>
    <m/>
    <m/>
    <m/>
    <n v="0"/>
    <n v="600"/>
    <m/>
    <m/>
    <s v="B"/>
    <m/>
    <m/>
    <m/>
    <m/>
    <s v="CLASSROOM INCUBATION"/>
    <s v="R-Shuswap R Low"/>
    <s v="H-N Okanagan-Shuswap Sch"/>
    <x v="1"/>
    <s v="BC"/>
    <s v="FRTH"/>
    <s v="TOMF"/>
    <s v="N"/>
    <s v=""/>
    <m/>
  </r>
  <r>
    <s v="N"/>
    <n v="4.0999999999999996"/>
    <n v="20171204"/>
    <s v="CDFO"/>
    <s v="CDFO"/>
    <n v="3"/>
    <s v="!03NOCN9975"/>
    <m/>
    <m/>
    <m/>
    <m/>
    <m/>
    <n v="1"/>
    <n v="1"/>
    <x v="34"/>
    <n v="20000626"/>
    <n v="20000626"/>
    <s v="2FS  LWFRR0152"/>
    <s v="2FS  LWFRH0152"/>
    <s v="2FS  LWFRS0152"/>
    <x v="2"/>
    <s v="H"/>
    <s v="B"/>
    <m/>
    <n v="4"/>
    <m/>
    <s v="N"/>
    <m/>
    <m/>
    <m/>
    <m/>
    <n v="0"/>
    <n v="46000"/>
    <m/>
    <m/>
    <s v="B"/>
    <m/>
    <m/>
    <m/>
    <m/>
    <s v="FED FRY RELEASE. SMOLTED EARLY, SHOULD HAVE OVER-WINTERED."/>
    <s v="R-Birkenhead R"/>
    <s v="H-Birkenhead River H"/>
    <x v="12"/>
    <s v="BC"/>
    <s v="FRTH"/>
    <s v="LWFR"/>
    <s v="N"/>
    <s v=""/>
    <m/>
  </r>
  <r>
    <s v="T"/>
    <n v="4.0999999999999996"/>
    <n v="20171204"/>
    <s v="CDFO"/>
    <s v="CDFO"/>
    <n v="3"/>
    <s v="025343"/>
    <n v="0"/>
    <m/>
    <m/>
    <m/>
    <m/>
    <n v="1"/>
    <n v="2"/>
    <x v="5"/>
    <n v="19880510"/>
    <n v="19880511"/>
    <s v="2FS  TOMFR0161"/>
    <s v="2FS  TOMFH1958"/>
    <s v="2FS  TOMFS0161"/>
    <x v="1"/>
    <s v="H"/>
    <s v="B"/>
    <m/>
    <n v="4.3"/>
    <n v="74"/>
    <s v="N"/>
    <n v="5000"/>
    <n v="26032"/>
    <m/>
    <m/>
    <n v="0"/>
    <n v="420885"/>
    <n v="5000"/>
    <n v="183"/>
    <s v="W"/>
    <n v="7.0000000000000001E-3"/>
    <n v="2"/>
    <m/>
    <m/>
    <s v="TIME OF RELEASE: LATE RELEASE"/>
    <s v="R-Shuswap R Low"/>
    <s v="H-Shuswap River, Middle,"/>
    <x v="1"/>
    <s v="BC"/>
    <s v="FRTH"/>
    <s v="TOMF"/>
    <s v="N"/>
    <n v="16.167985556238477"/>
    <m/>
  </r>
  <r>
    <s v="N"/>
    <n v="4.0999999999999996"/>
    <n v="20171204"/>
    <s v="CDFO"/>
    <s v="CDFO"/>
    <n v="3"/>
    <s v="!03NOCN8532"/>
    <m/>
    <m/>
    <m/>
    <m/>
    <m/>
    <n v="1"/>
    <n v="1"/>
    <x v="3"/>
    <n v="198704"/>
    <n v="19870430"/>
    <s v="2FS  UPFRR2572"/>
    <s v="2FS  UPFRH0270"/>
    <s v="2FS  UPFRS0127"/>
    <x v="3"/>
    <s v="H"/>
    <s v="B"/>
    <m/>
    <n v="12"/>
    <m/>
    <s v="N"/>
    <m/>
    <m/>
    <m/>
    <m/>
    <n v="0"/>
    <n v="309"/>
    <m/>
    <m/>
    <m/>
    <m/>
    <m/>
    <m/>
    <m/>
    <s v="YEARLING RELEASE"/>
    <s v="R-Red Mountain Cr"/>
    <s v="H-Penny H"/>
    <x v="34"/>
    <s v="BC"/>
    <s v="FRTH"/>
    <s v="UPFR"/>
    <s v="N"/>
    <s v=""/>
    <m/>
  </r>
  <r>
    <s v="N"/>
    <n v="4.0999999999999996"/>
    <n v="20171204"/>
    <s v="CDFO"/>
    <s v="CDFO"/>
    <n v="3"/>
    <s v="!03NOCN1569"/>
    <m/>
    <m/>
    <m/>
    <m/>
    <m/>
    <n v="1"/>
    <n v="1"/>
    <x v="12"/>
    <n v="20160530"/>
    <n v="20160614"/>
    <s v="2FS  TOMMR0160"/>
    <s v="2FS  TOMMH0160"/>
    <s v="2FS  TOMMS0160"/>
    <x v="2"/>
    <s v="H"/>
    <s v="P"/>
    <s v="FR"/>
    <n v="2.4"/>
    <m/>
    <s v="N"/>
    <m/>
    <m/>
    <m/>
    <m/>
    <n v="0"/>
    <n v="17092"/>
    <m/>
    <m/>
    <s v="B"/>
    <m/>
    <m/>
    <m/>
    <m/>
    <m/>
    <s v="R-Spius Cr"/>
    <s v="H-Spius Creek H"/>
    <x v="19"/>
    <s v="BC"/>
    <s v="FRTH"/>
    <s v="TOMM"/>
    <s v="N"/>
    <s v=""/>
    <m/>
  </r>
  <r>
    <s v="T"/>
    <n v="4.0999999999999996"/>
    <n v="20171204"/>
    <s v="CDFO"/>
    <s v="CDFO"/>
    <n v="3"/>
    <s v="180778"/>
    <n v="12"/>
    <m/>
    <m/>
    <m/>
    <m/>
    <n v="1"/>
    <n v="2"/>
    <x v="12"/>
    <n v="20160713"/>
    <n v="20160713"/>
    <s v="2FS  UPFRR0272"/>
    <s v="2FS  TOMMH0160"/>
    <s v="2FS  UPFRS0272"/>
    <x v="2"/>
    <s v="H"/>
    <s v="P"/>
    <s v="FR"/>
    <n v="2.8"/>
    <m/>
    <s v="N"/>
    <n v="5000"/>
    <n v="5323"/>
    <m/>
    <m/>
    <m/>
    <m/>
    <m/>
    <m/>
    <s v="C"/>
    <n v="0"/>
    <n v="1"/>
    <n v="100"/>
    <m/>
    <m/>
    <s v="R-Chilko R"/>
    <s v="H-Spius Creek H"/>
    <x v="0"/>
    <s v="BC"/>
    <s v="FRTH"/>
    <s v="UPFR"/>
    <s v="N"/>
    <n v="0"/>
    <m/>
  </r>
  <r>
    <s v="N"/>
    <n v="4.0999999999999996"/>
    <n v="20171204"/>
    <s v="CDFO"/>
    <s v="CDFO"/>
    <n v="3"/>
    <s v="!03NOCN1476"/>
    <m/>
    <m/>
    <m/>
    <m/>
    <m/>
    <n v="1"/>
    <n v="2"/>
    <x v="6"/>
    <n v="20150608"/>
    <n v="20150610"/>
    <s v="2FS  UPFRR0345"/>
    <s v="2FS  UPFRH2150"/>
    <s v="2FS  UPFRS0155"/>
    <x v="2"/>
    <s v="H"/>
    <s v="B"/>
    <s v="FR"/>
    <m/>
    <m/>
    <s v="N"/>
    <m/>
    <m/>
    <m/>
    <m/>
    <n v="0"/>
    <n v="245"/>
    <m/>
    <m/>
    <s v="B"/>
    <m/>
    <m/>
    <m/>
    <m/>
    <m/>
    <s v="R-Nechako R"/>
    <s v="H-Nechako Lks (Vanderh) S"/>
    <x v="5"/>
    <s v="BC"/>
    <s v="FRTH"/>
    <s v="UPFR"/>
    <s v="N"/>
    <s v=""/>
    <m/>
  </r>
  <r>
    <s v="T"/>
    <n v="4.0999999999999996"/>
    <n v="20171204"/>
    <s v="CDFO"/>
    <s v="CDFO"/>
    <n v="3"/>
    <s v="022427"/>
    <n v="0"/>
    <m/>
    <m/>
    <m/>
    <m/>
    <n v="1"/>
    <n v="2"/>
    <x v="15"/>
    <n v="198304"/>
    <n v="19830401"/>
    <s v="2FS  UPFRR0155"/>
    <s v="2FS  UPFRH0155"/>
    <s v="2FS  UPFRS0155"/>
    <x v="2"/>
    <s v="H"/>
    <s v="B"/>
    <m/>
    <n v="1.7"/>
    <m/>
    <s v="N"/>
    <n v="5000"/>
    <n v="24802"/>
    <m/>
    <m/>
    <n v="5000"/>
    <n v="1033"/>
    <m/>
    <m/>
    <m/>
    <n v="0.04"/>
    <n v="23"/>
    <m/>
    <m/>
    <s v="RELEASE TIMING STUDY - RED FLESH"/>
    <s v="R-Quesnel R"/>
    <s v="H-Quesnel River H"/>
    <x v="5"/>
    <s v="BC"/>
    <s v="FRTH"/>
    <s v="UPFR"/>
    <s v="N"/>
    <n v="4.1649866946214018E-2"/>
    <m/>
  </r>
  <r>
    <s v="N"/>
    <n v="4.0999999999999996"/>
    <n v="20171204"/>
    <s v="CDFO"/>
    <s v="CDFO"/>
    <n v="3"/>
    <s v="!03NOCN1489"/>
    <m/>
    <m/>
    <m/>
    <m/>
    <m/>
    <n v="1"/>
    <n v="2"/>
    <x v="6"/>
    <n v="20150501"/>
    <n v="20150615"/>
    <s v="2FS  TOMFR0161"/>
    <s v="2FS  TOMFH2083"/>
    <s v="2FS  TOMFS0161"/>
    <x v="2"/>
    <s v="H"/>
    <s v="B"/>
    <s v="MX"/>
    <n v="3"/>
    <m/>
    <s v="N"/>
    <m/>
    <m/>
    <m/>
    <m/>
    <n v="0"/>
    <n v="270"/>
    <m/>
    <m/>
    <s v="B"/>
    <m/>
    <m/>
    <m/>
    <m/>
    <m/>
    <s v="R-Shuswap R Low"/>
    <s v="H-Revelstoke Schools"/>
    <x v="1"/>
    <s v="BC"/>
    <s v="FRTH"/>
    <s v="TOMF"/>
    <s v="N"/>
    <s v=""/>
    <m/>
  </r>
  <r>
    <s v="N"/>
    <n v="4.0999999999999996"/>
    <n v="20171204"/>
    <s v="CDFO"/>
    <s v="CDFO"/>
    <n v="3"/>
    <s v="!03NOCN1490"/>
    <m/>
    <m/>
    <m/>
    <m/>
    <m/>
    <n v="1"/>
    <n v="2"/>
    <x v="6"/>
    <n v="20150501"/>
    <n v="20150615"/>
    <s v="2FS  TOMFR0161"/>
    <s v="2FS  TOMFH2559"/>
    <s v="2FS  TOMFS0161"/>
    <x v="2"/>
    <s v="H"/>
    <s v="B"/>
    <s v="MX"/>
    <n v="3"/>
    <m/>
    <s v="N"/>
    <m/>
    <m/>
    <m/>
    <m/>
    <n v="0"/>
    <n v="1170"/>
    <m/>
    <m/>
    <s v="B"/>
    <m/>
    <m/>
    <m/>
    <m/>
    <m/>
    <s v="R-Shuswap R Low"/>
    <s v="H-Vernon Schools"/>
    <x v="1"/>
    <s v="BC"/>
    <s v="FRTH"/>
    <s v="TOMF"/>
    <s v="N"/>
    <s v=""/>
    <m/>
  </r>
  <r>
    <s v="N"/>
    <n v="4.0999999999999996"/>
    <n v="20171204"/>
    <s v="CDFO"/>
    <s v="CDFO"/>
    <n v="3"/>
    <s v="!03NOCN0458"/>
    <m/>
    <m/>
    <m/>
    <m/>
    <m/>
    <n v="1"/>
    <n v="2"/>
    <x v="29"/>
    <n v="200505"/>
    <n v="200505"/>
    <s v="2FS  TOMFR0161"/>
    <s v="2FS  TOMFH2559"/>
    <s v="2FS  TOMFS0161"/>
    <x v="1"/>
    <s v="H"/>
    <s v="B"/>
    <s v="FR"/>
    <n v="3"/>
    <m/>
    <s v="N"/>
    <m/>
    <m/>
    <m/>
    <m/>
    <n v="0"/>
    <n v="1000"/>
    <m/>
    <m/>
    <s v="B"/>
    <m/>
    <m/>
    <m/>
    <m/>
    <m/>
    <s v="R-Shuswap R Low"/>
    <s v="H-Vernon Schools"/>
    <x v="1"/>
    <s v="BC"/>
    <s v="FRTH"/>
    <s v="TOMF"/>
    <s v="N"/>
    <s v=""/>
    <m/>
  </r>
  <r>
    <s v="T"/>
    <n v="4.0999999999999996"/>
    <n v="20171204"/>
    <s v="CDFO"/>
    <s v="CDFO"/>
    <n v="3"/>
    <s v="180272"/>
    <n v="12"/>
    <m/>
    <m/>
    <m/>
    <m/>
    <n v="1"/>
    <n v="2"/>
    <x v="6"/>
    <n v="20150525"/>
    <n v="20150525"/>
    <s v="2FS  TOMFR1958"/>
    <s v="2FS  TOMFH1958"/>
    <s v="2FS  TOMFS1958"/>
    <x v="1"/>
    <s v="H"/>
    <s v="P"/>
    <s v="FR"/>
    <n v="8.64"/>
    <n v="89"/>
    <s v="N"/>
    <n v="5000"/>
    <n v="24875"/>
    <m/>
    <m/>
    <n v="5000"/>
    <n v="1689"/>
    <m/>
    <m/>
    <s v="B"/>
    <n v="0.06"/>
    <n v="56"/>
    <m/>
    <m/>
    <m/>
    <s v="R-Shuswap R Middle"/>
    <s v="H-Shuswap River, Middle,"/>
    <x v="11"/>
    <s v="BC"/>
    <s v="FRTH"/>
    <s v="TOMF"/>
    <s v="N"/>
    <n v="6.7899497487437191E-2"/>
    <m/>
  </r>
  <r>
    <s v="T"/>
    <n v="4.0999999999999996"/>
    <n v="20171204"/>
    <s v="CDFO"/>
    <s v="CDFO"/>
    <n v="3"/>
    <s v="181690"/>
    <n v="12"/>
    <m/>
    <m/>
    <m/>
    <m/>
    <n v="1"/>
    <n v="1"/>
    <x v="35"/>
    <n v="20150422"/>
    <n v="20150422"/>
    <s v="2FS  TOMMR0253"/>
    <s v="2FS  TOMMH0160"/>
    <s v="2FS  TOMMS0253"/>
    <x v="3"/>
    <s v="H"/>
    <s v="B"/>
    <s v="MX"/>
    <n v="17.75"/>
    <n v="116"/>
    <s v="N"/>
    <n v="5000"/>
    <n v="5693"/>
    <m/>
    <m/>
    <n v="0"/>
    <n v="92"/>
    <n v="5000"/>
    <n v="69"/>
    <s v="W"/>
    <n v="1.2E-2"/>
    <n v="209"/>
    <m/>
    <m/>
    <m/>
    <s v="R-Nicola R"/>
    <s v="H-Spius Creek H"/>
    <x v="7"/>
    <s v="BC"/>
    <s v="FRTH"/>
    <s v="TOMM"/>
    <s v="N"/>
    <n v="1.6160196732829792E-2"/>
    <m/>
  </r>
  <r>
    <s v="T"/>
    <n v="4.0999999999999996"/>
    <n v="20171204"/>
    <s v="CDFO"/>
    <s v="CDFO"/>
    <n v="3"/>
    <s v="181791"/>
    <n v="12"/>
    <m/>
    <m/>
    <m/>
    <m/>
    <n v="1"/>
    <n v="2"/>
    <x v="6"/>
    <n v="20150615"/>
    <n v="20150615"/>
    <s v="2FS  UPFRR0272"/>
    <s v="2FS  TOMMH0160"/>
    <s v="2FS  UPFRS0272"/>
    <x v="2"/>
    <s v="H"/>
    <s v="B"/>
    <s v="MX"/>
    <n v="3.35"/>
    <m/>
    <s v="N"/>
    <n v="5000"/>
    <n v="42754"/>
    <m/>
    <m/>
    <n v="0"/>
    <n v="1108"/>
    <m/>
    <m/>
    <s v="B"/>
    <n v="0"/>
    <n v="1"/>
    <n v="1000"/>
    <m/>
    <m/>
    <s v="R-Chilko R"/>
    <s v="H-Spius Creek H"/>
    <x v="0"/>
    <s v="BC"/>
    <s v="FRTH"/>
    <s v="UPFR"/>
    <s v="N"/>
    <n v="2.5915703793797071E-2"/>
    <m/>
  </r>
  <r>
    <s v="T"/>
    <n v="4.0999999999999996"/>
    <n v="20171204"/>
    <s v="CDFO"/>
    <s v="CDFO"/>
    <n v="3"/>
    <s v="183688"/>
    <n v="12"/>
    <m/>
    <m/>
    <m/>
    <m/>
    <n v="1"/>
    <n v="2"/>
    <x v="6"/>
    <n v="20150512"/>
    <n v="20150514"/>
    <s v="2FS  TOMFR0161"/>
    <s v="2FS  TOMFH1958"/>
    <s v="2FS  TOMFS0161"/>
    <x v="1"/>
    <s v="H"/>
    <s v="B"/>
    <s v="MX"/>
    <n v="5.92"/>
    <n v="79"/>
    <s v="N"/>
    <n v="5000"/>
    <n v="39467"/>
    <m/>
    <m/>
    <n v="5000"/>
    <n v="4263"/>
    <m/>
    <m/>
    <s v="B"/>
    <n v="0.05"/>
    <n v="15"/>
    <n v="200"/>
    <m/>
    <m/>
    <s v="R-Shuswap R Low"/>
    <s v="H-Shuswap River, Middle,"/>
    <x v="1"/>
    <s v="BC"/>
    <s v="FRTH"/>
    <s v="TOMF"/>
    <s v="N"/>
    <n v="0.10801429041984442"/>
    <m/>
  </r>
  <r>
    <s v="T"/>
    <n v="4.0999999999999996"/>
    <n v="20171204"/>
    <s v="CDFO"/>
    <s v="CDFO"/>
    <n v="3"/>
    <s v="183689"/>
    <n v="12"/>
    <m/>
    <m/>
    <m/>
    <m/>
    <n v="1"/>
    <n v="2"/>
    <x v="6"/>
    <n v="20150525"/>
    <n v="20150525"/>
    <s v="2FS  TOMFR1958"/>
    <s v="2FS  TOMFH1958"/>
    <s v="2FS  TOMFS1958"/>
    <x v="1"/>
    <s v="H"/>
    <s v="P"/>
    <s v="FR"/>
    <n v="8.64"/>
    <n v="89"/>
    <s v="N"/>
    <n v="5000"/>
    <n v="47308"/>
    <m/>
    <m/>
    <n v="5000"/>
    <n v="3212"/>
    <m/>
    <m/>
    <s v="B"/>
    <n v="0.06"/>
    <n v="55"/>
    <m/>
    <m/>
    <m/>
    <s v="R-Shuswap R Middle"/>
    <s v="H-Shuswap River, Middle,"/>
    <x v="11"/>
    <s v="BC"/>
    <s v="FRTH"/>
    <s v="TOMF"/>
    <s v="N"/>
    <n v="6.789549336264479E-2"/>
    <m/>
  </r>
  <r>
    <s v="T"/>
    <n v="4.0999999999999996"/>
    <n v="20171204"/>
    <s v="CDFO"/>
    <s v="CDFO"/>
    <n v="3"/>
    <s v="183388"/>
    <n v="12"/>
    <m/>
    <m/>
    <m/>
    <m/>
    <n v="1"/>
    <n v="2"/>
    <x v="6"/>
    <n v="20150512"/>
    <n v="20150514"/>
    <s v="2FS  TOMFR0161"/>
    <s v="2FS  TOMFH1958"/>
    <s v="2FS  TOMFS0161"/>
    <x v="1"/>
    <s v="H"/>
    <s v="B"/>
    <s v="MX"/>
    <n v="5.92"/>
    <n v="79"/>
    <s v="N"/>
    <n v="5000"/>
    <n v="46616"/>
    <m/>
    <m/>
    <n v="5000"/>
    <n v="7925"/>
    <m/>
    <m/>
    <s v="B"/>
    <n v="7.4999999999999997E-2"/>
    <n v="21"/>
    <n v="200"/>
    <m/>
    <m/>
    <s v="R-Shuswap R Low"/>
    <s v="H-Shuswap River, Middle,"/>
    <x v="1"/>
    <s v="BC"/>
    <s v="FRTH"/>
    <s v="TOMF"/>
    <s v="N"/>
    <n v="0.17000600652136605"/>
    <m/>
  </r>
  <r>
    <s v="T"/>
    <n v="4.0999999999999996"/>
    <n v="20171204"/>
    <s v="CDFO"/>
    <s v="CDFO"/>
    <n v="3"/>
    <s v="183389"/>
    <n v="12"/>
    <m/>
    <m/>
    <m/>
    <m/>
    <n v="1"/>
    <n v="2"/>
    <x v="6"/>
    <n v="20150512"/>
    <n v="20150514"/>
    <s v="2FS  TOMFR0161"/>
    <s v="2FS  TOMFH1958"/>
    <s v="2FS  TOMFS0161"/>
    <x v="1"/>
    <s v="H"/>
    <s v="B"/>
    <s v="MX"/>
    <n v="5.92"/>
    <n v="79"/>
    <s v="N"/>
    <n v="5000"/>
    <n v="50643"/>
    <m/>
    <m/>
    <n v="5000"/>
    <n v="5471"/>
    <m/>
    <m/>
    <s v="B"/>
    <n v="0.05"/>
    <n v="19"/>
    <n v="200"/>
    <m/>
    <m/>
    <s v="R-Shuswap R Low"/>
    <s v="H-Shuswap River, Middle,"/>
    <x v="1"/>
    <s v="BC"/>
    <s v="FRTH"/>
    <s v="TOMF"/>
    <s v="N"/>
    <n v="0.10803072487806804"/>
    <m/>
  </r>
  <r>
    <s v="T"/>
    <n v="4.0999999999999996"/>
    <n v="20171204"/>
    <s v="CDFO"/>
    <s v="CDFO"/>
    <n v="3"/>
    <s v="183870"/>
    <n v="12"/>
    <m/>
    <m/>
    <m/>
    <m/>
    <n v="1"/>
    <n v="2"/>
    <x v="6"/>
    <n v="20150525"/>
    <n v="20150525"/>
    <s v="2FS  TOMFR1958"/>
    <s v="2FS  TOMFH1958"/>
    <s v="2FS  TOMFS1958"/>
    <x v="1"/>
    <s v="H"/>
    <s v="P"/>
    <s v="FR"/>
    <n v="8.64"/>
    <n v="89"/>
    <s v="N"/>
    <n v="5000"/>
    <n v="18941"/>
    <m/>
    <m/>
    <n v="5000"/>
    <n v="1286"/>
    <m/>
    <m/>
    <s v="B"/>
    <n v="0.06"/>
    <n v="55"/>
    <m/>
    <m/>
    <m/>
    <s v="R-Shuswap R Middle"/>
    <s v="H-Shuswap River, Middle,"/>
    <x v="11"/>
    <s v="BC"/>
    <s v="FRTH"/>
    <s v="TOMF"/>
    <s v="N"/>
    <n v="6.7895042500395963E-2"/>
    <m/>
  </r>
  <r>
    <s v="T"/>
    <n v="4.0999999999999996"/>
    <n v="20171204"/>
    <s v="CDFO"/>
    <s v="CDFO"/>
    <n v="3"/>
    <s v="183390"/>
    <n v="12"/>
    <m/>
    <m/>
    <m/>
    <m/>
    <n v="1"/>
    <n v="2"/>
    <x v="6"/>
    <n v="20150512"/>
    <n v="20150514"/>
    <s v="2FS  TOMFR0161"/>
    <s v="2FS  TOMFH1958"/>
    <s v="2FS  TOMFS0161"/>
    <x v="1"/>
    <s v="H"/>
    <s v="B"/>
    <s v="MX"/>
    <n v="5.92"/>
    <n v="79"/>
    <s v="N"/>
    <n v="5000"/>
    <n v="50222"/>
    <m/>
    <m/>
    <n v="5000"/>
    <n v="5425"/>
    <m/>
    <m/>
    <s v="B"/>
    <n v="0.05"/>
    <n v="18"/>
    <n v="200"/>
    <m/>
    <m/>
    <s v="R-Shuswap R Low"/>
    <s v="H-Shuswap River, Middle,"/>
    <x v="1"/>
    <s v="BC"/>
    <s v="FRTH"/>
    <s v="TOMF"/>
    <s v="N"/>
    <n v="0.10802038947074986"/>
    <m/>
  </r>
  <r>
    <s v="T"/>
    <n v="4.0999999999999996"/>
    <n v="20171204"/>
    <s v="CDFO"/>
    <s v="CDFO"/>
    <n v="3"/>
    <s v="025850"/>
    <n v="0"/>
    <m/>
    <m/>
    <m/>
    <m/>
    <n v="1"/>
    <n v="2"/>
    <x v="17"/>
    <n v="198905"/>
    <n v="19890508"/>
    <s v="2FS  TOMFR0156"/>
    <s v="2FS  TOMFH0156"/>
    <s v="2FS  TOMFS0156"/>
    <x v="2"/>
    <s v="H"/>
    <s v="B"/>
    <m/>
    <n v="3.5"/>
    <m/>
    <s v="N"/>
    <n v="5000"/>
    <n v="27697"/>
    <m/>
    <m/>
    <n v="0"/>
    <n v="40766"/>
    <n v="5000"/>
    <n v="161"/>
    <m/>
    <n v="5.7999999999999996E-3"/>
    <n v="2"/>
    <m/>
    <m/>
    <s v="EARLY RELEASE(LOWER SITE)"/>
    <s v="R-Eagle R"/>
    <s v="H-Eagle River H"/>
    <x v="6"/>
    <s v="BC"/>
    <s v="FRTH"/>
    <s v="TOMF"/>
    <s v="N"/>
    <n v="1.4718561577066109"/>
    <m/>
  </r>
  <r>
    <s v="N"/>
    <n v="4.0999999999999996"/>
    <n v="20171204"/>
    <s v="CDFO"/>
    <s v="CDFO"/>
    <n v="3"/>
    <s v="!03NOCN1534"/>
    <m/>
    <m/>
    <m/>
    <m/>
    <m/>
    <n v="1"/>
    <n v="2"/>
    <x v="12"/>
    <n v="20160603"/>
    <n v="20160610"/>
    <s v="2FS  UPFRR0325"/>
    <s v="2FS  UPFRH0155"/>
    <s v="2FS  UPFRS0155"/>
    <x v="2"/>
    <s v="H"/>
    <s v="P"/>
    <m/>
    <n v="2.5"/>
    <m/>
    <s v="N"/>
    <m/>
    <m/>
    <m/>
    <m/>
    <n v="0"/>
    <n v="1020"/>
    <m/>
    <m/>
    <s v="B"/>
    <m/>
    <m/>
    <m/>
    <m/>
    <m/>
    <s v="R-Fraser R Up"/>
    <s v="H-Quesnel River H"/>
    <x v="5"/>
    <s v="BC"/>
    <s v="FRTH"/>
    <s v="UPFR"/>
    <s v="N"/>
    <s v=""/>
    <m/>
  </r>
  <r>
    <s v="N"/>
    <n v="4.0999999999999996"/>
    <n v="20171204"/>
    <s v="CDFO"/>
    <s v="CDFO"/>
    <n v="3"/>
    <s v="!03NOCN1548"/>
    <m/>
    <m/>
    <m/>
    <m/>
    <m/>
    <n v="1"/>
    <n v="2"/>
    <x v="12"/>
    <n v="20160503"/>
    <n v="20160503"/>
    <s v="2FS  LWFRR0154"/>
    <s v="2FS  LWFRH0154"/>
    <s v="2FS  LWFRS0154"/>
    <x v="1"/>
    <s v="H"/>
    <s v="P"/>
    <s v="FR"/>
    <n v="8.33"/>
    <n v="89"/>
    <s v="N"/>
    <m/>
    <m/>
    <m/>
    <m/>
    <n v="0"/>
    <n v="151884"/>
    <m/>
    <m/>
    <s v="W"/>
    <m/>
    <m/>
    <m/>
    <m/>
    <m/>
    <s v="R-Chehalis R"/>
    <s v="H-Chehalis River H"/>
    <x v="30"/>
    <s v="BC"/>
    <s v="FRTH"/>
    <s v="LWFR"/>
    <s v="N"/>
    <s v=""/>
    <m/>
  </r>
  <r>
    <s v="T"/>
    <n v="4.0999999999999996"/>
    <n v="20171204"/>
    <s v="CDFO"/>
    <s v="CDFO"/>
    <n v="3"/>
    <s v="183966"/>
    <n v="12"/>
    <m/>
    <m/>
    <m/>
    <m/>
    <n v="1"/>
    <n v="3"/>
    <x v="12"/>
    <n v="20160609"/>
    <n v="20160609"/>
    <s v="2FS  LWFRR0229"/>
    <s v="2FS  LWFRH0154"/>
    <s v="2FS  LWFRS0229"/>
    <x v="1"/>
    <s v="H"/>
    <s v="P"/>
    <s v="FR"/>
    <n v="6.11"/>
    <n v="84"/>
    <s v="N"/>
    <n v="5000"/>
    <n v="51904"/>
    <m/>
    <m/>
    <n v="5000"/>
    <n v="2440"/>
    <m/>
    <m/>
    <s v="W"/>
    <n v="4.4900000000000002E-2"/>
    <n v="8"/>
    <n v="1136"/>
    <m/>
    <m/>
    <s v="R-Harrison R"/>
    <s v="H-Chehalis River H"/>
    <x v="14"/>
    <s v="BC"/>
    <s v="FRTH"/>
    <s v="LWFR"/>
    <s v="N"/>
    <n v="4.7009864364981502E-2"/>
    <m/>
  </r>
  <r>
    <s v="T"/>
    <n v="4.0999999999999996"/>
    <n v="20171204"/>
    <s v="CDFO"/>
    <s v="CDFO"/>
    <n v="3"/>
    <s v="183967"/>
    <n v="12"/>
    <m/>
    <m/>
    <m/>
    <m/>
    <n v="1"/>
    <n v="3"/>
    <x v="12"/>
    <n v="20160609"/>
    <n v="20160609"/>
    <s v="2FS  LWFRR0229"/>
    <s v="2FS  LWFRH0154"/>
    <s v="2FS  LWFRS0229"/>
    <x v="1"/>
    <s v="H"/>
    <s v="P"/>
    <s v="FR"/>
    <n v="6.11"/>
    <n v="84"/>
    <s v="N"/>
    <n v="5000"/>
    <n v="56871"/>
    <m/>
    <m/>
    <n v="5000"/>
    <n v="502"/>
    <m/>
    <m/>
    <s v="W"/>
    <n v="8.8000000000000005E-3"/>
    <n v="9"/>
    <n v="1714"/>
    <m/>
    <m/>
    <s v="R-Harrison R"/>
    <s v="H-Chehalis River H"/>
    <x v="14"/>
    <s v="BC"/>
    <s v="FRTH"/>
    <s v="LWFR"/>
    <s v="N"/>
    <n v="8.8269944259816071E-3"/>
    <m/>
  </r>
  <r>
    <s v="T"/>
    <n v="4.0999999999999996"/>
    <n v="20171204"/>
    <s v="CDFO"/>
    <s v="CDFO"/>
    <n v="3"/>
    <s v="183970"/>
    <n v="12"/>
    <m/>
    <m/>
    <m/>
    <m/>
    <n v="1"/>
    <n v="2"/>
    <x v="12"/>
    <n v="20160511"/>
    <n v="20160513"/>
    <s v="2FS  TOMFR0161"/>
    <s v="2FS  TOMFH1958"/>
    <s v="2FS  TOMFS0161"/>
    <x v="1"/>
    <s v="H"/>
    <s v="P"/>
    <s v="FR"/>
    <n v="4"/>
    <m/>
    <s v="N"/>
    <n v="5000"/>
    <n v="54789"/>
    <m/>
    <m/>
    <n v="5000"/>
    <n v="1118"/>
    <m/>
    <m/>
    <s v="B"/>
    <n v="2.0000000000000001E-4"/>
    <n v="23"/>
    <n v="100"/>
    <m/>
    <m/>
    <s v="R-Shuswap R Low"/>
    <s v="H-Shuswap River, Middle,"/>
    <x v="1"/>
    <s v="BC"/>
    <s v="FRTH"/>
    <s v="TOMF"/>
    <s v="N"/>
    <n v="2.0405555859752868E-2"/>
    <m/>
  </r>
  <r>
    <s v="T"/>
    <n v="4.0999999999999996"/>
    <n v="20171204"/>
    <s v="CDFO"/>
    <s v="CDFO"/>
    <n v="3"/>
    <s v="183971"/>
    <n v="12"/>
    <m/>
    <m/>
    <m/>
    <m/>
    <n v="1"/>
    <n v="2"/>
    <x v="12"/>
    <n v="20160511"/>
    <n v="20160513"/>
    <s v="2FS  TOMFR0161"/>
    <s v="2FS  TOMFH1958"/>
    <s v="2FS  TOMFS0161"/>
    <x v="1"/>
    <s v="H"/>
    <s v="P"/>
    <s v="FR"/>
    <n v="4"/>
    <m/>
    <s v="N"/>
    <n v="5000"/>
    <n v="55334"/>
    <m/>
    <m/>
    <n v="5000"/>
    <n v="1129"/>
    <m/>
    <m/>
    <s v="B"/>
    <n v="2.0000000000000001E-4"/>
    <n v="22"/>
    <n v="100"/>
    <m/>
    <m/>
    <s v="R-Shuswap R Low"/>
    <s v="H-Shuswap River, Middle,"/>
    <x v="1"/>
    <s v="BC"/>
    <s v="FRTH"/>
    <s v="TOMF"/>
    <s v="N"/>
    <n v="2.0403368634112844E-2"/>
    <m/>
  </r>
  <r>
    <s v="T"/>
    <n v="4.0999999999999996"/>
    <n v="20171204"/>
    <s v="CDFO"/>
    <s v="CDFO"/>
    <n v="3"/>
    <s v="183972"/>
    <n v="12"/>
    <m/>
    <m/>
    <m/>
    <m/>
    <n v="1"/>
    <n v="2"/>
    <x v="12"/>
    <n v="20160511"/>
    <n v="20160513"/>
    <s v="2FS  TOMFR0161"/>
    <s v="2FS  TOMFH1958"/>
    <s v="2FS  TOMFS0161"/>
    <x v="1"/>
    <s v="H"/>
    <s v="P"/>
    <s v="FR"/>
    <n v="4"/>
    <m/>
    <s v="N"/>
    <n v="5000"/>
    <n v="55868"/>
    <m/>
    <m/>
    <n v="5000"/>
    <n v="1140"/>
    <m/>
    <m/>
    <s v="B"/>
    <n v="2.0000000000000001E-4"/>
    <n v="20"/>
    <n v="100"/>
    <m/>
    <m/>
    <s v="R-Shuswap R Low"/>
    <s v="H-Shuswap River, Middle,"/>
    <x v="1"/>
    <s v="BC"/>
    <s v="FRTH"/>
    <s v="TOMF"/>
    <s v="N"/>
    <n v="2.040524092503759E-2"/>
    <m/>
  </r>
  <r>
    <s v="T"/>
    <n v="4.0999999999999996"/>
    <n v="20171204"/>
    <s v="CDFO"/>
    <s v="CDFO"/>
    <n v="3"/>
    <s v="183973"/>
    <n v="12"/>
    <m/>
    <m/>
    <m/>
    <m/>
    <n v="1"/>
    <n v="2"/>
    <x v="12"/>
    <n v="20160511"/>
    <n v="20160513"/>
    <s v="2FS  TOMFR0161"/>
    <s v="2FS  TOMFH1958"/>
    <s v="2FS  TOMFS0161"/>
    <x v="1"/>
    <s v="H"/>
    <s v="P"/>
    <s v="FR"/>
    <n v="4"/>
    <m/>
    <s v="N"/>
    <n v="5000"/>
    <n v="55133"/>
    <m/>
    <m/>
    <n v="5000"/>
    <n v="1019"/>
    <m/>
    <m/>
    <s v="B"/>
    <n v="2.0000000000000001E-4"/>
    <n v="19"/>
    <n v="100"/>
    <m/>
    <m/>
    <s v="R-Shuswap R Low"/>
    <s v="H-Shuswap River, Middle,"/>
    <x v="1"/>
    <s v="BC"/>
    <s v="FRTH"/>
    <s v="TOMF"/>
    <s v="N"/>
    <n v="1.8482578492010231E-2"/>
    <m/>
  </r>
  <r>
    <s v="T"/>
    <n v="4.0999999999999996"/>
    <n v="20171204"/>
    <s v="CDFO"/>
    <s v="CDFO"/>
    <n v="3"/>
    <s v="183974"/>
    <n v="12"/>
    <m/>
    <m/>
    <m/>
    <m/>
    <n v="1"/>
    <n v="2"/>
    <x v="12"/>
    <n v="20160511"/>
    <n v="20160513"/>
    <s v="2FS  TOMFR0161"/>
    <s v="2FS  TOMFH1958"/>
    <s v="2FS  TOMFS0161"/>
    <x v="1"/>
    <s v="H"/>
    <s v="P"/>
    <s v="FR"/>
    <n v="4"/>
    <m/>
    <s v="N"/>
    <n v="5000"/>
    <n v="55391"/>
    <m/>
    <m/>
    <n v="5000"/>
    <n v="560"/>
    <m/>
    <m/>
    <s v="B"/>
    <n v="1E-4"/>
    <n v="16"/>
    <n v="100"/>
    <m/>
    <m/>
    <s v="R-Shuswap R Low"/>
    <s v="H-Shuswap River, Middle,"/>
    <x v="1"/>
    <s v="BC"/>
    <s v="FRTH"/>
    <s v="TOMF"/>
    <s v="N"/>
    <n v="1.0109945659042083E-2"/>
    <m/>
  </r>
  <r>
    <s v="T"/>
    <n v="4.0999999999999996"/>
    <n v="20171204"/>
    <s v="CDFO"/>
    <s v="CDFO"/>
    <n v="3"/>
    <s v="021527"/>
    <n v="0"/>
    <m/>
    <m/>
    <m/>
    <m/>
    <n v="1"/>
    <n v="1"/>
    <x v="28"/>
    <n v="199107"/>
    <n v="19910703"/>
    <s v="2FS  LWFRR0152"/>
    <s v="2FS  LWFRH0152"/>
    <s v="2FS  LWFRS0152"/>
    <x v="1"/>
    <s v="H"/>
    <s v="B"/>
    <m/>
    <n v="10.8"/>
    <n v="103"/>
    <s v="N"/>
    <n v="5000"/>
    <n v="42686"/>
    <m/>
    <m/>
    <n v="5000"/>
    <n v="431"/>
    <m/>
    <m/>
    <m/>
    <n v="0.01"/>
    <n v="2"/>
    <n v="100"/>
    <m/>
    <s v="INC.&amp; REARED AT INCH CR. COMPARE TO 021463(TENDERFT REARED &amp; SMALLER)"/>
    <s v="R-Birkenhead R"/>
    <s v="H-Birkenhead River H"/>
    <x v="12"/>
    <s v="BC"/>
    <s v="FRTH"/>
    <s v="LWFR"/>
    <s v="N"/>
    <n v="1.0096987302628497E-2"/>
    <m/>
  </r>
  <r>
    <s v="T"/>
    <n v="4.0999999999999996"/>
    <n v="20171204"/>
    <s v="CDFO"/>
    <s v="CDFO"/>
    <n v="3"/>
    <s v="183975"/>
    <n v="12"/>
    <m/>
    <m/>
    <m/>
    <m/>
    <n v="1"/>
    <n v="2"/>
    <x v="12"/>
    <n v="20160511"/>
    <n v="20160513"/>
    <s v="2FS  TOMFR0161"/>
    <s v="2FS  TOMFH1958"/>
    <s v="2FS  TOMFS0161"/>
    <x v="1"/>
    <s v="H"/>
    <s v="P"/>
    <s v="FR"/>
    <n v="4"/>
    <m/>
    <s v="N"/>
    <n v="5000"/>
    <n v="54372"/>
    <m/>
    <m/>
    <n v="5000"/>
    <n v="670"/>
    <m/>
    <m/>
    <s v="B"/>
    <n v="1E-4"/>
    <n v="13"/>
    <n v="100"/>
    <m/>
    <m/>
    <s v="R-Shuswap R Low"/>
    <s v="H-Shuswap River, Middle,"/>
    <x v="1"/>
    <s v="BC"/>
    <s v="FRTH"/>
    <s v="TOMF"/>
    <s v="N"/>
    <n v="1.2322518943573899E-2"/>
    <m/>
  </r>
  <r>
    <s v="T"/>
    <n v="4.0999999999999996"/>
    <n v="20171204"/>
    <s v="CDFO"/>
    <s v="CDFO"/>
    <n v="3"/>
    <s v="181792"/>
    <n v="12"/>
    <m/>
    <m/>
    <m/>
    <m/>
    <n v="1"/>
    <n v="2"/>
    <x v="6"/>
    <n v="20160414"/>
    <n v="20160414"/>
    <s v="2FS  UPFRR0272"/>
    <s v="2FS  LWFRH0154"/>
    <s v="2FS  UPFRS0272"/>
    <x v="3"/>
    <s v="H"/>
    <s v="P"/>
    <s v="FR"/>
    <n v="14.93"/>
    <n v="107"/>
    <s v="N"/>
    <n v="5000"/>
    <n v="30563"/>
    <m/>
    <m/>
    <n v="5000"/>
    <n v="784"/>
    <m/>
    <m/>
    <s v="W"/>
    <n v="2.5000000000000001E-2"/>
    <n v="8"/>
    <n v="200"/>
    <m/>
    <s v="500-2000 tagged fish (181792, 183289) escaped in Chehalis R during transport."/>
    <s v="R-Chilko R"/>
    <s v="H-Chehalis River H"/>
    <x v="0"/>
    <s v="BC"/>
    <s v="FRTH"/>
    <s v="UPFR"/>
    <s v="N"/>
    <n v="2.5651932074730883E-2"/>
    <m/>
  </r>
  <r>
    <s v="T"/>
    <n v="4.0999999999999996"/>
    <n v="20171204"/>
    <s v="CDFO"/>
    <s v="CDFO"/>
    <n v="3"/>
    <s v="183871"/>
    <n v="12"/>
    <m/>
    <m/>
    <m/>
    <m/>
    <n v="1"/>
    <n v="1"/>
    <x v="6"/>
    <n v="20160419"/>
    <n v="20160421"/>
    <s v="2FS  TOMMR0253"/>
    <s v="2FS  TOMMH0160"/>
    <s v="2FS  TOMMS0253"/>
    <x v="3"/>
    <s v="H"/>
    <s v="P"/>
    <s v="FR"/>
    <n v="14.96"/>
    <m/>
    <s v="N"/>
    <n v="5000"/>
    <n v="13028"/>
    <m/>
    <m/>
    <m/>
    <m/>
    <m/>
    <m/>
    <s v="B"/>
    <m/>
    <m/>
    <m/>
    <m/>
    <m/>
    <s v="R-Nicola R"/>
    <s v="H-Spius Creek H"/>
    <x v="7"/>
    <s v="BC"/>
    <s v="FRTH"/>
    <s v="TOMM"/>
    <s v="N"/>
    <n v="0"/>
    <m/>
  </r>
  <r>
    <s v="T"/>
    <n v="4.0999999999999996"/>
    <n v="20171204"/>
    <s v="CDFO"/>
    <s v="CDFO"/>
    <n v="3"/>
    <s v="183864"/>
    <n v="12"/>
    <m/>
    <m/>
    <m/>
    <m/>
    <n v="1"/>
    <n v="3"/>
    <x v="6"/>
    <n v="20150512"/>
    <n v="20150526"/>
    <s v="2FS  LWFRR0107"/>
    <s v="2FS  LWFRH0107"/>
    <s v="2FS  LWFRS0107"/>
    <x v="1"/>
    <s v="H"/>
    <s v="P"/>
    <s v="VO"/>
    <n v="5.27"/>
    <m/>
    <s v="N"/>
    <n v="5000"/>
    <n v="48464"/>
    <m/>
    <m/>
    <n v="0"/>
    <n v="214151"/>
    <n v="5000"/>
    <n v="1699"/>
    <s v="B"/>
    <n v="3.39E-2"/>
    <n v="46"/>
    <n v="1127"/>
    <m/>
    <m/>
    <s v="R-Chilliwack R"/>
    <s v="H-Chilliwack River H"/>
    <x v="9"/>
    <s v="BC"/>
    <s v="FRTH"/>
    <s v="LWFR"/>
    <s v="N"/>
    <n v="4.4187644437107956"/>
    <m/>
  </r>
  <r>
    <s v="T"/>
    <n v="4.0999999999999996"/>
    <n v="20171204"/>
    <s v="CDFO"/>
    <s v="CDFO"/>
    <n v="3"/>
    <s v="183897"/>
    <n v="12"/>
    <m/>
    <m/>
    <m/>
    <m/>
    <n v="1"/>
    <n v="3"/>
    <x v="6"/>
    <n v="20150512"/>
    <n v="20150602"/>
    <s v="2FS  LWFRR0107"/>
    <s v="2FS  LWFRH0107"/>
    <s v="2FS  LWFRS0107"/>
    <x v="1"/>
    <s v="H"/>
    <s v="P"/>
    <s v="FR"/>
    <n v="5.2"/>
    <m/>
    <s v="N"/>
    <n v="5000"/>
    <n v="49533"/>
    <m/>
    <m/>
    <n v="0"/>
    <n v="191482"/>
    <n v="5000"/>
    <n v="688"/>
    <s v="B"/>
    <n v="1.37E-2"/>
    <n v="40"/>
    <n v="1026"/>
    <m/>
    <m/>
    <s v="R-Chilliwack R"/>
    <s v="H-Chilliwack River H"/>
    <x v="9"/>
    <s v="BC"/>
    <s v="FRTH"/>
    <s v="LWFR"/>
    <s v="N"/>
    <n v="3.8657460682777138"/>
    <m/>
  </r>
  <r>
    <s v="T"/>
    <n v="4.0999999999999996"/>
    <n v="20171204"/>
    <s v="CDFO"/>
    <s v="CDFO"/>
    <n v="3"/>
    <s v="183898"/>
    <n v="12"/>
    <m/>
    <m/>
    <m/>
    <m/>
    <n v="1"/>
    <n v="3"/>
    <x v="6"/>
    <n v="20150512"/>
    <n v="20150526"/>
    <s v="2FS  LWFRR0107"/>
    <s v="2FS  LWFRH0107"/>
    <s v="2FS  LWFRS0107"/>
    <x v="1"/>
    <s v="H"/>
    <s v="P"/>
    <s v="VO"/>
    <n v="5.27"/>
    <m/>
    <s v="N"/>
    <n v="5000"/>
    <n v="47722"/>
    <m/>
    <m/>
    <n v="0"/>
    <n v="213887"/>
    <n v="5000"/>
    <n v="2379"/>
    <s v="B"/>
    <n v="4.7500000000000001E-2"/>
    <n v="45"/>
    <n v="1015"/>
    <m/>
    <m/>
    <s v="R-Chilliwack R"/>
    <s v="H-Chilliwack River H"/>
    <x v="9"/>
    <s v="BC"/>
    <s v="FRTH"/>
    <s v="LWFR"/>
    <s v="N"/>
    <n v="4.4819370520933743"/>
    <m/>
  </r>
  <r>
    <s v="T"/>
    <n v="4.0999999999999996"/>
    <n v="20171204"/>
    <s v="CDFO"/>
    <s v="CDFO"/>
    <n v="3"/>
    <s v="183391"/>
    <n v="12"/>
    <m/>
    <m/>
    <m/>
    <m/>
    <n v="1"/>
    <n v="3"/>
    <x v="6"/>
    <n v="20150609"/>
    <n v="20150609"/>
    <s v="2FS  LWFRR0229"/>
    <s v="2FS  LWFRH0154"/>
    <s v="2FS  LWFRS0229"/>
    <x v="1"/>
    <s v="H"/>
    <s v="P"/>
    <s v="FR"/>
    <n v="5.56"/>
    <n v="83"/>
    <s v="N"/>
    <n v="5000"/>
    <n v="54166"/>
    <m/>
    <m/>
    <m/>
    <m/>
    <m/>
    <m/>
    <s v="B"/>
    <m/>
    <m/>
    <m/>
    <m/>
    <m/>
    <s v="R-Harrison R"/>
    <s v="H-Chehalis River H"/>
    <x v="14"/>
    <s v="BC"/>
    <s v="FRTH"/>
    <s v="LWFR"/>
    <s v="N"/>
    <n v="0"/>
    <m/>
  </r>
  <r>
    <s v="T"/>
    <n v="4.0999999999999996"/>
    <n v="20171204"/>
    <s v="CDFO"/>
    <s v="CDFO"/>
    <n v="3"/>
    <s v="183392"/>
    <n v="12"/>
    <m/>
    <m/>
    <m/>
    <m/>
    <n v="1"/>
    <n v="3"/>
    <x v="6"/>
    <n v="20150609"/>
    <n v="20150609"/>
    <s v="2FS  LWFRR0229"/>
    <s v="2FS  LWFRH0154"/>
    <s v="2FS  LWFRS0229"/>
    <x v="1"/>
    <s v="H"/>
    <s v="P"/>
    <s v="FR"/>
    <n v="5.56"/>
    <n v="83"/>
    <s v="N"/>
    <n v="5000"/>
    <n v="60054"/>
    <m/>
    <m/>
    <m/>
    <m/>
    <m/>
    <m/>
    <s v="B"/>
    <m/>
    <m/>
    <m/>
    <m/>
    <m/>
    <s v="R-Harrison R"/>
    <s v="H-Chehalis River H"/>
    <x v="14"/>
    <s v="BC"/>
    <s v="FRTH"/>
    <s v="LWFR"/>
    <s v="N"/>
    <n v="0"/>
    <m/>
  </r>
  <r>
    <s v="N"/>
    <n v="4.0999999999999996"/>
    <n v="20171204"/>
    <s v="CDFO"/>
    <s v="CDFO"/>
    <n v="3"/>
    <s v="!03NOCN0102"/>
    <m/>
    <m/>
    <m/>
    <m/>
    <m/>
    <n v="1"/>
    <n v="2"/>
    <x v="25"/>
    <n v="20020508"/>
    <n v="20020512"/>
    <s v="2FS  LWFRR0154"/>
    <s v="2FS  LWFRH0154"/>
    <s v="2FS  LWFRS0154"/>
    <x v="1"/>
    <s v="H"/>
    <s v="P"/>
    <m/>
    <n v="5.87"/>
    <m/>
    <s v="N"/>
    <m/>
    <m/>
    <m/>
    <m/>
    <n v="0"/>
    <n v="389678"/>
    <m/>
    <m/>
    <s v="B"/>
    <m/>
    <m/>
    <m/>
    <m/>
    <m/>
    <s v="R-Chehalis R"/>
    <s v="H-Chehalis River H"/>
    <x v="30"/>
    <s v="BC"/>
    <s v="FRTH"/>
    <s v="LWFR"/>
    <s v="N"/>
    <s v=""/>
    <m/>
  </r>
  <r>
    <s v="T"/>
    <n v="4.0999999999999996"/>
    <n v="20171204"/>
    <s v="CDFO"/>
    <s v="CDFO"/>
    <n v="3"/>
    <s v="180196"/>
    <n v="12"/>
    <m/>
    <m/>
    <m/>
    <m/>
    <n v="1"/>
    <n v="3"/>
    <x v="6"/>
    <n v="20150609"/>
    <n v="20150609"/>
    <s v="2FS  LWFRR0229"/>
    <s v="2FS  LWFRH0154"/>
    <s v="2FS  LWFRS0229"/>
    <x v="1"/>
    <s v="H"/>
    <s v="P"/>
    <s v="FR"/>
    <n v="5.56"/>
    <n v="83"/>
    <s v="N"/>
    <n v="5000"/>
    <n v="29808"/>
    <m/>
    <m/>
    <m/>
    <m/>
    <m/>
    <m/>
    <s v="B"/>
    <m/>
    <m/>
    <m/>
    <m/>
    <m/>
    <s v="R-Harrison R"/>
    <s v="H-Chehalis River H"/>
    <x v="14"/>
    <s v="BC"/>
    <s v="FRTH"/>
    <s v="LWFR"/>
    <s v="N"/>
    <n v="0"/>
    <m/>
  </r>
  <r>
    <s v="T"/>
    <n v="4.0999999999999996"/>
    <n v="20171204"/>
    <s v="CDFO"/>
    <s v="CDFO"/>
    <n v="3"/>
    <s v="020616"/>
    <n v="0"/>
    <m/>
    <m/>
    <m/>
    <m/>
    <n v="1"/>
    <n v="1"/>
    <x v="13"/>
    <n v="199204"/>
    <n v="19920407"/>
    <s v="2FS  UPFRR0352"/>
    <s v="2FS  UPFRH0155"/>
    <s v="2FS  UPFRS0352"/>
    <x v="1"/>
    <s v="H"/>
    <s v="B"/>
    <m/>
    <n v="8.9"/>
    <n v="91"/>
    <s v="N"/>
    <n v="5000"/>
    <n v="21405"/>
    <m/>
    <m/>
    <n v="0"/>
    <n v="9663"/>
    <n v="5000"/>
    <n v="437"/>
    <s v="B"/>
    <n v="0.02"/>
    <n v="60"/>
    <n v="300"/>
    <m/>
    <s v="LARGE DIAMETER EGGS"/>
    <s v="R-Cariboo R Up"/>
    <s v="H-Quesnel River H"/>
    <x v="25"/>
    <s v="BC"/>
    <s v="FRTH"/>
    <s v="UPFR"/>
    <s v="N"/>
    <n v="0.45143658023826211"/>
    <m/>
  </r>
  <r>
    <s v="N"/>
    <n v="4.0999999999999996"/>
    <n v="20171204"/>
    <s v="CDFO"/>
    <s v="CDFO"/>
    <n v="3"/>
    <s v="!03NOCN1327"/>
    <m/>
    <m/>
    <m/>
    <m/>
    <m/>
    <n v="1"/>
    <n v="2"/>
    <x v="35"/>
    <n v="201311"/>
    <n v="201311"/>
    <s v="2FS  TOMFR1958"/>
    <s v="2FS  TOMFH1958"/>
    <s v="2FS  TOMFS1958"/>
    <x v="5"/>
    <s v="H"/>
    <s v="B"/>
    <s v="FR"/>
    <m/>
    <m/>
    <s v="N"/>
    <m/>
    <m/>
    <m/>
    <m/>
    <n v="0"/>
    <n v="45460"/>
    <m/>
    <m/>
    <s v="B"/>
    <m/>
    <m/>
    <m/>
    <m/>
    <m/>
    <s v="R-Shuswap R Middle"/>
    <s v="H-Shuswap River, Middle,"/>
    <x v="11"/>
    <s v="BC"/>
    <s v="FRTH"/>
    <s v="TOMF"/>
    <s v="N"/>
    <s v=""/>
    <m/>
  </r>
  <r>
    <s v="N"/>
    <n v="4.0999999999999996"/>
    <n v="20171204"/>
    <s v="CDFO"/>
    <s v="CDFO"/>
    <n v="3"/>
    <s v="!03NOCN9260"/>
    <m/>
    <m/>
    <m/>
    <m/>
    <m/>
    <n v="1"/>
    <n v="2"/>
    <x v="4"/>
    <n v="199305"/>
    <n v="199305"/>
    <s v="2FS  UPFRR0158"/>
    <s v="2FS  UPFRH1651"/>
    <s v="2FS  UPFRS0158"/>
    <x v="1"/>
    <s v="H"/>
    <s v="B"/>
    <s v="FR"/>
    <m/>
    <m/>
    <s v="N"/>
    <m/>
    <m/>
    <m/>
    <m/>
    <n v="0"/>
    <n v="225"/>
    <m/>
    <m/>
    <s v="B"/>
    <m/>
    <m/>
    <m/>
    <m/>
    <m/>
    <s v="R-Stuart R"/>
    <s v="H-Pr George (Mackenzie) S"/>
    <x v="2"/>
    <s v="BC"/>
    <s v="FRTH"/>
    <s v="UPFR"/>
    <s v="N"/>
    <s v=""/>
    <m/>
  </r>
  <r>
    <s v="N"/>
    <n v="4.0999999999999996"/>
    <n v="20171204"/>
    <s v="CDFO"/>
    <s v="CDFO"/>
    <n v="3"/>
    <s v="!03NOCN9388"/>
    <m/>
    <m/>
    <m/>
    <m/>
    <m/>
    <n v="1"/>
    <n v="2"/>
    <x v="18"/>
    <n v="199405"/>
    <n v="199405"/>
    <s v="2FS  UPFRR0155"/>
    <s v="2FS  UPFRH0022"/>
    <s v="2FS  UPFRS0155"/>
    <x v="1"/>
    <s v="H"/>
    <s v="B"/>
    <s v="FR"/>
    <n v="3"/>
    <m/>
    <s v="N"/>
    <m/>
    <m/>
    <m/>
    <m/>
    <n v="0"/>
    <n v="1040"/>
    <m/>
    <m/>
    <m/>
    <m/>
    <m/>
    <m/>
    <m/>
    <m/>
    <s v="R-Quesnel R"/>
    <s v="H-Williams Lk Schools"/>
    <x v="5"/>
    <s v="BC"/>
    <s v="FRTH"/>
    <s v="UPFR"/>
    <s v="N"/>
    <s v=""/>
    <m/>
  </r>
  <r>
    <s v="N"/>
    <n v="4.0999999999999996"/>
    <n v="20171204"/>
    <s v="CDFO"/>
    <s v="CDFO"/>
    <n v="3"/>
    <s v="!03NOCN98126"/>
    <m/>
    <m/>
    <m/>
    <m/>
    <m/>
    <n v="1"/>
    <n v="2"/>
    <x v="19"/>
    <n v="199909"/>
    <n v="199909"/>
    <s v="2FS  UPFRR0155"/>
    <s v="2FS  UPFRH1304"/>
    <s v="2FS  UPFRS0155"/>
    <x v="2"/>
    <s v="H"/>
    <s v="B"/>
    <m/>
    <n v="6"/>
    <m/>
    <s v="N"/>
    <m/>
    <m/>
    <m/>
    <m/>
    <n v="0"/>
    <n v="4200"/>
    <m/>
    <m/>
    <s v="B"/>
    <m/>
    <m/>
    <m/>
    <m/>
    <m/>
    <s v="R-Quesnel R"/>
    <s v="H-Chilako River H"/>
    <x v="5"/>
    <s v="BC"/>
    <s v="FRTH"/>
    <s v="UPFR"/>
    <s v="N"/>
    <s v=""/>
    <m/>
  </r>
  <r>
    <s v="N"/>
    <n v="4.0999999999999996"/>
    <n v="20171204"/>
    <s v="CDFO"/>
    <s v="CDFO"/>
    <n v="3"/>
    <s v="!03NOCN1359"/>
    <m/>
    <m/>
    <m/>
    <m/>
    <m/>
    <n v="1"/>
    <n v="2"/>
    <x v="35"/>
    <n v="201405"/>
    <n v="201406"/>
    <s v="2FS  UPFRR0345"/>
    <s v="2FS  UPFRH2150"/>
    <s v="2FS  UPFRS0155"/>
    <x v="2"/>
    <s v="H"/>
    <s v="B"/>
    <s v="FR"/>
    <m/>
    <m/>
    <s v="N"/>
    <m/>
    <m/>
    <m/>
    <m/>
    <n v="0"/>
    <n v="265"/>
    <m/>
    <m/>
    <s v="B"/>
    <m/>
    <m/>
    <m/>
    <m/>
    <m/>
    <s v="R-Nechako R"/>
    <s v="H-Nechako Lks (Vanderh) S"/>
    <x v="5"/>
    <s v="BC"/>
    <s v="FRTH"/>
    <s v="UPFR"/>
    <s v="N"/>
    <s v=""/>
    <m/>
  </r>
  <r>
    <s v="N"/>
    <n v="4.0999999999999996"/>
    <n v="20171204"/>
    <s v="CDFO"/>
    <s v="CDFO"/>
    <n v="3"/>
    <s v="!03NOCN1360"/>
    <m/>
    <m/>
    <m/>
    <m/>
    <m/>
    <n v="1"/>
    <n v="2"/>
    <x v="35"/>
    <n v="201405"/>
    <n v="201406"/>
    <s v="2FS  UPFRR0325"/>
    <s v="2FS  UPFRH1651"/>
    <s v="2FS  UPFRS0155"/>
    <x v="2"/>
    <s v="H"/>
    <s v="B"/>
    <s v="FR"/>
    <m/>
    <m/>
    <s v="N"/>
    <m/>
    <m/>
    <m/>
    <m/>
    <n v="0"/>
    <n v="550"/>
    <m/>
    <m/>
    <s v="B"/>
    <m/>
    <m/>
    <m/>
    <m/>
    <s v="Fraser River near PG"/>
    <s v="R-Fraser R Up"/>
    <s v="H-Pr George (Mackenzie) S"/>
    <x v="5"/>
    <s v="BC"/>
    <s v="FRTH"/>
    <s v="UPFR"/>
    <s v="N"/>
    <s v=""/>
    <m/>
  </r>
  <r>
    <s v="N"/>
    <n v="4.0999999999999996"/>
    <n v="20171204"/>
    <s v="CDFO"/>
    <s v="CDFO"/>
    <n v="3"/>
    <s v="!03NOCN9789"/>
    <m/>
    <m/>
    <m/>
    <m/>
    <m/>
    <n v="1"/>
    <n v="2"/>
    <x v="1"/>
    <n v="19980505"/>
    <n v="19980505"/>
    <s v="2FS  LWFRR0107"/>
    <s v="2FS  GSMSH0287"/>
    <s v="2FS  LWFRS0107"/>
    <x v="1"/>
    <s v="H"/>
    <s v="B"/>
    <m/>
    <n v="5"/>
    <m/>
    <s v="N"/>
    <m/>
    <m/>
    <m/>
    <m/>
    <n v="0"/>
    <n v="27000"/>
    <m/>
    <m/>
    <s v="B"/>
    <m/>
    <m/>
    <m/>
    <m/>
    <m/>
    <s v="R-Chilliwack R"/>
    <s v="H-Nicomekl River H"/>
    <x v="9"/>
    <s v="BC"/>
    <s v="FRTH"/>
    <s v="LWFR"/>
    <s v="N"/>
    <s v=""/>
    <m/>
  </r>
  <r>
    <s v="N"/>
    <n v="4.0999999999999996"/>
    <n v="20171204"/>
    <s v="CDFO"/>
    <s v="CDFO"/>
    <n v="3"/>
    <s v="!03NOCN13113"/>
    <m/>
    <m/>
    <m/>
    <m/>
    <m/>
    <n v="1"/>
    <n v="1"/>
    <x v="35"/>
    <n v="20140530"/>
    <n v="20140530"/>
    <s v="2FS  TOMFR0132"/>
    <s v="2FS  TOMMH0160"/>
    <s v="2FS  TOMFS0132"/>
    <x v="2"/>
    <s v="H"/>
    <s v="B"/>
    <s v="FR"/>
    <n v="2.2999999999999998"/>
    <n v="59"/>
    <s v="N"/>
    <m/>
    <m/>
    <m/>
    <m/>
    <n v="0"/>
    <n v="67914"/>
    <m/>
    <m/>
    <s v="B"/>
    <m/>
    <m/>
    <m/>
    <m/>
    <m/>
    <s v="R-Salmon R/TOMF"/>
    <s v="H-Spius Creek H"/>
    <x v="28"/>
    <s v="BC"/>
    <s v="FRTH"/>
    <s v="TOMF"/>
    <s v="N"/>
    <s v=""/>
    <m/>
  </r>
  <r>
    <s v="T"/>
    <n v="4.0999999999999996"/>
    <n v="20171204"/>
    <s v="CDFO"/>
    <s v="CDFO"/>
    <n v="3"/>
    <s v="022047"/>
    <n v="0"/>
    <m/>
    <m/>
    <m/>
    <m/>
    <n v="1"/>
    <n v="1"/>
    <x v="0"/>
    <n v="1979"/>
    <n v="197907"/>
    <s v="2FS  TOMMR0253"/>
    <m/>
    <s v="2FS  TOMMS0253"/>
    <x v="0"/>
    <s v="W"/>
    <m/>
    <m/>
    <n v="1.23"/>
    <m/>
    <m/>
    <n v="5000"/>
    <n v="4218"/>
    <m/>
    <m/>
    <n v="0"/>
    <n v="774"/>
    <n v="5000"/>
    <n v="335"/>
    <m/>
    <n v="7.3599999999999999E-2"/>
    <m/>
    <m/>
    <m/>
    <m/>
    <s v="R-Nicola R"/>
    <s v="NA"/>
    <x v="7"/>
    <s v="BC"/>
    <s v="FRTH"/>
    <s v="TOMM"/>
    <s v="N"/>
    <n v="0.18349928876244664"/>
    <m/>
  </r>
  <r>
    <s v="N"/>
    <n v="4.0999999999999996"/>
    <n v="20171204"/>
    <s v="CDFO"/>
    <s v="CDFO"/>
    <n v="3"/>
    <s v="!03NOCN1378"/>
    <m/>
    <m/>
    <m/>
    <m/>
    <m/>
    <n v="1"/>
    <n v="2"/>
    <x v="35"/>
    <n v="201405"/>
    <n v="201406"/>
    <s v="2FS  TOMFR0161"/>
    <s v="2FS  TOMFH1650"/>
    <s v="2FS  TOMFS0161"/>
    <x v="2"/>
    <s v="H"/>
    <s v="B"/>
    <s v="FR"/>
    <n v="2.5"/>
    <m/>
    <s v="N"/>
    <m/>
    <m/>
    <m/>
    <m/>
    <n v="0"/>
    <n v="2000"/>
    <m/>
    <m/>
    <m/>
    <m/>
    <m/>
    <m/>
    <m/>
    <m/>
    <s v="R-Shuswap R Low"/>
    <s v="H-N Okanagan-Shuswap Sch"/>
    <x v="1"/>
    <s v="BC"/>
    <s v="FRTH"/>
    <s v="TOMF"/>
    <s v="N"/>
    <s v=""/>
    <m/>
  </r>
  <r>
    <s v="T"/>
    <n v="4.0999999999999996"/>
    <n v="20171204"/>
    <s v="CDFO"/>
    <s v="CDFO"/>
    <n v="3"/>
    <s v="182134"/>
    <n v="0"/>
    <m/>
    <m/>
    <m/>
    <m/>
    <n v="1"/>
    <n v="3"/>
    <x v="34"/>
    <n v="20000605"/>
    <n v="20000606"/>
    <s v="2FS  LWFRR0154"/>
    <s v="2FS  LWFRH0154"/>
    <s v="2FS  LWFRS0229"/>
    <x v="1"/>
    <s v="H"/>
    <s v="P"/>
    <m/>
    <n v="4.13"/>
    <n v="74"/>
    <s v="N"/>
    <n v="5000"/>
    <n v="23967"/>
    <m/>
    <m/>
    <n v="0"/>
    <n v="356122"/>
    <n v="5000"/>
    <n v="48"/>
    <s v="B"/>
    <n v="2E-3"/>
    <n v="30"/>
    <n v="922"/>
    <m/>
    <s v="LATE RELEASE.  SEE ALSO 182135. COMPARE TO 182132/33 (FRY RELEASE)."/>
    <s v="R-Chehalis R"/>
    <s v="H-Chehalis River H"/>
    <x v="14"/>
    <s v="BC"/>
    <s v="FRTH"/>
    <s v="LWFR"/>
    <s v="N"/>
    <n v="14.858847582092043"/>
    <m/>
  </r>
  <r>
    <s v="T"/>
    <n v="4.0999999999999996"/>
    <n v="20171204"/>
    <s v="CDFO"/>
    <s v="CDFO"/>
    <n v="3"/>
    <s v="025246"/>
    <n v="0"/>
    <m/>
    <m/>
    <m/>
    <m/>
    <n v="1"/>
    <n v="1"/>
    <x v="17"/>
    <n v="199004"/>
    <n v="19900410"/>
    <s v="2FS  UPFRR1890"/>
    <s v="2FS  UPFRH0270"/>
    <s v="2FS  UPFRS1890"/>
    <x v="3"/>
    <s v="H"/>
    <s v="P"/>
    <m/>
    <n v="12.2"/>
    <m/>
    <s v="N"/>
    <n v="5000"/>
    <n v="10494"/>
    <m/>
    <m/>
    <n v="0"/>
    <n v="688"/>
    <m/>
    <m/>
    <s v="B"/>
    <m/>
    <n v="1"/>
    <m/>
    <m/>
    <m/>
    <s v="R-Dome Cr"/>
    <s v="H-Penny H"/>
    <x v="15"/>
    <s v="BC"/>
    <s v="FRTH"/>
    <s v="UPFR"/>
    <s v="N"/>
    <n v="6.5561273108442925E-2"/>
    <m/>
  </r>
  <r>
    <s v="T"/>
    <n v="4.0999999999999996"/>
    <n v="20171204"/>
    <s v="CDFO"/>
    <s v="CDFO"/>
    <n v="3"/>
    <s v="180843"/>
    <n v="0"/>
    <m/>
    <m/>
    <m/>
    <m/>
    <n v="1"/>
    <n v="3"/>
    <x v="4"/>
    <n v="19930416"/>
    <n v="19930422"/>
    <s v="2FS  LWFRR0154"/>
    <s v="2FS  LWFRH0154"/>
    <s v="2FS  LWFRS0229"/>
    <x v="2"/>
    <s v="H"/>
    <s v="B"/>
    <m/>
    <n v="2.2000000000000002"/>
    <n v="61"/>
    <s v="N"/>
    <n v="5000"/>
    <n v="49086"/>
    <m/>
    <m/>
    <n v="0"/>
    <n v="452208"/>
    <n v="5000"/>
    <n v="1675"/>
    <s v="B"/>
    <n v="3.3000000000000002E-2"/>
    <n v="41"/>
    <n v="2483"/>
    <m/>
    <s v="FRY CAP TROUGH REARED AND FED WHITECREST FEED"/>
    <s v="R-Chehalis R"/>
    <s v="H-Chehalis River H"/>
    <x v="14"/>
    <s v="BC"/>
    <s v="FRTH"/>
    <s v="LWFR"/>
    <s v="N"/>
    <n v="9.2125657010145456"/>
    <m/>
  </r>
  <r>
    <s v="T"/>
    <n v="4.0999999999999996"/>
    <n v="20171204"/>
    <s v="CDFO"/>
    <s v="CDFO"/>
    <n v="3"/>
    <s v="022523"/>
    <n v="0"/>
    <m/>
    <m/>
    <m/>
    <m/>
    <n v="1"/>
    <n v="3"/>
    <x v="15"/>
    <n v="198305"/>
    <n v="19830520"/>
    <s v="2FS  LWFRR0154"/>
    <s v="2FS  LWFRH0154"/>
    <s v="2FS  LWFRS0229"/>
    <x v="1"/>
    <s v="H"/>
    <s v="B"/>
    <m/>
    <n v="3.5"/>
    <m/>
    <s v="N"/>
    <n v="5000"/>
    <n v="40104"/>
    <m/>
    <m/>
    <n v="0"/>
    <n v="98810"/>
    <n v="5000"/>
    <n v="1202"/>
    <m/>
    <n v="2.9100000000000001E-2"/>
    <n v="1"/>
    <m/>
    <m/>
    <s v="TIME AND SIZE: SMALL EARLY RELEASE"/>
    <s v="R-Chehalis R"/>
    <s v="H-Chehalis River H"/>
    <x v="14"/>
    <s v="BC"/>
    <s v="FRTH"/>
    <s v="LWFR"/>
    <s v="N"/>
    <n v="2.4638440055854778"/>
    <m/>
  </r>
  <r>
    <s v="T"/>
    <n v="4.0999999999999996"/>
    <n v="20171204"/>
    <s v="CDFO"/>
    <s v="CDFO"/>
    <n v="3"/>
    <s v="024302"/>
    <n v="0"/>
    <m/>
    <m/>
    <m/>
    <m/>
    <n v="1"/>
    <n v="2"/>
    <x v="9"/>
    <n v="198705"/>
    <n v="19870525"/>
    <s v="2FS  TOMFR0156"/>
    <s v="2FS  TOMFH0156"/>
    <s v="2FS  TOMFS0156"/>
    <x v="2"/>
    <s v="H"/>
    <s v="B"/>
    <m/>
    <n v="3.8"/>
    <m/>
    <s v="N"/>
    <n v="5000"/>
    <n v="26599"/>
    <m/>
    <m/>
    <n v="0"/>
    <n v="58746"/>
    <n v="5000"/>
    <n v="204"/>
    <m/>
    <n v="7.6E-3"/>
    <n v="6"/>
    <m/>
    <m/>
    <s v="TIME OF RELEASE:SMOLT. SEE 024301-06(SM),024553-55(FALL),024201-03(1+)"/>
    <s v="R-Eagle R"/>
    <s v="H-Eagle River H"/>
    <x v="6"/>
    <s v="BC"/>
    <s v="FRTH"/>
    <s v="TOMF"/>
    <s v="N"/>
    <n v="2.2085792698973647"/>
    <m/>
  </r>
  <r>
    <s v="T"/>
    <n v="4.0999999999999996"/>
    <n v="20171204"/>
    <s v="CDFO"/>
    <s v="CDFO"/>
    <n v="3"/>
    <s v="024305"/>
    <n v="0"/>
    <m/>
    <m/>
    <m/>
    <m/>
    <n v="1"/>
    <n v="2"/>
    <x v="9"/>
    <n v="198705"/>
    <n v="19870525"/>
    <s v="2FS  TOMFR0156"/>
    <s v="2FS  TOMFH0156"/>
    <s v="2FS  TOMFS0156"/>
    <x v="2"/>
    <s v="H"/>
    <s v="B"/>
    <m/>
    <n v="3.8"/>
    <m/>
    <s v="N"/>
    <n v="5000"/>
    <n v="26848"/>
    <m/>
    <m/>
    <n v="0"/>
    <n v="59296"/>
    <n v="5000"/>
    <n v="206"/>
    <m/>
    <n v="7.6E-3"/>
    <n v="6"/>
    <m/>
    <m/>
    <s v="TIMEOF RELEASE:SMOLT. SEE 024301-06(SM), 024553-55(FALL),024201-03(1+)"/>
    <s v="R-Eagle R"/>
    <s v="H-Eagle River H"/>
    <x v="6"/>
    <s v="BC"/>
    <s v="FRTH"/>
    <s v="TOMF"/>
    <s v="N"/>
    <n v="2.2085816448152564"/>
    <m/>
  </r>
  <r>
    <s v="T"/>
    <n v="4.0999999999999996"/>
    <n v="20171204"/>
    <s v="CDFO"/>
    <s v="CDFO"/>
    <n v="3"/>
    <s v="022621"/>
    <n v="0"/>
    <m/>
    <m/>
    <m/>
    <m/>
    <n v="1"/>
    <n v="1"/>
    <x v="26"/>
    <n v="19840411"/>
    <n v="19840413"/>
    <s v="2FS  UPFRR2311"/>
    <s v="2FS  UPFRH0155"/>
    <s v="2FS  UPFRS2311"/>
    <x v="1"/>
    <s v="H"/>
    <s v="P"/>
    <m/>
    <n v="6"/>
    <m/>
    <s v="N"/>
    <n v="5000"/>
    <n v="47887"/>
    <m/>
    <m/>
    <n v="0"/>
    <n v="206959"/>
    <n v="5000"/>
    <n v="759"/>
    <m/>
    <n v="1.5599999999999999E-2"/>
    <n v="1"/>
    <m/>
    <m/>
    <m/>
    <s v="R-West Road R"/>
    <s v="H-Quesnel River H"/>
    <x v="45"/>
    <s v="BC"/>
    <s v="FRTH"/>
    <s v="UPFR"/>
    <s v="N"/>
    <n v="4.3218201181949176"/>
    <m/>
  </r>
  <r>
    <s v="T"/>
    <n v="4.0999999999999996"/>
    <n v="20171204"/>
    <s v="CDFO"/>
    <s v="CDFO"/>
    <n v="3"/>
    <s v="024223"/>
    <n v="0"/>
    <m/>
    <m/>
    <m/>
    <m/>
    <n v="1"/>
    <n v="1"/>
    <x v="9"/>
    <n v="198704"/>
    <n v="19870406"/>
    <s v="2FS  UPFRR0352"/>
    <s v="2FS  UPFRH0155"/>
    <s v="2FS  UPFRS0352"/>
    <x v="1"/>
    <s v="H"/>
    <s v="P"/>
    <m/>
    <n v="4"/>
    <m/>
    <s v="N"/>
    <n v="5000"/>
    <n v="26695"/>
    <m/>
    <m/>
    <n v="0"/>
    <n v="17026"/>
    <n v="5000"/>
    <n v="20"/>
    <m/>
    <n v="6.9999999999999999E-4"/>
    <n v="1"/>
    <m/>
    <m/>
    <s v="3 REL. SITES ON UPPER CARIBOO"/>
    <s v="R-Cariboo R Up"/>
    <s v="H-Quesnel River H"/>
    <x v="25"/>
    <s v="BC"/>
    <s v="FRTH"/>
    <s v="UPFR"/>
    <s v="N"/>
    <n v="0.63779734032590374"/>
    <m/>
  </r>
  <r>
    <s v="T"/>
    <n v="4.0999999999999996"/>
    <n v="20171204"/>
    <s v="CDFO"/>
    <s v="CDFO"/>
    <n v="3"/>
    <s v="022529"/>
    <n v="0"/>
    <m/>
    <m/>
    <m/>
    <m/>
    <n v="1"/>
    <n v="1"/>
    <x v="15"/>
    <n v="198304"/>
    <n v="19830428"/>
    <s v="2FS  LWFRR0152"/>
    <s v="2FS  LWFRH0152"/>
    <s v="2FS  LWFRS0152"/>
    <x v="2"/>
    <s v="H"/>
    <s v="B"/>
    <m/>
    <n v="2.2000000000000002"/>
    <m/>
    <s v="N"/>
    <n v="5000"/>
    <n v="42457"/>
    <m/>
    <m/>
    <n v="5000"/>
    <n v="374"/>
    <m/>
    <m/>
    <m/>
    <n v="8.6999999999999994E-3"/>
    <n v="16"/>
    <m/>
    <m/>
    <s v="MID RELEASE"/>
    <s v="R-Birkenhead R"/>
    <s v="H-Birkenhead River H"/>
    <x v="12"/>
    <s v="BC"/>
    <s v="FRTH"/>
    <s v="LWFR"/>
    <s v="N"/>
    <n v="8.8089125468120682E-3"/>
    <m/>
  </r>
  <r>
    <s v="T"/>
    <n v="4.0999999999999996"/>
    <n v="20171204"/>
    <s v="CDFO"/>
    <s v="CDFO"/>
    <n v="3"/>
    <s v="026350"/>
    <n v="0"/>
    <m/>
    <m/>
    <m/>
    <m/>
    <n v="1"/>
    <n v="1"/>
    <x v="4"/>
    <n v="199304"/>
    <n v="19930407"/>
    <s v="2FS  TOMMR0252"/>
    <s v="2FS  TOMMH0160"/>
    <s v="2FS  TOMMS0252"/>
    <x v="1"/>
    <s v="H"/>
    <s v="B"/>
    <m/>
    <n v="3.3"/>
    <n v="60"/>
    <s v="N"/>
    <n v="5000"/>
    <n v="15613"/>
    <m/>
    <m/>
    <n v="0"/>
    <n v="3428"/>
    <m/>
    <m/>
    <s v="W"/>
    <m/>
    <n v="1"/>
    <m/>
    <m/>
    <s v="WHITECREST-REP 1"/>
    <s v="R-Bonaparte R"/>
    <s v="H-Spius Creek H"/>
    <x v="4"/>
    <s v="BC"/>
    <s v="FRTH"/>
    <s v="TOMM"/>
    <s v="N"/>
    <n v="0.21956062255812464"/>
    <m/>
  </r>
  <r>
    <s v="T"/>
    <n v="4.0999999999999996"/>
    <n v="20171204"/>
    <s v="CDFO"/>
    <s v="CDFO"/>
    <n v="3"/>
    <s v="023020"/>
    <n v="0"/>
    <m/>
    <m/>
    <m/>
    <m/>
    <n v="1"/>
    <n v="1"/>
    <x v="23"/>
    <n v="198505"/>
    <n v="19850502"/>
    <s v="2FS  UPFRR0352"/>
    <s v="2FS  UPFRH0155"/>
    <s v="2FS  UPFRS0352"/>
    <x v="1"/>
    <s v="H"/>
    <s v="B"/>
    <m/>
    <n v="3.2"/>
    <m/>
    <s v="N"/>
    <n v="5000"/>
    <n v="23244"/>
    <m/>
    <m/>
    <n v="0"/>
    <n v="2354"/>
    <n v="5000"/>
    <n v="192"/>
    <s v="B"/>
    <n v="8.2000000000000007E-3"/>
    <n v="1"/>
    <m/>
    <m/>
    <s v="TIME OF RELEASE: LATE"/>
    <s v="R-Cariboo R Up"/>
    <s v="H-Quesnel River H"/>
    <x v="25"/>
    <s v="BC"/>
    <s v="FRTH"/>
    <s v="UPFR"/>
    <s v="N"/>
    <n v="0.10127344691103081"/>
    <m/>
  </r>
  <r>
    <s v="T"/>
    <n v="4.0999999999999996"/>
    <n v="20171204"/>
    <s v="CDFO"/>
    <s v="CDFO"/>
    <n v="3"/>
    <s v="025463"/>
    <n v="0"/>
    <m/>
    <m/>
    <m/>
    <m/>
    <n v="1"/>
    <n v="1"/>
    <x v="17"/>
    <n v="19890413"/>
    <n v="19890417"/>
    <s v="2FS  UPFRR0352"/>
    <s v="2FS  UPFRH0155"/>
    <s v="2FS  UPFRS0352"/>
    <x v="1"/>
    <s v="H"/>
    <s v="B"/>
    <m/>
    <n v="7.3"/>
    <n v="92"/>
    <s v="N"/>
    <n v="5000"/>
    <n v="24567"/>
    <m/>
    <m/>
    <n v="0"/>
    <n v="101640"/>
    <n v="5000"/>
    <n v="235"/>
    <m/>
    <n v="9.4999999999999998E-3"/>
    <n v="1"/>
    <m/>
    <m/>
    <s v="36859 REL AT LITTLE R (13459 MARKS); CONTRIB'N &amp; SURV OF FISH REL ABOVE LAKE"/>
    <s v="R-Cariboo R Up"/>
    <s v="H-Quesnel River H"/>
    <x v="25"/>
    <s v="BC"/>
    <s v="FRTH"/>
    <s v="UPFR"/>
    <s v="N"/>
    <n v="4.1372572963731837"/>
    <m/>
  </r>
  <r>
    <s v="T"/>
    <n v="4.0999999999999996"/>
    <n v="20171204"/>
    <s v="CDFO"/>
    <s v="CDFO"/>
    <n v="3"/>
    <s v="024747"/>
    <n v="0"/>
    <m/>
    <m/>
    <m/>
    <m/>
    <n v="1"/>
    <n v="1"/>
    <x v="5"/>
    <n v="19880407"/>
    <n v="19880411"/>
    <s v="2FS  UPFRR0352"/>
    <s v="2FS  UPFRH0155"/>
    <s v="2FS  UPFRS0352"/>
    <x v="1"/>
    <s v="H"/>
    <s v="P"/>
    <m/>
    <n v="7.3"/>
    <n v="86"/>
    <s v="N"/>
    <n v="5000"/>
    <n v="26652"/>
    <m/>
    <m/>
    <n v="0"/>
    <n v="45132"/>
    <m/>
    <m/>
    <m/>
    <m/>
    <n v="1"/>
    <m/>
    <m/>
    <s v="REP. TAGCODE 024748; 3 RELEASE SITES UPPER CARIBOO"/>
    <s v="R-Cariboo R Up"/>
    <s v="H-Quesnel River H"/>
    <x v="25"/>
    <s v="BC"/>
    <s v="FRTH"/>
    <s v="UPFR"/>
    <s v="N"/>
    <n v="1.6933813597478613"/>
    <m/>
  </r>
  <r>
    <s v="T"/>
    <n v="4.0999999999999996"/>
    <n v="20171204"/>
    <s v="CDFO"/>
    <s v="CDFO"/>
    <n v="3"/>
    <s v="022701"/>
    <n v="0"/>
    <m/>
    <m/>
    <m/>
    <m/>
    <n v="1"/>
    <n v="3"/>
    <x v="26"/>
    <n v="19840609"/>
    <n v="19840610"/>
    <s v="2FS  LWFRR0154"/>
    <s v="2FS  LWFRH0154"/>
    <s v="2FS  LWFRS0229"/>
    <x v="1"/>
    <s v="H"/>
    <s v="B"/>
    <m/>
    <n v="2.2000000000000002"/>
    <m/>
    <s v="N"/>
    <n v="5000"/>
    <n v="21431"/>
    <m/>
    <m/>
    <n v="5000"/>
    <n v="866"/>
    <m/>
    <m/>
    <m/>
    <n v="3.8800000000000001E-2"/>
    <n v="54"/>
    <m/>
    <m/>
    <s v="TIME OF RELEASE: MID"/>
    <s v="R-Chehalis R"/>
    <s v="H-Chehalis River H"/>
    <x v="14"/>
    <s v="BC"/>
    <s v="FRTH"/>
    <s v="LWFR"/>
    <s v="N"/>
    <n v="4.0408753674583547E-2"/>
    <m/>
  </r>
  <r>
    <s v="T"/>
    <n v="4.0999999999999996"/>
    <n v="20171204"/>
    <s v="CDFO"/>
    <s v="CDFO"/>
    <n v="3"/>
    <s v="024209"/>
    <n v="0"/>
    <m/>
    <m/>
    <m/>
    <m/>
    <n v="1"/>
    <n v="1"/>
    <x v="9"/>
    <n v="198704"/>
    <n v="19870407"/>
    <s v="2FS  UPFRR0263"/>
    <s v="2FS  UPFRH0155"/>
    <s v="2FS  UPFRS0263"/>
    <x v="1"/>
    <s v="H"/>
    <s v="P"/>
    <m/>
    <n v="4.4000000000000004"/>
    <m/>
    <s v="N"/>
    <n v="5000"/>
    <n v="26943"/>
    <m/>
    <m/>
    <n v="0"/>
    <n v="39131"/>
    <m/>
    <m/>
    <m/>
    <m/>
    <n v="1"/>
    <m/>
    <m/>
    <s v="REPLICATE WITH 024210-12"/>
    <s v="R-Bowron R"/>
    <s v="H-Quesnel River H"/>
    <x v="26"/>
    <s v="BC"/>
    <s v="FRTH"/>
    <s v="UPFR"/>
    <s v="N"/>
    <n v="1.4523623946850759"/>
    <m/>
  </r>
  <r>
    <s v="T"/>
    <n v="4.0999999999999996"/>
    <n v="20171204"/>
    <s v="CDFO"/>
    <s v="CDFO"/>
    <n v="3"/>
    <s v="021548"/>
    <n v="0"/>
    <m/>
    <m/>
    <m/>
    <m/>
    <n v="1"/>
    <n v="3"/>
    <x v="28"/>
    <n v="19910506"/>
    <n v="19910510"/>
    <s v="2FS  LWFRR0154"/>
    <s v="2FS  LWFRH0154"/>
    <s v="2FS  LWFRS0229"/>
    <x v="2"/>
    <s v="H"/>
    <s v="B"/>
    <m/>
    <n v="1.5"/>
    <n v="53"/>
    <s v="N"/>
    <n v="5000"/>
    <n v="53195"/>
    <m/>
    <m/>
    <n v="0"/>
    <n v="1030295"/>
    <n v="5000"/>
    <n v="305"/>
    <s v="B"/>
    <n v="5.7000000000000002E-3"/>
    <n v="43"/>
    <n v="2443"/>
    <m/>
    <s v="TIME OF RELEASE - LATE"/>
    <s v="R-Chehalis R"/>
    <s v="H-Chehalis River H"/>
    <x v="14"/>
    <s v="BC"/>
    <s v="FRTH"/>
    <s v="LWFR"/>
    <s v="N"/>
    <n v="19.368267694332175"/>
    <m/>
  </r>
  <r>
    <s v="T"/>
    <n v="4.0999999999999996"/>
    <n v="20171204"/>
    <s v="CDFO"/>
    <s v="CDFO"/>
    <n v="3"/>
    <s v="021761"/>
    <n v="0"/>
    <m/>
    <m/>
    <m/>
    <m/>
    <n v="1"/>
    <n v="1"/>
    <x v="0"/>
    <n v="197907"/>
    <n v="19790717"/>
    <s v="2FS  LWFRR0152"/>
    <s v="2FS  LWFRH0152"/>
    <s v="2FS  LWFRS0152"/>
    <x v="2"/>
    <s v="H"/>
    <s v="P"/>
    <m/>
    <n v="2.5"/>
    <m/>
    <s v="N"/>
    <n v="5000"/>
    <n v="12236"/>
    <m/>
    <m/>
    <n v="5000"/>
    <n v="378"/>
    <n v="0"/>
    <n v="349"/>
    <m/>
    <n v="0.03"/>
    <n v="1"/>
    <m/>
    <m/>
    <m/>
    <s v="R-Birkenhead R"/>
    <s v="H-Birkenhead River H"/>
    <x v="12"/>
    <s v="BC"/>
    <s v="FRTH"/>
    <s v="LWFR"/>
    <s v="N"/>
    <n v="3.0892448512585814E-2"/>
    <m/>
  </r>
  <r>
    <s v="T"/>
    <n v="4.0999999999999996"/>
    <n v="20171204"/>
    <s v="CDFO"/>
    <s v="CDFO"/>
    <n v="3"/>
    <s v="022618"/>
    <n v="0"/>
    <m/>
    <m/>
    <m/>
    <m/>
    <n v="1"/>
    <n v="1"/>
    <x v="26"/>
    <n v="19840415"/>
    <n v="19840430"/>
    <s v="2FS  LWFRR0152"/>
    <s v="2FS  LWFRH0152"/>
    <s v="2FS  LWFRS0152"/>
    <x v="1"/>
    <s v="H"/>
    <s v="B"/>
    <m/>
    <n v="3.3"/>
    <m/>
    <s v="N"/>
    <n v="5000"/>
    <n v="43059"/>
    <m/>
    <m/>
    <n v="0"/>
    <n v="110685"/>
    <n v="5000"/>
    <n v="114"/>
    <m/>
    <n v="2.5999999999999999E-3"/>
    <n v="1"/>
    <m/>
    <m/>
    <s v="REARED AT BIRKENHEAD"/>
    <s v="R-Birkenhead R"/>
    <s v="H-Birkenhead River H"/>
    <x v="12"/>
    <s v="BC"/>
    <s v="FRTH"/>
    <s v="LWFR"/>
    <s v="N"/>
    <n v="2.5705427436772799"/>
    <m/>
  </r>
  <r>
    <s v="N"/>
    <n v="4.0999999999999996"/>
    <n v="20171204"/>
    <s v="CDFO"/>
    <s v="CDFO"/>
    <n v="3"/>
    <s v="!03NOCN9997"/>
    <m/>
    <m/>
    <m/>
    <m/>
    <m/>
    <n v="1"/>
    <n v="3"/>
    <x v="34"/>
    <n v="20000624"/>
    <n v="20000625"/>
    <s v="2FS  LWFRR0499"/>
    <s v="2FS  LWFRH0499"/>
    <s v="2FS  LWFRS0107"/>
    <x v="1"/>
    <s v="H"/>
    <s v="B"/>
    <m/>
    <n v="3"/>
    <m/>
    <s v="N"/>
    <m/>
    <m/>
    <m/>
    <m/>
    <n v="0"/>
    <n v="13000"/>
    <m/>
    <m/>
    <s v="B"/>
    <m/>
    <m/>
    <m/>
    <m/>
    <m/>
    <s v="R-Coquitlam R"/>
    <s v="H-Coquitlam River H"/>
    <x v="9"/>
    <s v="BC"/>
    <s v="FRTH"/>
    <s v="LWFR"/>
    <s v="N"/>
    <s v=""/>
    <m/>
  </r>
  <r>
    <s v="T"/>
    <n v="4.0999999999999996"/>
    <n v="20171204"/>
    <s v="CDFO"/>
    <s v="CDFO"/>
    <n v="3"/>
    <s v="181692"/>
    <n v="12"/>
    <m/>
    <m/>
    <m/>
    <m/>
    <n v="1"/>
    <n v="1"/>
    <x v="8"/>
    <n v="20120419"/>
    <n v="20120424"/>
    <s v="2FS  TOMMR0253"/>
    <s v="2FS  TOMMH0160"/>
    <s v="2FS  TOMMS0253"/>
    <x v="3"/>
    <s v="H"/>
    <s v="P"/>
    <s v="FR"/>
    <n v="14.3"/>
    <n v="107"/>
    <s v="N"/>
    <n v="5000"/>
    <n v="20617"/>
    <m/>
    <m/>
    <n v="0"/>
    <n v="362"/>
    <n v="5000"/>
    <n v="348"/>
    <s v="B"/>
    <n v="1.66E-2"/>
    <m/>
    <m/>
    <m/>
    <s v="BKD was present in this release group."/>
    <s v="R-Nicola R"/>
    <s v="H-Spius Creek H"/>
    <x v="7"/>
    <s v="BC"/>
    <s v="FRTH"/>
    <s v="TOMM"/>
    <s v="N"/>
    <n v="1.7558325653586847E-2"/>
    <m/>
  </r>
  <r>
    <s v="T"/>
    <n v="4.0999999999999996"/>
    <n v="20171204"/>
    <s v="CDFO"/>
    <s v="CDFO"/>
    <n v="3"/>
    <s v="182135"/>
    <n v="0"/>
    <m/>
    <m/>
    <m/>
    <m/>
    <n v="1"/>
    <n v="3"/>
    <x v="34"/>
    <n v="20000605"/>
    <n v="20000606"/>
    <s v="2FS  LWFRR0154"/>
    <s v="2FS  LWFRH0154"/>
    <s v="2FS  LWFRS0229"/>
    <x v="1"/>
    <s v="H"/>
    <s v="P"/>
    <m/>
    <n v="4.13"/>
    <n v="74"/>
    <s v="N"/>
    <n v="5000"/>
    <n v="23828"/>
    <m/>
    <m/>
    <n v="5000"/>
    <n v="192"/>
    <m/>
    <m/>
    <m/>
    <n v="8.0000000000000002E-3"/>
    <n v="34"/>
    <n v="999"/>
    <m/>
    <s v="LATE RELEASE.  SEE ALSO 182134. COMPARE TO 182132/33 (FRY RELEASE)."/>
    <s v="R-Chehalis R"/>
    <s v="H-Chehalis River H"/>
    <x v="14"/>
    <s v="BC"/>
    <s v="FRTH"/>
    <s v="LWFR"/>
    <s v="N"/>
    <n v="8.0577471881819705E-3"/>
    <m/>
  </r>
  <r>
    <s v="T"/>
    <n v="4.0999999999999996"/>
    <n v="20171204"/>
    <s v="CDFO"/>
    <s v="CDFO"/>
    <n v="3"/>
    <s v="020733"/>
    <n v="0"/>
    <m/>
    <m/>
    <m/>
    <m/>
    <n v="1"/>
    <n v="1"/>
    <x v="11"/>
    <n v="19900609"/>
    <n v="19900609"/>
    <s v="2FS  LWFRR0152"/>
    <s v="2FS  LWFRH0152"/>
    <s v="2FS  LWFRS0152"/>
    <x v="1"/>
    <s v="H"/>
    <s v="B"/>
    <m/>
    <n v="16.5"/>
    <m/>
    <s v="W"/>
    <n v="5000"/>
    <n v="25067"/>
    <m/>
    <m/>
    <n v="0"/>
    <n v="3360"/>
    <n v="5000"/>
    <n v="62"/>
    <s v="B"/>
    <n v="2.5000000000000001E-3"/>
    <n v="1"/>
    <n v="100"/>
    <m/>
    <s v="INCUB'D &amp; PART REARED INCH.DIAGNOSED WITH FURUNC @ RELEASE"/>
    <s v="R-Birkenhead R"/>
    <s v="H-Birkenhead River H"/>
    <x v="12"/>
    <s v="BC"/>
    <s v="FRTH"/>
    <s v="LWFR"/>
    <s v="N"/>
    <n v="0.13404077073443171"/>
    <m/>
  </r>
  <r>
    <s v="T"/>
    <n v="4.0999999999999996"/>
    <n v="20171204"/>
    <s v="CDFO"/>
    <s v="CDFO"/>
    <n v="3"/>
    <s v="021547"/>
    <n v="0"/>
    <m/>
    <m/>
    <m/>
    <m/>
    <n v="1"/>
    <n v="3"/>
    <x v="28"/>
    <n v="19910423"/>
    <n v="19910429"/>
    <s v="2FS  LWFRR0154"/>
    <s v="2FS  LWFRH0154"/>
    <s v="2FS  LWFRS0229"/>
    <x v="2"/>
    <s v="H"/>
    <s v="B"/>
    <m/>
    <n v="1.7"/>
    <n v="56"/>
    <s v="N"/>
    <n v="5000"/>
    <n v="49040"/>
    <m/>
    <m/>
    <n v="0"/>
    <n v="1143941"/>
    <n v="5000"/>
    <n v="4034"/>
    <s v="B"/>
    <n v="7.5999999999999998E-2"/>
    <n v="56"/>
    <n v="2430"/>
    <m/>
    <s v="TIME OF RELEASE - EARLY"/>
    <s v="R-Chehalis R"/>
    <s v="H-Chehalis River H"/>
    <x v="14"/>
    <s v="BC"/>
    <s v="FRTH"/>
    <s v="LWFR"/>
    <s v="N"/>
    <n v="23.326692495921698"/>
    <m/>
  </r>
  <r>
    <s v="T"/>
    <n v="4.0999999999999996"/>
    <n v="20171204"/>
    <s v="CDFO"/>
    <s v="CDFO"/>
    <n v="3"/>
    <s v="181514"/>
    <n v="0"/>
    <m/>
    <m/>
    <m/>
    <m/>
    <n v="1"/>
    <n v="1"/>
    <x v="16"/>
    <n v="199703"/>
    <n v="199703"/>
    <s v="2FS  LWFRR0152"/>
    <s v="2FS  LWFRH0152"/>
    <s v="2FS  LWFRS0152"/>
    <x v="3"/>
    <s v="H"/>
    <s v="B"/>
    <m/>
    <n v="13"/>
    <m/>
    <s v="N"/>
    <n v="5000"/>
    <n v="40392"/>
    <m/>
    <m/>
    <n v="5000"/>
    <n v="408"/>
    <m/>
    <m/>
    <m/>
    <n v="0.01"/>
    <n v="7"/>
    <m/>
    <m/>
    <s v="YEARLING RELEASE"/>
    <s v="R-Birkenhead R"/>
    <s v="H-Birkenhead River H"/>
    <x v="12"/>
    <s v="BC"/>
    <s v="FRTH"/>
    <s v="LWFR"/>
    <s v="N"/>
    <n v="1.0101010101010102E-2"/>
    <m/>
  </r>
  <r>
    <s v="T"/>
    <n v="4.0999999999999996"/>
    <n v="20171204"/>
    <s v="CDFO"/>
    <s v="CDFO"/>
    <n v="3"/>
    <s v="020732"/>
    <n v="0"/>
    <m/>
    <m/>
    <m/>
    <m/>
    <n v="1"/>
    <n v="1"/>
    <x v="11"/>
    <n v="199006"/>
    <n v="19900609"/>
    <s v="2FS  LWFRR0152"/>
    <s v="2FS  LWFRH0152"/>
    <s v="2FS  LWFRS0152"/>
    <x v="1"/>
    <s v="H"/>
    <s v="B"/>
    <m/>
    <n v="15"/>
    <m/>
    <s v="W"/>
    <n v="5000"/>
    <n v="25184"/>
    <m/>
    <m/>
    <n v="0"/>
    <n v="3360"/>
    <n v="5000"/>
    <n v="64"/>
    <s v="B"/>
    <n v="2.5000000000000001E-3"/>
    <n v="1"/>
    <n v="100"/>
    <m/>
    <s v="INCUB'D &amp; PART REARED INCH.FURUNC. DIAGNOSED @ RELEASE"/>
    <s v="R-Birkenhead R"/>
    <s v="H-Birkenhead River H"/>
    <x v="12"/>
    <s v="BC"/>
    <s v="FRTH"/>
    <s v="LWFR"/>
    <s v="N"/>
    <n v="0.13341804320203304"/>
    <m/>
  </r>
  <r>
    <s v="T"/>
    <n v="4.0999999999999996"/>
    <n v="20171204"/>
    <s v="CDFO"/>
    <s v="CDFO"/>
    <n v="3"/>
    <s v="022724"/>
    <n v="0"/>
    <m/>
    <m/>
    <m/>
    <m/>
    <n v="1"/>
    <n v="1"/>
    <x v="26"/>
    <n v="19840415"/>
    <n v="19840430"/>
    <s v="2FS  LWFRR0152"/>
    <s v="2FS  LWFRH0152"/>
    <s v="2FS  LWFRS0152"/>
    <x v="2"/>
    <s v="H"/>
    <s v="B"/>
    <m/>
    <n v="2.35"/>
    <m/>
    <s v="N"/>
    <n v="5000"/>
    <n v="40237"/>
    <m/>
    <m/>
    <n v="5000"/>
    <n v="2219"/>
    <n v="0"/>
    <n v="608"/>
    <m/>
    <n v="5.2299999999999999E-2"/>
    <n v="1"/>
    <m/>
    <m/>
    <s v="REARED AT INCH CR"/>
    <s v="R-Birkenhead R"/>
    <s v="H-Birkenhead River H"/>
    <x v="12"/>
    <s v="BC"/>
    <s v="FRTH"/>
    <s v="LWFR"/>
    <s v="N"/>
    <n v="5.5148246638665903E-2"/>
    <m/>
  </r>
  <r>
    <s v="T"/>
    <n v="4.0999999999999996"/>
    <n v="20171204"/>
    <s v="CDFO"/>
    <s v="CDFO"/>
    <n v="3"/>
    <s v="022528"/>
    <n v="0"/>
    <m/>
    <m/>
    <m/>
    <m/>
    <n v="1"/>
    <n v="1"/>
    <x v="15"/>
    <n v="19830406"/>
    <n v="19830412"/>
    <s v="2FS  LWFRR0152"/>
    <s v="2FS  LWFRH0152"/>
    <s v="2FS  LWFRS0152"/>
    <x v="2"/>
    <s v="H"/>
    <s v="B"/>
    <m/>
    <n v="1.4"/>
    <m/>
    <s v="N"/>
    <n v="5000"/>
    <n v="43516"/>
    <m/>
    <m/>
    <n v="5000"/>
    <n v="645"/>
    <m/>
    <m/>
    <m/>
    <n v="1.46E-2"/>
    <n v="6"/>
    <m/>
    <m/>
    <s v="EARLY RELEASE"/>
    <s v="R-Birkenhead R"/>
    <s v="H-Birkenhead River H"/>
    <x v="12"/>
    <s v="BC"/>
    <s v="FRTH"/>
    <s v="LWFR"/>
    <s v="N"/>
    <n v="1.4822134387351778E-2"/>
    <m/>
  </r>
  <r>
    <s v="T"/>
    <n v="4.0999999999999996"/>
    <n v="20171204"/>
    <s v="CDFO"/>
    <s v="CDFO"/>
    <n v="3"/>
    <s v="180413"/>
    <n v="0"/>
    <m/>
    <m/>
    <m/>
    <m/>
    <n v="1"/>
    <n v="1"/>
    <x v="13"/>
    <n v="19920409"/>
    <n v="19920410"/>
    <s v="2FS  UPFRR0352"/>
    <s v="2FS  UPFRH0155"/>
    <s v="2FS  UPFRS0352"/>
    <x v="1"/>
    <s v="H"/>
    <s v="B"/>
    <m/>
    <n v="8.8000000000000007"/>
    <n v="91"/>
    <s v="N"/>
    <n v="5000"/>
    <n v="27441"/>
    <m/>
    <m/>
    <n v="5000"/>
    <n v="287"/>
    <m/>
    <m/>
    <m/>
    <n v="1.04E-2"/>
    <n v="60"/>
    <n v="300"/>
    <m/>
    <s v="SMALL DIAMETER EGGS. REARED ON 50% QUESNEL + WELL WATER FOR 2 WKS"/>
    <s v="R-Cariboo R Up"/>
    <s v="H-Quesnel River H"/>
    <x v="25"/>
    <s v="BC"/>
    <s v="FRTH"/>
    <s v="UPFR"/>
    <s v="N"/>
    <n v="1.0458802521773988E-2"/>
    <m/>
  </r>
  <r>
    <s v="N"/>
    <n v="4.0999999999999996"/>
    <n v="20171204"/>
    <s v="CDFO"/>
    <s v="CDFO"/>
    <n v="3"/>
    <s v="!03NOCN1281"/>
    <m/>
    <m/>
    <m/>
    <m/>
    <m/>
    <n v="1"/>
    <n v="2"/>
    <x v="36"/>
    <n v="201305"/>
    <n v="201305"/>
    <s v="2FS  UPFRR0155"/>
    <s v="2FS  UPFRH1651"/>
    <s v="2FS  UPFRS0155"/>
    <x v="2"/>
    <s v="H"/>
    <s v="B"/>
    <s v="FR"/>
    <m/>
    <m/>
    <s v="N"/>
    <m/>
    <m/>
    <m/>
    <m/>
    <n v="0"/>
    <n v="916"/>
    <m/>
    <m/>
    <s v="B"/>
    <m/>
    <m/>
    <m/>
    <m/>
    <m/>
    <s v="R-Quesnel R"/>
    <s v="H-Pr George (Mackenzie) S"/>
    <x v="5"/>
    <s v="BC"/>
    <s v="FRTH"/>
    <s v="UPFR"/>
    <s v="N"/>
    <s v=""/>
    <m/>
  </r>
  <r>
    <s v="N"/>
    <n v="4.0999999999999996"/>
    <n v="20171204"/>
    <s v="CDFO"/>
    <s v="CDFO"/>
    <n v="3"/>
    <s v="!03NOCN1283"/>
    <m/>
    <m/>
    <m/>
    <m/>
    <m/>
    <n v="1"/>
    <n v="2"/>
    <x v="36"/>
    <n v="201305"/>
    <n v="201305"/>
    <s v="2FS  UPFRR5685"/>
    <s v="2FS  UPFRH2480"/>
    <s v="2FS  UPFRS0155"/>
    <x v="2"/>
    <s v="H"/>
    <s v="B"/>
    <s v="FR"/>
    <m/>
    <m/>
    <s v="N"/>
    <m/>
    <m/>
    <m/>
    <m/>
    <n v="0"/>
    <n v="205"/>
    <m/>
    <m/>
    <s v="B"/>
    <m/>
    <m/>
    <m/>
    <m/>
    <m/>
    <s v="R-Baker Cr"/>
    <s v="H-Quesnel Schools"/>
    <x v="5"/>
    <s v="BC"/>
    <s v="FRTH"/>
    <s v="UPFR"/>
    <s v="N"/>
    <s v=""/>
    <m/>
  </r>
  <r>
    <s v="N"/>
    <n v="4.0999999999999996"/>
    <n v="20171204"/>
    <s v="CDFO"/>
    <s v="CDFO"/>
    <n v="3"/>
    <s v="!03NOCN1576"/>
    <m/>
    <m/>
    <m/>
    <m/>
    <m/>
    <n v="1"/>
    <n v="2"/>
    <x v="12"/>
    <n v="201606"/>
    <n v="201606"/>
    <s v="2FS  TOMFR0161"/>
    <s v="2FS  TOMFH1650"/>
    <s v="2FS  TOMFS0161"/>
    <x v="2"/>
    <s v="H"/>
    <s v="B"/>
    <s v="FR"/>
    <n v="1"/>
    <m/>
    <s v="N"/>
    <m/>
    <m/>
    <m/>
    <m/>
    <n v="0"/>
    <n v="864"/>
    <m/>
    <m/>
    <s v="C"/>
    <m/>
    <m/>
    <m/>
    <m/>
    <m/>
    <s v="R-Shuswap R Low"/>
    <s v="H-N Okanagan-Shuswap Sch"/>
    <x v="1"/>
    <s v="BC"/>
    <s v="FRTH"/>
    <s v="TOMF"/>
    <s v="N"/>
    <s v=""/>
    <m/>
  </r>
  <r>
    <s v="N"/>
    <n v="4.0999999999999996"/>
    <n v="20171204"/>
    <s v="CDFO"/>
    <s v="CDFO"/>
    <n v="3"/>
    <s v="!03NOCN1577"/>
    <m/>
    <m/>
    <m/>
    <m/>
    <m/>
    <n v="1"/>
    <n v="2"/>
    <x v="12"/>
    <n v="201607"/>
    <n v="201607"/>
    <s v="2FS  TOMFR0161"/>
    <s v="2F   OKANH6259"/>
    <s v="2FS  TOMFS0161"/>
    <x v="2"/>
    <s v="H"/>
    <s v="B"/>
    <s v="FR"/>
    <n v="1"/>
    <m/>
    <s v="N"/>
    <m/>
    <m/>
    <m/>
    <m/>
    <n v="0"/>
    <n v="200"/>
    <m/>
    <m/>
    <s v="C"/>
    <m/>
    <m/>
    <m/>
    <m/>
    <m/>
    <s v="R-Shuswap R Low"/>
    <s v="H-Kelowna Schools"/>
    <x v="1"/>
    <s v="BC"/>
    <s v="FRTH"/>
    <s v="TOMF"/>
    <s v="N"/>
    <s v=""/>
    <m/>
  </r>
  <r>
    <s v="N"/>
    <n v="4.0999999999999996"/>
    <n v="20171204"/>
    <s v="CDFO"/>
    <s v="CDFO"/>
    <n v="3"/>
    <s v="!03NOCN1578"/>
    <m/>
    <m/>
    <m/>
    <m/>
    <m/>
    <n v="1"/>
    <n v="2"/>
    <x v="12"/>
    <n v="201606"/>
    <n v="201606"/>
    <s v="2FS  TOMFR0161"/>
    <s v="2FS  TOMFH2083"/>
    <s v="2FS  TOMFS0161"/>
    <x v="2"/>
    <s v="H"/>
    <s v="B"/>
    <s v="FR"/>
    <n v="1"/>
    <m/>
    <s v="N"/>
    <m/>
    <m/>
    <m/>
    <m/>
    <n v="0"/>
    <n v="189"/>
    <m/>
    <m/>
    <s v="C"/>
    <m/>
    <m/>
    <m/>
    <m/>
    <m/>
    <s v="R-Shuswap R Low"/>
    <s v="H-Revelstoke Schools"/>
    <x v="1"/>
    <s v="BC"/>
    <s v="FRTH"/>
    <s v="TOMF"/>
    <s v="N"/>
    <s v=""/>
    <m/>
  </r>
  <r>
    <s v="N"/>
    <n v="4.0999999999999996"/>
    <n v="20171204"/>
    <s v="CDFO"/>
    <s v="CDFO"/>
    <n v="3"/>
    <s v="!03NOCN1579"/>
    <m/>
    <m/>
    <m/>
    <m/>
    <m/>
    <n v="1"/>
    <n v="2"/>
    <x v="12"/>
    <n v="201606"/>
    <n v="201606"/>
    <s v="2FS  TOMFR0161"/>
    <s v="2FS  TOMFH2559"/>
    <s v="2FS  TOMFS0161"/>
    <x v="2"/>
    <s v="H"/>
    <s v="B"/>
    <s v="FR"/>
    <n v="1"/>
    <m/>
    <s v="N"/>
    <m/>
    <m/>
    <m/>
    <m/>
    <n v="0"/>
    <n v="1117"/>
    <m/>
    <m/>
    <s v="C"/>
    <m/>
    <m/>
    <m/>
    <m/>
    <m/>
    <s v="R-Shuswap R Low"/>
    <s v="H-Vernon Schools"/>
    <x v="1"/>
    <s v="BC"/>
    <s v="FRTH"/>
    <s v="TOMF"/>
    <s v="N"/>
    <s v=""/>
    <m/>
  </r>
  <r>
    <s v="N"/>
    <n v="4.0999999999999996"/>
    <n v="20171204"/>
    <s v="CDFO"/>
    <s v="CDFO"/>
    <n v="3"/>
    <s v="!03NOCN9912"/>
    <m/>
    <m/>
    <m/>
    <m/>
    <m/>
    <n v="1"/>
    <n v="2"/>
    <x v="34"/>
    <n v="20000406"/>
    <n v="20000522"/>
    <s v="2FS  UPFRR1619"/>
    <s v="2FS  UPFRH1619"/>
    <s v="2FS  UPFRS1619"/>
    <x v="1"/>
    <s v="H"/>
    <s v="P"/>
    <m/>
    <n v="3"/>
    <m/>
    <s v="N"/>
    <m/>
    <m/>
    <m/>
    <m/>
    <n v="0"/>
    <n v="19300"/>
    <m/>
    <m/>
    <s v="B"/>
    <m/>
    <m/>
    <m/>
    <m/>
    <m/>
    <s v="R-Bridge R"/>
    <s v="H-Bridge River H"/>
    <x v="18"/>
    <s v="BC"/>
    <s v="FRTH"/>
    <s v="UPFR"/>
    <s v="N"/>
    <s v=""/>
    <m/>
  </r>
  <r>
    <s v="N"/>
    <n v="4.0999999999999996"/>
    <n v="20171204"/>
    <s v="CDFO"/>
    <s v="CDFO"/>
    <n v="3"/>
    <s v="!03NOCN1536"/>
    <m/>
    <m/>
    <m/>
    <m/>
    <m/>
    <n v="1"/>
    <n v="2"/>
    <x v="12"/>
    <n v="201606"/>
    <n v="201606"/>
    <s v="2FS  UPFRR5685"/>
    <s v="2FS  UPFRH0155"/>
    <s v="2FS  UPFRS0155"/>
    <x v="2"/>
    <s v="H"/>
    <s v="P"/>
    <m/>
    <m/>
    <m/>
    <s v="N"/>
    <m/>
    <m/>
    <m/>
    <m/>
    <n v="0"/>
    <n v="347"/>
    <m/>
    <m/>
    <s v="B"/>
    <m/>
    <m/>
    <m/>
    <m/>
    <m/>
    <s v="R-Baker Cr"/>
    <s v="H-Quesnel River H"/>
    <x v="5"/>
    <s v="BC"/>
    <s v="FRTH"/>
    <s v="UPFR"/>
    <s v="N"/>
    <s v=""/>
    <m/>
  </r>
  <r>
    <s v="N"/>
    <n v="4.0999999999999996"/>
    <n v="20171204"/>
    <s v="CDFO"/>
    <s v="CDFO"/>
    <n v="3"/>
    <s v="!03NOCN1546"/>
    <m/>
    <m/>
    <m/>
    <m/>
    <m/>
    <n v="1"/>
    <n v="2"/>
    <x v="12"/>
    <n v="201609"/>
    <n v="201609"/>
    <s v="2FS  TOMFR1958"/>
    <s v="2FS  TOMFH1958"/>
    <s v="2FS  TOMFS1958"/>
    <x v="5"/>
    <s v="H"/>
    <s v="P"/>
    <s v="FR"/>
    <m/>
    <m/>
    <s v="N"/>
    <m/>
    <m/>
    <m/>
    <m/>
    <n v="0"/>
    <n v="58030"/>
    <m/>
    <m/>
    <s v="B"/>
    <m/>
    <m/>
    <m/>
    <m/>
    <m/>
    <s v="R-Shuswap R Middle"/>
    <s v="H-Shuswap River, Middle,"/>
    <x v="11"/>
    <s v="BC"/>
    <s v="FRTH"/>
    <s v="TOMF"/>
    <s v="N"/>
    <s v=""/>
    <m/>
  </r>
  <r>
    <s v="T"/>
    <n v="4.0999999999999996"/>
    <n v="20171204"/>
    <s v="CDFO"/>
    <s v="CDFO"/>
    <n v="3"/>
    <s v="182462"/>
    <n v="0"/>
    <m/>
    <m/>
    <m/>
    <m/>
    <n v="1"/>
    <n v="2"/>
    <x v="16"/>
    <n v="19960514"/>
    <n v="19960519"/>
    <s v="2FS  TOMFR0161"/>
    <s v="2FS  TOMFH1958"/>
    <s v="2FS  TOMFS0161"/>
    <x v="1"/>
    <s v="H"/>
    <s v="P"/>
    <m/>
    <n v="5.5"/>
    <n v="78"/>
    <s v="N"/>
    <n v="5000"/>
    <n v="74531"/>
    <m/>
    <m/>
    <n v="0"/>
    <n v="592096"/>
    <n v="5000"/>
    <n v="753"/>
    <s v="B"/>
    <n v="0.01"/>
    <m/>
    <m/>
    <m/>
    <m/>
    <s v="R-Shuswap R Low"/>
    <s v="H-Shuswap River, Middle,"/>
    <x v="1"/>
    <s v="BC"/>
    <s v="FRTH"/>
    <s v="TOMF"/>
    <s v="N"/>
    <n v="7.9442916370369376"/>
    <m/>
  </r>
  <r>
    <s v="T"/>
    <n v="4.0999999999999996"/>
    <n v="20171204"/>
    <s v="CDFO"/>
    <s v="CDFO"/>
    <n v="3"/>
    <s v="182857"/>
    <n v="0"/>
    <m/>
    <m/>
    <m/>
    <m/>
    <n v="1"/>
    <n v="3"/>
    <x v="32"/>
    <n v="19970526"/>
    <n v="19970602"/>
    <s v="2FS  LWFRR0107"/>
    <s v="2FS  LWFRH0107"/>
    <s v="2FS  LWFRS0107"/>
    <x v="1"/>
    <s v="H"/>
    <s v="P"/>
    <m/>
    <n v="4.9000000000000004"/>
    <m/>
    <s v="N"/>
    <n v="5000"/>
    <n v="41252"/>
    <m/>
    <m/>
    <n v="0"/>
    <n v="1149863"/>
    <n v="5000"/>
    <n v="8720"/>
    <s v="B"/>
    <n v="0.17449999999999999"/>
    <n v="30"/>
    <n v="1000"/>
    <m/>
    <s v="TIME OF RELEASE- EARLY. SEE 182856- LATE"/>
    <s v="R-Chilliwack R"/>
    <s v="H-Chilliwack River H"/>
    <x v="9"/>
    <s v="BC"/>
    <s v="FRTH"/>
    <s v="LWFR"/>
    <s v="N"/>
    <n v="27.874115194414816"/>
    <m/>
  </r>
  <r>
    <s v="N"/>
    <n v="4.0999999999999996"/>
    <n v="20171204"/>
    <s v="CDFO"/>
    <s v="CDFO"/>
    <n v="3"/>
    <s v="!03NOCN9982"/>
    <m/>
    <m/>
    <m/>
    <m/>
    <m/>
    <n v="1"/>
    <n v="3"/>
    <x v="34"/>
    <n v="20000607"/>
    <n v="20000610"/>
    <s v="2FS  LWFRR0302"/>
    <s v="2FS  LWFRH0302"/>
    <s v="2FS  LWFRS0302"/>
    <x v="1"/>
    <s v="H"/>
    <s v="P"/>
    <m/>
    <n v="3.5"/>
    <m/>
    <s v="N"/>
    <m/>
    <m/>
    <m/>
    <m/>
    <n v="0"/>
    <n v="25107"/>
    <m/>
    <m/>
    <s v="B"/>
    <m/>
    <m/>
    <m/>
    <m/>
    <m/>
    <s v="R-Alouette R S"/>
    <s v="H-Alouette River, South H"/>
    <x v="44"/>
    <s v="BC"/>
    <s v="FRTH"/>
    <s v="LWFR"/>
    <s v="N"/>
    <s v=""/>
    <m/>
  </r>
  <r>
    <s v="N"/>
    <n v="4.0999999999999996"/>
    <n v="20171204"/>
    <s v="CDFO"/>
    <s v="CDFO"/>
    <n v="3"/>
    <s v="!03NOCN9978"/>
    <m/>
    <m/>
    <m/>
    <m/>
    <m/>
    <n v="1"/>
    <n v="3"/>
    <x v="34"/>
    <n v="200005"/>
    <n v="200005"/>
    <s v="2FS  LWFRR0499"/>
    <s v="2FS  LWFRH6037"/>
    <s v="2FS  LWFRS0107"/>
    <x v="1"/>
    <s v="H"/>
    <s v="B"/>
    <m/>
    <n v="3.5"/>
    <m/>
    <s v="N"/>
    <m/>
    <m/>
    <m/>
    <m/>
    <n v="0"/>
    <n v="10500"/>
    <m/>
    <m/>
    <s v="B"/>
    <m/>
    <m/>
    <m/>
    <m/>
    <m/>
    <s v="R-Coquitlam R"/>
    <s v="H-River Springs H"/>
    <x v="9"/>
    <s v="BC"/>
    <s v="FRTH"/>
    <s v="LWFR"/>
    <s v="N"/>
    <s v=""/>
    <m/>
  </r>
  <r>
    <s v="T"/>
    <n v="4.0999999999999996"/>
    <n v="20171204"/>
    <s v="CDFO"/>
    <s v="CDFO"/>
    <n v="3"/>
    <s v="024748"/>
    <n v="0"/>
    <m/>
    <m/>
    <m/>
    <m/>
    <n v="1"/>
    <n v="1"/>
    <x v="5"/>
    <n v="19880407"/>
    <n v="19880411"/>
    <s v="2FS  UPFRR0352"/>
    <s v="2FS  UPFRH0155"/>
    <s v="2FS  UPFRS0352"/>
    <x v="1"/>
    <s v="H"/>
    <s v="P"/>
    <m/>
    <n v="7.3"/>
    <n v="86"/>
    <s v="N"/>
    <n v="5000"/>
    <n v="26781"/>
    <m/>
    <m/>
    <n v="0"/>
    <n v="45350"/>
    <n v="5000"/>
    <n v="169"/>
    <m/>
    <n v="6.3E-3"/>
    <n v="1"/>
    <m/>
    <m/>
    <s v="REP. TAGCODE 024747; 3 REL. SITES UPPER CARIBOO"/>
    <s v="R-Cariboo R Up"/>
    <s v="H-Quesnel River H"/>
    <x v="25"/>
    <s v="BC"/>
    <s v="FRTH"/>
    <s v="UPFR"/>
    <s v="N"/>
    <n v="1.6933646988536648"/>
    <m/>
  </r>
  <r>
    <s v="T"/>
    <n v="4.0999999999999996"/>
    <n v="20171204"/>
    <s v="CDFO"/>
    <s v="CDFO"/>
    <n v="3"/>
    <s v="020615"/>
    <n v="0"/>
    <m/>
    <m/>
    <m/>
    <m/>
    <n v="1"/>
    <n v="1"/>
    <x v="13"/>
    <n v="19920409"/>
    <n v="19920410"/>
    <s v="2FS  UPFRR0352"/>
    <s v="2FS  UPFRH0155"/>
    <s v="2FS  UPFRS0352"/>
    <x v="1"/>
    <s v="H"/>
    <s v="B"/>
    <m/>
    <n v="8.6999999999999993"/>
    <n v="91"/>
    <s v="N"/>
    <n v="5000"/>
    <n v="21524"/>
    <m/>
    <m/>
    <n v="5000"/>
    <n v="72"/>
    <m/>
    <m/>
    <m/>
    <n v="3.3E-3"/>
    <n v="60"/>
    <n v="300"/>
    <m/>
    <s v="LARGE DIAMETER EGGS. REARED 50% WELL + QUESNEL WATER FOR 2 WKS"/>
    <s v="R-Cariboo R Up"/>
    <s v="H-Quesnel River H"/>
    <x v="25"/>
    <s v="BC"/>
    <s v="FRTH"/>
    <s v="UPFR"/>
    <s v="N"/>
    <n v="3.345103140680171E-3"/>
    <m/>
  </r>
  <r>
    <s v="N"/>
    <n v="4.0999999999999996"/>
    <n v="20171204"/>
    <s v="CDFO"/>
    <s v="CDFO"/>
    <n v="3"/>
    <s v="!03NOCN9445"/>
    <m/>
    <m/>
    <m/>
    <m/>
    <m/>
    <n v="1"/>
    <n v="1"/>
    <x v="2"/>
    <n v="199505"/>
    <n v="199505"/>
    <s v="2FS  UPFRR1625"/>
    <s v="2FS  UPFRH1651"/>
    <s v="2FS  UPFRS1625"/>
    <x v="1"/>
    <s v="H"/>
    <s v="B"/>
    <s v="FR"/>
    <m/>
    <m/>
    <s v="N"/>
    <m/>
    <m/>
    <m/>
    <m/>
    <n v="0"/>
    <n v="900"/>
    <m/>
    <m/>
    <s v="B"/>
    <m/>
    <m/>
    <m/>
    <m/>
    <m/>
    <s v="R-Salmon R/UPFR"/>
    <s v="H-Pr George (Mackenzie) S"/>
    <x v="8"/>
    <s v="BC"/>
    <s v="FRTH"/>
    <s v="UPFR"/>
    <s v="N"/>
    <s v=""/>
    <m/>
  </r>
  <r>
    <s v="T"/>
    <n v="4.0999999999999996"/>
    <n v="20171204"/>
    <s v="CDFO"/>
    <s v="CDFO"/>
    <n v="3"/>
    <s v="020547"/>
    <n v="0"/>
    <m/>
    <m/>
    <m/>
    <m/>
    <n v="1"/>
    <n v="2"/>
    <x v="13"/>
    <n v="19920319"/>
    <n v="19920502"/>
    <s v="2FS  UPFRR2722"/>
    <s v="2FS  UPFRH0158"/>
    <s v="2FS  UPFRS0158"/>
    <x v="1"/>
    <s v="H"/>
    <s v="B"/>
    <m/>
    <n v="7"/>
    <m/>
    <s v="N"/>
    <n v="5000"/>
    <n v="15107"/>
    <m/>
    <m/>
    <n v="0"/>
    <n v="936"/>
    <n v="5000"/>
    <n v="153"/>
    <s v="B"/>
    <n v="0.01"/>
    <n v="1"/>
    <m/>
    <m/>
    <s v="NECHAKO STUDY; ACCID. REL. SOME TAGS WITH UNTAGGED FRY MAR.19/92 AT 3 GM"/>
    <s v="R-Stuart Lk"/>
    <s v="H-Stuart River"/>
    <x v="2"/>
    <s v="BC"/>
    <s v="FRTH"/>
    <s v="UPFR"/>
    <s v="N"/>
    <n v="6.1958032700072815E-2"/>
    <m/>
  </r>
  <r>
    <s v="T"/>
    <n v="4.0999999999999996"/>
    <n v="20171204"/>
    <s v="CDFO"/>
    <s v="CDFO"/>
    <n v="3"/>
    <s v="022558"/>
    <n v="0"/>
    <m/>
    <m/>
    <m/>
    <m/>
    <n v="1"/>
    <n v="1"/>
    <x v="15"/>
    <n v="198307"/>
    <n v="19830704"/>
    <s v="2FS  UPFRR0412"/>
    <s v="2FS  UPFRH0270"/>
    <s v="2FS  UPFRS0412"/>
    <x v="2"/>
    <s v="H"/>
    <s v="P"/>
    <m/>
    <n v="1.9"/>
    <m/>
    <s v="N"/>
    <n v="5000"/>
    <n v="72354"/>
    <m/>
    <m/>
    <n v="0"/>
    <n v="30811"/>
    <n v="5000"/>
    <n v="8490"/>
    <m/>
    <n v="0.105"/>
    <n v="1"/>
    <m/>
    <m/>
    <m/>
    <s v="R-James Cr"/>
    <s v="H-Penny H"/>
    <x v="27"/>
    <s v="BC"/>
    <s v="FRTH"/>
    <s v="UPFR"/>
    <s v="N"/>
    <n v="0.42583685767200152"/>
    <m/>
  </r>
  <r>
    <s v="T"/>
    <n v="4.0999999999999996"/>
    <n v="20171204"/>
    <s v="CDFO"/>
    <s v="CDFO"/>
    <n v="3"/>
    <s v="023621"/>
    <n v="0"/>
    <m/>
    <m/>
    <m/>
    <m/>
    <n v="1"/>
    <n v="1"/>
    <x v="3"/>
    <n v="198604"/>
    <n v="19860421"/>
    <s v="2FS  UPFRR0127"/>
    <s v="2FS  UPFRH0155"/>
    <s v="2FS  UPFRS0269"/>
    <x v="1"/>
    <s v="H"/>
    <s v="B"/>
    <m/>
    <n v="4.0999999999999996"/>
    <m/>
    <s v="N"/>
    <n v="5000"/>
    <n v="25588"/>
    <m/>
    <m/>
    <n v="0"/>
    <n v="2609"/>
    <m/>
    <m/>
    <m/>
    <m/>
    <n v="1"/>
    <m/>
    <m/>
    <s v="REL TO W. FORK OF FONTONIKO"/>
    <s v="R-Fontoniko Cr"/>
    <s v="H-Quesnel River H"/>
    <x v="46"/>
    <s v="BC"/>
    <s v="FRTH"/>
    <s v="UPFR"/>
    <s v="N"/>
    <n v="0.10196185712052525"/>
    <m/>
  </r>
  <r>
    <s v="N"/>
    <n v="4.0999999999999996"/>
    <n v="20171204"/>
    <s v="CDFO"/>
    <s v="CDFO"/>
    <n v="3"/>
    <s v="!03NOCN0804"/>
    <m/>
    <m/>
    <m/>
    <m/>
    <m/>
    <n v="1"/>
    <n v="2"/>
    <x v="10"/>
    <n v="200905"/>
    <n v="200905"/>
    <s v="2FS  TOMFR0161"/>
    <s v="2FS  TOMFH1650"/>
    <s v="2FS  TOMFS0161"/>
    <x v="1"/>
    <s v="H"/>
    <s v="B"/>
    <s v="FR"/>
    <n v="3"/>
    <m/>
    <s v="N"/>
    <m/>
    <m/>
    <m/>
    <m/>
    <n v="0"/>
    <n v="650"/>
    <m/>
    <m/>
    <s v="B"/>
    <m/>
    <m/>
    <m/>
    <m/>
    <s v="RELEASE WEIGHT ESTIMATED. CLASSROOM INCUBATION."/>
    <s v="R-Shuswap R Low"/>
    <s v="H-N Okanagan-Shuswap Sch"/>
    <x v="1"/>
    <s v="BC"/>
    <s v="FRTH"/>
    <s v="TOMF"/>
    <s v="N"/>
    <s v=""/>
    <m/>
  </r>
  <r>
    <s v="N"/>
    <n v="4.0999999999999996"/>
    <n v="20171204"/>
    <s v="CDFO"/>
    <s v="CDFO"/>
    <n v="3"/>
    <s v="!03NOCN0806"/>
    <m/>
    <m/>
    <m/>
    <m/>
    <m/>
    <n v="1"/>
    <n v="2"/>
    <x v="10"/>
    <n v="200905"/>
    <n v="200905"/>
    <s v="2FS  TOMFR0161"/>
    <s v="2FS  TOMFH2083"/>
    <s v="2FS  TOMFS0161"/>
    <x v="1"/>
    <s v="H"/>
    <s v="B"/>
    <s v="FR"/>
    <n v="3"/>
    <m/>
    <s v="N"/>
    <m/>
    <m/>
    <m/>
    <m/>
    <n v="0"/>
    <n v="200"/>
    <m/>
    <m/>
    <s v="B"/>
    <m/>
    <m/>
    <m/>
    <m/>
    <s v="CLASSROOM INCUBATION"/>
    <s v="R-Shuswap R Low"/>
    <s v="H-Revelstoke Schools"/>
    <x v="1"/>
    <s v="BC"/>
    <s v="FRTH"/>
    <s v="TOMF"/>
    <s v="N"/>
    <s v=""/>
    <m/>
  </r>
  <r>
    <s v="N"/>
    <n v="4.0999999999999996"/>
    <n v="20171204"/>
    <s v="CDFO"/>
    <s v="CDFO"/>
    <n v="3"/>
    <s v="!03NOCN0165"/>
    <m/>
    <m/>
    <m/>
    <m/>
    <m/>
    <n v="1"/>
    <n v="3"/>
    <x v="25"/>
    <n v="200206"/>
    <n v="200206"/>
    <s v="2FS  LWFRR0499"/>
    <s v="2FS  LWFRH6037"/>
    <s v="2FS  LWFRS0107"/>
    <x v="1"/>
    <s v="H"/>
    <s v="B"/>
    <m/>
    <n v="3"/>
    <m/>
    <s v="N"/>
    <m/>
    <m/>
    <m/>
    <m/>
    <n v="0"/>
    <n v="47500"/>
    <m/>
    <m/>
    <m/>
    <m/>
    <m/>
    <m/>
    <m/>
    <s v="SIZE AND TIME OF RELEASE ESTIMATED."/>
    <s v="R-Coquitlam R"/>
    <s v="H-River Springs H"/>
    <x v="9"/>
    <s v="BC"/>
    <s v="FRTH"/>
    <s v="LWFR"/>
    <s v="N"/>
    <s v=""/>
    <m/>
  </r>
  <r>
    <s v="T"/>
    <n v="4.0999999999999996"/>
    <n v="20171204"/>
    <s v="CDFO"/>
    <s v="CDFO"/>
    <n v="3"/>
    <s v="183917"/>
    <n v="0"/>
    <m/>
    <m/>
    <m/>
    <m/>
    <n v="1"/>
    <n v="3"/>
    <x v="19"/>
    <n v="19990604"/>
    <n v="19990605"/>
    <s v="2FS  LWFRR0154"/>
    <s v="2FS  LWFRH0154"/>
    <s v="2FS  LWFRS0229"/>
    <x v="1"/>
    <s v="H"/>
    <s v="P"/>
    <m/>
    <n v="4.5"/>
    <n v="75"/>
    <s v="N"/>
    <n v="5000"/>
    <n v="50961"/>
    <m/>
    <m/>
    <n v="0"/>
    <n v="695837"/>
    <n v="5000"/>
    <n v="78"/>
    <s v="B"/>
    <n v="1.5E-3"/>
    <n v="31"/>
    <n v="1977"/>
    <m/>
    <s v="LARGE LATE REL; COMP TO 183723, 183916, 181724 &amp; 182722 (SMALL EARLY REL)."/>
    <s v="R-Chehalis R"/>
    <s v="H-Chehalis River H"/>
    <x v="14"/>
    <s v="BC"/>
    <s v="FRTH"/>
    <s v="LWFR"/>
    <s v="N"/>
    <n v="13.654304271894194"/>
    <m/>
  </r>
  <r>
    <s v="T"/>
    <n v="4.0999999999999996"/>
    <n v="20171204"/>
    <s v="CDFO"/>
    <s v="CDFO"/>
    <n v="3"/>
    <s v="022424"/>
    <n v="0"/>
    <m/>
    <m/>
    <m/>
    <m/>
    <n v="1"/>
    <n v="2"/>
    <x v="15"/>
    <n v="198303"/>
    <n v="19830318"/>
    <s v="2FS  UPFRR0155"/>
    <s v="2FS  UPFRH0155"/>
    <s v="2FS  UPFRS0155"/>
    <x v="2"/>
    <s v="H"/>
    <s v="B"/>
    <m/>
    <n v="1.3"/>
    <m/>
    <s v="N"/>
    <n v="5000"/>
    <n v="25786"/>
    <m/>
    <m/>
    <n v="5000"/>
    <n v="526"/>
    <m/>
    <m/>
    <m/>
    <n v="0.02"/>
    <n v="11"/>
    <m/>
    <m/>
    <s v="RELEASE TIMING STUDY - RED FLESH"/>
    <s v="R-Quesnel R"/>
    <s v="H-Quesnel River H"/>
    <x v="5"/>
    <s v="BC"/>
    <s v="FRTH"/>
    <s v="UPFR"/>
    <s v="N"/>
    <n v="2.0398665942759638E-2"/>
    <m/>
  </r>
  <r>
    <s v="T"/>
    <n v="4.0999999999999996"/>
    <n v="20171204"/>
    <s v="CDFO"/>
    <s v="CDFO"/>
    <n v="3"/>
    <s v="025342"/>
    <n v="0"/>
    <m/>
    <m/>
    <m/>
    <m/>
    <n v="1"/>
    <n v="2"/>
    <x v="5"/>
    <n v="19880504"/>
    <n v="19880505"/>
    <s v="2FS  TOMFR0161"/>
    <s v="2FS  TOMFH1958"/>
    <s v="2FS  TOMFS0161"/>
    <x v="1"/>
    <s v="H"/>
    <s v="B"/>
    <m/>
    <n v="4.5"/>
    <n v="75"/>
    <s v="N"/>
    <n v="5000"/>
    <n v="26208"/>
    <m/>
    <m/>
    <n v="0"/>
    <n v="414913"/>
    <n v="5000"/>
    <n v="79"/>
    <s v="W"/>
    <n v="3.0000000000000001E-3"/>
    <n v="3"/>
    <m/>
    <m/>
    <s v="TIME OF RELEASE:EARLY. 10% OF TAGGED FISH HAD ABRADED NOSES"/>
    <s v="R-Shuswap R Low"/>
    <s v="H-Shuswap River, Middle,"/>
    <x v="1"/>
    <s v="BC"/>
    <s v="FRTH"/>
    <s v="TOMF"/>
    <s v="N"/>
    <n v="15.831539987789988"/>
    <m/>
  </r>
  <r>
    <s v="T"/>
    <n v="4.0999999999999996"/>
    <n v="20171204"/>
    <s v="CDFO"/>
    <s v="CDFO"/>
    <n v="3"/>
    <s v="022725"/>
    <n v="0"/>
    <m/>
    <m/>
    <m/>
    <m/>
    <n v="1"/>
    <n v="3"/>
    <x v="26"/>
    <n v="198405"/>
    <n v="19840516"/>
    <s v="2FS  LWFRR0154"/>
    <s v="2FS  LWFRH0154"/>
    <s v="2FS  LWFRS0229"/>
    <x v="2"/>
    <s v="H"/>
    <s v="B"/>
    <m/>
    <n v="2"/>
    <m/>
    <s v="N"/>
    <n v="5000"/>
    <n v="37750"/>
    <m/>
    <m/>
    <n v="0"/>
    <n v="63771"/>
    <n v="5000"/>
    <n v="1171"/>
    <m/>
    <n v="3.0099999999999998E-2"/>
    <n v="2"/>
    <m/>
    <m/>
    <s v="TIME OF RELEASE: EARLY"/>
    <s v="R-Chehalis R"/>
    <s v="H-Chehalis River H"/>
    <x v="14"/>
    <s v="BC"/>
    <s v="FRTH"/>
    <s v="LWFR"/>
    <s v="N"/>
    <n v="1.689298013245033"/>
    <m/>
  </r>
  <r>
    <s v="T"/>
    <n v="4.0999999999999996"/>
    <n v="20171204"/>
    <s v="CDFO"/>
    <s v="CDFO"/>
    <n v="3"/>
    <s v="022901"/>
    <n v="0"/>
    <m/>
    <m/>
    <m/>
    <m/>
    <n v="1"/>
    <n v="3"/>
    <x v="23"/>
    <n v="198506"/>
    <n v="19850625"/>
    <s v="2FS  LWFRR0154"/>
    <s v="2FS  LWFRH0154"/>
    <s v="2FS  LWFRS0229"/>
    <x v="1"/>
    <s v="H"/>
    <s v="P"/>
    <m/>
    <n v="3.7"/>
    <m/>
    <s v="N"/>
    <n v="5000"/>
    <n v="27019"/>
    <m/>
    <m/>
    <n v="0"/>
    <n v="47520"/>
    <n v="5000"/>
    <n v="2607"/>
    <m/>
    <n v="8.7999999999999995E-2"/>
    <n v="19"/>
    <m/>
    <m/>
    <m/>
    <s v="R-Chehalis R"/>
    <s v="H-Chehalis River H"/>
    <x v="14"/>
    <s v="BC"/>
    <s v="FRTH"/>
    <s v="LWFR"/>
    <s v="N"/>
    <n v="1.7587623524186684"/>
    <m/>
  </r>
  <r>
    <s v="N"/>
    <n v="4.0999999999999996"/>
    <n v="20171204"/>
    <s v="CDFO"/>
    <s v="CDFO"/>
    <n v="3"/>
    <s v="!03NOCN8975"/>
    <m/>
    <m/>
    <m/>
    <m/>
    <m/>
    <n v="1"/>
    <n v="1"/>
    <x v="11"/>
    <n v="199005"/>
    <n v="199005"/>
    <s v="2FS  UPFRR1625"/>
    <s v="2FS  UPFRH1651"/>
    <s v="2FS  UPFRS1625"/>
    <x v="1"/>
    <s v="H"/>
    <s v="B"/>
    <s v="FR"/>
    <m/>
    <m/>
    <s v="N"/>
    <m/>
    <m/>
    <m/>
    <m/>
    <n v="0"/>
    <n v="720"/>
    <m/>
    <m/>
    <m/>
    <m/>
    <m/>
    <m/>
    <m/>
    <m/>
    <s v="R-Salmon R/UPFR"/>
    <s v="H-Pr George (Mackenzie) S"/>
    <x v="8"/>
    <s v="BC"/>
    <s v="FRTH"/>
    <s v="UPFR"/>
    <s v="N"/>
    <s v=""/>
    <m/>
  </r>
  <r>
    <s v="N"/>
    <n v="4.0999999999999996"/>
    <n v="20171204"/>
    <s v="CDFO"/>
    <s v="CDFO"/>
    <n v="3"/>
    <s v="!03NOCN8966"/>
    <m/>
    <m/>
    <m/>
    <m/>
    <m/>
    <n v="1"/>
    <n v="2"/>
    <x v="11"/>
    <n v="199006"/>
    <n v="199006"/>
    <s v="2FS  UPFRR0155"/>
    <s v="2FS  UPFRH0022"/>
    <s v="2FS  UPFRS0155"/>
    <x v="1"/>
    <s v="H"/>
    <s v="B"/>
    <s v="FR"/>
    <m/>
    <m/>
    <s v="N"/>
    <m/>
    <m/>
    <m/>
    <m/>
    <n v="0"/>
    <n v="49"/>
    <m/>
    <m/>
    <m/>
    <m/>
    <m/>
    <m/>
    <m/>
    <m/>
    <s v="R-Quesnel R"/>
    <s v="H-Williams Lk Schools"/>
    <x v="5"/>
    <s v="BC"/>
    <s v="FRTH"/>
    <s v="UPFR"/>
    <s v="N"/>
    <s v=""/>
    <m/>
  </r>
  <r>
    <s v="T"/>
    <n v="4.0999999999999996"/>
    <n v="20171204"/>
    <s v="CDFO"/>
    <s v="CDFO"/>
    <n v="3"/>
    <s v="024061"/>
    <n v="0"/>
    <m/>
    <m/>
    <m/>
    <m/>
    <n v="1"/>
    <n v="1"/>
    <x v="3"/>
    <n v="198606"/>
    <n v="19860602"/>
    <s v="2FS  LWFRR0107"/>
    <s v="2FS  LWFRH0107"/>
    <s v="2FS  UPFRS0263"/>
    <x v="1"/>
    <s v="H"/>
    <s v="B"/>
    <m/>
    <n v="8.5"/>
    <m/>
    <s v="N"/>
    <n v="5000"/>
    <n v="49481"/>
    <m/>
    <m/>
    <n v="0"/>
    <n v="102042"/>
    <n v="5000"/>
    <n v="692"/>
    <m/>
    <n v="1.38E-2"/>
    <n v="1"/>
    <m/>
    <m/>
    <m/>
    <s v="R-Chilliwack R"/>
    <s v="H-Chilliwack River H"/>
    <x v="26"/>
    <s v="BC"/>
    <s v="FRTH"/>
    <s v="LWFR"/>
    <s v="N"/>
    <n v="2.0622461146702773"/>
    <m/>
  </r>
  <r>
    <s v="N"/>
    <n v="4.0999999999999996"/>
    <n v="20171204"/>
    <s v="CDFO"/>
    <s v="CDFO"/>
    <n v="3"/>
    <s v="!03NOCN8819"/>
    <m/>
    <m/>
    <m/>
    <m/>
    <m/>
    <n v="1"/>
    <n v="2"/>
    <x v="17"/>
    <n v="198905"/>
    <n v="19890508"/>
    <s v="2FS  TOMFR0156"/>
    <s v="2FS  TOMFH0156"/>
    <s v="2FS  TOMFS0156"/>
    <x v="2"/>
    <s v="H"/>
    <s v="P"/>
    <m/>
    <n v="1.5"/>
    <m/>
    <s v="N"/>
    <m/>
    <m/>
    <m/>
    <m/>
    <n v="0"/>
    <n v="6440"/>
    <m/>
    <m/>
    <m/>
    <m/>
    <m/>
    <m/>
    <m/>
    <m/>
    <s v="R-Eagle R"/>
    <s v="H-Eagle River H"/>
    <x v="6"/>
    <s v="BC"/>
    <s v="FRTH"/>
    <s v="TOMF"/>
    <s v="N"/>
    <s v=""/>
    <m/>
  </r>
  <r>
    <s v="N"/>
    <n v="4.0999999999999996"/>
    <n v="20171204"/>
    <s v="CDFO"/>
    <s v="CDFO"/>
    <n v="3"/>
    <s v="!03NOCN8820"/>
    <m/>
    <m/>
    <m/>
    <m/>
    <m/>
    <n v="1"/>
    <n v="1"/>
    <x v="17"/>
    <n v="198905"/>
    <n v="19890524"/>
    <s v="2FS  UPFRR0134"/>
    <s v="2FS  UPFRH0155"/>
    <s v="2FS  UPFRS0134"/>
    <x v="1"/>
    <s v="H"/>
    <s v="P"/>
    <m/>
    <n v="6.4"/>
    <m/>
    <s v="N"/>
    <m/>
    <m/>
    <m/>
    <m/>
    <n v="0"/>
    <n v="38255"/>
    <m/>
    <m/>
    <m/>
    <m/>
    <m/>
    <m/>
    <m/>
    <m/>
    <s v="R-Indianpoint Cr"/>
    <s v="H-Quesnel River H"/>
    <x v="31"/>
    <s v="BC"/>
    <s v="FRTH"/>
    <s v="UPFR"/>
    <s v="N"/>
    <s v=""/>
    <m/>
  </r>
  <r>
    <s v="T"/>
    <n v="4.0999999999999996"/>
    <n v="20171204"/>
    <s v="CDFO"/>
    <s v="CDFO"/>
    <n v="3"/>
    <s v="182722"/>
    <n v="0"/>
    <m/>
    <m/>
    <m/>
    <m/>
    <n v="1"/>
    <n v="3"/>
    <x v="19"/>
    <n v="19990430"/>
    <n v="19990501"/>
    <s v="2FS  LWFRR0154"/>
    <s v="2FS  LWFRH0154"/>
    <s v="2FS  LWFRS0229"/>
    <x v="2"/>
    <s v="H"/>
    <s v="B"/>
    <m/>
    <n v="2.1"/>
    <n v="61"/>
    <s v="N"/>
    <n v="5000"/>
    <n v="20376"/>
    <m/>
    <m/>
    <n v="0"/>
    <n v="414928"/>
    <n v="5000"/>
    <n v="147"/>
    <s v="B"/>
    <n v="7.1999999999999998E-3"/>
    <n v="31"/>
    <n v="1392"/>
    <m/>
    <s v="SMALL EARLY REL; ALSO 183723, 181724, &amp; 183916 (EARLY); COMP TO 183917 (LATE)."/>
    <s v="R-Chehalis R"/>
    <s v="H-Chehalis River H"/>
    <x v="14"/>
    <s v="BC"/>
    <s v="FRTH"/>
    <s v="LWFR"/>
    <s v="N"/>
    <n v="20.363564978405968"/>
    <m/>
  </r>
  <r>
    <s v="T"/>
    <n v="4.0999999999999996"/>
    <n v="20171204"/>
    <s v="CDFO"/>
    <s v="CDFO"/>
    <n v="3"/>
    <s v="025761"/>
    <n v="0"/>
    <m/>
    <m/>
    <m/>
    <m/>
    <n v="1"/>
    <n v="3"/>
    <x v="17"/>
    <n v="198905"/>
    <n v="19890515"/>
    <s v="2FS  LWFRR0154"/>
    <s v="2FS  LWFRH0154"/>
    <s v="2FS  LWFRS0229"/>
    <x v="2"/>
    <s v="H"/>
    <s v="B"/>
    <m/>
    <n v="2.2000000000000002"/>
    <n v="61"/>
    <s v="N"/>
    <n v="5000"/>
    <n v="26925"/>
    <m/>
    <m/>
    <n v="0"/>
    <n v="104432"/>
    <n v="5000"/>
    <n v="54"/>
    <s v="B"/>
    <n v="2E-3"/>
    <n v="4"/>
    <m/>
    <m/>
    <s v="TIME &amp; SIZE - SPRING REL.; ALSO SEE 025762 (SPRING) &amp; 025763 (FALL REL.)"/>
    <s v="R-Chehalis R"/>
    <s v="H-Chehalis River H"/>
    <x v="14"/>
    <s v="BC"/>
    <s v="FRTH"/>
    <s v="LWFR"/>
    <s v="N"/>
    <n v="3.8786258124419684"/>
    <m/>
  </r>
  <r>
    <s v="T"/>
    <n v="4.0999999999999996"/>
    <n v="20171204"/>
    <s v="CDFO"/>
    <s v="CDFO"/>
    <n v="3"/>
    <s v="182846"/>
    <n v="0"/>
    <m/>
    <m/>
    <m/>
    <m/>
    <n v="1"/>
    <n v="3"/>
    <x v="32"/>
    <n v="19970515"/>
    <n v="19970520"/>
    <s v="2FS  LWFRR0154"/>
    <s v="2FS  LWFRH0154"/>
    <s v="2FS  LWFRS0229"/>
    <x v="2"/>
    <s v="H"/>
    <s v="B"/>
    <m/>
    <n v="2.1"/>
    <n v="58"/>
    <s v="N"/>
    <n v="5000"/>
    <n v="49890"/>
    <m/>
    <m/>
    <n v="0"/>
    <n v="689050"/>
    <n v="5000"/>
    <n v="100"/>
    <s v="B"/>
    <n v="2E-3"/>
    <n v="100"/>
    <n v="1968"/>
    <m/>
    <s v="TIME OF RELEASE-EARLY."/>
    <s v="R-Chehalis R"/>
    <s v="H-Chehalis River H"/>
    <x v="14"/>
    <s v="BC"/>
    <s v="FRTH"/>
    <s v="LWFR"/>
    <s v="N"/>
    <n v="13.811385047103627"/>
    <m/>
  </r>
  <r>
    <s v="T"/>
    <n v="4.0999999999999996"/>
    <n v="20171204"/>
    <s v="CDFO"/>
    <s v="CDFO"/>
    <n v="3"/>
    <s v="181231"/>
    <n v="0"/>
    <m/>
    <m/>
    <m/>
    <m/>
    <n v="1"/>
    <n v="3"/>
    <x v="18"/>
    <n v="19940414"/>
    <n v="19940421"/>
    <s v="2FS  LWFRR0154"/>
    <s v="2FS  LWFRH0154"/>
    <s v="2FS  LWFRS0229"/>
    <x v="2"/>
    <s v="H"/>
    <s v="B"/>
    <m/>
    <n v="2"/>
    <n v="58"/>
    <s v="N"/>
    <n v="5000"/>
    <n v="49611"/>
    <m/>
    <m/>
    <n v="0"/>
    <n v="860109"/>
    <n v="5000"/>
    <n v="199"/>
    <s v="B"/>
    <n v="4.0000000000000001E-3"/>
    <n v="30"/>
    <n v="1980"/>
    <m/>
    <s v="KEEPER CHANNEL INCUBATED. FED OMP"/>
    <s v="R-Chehalis R"/>
    <s v="H-Chehalis River H"/>
    <x v="14"/>
    <s v="BC"/>
    <s v="FRTH"/>
    <s v="LWFR"/>
    <s v="N"/>
    <n v="17.337062345044444"/>
    <m/>
  </r>
  <r>
    <s v="T"/>
    <n v="4.0999999999999996"/>
    <n v="20171204"/>
    <s v="CDFO"/>
    <s v="CDFO"/>
    <n v="3"/>
    <s v="022702"/>
    <n v="0"/>
    <m/>
    <m/>
    <m/>
    <m/>
    <n v="1"/>
    <n v="3"/>
    <x v="26"/>
    <n v="19840609"/>
    <n v="19840610"/>
    <s v="2FS  LWFRR0154"/>
    <s v="2FS  LWFRH0154"/>
    <s v="2FS  LWFRS0229"/>
    <x v="1"/>
    <s v="H"/>
    <s v="B"/>
    <m/>
    <n v="3"/>
    <m/>
    <s v="N"/>
    <n v="5000"/>
    <n v="22448"/>
    <m/>
    <m/>
    <n v="5000"/>
    <n v="1327"/>
    <m/>
    <m/>
    <m/>
    <n v="5.5800000000000002E-2"/>
    <n v="58"/>
    <m/>
    <m/>
    <s v="TIME OF RELEASE: MID"/>
    <s v="R-Chehalis R"/>
    <s v="H-Chehalis River H"/>
    <x v="14"/>
    <s v="BC"/>
    <s v="FRTH"/>
    <s v="LWFR"/>
    <s v="N"/>
    <n v="5.9114397719173199E-2"/>
    <m/>
  </r>
  <r>
    <s v="T"/>
    <n v="4.0999999999999996"/>
    <n v="20171204"/>
    <s v="CDFO"/>
    <s v="CDFO"/>
    <n v="3"/>
    <s v="025842"/>
    <n v="0"/>
    <m/>
    <m/>
    <m/>
    <m/>
    <n v="1"/>
    <n v="1"/>
    <x v="17"/>
    <n v="198910"/>
    <n v="19891011"/>
    <s v="2FS  LWFRR0152"/>
    <s v="2FS  LWFRH0152"/>
    <s v="2FS  LWFRS0152"/>
    <x v="2"/>
    <s v="H"/>
    <s v="B"/>
    <m/>
    <n v="7.4"/>
    <m/>
    <s v="N"/>
    <n v="5000"/>
    <n v="23538"/>
    <m/>
    <m/>
    <n v="5000"/>
    <n v="94"/>
    <n v="0"/>
    <n v="39"/>
    <s v="C"/>
    <n v="4.0000000000000001E-3"/>
    <n v="1"/>
    <m/>
    <m/>
    <s v="REL TIME SO FRY COULD OVERWINTER"/>
    <s v="R-Birkenhead R"/>
    <s v="H-Birkenhead River H"/>
    <x v="12"/>
    <s v="BC"/>
    <s v="FRTH"/>
    <s v="LWFR"/>
    <s v="N"/>
    <n v="3.9935423570396809E-3"/>
    <m/>
  </r>
  <r>
    <s v="T"/>
    <n v="4.0999999999999996"/>
    <n v="20171204"/>
    <s v="CDFO"/>
    <s v="CDFO"/>
    <n v="3"/>
    <s v="021835"/>
    <n v="0"/>
    <m/>
    <m/>
    <m/>
    <m/>
    <n v="1"/>
    <n v="1"/>
    <x v="37"/>
    <n v="198104"/>
    <n v="19810428"/>
    <s v="2FS  LWFRR0152"/>
    <s v="2FS  LWFRH0152"/>
    <s v="2FS  LWFRS0152"/>
    <x v="2"/>
    <s v="H"/>
    <s v="P"/>
    <m/>
    <n v="3.1"/>
    <m/>
    <s v="N"/>
    <n v="5000"/>
    <n v="65557"/>
    <m/>
    <m/>
    <n v="0"/>
    <n v="4124"/>
    <n v="5000"/>
    <n v="2732"/>
    <m/>
    <n v="0.04"/>
    <n v="1"/>
    <m/>
    <m/>
    <m/>
    <s v="R-Birkenhead R"/>
    <s v="H-Birkenhead River H"/>
    <x v="12"/>
    <s v="BC"/>
    <s v="FRTH"/>
    <s v="LWFR"/>
    <s v="N"/>
    <n v="6.2907088487880777E-2"/>
    <m/>
  </r>
  <r>
    <s v="T"/>
    <n v="4.0999999999999996"/>
    <n v="20171204"/>
    <s v="CDFO"/>
    <s v="CDFO"/>
    <n v="3"/>
    <s v="022205"/>
    <n v="0"/>
    <m/>
    <m/>
    <m/>
    <m/>
    <n v="1"/>
    <n v="3"/>
    <x v="24"/>
    <n v="198205"/>
    <n v="198205"/>
    <s v="2FS  LWFRR0229"/>
    <s v="2FS  LWFRH9017"/>
    <s v="2FS  LWFRS0229"/>
    <x v="2"/>
    <s v="H"/>
    <s v="P"/>
    <m/>
    <n v="1.6"/>
    <m/>
    <s v="N"/>
    <n v="5000"/>
    <n v="43460"/>
    <m/>
    <m/>
    <n v="0"/>
    <n v="35321"/>
    <n v="5000"/>
    <n v="810"/>
    <m/>
    <n v="1.83E-2"/>
    <n v="1"/>
    <m/>
    <m/>
    <s v="CONTRIBUTION AND DISTRIBUTION"/>
    <s v="R-Harrison R"/>
    <s v="H-Smokehouse H"/>
    <x v="14"/>
    <s v="BC"/>
    <s v="FRTH"/>
    <s v="LWFR"/>
    <s v="N"/>
    <n v="0.81272434422457429"/>
    <m/>
  </r>
  <r>
    <s v="T"/>
    <n v="4.0999999999999996"/>
    <n v="20171204"/>
    <s v="CDFO"/>
    <s v="CDFO"/>
    <n v="3"/>
    <s v="183901"/>
    <n v="0"/>
    <m/>
    <m/>
    <m/>
    <m/>
    <n v="1"/>
    <n v="3"/>
    <x v="1"/>
    <n v="19980604"/>
    <n v="19980605"/>
    <s v="2FS  LWFRR0154"/>
    <s v="2FS  LWFRH0154"/>
    <s v="2FS  LWFRS0229"/>
    <x v="1"/>
    <s v="H"/>
    <s v="P"/>
    <m/>
    <n v="4.9000000000000004"/>
    <n v="79"/>
    <s v="N"/>
    <n v="5000"/>
    <n v="44274"/>
    <m/>
    <m/>
    <n v="0"/>
    <n v="216500"/>
    <n v="5000"/>
    <n v="5139"/>
    <s v="B"/>
    <n v="0.104"/>
    <n v="40"/>
    <n v="1140"/>
    <m/>
    <m/>
    <s v="R-Chehalis R"/>
    <s v="H-Chehalis River H"/>
    <x v="14"/>
    <s v="BC"/>
    <s v="FRTH"/>
    <s v="LWFR"/>
    <s v="N"/>
    <n v="4.8900031621267557"/>
    <m/>
  </r>
  <r>
    <s v="N"/>
    <n v="4.0999999999999996"/>
    <n v="20171204"/>
    <s v="CDFO"/>
    <s v="CDFO"/>
    <n v="3"/>
    <s v="!03NOCN9940"/>
    <m/>
    <m/>
    <m/>
    <m/>
    <m/>
    <n v="1"/>
    <n v="2"/>
    <x v="34"/>
    <n v="20000428"/>
    <n v="20000429"/>
    <s v="2FS  LWFRR0154"/>
    <s v="2FS  LWFRH0154"/>
    <s v="2FS  LWFRS0154"/>
    <x v="1"/>
    <s v="H"/>
    <s v="P"/>
    <m/>
    <n v="5.26"/>
    <m/>
    <s v="N"/>
    <m/>
    <m/>
    <m/>
    <m/>
    <n v="0"/>
    <n v="189390"/>
    <m/>
    <m/>
    <s v="B"/>
    <m/>
    <m/>
    <m/>
    <m/>
    <m/>
    <s v="R-Chehalis R"/>
    <s v="H-Chehalis River H"/>
    <x v="30"/>
    <s v="BC"/>
    <s v="FRTH"/>
    <s v="LWFR"/>
    <s v="N"/>
    <s v=""/>
    <m/>
  </r>
  <r>
    <s v="T"/>
    <n v="4.0999999999999996"/>
    <n v="20171204"/>
    <s v="CDFO"/>
    <s v="CDFO"/>
    <n v="3"/>
    <s v="023224"/>
    <n v="0"/>
    <m/>
    <m/>
    <m/>
    <m/>
    <n v="1"/>
    <n v="2"/>
    <x v="23"/>
    <n v="198505"/>
    <n v="19850506"/>
    <s v="2FS  UPFRR0155"/>
    <s v="2FS  UPFRH0155"/>
    <s v="2FS  UPFRS0155"/>
    <x v="2"/>
    <s v="H"/>
    <s v="B"/>
    <m/>
    <n v="2.8"/>
    <m/>
    <s v="N"/>
    <n v="5000"/>
    <n v="26489"/>
    <m/>
    <m/>
    <n v="0"/>
    <n v="53380"/>
    <n v="5000"/>
    <n v="187"/>
    <m/>
    <n v="7.0000000000000001E-3"/>
    <n v="1"/>
    <m/>
    <m/>
    <s v="MID TIMING RELEASE - RED X RED"/>
    <s v="R-Quesnel R"/>
    <s v="H-Quesnel River H"/>
    <x v="5"/>
    <s v="BC"/>
    <s v="FRTH"/>
    <s v="UPFR"/>
    <s v="N"/>
    <n v="2.0151761108384614"/>
    <m/>
  </r>
  <r>
    <s v="T"/>
    <n v="4.0999999999999996"/>
    <n v="20171204"/>
    <s v="CDFO"/>
    <s v="CDFO"/>
    <n v="3"/>
    <s v="024758"/>
    <n v="0"/>
    <m/>
    <m/>
    <m/>
    <m/>
    <n v="1"/>
    <n v="2"/>
    <x v="5"/>
    <n v="198804"/>
    <n v="19880424"/>
    <s v="2FS  UPFRR2745"/>
    <s v="2FS  UPFRH0155"/>
    <s v="2FS  UPFRS0155"/>
    <x v="1"/>
    <s v="H"/>
    <s v="B"/>
    <m/>
    <n v="3.7"/>
    <n v="67"/>
    <s v="N"/>
    <n v="5000"/>
    <n v="25672"/>
    <m/>
    <m/>
    <n v="5000"/>
    <n v="75"/>
    <m/>
    <m/>
    <m/>
    <n v="2.8999999999999998E-3"/>
    <n v="1"/>
    <m/>
    <m/>
    <s v="QUESNEL TOWNSITE RELEASE"/>
    <s v="R-Quesnel Townsite"/>
    <s v="H-Quesnel River H"/>
    <x v="5"/>
    <s v="BC"/>
    <s v="FRTH"/>
    <s v="UPFR"/>
    <s v="N"/>
    <n v="2.9214708631972578E-3"/>
    <m/>
  </r>
  <r>
    <s v="T"/>
    <n v="4.0999999999999996"/>
    <n v="20171204"/>
    <s v="CDFO"/>
    <s v="CDFO"/>
    <n v="3"/>
    <s v="023709"/>
    <n v="0"/>
    <m/>
    <m/>
    <m/>
    <m/>
    <n v="1"/>
    <n v="2"/>
    <x v="3"/>
    <n v="198605"/>
    <n v="19860526"/>
    <s v="2FS  UPFRR0155"/>
    <s v="2FS  UPFRH0155"/>
    <s v="2FS  UPFRS0155"/>
    <x v="2"/>
    <s v="H"/>
    <s v="B"/>
    <m/>
    <n v="2.9"/>
    <m/>
    <s v="N"/>
    <n v="5000"/>
    <n v="50420"/>
    <m/>
    <m/>
    <n v="0"/>
    <n v="53046"/>
    <n v="5000"/>
    <n v="80"/>
    <m/>
    <n v="1.6000000000000001E-3"/>
    <n v="1"/>
    <m/>
    <m/>
    <s v="WHITE MALES/WHITE FEMALES"/>
    <s v="R-Quesnel R"/>
    <s v="H-Quesnel River H"/>
    <x v="5"/>
    <s v="BC"/>
    <s v="FRTH"/>
    <s v="UPFR"/>
    <s v="N"/>
    <n v="1.0520825069416897"/>
    <m/>
  </r>
  <r>
    <s v="T"/>
    <n v="4.0999999999999996"/>
    <n v="20171204"/>
    <s v="CDFO"/>
    <s v="CDFO"/>
    <n v="3"/>
    <s v="022625"/>
    <n v="0"/>
    <m/>
    <m/>
    <m/>
    <m/>
    <n v="1"/>
    <n v="2"/>
    <x v="26"/>
    <n v="19840418"/>
    <n v="19840420"/>
    <s v="2FS  UPFRR0155"/>
    <s v="2FS  UPFRH0155"/>
    <s v="2FS  UPFRS0155"/>
    <x v="1"/>
    <s v="H"/>
    <s v="B"/>
    <m/>
    <n v="4.4000000000000004"/>
    <m/>
    <s v="N"/>
    <n v="5000"/>
    <n v="50410"/>
    <m/>
    <m/>
    <n v="0"/>
    <n v="202550"/>
    <n v="5000"/>
    <n v="1321"/>
    <m/>
    <n v="2.5499999999999998E-2"/>
    <n v="1"/>
    <m/>
    <m/>
    <s v="WHITE FLESH"/>
    <s v="R-Quesnel R"/>
    <s v="H-Quesnel River H"/>
    <x v="5"/>
    <s v="BC"/>
    <s v="FRTH"/>
    <s v="UPFR"/>
    <s v="N"/>
    <n v="4.0180519738147193"/>
    <m/>
  </r>
  <r>
    <s v="T"/>
    <n v="4.0999999999999996"/>
    <n v="20171204"/>
    <s v="CDFO"/>
    <s v="CDFO"/>
    <n v="3"/>
    <s v="180834"/>
    <n v="0"/>
    <m/>
    <m/>
    <m/>
    <m/>
    <n v="1"/>
    <n v="2"/>
    <x v="13"/>
    <n v="19920929"/>
    <n v="19920930"/>
    <s v="2FS  UPFRR0155"/>
    <s v="2FS  UPFRH0155"/>
    <s v="2FS  UPFRS0155"/>
    <x v="2"/>
    <s v="H"/>
    <s v="B"/>
    <m/>
    <n v="10.3"/>
    <n v="92"/>
    <s v="N"/>
    <n v="5000"/>
    <n v="55729"/>
    <m/>
    <m/>
    <n v="0"/>
    <n v="16025"/>
    <m/>
    <m/>
    <s v="B"/>
    <m/>
    <n v="150"/>
    <n v="300"/>
    <m/>
    <s v="REL'D AT LAKE OUTLET. 50% RED &amp; WHITE.FALL RELEASE"/>
    <s v="R-Quesnel R"/>
    <s v="H-Quesnel River H"/>
    <x v="5"/>
    <s v="BC"/>
    <s v="FRTH"/>
    <s v="UPFR"/>
    <s v="N"/>
    <n v="0.2875522618385401"/>
    <m/>
  </r>
  <r>
    <s v="T"/>
    <n v="4.0999999999999996"/>
    <n v="20171204"/>
    <s v="CDFO"/>
    <s v="CDFO"/>
    <n v="3"/>
    <s v="020504"/>
    <n v="0"/>
    <m/>
    <m/>
    <m/>
    <m/>
    <n v="1"/>
    <n v="2"/>
    <x v="13"/>
    <n v="19920319"/>
    <n v="19920502"/>
    <s v="2FS  UPFRR2722"/>
    <s v="2FS  UPFRH0158"/>
    <s v="2FS  UPFRS0158"/>
    <x v="1"/>
    <s v="H"/>
    <s v="B"/>
    <m/>
    <n v="7"/>
    <m/>
    <s v="N"/>
    <n v="5000"/>
    <n v="5136"/>
    <m/>
    <m/>
    <n v="0"/>
    <n v="316"/>
    <n v="5000"/>
    <n v="26"/>
    <s v="B"/>
    <n v="5.0000000000000001E-3"/>
    <n v="1"/>
    <m/>
    <m/>
    <s v="NECHAKO STUDY; ACCID. REL. SOME TAGS WITH UNTAGGED FRY MAR.19/92 AT 3 GM"/>
    <s v="R-Stuart Lk"/>
    <s v="H-Stuart River"/>
    <x v="2"/>
    <s v="BC"/>
    <s v="FRTH"/>
    <s v="UPFR"/>
    <s v="N"/>
    <n v="6.1526479750778816E-2"/>
    <m/>
  </r>
  <r>
    <s v="T"/>
    <n v="4.0999999999999996"/>
    <n v="20171204"/>
    <s v="CDFO"/>
    <s v="CDFO"/>
    <n v="3"/>
    <s v="023810"/>
    <n v="0"/>
    <m/>
    <m/>
    <m/>
    <m/>
    <n v="1"/>
    <n v="2"/>
    <x v="9"/>
    <n v="198704"/>
    <n v="19870424"/>
    <s v="2FS  UPFRR0272"/>
    <s v="2FS  UPFRH0155"/>
    <s v="2FS  UPFRS0272"/>
    <x v="1"/>
    <s v="H"/>
    <s v="P"/>
    <m/>
    <n v="3.9"/>
    <m/>
    <s v="N"/>
    <n v="5000"/>
    <n v="26944"/>
    <m/>
    <m/>
    <n v="0"/>
    <n v="7153"/>
    <n v="5000"/>
    <n v="51"/>
    <m/>
    <n v="1.9E-3"/>
    <n v="2"/>
    <m/>
    <m/>
    <s v="REPLICATE WITH 024213-16, 024251-52 &amp; 023809"/>
    <s v="R-Chilko R"/>
    <s v="H-Quesnel River H"/>
    <x v="0"/>
    <s v="BC"/>
    <s v="FRTH"/>
    <s v="UPFR"/>
    <s v="N"/>
    <n v="0.26547654394299286"/>
    <m/>
  </r>
  <r>
    <s v="T"/>
    <n v="4.0999999999999996"/>
    <n v="20171204"/>
    <s v="CDFO"/>
    <s v="CDFO"/>
    <n v="3"/>
    <s v="023421"/>
    <n v="0"/>
    <m/>
    <m/>
    <m/>
    <m/>
    <n v="1"/>
    <n v="2"/>
    <x v="23"/>
    <n v="198506"/>
    <n v="19850603"/>
    <s v="2FS  TOMFR0161"/>
    <s v="2FS  TOMFH0156"/>
    <s v="2FS  TOMFS0161"/>
    <x v="1"/>
    <s v="H"/>
    <s v="B"/>
    <m/>
    <n v="3.6"/>
    <m/>
    <s v="N"/>
    <n v="5000"/>
    <n v="16725"/>
    <m/>
    <m/>
    <n v="0"/>
    <n v="4030"/>
    <n v="5000"/>
    <n v="101"/>
    <m/>
    <n v="6.0000000000000001E-3"/>
    <n v="1"/>
    <m/>
    <m/>
    <m/>
    <s v="R-Shuswap R Low"/>
    <s v="H-Eagle River H"/>
    <x v="1"/>
    <s v="BC"/>
    <s v="FRTH"/>
    <s v="TOMF"/>
    <s v="N"/>
    <n v="0.24095665171898356"/>
    <m/>
  </r>
  <r>
    <s v="T"/>
    <n v="4.0999999999999996"/>
    <n v="20171204"/>
    <s v="CDFO"/>
    <s v="CDFO"/>
    <n v="3"/>
    <s v="025249"/>
    <n v="0"/>
    <m/>
    <m/>
    <m/>
    <m/>
    <n v="1"/>
    <n v="1"/>
    <x v="17"/>
    <n v="199004"/>
    <n v="19900410"/>
    <s v="2FS  UPFRR1890"/>
    <s v="2FS  UPFRH0270"/>
    <s v="2FS  UPFRS1890"/>
    <x v="3"/>
    <s v="H"/>
    <s v="P"/>
    <m/>
    <n v="12.2"/>
    <m/>
    <s v="N"/>
    <n v="5000"/>
    <n v="10472"/>
    <m/>
    <m/>
    <n v="0"/>
    <n v="687"/>
    <m/>
    <m/>
    <s v="B"/>
    <m/>
    <n v="1"/>
    <m/>
    <m/>
    <m/>
    <s v="R-Dome Cr"/>
    <s v="H-Penny H"/>
    <x v="15"/>
    <s v="BC"/>
    <s v="FRTH"/>
    <s v="UPFR"/>
    <s v="N"/>
    <n v="6.5603514132925894E-2"/>
    <m/>
  </r>
  <r>
    <s v="T"/>
    <n v="4.0999999999999996"/>
    <n v="20171204"/>
    <s v="CDFO"/>
    <s v="CDFO"/>
    <n v="3"/>
    <s v="026348"/>
    <n v="0"/>
    <m/>
    <m/>
    <m/>
    <m/>
    <n v="1"/>
    <n v="1"/>
    <x v="4"/>
    <n v="199304"/>
    <n v="19930407"/>
    <s v="2FS  TOMMR0252"/>
    <s v="2FS  TOMMH0160"/>
    <s v="2FS  TOMMS0252"/>
    <x v="1"/>
    <s v="H"/>
    <s v="B"/>
    <m/>
    <n v="3.5"/>
    <n v="63"/>
    <s v="N"/>
    <n v="5000"/>
    <n v="15848"/>
    <m/>
    <m/>
    <n v="0"/>
    <n v="4044"/>
    <m/>
    <m/>
    <s v="W"/>
    <m/>
    <n v="1"/>
    <m/>
    <m/>
    <s v="MOORE CLARK-REP 1"/>
    <s v="R-Bonaparte R"/>
    <s v="H-Spius Creek H"/>
    <x v="4"/>
    <s v="BC"/>
    <s v="FRTH"/>
    <s v="TOMM"/>
    <s v="N"/>
    <n v="0.25517415446744068"/>
    <m/>
  </r>
  <r>
    <s v="T"/>
    <n v="4.0999999999999996"/>
    <n v="20171204"/>
    <s v="CDFO"/>
    <s v="CDFO"/>
    <n v="3"/>
    <s v="022409"/>
    <n v="0"/>
    <m/>
    <m/>
    <m/>
    <m/>
    <n v="1"/>
    <n v="1"/>
    <x v="15"/>
    <n v="198304"/>
    <n v="19830412"/>
    <s v="2FS  UPFRR2311"/>
    <s v="2FS  UPFRH0155"/>
    <s v="2FS  UPFRS2311"/>
    <x v="2"/>
    <s v="H"/>
    <s v="B"/>
    <m/>
    <n v="2.8"/>
    <m/>
    <s v="N"/>
    <n v="5000"/>
    <n v="37306"/>
    <m/>
    <m/>
    <n v="0"/>
    <n v="1528"/>
    <n v="5000"/>
    <n v="377"/>
    <m/>
    <n v="0.01"/>
    <n v="43"/>
    <m/>
    <m/>
    <m/>
    <s v="R-West Road R"/>
    <s v="H-Quesnel River H"/>
    <x v="45"/>
    <s v="BC"/>
    <s v="FRTH"/>
    <s v="UPFR"/>
    <s v="N"/>
    <n v="4.0958558944941832E-2"/>
    <m/>
  </r>
  <r>
    <s v="T"/>
    <n v="4.0999999999999996"/>
    <n v="20171204"/>
    <s v="CDFO"/>
    <s v="CDFO"/>
    <n v="3"/>
    <s v="026349"/>
    <n v="0"/>
    <m/>
    <m/>
    <m/>
    <m/>
    <n v="1"/>
    <n v="1"/>
    <x v="4"/>
    <n v="199304"/>
    <n v="19930414"/>
    <s v="2FS  TOMMR0252"/>
    <s v="2FS  TOMMH0160"/>
    <s v="2FS  TOMMS0252"/>
    <x v="1"/>
    <s v="H"/>
    <s v="B"/>
    <m/>
    <n v="4.3"/>
    <n v="70"/>
    <s v="N"/>
    <n v="5000"/>
    <n v="16655"/>
    <m/>
    <m/>
    <n v="0"/>
    <n v="1773"/>
    <n v="5000"/>
    <n v="170"/>
    <s v="W"/>
    <n v="1.01E-2"/>
    <n v="1"/>
    <m/>
    <m/>
    <s v="MOORE CLARK-REP 2"/>
    <s v="R-Bonaparte R"/>
    <s v="H-Spius Creek H"/>
    <x v="4"/>
    <s v="BC"/>
    <s v="FRTH"/>
    <s v="TOMM"/>
    <s v="N"/>
    <n v="0.1064545181627139"/>
    <m/>
  </r>
  <r>
    <s v="T"/>
    <n v="4.0999999999999996"/>
    <n v="20171204"/>
    <s v="CDFO"/>
    <s v="CDFO"/>
    <n v="3"/>
    <s v="181774"/>
    <n v="12"/>
    <m/>
    <m/>
    <m/>
    <m/>
    <n v="1"/>
    <n v="1"/>
    <x v="30"/>
    <n v="20130424"/>
    <n v="20130424"/>
    <s v="2FS  TOMMR0253"/>
    <s v="2FS  TOMMH0160"/>
    <s v="2FS  TOMMS0253"/>
    <x v="3"/>
    <s v="H"/>
    <s v="P"/>
    <s v="FR"/>
    <n v="18.190000000000001"/>
    <n v="116"/>
    <s v="N"/>
    <n v="5000"/>
    <n v="39364"/>
    <m/>
    <m/>
    <n v="0"/>
    <n v="1246"/>
    <n v="5000"/>
    <n v="331"/>
    <s v="B"/>
    <n v="8.3000000000000001E-3"/>
    <n v="194"/>
    <n v="960"/>
    <m/>
    <m/>
    <s v="R-Nicola R"/>
    <s v="H-Spius Creek H"/>
    <x v="7"/>
    <s v="BC"/>
    <s v="FRTH"/>
    <s v="TOMM"/>
    <s v="N"/>
    <n v="3.1653287267554113E-2"/>
    <m/>
  </r>
  <r>
    <s v="T"/>
    <n v="4.0999999999999996"/>
    <n v="20171204"/>
    <s v="CDFO"/>
    <s v="CDFO"/>
    <n v="3"/>
    <s v="184135"/>
    <n v="0"/>
    <m/>
    <m/>
    <m/>
    <m/>
    <n v="1"/>
    <n v="3"/>
    <x v="33"/>
    <n v="20010606"/>
    <n v="20010606"/>
    <s v="2FS  LWFRR0244"/>
    <s v="2FS  LWFRH0150"/>
    <s v="2FS  LWFRS0229"/>
    <x v="1"/>
    <s v="H"/>
    <s v="B"/>
    <m/>
    <n v="5.2"/>
    <n v="79"/>
    <s v="N"/>
    <n v="5000"/>
    <n v="25057"/>
    <m/>
    <m/>
    <n v="0"/>
    <n v="36253"/>
    <n v="5000"/>
    <n v="108"/>
    <s v="B"/>
    <n v="4.3E-3"/>
    <n v="2"/>
    <n v="500"/>
    <m/>
    <s v="16% STAVE STOCK, 84% HARRISON TRANSPLANT. SEE ALSO 184134."/>
    <s v="R-Stave R"/>
    <s v="H-Inch Creek H"/>
    <x v="14"/>
    <s v="BC"/>
    <s v="FRTH"/>
    <s v="LWFR"/>
    <s v="N"/>
    <n v="1.4468212475555733"/>
    <m/>
  </r>
  <r>
    <s v="N"/>
    <n v="4.0999999999999996"/>
    <n v="20171204"/>
    <s v="CDFO"/>
    <s v="CDFO"/>
    <n v="3"/>
    <s v="!03NOCN9587"/>
    <m/>
    <m/>
    <m/>
    <m/>
    <m/>
    <n v="1"/>
    <n v="1"/>
    <x v="16"/>
    <n v="19960523"/>
    <n v="19960617"/>
    <s v="2FS  UPFRR1890"/>
    <s v="2FS  UPFRH0270"/>
    <s v="2FS  UPFRS1890"/>
    <x v="2"/>
    <s v="H"/>
    <s v="B"/>
    <m/>
    <n v="0.61"/>
    <n v="40"/>
    <s v="N"/>
    <m/>
    <m/>
    <m/>
    <m/>
    <n v="0"/>
    <n v="101737"/>
    <m/>
    <m/>
    <s v="B"/>
    <m/>
    <m/>
    <m/>
    <m/>
    <s v="EARLY FRY RELEASE."/>
    <s v="R-Dome Cr"/>
    <s v="H-Penny H"/>
    <x v="15"/>
    <s v="BC"/>
    <s v="FRTH"/>
    <s v="UPFR"/>
    <s v="N"/>
    <s v=""/>
    <m/>
  </r>
  <r>
    <s v="T"/>
    <n v="4.0999999999999996"/>
    <n v="20171204"/>
    <s v="CDFO"/>
    <s v="CDFO"/>
    <n v="3"/>
    <s v="023129"/>
    <n v="0"/>
    <m/>
    <m/>
    <m/>
    <m/>
    <n v="1"/>
    <n v="3"/>
    <x v="23"/>
    <n v="198604"/>
    <n v="19860430"/>
    <s v="2FS  LWFRR0154"/>
    <s v="2FS  LWFRH0154"/>
    <s v="2FS  LWFRS0229"/>
    <x v="3"/>
    <s v="H"/>
    <s v="B"/>
    <m/>
    <n v="25.2"/>
    <m/>
    <s v="N"/>
    <n v="5000"/>
    <n v="9898"/>
    <m/>
    <m/>
    <n v="5000"/>
    <n v="254"/>
    <m/>
    <m/>
    <m/>
    <n v="2.5000000000000001E-2"/>
    <n v="2"/>
    <m/>
    <m/>
    <s v="MIXED WITH RV8422. REARED ONE YEAR; RED"/>
    <s v="R-Chehalis R"/>
    <s v="H-Chehalis River H"/>
    <x v="14"/>
    <s v="BC"/>
    <s v="FRTH"/>
    <s v="LWFR"/>
    <s v="N"/>
    <n v="2.5661749848454232E-2"/>
    <m/>
  </r>
  <r>
    <s v="T"/>
    <n v="4.0999999999999996"/>
    <n v="20171204"/>
    <s v="CDFO"/>
    <s v="CDFO"/>
    <n v="3"/>
    <s v="020644"/>
    <n v="0"/>
    <m/>
    <m/>
    <m/>
    <m/>
    <n v="1"/>
    <n v="3"/>
    <x v="11"/>
    <n v="19901209"/>
    <n v="19910416"/>
    <s v="2FS  LWFRR0154"/>
    <s v="2FS  LWFRH0154"/>
    <s v="2FS  LWFRS0229"/>
    <x v="3"/>
    <s v="H"/>
    <s v="B"/>
    <m/>
    <n v="38"/>
    <n v="156"/>
    <s v="N"/>
    <n v="5000"/>
    <n v="21213"/>
    <m/>
    <m/>
    <n v="0"/>
    <n v="18175"/>
    <n v="5000"/>
    <n v="1140"/>
    <s v="B"/>
    <n v="5.0999999999999997E-2"/>
    <n v="365"/>
    <n v="128"/>
    <m/>
    <s v="YEARLING RELEASE"/>
    <s v="R-Chehalis R"/>
    <s v="H-Chehalis River H"/>
    <x v="14"/>
    <s v="BC"/>
    <s v="FRTH"/>
    <s v="LWFR"/>
    <s v="N"/>
    <n v="0.85678593315419793"/>
    <m/>
  </r>
  <r>
    <s v="N"/>
    <n v="4.0999999999999996"/>
    <n v="20171204"/>
    <s v="CDFO"/>
    <s v="CDFO"/>
    <n v="3"/>
    <s v="!03NOCN0161"/>
    <m/>
    <m/>
    <m/>
    <m/>
    <m/>
    <n v="1"/>
    <n v="1"/>
    <x v="25"/>
    <n v="200205"/>
    <n v="200205"/>
    <s v="2FS  UPFRR1890"/>
    <s v="2FS  UPFRH0022"/>
    <s v="2FS  UPFRS1890"/>
    <x v="1"/>
    <s v="H"/>
    <s v="B"/>
    <s v="FR"/>
    <n v="2"/>
    <m/>
    <s v="N"/>
    <m/>
    <m/>
    <m/>
    <m/>
    <n v="0"/>
    <n v="1620"/>
    <m/>
    <m/>
    <s v="B"/>
    <m/>
    <m/>
    <m/>
    <m/>
    <m/>
    <s v="R-Dome Cr"/>
    <s v="H-Williams Lk Schools"/>
    <x v="15"/>
    <s v="BC"/>
    <s v="FRTH"/>
    <s v="UPFR"/>
    <s v="N"/>
    <s v=""/>
    <m/>
  </r>
  <r>
    <s v="N"/>
    <n v="4.0999999999999996"/>
    <n v="20171204"/>
    <s v="CDFO"/>
    <s v="CDFO"/>
    <n v="3"/>
    <s v="!03NOCN0163"/>
    <m/>
    <m/>
    <m/>
    <m/>
    <m/>
    <n v="1"/>
    <n v="3"/>
    <x v="25"/>
    <n v="200206"/>
    <n v="200206"/>
    <s v="2FS  LWFRR0302"/>
    <s v="2FS  LWFRH0302"/>
    <s v="2FS  LWFRS0107"/>
    <x v="1"/>
    <s v="H"/>
    <s v="B"/>
    <m/>
    <n v="3.1"/>
    <m/>
    <s v="N"/>
    <m/>
    <m/>
    <m/>
    <m/>
    <n v="0"/>
    <n v="137941"/>
    <m/>
    <m/>
    <s v="B"/>
    <m/>
    <m/>
    <m/>
    <m/>
    <m/>
    <s v="R-Alouette R S"/>
    <s v="H-Alouette River, South H"/>
    <x v="9"/>
    <s v="BC"/>
    <s v="FRTH"/>
    <s v="LWFR"/>
    <s v="N"/>
    <s v=""/>
    <m/>
  </r>
  <r>
    <s v="N"/>
    <n v="4.0999999999999996"/>
    <n v="20171204"/>
    <s v="CDFO"/>
    <s v="CDFO"/>
    <n v="3"/>
    <s v="!03NOCN0078"/>
    <m/>
    <m/>
    <m/>
    <m/>
    <m/>
    <n v="1"/>
    <n v="3"/>
    <x v="33"/>
    <n v="200105"/>
    <n v="200105"/>
    <s v="2FS  LWFRR0499"/>
    <s v="2FS  LWFRH0499"/>
    <s v="2FS  LWFRS6750"/>
    <x v="1"/>
    <s v="H"/>
    <s v="B"/>
    <m/>
    <n v="3"/>
    <m/>
    <s v="N"/>
    <m/>
    <m/>
    <m/>
    <m/>
    <n v="0"/>
    <n v="58000"/>
    <m/>
    <m/>
    <s v="B"/>
    <m/>
    <m/>
    <m/>
    <m/>
    <m/>
    <s v="R-Coquitlam R"/>
    <s v="H-Coquitlam River H"/>
    <x v="41"/>
    <s v="BC"/>
    <s v="FRTH"/>
    <s v="LWFR"/>
    <s v="N"/>
    <s v=""/>
    <m/>
  </r>
  <r>
    <s v="N"/>
    <n v="4.0999999999999996"/>
    <n v="20171204"/>
    <s v="CDFO"/>
    <s v="CDFO"/>
    <n v="3"/>
    <s v="!03NOCN0086"/>
    <m/>
    <m/>
    <m/>
    <m/>
    <m/>
    <n v="1"/>
    <n v="2"/>
    <x v="33"/>
    <n v="200105"/>
    <n v="200105"/>
    <s v="2FS  TOMFR0161"/>
    <s v="2FS  TOMFH2083"/>
    <s v="2FS  TOMFS0161"/>
    <x v="1"/>
    <s v="H"/>
    <s v="B"/>
    <s v="FR"/>
    <n v="3"/>
    <m/>
    <s v="N"/>
    <m/>
    <m/>
    <m/>
    <m/>
    <n v="0"/>
    <n v="420"/>
    <m/>
    <m/>
    <s v="B"/>
    <m/>
    <m/>
    <m/>
    <m/>
    <m/>
    <s v="R-Shuswap R Low"/>
    <s v="H-Revelstoke Schools"/>
    <x v="1"/>
    <s v="BC"/>
    <s v="FRTH"/>
    <s v="TOMF"/>
    <s v="N"/>
    <s v=""/>
    <m/>
  </r>
  <r>
    <s v="N"/>
    <n v="4.0999999999999996"/>
    <n v="20171204"/>
    <s v="CDFO"/>
    <s v="CDFO"/>
    <n v="3"/>
    <s v="!03NOCN0084"/>
    <m/>
    <m/>
    <m/>
    <m/>
    <m/>
    <n v="1"/>
    <n v="2"/>
    <x v="33"/>
    <n v="200105"/>
    <n v="200105"/>
    <s v="2FS  TOMFR0161"/>
    <s v="2FS  TOMFH1650"/>
    <s v="2FS  TOMFS0161"/>
    <x v="1"/>
    <s v="H"/>
    <s v="B"/>
    <s v="FR"/>
    <n v="3"/>
    <m/>
    <s v="N"/>
    <m/>
    <m/>
    <m/>
    <m/>
    <n v="0"/>
    <n v="600"/>
    <m/>
    <m/>
    <s v="B"/>
    <m/>
    <m/>
    <m/>
    <m/>
    <m/>
    <s v="R-Shuswap R Low"/>
    <s v="H-N Okanagan-Shuswap Sch"/>
    <x v="1"/>
    <s v="BC"/>
    <s v="FRTH"/>
    <s v="TOMF"/>
    <s v="N"/>
    <s v=""/>
    <m/>
  </r>
  <r>
    <s v="N"/>
    <n v="4.0999999999999996"/>
    <n v="20171204"/>
    <s v="CDFO"/>
    <s v="CDFO"/>
    <n v="3"/>
    <s v="!03NOCN0085"/>
    <m/>
    <m/>
    <m/>
    <m/>
    <m/>
    <n v="1"/>
    <n v="1"/>
    <x v="33"/>
    <n v="200105"/>
    <n v="200105"/>
    <s v="2FS  TOMMR0253"/>
    <s v="2FS  UPFRH2566"/>
    <s v="2FS  TOMMS0253"/>
    <x v="1"/>
    <s v="H"/>
    <s v="B"/>
    <s v="FR"/>
    <n v="3"/>
    <m/>
    <s v="N"/>
    <m/>
    <m/>
    <m/>
    <m/>
    <n v="0"/>
    <n v="150"/>
    <m/>
    <m/>
    <s v="B"/>
    <m/>
    <m/>
    <m/>
    <m/>
    <m/>
    <s v="R-Nicola R"/>
    <s v="H-Gold Trail Schools"/>
    <x v="7"/>
    <s v="BC"/>
    <s v="FRTH"/>
    <s v="TOMM"/>
    <s v="N"/>
    <s v=""/>
    <m/>
  </r>
  <r>
    <s v="N"/>
    <n v="4.0999999999999996"/>
    <n v="20171204"/>
    <s v="CDFO"/>
    <s v="CDFO"/>
    <n v="3"/>
    <s v="!03NOCN0455"/>
    <m/>
    <m/>
    <m/>
    <m/>
    <m/>
    <n v="1"/>
    <n v="2"/>
    <x v="29"/>
    <n v="200506"/>
    <n v="200506"/>
    <s v="2FS  UPFRR0155"/>
    <s v="2FS  UPFRH1625"/>
    <s v="2FS  UPFRS0155"/>
    <x v="1"/>
    <s v="H"/>
    <s v="P"/>
    <m/>
    <n v="3"/>
    <m/>
    <s v="N"/>
    <m/>
    <m/>
    <m/>
    <m/>
    <n v="0"/>
    <n v="3820"/>
    <m/>
    <m/>
    <s v="B"/>
    <m/>
    <m/>
    <m/>
    <m/>
    <s v="DATE AND SIZE ESTIMATED."/>
    <s v="R-Quesnel R"/>
    <s v="H-Salmon River/ UPFR H"/>
    <x v="5"/>
    <s v="BC"/>
    <s v="FRTH"/>
    <s v="UPFR"/>
    <s v="N"/>
    <s v=""/>
    <m/>
  </r>
  <r>
    <s v="T"/>
    <n v="4.0999999999999996"/>
    <n v="20171204"/>
    <s v="CDFO"/>
    <s v="CDFO"/>
    <n v="3"/>
    <s v="025801"/>
    <n v="0"/>
    <m/>
    <m/>
    <m/>
    <m/>
    <n v="1"/>
    <n v="1"/>
    <x v="17"/>
    <n v="19890515"/>
    <n v="19890517"/>
    <s v="2FS  LWFRR0154"/>
    <s v="2FS  LWFRH0154"/>
    <s v="2FS  UPFRS0262"/>
    <x v="1"/>
    <s v="H"/>
    <s v="B"/>
    <m/>
    <n v="7"/>
    <n v="86"/>
    <s v="N"/>
    <n v="5000"/>
    <n v="26630"/>
    <m/>
    <m/>
    <n v="0"/>
    <n v="25867"/>
    <n v="5000"/>
    <n v="335"/>
    <s v="B"/>
    <n v="1.24E-2"/>
    <n v="37"/>
    <m/>
    <m/>
    <s v="RED FLESH"/>
    <s v="R-Chehalis R"/>
    <s v="H-Chehalis River H"/>
    <x v="21"/>
    <s v="BC"/>
    <s v="FRTH"/>
    <s v="LWFR"/>
    <s v="N"/>
    <n v="0.97134810364250845"/>
    <m/>
  </r>
  <r>
    <s v="T"/>
    <n v="4.0999999999999996"/>
    <n v="20171204"/>
    <s v="CDFO"/>
    <s v="CDFO"/>
    <n v="3"/>
    <s v="025803"/>
    <n v="0"/>
    <m/>
    <m/>
    <m/>
    <m/>
    <n v="1"/>
    <n v="1"/>
    <x v="17"/>
    <n v="19900410"/>
    <n v="19900410"/>
    <s v="2FS  LWFRR0154"/>
    <s v="2FS  LWFRH0154"/>
    <s v="2FS  UPFRS0262"/>
    <x v="3"/>
    <s v="H"/>
    <s v="B"/>
    <m/>
    <n v="41.2"/>
    <n v="160"/>
    <s v="N"/>
    <n v="5000"/>
    <n v="25875"/>
    <m/>
    <m/>
    <n v="0"/>
    <n v="21828"/>
    <m/>
    <m/>
    <s v="B"/>
    <m/>
    <n v="369"/>
    <n v="100"/>
    <m/>
    <s v="EXTENDED REARED"/>
    <s v="R-Chehalis R"/>
    <s v="H-Chehalis River H"/>
    <x v="21"/>
    <s v="BC"/>
    <s v="FRTH"/>
    <s v="LWFR"/>
    <s v="N"/>
    <n v="0.84359420289855069"/>
    <m/>
  </r>
  <r>
    <s v="T"/>
    <n v="4.0999999999999996"/>
    <n v="20171204"/>
    <s v="CDFO"/>
    <s v="CDFO"/>
    <n v="3"/>
    <s v="181946"/>
    <n v="0"/>
    <m/>
    <m/>
    <m/>
    <m/>
    <n v="1"/>
    <n v="3"/>
    <x v="2"/>
    <n v="19950425"/>
    <n v="19950430"/>
    <s v="2FS  LWFRR0154"/>
    <s v="2FS  LWFRH0154"/>
    <s v="2FS  LWFRS0229"/>
    <x v="2"/>
    <s v="H"/>
    <s v="B"/>
    <m/>
    <n v="1.6"/>
    <n v="56"/>
    <s v="N"/>
    <n v="5000"/>
    <n v="49766"/>
    <m/>
    <m/>
    <n v="0"/>
    <n v="1016529"/>
    <n v="5000"/>
    <n v="200"/>
    <s v="B"/>
    <n v="4.0000000000000001E-3"/>
    <n v="30"/>
    <n v="2457"/>
    <m/>
    <s v="TIME OF RELEASE- MID. SEE 181945-47."/>
    <s v="R-Chehalis R"/>
    <s v="H-Chehalis River H"/>
    <x v="14"/>
    <s v="BC"/>
    <s v="FRTH"/>
    <s v="LWFR"/>
    <s v="N"/>
    <n v="20.426174496644297"/>
    <m/>
  </r>
  <r>
    <s v="N"/>
    <n v="4.0999999999999996"/>
    <n v="20171204"/>
    <s v="CDFO"/>
    <s v="CDFO"/>
    <n v="3"/>
    <s v="!03LV9908"/>
    <m/>
    <m/>
    <m/>
    <m/>
    <m/>
    <n v="1"/>
    <n v="2"/>
    <x v="34"/>
    <n v="20000510"/>
    <n v="20000510"/>
    <s v="2FS  UPFRR0155"/>
    <s v="2FS  UPFRH1625"/>
    <s v="2FS  UPFRS0155"/>
    <x v="1"/>
    <s v="H"/>
    <s v="P"/>
    <m/>
    <n v="7.87"/>
    <m/>
    <s v="N"/>
    <m/>
    <m/>
    <m/>
    <m/>
    <n v="1"/>
    <n v="21529"/>
    <m/>
    <m/>
    <m/>
    <m/>
    <m/>
    <m/>
    <m/>
    <s v="QUESNEL STOCK RELEASED BACK TO QUESNEL"/>
    <s v="R-Quesnel R"/>
    <s v="H-Salmon River/ UPFR H"/>
    <x v="5"/>
    <s v="BC"/>
    <s v="FRTH"/>
    <s v="UPFR"/>
    <s v="N"/>
    <s v=""/>
    <m/>
  </r>
  <r>
    <s v="T"/>
    <n v="4.0999999999999996"/>
    <n v="20171204"/>
    <s v="CDFO"/>
    <s v="CDFO"/>
    <n v="3"/>
    <s v="023711"/>
    <n v="0"/>
    <m/>
    <m/>
    <m/>
    <m/>
    <n v="1"/>
    <n v="2"/>
    <x v="3"/>
    <n v="198610"/>
    <n v="19861001"/>
    <s v="2FS  UPFRR0155"/>
    <s v="2FS  UPFRH0155"/>
    <s v="2FS  UPFRS0155"/>
    <x v="2"/>
    <s v="H"/>
    <s v="B"/>
    <m/>
    <n v="10.5"/>
    <m/>
    <s v="N"/>
    <n v="5000"/>
    <n v="48001"/>
    <m/>
    <m/>
    <n v="0"/>
    <n v="4958"/>
    <m/>
    <m/>
    <m/>
    <m/>
    <m/>
    <m/>
    <m/>
    <m/>
    <s v="R-Quesnel R"/>
    <s v="H-Quesnel River H"/>
    <x v="5"/>
    <s v="BC"/>
    <s v="FRTH"/>
    <s v="UPFR"/>
    <s v="N"/>
    <n v="0.10328951480177496"/>
    <m/>
  </r>
  <r>
    <s v="T"/>
    <n v="4.0999999999999996"/>
    <n v="20171204"/>
    <s v="CDFO"/>
    <s v="CDFO"/>
    <n v="3"/>
    <s v="021863"/>
    <n v="0"/>
    <m/>
    <m/>
    <m/>
    <m/>
    <n v="1"/>
    <n v="1"/>
    <x v="15"/>
    <n v="198304"/>
    <n v="19830405"/>
    <s v="2FS  UPFRR0262"/>
    <s v="2FS  UPFRH0155"/>
    <s v="2FS  UPFRS0262"/>
    <x v="2"/>
    <s v="H"/>
    <s v="B"/>
    <m/>
    <n v="2.8"/>
    <m/>
    <s v="N"/>
    <n v="5000"/>
    <n v="102087"/>
    <m/>
    <m/>
    <n v="0"/>
    <n v="165775"/>
    <n v="5000"/>
    <n v="1031"/>
    <m/>
    <n v="0.01"/>
    <n v="36"/>
    <m/>
    <m/>
    <m/>
    <s v="R-Slim Cr"/>
    <s v="H-Quesnel River H"/>
    <x v="21"/>
    <s v="BC"/>
    <s v="FRTH"/>
    <s v="UPFR"/>
    <s v="N"/>
    <n v="1.623860040945468"/>
    <m/>
  </r>
  <r>
    <s v="T"/>
    <n v="4.0999999999999996"/>
    <n v="20171204"/>
    <s v="CDFO"/>
    <s v="CDFO"/>
    <n v="3"/>
    <s v="023032"/>
    <n v="0"/>
    <m/>
    <m/>
    <m/>
    <m/>
    <n v="1"/>
    <n v="1"/>
    <x v="23"/>
    <n v="198504"/>
    <n v="19850405"/>
    <s v="2FS  UPFRR0412"/>
    <s v="2FS  UPFRH0155"/>
    <s v="2FS  UPFRS0412"/>
    <x v="1"/>
    <s v="H"/>
    <s v="P"/>
    <m/>
    <n v="6.1"/>
    <m/>
    <s v="N"/>
    <n v="5000"/>
    <n v="27356"/>
    <m/>
    <m/>
    <n v="0"/>
    <n v="2651"/>
    <n v="5000"/>
    <n v="205"/>
    <m/>
    <n v="7.4000000000000003E-3"/>
    <n v="1"/>
    <m/>
    <m/>
    <m/>
    <s v="R-James Cr"/>
    <s v="H-Quesnel River H"/>
    <x v="27"/>
    <s v="BC"/>
    <s v="FRTH"/>
    <s v="UPFR"/>
    <s v="N"/>
    <n v="9.6907442608568498E-2"/>
    <m/>
  </r>
  <r>
    <s v="T"/>
    <n v="4.0999999999999996"/>
    <n v="20171204"/>
    <s v="CDFO"/>
    <s v="CDFO"/>
    <n v="3"/>
    <s v="021524"/>
    <n v="0"/>
    <m/>
    <m/>
    <m/>
    <m/>
    <n v="1"/>
    <n v="2"/>
    <x v="28"/>
    <n v="199110"/>
    <n v="19911003"/>
    <s v="2FS  UPFRR2692"/>
    <s v="2FS  UPFRH0155"/>
    <s v="2FS  UPFRS0155"/>
    <x v="2"/>
    <s v="H"/>
    <s v="B"/>
    <m/>
    <n v="10.7"/>
    <n v="94"/>
    <s v="N"/>
    <n v="5000"/>
    <n v="50197"/>
    <m/>
    <m/>
    <m/>
    <m/>
    <m/>
    <m/>
    <m/>
    <m/>
    <n v="1"/>
    <n v="100"/>
    <m/>
    <s v="TIME OF RELEASE-FALL"/>
    <s v="R-Quesnel Lk"/>
    <s v="H-Quesnel River H"/>
    <x v="5"/>
    <s v="BC"/>
    <s v="FRTH"/>
    <s v="UPFR"/>
    <s v="N"/>
    <n v="0"/>
    <m/>
  </r>
  <r>
    <s v="N"/>
    <n v="4.0999999999999996"/>
    <n v="20171204"/>
    <s v="CDFO"/>
    <s v="CDFO"/>
    <n v="3"/>
    <s v="!03NOCN9850"/>
    <m/>
    <m/>
    <m/>
    <m/>
    <m/>
    <n v="1"/>
    <n v="3"/>
    <x v="19"/>
    <n v="19990605"/>
    <n v="19990606"/>
    <s v="2FS  LWFRR0302"/>
    <s v="2FS  LWFRH0302"/>
    <s v="2FS  LWFRS0107"/>
    <x v="2"/>
    <s v="H"/>
    <s v="B"/>
    <m/>
    <n v="1.8"/>
    <m/>
    <s v="N"/>
    <m/>
    <m/>
    <m/>
    <m/>
    <n v="0"/>
    <n v="171828"/>
    <m/>
    <m/>
    <s v="B"/>
    <m/>
    <m/>
    <m/>
    <m/>
    <m/>
    <s v="R-Alouette R S"/>
    <s v="H-Alouette River, South H"/>
    <x v="9"/>
    <s v="BC"/>
    <s v="FRTH"/>
    <s v="LWFR"/>
    <s v="N"/>
    <s v=""/>
    <m/>
  </r>
  <r>
    <s v="N"/>
    <n v="4.0999999999999996"/>
    <n v="20171204"/>
    <s v="CDFO"/>
    <s v="CDFO"/>
    <n v="3"/>
    <s v="!03NOCN9852"/>
    <m/>
    <m/>
    <m/>
    <m/>
    <m/>
    <n v="1"/>
    <n v="2"/>
    <x v="19"/>
    <n v="199905"/>
    <n v="199905"/>
    <s v="2FS  UPFRR0155"/>
    <s v="2FS  UPFRH0022"/>
    <s v="2FS  UPFRS0155"/>
    <x v="1"/>
    <s v="H"/>
    <s v="B"/>
    <s v="FR"/>
    <n v="3"/>
    <m/>
    <s v="N"/>
    <m/>
    <m/>
    <m/>
    <m/>
    <n v="0"/>
    <n v="90"/>
    <m/>
    <m/>
    <s v="B"/>
    <m/>
    <m/>
    <m/>
    <m/>
    <m/>
    <s v="R-Quesnel R"/>
    <s v="H-Williams Lk Schools"/>
    <x v="5"/>
    <s v="BC"/>
    <s v="FRTH"/>
    <s v="UPFR"/>
    <s v="N"/>
    <s v=""/>
    <m/>
  </r>
  <r>
    <s v="N"/>
    <n v="4.0999999999999996"/>
    <n v="20171204"/>
    <s v="CDFO"/>
    <s v="CDFO"/>
    <n v="3"/>
    <s v="!03NOCN9245"/>
    <m/>
    <m/>
    <m/>
    <m/>
    <m/>
    <n v="1"/>
    <n v="2"/>
    <x v="4"/>
    <n v="199305"/>
    <n v="199305"/>
    <s v="2FS  TOMFR0162"/>
    <s v="2FS  TOMFH1924"/>
    <s v="2FS  TOMFS0162"/>
    <x v="2"/>
    <s v="H"/>
    <s v="B"/>
    <s v="FR"/>
    <m/>
    <m/>
    <s v="N"/>
    <m/>
    <m/>
    <m/>
    <m/>
    <n v="0"/>
    <n v="160"/>
    <m/>
    <m/>
    <s v="B"/>
    <m/>
    <m/>
    <m/>
    <m/>
    <m/>
    <s v="R-Clearwater R Up"/>
    <s v="H-North Thompson Schools"/>
    <x v="10"/>
    <s v="BC"/>
    <s v="FRTH"/>
    <s v="TOMF"/>
    <s v="N"/>
    <s v=""/>
    <m/>
  </r>
  <r>
    <s v="N"/>
    <n v="4.0999999999999996"/>
    <n v="20171204"/>
    <s v="CDFO"/>
    <s v="CDFO"/>
    <n v="3"/>
    <s v="!03NOCN9259"/>
    <m/>
    <m/>
    <m/>
    <m/>
    <m/>
    <n v="1"/>
    <n v="1"/>
    <x v="4"/>
    <n v="199306"/>
    <n v="199306"/>
    <s v="2FS  UPFRR1304"/>
    <s v="2FS  UPFRH1304"/>
    <s v="2FS  UPFRS1304"/>
    <x v="1"/>
    <s v="H"/>
    <s v="P"/>
    <m/>
    <n v="8.5"/>
    <m/>
    <s v="N"/>
    <m/>
    <m/>
    <m/>
    <m/>
    <n v="0"/>
    <n v="2500"/>
    <m/>
    <m/>
    <s v="B"/>
    <m/>
    <m/>
    <m/>
    <m/>
    <m/>
    <s v="R-Chilako R"/>
    <s v="H-Chilako River H"/>
    <x v="47"/>
    <s v="BC"/>
    <s v="FRTH"/>
    <s v="UPFR"/>
    <s v="N"/>
    <s v=""/>
    <m/>
  </r>
  <r>
    <s v="N"/>
    <n v="4.0999999999999996"/>
    <n v="20171204"/>
    <s v="CDFO"/>
    <s v="CDFO"/>
    <n v="3"/>
    <s v="!03NOCN9261"/>
    <m/>
    <m/>
    <m/>
    <m/>
    <m/>
    <n v="1"/>
    <n v="1"/>
    <x v="4"/>
    <n v="199305"/>
    <n v="199305"/>
    <s v="2FS  UPFRR1625"/>
    <s v="2FS  UPFRH1651"/>
    <s v="2FS  UPFRS1625"/>
    <x v="1"/>
    <s v="H"/>
    <s v="B"/>
    <s v="FR"/>
    <m/>
    <m/>
    <s v="N"/>
    <m/>
    <m/>
    <m/>
    <m/>
    <n v="0"/>
    <n v="720"/>
    <m/>
    <m/>
    <s v="B"/>
    <m/>
    <m/>
    <m/>
    <m/>
    <m/>
    <s v="R-Salmon R/UPFR"/>
    <s v="H-Pr George (Mackenzie) S"/>
    <x v="8"/>
    <s v="BC"/>
    <s v="FRTH"/>
    <s v="UPFR"/>
    <s v="N"/>
    <s v=""/>
    <m/>
  </r>
  <r>
    <s v="N"/>
    <n v="4.0999999999999996"/>
    <n v="20171204"/>
    <s v="CDFO"/>
    <s v="CDFO"/>
    <n v="3"/>
    <s v="!03NOCN9263"/>
    <m/>
    <m/>
    <m/>
    <m/>
    <m/>
    <n v="1"/>
    <n v="2"/>
    <x v="4"/>
    <n v="199305"/>
    <n v="199305"/>
    <s v="2FS  UPFRR0155"/>
    <s v="2FS  UPFRH0022"/>
    <s v="2FS  UPFRS0155"/>
    <x v="1"/>
    <s v="H"/>
    <s v="B"/>
    <s v="FR"/>
    <n v="3"/>
    <m/>
    <s v="N"/>
    <m/>
    <m/>
    <m/>
    <m/>
    <n v="0"/>
    <n v="900"/>
    <m/>
    <m/>
    <s v="B"/>
    <m/>
    <m/>
    <m/>
    <m/>
    <m/>
    <s v="R-Quesnel R"/>
    <s v="H-Williams Lk Schools"/>
    <x v="5"/>
    <s v="BC"/>
    <s v="FRTH"/>
    <s v="UPFR"/>
    <s v="N"/>
    <s v=""/>
    <m/>
  </r>
  <r>
    <s v="N"/>
    <n v="4.0999999999999996"/>
    <n v="20171204"/>
    <s v="CDFO"/>
    <s v="CDFO"/>
    <n v="3"/>
    <s v="!03NOCN9210"/>
    <m/>
    <m/>
    <m/>
    <m/>
    <m/>
    <n v="1"/>
    <n v="3"/>
    <x v="4"/>
    <n v="199302"/>
    <n v="19930203"/>
    <s v="2FS  LWFRR0107"/>
    <s v="2FS  LWFRH0107"/>
    <s v="2FS  LWFRS0107"/>
    <x v="4"/>
    <s v="H"/>
    <s v="B"/>
    <m/>
    <n v="0.3"/>
    <m/>
    <s v="N"/>
    <m/>
    <m/>
    <m/>
    <m/>
    <n v="0"/>
    <n v="123889"/>
    <m/>
    <m/>
    <s v="B"/>
    <m/>
    <m/>
    <m/>
    <m/>
    <s v="EXCESS"/>
    <s v="R-Chilliwack R"/>
    <s v="H-Chilliwack River H"/>
    <x v="9"/>
    <s v="BC"/>
    <s v="FRTH"/>
    <s v="LWFR"/>
    <s v="N"/>
    <s v=""/>
    <m/>
  </r>
  <r>
    <s v="N"/>
    <n v="4.0999999999999996"/>
    <n v="20171204"/>
    <s v="CDFO"/>
    <s v="CDFO"/>
    <n v="3"/>
    <s v="!03NOCN93104"/>
    <m/>
    <m/>
    <m/>
    <m/>
    <m/>
    <n v="1"/>
    <n v="1"/>
    <x v="18"/>
    <n v="199505"/>
    <n v="19950501"/>
    <s v="2FS  TOMMR0160"/>
    <s v="2FS  TOMMH0160"/>
    <s v="2FS  TOMMS0160"/>
    <x v="3"/>
    <s v="H"/>
    <s v="B"/>
    <m/>
    <n v="23.6"/>
    <n v="227"/>
    <s v="N"/>
    <m/>
    <m/>
    <m/>
    <m/>
    <n v="0"/>
    <n v="56816"/>
    <m/>
    <m/>
    <s v="B"/>
    <m/>
    <m/>
    <m/>
    <m/>
    <s v="YEARLING RELEASE"/>
    <s v="R-Spius Cr"/>
    <s v="H-Spius Creek H"/>
    <x v="19"/>
    <s v="BC"/>
    <s v="FRTH"/>
    <s v="TOMM"/>
    <s v="N"/>
    <s v=""/>
    <m/>
  </r>
  <r>
    <s v="N"/>
    <n v="4.0999999999999996"/>
    <n v="20171204"/>
    <s v="CDFO"/>
    <s v="CDFO"/>
    <n v="3"/>
    <s v="!03NOCN9313"/>
    <m/>
    <m/>
    <m/>
    <m/>
    <m/>
    <n v="1"/>
    <n v="2"/>
    <x v="18"/>
    <n v="199405"/>
    <n v="19940524"/>
    <s v="2FS  TOMFR0156"/>
    <s v="2FS  TOMFH0156"/>
    <s v="2FS  TOMFS0156"/>
    <x v="1"/>
    <s v="H"/>
    <s v="P"/>
    <m/>
    <n v="5.7"/>
    <m/>
    <s v="N"/>
    <m/>
    <m/>
    <m/>
    <m/>
    <n v="0"/>
    <n v="130067"/>
    <m/>
    <m/>
    <s v="B"/>
    <m/>
    <m/>
    <m/>
    <m/>
    <s v="PRODUCTION UPPER EAGLE RELEASE"/>
    <s v="R-Eagle R"/>
    <s v="H-Eagle River H"/>
    <x v="6"/>
    <s v="BC"/>
    <s v="FRTH"/>
    <s v="TOMF"/>
    <s v="N"/>
    <s v=""/>
    <m/>
  </r>
  <r>
    <s v="N"/>
    <n v="4.0999999999999996"/>
    <n v="20171204"/>
    <s v="CDFO"/>
    <s v="CDFO"/>
    <n v="3"/>
    <s v="!03NOCN9461"/>
    <m/>
    <m/>
    <m/>
    <m/>
    <m/>
    <n v="1"/>
    <n v="2"/>
    <x v="2"/>
    <n v="199505"/>
    <n v="199505"/>
    <s v="2FS  TOMFR0161"/>
    <s v="2FS  TOMFH2559"/>
    <s v="2FS  TOMFS0161"/>
    <x v="1"/>
    <s v="H"/>
    <s v="B"/>
    <s v="FR"/>
    <m/>
    <m/>
    <s v="N"/>
    <m/>
    <m/>
    <m/>
    <m/>
    <n v="0"/>
    <n v="400"/>
    <m/>
    <m/>
    <s v="B"/>
    <m/>
    <m/>
    <m/>
    <m/>
    <m/>
    <s v="R-Shuswap R Low"/>
    <s v="H-Vernon Schools"/>
    <x v="1"/>
    <s v="BC"/>
    <s v="FRTH"/>
    <s v="TOMF"/>
    <s v="N"/>
    <s v=""/>
    <m/>
  </r>
  <r>
    <s v="T"/>
    <n v="4.0999999999999996"/>
    <n v="20171204"/>
    <s v="CDFO"/>
    <s v="CDFO"/>
    <n v="3"/>
    <s v="182257"/>
    <n v="0"/>
    <m/>
    <m/>
    <m/>
    <m/>
    <n v="1"/>
    <n v="3"/>
    <x v="16"/>
    <n v="19960607"/>
    <n v="19960609"/>
    <s v="2FS  LWFRR0154"/>
    <s v="2FS  LWFRH0154"/>
    <s v="2FS  LWFRS0229"/>
    <x v="1"/>
    <s v="H"/>
    <s v="P"/>
    <m/>
    <n v="4.4000000000000004"/>
    <n v="75"/>
    <s v="N"/>
    <n v="5000"/>
    <n v="46857"/>
    <m/>
    <m/>
    <n v="0"/>
    <n v="61715"/>
    <n v="5000"/>
    <n v="555"/>
    <s v="B"/>
    <n v="1.17E-2"/>
    <n v="40"/>
    <n v="1965"/>
    <m/>
    <m/>
    <s v="R-Chehalis R"/>
    <s v="H-Chehalis River H"/>
    <x v="14"/>
    <s v="BC"/>
    <s v="FRTH"/>
    <s v="LWFR"/>
    <s v="N"/>
    <n v="1.3170924301598481"/>
    <m/>
  </r>
  <r>
    <s v="N"/>
    <n v="4.0999999999999996"/>
    <n v="20171204"/>
    <s v="CDFO"/>
    <s v="CDFO"/>
    <n v="3"/>
    <s v="!03NOCN03123"/>
    <m/>
    <m/>
    <m/>
    <m/>
    <m/>
    <n v="1"/>
    <n v="2"/>
    <x v="21"/>
    <n v="200405"/>
    <n v="200405"/>
    <s v="2FS  UPFRR0155"/>
    <s v="2FS  UPFRH2480"/>
    <s v="2FS  UPFRS0155"/>
    <x v="1"/>
    <s v="H"/>
    <s v="B"/>
    <s v="FR"/>
    <n v="3"/>
    <m/>
    <s v="N"/>
    <m/>
    <m/>
    <m/>
    <m/>
    <n v="0"/>
    <n v="400"/>
    <m/>
    <m/>
    <m/>
    <m/>
    <m/>
    <m/>
    <m/>
    <m/>
    <s v="R-Quesnel R"/>
    <s v="H-Quesnel Schools"/>
    <x v="5"/>
    <s v="BC"/>
    <s v="FRTH"/>
    <s v="UPFR"/>
    <s v="N"/>
    <s v=""/>
    <m/>
  </r>
  <r>
    <s v="N"/>
    <n v="4.0999999999999996"/>
    <n v="20171204"/>
    <s v="CDFO"/>
    <s v="CDFO"/>
    <n v="3"/>
    <s v="!03NOCN97123"/>
    <m/>
    <m/>
    <m/>
    <m/>
    <m/>
    <n v="1"/>
    <n v="1"/>
    <x v="1"/>
    <n v="199805"/>
    <n v="199805"/>
    <s v="2FS  UPFRR1625"/>
    <s v="2FS  UPFRH2150"/>
    <s v="2FS  UPFRS1625"/>
    <x v="1"/>
    <s v="H"/>
    <s v="B"/>
    <s v="FR"/>
    <n v="3"/>
    <m/>
    <s v="N"/>
    <m/>
    <m/>
    <m/>
    <m/>
    <n v="0"/>
    <n v="240"/>
    <m/>
    <m/>
    <m/>
    <m/>
    <m/>
    <m/>
    <m/>
    <m/>
    <s v="R-Salmon R/UPFR"/>
    <s v="H-Nechako Lks (Vanderh) S"/>
    <x v="8"/>
    <s v="BC"/>
    <s v="FRTH"/>
    <s v="UPFR"/>
    <s v="N"/>
    <s v=""/>
    <m/>
  </r>
  <r>
    <s v="T"/>
    <n v="4.0999999999999996"/>
    <n v="20171204"/>
    <s v="CDFO"/>
    <s v="CDFO"/>
    <n v="3"/>
    <s v="021858"/>
    <n v="0"/>
    <m/>
    <m/>
    <m/>
    <m/>
    <n v="1"/>
    <n v="1"/>
    <x v="7"/>
    <n v="198004"/>
    <n v="19800428"/>
    <s v="2FS  LWFRR0152"/>
    <s v="2FS  LWFRH0152"/>
    <s v="2FS  LWFRS0152"/>
    <x v="2"/>
    <s v="H"/>
    <s v="P"/>
    <m/>
    <n v="3.6"/>
    <m/>
    <s v="N"/>
    <n v="5000"/>
    <n v="32908"/>
    <m/>
    <m/>
    <n v="5000"/>
    <n v="1203"/>
    <m/>
    <m/>
    <m/>
    <n v="3.5299999999999998E-2"/>
    <n v="1"/>
    <m/>
    <m/>
    <m/>
    <s v="R-Birkenhead R"/>
    <s v="H-Birkenhead River H"/>
    <x v="12"/>
    <s v="BC"/>
    <s v="FRTH"/>
    <s v="LWFR"/>
    <s v="N"/>
    <n v="3.6556460435152545E-2"/>
    <m/>
  </r>
  <r>
    <s v="T"/>
    <n v="4.0999999999999996"/>
    <n v="20171204"/>
    <s v="CDFO"/>
    <s v="CDFO"/>
    <n v="3"/>
    <s v="021915"/>
    <n v="0"/>
    <m/>
    <m/>
    <m/>
    <m/>
    <n v="1"/>
    <n v="1"/>
    <x v="37"/>
    <n v="198204"/>
    <n v="19820430"/>
    <s v="2FS  LWFRR0152"/>
    <s v="2FS  LWFRH0152"/>
    <s v="2FS  LWFRS0152"/>
    <x v="3"/>
    <s v="H"/>
    <s v="B"/>
    <m/>
    <n v="44.7"/>
    <m/>
    <s v="N"/>
    <n v="5000"/>
    <n v="8291"/>
    <m/>
    <m/>
    <n v="5000"/>
    <n v="1463"/>
    <m/>
    <m/>
    <m/>
    <n v="0.15"/>
    <n v="365"/>
    <m/>
    <m/>
    <s v="EXTENDED REARING"/>
    <s v="R-Birkenhead R"/>
    <s v="H-Birkenhead River H"/>
    <x v="12"/>
    <s v="BC"/>
    <s v="FRTH"/>
    <s v="LWFR"/>
    <s v="N"/>
    <n v="0.17645639850440237"/>
    <m/>
  </r>
  <r>
    <s v="T"/>
    <n v="4.0999999999999996"/>
    <n v="20171204"/>
    <s v="CDFO"/>
    <s v="CDFO"/>
    <n v="3"/>
    <s v="023011"/>
    <n v="0"/>
    <m/>
    <m/>
    <m/>
    <m/>
    <n v="1"/>
    <n v="2"/>
    <x v="23"/>
    <n v="198504"/>
    <n v="19850422"/>
    <s v="2FS  UPFRR0155"/>
    <s v="2FS  UPFRH0155"/>
    <s v="2FS  UPFRS0155"/>
    <x v="2"/>
    <s v="H"/>
    <s v="B"/>
    <m/>
    <n v="2.6"/>
    <m/>
    <s v="N"/>
    <n v="5000"/>
    <n v="23526"/>
    <m/>
    <m/>
    <n v="0"/>
    <n v="272"/>
    <n v="5000"/>
    <n v="231"/>
    <m/>
    <n v="9.7000000000000003E-3"/>
    <n v="1"/>
    <m/>
    <m/>
    <s v="EARLY TIMING RELEASE - WHITE X WHITE"/>
    <s v="R-Quesnel R"/>
    <s v="H-Quesnel River H"/>
    <x v="5"/>
    <s v="BC"/>
    <s v="FRTH"/>
    <s v="UPFR"/>
    <s v="N"/>
    <n v="1.1561676443084248E-2"/>
    <m/>
  </r>
  <r>
    <s v="T"/>
    <n v="4.0999999999999996"/>
    <n v="20171204"/>
    <s v="CDFO"/>
    <s v="CDFO"/>
    <n v="3"/>
    <s v="020115"/>
    <n v="0"/>
    <m/>
    <m/>
    <m/>
    <m/>
    <n v="1"/>
    <n v="1"/>
    <x v="11"/>
    <n v="19900425"/>
    <n v="19900426"/>
    <s v="2FS  UPFRR0273"/>
    <s v="2FS  UPFRH0155"/>
    <s v="2FS  UPFRS0273"/>
    <x v="1"/>
    <s v="H"/>
    <s v="P"/>
    <m/>
    <n v="7.6"/>
    <n v="87"/>
    <s v="N"/>
    <n v="5000"/>
    <n v="26489"/>
    <m/>
    <m/>
    <n v="0"/>
    <n v="34017"/>
    <n v="5000"/>
    <n v="267"/>
    <s v="C"/>
    <n v="0.01"/>
    <n v="30"/>
    <n v="166"/>
    <m/>
    <s v="REPLICATE OF 020120 &amp; 020122"/>
    <s v="R-Chilcotin R"/>
    <s v="H-Quesnel River H"/>
    <x v="48"/>
    <s v="BC"/>
    <s v="FRTH"/>
    <s v="UPFR"/>
    <s v="N"/>
    <n v="1.2841934387859111"/>
    <m/>
  </r>
  <r>
    <s v="T"/>
    <n v="4.0999999999999996"/>
    <n v="20171204"/>
    <s v="CDFO"/>
    <s v="CDFO"/>
    <n v="3"/>
    <s v="024749"/>
    <n v="0"/>
    <m/>
    <m/>
    <m/>
    <m/>
    <n v="1"/>
    <n v="1"/>
    <x v="5"/>
    <n v="19880414"/>
    <n v="19880415"/>
    <s v="2FS  UPFRR0273"/>
    <s v="2FS  UPFRH0155"/>
    <s v="2FS  UPFRS0273"/>
    <x v="1"/>
    <s v="H"/>
    <s v="P"/>
    <m/>
    <n v="5.8"/>
    <n v="87"/>
    <s v="N"/>
    <n v="5000"/>
    <n v="25187"/>
    <m/>
    <m/>
    <n v="0"/>
    <n v="137516"/>
    <m/>
    <m/>
    <s v="C"/>
    <m/>
    <n v="1"/>
    <m/>
    <m/>
    <s v="REP. CODE 024750"/>
    <s v="R-Chilcotin R"/>
    <s v="H-Quesnel River H"/>
    <x v="48"/>
    <s v="BC"/>
    <s v="FRTH"/>
    <s v="UPFR"/>
    <s v="N"/>
    <n v="5.459800690832572"/>
    <m/>
  </r>
  <r>
    <s v="T"/>
    <n v="4.0999999999999996"/>
    <n v="20171204"/>
    <s v="CDFO"/>
    <s v="CDFO"/>
    <n v="3"/>
    <s v="024750"/>
    <n v="0"/>
    <m/>
    <m/>
    <m/>
    <m/>
    <n v="1"/>
    <n v="1"/>
    <x v="5"/>
    <n v="19880414"/>
    <n v="19880415"/>
    <s v="2FS  UPFRR0273"/>
    <s v="2FS  UPFRH0155"/>
    <s v="2FS  UPFRS0273"/>
    <x v="1"/>
    <s v="H"/>
    <s v="P"/>
    <m/>
    <n v="5.8"/>
    <n v="87"/>
    <s v="N"/>
    <n v="5000"/>
    <n v="26597"/>
    <m/>
    <m/>
    <n v="0"/>
    <n v="145214"/>
    <m/>
    <m/>
    <s v="C"/>
    <m/>
    <n v="1"/>
    <m/>
    <m/>
    <s v="REP. CODE 024749"/>
    <s v="R-Chilcotin R"/>
    <s v="H-Quesnel River H"/>
    <x v="48"/>
    <s v="BC"/>
    <s v="FRTH"/>
    <s v="UPFR"/>
    <s v="N"/>
    <n v="5.4597886979734556"/>
    <m/>
  </r>
  <r>
    <s v="T"/>
    <n v="4.0999999999999996"/>
    <n v="20171204"/>
    <s v="CDFO"/>
    <s v="CDFO"/>
    <n v="3"/>
    <s v="024251"/>
    <n v="0"/>
    <m/>
    <m/>
    <m/>
    <m/>
    <n v="1"/>
    <n v="2"/>
    <x v="9"/>
    <n v="198704"/>
    <n v="19870424"/>
    <s v="2FS  UPFRR0272"/>
    <s v="2FS  UPFRH0155"/>
    <s v="2FS  UPFRS0272"/>
    <x v="1"/>
    <s v="H"/>
    <s v="P"/>
    <m/>
    <n v="3.9"/>
    <m/>
    <s v="N"/>
    <n v="5000"/>
    <n v="26670"/>
    <m/>
    <m/>
    <n v="0"/>
    <n v="7080"/>
    <n v="5000"/>
    <n v="110"/>
    <m/>
    <n v="4.1000000000000003E-3"/>
    <n v="2"/>
    <m/>
    <m/>
    <s v="REPLICATE WITH 024213-16, 024252 &amp; 023809-10"/>
    <s v="R-Chilko R"/>
    <s v="H-Quesnel River H"/>
    <x v="0"/>
    <s v="BC"/>
    <s v="FRTH"/>
    <s v="UPFR"/>
    <s v="N"/>
    <n v="0.26546681664791899"/>
    <m/>
  </r>
  <r>
    <s v="T"/>
    <n v="4.0999999999999996"/>
    <n v="20171204"/>
    <s v="CDFO"/>
    <s v="CDFO"/>
    <n v="3"/>
    <s v="024252"/>
    <n v="0"/>
    <m/>
    <m/>
    <m/>
    <m/>
    <n v="1"/>
    <n v="2"/>
    <x v="9"/>
    <n v="198704"/>
    <n v="19870424"/>
    <s v="2FS  UPFRR0272"/>
    <s v="2FS  UPFRH0155"/>
    <s v="2FS  UPFRS0272"/>
    <x v="1"/>
    <s v="H"/>
    <s v="P"/>
    <m/>
    <n v="3.9"/>
    <m/>
    <s v="N"/>
    <n v="5000"/>
    <n v="26715"/>
    <m/>
    <m/>
    <n v="0"/>
    <n v="7092"/>
    <n v="5000"/>
    <n v="216"/>
    <m/>
    <n v="8.0000000000000002E-3"/>
    <n v="2"/>
    <m/>
    <m/>
    <s v="REPLICATE WITH 024213-16, 024251 &amp; 023809-10"/>
    <s v="R-Chilko R"/>
    <s v="H-Quesnel River H"/>
    <x v="0"/>
    <s v="BC"/>
    <s v="FRTH"/>
    <s v="UPFR"/>
    <s v="N"/>
    <n v="0.26546883773161145"/>
    <m/>
  </r>
  <r>
    <s v="T"/>
    <n v="4.0999999999999996"/>
    <n v="20171204"/>
    <s v="CDFO"/>
    <s v="CDFO"/>
    <n v="3"/>
    <s v="021531"/>
    <n v="0"/>
    <m/>
    <m/>
    <m/>
    <m/>
    <n v="1"/>
    <n v="2"/>
    <x v="28"/>
    <n v="199105"/>
    <n v="19910515"/>
    <s v="2FS  TOMFR1958"/>
    <s v="2FS  TOMFH1958"/>
    <s v="2FS  TOMFS1958"/>
    <x v="1"/>
    <s v="H"/>
    <s v="B"/>
    <m/>
    <n v="10.3"/>
    <n v="95"/>
    <s v="N"/>
    <n v="5000"/>
    <n v="50529"/>
    <m/>
    <m/>
    <n v="0"/>
    <n v="389973"/>
    <m/>
    <m/>
    <s v="B"/>
    <m/>
    <n v="42"/>
    <n v="2000"/>
    <m/>
    <s v="TIME OF RELEASE: LATE. SEE 021530."/>
    <s v="R-Shuswap R Middle"/>
    <s v="H-Shuswap River, Middle,"/>
    <x v="11"/>
    <s v="BC"/>
    <s v="FRTH"/>
    <s v="TOMF"/>
    <s v="N"/>
    <n v="7.7178056165766193"/>
    <m/>
  </r>
  <r>
    <s v="T"/>
    <n v="4.0999999999999996"/>
    <n v="20171204"/>
    <s v="CDFO"/>
    <s v="CDFO"/>
    <n v="3"/>
    <s v="024319"/>
    <n v="0"/>
    <m/>
    <m/>
    <m/>
    <m/>
    <n v="1"/>
    <n v="2"/>
    <x v="9"/>
    <n v="198704"/>
    <n v="19870423"/>
    <s v="2FS  UPFRR0155"/>
    <s v="2FS  UPFRH0155"/>
    <s v="2FS  UPFRS0155"/>
    <x v="1"/>
    <s v="H"/>
    <s v="B"/>
    <m/>
    <n v="3.9"/>
    <m/>
    <s v="N"/>
    <n v="5000"/>
    <n v="53378"/>
    <m/>
    <m/>
    <n v="0"/>
    <n v="183302"/>
    <m/>
    <m/>
    <m/>
    <m/>
    <n v="1"/>
    <m/>
    <m/>
    <s v="RED/RED FLESH COLOUR"/>
    <s v="R-Quesnel R"/>
    <s v="H-Quesnel River H"/>
    <x v="5"/>
    <s v="BC"/>
    <s v="FRTH"/>
    <s v="UPFR"/>
    <s v="N"/>
    <n v="3.4340364944359099"/>
    <m/>
  </r>
  <r>
    <s v="N"/>
    <n v="4.0999999999999996"/>
    <n v="20171204"/>
    <s v="CDFO"/>
    <s v="CDFO"/>
    <n v="3"/>
    <s v="!03NOCN8730"/>
    <m/>
    <m/>
    <m/>
    <m/>
    <m/>
    <n v="1"/>
    <n v="1"/>
    <x v="5"/>
    <n v="19880515"/>
    <n v="19880515"/>
    <s v="2FS  UPFRR1625"/>
    <s v="2FS  UPFRH1651"/>
    <s v="2FS  UPFRS1625"/>
    <x v="1"/>
    <s v="H"/>
    <s v="B"/>
    <s v="FR"/>
    <n v="4"/>
    <m/>
    <s v="N"/>
    <m/>
    <m/>
    <m/>
    <m/>
    <n v="0"/>
    <n v="576"/>
    <m/>
    <m/>
    <s v="B"/>
    <m/>
    <m/>
    <m/>
    <m/>
    <m/>
    <s v="R-Salmon R/UPFR"/>
    <s v="H-Pr George (Mackenzie) S"/>
    <x v="8"/>
    <s v="BC"/>
    <s v="FRTH"/>
    <s v="UPFR"/>
    <s v="N"/>
    <s v=""/>
    <m/>
  </r>
  <r>
    <s v="T"/>
    <n v="4.0999999999999996"/>
    <n v="20171204"/>
    <s v="CDFO"/>
    <s v="CDFO"/>
    <n v="3"/>
    <s v="025451"/>
    <n v="0"/>
    <m/>
    <m/>
    <m/>
    <m/>
    <n v="1"/>
    <n v="3"/>
    <x v="5"/>
    <n v="19880915"/>
    <n v="19881109"/>
    <s v="2FS  LWFRR0154"/>
    <s v="2FS  LWFRH0154"/>
    <s v="2FS  LWFRS0229"/>
    <x v="2"/>
    <s v="H"/>
    <s v="B"/>
    <m/>
    <n v="31.4"/>
    <n v="140"/>
    <s v="N"/>
    <n v="5000"/>
    <n v="26624"/>
    <m/>
    <m/>
    <n v="5000"/>
    <n v="296"/>
    <m/>
    <m/>
    <m/>
    <n v="1.0999999999999999E-2"/>
    <n v="7"/>
    <m/>
    <m/>
    <s v="TIME AND SIZE OF RELEASE: FALL EXTENDED REARED"/>
    <s v="R-Chehalis R"/>
    <s v="H-Chehalis River H"/>
    <x v="14"/>
    <s v="BC"/>
    <s v="FRTH"/>
    <s v="LWFR"/>
    <s v="N"/>
    <n v="1.1117788461538462E-2"/>
    <m/>
  </r>
  <r>
    <s v="N"/>
    <n v="4.0999999999999996"/>
    <n v="20171204"/>
    <s v="CDFO"/>
    <s v="CDFO"/>
    <n v="3"/>
    <s v="!03NOCN9919"/>
    <m/>
    <m/>
    <m/>
    <m/>
    <m/>
    <n v="1"/>
    <n v="1"/>
    <x v="34"/>
    <n v="20000615"/>
    <n v="20000615"/>
    <s v="2FS  UPFRR1890"/>
    <s v="2FS  UPFRH0270"/>
    <s v="2FS  UPFRS1890"/>
    <x v="2"/>
    <s v="H"/>
    <s v="B"/>
    <m/>
    <n v="1.02"/>
    <n v="49"/>
    <s v="N"/>
    <m/>
    <m/>
    <m/>
    <m/>
    <n v="0"/>
    <n v="82986"/>
    <m/>
    <m/>
    <s v="W"/>
    <m/>
    <m/>
    <m/>
    <m/>
    <m/>
    <s v="R-Dome Cr"/>
    <s v="H-Penny H"/>
    <x v="15"/>
    <s v="BC"/>
    <s v="FRTH"/>
    <s v="UPFR"/>
    <s v="N"/>
    <s v=""/>
    <m/>
  </r>
  <r>
    <s v="T"/>
    <n v="4.0999999999999996"/>
    <n v="20171204"/>
    <s v="CDFO"/>
    <s v="CDFO"/>
    <n v="3"/>
    <s v="023128"/>
    <n v="0"/>
    <m/>
    <m/>
    <m/>
    <m/>
    <n v="1"/>
    <n v="3"/>
    <x v="23"/>
    <n v="198604"/>
    <n v="19860430"/>
    <s v="2FS  LWFRR0154"/>
    <s v="2FS  LWFRH0154"/>
    <s v="2FS  LWFRS0229"/>
    <x v="3"/>
    <s v="H"/>
    <s v="B"/>
    <m/>
    <n v="26.2"/>
    <m/>
    <s v="N"/>
    <n v="5000"/>
    <n v="8747"/>
    <m/>
    <m/>
    <n v="5000"/>
    <n v="88"/>
    <m/>
    <m/>
    <m/>
    <n v="0.01"/>
    <n v="2"/>
    <m/>
    <m/>
    <s v="WHITE; REARED ONE YEAR"/>
    <s v="R-Chehalis R"/>
    <s v="H-Chehalis River H"/>
    <x v="14"/>
    <s v="BC"/>
    <s v="FRTH"/>
    <s v="LWFR"/>
    <s v="N"/>
    <n v="1.0060592203041042E-2"/>
    <m/>
  </r>
  <r>
    <s v="T"/>
    <n v="4.0999999999999996"/>
    <n v="20171204"/>
    <s v="CDFO"/>
    <s v="CDFO"/>
    <n v="3"/>
    <s v="024801"/>
    <n v="0"/>
    <m/>
    <m/>
    <m/>
    <m/>
    <n v="1"/>
    <n v="2"/>
    <x v="5"/>
    <n v="19880429"/>
    <n v="19880501"/>
    <s v="2FS  TOMFR2617"/>
    <s v="2FS  TOMFH0162"/>
    <s v="2FS  TOMFS2617"/>
    <x v="1"/>
    <s v="H"/>
    <s v="P"/>
    <m/>
    <n v="3.9"/>
    <n v="71"/>
    <s v="N"/>
    <n v="5000"/>
    <n v="26043"/>
    <m/>
    <m/>
    <n v="0"/>
    <n v="208857"/>
    <m/>
    <m/>
    <s v="B"/>
    <m/>
    <n v="1"/>
    <m/>
    <m/>
    <s v="REPLICATE OF 024763."/>
    <s v="R-Clearwater R Low"/>
    <s v="H-Clearwater River, Up, H"/>
    <x v="24"/>
    <s v="BC"/>
    <s v="FRTH"/>
    <s v="TOMF"/>
    <s v="N"/>
    <n v="8.0196981914525978"/>
    <m/>
  </r>
  <r>
    <s v="N"/>
    <n v="4.0999999999999996"/>
    <n v="20171204"/>
    <s v="CDFO"/>
    <s v="CDFO"/>
    <n v="3"/>
    <s v="!03NOCN92110"/>
    <m/>
    <m/>
    <m/>
    <m/>
    <m/>
    <n v="1"/>
    <n v="1"/>
    <x v="4"/>
    <n v="1992"/>
    <n v="1992"/>
    <s v="2FS  UPFRR1952"/>
    <s v="2FS  UPFRH0155"/>
    <s v="2FS  UPFRS0352"/>
    <x v="5"/>
    <s v="H"/>
    <s v="P"/>
    <m/>
    <m/>
    <m/>
    <s v="N"/>
    <m/>
    <m/>
    <m/>
    <m/>
    <n v="0"/>
    <n v="143264"/>
    <m/>
    <m/>
    <m/>
    <m/>
    <m/>
    <m/>
    <m/>
    <m/>
    <s v="R-Little R/UPFR"/>
    <s v="H-Quesnel River H"/>
    <x v="25"/>
    <s v="BC"/>
    <s v="FRTH"/>
    <s v="UPFR"/>
    <s v="N"/>
    <s v=""/>
    <m/>
  </r>
  <r>
    <s v="T"/>
    <n v="4.0999999999999996"/>
    <n v="20171204"/>
    <s v="CDFO"/>
    <s v="CDFO"/>
    <n v="3"/>
    <s v="022759"/>
    <n v="0"/>
    <m/>
    <m/>
    <m/>
    <m/>
    <n v="1"/>
    <n v="3"/>
    <x v="26"/>
    <n v="19840609"/>
    <n v="19840610"/>
    <s v="2FS  LWFRR0154"/>
    <s v="2FS  LWFRH0154"/>
    <s v="2FS  LWFRS0229"/>
    <x v="1"/>
    <s v="H"/>
    <s v="B"/>
    <m/>
    <n v="3.7"/>
    <m/>
    <s v="N"/>
    <n v="5000"/>
    <n v="30739"/>
    <m/>
    <m/>
    <n v="0"/>
    <n v="912897"/>
    <n v="5000"/>
    <n v="251"/>
    <m/>
    <n v="8.0999999999999996E-3"/>
    <n v="2"/>
    <m/>
    <m/>
    <s v="TIME OF RELEASE: MID"/>
    <s v="R-Chehalis R"/>
    <s v="H-Chehalis River H"/>
    <x v="14"/>
    <s v="BC"/>
    <s v="FRTH"/>
    <s v="LWFR"/>
    <s v="N"/>
    <n v="29.698331110315884"/>
    <m/>
  </r>
  <r>
    <s v="T"/>
    <n v="4.0999999999999996"/>
    <n v="20171204"/>
    <s v="CDFO"/>
    <s v="CDFO"/>
    <n v="3"/>
    <s v="182848"/>
    <n v="0"/>
    <m/>
    <m/>
    <m/>
    <m/>
    <n v="1"/>
    <n v="3"/>
    <x v="32"/>
    <n v="19970606"/>
    <n v="19970607"/>
    <s v="2FS  LWFRR0154"/>
    <s v="2FS  LWFRH0154"/>
    <s v="2FS  LWFRS0229"/>
    <x v="1"/>
    <s v="H"/>
    <s v="P"/>
    <m/>
    <n v="3.5"/>
    <n v="68"/>
    <s v="N"/>
    <n v="5000"/>
    <n v="43221"/>
    <m/>
    <m/>
    <n v="0"/>
    <n v="284861"/>
    <n v="5000"/>
    <n v="7270"/>
    <s v="B"/>
    <n v="0.14399999999999999"/>
    <n v="30"/>
    <n v="1500"/>
    <m/>
    <s v="TIME OF RELEASE-LATE. HARRISON PLAGUE PRESENT"/>
    <s v="R-Chehalis R"/>
    <s v="H-Chehalis River H"/>
    <x v="14"/>
    <s v="BC"/>
    <s v="FRTH"/>
    <s v="LWFR"/>
    <s v="N"/>
    <n v="6.5908007681451144"/>
    <m/>
  </r>
  <r>
    <s v="T"/>
    <n v="4.0999999999999996"/>
    <n v="20171204"/>
    <s v="CDFO"/>
    <s v="CDFO"/>
    <n v="3"/>
    <s v="022520"/>
    <n v="0"/>
    <m/>
    <m/>
    <m/>
    <m/>
    <n v="1"/>
    <n v="3"/>
    <x v="15"/>
    <n v="198306"/>
    <n v="19830603"/>
    <s v="2FS  LWFRR0154"/>
    <s v="2FS  LWFRH0154"/>
    <s v="2FS  LWFRS0229"/>
    <x v="1"/>
    <s v="H"/>
    <s v="B"/>
    <m/>
    <n v="4.8"/>
    <m/>
    <s v="N"/>
    <n v="5000"/>
    <n v="31508"/>
    <m/>
    <m/>
    <n v="0"/>
    <n v="166343"/>
    <n v="5000"/>
    <n v="3116"/>
    <m/>
    <n v="0.09"/>
    <n v="21"/>
    <m/>
    <m/>
    <s v="TIME AND SIZE: SMALL LATE RELEASE"/>
    <s v="R-Chehalis R"/>
    <s v="H-Chehalis River H"/>
    <x v="14"/>
    <s v="BC"/>
    <s v="FRTH"/>
    <s v="LWFR"/>
    <s v="N"/>
    <n v="5.2793893614320169"/>
    <m/>
  </r>
  <r>
    <s v="T"/>
    <n v="4.0999999999999996"/>
    <n v="20171204"/>
    <s v="CDFO"/>
    <s v="CDFO"/>
    <n v="3"/>
    <s v="023602"/>
    <n v="0"/>
    <m/>
    <m/>
    <m/>
    <m/>
    <n v="1"/>
    <n v="1"/>
    <x v="3"/>
    <n v="198604"/>
    <n v="19860421"/>
    <s v="2FS  UPFRR0127"/>
    <s v="2FS  UPFRH0155"/>
    <s v="2FS  UPFRS0127"/>
    <x v="1"/>
    <s v="H"/>
    <s v="B"/>
    <m/>
    <n v="4.2"/>
    <m/>
    <s v="N"/>
    <n v="5000"/>
    <n v="27406"/>
    <m/>
    <m/>
    <n v="0"/>
    <n v="11496"/>
    <n v="5000"/>
    <n v="205"/>
    <m/>
    <n v="7.4000000000000003E-3"/>
    <n v="1"/>
    <m/>
    <m/>
    <s v="TIME OF RELEASE: EARLY RELEASE SEE 023603-04"/>
    <s v="R-Fontoniko Cr"/>
    <s v="H-Quesnel River H"/>
    <x v="34"/>
    <s v="BC"/>
    <s v="FRTH"/>
    <s v="UPFR"/>
    <s v="N"/>
    <n v="0.4194701890097059"/>
    <m/>
  </r>
  <r>
    <s v="N"/>
    <n v="4.0999999999999996"/>
    <n v="20171204"/>
    <s v="CDFO"/>
    <s v="CDFO"/>
    <n v="3"/>
    <s v="!03NOCN9552"/>
    <m/>
    <m/>
    <m/>
    <m/>
    <m/>
    <n v="1"/>
    <n v="2"/>
    <x v="16"/>
    <n v="199511"/>
    <n v="19951129"/>
    <s v="2FS  TOMFR0161"/>
    <s v="2FS  TOMFH1958"/>
    <s v="2FS  TOMFS0161"/>
    <x v="5"/>
    <s v="H"/>
    <s v="B"/>
    <m/>
    <m/>
    <m/>
    <s v="N"/>
    <m/>
    <m/>
    <m/>
    <m/>
    <n v="0"/>
    <n v="16380"/>
    <m/>
    <m/>
    <s v="W"/>
    <m/>
    <m/>
    <m/>
    <m/>
    <m/>
    <s v="R-Shuswap R Low"/>
    <s v="H-Shuswap River, Middle,"/>
    <x v="1"/>
    <s v="BC"/>
    <s v="FRTH"/>
    <s v="TOMF"/>
    <s v="N"/>
    <s v=""/>
    <m/>
  </r>
  <r>
    <s v="N"/>
    <n v="4.0999999999999996"/>
    <n v="20171204"/>
    <s v="CDFO"/>
    <s v="CDFO"/>
    <n v="3"/>
    <s v="!03NOCN0461"/>
    <m/>
    <m/>
    <m/>
    <m/>
    <m/>
    <n v="1"/>
    <n v="2"/>
    <x v="29"/>
    <n v="200505"/>
    <n v="200505"/>
    <s v="2FS  UPFRR0155"/>
    <s v="2FS  UPFRH0022"/>
    <s v="2FS  UPFRS0155"/>
    <x v="2"/>
    <s v="H"/>
    <s v="B"/>
    <s v="FR"/>
    <n v="3"/>
    <m/>
    <s v="N"/>
    <m/>
    <m/>
    <m/>
    <m/>
    <n v="0"/>
    <n v="450"/>
    <m/>
    <m/>
    <s v="B"/>
    <m/>
    <m/>
    <m/>
    <m/>
    <m/>
    <s v="R-Quesnel R"/>
    <s v="H-Williams Lk Schools"/>
    <x v="5"/>
    <s v="BC"/>
    <s v="FRTH"/>
    <s v="UPFR"/>
    <s v="N"/>
    <s v=""/>
    <m/>
  </r>
  <r>
    <s v="N"/>
    <n v="4.0999999999999996"/>
    <n v="20171204"/>
    <s v="CDFO"/>
    <s v="CDFO"/>
    <n v="3"/>
    <s v="!03NOCN8616"/>
    <m/>
    <m/>
    <m/>
    <m/>
    <m/>
    <n v="1"/>
    <n v="1"/>
    <x v="9"/>
    <n v="198707"/>
    <n v="19870728"/>
    <s v="2FS  TOMMR0253"/>
    <s v="2FS  TOMMH0160"/>
    <s v="2FS  TOMMS0253"/>
    <x v="1"/>
    <s v="H"/>
    <s v="P"/>
    <m/>
    <n v="3.9"/>
    <m/>
    <s v="N"/>
    <m/>
    <m/>
    <m/>
    <m/>
    <n v="0"/>
    <n v="44900"/>
    <m/>
    <m/>
    <m/>
    <m/>
    <m/>
    <m/>
    <m/>
    <s v="SURPLUS FISH"/>
    <s v="R-Nicola R"/>
    <s v="H-Spius Creek H"/>
    <x v="7"/>
    <s v="BC"/>
    <s v="FRTH"/>
    <s v="TOMM"/>
    <s v="N"/>
    <s v=""/>
    <m/>
  </r>
  <r>
    <s v="T"/>
    <n v="4.0999999999999996"/>
    <n v="20171204"/>
    <s v="CDFO"/>
    <s v="CDFO"/>
    <n v="3"/>
    <s v="022411"/>
    <n v="0"/>
    <m/>
    <m/>
    <m/>
    <m/>
    <n v="1"/>
    <n v="1"/>
    <x v="15"/>
    <n v="198304"/>
    <n v="19830415"/>
    <s v="2FS  UPFRR0263"/>
    <s v="2FS  UPFRH0155"/>
    <s v="2FS  UPFRS0263"/>
    <x v="1"/>
    <s v="H"/>
    <s v="B"/>
    <m/>
    <n v="3.4"/>
    <m/>
    <s v="N"/>
    <n v="5000"/>
    <n v="77057"/>
    <m/>
    <m/>
    <n v="5000"/>
    <n v="778"/>
    <m/>
    <m/>
    <m/>
    <n v="0.01"/>
    <n v="56"/>
    <m/>
    <m/>
    <s v="NO IMPRINTING - CONTROL"/>
    <s v="R-Bowron R"/>
    <s v="H-Quesnel River H"/>
    <x v="26"/>
    <s v="BC"/>
    <s v="FRTH"/>
    <s v="UPFR"/>
    <s v="N"/>
    <n v="1.0096422129073284E-2"/>
    <m/>
  </r>
  <r>
    <s v="T"/>
    <n v="4.0999999999999996"/>
    <n v="20171204"/>
    <s v="CDFO"/>
    <s v="CDFO"/>
    <n v="3"/>
    <s v="024743"/>
    <n v="0"/>
    <m/>
    <m/>
    <m/>
    <m/>
    <n v="1"/>
    <n v="1"/>
    <x v="5"/>
    <n v="19880409"/>
    <n v="19880411"/>
    <s v="2FS  UPFRR0263"/>
    <s v="2FS  UPFRH0155"/>
    <s v="2FS  UPFRS0263"/>
    <x v="1"/>
    <s v="H"/>
    <s v="P"/>
    <m/>
    <n v="4.8"/>
    <n v="75"/>
    <s v="N"/>
    <n v="5000"/>
    <n v="26091"/>
    <m/>
    <m/>
    <n v="0"/>
    <n v="71590"/>
    <n v="5000"/>
    <n v="26"/>
    <m/>
    <n v="1E-3"/>
    <n v="1"/>
    <m/>
    <m/>
    <s v="REP. TAGCODES ARE 024744,45,46"/>
    <s v="R-Bowron R"/>
    <s v="H-Quesnel River H"/>
    <x v="26"/>
    <s v="BC"/>
    <s v="FRTH"/>
    <s v="UPFR"/>
    <s v="N"/>
    <n v="2.7438580353378561"/>
    <m/>
  </r>
  <r>
    <s v="T"/>
    <n v="4.0999999999999996"/>
    <n v="20171204"/>
    <s v="CDFO"/>
    <s v="CDFO"/>
    <n v="3"/>
    <s v="023036"/>
    <n v="0"/>
    <m/>
    <m/>
    <m/>
    <m/>
    <n v="1"/>
    <n v="1"/>
    <x v="23"/>
    <n v="19850406"/>
    <n v="19850408"/>
    <s v="2FS  UPFRR0263"/>
    <s v="2FS  UPFRH0155"/>
    <s v="2FS  UPFRS0263"/>
    <x v="1"/>
    <s v="H"/>
    <s v="P"/>
    <m/>
    <n v="3.9"/>
    <m/>
    <s v="N"/>
    <n v="5000"/>
    <n v="25892"/>
    <m/>
    <m/>
    <n v="0"/>
    <n v="19220"/>
    <n v="5000"/>
    <n v="391"/>
    <s v="B"/>
    <n v="1.49E-2"/>
    <n v="1"/>
    <m/>
    <m/>
    <m/>
    <s v="R-Bowron R"/>
    <s v="H-Quesnel River H"/>
    <x v="26"/>
    <s v="BC"/>
    <s v="FRTH"/>
    <s v="UPFR"/>
    <s v="N"/>
    <n v="0.74231422833307581"/>
    <m/>
  </r>
  <r>
    <s v="T"/>
    <n v="4.0999999999999996"/>
    <n v="20171204"/>
    <s v="CDFO"/>
    <s v="CDFO"/>
    <n v="3"/>
    <s v="022622"/>
    <n v="0"/>
    <m/>
    <m/>
    <m/>
    <m/>
    <n v="1"/>
    <n v="1"/>
    <x v="26"/>
    <n v="19840405"/>
    <n v="19840409"/>
    <s v="2FS  UPFRR0263"/>
    <s v="2FS  UPFRH0155"/>
    <s v="2FS  UPFRS0263"/>
    <x v="1"/>
    <s v="H"/>
    <s v="P"/>
    <m/>
    <n v="6.2"/>
    <m/>
    <s v="N"/>
    <n v="5000"/>
    <n v="47282"/>
    <m/>
    <m/>
    <n v="0"/>
    <n v="385145"/>
    <n v="5000"/>
    <n v="2815"/>
    <m/>
    <n v="5.62E-2"/>
    <n v="1"/>
    <m/>
    <m/>
    <m/>
    <s v="R-Bowron R"/>
    <s v="H-Quesnel River H"/>
    <x v="26"/>
    <s v="BC"/>
    <s v="FRTH"/>
    <s v="UPFR"/>
    <s v="N"/>
    <n v="8.1457002664861893"/>
    <m/>
  </r>
  <r>
    <s v="T"/>
    <n v="4.0999999999999996"/>
    <n v="20171204"/>
    <s v="CDFO"/>
    <s v="CDFO"/>
    <n v="3"/>
    <s v="023409"/>
    <n v="0"/>
    <m/>
    <m/>
    <m/>
    <m/>
    <n v="1"/>
    <n v="1"/>
    <x v="3"/>
    <n v="19860414"/>
    <n v="19860416"/>
    <s v="2FS  TOMFR1945"/>
    <s v="2FS  TOMFH0162"/>
    <s v="2FS  TOMFS1945"/>
    <x v="1"/>
    <s v="H"/>
    <s v="B"/>
    <m/>
    <n v="6.6"/>
    <m/>
    <s v="N"/>
    <n v="5000"/>
    <n v="21003"/>
    <m/>
    <m/>
    <n v="0"/>
    <n v="14384"/>
    <n v="5000"/>
    <n v="519"/>
    <m/>
    <n v="2.41E-2"/>
    <n v="1"/>
    <m/>
    <m/>
    <s v="TIME OF RELEASE-EARLY. SEE 023410 (EARLY) &amp; 023411-12 (LATE)"/>
    <s v="R-Finn Cr"/>
    <s v="H-Clearwater River, Up, H"/>
    <x v="36"/>
    <s v="BC"/>
    <s v="FRTH"/>
    <s v="TOMF"/>
    <s v="N"/>
    <n v="0.6848545445888683"/>
    <m/>
  </r>
  <r>
    <s v="T"/>
    <n v="4.0999999999999996"/>
    <n v="20171204"/>
    <s v="CDFO"/>
    <s v="CDFO"/>
    <n v="3"/>
    <s v="021506"/>
    <n v="0"/>
    <m/>
    <m/>
    <m/>
    <m/>
    <n v="1"/>
    <n v="2"/>
    <x v="39"/>
    <n v="197606"/>
    <n v="197608"/>
    <s v="2FS  TOMFR0312"/>
    <m/>
    <s v="2FS  TOMFS0312"/>
    <x v="0"/>
    <s v="W"/>
    <s v="E"/>
    <m/>
    <m/>
    <m/>
    <m/>
    <n v="5000"/>
    <n v="19034"/>
    <m/>
    <m/>
    <n v="5000"/>
    <n v="763"/>
    <m/>
    <m/>
    <m/>
    <n v="3.85E-2"/>
    <n v="1"/>
    <m/>
    <m/>
    <s v="SIZE 3 CM"/>
    <s v="R-Thompson R S"/>
    <s v="NA"/>
    <x v="49"/>
    <s v="BC"/>
    <s v="FRTH"/>
    <s v="TOMF"/>
    <s v="N"/>
    <n v="4.0086161605547968E-2"/>
    <m/>
  </r>
  <r>
    <s v="T"/>
    <n v="4.0999999999999996"/>
    <n v="20171204"/>
    <s v="CDFO"/>
    <s v="CDFO"/>
    <n v="3"/>
    <s v="184044"/>
    <n v="0"/>
    <m/>
    <m/>
    <m/>
    <m/>
    <n v="1"/>
    <n v="3"/>
    <x v="19"/>
    <n v="199905"/>
    <n v="19990528"/>
    <s v="2FS  LWFRR0244"/>
    <s v="2FS  LWFRH0150"/>
    <s v="2FS  LWFRS0244"/>
    <x v="1"/>
    <s v="H"/>
    <s v="P"/>
    <m/>
    <n v="6.7"/>
    <n v="88"/>
    <s v="N"/>
    <n v="5000"/>
    <n v="50349"/>
    <m/>
    <m/>
    <n v="0"/>
    <n v="176596"/>
    <n v="5000"/>
    <n v="101"/>
    <s v="B"/>
    <n v="2E-3"/>
    <m/>
    <n v="200"/>
    <m/>
    <m/>
    <s v="R-Stave R"/>
    <s v="H-Inch Creek H"/>
    <x v="13"/>
    <s v="BC"/>
    <s v="FRTH"/>
    <s v="LWFR"/>
    <s v="N"/>
    <n v="3.5074380821863396"/>
    <m/>
  </r>
  <r>
    <s v="T"/>
    <n v="4.0999999999999996"/>
    <n v="20171204"/>
    <s v="CDFO"/>
    <s v="CDFO"/>
    <n v="3"/>
    <s v="180213"/>
    <n v="0"/>
    <m/>
    <m/>
    <m/>
    <m/>
    <n v="1"/>
    <n v="3"/>
    <x v="2"/>
    <n v="19950509"/>
    <n v="19950529"/>
    <s v="2FS  LWFRR0244"/>
    <s v="2FS  LWFRH0107"/>
    <s v="2FS  LWFRS0107"/>
    <x v="1"/>
    <s v="H"/>
    <s v="B"/>
    <m/>
    <n v="3.8"/>
    <m/>
    <s v="N"/>
    <n v="5000"/>
    <n v="24930"/>
    <m/>
    <m/>
    <n v="0"/>
    <n v="74541"/>
    <n v="5000"/>
    <n v="175"/>
    <s v="B"/>
    <n v="7.0000000000000001E-3"/>
    <n v="30"/>
    <n v="1277"/>
    <m/>
    <s v="SEE 182125. OLD WIRE"/>
    <s v="R-Stave R"/>
    <s v="H-Chilliwack River H"/>
    <x v="9"/>
    <s v="BC"/>
    <s v="FRTH"/>
    <s v="LWFR"/>
    <s v="N"/>
    <n v="2.9900120336943443"/>
    <m/>
  </r>
  <r>
    <s v="T"/>
    <n v="4.0999999999999996"/>
    <n v="20171204"/>
    <s v="CDFO"/>
    <s v="CDFO"/>
    <n v="3"/>
    <s v="022857"/>
    <n v="0"/>
    <m/>
    <m/>
    <m/>
    <m/>
    <n v="1"/>
    <n v="1"/>
    <x v="26"/>
    <n v="19840629"/>
    <n v="19840629"/>
    <s v="2FS  LWFRR0244"/>
    <s v="2FS  LWFRH0244"/>
    <s v="2FS  LWFRS0154"/>
    <x v="1"/>
    <s v="H"/>
    <s v="B"/>
    <m/>
    <n v="6.5"/>
    <m/>
    <s v="N"/>
    <n v="5000"/>
    <n v="12979"/>
    <m/>
    <m/>
    <n v="0"/>
    <n v="265"/>
    <n v="5000"/>
    <n v="265"/>
    <s v="B"/>
    <n v="0.02"/>
    <n v="1"/>
    <m/>
    <m/>
    <m/>
    <s v="R-Stave R"/>
    <s v="H-Stave River H"/>
    <x v="30"/>
    <s v="BC"/>
    <s v="FRTH"/>
    <s v="LWFR"/>
    <s v="N"/>
    <n v="2.0417597657754836E-2"/>
    <m/>
  </r>
  <r>
    <s v="N"/>
    <n v="4.0999999999999996"/>
    <n v="20171204"/>
    <s v="CDFO"/>
    <s v="CDFO"/>
    <n v="3"/>
    <s v="!03NOCN9681"/>
    <m/>
    <m/>
    <m/>
    <m/>
    <m/>
    <n v="1"/>
    <n v="2"/>
    <x v="32"/>
    <n v="199611"/>
    <n v="19961114"/>
    <s v="2FS  TOMFR1958"/>
    <s v="2FS  TOMFH1958"/>
    <s v="2FS  TOMFS1958"/>
    <x v="5"/>
    <s v="H"/>
    <s v="P"/>
    <m/>
    <m/>
    <m/>
    <s v="N"/>
    <m/>
    <m/>
    <m/>
    <m/>
    <n v="0"/>
    <n v="62630"/>
    <m/>
    <m/>
    <s v="B"/>
    <m/>
    <m/>
    <m/>
    <m/>
    <m/>
    <s v="R-Shuswap R Middle"/>
    <s v="H-Shuswap River, Middle,"/>
    <x v="11"/>
    <s v="BC"/>
    <s v="FRTH"/>
    <s v="TOMF"/>
    <s v="N"/>
    <s v=""/>
    <m/>
  </r>
  <r>
    <s v="N"/>
    <n v="4.0999999999999996"/>
    <n v="20171204"/>
    <s v="CDFO"/>
    <s v="CDFO"/>
    <n v="3"/>
    <s v="!03NOCN98120"/>
    <m/>
    <m/>
    <m/>
    <m/>
    <m/>
    <n v="1"/>
    <n v="3"/>
    <x v="19"/>
    <n v="20000428"/>
    <n v="20000428"/>
    <s v="2FS  LWFRR0154"/>
    <s v="2FS  LWFRH0154"/>
    <s v="2FS  LWFRS0229"/>
    <x v="3"/>
    <s v="H"/>
    <s v="B"/>
    <m/>
    <n v="19.3"/>
    <m/>
    <s v="N"/>
    <m/>
    <m/>
    <m/>
    <m/>
    <n v="0"/>
    <n v="91740"/>
    <m/>
    <m/>
    <s v="B"/>
    <m/>
    <m/>
    <m/>
    <m/>
    <s v="EXTENDED REARING. 16% PREDATION LOSS."/>
    <s v="R-Chehalis R"/>
    <s v="H-Chehalis River H"/>
    <x v="14"/>
    <s v="BC"/>
    <s v="FRTH"/>
    <s v="LWFR"/>
    <s v="N"/>
    <s v=""/>
    <m/>
  </r>
  <r>
    <s v="T"/>
    <n v="4.0999999999999996"/>
    <n v="20171204"/>
    <s v="CDFO"/>
    <s v="CDFO"/>
    <n v="3"/>
    <s v="024228"/>
    <n v="0"/>
    <m/>
    <m/>
    <m/>
    <m/>
    <n v="1"/>
    <n v="2"/>
    <x v="9"/>
    <n v="198704"/>
    <n v="19870427"/>
    <s v="2FS  UPFRR2737"/>
    <s v="2FS  UPFRH0155"/>
    <s v="2FS  UPFRS2737"/>
    <x v="1"/>
    <s v="H"/>
    <s v="P"/>
    <m/>
    <n v="3.4"/>
    <m/>
    <s v="N"/>
    <n v="5000"/>
    <n v="25984"/>
    <m/>
    <m/>
    <n v="0"/>
    <n v="7504"/>
    <n v="5000"/>
    <n v="207"/>
    <m/>
    <n v="7.9000000000000008E-3"/>
    <n v="1"/>
    <m/>
    <m/>
    <s v="3 REL. SITES ON LOWER CARIBOO"/>
    <s v="R-Cariboo R Low"/>
    <s v="H-Quesnel River H"/>
    <x v="39"/>
    <s v="BC"/>
    <s v="FRTH"/>
    <s v="UPFR"/>
    <s v="N"/>
    <n v="0.28879310344827586"/>
    <m/>
  </r>
  <r>
    <s v="T"/>
    <n v="4.0999999999999996"/>
    <n v="20171204"/>
    <s v="CDFO"/>
    <s v="CDFO"/>
    <n v="3"/>
    <s v="180343"/>
    <n v="0"/>
    <m/>
    <m/>
    <m/>
    <m/>
    <n v="1"/>
    <n v="2"/>
    <x v="13"/>
    <n v="199205"/>
    <n v="19920513"/>
    <s v="2FS  TOMFR1958"/>
    <s v="2FS  TOMFH1958"/>
    <s v="2FS  TOMFS1958"/>
    <x v="1"/>
    <s v="H"/>
    <s v="B"/>
    <m/>
    <n v="10"/>
    <n v="93"/>
    <s v="N"/>
    <n v="5000"/>
    <n v="49844"/>
    <m/>
    <m/>
    <n v="0"/>
    <n v="360426"/>
    <n v="5000"/>
    <n v="605"/>
    <s v="W"/>
    <n v="1.2E-2"/>
    <n v="36"/>
    <n v="2000"/>
    <m/>
    <s v="TIME OF RELEASE: LATE. SEE ALSO 180342"/>
    <s v="R-Shuswap R Middle"/>
    <s v="H-Shuswap River, Middle,"/>
    <x v="11"/>
    <s v="BC"/>
    <s v="FRTH"/>
    <s v="TOMF"/>
    <s v="N"/>
    <n v="7.2310809726346204"/>
    <m/>
  </r>
  <r>
    <s v="T"/>
    <n v="4.0999999999999996"/>
    <n v="20171204"/>
    <s v="CDFO"/>
    <s v="CDFO"/>
    <n v="3"/>
    <s v="024213"/>
    <n v="0"/>
    <m/>
    <m/>
    <m/>
    <m/>
    <n v="1"/>
    <n v="2"/>
    <x v="9"/>
    <n v="198704"/>
    <n v="19870424"/>
    <s v="2FS  UPFRR0272"/>
    <s v="2FS  UPFRH0155"/>
    <s v="2FS  UPFRS0272"/>
    <x v="1"/>
    <s v="H"/>
    <s v="P"/>
    <m/>
    <n v="3.9"/>
    <m/>
    <s v="N"/>
    <n v="5000"/>
    <n v="26767"/>
    <m/>
    <m/>
    <n v="0"/>
    <n v="7106"/>
    <m/>
    <m/>
    <m/>
    <m/>
    <n v="2"/>
    <m/>
    <m/>
    <s v="REPLICATE WITH 024214-16, 024251-52 &amp; 023809-10"/>
    <s v="R-Chilko R"/>
    <s v="H-Quesnel River H"/>
    <x v="0"/>
    <s v="BC"/>
    <s v="FRTH"/>
    <s v="UPFR"/>
    <s v="N"/>
    <n v="0.26547614600067249"/>
    <m/>
  </r>
  <r>
    <s v="N"/>
    <n v="4.0999999999999996"/>
    <n v="20171204"/>
    <s v="CDFO"/>
    <s v="CDFO"/>
    <n v="3"/>
    <s v="!03NOCN9934"/>
    <m/>
    <m/>
    <m/>
    <m/>
    <m/>
    <n v="1"/>
    <n v="1"/>
    <x v="34"/>
    <n v="20000427"/>
    <n v="20000427"/>
    <s v="2FS  TOMMR0253"/>
    <s v="2FS  TOMMH0160"/>
    <s v="2FS  TOMMS0253"/>
    <x v="2"/>
    <s v="H"/>
    <s v="B"/>
    <m/>
    <n v="3.77"/>
    <n v="69"/>
    <s v="N"/>
    <m/>
    <m/>
    <m/>
    <m/>
    <n v="0"/>
    <n v="56077"/>
    <m/>
    <m/>
    <s v="W"/>
    <m/>
    <m/>
    <m/>
    <m/>
    <m/>
    <s v="R-Nicola R"/>
    <s v="H-Spius Creek H"/>
    <x v="7"/>
    <s v="BC"/>
    <s v="FRTH"/>
    <s v="TOMM"/>
    <s v="N"/>
    <s v=""/>
    <m/>
  </r>
  <r>
    <s v="N"/>
    <n v="4.0999999999999996"/>
    <n v="20171204"/>
    <s v="CDFO"/>
    <s v="CDFO"/>
    <n v="3"/>
    <s v="!03NOCN9909"/>
    <m/>
    <m/>
    <m/>
    <m/>
    <m/>
    <n v="1"/>
    <n v="3"/>
    <x v="34"/>
    <n v="20000301"/>
    <n v="20000531"/>
    <s v="2FS  LWFRR2582"/>
    <s v="2FS  LWFRH2582"/>
    <s v="2FS  LWFRS1155"/>
    <x v="4"/>
    <s v="H"/>
    <s v="B"/>
    <m/>
    <n v="0.5"/>
    <m/>
    <m/>
    <m/>
    <m/>
    <m/>
    <m/>
    <n v="0"/>
    <n v="100000"/>
    <m/>
    <m/>
    <m/>
    <m/>
    <m/>
    <m/>
    <m/>
    <s v="ESTIMATED CHANNEL FRY MIGRATION."/>
    <s v="R-Seabird Riffles"/>
    <s v="H-Seabird Riffles"/>
    <x v="23"/>
    <s v="BC"/>
    <s v="FRTH"/>
    <s v="LWFR"/>
    <s v="N"/>
    <s v=""/>
    <m/>
  </r>
  <r>
    <s v="N"/>
    <n v="4.0999999999999996"/>
    <n v="20171204"/>
    <s v="CDFO"/>
    <s v="CDFO"/>
    <n v="3"/>
    <s v="!03NOCN9069"/>
    <m/>
    <m/>
    <m/>
    <m/>
    <m/>
    <n v="1"/>
    <n v="2"/>
    <x v="28"/>
    <n v="199105"/>
    <n v="199105"/>
    <s v="2FS  TOMFR0162"/>
    <s v="2FS  TOMFH1924"/>
    <s v="2FS  TOMFS0162"/>
    <x v="2"/>
    <s v="H"/>
    <s v="B"/>
    <s v="FR"/>
    <m/>
    <m/>
    <s v="N"/>
    <m/>
    <m/>
    <m/>
    <m/>
    <n v="0"/>
    <n v="160"/>
    <m/>
    <m/>
    <s v="B"/>
    <m/>
    <m/>
    <m/>
    <m/>
    <m/>
    <s v="R-Clearwater R Up"/>
    <s v="H-North Thompson Schools"/>
    <x v="10"/>
    <s v="BC"/>
    <s v="FRTH"/>
    <s v="TOMF"/>
    <s v="N"/>
    <s v=""/>
    <m/>
  </r>
  <r>
    <s v="N"/>
    <n v="4.0999999999999996"/>
    <n v="20171204"/>
    <s v="CDFO"/>
    <s v="CDFO"/>
    <n v="3"/>
    <s v="!03NOCN9936"/>
    <m/>
    <m/>
    <m/>
    <m/>
    <m/>
    <n v="1"/>
    <n v="1"/>
    <x v="34"/>
    <n v="20000616"/>
    <n v="20000616"/>
    <s v="2FS  TOMMR1387"/>
    <s v="2FS  TOMMH0160"/>
    <s v="2FS  TOMMS1387"/>
    <x v="2"/>
    <s v="H"/>
    <s v="B"/>
    <m/>
    <n v="2.13"/>
    <n v="57"/>
    <s v="N"/>
    <m/>
    <m/>
    <m/>
    <m/>
    <n v="0"/>
    <n v="11000"/>
    <m/>
    <m/>
    <s v="W"/>
    <m/>
    <m/>
    <m/>
    <m/>
    <s v="FED FRY RELEASE. BKD-POSITIVE-FEMALE PRODUCTION."/>
    <s v="R-Coldwater R"/>
    <s v="H-Spius Creek H"/>
    <x v="17"/>
    <s v="BC"/>
    <s v="FRTH"/>
    <s v="TOMM"/>
    <s v="N"/>
    <s v=""/>
    <m/>
  </r>
  <r>
    <s v="N"/>
    <n v="4.0999999999999996"/>
    <n v="20171204"/>
    <s v="CDFO"/>
    <s v="CDFO"/>
    <n v="3"/>
    <s v="!03NOCN9355"/>
    <m/>
    <m/>
    <m/>
    <m/>
    <m/>
    <n v="1"/>
    <n v="2"/>
    <x v="18"/>
    <n v="199404"/>
    <n v="199404"/>
    <s v="2FS  TOMFR0161"/>
    <s v="2FS  TOMFH0289"/>
    <s v="2FS  TOMFS0161"/>
    <x v="4"/>
    <s v="H"/>
    <s v="B"/>
    <m/>
    <m/>
    <m/>
    <s v="N"/>
    <m/>
    <m/>
    <m/>
    <m/>
    <n v="0"/>
    <n v="75000"/>
    <m/>
    <m/>
    <s v="B"/>
    <m/>
    <m/>
    <m/>
    <m/>
    <m/>
    <s v="R-Shuswap R Low"/>
    <s v="H-Kingfisher Creek/ TOMF"/>
    <x v="1"/>
    <s v="BC"/>
    <s v="FRTH"/>
    <s v="TOMF"/>
    <s v="N"/>
    <s v=""/>
    <m/>
  </r>
  <r>
    <s v="N"/>
    <n v="4.0999999999999996"/>
    <n v="20171204"/>
    <s v="CDFO"/>
    <s v="CDFO"/>
    <n v="3"/>
    <s v="!03NOCN9357"/>
    <m/>
    <m/>
    <m/>
    <m/>
    <m/>
    <n v="1"/>
    <n v="2"/>
    <x v="18"/>
    <n v="199405"/>
    <n v="199405"/>
    <s v="2FS  TOMFR0161"/>
    <s v="2FS  TOMFH1650"/>
    <s v="2FS  TOMFS0161"/>
    <x v="1"/>
    <s v="H"/>
    <s v="B"/>
    <s v="FR"/>
    <m/>
    <m/>
    <s v="N"/>
    <m/>
    <m/>
    <m/>
    <m/>
    <n v="0"/>
    <n v="400"/>
    <m/>
    <m/>
    <s v="B"/>
    <m/>
    <m/>
    <m/>
    <m/>
    <m/>
    <s v="R-Shuswap R Low"/>
    <s v="H-N Okanagan-Shuswap Sch"/>
    <x v="1"/>
    <s v="BC"/>
    <s v="FRTH"/>
    <s v="TOMF"/>
    <s v="N"/>
    <s v=""/>
    <m/>
  </r>
  <r>
    <s v="N"/>
    <n v="4.0999999999999996"/>
    <n v="20171204"/>
    <s v="CDFO"/>
    <s v="CDFO"/>
    <n v="3"/>
    <s v="!03NOCN9019"/>
    <m/>
    <m/>
    <m/>
    <m/>
    <m/>
    <n v="1"/>
    <n v="2"/>
    <x v="28"/>
    <n v="199104"/>
    <n v="19910425"/>
    <s v="2FS  LWFRR2582"/>
    <s v="2FS  LWFRH0154"/>
    <s v="2FS  LWFRS1155"/>
    <x v="2"/>
    <s v="H"/>
    <s v="B"/>
    <m/>
    <n v="0.6"/>
    <m/>
    <s v="N"/>
    <m/>
    <m/>
    <m/>
    <m/>
    <n v="0"/>
    <n v="12873"/>
    <m/>
    <m/>
    <s v="B"/>
    <m/>
    <m/>
    <m/>
    <m/>
    <s v="MAINLY PINHEADS"/>
    <s v="R-Seabird Riffles"/>
    <s v="H-Chehalis River H"/>
    <x v="23"/>
    <s v="BC"/>
    <s v="FRTH"/>
    <s v="LWFR"/>
    <s v="N"/>
    <s v=""/>
    <m/>
  </r>
  <r>
    <s v="T"/>
    <n v="4.0999999999999996"/>
    <n v="20171204"/>
    <s v="CDFO"/>
    <s v="CDFO"/>
    <n v="3"/>
    <s v="023809"/>
    <n v="0"/>
    <m/>
    <m/>
    <m/>
    <m/>
    <n v="1"/>
    <n v="2"/>
    <x v="9"/>
    <n v="198704"/>
    <n v="19870424"/>
    <s v="2FS  UPFRR0272"/>
    <s v="2FS  UPFRH0155"/>
    <s v="2FS  UPFRS0272"/>
    <x v="1"/>
    <s v="H"/>
    <s v="P"/>
    <m/>
    <n v="3.9"/>
    <m/>
    <s v="N"/>
    <n v="5000"/>
    <n v="24796"/>
    <m/>
    <m/>
    <n v="0"/>
    <n v="6582"/>
    <n v="5000"/>
    <n v="195"/>
    <m/>
    <n v="7.7999999999999996E-3"/>
    <n v="2"/>
    <m/>
    <m/>
    <s v="REPLICATE WITH 024213-16, 024251-52 &amp; 023810"/>
    <s v="R-Chilko R"/>
    <s v="H-Quesnel River H"/>
    <x v="0"/>
    <s v="BC"/>
    <s v="FRTH"/>
    <s v="UPFR"/>
    <s v="N"/>
    <n v="0.26544603968381997"/>
    <m/>
  </r>
  <r>
    <s v="N"/>
    <n v="4.0999999999999996"/>
    <n v="20171204"/>
    <s v="CDFO"/>
    <s v="CDFO"/>
    <n v="3"/>
    <s v="!03NOCN9596"/>
    <m/>
    <m/>
    <m/>
    <m/>
    <m/>
    <n v="1"/>
    <n v="1"/>
    <x v="16"/>
    <n v="199705"/>
    <n v="199705"/>
    <s v="2FS  TOMMR0254"/>
    <s v="2FS  TOMMH0254"/>
    <s v="2FS  TOMMS0254"/>
    <x v="3"/>
    <s v="H"/>
    <s v="P"/>
    <m/>
    <n v="16"/>
    <m/>
    <s v="N"/>
    <m/>
    <m/>
    <m/>
    <m/>
    <n v="0"/>
    <n v="23400"/>
    <m/>
    <m/>
    <s v="B"/>
    <m/>
    <m/>
    <m/>
    <m/>
    <s v="NOT TAGGED DUE TO ILL HEALTH AT REGULAR TAGGING TIME"/>
    <s v="R-Deadman R"/>
    <s v="H-Deadman River H"/>
    <x v="42"/>
    <s v="BC"/>
    <s v="FRTH"/>
    <s v="TOMM"/>
    <s v="N"/>
    <s v=""/>
    <m/>
  </r>
  <r>
    <s v="N"/>
    <n v="4.0999999999999996"/>
    <n v="20171204"/>
    <s v="CDFO"/>
    <s v="CDFO"/>
    <n v="3"/>
    <s v="!03NOCN02108"/>
    <m/>
    <m/>
    <m/>
    <m/>
    <m/>
    <n v="1"/>
    <n v="1"/>
    <x v="20"/>
    <n v="200305"/>
    <n v="200305"/>
    <s v="2FS  UPFRR1890"/>
    <s v="2FS  UPFRH0022"/>
    <s v="2FS  UPFRS1890"/>
    <x v="1"/>
    <s v="H"/>
    <s v="B"/>
    <s v="FR"/>
    <n v="3"/>
    <m/>
    <s v="N"/>
    <m/>
    <m/>
    <m/>
    <m/>
    <n v="0"/>
    <n v="400"/>
    <m/>
    <m/>
    <s v="B"/>
    <m/>
    <m/>
    <m/>
    <m/>
    <m/>
    <s v="R-Dome Cr"/>
    <s v="H-Williams Lk Schools"/>
    <x v="15"/>
    <s v="BC"/>
    <s v="FRTH"/>
    <s v="UPFR"/>
    <s v="N"/>
    <s v=""/>
    <m/>
  </r>
  <r>
    <s v="N"/>
    <n v="4.0999999999999996"/>
    <n v="20171204"/>
    <s v="CDFO"/>
    <s v="CDFO"/>
    <n v="3"/>
    <s v="!03NOCN9539"/>
    <m/>
    <m/>
    <m/>
    <m/>
    <m/>
    <n v="1"/>
    <n v="2"/>
    <x v="16"/>
    <n v="199605"/>
    <n v="199605"/>
    <s v="2FS  TOMFR0161"/>
    <s v="2FS  TOMFH2559"/>
    <s v="2FS  TOMFS0161"/>
    <x v="2"/>
    <s v="H"/>
    <s v="B"/>
    <s v="FR"/>
    <n v="2"/>
    <m/>
    <s v="N"/>
    <m/>
    <m/>
    <m/>
    <m/>
    <n v="0"/>
    <n v="500"/>
    <m/>
    <m/>
    <s v="B"/>
    <m/>
    <m/>
    <m/>
    <m/>
    <m/>
    <s v="R-Shuswap R Low"/>
    <s v="H-Vernon Schools"/>
    <x v="1"/>
    <s v="BC"/>
    <s v="FRTH"/>
    <s v="TOMF"/>
    <s v="N"/>
    <s v=""/>
    <m/>
  </r>
  <r>
    <s v="T"/>
    <n v="4.0999999999999996"/>
    <n v="20171204"/>
    <s v="CDFO"/>
    <s v="CDFO"/>
    <n v="3"/>
    <s v="024402"/>
    <n v="0"/>
    <m/>
    <m/>
    <m/>
    <m/>
    <n v="1"/>
    <n v="3"/>
    <x v="9"/>
    <n v="198704"/>
    <n v="19870416"/>
    <s v="2FS  LWFRR0154"/>
    <s v="2FS  LWFRH0154"/>
    <s v="2FS  LWFRS0224"/>
    <x v="2"/>
    <s v="H"/>
    <s v="B"/>
    <m/>
    <n v="1.2"/>
    <m/>
    <s v="N"/>
    <n v="5000"/>
    <n v="24862"/>
    <m/>
    <m/>
    <n v="5000"/>
    <n v="909"/>
    <m/>
    <m/>
    <m/>
    <n v="3.5299999999999998E-2"/>
    <n v="86"/>
    <m/>
    <m/>
    <s v="TIME OF RELEASE - EARLY"/>
    <s v="R-Chehalis R"/>
    <s v="H-Chehalis River H"/>
    <x v="3"/>
    <s v="BC"/>
    <s v="FRTH"/>
    <s v="LWFR"/>
    <s v="N"/>
    <n v="3.6561821253318319E-2"/>
    <m/>
  </r>
  <r>
    <s v="T"/>
    <n v="4.0999999999999996"/>
    <n v="20171204"/>
    <s v="CDFO"/>
    <s v="CDFO"/>
    <n v="3"/>
    <s v="025763"/>
    <n v="0"/>
    <m/>
    <m/>
    <m/>
    <m/>
    <n v="1"/>
    <n v="3"/>
    <x v="17"/>
    <n v="19890729"/>
    <n v="19890914"/>
    <s v="2FS  LWFRR0154"/>
    <s v="2FS  LWFRH0154"/>
    <s v="2FS  LWFRS0229"/>
    <x v="2"/>
    <s v="H"/>
    <s v="B"/>
    <m/>
    <n v="6.4"/>
    <m/>
    <s v="N"/>
    <n v="5000"/>
    <n v="25031"/>
    <m/>
    <m/>
    <m/>
    <m/>
    <m/>
    <m/>
    <m/>
    <m/>
    <n v="109"/>
    <m/>
    <m/>
    <s v="TIME &amp; SIZE - FALL VOLITIONAL REL. ALSO SEE 025761-62 (SPRING REL.)"/>
    <s v="R-Chehalis R"/>
    <s v="H-Chehalis River H"/>
    <x v="14"/>
    <s v="BC"/>
    <s v="FRTH"/>
    <s v="LWFR"/>
    <s v="N"/>
    <n v="0"/>
    <m/>
  </r>
  <r>
    <s v="T"/>
    <n v="4.0999999999999996"/>
    <n v="20171204"/>
    <s v="CDFO"/>
    <s v="CDFO"/>
    <n v="3"/>
    <s v="021755"/>
    <n v="0"/>
    <m/>
    <m/>
    <m/>
    <m/>
    <n v="1"/>
    <n v="2"/>
    <x v="7"/>
    <n v="19800610"/>
    <n v="19800610"/>
    <s v="2FS  TOMFR0161"/>
    <m/>
    <s v="2FS  TOMFS0161"/>
    <x v="0"/>
    <s v="W"/>
    <s v="E"/>
    <m/>
    <n v="2.4"/>
    <m/>
    <m/>
    <n v="5000"/>
    <n v="12402"/>
    <m/>
    <m/>
    <n v="5000"/>
    <n v="283"/>
    <m/>
    <m/>
    <m/>
    <n v="2.23E-2"/>
    <n v="1"/>
    <m/>
    <m/>
    <m/>
    <s v="R-Shuswap R Low"/>
    <s v="NA"/>
    <x v="1"/>
    <s v="BC"/>
    <s v="FRTH"/>
    <s v="TOMF"/>
    <s v="N"/>
    <n v="2.2818900177390744E-2"/>
    <m/>
  </r>
  <r>
    <s v="T"/>
    <n v="4.0999999999999996"/>
    <n v="20171204"/>
    <s v="CDFO"/>
    <s v="CDFO"/>
    <n v="3"/>
    <s v="181441"/>
    <n v="0"/>
    <m/>
    <m/>
    <m/>
    <m/>
    <n v="1"/>
    <n v="2"/>
    <x v="18"/>
    <n v="19940503"/>
    <n v="19940507"/>
    <s v="2FS  TOMFR0161"/>
    <s v="2FS  TOMFH1958"/>
    <s v="2FS  TOMFS0161"/>
    <x v="1"/>
    <s v="H"/>
    <s v="P"/>
    <m/>
    <n v="3.9"/>
    <n v="70"/>
    <s v="N"/>
    <n v="5000"/>
    <n v="75575"/>
    <m/>
    <m/>
    <n v="0"/>
    <n v="549995"/>
    <m/>
    <m/>
    <s v="B"/>
    <m/>
    <n v="12"/>
    <n v="200"/>
    <m/>
    <m/>
    <s v="R-Shuswap R Low"/>
    <s v="H-Shuswap River, Middle,"/>
    <x v="1"/>
    <s v="BC"/>
    <s v="FRTH"/>
    <s v="TOMF"/>
    <s v="N"/>
    <n v="7.2774727092292428"/>
    <m/>
  </r>
  <r>
    <s v="T"/>
    <n v="4.0999999999999996"/>
    <n v="20171204"/>
    <s v="CDFO"/>
    <s v="CDFO"/>
    <n v="3"/>
    <s v="020422"/>
    <n v="0"/>
    <m/>
    <m/>
    <m/>
    <m/>
    <n v="1"/>
    <n v="2"/>
    <x v="11"/>
    <n v="19900515"/>
    <n v="19900515"/>
    <s v="2FS  TOMFR0161"/>
    <s v="2FS  TOMFH1958"/>
    <s v="2FS  TOMFS0161"/>
    <x v="1"/>
    <s v="H"/>
    <s v="P"/>
    <m/>
    <n v="8.5"/>
    <n v="88"/>
    <s v="N"/>
    <n v="5000"/>
    <n v="24371"/>
    <m/>
    <m/>
    <n v="0"/>
    <n v="10978"/>
    <n v="5000"/>
    <n v="703"/>
    <s v="W"/>
    <n v="2.8000000000000001E-2"/>
    <n v="25"/>
    <n v="500"/>
    <m/>
    <s v="COMBINE WITH  020421"/>
    <s v="R-Shuswap R Low"/>
    <s v="H-Shuswap River, Middle,"/>
    <x v="1"/>
    <s v="BC"/>
    <s v="FRTH"/>
    <s v="TOMF"/>
    <s v="N"/>
    <n v="0.45045340773870585"/>
    <m/>
  </r>
  <r>
    <s v="T"/>
    <n v="4.0999999999999996"/>
    <n v="20171204"/>
    <s v="CDFO"/>
    <s v="CDFO"/>
    <n v="3"/>
    <s v="181641"/>
    <n v="0"/>
    <m/>
    <m/>
    <m/>
    <m/>
    <n v="1"/>
    <n v="2"/>
    <x v="2"/>
    <n v="19950515"/>
    <n v="19950521"/>
    <s v="2FS  TOMFR0161"/>
    <s v="2FS  TOMFH1958"/>
    <s v="2FS  TOMFS0161"/>
    <x v="1"/>
    <s v="H"/>
    <s v="P"/>
    <m/>
    <n v="5.3"/>
    <n v="78"/>
    <s v="N"/>
    <n v="5000"/>
    <n v="75085"/>
    <m/>
    <m/>
    <n v="0"/>
    <n v="626657"/>
    <n v="5000"/>
    <n v="758"/>
    <s v="B"/>
    <n v="0.01"/>
    <n v="32"/>
    <n v="200"/>
    <m/>
    <m/>
    <s v="R-Shuswap R Low"/>
    <s v="H-Shuswap River, Middle,"/>
    <x v="1"/>
    <s v="BC"/>
    <s v="FRTH"/>
    <s v="TOMF"/>
    <s v="N"/>
    <n v="8.345967903043217"/>
    <m/>
  </r>
  <r>
    <s v="N"/>
    <n v="4.0999999999999996"/>
    <n v="20171204"/>
    <s v="CDFO"/>
    <s v="CDFO"/>
    <n v="3"/>
    <s v="!03NOCN0782"/>
    <m/>
    <m/>
    <m/>
    <m/>
    <m/>
    <n v="1"/>
    <n v="2"/>
    <x v="27"/>
    <n v="200805"/>
    <n v="200806"/>
    <s v="2FS  UPFRR0155"/>
    <s v="2FS  UPFRH2480"/>
    <s v="2FS  UPFRS0155"/>
    <x v="2"/>
    <s v="H"/>
    <s v="B"/>
    <s v="FR"/>
    <n v="1.5"/>
    <m/>
    <s v="N"/>
    <m/>
    <m/>
    <m/>
    <m/>
    <n v="0"/>
    <n v="100"/>
    <m/>
    <m/>
    <s v="B"/>
    <m/>
    <m/>
    <m/>
    <m/>
    <s v="CALSSROOM INCUBATION"/>
    <s v="R-Quesnel R"/>
    <s v="H-Quesnel Schools"/>
    <x v="5"/>
    <s v="BC"/>
    <s v="FRTH"/>
    <s v="UPFR"/>
    <s v="N"/>
    <s v=""/>
    <m/>
  </r>
  <r>
    <s v="N"/>
    <n v="4.0999999999999996"/>
    <n v="20171204"/>
    <s v="CDFO"/>
    <s v="CDFO"/>
    <n v="3"/>
    <s v="!03NOCN0781"/>
    <m/>
    <m/>
    <m/>
    <m/>
    <m/>
    <n v="1"/>
    <n v="2"/>
    <x v="27"/>
    <n v="200805"/>
    <n v="200806"/>
    <s v="2FS  UPFRR5685"/>
    <s v="2FS  UPFRH2480"/>
    <s v="2FS  UPFRS0155"/>
    <x v="2"/>
    <s v="H"/>
    <s v="B"/>
    <s v="FR"/>
    <n v="1.5"/>
    <m/>
    <s v="N"/>
    <m/>
    <m/>
    <m/>
    <m/>
    <n v="0"/>
    <n v="180"/>
    <m/>
    <m/>
    <s v="B"/>
    <m/>
    <m/>
    <m/>
    <m/>
    <s v="CLASSROOM INCUBATION"/>
    <s v="R-Baker Cr"/>
    <s v="H-Quesnel Schools"/>
    <x v="5"/>
    <s v="BC"/>
    <s v="FRTH"/>
    <s v="UPFR"/>
    <s v="N"/>
    <s v=""/>
    <m/>
  </r>
  <r>
    <s v="T"/>
    <n v="4.0999999999999996"/>
    <n v="20171204"/>
    <s v="CDFO"/>
    <s v="CDFO"/>
    <n v="3"/>
    <s v="025739"/>
    <n v="0"/>
    <m/>
    <m/>
    <m/>
    <m/>
    <n v="1"/>
    <n v="1"/>
    <x v="17"/>
    <n v="198904"/>
    <n v="19890417"/>
    <s v="2FS  TOMMR0253"/>
    <s v="2FS  TOMMH0160"/>
    <s v="2FS  TOMMS0253"/>
    <x v="1"/>
    <s v="H"/>
    <s v="P"/>
    <m/>
    <n v="5.5"/>
    <n v="78"/>
    <s v="N"/>
    <n v="5000"/>
    <n v="26051"/>
    <m/>
    <m/>
    <n v="0"/>
    <n v="45492"/>
    <n v="5000"/>
    <n v="182"/>
    <m/>
    <n v="6.8999999999999999E-3"/>
    <n v="1"/>
    <m/>
    <m/>
    <s v="CONTROL FOR IMPRINT GROUP"/>
    <s v="R-Nicola R"/>
    <s v="H-Spius Creek H"/>
    <x v="7"/>
    <s v="BC"/>
    <s v="FRTH"/>
    <s v="TOMM"/>
    <s v="N"/>
    <n v="1.746266937929446"/>
    <m/>
  </r>
  <r>
    <s v="T"/>
    <n v="4.0999999999999996"/>
    <n v="20171204"/>
    <s v="CDFO"/>
    <s v="CDFO"/>
    <n v="3"/>
    <s v="025740"/>
    <n v="0"/>
    <m/>
    <m/>
    <m/>
    <m/>
    <n v="1"/>
    <n v="1"/>
    <x v="17"/>
    <n v="198904"/>
    <n v="19890417"/>
    <s v="2FS  TOMMR0253"/>
    <s v="2FS  TOMMH0160"/>
    <s v="2FS  TOMMS0253"/>
    <x v="1"/>
    <s v="H"/>
    <s v="P"/>
    <m/>
    <n v="5.5"/>
    <n v="78"/>
    <s v="N"/>
    <n v="5000"/>
    <n v="25354"/>
    <m/>
    <m/>
    <n v="0"/>
    <n v="44275"/>
    <n v="5000"/>
    <n v="101"/>
    <m/>
    <n v="4.0000000000000001E-3"/>
    <n v="1"/>
    <m/>
    <m/>
    <s v="CONTROL FOR IMPRINT GROUP"/>
    <s v="R-Nicola R"/>
    <s v="H-Spius Creek H"/>
    <x v="7"/>
    <s v="BC"/>
    <s v="FRTH"/>
    <s v="TOMM"/>
    <s v="N"/>
    <n v="1.7462727774710105"/>
    <m/>
  </r>
  <r>
    <s v="T"/>
    <n v="4.0999999999999996"/>
    <n v="20171204"/>
    <s v="CDFO"/>
    <s v="CDFO"/>
    <n v="3"/>
    <s v="180161"/>
    <n v="0"/>
    <m/>
    <m/>
    <m/>
    <m/>
    <n v="1"/>
    <n v="2"/>
    <x v="13"/>
    <n v="199207"/>
    <n v="19920714"/>
    <s v="2FS  UPFRR0155"/>
    <s v="2FS  UPFRH0155"/>
    <s v="2FS  UPFRS0155"/>
    <x v="1"/>
    <s v="H"/>
    <s v="B"/>
    <m/>
    <n v="11.8"/>
    <n v="99"/>
    <s v="N"/>
    <n v="5000"/>
    <n v="42998"/>
    <m/>
    <m/>
    <n v="5000"/>
    <n v="434"/>
    <m/>
    <m/>
    <m/>
    <n v="0.01"/>
    <n v="120"/>
    <n v="200"/>
    <m/>
    <s v="QUESNEL LAKE OUTLET RELEASE. WHITES.POST FRESHET RELEASE"/>
    <s v="R-Quesnel R"/>
    <s v="H-Quesnel River H"/>
    <x v="5"/>
    <s v="BC"/>
    <s v="FRTH"/>
    <s v="UPFR"/>
    <s v="N"/>
    <n v="1.0093492720591655E-2"/>
    <m/>
  </r>
  <r>
    <s v="T"/>
    <n v="4.0999999999999996"/>
    <n v="20171204"/>
    <s v="CDFO"/>
    <s v="CDFO"/>
    <n v="3"/>
    <s v="182204"/>
    <n v="0"/>
    <m/>
    <m/>
    <s v="D"/>
    <s v="032000H00001805"/>
    <n v="1"/>
    <n v="2"/>
    <x v="34"/>
    <n v="20000515"/>
    <n v="20000519"/>
    <s v="2FS  TOMFR0161"/>
    <s v="2FS  TOMFH1958"/>
    <s v="2FS  TOMFS0161"/>
    <x v="1"/>
    <s v="H"/>
    <s v="P"/>
    <m/>
    <n v="5.75"/>
    <n v="79"/>
    <s v="N"/>
    <n v="5000"/>
    <n v="26119"/>
    <m/>
    <m/>
    <n v="0"/>
    <n v="166703"/>
    <n v="5000"/>
    <n v="1966"/>
    <s v="B"/>
    <n v="7.0000000000000007E-2"/>
    <n v="39"/>
    <n v="100"/>
    <m/>
    <s v="DOUBLE-INDEX, ADCWT. SEE ALSO 182205-07. COMPARE TO CWT ONLY 184310/11."/>
    <s v="R-Shuswap R Low"/>
    <s v="H-Shuswap River, Middle,"/>
    <x v="1"/>
    <s v="BC"/>
    <s v="FRTH"/>
    <s v="TOMF"/>
    <s v="N"/>
    <n v="6.3824419005321795"/>
    <m/>
  </r>
  <r>
    <s v="T"/>
    <n v="4.0999999999999996"/>
    <n v="20171204"/>
    <s v="CDFO"/>
    <s v="CDFO"/>
    <n v="3"/>
    <s v="023016"/>
    <n v="0"/>
    <m/>
    <m/>
    <m/>
    <m/>
    <n v="1"/>
    <n v="2"/>
    <x v="23"/>
    <n v="198505"/>
    <n v="19850520"/>
    <s v="2FS  UPFRR0155"/>
    <s v="2FS  UPFRH0155"/>
    <s v="2FS  UPFRS0155"/>
    <x v="1"/>
    <s v="H"/>
    <s v="B"/>
    <m/>
    <n v="3.1"/>
    <m/>
    <s v="N"/>
    <n v="5000"/>
    <n v="28042"/>
    <m/>
    <m/>
    <n v="0"/>
    <n v="391"/>
    <n v="5000"/>
    <n v="138"/>
    <m/>
    <n v="4.8999999999999998E-3"/>
    <n v="1"/>
    <m/>
    <m/>
    <s v="LATE RELEASE - RED X RED"/>
    <s v="R-Quesnel R"/>
    <s v="H-Quesnel River H"/>
    <x v="5"/>
    <s v="BC"/>
    <s v="FRTH"/>
    <s v="UPFR"/>
    <s v="N"/>
    <n v="1.3943370658298267E-2"/>
    <m/>
  </r>
  <r>
    <s v="T"/>
    <n v="4.0999999999999996"/>
    <n v="20171204"/>
    <s v="CDFO"/>
    <s v="CDFO"/>
    <n v="3"/>
    <s v="020327"/>
    <n v="0"/>
    <m/>
    <m/>
    <m/>
    <m/>
    <n v="1"/>
    <n v="2"/>
    <x v="28"/>
    <n v="199105"/>
    <n v="19910529"/>
    <s v="2FS  UPFRR0272"/>
    <s v="2FS  UPFRH0155"/>
    <s v="2FS  UPFRS0272"/>
    <x v="1"/>
    <s v="H"/>
    <s v="B"/>
    <m/>
    <n v="6.5"/>
    <n v="82"/>
    <s v="N"/>
    <n v="5000"/>
    <n v="25867"/>
    <m/>
    <m/>
    <n v="0"/>
    <n v="10237"/>
    <n v="5000"/>
    <n v="34"/>
    <s v="B"/>
    <n v="1.2999999999999999E-3"/>
    <n v="1"/>
    <n v="100"/>
    <m/>
    <s v="TIME OF RELEASE-NORMAL. COMBINE WITH 020326 &amp; 020328"/>
    <s v="R-Chilko R"/>
    <s v="H-Quesnel River H"/>
    <x v="0"/>
    <s v="BC"/>
    <s v="FRTH"/>
    <s v="UPFR"/>
    <s v="N"/>
    <n v="0.39575520934008585"/>
    <m/>
  </r>
  <r>
    <s v="T"/>
    <n v="4.0999999999999996"/>
    <n v="20171204"/>
    <s v="CDFO"/>
    <s v="CDFO"/>
    <n v="3"/>
    <s v="023728"/>
    <n v="0"/>
    <m/>
    <m/>
    <m/>
    <m/>
    <n v="1"/>
    <n v="1"/>
    <x v="3"/>
    <n v="198604"/>
    <n v="19860424"/>
    <s v="2FS  UPFRR0269"/>
    <s v="2FS  UPFRH0155"/>
    <s v="2FS  UPFRS0269"/>
    <x v="1"/>
    <s v="H"/>
    <s v="P"/>
    <m/>
    <n v="3.5"/>
    <m/>
    <s v="N"/>
    <n v="5000"/>
    <n v="75363"/>
    <m/>
    <m/>
    <n v="0"/>
    <n v="108568"/>
    <n v="5000"/>
    <n v="109"/>
    <m/>
    <n v="1.4E-3"/>
    <n v="1"/>
    <m/>
    <m/>
    <m/>
    <s v="R-Willow R/UPFR"/>
    <s v="H-Quesnel River H"/>
    <x v="46"/>
    <s v="BC"/>
    <s v="FRTH"/>
    <s v="UPFR"/>
    <s v="N"/>
    <n v="1.4406008253386942"/>
    <m/>
  </r>
  <r>
    <s v="T"/>
    <n v="4.0999999999999996"/>
    <n v="20171204"/>
    <s v="CDFO"/>
    <s v="CDFO"/>
    <n v="3"/>
    <s v="022159"/>
    <n v="0"/>
    <m/>
    <m/>
    <m/>
    <m/>
    <n v="1"/>
    <n v="2"/>
    <x v="24"/>
    <n v="198205"/>
    <n v="19820516"/>
    <s v="2FS  LWFRR0107"/>
    <s v="2FS  LWFRH0107"/>
    <s v="2FS  LWFRS0249"/>
    <x v="1"/>
    <s v="H"/>
    <s v="B"/>
    <m/>
    <n v="8.6999999999999993"/>
    <m/>
    <s v="N"/>
    <n v="5000"/>
    <n v="48188"/>
    <m/>
    <m/>
    <n v="0"/>
    <n v="6500"/>
    <n v="5000"/>
    <n v="3156"/>
    <m/>
    <n v="6.1499999999999999E-2"/>
    <n v="1"/>
    <m/>
    <m/>
    <m/>
    <s v="R-Chilliwack R"/>
    <s v="H-Chilliwack River H"/>
    <x v="29"/>
    <s v="BC"/>
    <s v="FRTH"/>
    <s v="LWFR"/>
    <s v="N"/>
    <n v="0.13488835394704077"/>
    <m/>
  </r>
  <r>
    <s v="T"/>
    <n v="4.0999999999999996"/>
    <n v="20171204"/>
    <s v="CDFO"/>
    <s v="CDFO"/>
    <n v="3"/>
    <s v="022425"/>
    <n v="0"/>
    <m/>
    <m/>
    <m/>
    <m/>
    <n v="1"/>
    <n v="2"/>
    <x v="15"/>
    <n v="198303"/>
    <n v="19830318"/>
    <s v="2FS  UPFRR0155"/>
    <s v="2FS  UPFRH0155"/>
    <s v="2FS  UPFRS0155"/>
    <x v="2"/>
    <s v="H"/>
    <s v="B"/>
    <m/>
    <n v="1.3"/>
    <m/>
    <s v="N"/>
    <n v="5000"/>
    <n v="25376"/>
    <m/>
    <m/>
    <n v="5000"/>
    <n v="518"/>
    <m/>
    <m/>
    <m/>
    <n v="0.02"/>
    <n v="11"/>
    <m/>
    <m/>
    <s v="RELEASE TIMING STUDY - WHITE FLESH"/>
    <s v="R-Quesnel R"/>
    <s v="H-Quesnel River H"/>
    <x v="5"/>
    <s v="BC"/>
    <s v="FRTH"/>
    <s v="UPFR"/>
    <s v="N"/>
    <n v="2.0412988650693568E-2"/>
    <m/>
  </r>
  <r>
    <s v="T"/>
    <n v="4.0999999999999996"/>
    <n v="20171204"/>
    <s v="CDFO"/>
    <s v="CDFO"/>
    <n v="3"/>
    <s v="022426"/>
    <n v="0"/>
    <m/>
    <m/>
    <m/>
    <m/>
    <n v="1"/>
    <n v="2"/>
    <x v="15"/>
    <n v="198304"/>
    <n v="19830401"/>
    <s v="2FS  UPFRR0155"/>
    <s v="2FS  UPFRH0155"/>
    <s v="2FS  UPFRS0155"/>
    <x v="2"/>
    <s v="H"/>
    <s v="B"/>
    <m/>
    <n v="1.7"/>
    <m/>
    <s v="N"/>
    <n v="5000"/>
    <n v="24505"/>
    <m/>
    <m/>
    <n v="5000"/>
    <n v="1021"/>
    <m/>
    <m/>
    <m/>
    <n v="0.04"/>
    <n v="23"/>
    <m/>
    <m/>
    <s v="RELEASE TIMING STUDY - WHITE FLESH"/>
    <s v="R-Quesnel R"/>
    <s v="H-Quesnel River H"/>
    <x v="5"/>
    <s v="BC"/>
    <s v="FRTH"/>
    <s v="UPFR"/>
    <s v="N"/>
    <n v="4.1664966333401346E-2"/>
    <m/>
  </r>
  <r>
    <s v="T"/>
    <n v="4.0999999999999996"/>
    <n v="20171204"/>
    <s v="CDFO"/>
    <s v="CDFO"/>
    <n v="3"/>
    <s v="022428"/>
    <n v="0"/>
    <m/>
    <m/>
    <m/>
    <m/>
    <n v="1"/>
    <n v="2"/>
    <x v="15"/>
    <n v="198304"/>
    <n v="19830415"/>
    <s v="2FS  UPFRR0155"/>
    <s v="2FS  UPFRH0155"/>
    <s v="2FS  UPFRS0155"/>
    <x v="2"/>
    <s v="H"/>
    <s v="B"/>
    <m/>
    <n v="2.2000000000000002"/>
    <m/>
    <s v="N"/>
    <n v="5000"/>
    <n v="25457"/>
    <m/>
    <m/>
    <n v="0"/>
    <n v="45752"/>
    <n v="5000"/>
    <n v="520"/>
    <m/>
    <n v="0.02"/>
    <n v="35"/>
    <m/>
    <m/>
    <s v="RELEASE TIMING STUDY - RED FLESH"/>
    <s v="R-Quesnel R"/>
    <s v="H-Quesnel River H"/>
    <x v="5"/>
    <s v="BC"/>
    <s v="FRTH"/>
    <s v="UPFR"/>
    <s v="N"/>
    <n v="1.7972266959971717"/>
    <m/>
  </r>
  <r>
    <s v="T"/>
    <n v="4.0999999999999996"/>
    <n v="20171204"/>
    <s v="CDFO"/>
    <s v="CDFO"/>
    <n v="3"/>
    <s v="181420"/>
    <n v="0"/>
    <m/>
    <m/>
    <m/>
    <m/>
    <n v="1"/>
    <n v="3"/>
    <x v="18"/>
    <n v="19940513"/>
    <n v="19940527"/>
    <s v="2FS  LWFRR0107"/>
    <s v="2FS  LWFRH0107"/>
    <s v="2FS  LWFRS0107"/>
    <x v="1"/>
    <s v="H"/>
    <s v="P"/>
    <m/>
    <n v="5"/>
    <m/>
    <s v="N"/>
    <n v="5000"/>
    <n v="48434"/>
    <m/>
    <m/>
    <n v="0"/>
    <n v="402742"/>
    <n v="5000"/>
    <n v="1324"/>
    <s v="B"/>
    <n v="2.6599999999999999E-2"/>
    <n v="1"/>
    <n v="1435"/>
    <m/>
    <s v="PRODUCTION EARLY RELEASE"/>
    <s v="R-Chilliwack R"/>
    <s v="H-Chilliwack River H"/>
    <x v="9"/>
    <s v="BC"/>
    <s v="FRTH"/>
    <s v="LWFR"/>
    <s v="N"/>
    <n v="8.3152743940207294"/>
    <m/>
  </r>
  <r>
    <s v="T"/>
    <n v="4.0999999999999996"/>
    <n v="20171204"/>
    <s v="CDFO"/>
    <s v="CDFO"/>
    <n v="3"/>
    <s v="022320"/>
    <n v="0"/>
    <m/>
    <m/>
    <m/>
    <m/>
    <n v="1"/>
    <n v="1"/>
    <x v="24"/>
    <n v="198207"/>
    <n v="19820723"/>
    <s v="2FS  UPFRR0263"/>
    <s v="2FS  UPFRH0270"/>
    <s v="2FS  UPFRS0263"/>
    <x v="2"/>
    <s v="H"/>
    <s v="B"/>
    <m/>
    <n v="1.2"/>
    <m/>
    <s v="N"/>
    <n v="5000"/>
    <n v="31851"/>
    <m/>
    <m/>
    <n v="0"/>
    <n v="11546"/>
    <n v="5000"/>
    <n v="485"/>
    <m/>
    <n v="1.4999999999999999E-2"/>
    <n v="8"/>
    <m/>
    <m/>
    <s v="NO IMPRINTING"/>
    <s v="R-Bowron R"/>
    <s v="H-Penny H"/>
    <x v="26"/>
    <s v="BC"/>
    <s v="FRTH"/>
    <s v="UPFR"/>
    <s v="N"/>
    <n v="0.36250039245235627"/>
    <m/>
  </r>
  <r>
    <s v="T"/>
    <n v="4.0999999999999996"/>
    <n v="20171204"/>
    <s v="CDFO"/>
    <s v="CDFO"/>
    <n v="3"/>
    <s v="024216"/>
    <n v="0"/>
    <m/>
    <m/>
    <m/>
    <m/>
    <n v="1"/>
    <n v="2"/>
    <x v="9"/>
    <n v="198704"/>
    <n v="19870424"/>
    <s v="2FS  UPFRR0272"/>
    <s v="2FS  UPFRH0155"/>
    <s v="2FS  UPFRS0272"/>
    <x v="1"/>
    <s v="H"/>
    <s v="P"/>
    <m/>
    <n v="3.9"/>
    <m/>
    <s v="N"/>
    <n v="5000"/>
    <n v="27017"/>
    <m/>
    <m/>
    <n v="0"/>
    <n v="7171"/>
    <m/>
    <m/>
    <m/>
    <m/>
    <n v="2"/>
    <m/>
    <m/>
    <s v="REPLICATE WITH 024213-15, 024251-52 &amp; 023809-10"/>
    <s v="R-Chilko R"/>
    <s v="H-Quesnel River H"/>
    <x v="0"/>
    <s v="BC"/>
    <s v="FRTH"/>
    <s v="UPFR"/>
    <s v="N"/>
    <n v="0.2654254728504275"/>
    <m/>
  </r>
  <r>
    <s v="T"/>
    <n v="4.0999999999999996"/>
    <n v="20171204"/>
    <s v="CDFO"/>
    <s v="CDFO"/>
    <n v="3"/>
    <s v="025525"/>
    <n v="0"/>
    <m/>
    <m/>
    <m/>
    <m/>
    <n v="1"/>
    <n v="2"/>
    <x v="17"/>
    <n v="198905"/>
    <n v="19890501"/>
    <s v="2FS  LWFRR0249"/>
    <s v="2FS  LWFRH0150"/>
    <s v="2FS  LWFRS0249"/>
    <x v="1"/>
    <s v="H"/>
    <s v="B"/>
    <m/>
    <n v="9.6"/>
    <n v="97"/>
    <s v="N"/>
    <n v="5000"/>
    <n v="24997"/>
    <m/>
    <m/>
    <n v="0"/>
    <n v="28628"/>
    <n v="5000"/>
    <n v="1247"/>
    <s v="B"/>
    <n v="4.7500000000000001E-2"/>
    <n v="2"/>
    <m/>
    <m/>
    <s v="TIME OF RELEASE:LATE APRIL. SEE 025537(EARLY APR), 025538(MID APR)"/>
    <s v="R-Pitt R Up"/>
    <s v="H-Inch Creek H"/>
    <x v="29"/>
    <s v="BC"/>
    <s v="FRTH"/>
    <s v="LWFR"/>
    <s v="N"/>
    <n v="1.145257430891707"/>
    <m/>
  </r>
  <r>
    <s v="T"/>
    <n v="4.0999999999999996"/>
    <n v="20171204"/>
    <s v="CDFO"/>
    <s v="CDFO"/>
    <n v="3"/>
    <s v="022433"/>
    <n v="0"/>
    <m/>
    <m/>
    <m/>
    <m/>
    <n v="1"/>
    <n v="2"/>
    <x v="15"/>
    <n v="198305"/>
    <n v="19830513"/>
    <s v="2FS  UPFRR0155"/>
    <s v="2FS  UPFRH0155"/>
    <s v="2FS  UPFRS0155"/>
    <x v="2"/>
    <s v="H"/>
    <s v="B"/>
    <m/>
    <n v="2.2000000000000002"/>
    <m/>
    <s v="N"/>
    <n v="5000"/>
    <n v="23347"/>
    <m/>
    <m/>
    <n v="5000"/>
    <n v="1484"/>
    <m/>
    <m/>
    <m/>
    <n v="5.9799999999999999E-2"/>
    <n v="51"/>
    <m/>
    <m/>
    <s v="RELEASE TIMING STUDY - WHITE FLESH"/>
    <s v="R-Quesnel R"/>
    <s v="H-Quesnel River H"/>
    <x v="5"/>
    <s v="BC"/>
    <s v="FRTH"/>
    <s v="UPFR"/>
    <s v="N"/>
    <n v="6.3562770377350405E-2"/>
    <m/>
  </r>
  <r>
    <s v="N"/>
    <n v="4.0999999999999996"/>
    <n v="20171204"/>
    <s v="CDFO"/>
    <s v="CDFO"/>
    <n v="3"/>
    <s v="!03NOCN9179"/>
    <m/>
    <m/>
    <m/>
    <m/>
    <m/>
    <n v="1"/>
    <n v="2"/>
    <x v="13"/>
    <n v="199206"/>
    <n v="199206"/>
    <s v="2FS  TOMFR0161"/>
    <s v="2FS  TOMFH1650"/>
    <s v="2FS  TOMFS0161"/>
    <x v="1"/>
    <s v="H"/>
    <s v="B"/>
    <s v="FR"/>
    <m/>
    <m/>
    <s v="N"/>
    <m/>
    <m/>
    <m/>
    <m/>
    <n v="0"/>
    <n v="80"/>
    <m/>
    <m/>
    <s v="B"/>
    <m/>
    <m/>
    <m/>
    <m/>
    <m/>
    <s v="R-Shuswap R Low"/>
    <s v="H-N Okanagan-Shuswap Sch"/>
    <x v="1"/>
    <s v="BC"/>
    <s v="FRTH"/>
    <s v="TOMF"/>
    <s v="N"/>
    <s v=""/>
    <m/>
  </r>
  <r>
    <s v="T"/>
    <n v="4.0999999999999996"/>
    <n v="20171204"/>
    <s v="CDFO"/>
    <s v="CDFO"/>
    <n v="3"/>
    <s v="183243"/>
    <n v="0"/>
    <m/>
    <m/>
    <m/>
    <m/>
    <n v="1"/>
    <n v="1"/>
    <x v="19"/>
    <n v="20000419"/>
    <n v="20000419"/>
    <s v="2FS  UPFRR1890"/>
    <s v="2FS  UPFRH0270"/>
    <s v="2FS  UPFRS1890"/>
    <x v="3"/>
    <s v="H"/>
    <s v="P"/>
    <m/>
    <n v="12.8"/>
    <n v="108"/>
    <s v="N"/>
    <n v="5000"/>
    <n v="25010"/>
    <m/>
    <m/>
    <n v="5000"/>
    <n v="773"/>
    <n v="0"/>
    <n v="732"/>
    <s v="B"/>
    <n v="0.03"/>
    <n v="1"/>
    <n v="100"/>
    <m/>
    <m/>
    <s v="R-Dome Cr"/>
    <s v="H-Penny H"/>
    <x v="15"/>
    <s v="BC"/>
    <s v="FRTH"/>
    <s v="UPFR"/>
    <s v="N"/>
    <n v="3.090763694522191E-2"/>
    <m/>
  </r>
  <r>
    <s v="T"/>
    <n v="4.0999999999999996"/>
    <n v="20171204"/>
    <s v="CDFO"/>
    <s v="CDFO"/>
    <n v="3"/>
    <s v="025209"/>
    <n v="0"/>
    <m/>
    <m/>
    <m/>
    <m/>
    <n v="1"/>
    <n v="1"/>
    <x v="5"/>
    <n v="198904"/>
    <n v="19890411"/>
    <s v="2FS  UPFRR1890"/>
    <s v="2FS  UPFRH0270"/>
    <s v="2FS  UPFRS1890"/>
    <x v="3"/>
    <s v="H"/>
    <s v="P"/>
    <m/>
    <n v="12.15"/>
    <m/>
    <s v="N"/>
    <n v="5000"/>
    <n v="10406"/>
    <m/>
    <m/>
    <n v="0"/>
    <n v="456"/>
    <m/>
    <m/>
    <s v="B"/>
    <m/>
    <n v="1"/>
    <m/>
    <m/>
    <m/>
    <s v="R-Dome Cr"/>
    <s v="H-Penny H"/>
    <x v="15"/>
    <s v="BC"/>
    <s v="FRTH"/>
    <s v="UPFR"/>
    <s v="N"/>
    <n v="4.3820872573515281E-2"/>
    <m/>
  </r>
  <r>
    <s v="N"/>
    <n v="4.0999999999999996"/>
    <n v="20171204"/>
    <s v="CDFO"/>
    <s v="CDFO"/>
    <n v="3"/>
    <s v="!03NOCN8530"/>
    <m/>
    <m/>
    <m/>
    <m/>
    <m/>
    <n v="1"/>
    <n v="3"/>
    <x v="3"/>
    <n v="198606"/>
    <n v="19860606"/>
    <s v="2FS  LWFRR0229"/>
    <s v="2FS  LWFRH9017"/>
    <s v="2FS  LWFRS0229"/>
    <x v="2"/>
    <s v="H"/>
    <s v="B"/>
    <m/>
    <n v="2.8"/>
    <m/>
    <s v="N"/>
    <m/>
    <m/>
    <m/>
    <m/>
    <n v="0"/>
    <n v="61661"/>
    <m/>
    <m/>
    <m/>
    <m/>
    <m/>
    <m/>
    <m/>
    <s v="COMPARE INCUBATION AND EARLY REARING SURVIVAL TO CHEHALIS H (OPERATIONS)."/>
    <s v="R-Harrison R"/>
    <s v="H-Smokehouse H"/>
    <x v="14"/>
    <s v="BC"/>
    <s v="FRTH"/>
    <s v="LWFR"/>
    <s v="N"/>
    <s v=""/>
    <m/>
  </r>
  <r>
    <s v="T"/>
    <n v="4.0999999999999996"/>
    <n v="20171204"/>
    <s v="CDFO"/>
    <s v="CDFO"/>
    <n v="3"/>
    <s v="022727"/>
    <n v="0"/>
    <m/>
    <m/>
    <m/>
    <m/>
    <n v="1"/>
    <n v="2"/>
    <x v="3"/>
    <n v="198703"/>
    <n v="19870320"/>
    <s v="2FS  TOMFR0156"/>
    <s v="2FS  TOMFH0156"/>
    <s v="2FS  TOMFS0156"/>
    <x v="3"/>
    <s v="H"/>
    <s v="P"/>
    <m/>
    <n v="15.9"/>
    <m/>
    <s v="N"/>
    <n v="5000"/>
    <n v="21085"/>
    <m/>
    <m/>
    <m/>
    <m/>
    <m/>
    <m/>
    <m/>
    <m/>
    <m/>
    <m/>
    <m/>
    <s v="TIME OF REL:YEARLING. SEE 022722,023150(1+),023762-63,023801-02(SM),024023-25"/>
    <s v="R-Eagle R"/>
    <s v="H-Eagle River H"/>
    <x v="6"/>
    <s v="BC"/>
    <s v="FRTH"/>
    <s v="TOMF"/>
    <s v="N"/>
    <n v="0"/>
    <m/>
  </r>
  <r>
    <s v="T"/>
    <n v="4.0999999999999996"/>
    <n v="20171204"/>
    <s v="CDFO"/>
    <s v="CDFO"/>
    <n v="3"/>
    <s v="023605"/>
    <n v="0"/>
    <m/>
    <m/>
    <m/>
    <m/>
    <n v="1"/>
    <n v="1"/>
    <x v="3"/>
    <n v="198605"/>
    <n v="19860521"/>
    <s v="2FS  UPFRR0127"/>
    <s v="2FS  UPFRH0155"/>
    <s v="2FS  UPFRS0127"/>
    <x v="1"/>
    <s v="H"/>
    <s v="B"/>
    <m/>
    <n v="5"/>
    <m/>
    <s v="N"/>
    <n v="5000"/>
    <n v="25940"/>
    <m/>
    <m/>
    <n v="5000"/>
    <n v="30"/>
    <m/>
    <m/>
    <m/>
    <n v="1.1999999999999999E-3"/>
    <n v="1"/>
    <m/>
    <m/>
    <s v="TIME OF RELEASE: LATE RELEASE SEE 023607-08"/>
    <s v="R-Fontoniko Cr"/>
    <s v="H-Quesnel River H"/>
    <x v="34"/>
    <s v="BC"/>
    <s v="FRTH"/>
    <s v="UPFR"/>
    <s v="N"/>
    <n v="1.156515034695451E-3"/>
    <m/>
  </r>
  <r>
    <s v="N"/>
    <n v="4.0999999999999996"/>
    <n v="20171204"/>
    <s v="CDFO"/>
    <s v="CDFO"/>
    <n v="3"/>
    <s v="!03NOCN9402"/>
    <m/>
    <m/>
    <m/>
    <m/>
    <m/>
    <n v="1"/>
    <n v="2"/>
    <x v="2"/>
    <n v="199410"/>
    <n v="19941020"/>
    <s v="2FS  UPFRR1619"/>
    <s v="2FS  TOMMH0160"/>
    <s v="2FS  UPFRS1619"/>
    <x v="5"/>
    <s v="H"/>
    <s v="B"/>
    <m/>
    <n v="0.35"/>
    <m/>
    <s v="N"/>
    <m/>
    <m/>
    <m/>
    <m/>
    <n v="0"/>
    <n v="123399"/>
    <m/>
    <m/>
    <s v="W"/>
    <m/>
    <m/>
    <m/>
    <m/>
    <s v="EYED EGG PLANT; WEIGHT IS FROM DOUG LOFTHOUSE FOR EMERGENT FRY"/>
    <s v="R-Bridge R"/>
    <s v="H-Spius Creek H"/>
    <x v="18"/>
    <s v="BC"/>
    <s v="FRTH"/>
    <s v="UPFR"/>
    <s v="N"/>
    <s v=""/>
    <m/>
  </r>
  <r>
    <s v="T"/>
    <n v="4.0999999999999996"/>
    <n v="20171204"/>
    <s v="CDFO"/>
    <s v="CDFO"/>
    <n v="3"/>
    <s v="024530"/>
    <n v="0"/>
    <m/>
    <m/>
    <m/>
    <m/>
    <n v="1"/>
    <n v="1"/>
    <x v="9"/>
    <n v="19870415"/>
    <n v="19870421"/>
    <s v="2FS  TOMMR0254"/>
    <s v="2FS  TOMMH0160"/>
    <s v="2FS  TOMMS0254"/>
    <x v="1"/>
    <s v="H"/>
    <s v="P"/>
    <m/>
    <n v="4.5999999999999996"/>
    <m/>
    <s v="N"/>
    <n v="5000"/>
    <n v="26197"/>
    <m/>
    <m/>
    <n v="0"/>
    <n v="1931"/>
    <n v="5000"/>
    <n v="265"/>
    <m/>
    <n v="0.01"/>
    <n v="1"/>
    <m/>
    <m/>
    <m/>
    <s v="R-Deadman R"/>
    <s v="H-Spius Creek H"/>
    <x v="42"/>
    <s v="BC"/>
    <s v="FRTH"/>
    <s v="TOMM"/>
    <s v="N"/>
    <n v="7.3710730236286603E-2"/>
    <m/>
  </r>
  <r>
    <s v="T"/>
    <n v="4.0999999999999996"/>
    <n v="20171204"/>
    <s v="CDFO"/>
    <s v="CDFO"/>
    <n v="3"/>
    <s v="023607"/>
    <n v="0"/>
    <m/>
    <m/>
    <m/>
    <m/>
    <n v="1"/>
    <n v="1"/>
    <x v="3"/>
    <n v="198605"/>
    <n v="19860521"/>
    <s v="2FS  UPFRR0127"/>
    <s v="2FS  UPFRH0155"/>
    <s v="2FS  UPFRS0127"/>
    <x v="1"/>
    <s v="H"/>
    <s v="B"/>
    <m/>
    <n v="5"/>
    <m/>
    <s v="N"/>
    <n v="5000"/>
    <n v="26115"/>
    <m/>
    <m/>
    <m/>
    <m/>
    <m/>
    <m/>
    <m/>
    <m/>
    <n v="1"/>
    <m/>
    <m/>
    <s v="TIME OF RELEASE: LATE RELEASE SEE 023605-06"/>
    <s v="R-Fontoniko Cr"/>
    <s v="H-Quesnel River H"/>
    <x v="34"/>
    <s v="BC"/>
    <s v="FRTH"/>
    <s v="UPFR"/>
    <s v="N"/>
    <n v="0"/>
    <m/>
  </r>
  <r>
    <s v="T"/>
    <n v="4.0999999999999996"/>
    <n v="20171204"/>
    <s v="CDFO"/>
    <s v="CDFO"/>
    <n v="3"/>
    <s v="023610"/>
    <n v="0"/>
    <m/>
    <m/>
    <m/>
    <m/>
    <n v="1"/>
    <n v="1"/>
    <x v="3"/>
    <n v="198604"/>
    <n v="19860430"/>
    <s v="2FS  UPFRR0134"/>
    <s v="2FS  UPFRH0155"/>
    <s v="2FS  UPFRS0134"/>
    <x v="1"/>
    <s v="H"/>
    <s v="P"/>
    <m/>
    <n v="3.1"/>
    <m/>
    <s v="N"/>
    <n v="5000"/>
    <n v="25166"/>
    <m/>
    <m/>
    <n v="0"/>
    <n v="64421"/>
    <n v="5000"/>
    <n v="63"/>
    <m/>
    <n v="2.5000000000000001E-3"/>
    <n v="1"/>
    <m/>
    <m/>
    <m/>
    <s v="R-Indianpoint Cr"/>
    <s v="H-Quesnel River H"/>
    <x v="31"/>
    <s v="BC"/>
    <s v="FRTH"/>
    <s v="UPFR"/>
    <s v="N"/>
    <n v="2.5598426448382741"/>
    <m/>
  </r>
  <r>
    <s v="T"/>
    <n v="4.0999999999999996"/>
    <n v="20171204"/>
    <s v="CDFO"/>
    <s v="CDFO"/>
    <n v="3"/>
    <s v="020550"/>
    <n v="0"/>
    <m/>
    <m/>
    <m/>
    <m/>
    <n v="1"/>
    <n v="1"/>
    <x v="13"/>
    <n v="199204"/>
    <n v="19920407"/>
    <s v="2FS  UPFRR0352"/>
    <s v="2FS  UPFRH0155"/>
    <s v="2FS  UPFRS0352"/>
    <x v="1"/>
    <s v="H"/>
    <s v="B"/>
    <m/>
    <n v="9.8000000000000007"/>
    <n v="93"/>
    <s v="N"/>
    <n v="5000"/>
    <n v="16065"/>
    <m/>
    <m/>
    <n v="0"/>
    <n v="9381"/>
    <n v="5000"/>
    <n v="378"/>
    <s v="B"/>
    <n v="2.3E-2"/>
    <n v="60"/>
    <n v="300"/>
    <m/>
    <s v="LARGE DIAMETER EGGS"/>
    <s v="R-Cariboo R Up"/>
    <s v="H-Quesnel River H"/>
    <x v="25"/>
    <s v="BC"/>
    <s v="FRTH"/>
    <s v="UPFR"/>
    <s v="N"/>
    <n v="0.58394024276377221"/>
    <m/>
  </r>
  <r>
    <s v="T"/>
    <n v="4.0999999999999996"/>
    <n v="20171204"/>
    <s v="CDFO"/>
    <s v="CDFO"/>
    <n v="3"/>
    <s v="023611"/>
    <n v="0"/>
    <m/>
    <m/>
    <m/>
    <m/>
    <n v="1"/>
    <n v="1"/>
    <x v="3"/>
    <n v="198604"/>
    <n v="19860430"/>
    <s v="2FS  UPFRR0134"/>
    <s v="2FS  UPFRH0155"/>
    <s v="2FS  UPFRS0134"/>
    <x v="1"/>
    <s v="H"/>
    <s v="P"/>
    <m/>
    <n v="3.1"/>
    <m/>
    <s v="N"/>
    <n v="5000"/>
    <n v="25229"/>
    <m/>
    <m/>
    <n v="0"/>
    <n v="64422"/>
    <m/>
    <m/>
    <m/>
    <m/>
    <n v="1"/>
    <m/>
    <m/>
    <m/>
    <s v="R-Indianpoint Cr"/>
    <s v="H-Quesnel River H"/>
    <x v="31"/>
    <s v="BC"/>
    <s v="FRTH"/>
    <s v="UPFR"/>
    <s v="N"/>
    <n v="2.5534900313131712"/>
    <m/>
  </r>
  <r>
    <s v="T"/>
    <n v="4.0999999999999996"/>
    <n v="20171204"/>
    <s v="CDFO"/>
    <s v="CDFO"/>
    <n v="3"/>
    <s v="181503"/>
    <n v="0"/>
    <m/>
    <m/>
    <m/>
    <m/>
    <n v="1"/>
    <n v="1"/>
    <x v="2"/>
    <n v="19960410"/>
    <n v="19960410"/>
    <s v="2FS  UPFRR1890"/>
    <s v="2FS  UPFRH0270"/>
    <s v="2FS  UPFRS1890"/>
    <x v="3"/>
    <s v="H"/>
    <s v="P"/>
    <m/>
    <n v="11.5"/>
    <n v="102"/>
    <s v="N"/>
    <n v="5000"/>
    <n v="25131"/>
    <m/>
    <m/>
    <n v="0"/>
    <n v="748"/>
    <m/>
    <m/>
    <s v="C"/>
    <m/>
    <n v="1"/>
    <n v="100"/>
    <m/>
    <m/>
    <s v="R-Dome Cr"/>
    <s v="H-Penny H"/>
    <x v="15"/>
    <s v="BC"/>
    <s v="FRTH"/>
    <s v="UPFR"/>
    <s v="N"/>
    <n v="2.9764036449007204E-2"/>
    <m/>
  </r>
  <r>
    <s v="T"/>
    <n v="4.0999999999999996"/>
    <n v="20171204"/>
    <s v="CDFO"/>
    <s v="CDFO"/>
    <n v="3"/>
    <s v="022819"/>
    <n v="0"/>
    <m/>
    <m/>
    <m/>
    <m/>
    <n v="1"/>
    <n v="3"/>
    <x v="23"/>
    <n v="198506"/>
    <n v="19850625"/>
    <s v="2FS  LWFRR0154"/>
    <s v="2FS  LWFRH0154"/>
    <s v="2FS  LWFRS0229"/>
    <x v="1"/>
    <s v="H"/>
    <s v="P"/>
    <m/>
    <n v="3.7"/>
    <m/>
    <s v="N"/>
    <n v="5000"/>
    <n v="28055"/>
    <m/>
    <m/>
    <n v="0"/>
    <n v="49343"/>
    <n v="5000"/>
    <n v="1446"/>
    <m/>
    <n v="4.9000000000000002E-2"/>
    <n v="19"/>
    <m/>
    <m/>
    <m/>
    <s v="R-Chehalis R"/>
    <s v="H-Chehalis River H"/>
    <x v="14"/>
    <s v="BC"/>
    <s v="FRTH"/>
    <s v="LWFR"/>
    <s v="N"/>
    <n v="1.7587952236677955"/>
    <m/>
  </r>
  <r>
    <s v="T"/>
    <n v="4.0999999999999996"/>
    <n v="20171204"/>
    <s v="CDFO"/>
    <s v="CDFO"/>
    <n v="3"/>
    <s v="020431"/>
    <n v="0"/>
    <m/>
    <m/>
    <m/>
    <m/>
    <n v="1"/>
    <n v="2"/>
    <x v="11"/>
    <n v="19900515"/>
    <n v="19900515"/>
    <s v="2FS  LWFRR0107"/>
    <s v="2FS  LWFRH0107"/>
    <s v="2FS  LWFRS0107"/>
    <x v="1"/>
    <s v="H"/>
    <s v="P"/>
    <m/>
    <n v="8.1999999999999993"/>
    <m/>
    <s v="N"/>
    <n v="5000"/>
    <n v="23326"/>
    <m/>
    <m/>
    <n v="0"/>
    <n v="103706"/>
    <n v="5000"/>
    <n v="1813"/>
    <s v="B"/>
    <n v="7.2099999999999997E-2"/>
    <n v="30"/>
    <n v="500"/>
    <m/>
    <s v="COMBINE WITH 020430. PROGENY OF BOWRON TRANSPLANT."/>
    <s v="R-Chilliwack R"/>
    <s v="H-Chilliwack River H"/>
    <x v="9"/>
    <s v="BC"/>
    <s v="FRTH"/>
    <s v="LWFR"/>
    <s v="N"/>
    <n v="4.4459401526193947"/>
    <m/>
  </r>
  <r>
    <s v="T"/>
    <n v="4.0999999999999996"/>
    <n v="20171204"/>
    <s v="CDFO"/>
    <s v="CDFO"/>
    <n v="3"/>
    <s v="021859"/>
    <n v="0"/>
    <m/>
    <m/>
    <m/>
    <m/>
    <n v="1"/>
    <n v="1"/>
    <x v="7"/>
    <n v="1980"/>
    <n v="198007"/>
    <s v="2FS  UPFRR0263"/>
    <m/>
    <s v="2FS  UPFRS0263"/>
    <x v="0"/>
    <s v="W"/>
    <m/>
    <m/>
    <m/>
    <m/>
    <m/>
    <n v="5000"/>
    <n v="28890"/>
    <m/>
    <m/>
    <n v="5000"/>
    <n v="854"/>
    <m/>
    <m/>
    <m/>
    <n v="2.87E-2"/>
    <n v="2"/>
    <m/>
    <m/>
    <m/>
    <s v="R-Bowron R"/>
    <s v="NA"/>
    <x v="26"/>
    <s v="BC"/>
    <s v="FRTH"/>
    <s v="UPFR"/>
    <s v="N"/>
    <n v="2.9560401523018344E-2"/>
    <m/>
  </r>
  <r>
    <s v="N"/>
    <n v="4.0999999999999996"/>
    <n v="20171204"/>
    <s v="CDFO"/>
    <s v="CDFO"/>
    <n v="3"/>
    <s v="!03NOCN9752"/>
    <m/>
    <m/>
    <m/>
    <m/>
    <m/>
    <n v="1"/>
    <n v="2"/>
    <x v="1"/>
    <n v="199711"/>
    <n v="19971118"/>
    <s v="2FS  TOMFR1958"/>
    <s v="2FS  TOMFH1958"/>
    <s v="2FS  TOMFS1958"/>
    <x v="5"/>
    <s v="H"/>
    <s v="P"/>
    <m/>
    <m/>
    <m/>
    <s v="N"/>
    <m/>
    <m/>
    <m/>
    <m/>
    <n v="0"/>
    <n v="11050"/>
    <m/>
    <m/>
    <s v="B"/>
    <m/>
    <m/>
    <m/>
    <m/>
    <m/>
    <s v="R-Shuswap R Middle"/>
    <s v="H-Shuswap River, Middle,"/>
    <x v="11"/>
    <s v="BC"/>
    <s v="FRTH"/>
    <s v="TOMF"/>
    <s v="N"/>
    <s v=""/>
    <m/>
  </r>
  <r>
    <s v="N"/>
    <n v="4.0999999999999996"/>
    <n v="20171204"/>
    <s v="CDFO"/>
    <s v="CDFO"/>
    <n v="3"/>
    <s v="!03NOCN9732"/>
    <m/>
    <m/>
    <m/>
    <m/>
    <m/>
    <n v="1"/>
    <n v="1"/>
    <x v="1"/>
    <n v="199805"/>
    <n v="19980501"/>
    <s v="2FS  TOMMR0253"/>
    <s v="2FS  TOMMH0160"/>
    <s v="2FS  TOMMS0253"/>
    <x v="1"/>
    <s v="H"/>
    <s v="P"/>
    <m/>
    <n v="4.2"/>
    <n v="69"/>
    <s v="N"/>
    <m/>
    <m/>
    <m/>
    <m/>
    <n v="0"/>
    <n v="43490"/>
    <m/>
    <m/>
    <s v="W"/>
    <m/>
    <m/>
    <m/>
    <m/>
    <s v="REL'D TO SPAHOMIN GROWOUT POND"/>
    <s v="R-Nicola R"/>
    <s v="H-Spius Creek H"/>
    <x v="7"/>
    <s v="BC"/>
    <s v="FRTH"/>
    <s v="TOMM"/>
    <s v="N"/>
    <s v=""/>
    <m/>
  </r>
  <r>
    <s v="N"/>
    <n v="4.0999999999999996"/>
    <n v="20171204"/>
    <s v="CDFO"/>
    <s v="CDFO"/>
    <n v="3"/>
    <s v="!03NOCN0325"/>
    <m/>
    <m/>
    <m/>
    <m/>
    <m/>
    <n v="1"/>
    <n v="2"/>
    <x v="21"/>
    <n v="200405"/>
    <n v="200405"/>
    <s v="2FS  TOMFR0161"/>
    <s v="2FS  TOMFH2559"/>
    <s v="2FS  TOMFS0161"/>
    <x v="1"/>
    <s v="H"/>
    <s v="B"/>
    <s v="FR"/>
    <n v="3"/>
    <m/>
    <s v="N"/>
    <m/>
    <m/>
    <m/>
    <m/>
    <n v="0"/>
    <n v="1080"/>
    <m/>
    <m/>
    <s v="B"/>
    <m/>
    <m/>
    <m/>
    <m/>
    <m/>
    <s v="R-Shuswap R Low"/>
    <s v="H-Vernon Schools"/>
    <x v="1"/>
    <s v="BC"/>
    <s v="FRTH"/>
    <s v="TOMF"/>
    <s v="N"/>
    <s v=""/>
    <m/>
  </r>
  <r>
    <s v="T"/>
    <n v="4.0999999999999996"/>
    <n v="20171204"/>
    <s v="CDFO"/>
    <s v="CDFO"/>
    <n v="3"/>
    <s v="023608"/>
    <n v="0"/>
    <m/>
    <m/>
    <m/>
    <m/>
    <n v="1"/>
    <n v="1"/>
    <x v="3"/>
    <n v="198605"/>
    <n v="19860502"/>
    <s v="2FS  UPFRR0263"/>
    <s v="2FS  UPFRH0155"/>
    <s v="2FS  UPFRS0263"/>
    <x v="1"/>
    <s v="H"/>
    <s v="P"/>
    <m/>
    <n v="3.1"/>
    <m/>
    <s v="N"/>
    <n v="5000"/>
    <n v="25127"/>
    <m/>
    <m/>
    <n v="0"/>
    <n v="11209"/>
    <n v="5000"/>
    <n v="178"/>
    <m/>
    <n v="7.0000000000000001E-3"/>
    <n v="1"/>
    <m/>
    <m/>
    <m/>
    <s v="R-Bowron R"/>
    <s v="H-Quesnel River H"/>
    <x v="26"/>
    <s v="BC"/>
    <s v="FRTH"/>
    <s v="UPFR"/>
    <s v="N"/>
    <n v="0.44609384327615714"/>
    <m/>
  </r>
  <r>
    <s v="N"/>
    <n v="4.0999999999999996"/>
    <n v="20171204"/>
    <s v="CDFO"/>
    <s v="CDFO"/>
    <n v="3"/>
    <s v="!03RV8916"/>
    <m/>
    <m/>
    <m/>
    <m/>
    <m/>
    <n v="1"/>
    <n v="2"/>
    <x v="11"/>
    <n v="199005"/>
    <n v="19900504"/>
    <s v="2FS  LWFRR1155"/>
    <s v="2FS  LWFRH0302"/>
    <s v="2FS  LWFRS1155"/>
    <x v="2"/>
    <s v="H"/>
    <s v="B"/>
    <m/>
    <n v="1.3"/>
    <m/>
    <s v="N"/>
    <m/>
    <m/>
    <m/>
    <m/>
    <n v="2"/>
    <n v="492"/>
    <m/>
    <m/>
    <m/>
    <m/>
    <m/>
    <m/>
    <m/>
    <s v="FED FRY RELEASE - EGGTAKE BY HYDRAULIC SAMPLE; MARKED FOR ESCAPEMENT I.D."/>
    <s v="R-Maria Sl"/>
    <s v="H-Alouette River, South H"/>
    <x v="23"/>
    <s v="BC"/>
    <s v="FRTH"/>
    <s v="LWFR"/>
    <s v="N"/>
    <s v=""/>
    <m/>
  </r>
  <r>
    <s v="T"/>
    <n v="4.0999999999999996"/>
    <n v="20171204"/>
    <s v="CDFO"/>
    <s v="CDFO"/>
    <n v="3"/>
    <s v="020322"/>
    <n v="0"/>
    <m/>
    <m/>
    <m/>
    <m/>
    <n v="1"/>
    <n v="2"/>
    <x v="28"/>
    <n v="19910715"/>
    <n v="19910718"/>
    <s v="2FS  UPFRR0272"/>
    <s v="2FS  UPFRH0155"/>
    <s v="2FS  UPFRS0272"/>
    <x v="1"/>
    <s v="H"/>
    <s v="B"/>
    <m/>
    <n v="11"/>
    <n v="96"/>
    <s v="N"/>
    <n v="5000"/>
    <n v="24989"/>
    <m/>
    <m/>
    <n v="0"/>
    <n v="187519"/>
    <m/>
    <m/>
    <s v="B"/>
    <m/>
    <n v="90"/>
    <n v="100"/>
    <m/>
    <s v="TIME OF RELEASE-POST FRESHET.SEE ALSO 020320,020321"/>
    <s v="R-Chilko R"/>
    <s v="H-Quesnel River H"/>
    <x v="0"/>
    <s v="BC"/>
    <s v="FRTH"/>
    <s v="UPFR"/>
    <s v="N"/>
    <n v="7.5040617871863624"/>
    <m/>
  </r>
  <r>
    <s v="N"/>
    <n v="4.0999999999999996"/>
    <n v="20171204"/>
    <s v="CDFO"/>
    <s v="CDFO"/>
    <n v="3"/>
    <s v="!03NOCN97104"/>
    <m/>
    <m/>
    <m/>
    <m/>
    <m/>
    <n v="1"/>
    <n v="2"/>
    <x v="1"/>
    <n v="199905"/>
    <n v="19990507"/>
    <s v="2FS  LWFRR0154"/>
    <s v="2FS  LWFRH0154"/>
    <s v="2FS  LWFRS0154"/>
    <x v="3"/>
    <s v="H"/>
    <s v="B"/>
    <m/>
    <n v="19"/>
    <m/>
    <s v="N"/>
    <m/>
    <m/>
    <m/>
    <m/>
    <n v="0"/>
    <n v="29962"/>
    <m/>
    <m/>
    <s v="B"/>
    <m/>
    <m/>
    <m/>
    <m/>
    <s v="YEARLING RELEASE"/>
    <s v="R-Chehalis R"/>
    <s v="H-Chehalis River H"/>
    <x v="30"/>
    <s v="BC"/>
    <s v="FRTH"/>
    <s v="LWFR"/>
    <s v="N"/>
    <s v=""/>
    <m/>
  </r>
  <r>
    <s v="T"/>
    <n v="4.0999999999999996"/>
    <n v="20171204"/>
    <s v="CDFO"/>
    <s v="CDFO"/>
    <n v="3"/>
    <s v="020323"/>
    <n v="0"/>
    <m/>
    <m/>
    <m/>
    <m/>
    <n v="1"/>
    <n v="2"/>
    <x v="28"/>
    <n v="19911004"/>
    <n v="19911009"/>
    <s v="2FS  UPFRR0272"/>
    <s v="2FS  UPFRH0155"/>
    <s v="2FS  UPFRS0272"/>
    <x v="2"/>
    <s v="H"/>
    <s v="B"/>
    <m/>
    <n v="13.6"/>
    <n v="102"/>
    <s v="N"/>
    <n v="5000"/>
    <n v="24933"/>
    <m/>
    <m/>
    <n v="0"/>
    <n v="9851"/>
    <n v="5000"/>
    <n v="60"/>
    <s v="W"/>
    <n v="2.3999999999999998E-3"/>
    <n v="1"/>
    <n v="100"/>
    <m/>
    <s v="TIME OF RELEASE-FALL. SEE ALSO 020324,020325."/>
    <s v="R-Chilko R"/>
    <s v="H-Quesnel River H"/>
    <x v="0"/>
    <s v="BC"/>
    <s v="FRTH"/>
    <s v="UPFR"/>
    <s v="N"/>
    <n v="0.39509886495808766"/>
    <m/>
  </r>
  <r>
    <s v="T"/>
    <n v="4.0999999999999996"/>
    <n v="20171204"/>
    <s v="CDFO"/>
    <s v="CDFO"/>
    <n v="3"/>
    <s v="022119"/>
    <n v="0"/>
    <m/>
    <m/>
    <m/>
    <m/>
    <n v="1"/>
    <n v="2"/>
    <x v="38"/>
    <n v="19780707"/>
    <n v="19780723"/>
    <s v="2FS  UPFRR0272"/>
    <m/>
    <s v="2FS  UPFRS0272"/>
    <x v="0"/>
    <s v="W"/>
    <s v="E"/>
    <m/>
    <n v="1.7"/>
    <m/>
    <m/>
    <n v="5000"/>
    <n v="73246"/>
    <m/>
    <m/>
    <n v="5000"/>
    <n v="808"/>
    <m/>
    <m/>
    <m/>
    <n v="1.09E-2"/>
    <n v="1"/>
    <m/>
    <m/>
    <m/>
    <s v="R-Chilko R"/>
    <s v="NA"/>
    <x v="0"/>
    <s v="BC"/>
    <s v="FRTH"/>
    <s v="UPFR"/>
    <s v="N"/>
    <n v="1.1031319116402261E-2"/>
    <m/>
  </r>
  <r>
    <s v="T"/>
    <n v="4.0999999999999996"/>
    <n v="20171204"/>
    <s v="CDFO"/>
    <s v="CDFO"/>
    <n v="3"/>
    <s v="020155"/>
    <n v="9"/>
    <m/>
    <m/>
    <m/>
    <m/>
    <n v="1"/>
    <n v="2"/>
    <x v="11"/>
    <n v="19900927"/>
    <n v="19900928"/>
    <s v="2FS  UPFRR0272"/>
    <s v="2FS  UPFRH0155"/>
    <s v="2FS  UPFRS0272"/>
    <x v="2"/>
    <s v="H"/>
    <s v="B"/>
    <m/>
    <n v="9.5299999999999994"/>
    <n v="95"/>
    <s v="N"/>
    <n v="5000"/>
    <n v="84822"/>
    <m/>
    <m/>
    <n v="5000"/>
    <n v="170"/>
    <m/>
    <m/>
    <m/>
    <n v="2E-3"/>
    <n v="30"/>
    <n v="500"/>
    <m/>
    <s v="TIME OF RELEASE- FALL"/>
    <s v="R-Chilko R"/>
    <s v="H-Quesnel River H"/>
    <x v="0"/>
    <s v="BC"/>
    <s v="FRTH"/>
    <s v="UPFR"/>
    <s v="N"/>
    <n v="2.0041970243568886E-3"/>
    <m/>
  </r>
  <r>
    <s v="T"/>
    <n v="4.0999999999999996"/>
    <n v="20171204"/>
    <s v="CDFO"/>
    <s v="CDFO"/>
    <n v="3"/>
    <s v="020156"/>
    <n v="9"/>
    <m/>
    <m/>
    <m/>
    <m/>
    <n v="1"/>
    <n v="2"/>
    <x v="11"/>
    <n v="19900718"/>
    <n v="19900724"/>
    <s v="2FS  UPFRR0272"/>
    <s v="2FS  UPFRH0155"/>
    <s v="2FS  UPFRS0272"/>
    <x v="1"/>
    <s v="H"/>
    <s v="B"/>
    <m/>
    <n v="13.2"/>
    <n v="105"/>
    <s v="N"/>
    <n v="5000"/>
    <n v="83813"/>
    <m/>
    <m/>
    <n v="0"/>
    <n v="192373"/>
    <n v="5000"/>
    <n v="168"/>
    <s v="B"/>
    <n v="2E-3"/>
    <n v="30"/>
    <n v="500"/>
    <m/>
    <s v="TIME OF RELEASE- SUMMER. 55935 RELEASED 60 MI DOWNSTREAM IN CHILCOTIN"/>
    <s v="R-Chilko R"/>
    <s v="H-Quesnel River H"/>
    <x v="0"/>
    <s v="BC"/>
    <s v="FRTH"/>
    <s v="UPFR"/>
    <s v="N"/>
    <n v="2.2952644577810126"/>
    <m/>
  </r>
  <r>
    <s v="N"/>
    <n v="4.0999999999999996"/>
    <n v="20171204"/>
    <s v="CDFO"/>
    <s v="CDFO"/>
    <n v="3"/>
    <s v="!03NOCN9887"/>
    <m/>
    <m/>
    <m/>
    <m/>
    <m/>
    <n v="1"/>
    <n v="2"/>
    <x v="19"/>
    <n v="199904"/>
    <n v="199904"/>
    <s v="2FS  TOMFR0161"/>
    <s v="2FS  TOMFH2559"/>
    <s v="2FS  TOMFS0161"/>
    <x v="1"/>
    <s v="H"/>
    <s v="B"/>
    <s v="FR"/>
    <n v="3"/>
    <m/>
    <s v="N"/>
    <m/>
    <m/>
    <m/>
    <m/>
    <n v="0"/>
    <n v="1100"/>
    <m/>
    <m/>
    <m/>
    <m/>
    <m/>
    <m/>
    <m/>
    <s v="CLASSROOM INCUBATION; SURVIVAL EST. AT 80%."/>
    <s v="R-Shuswap R Low"/>
    <s v="H-Vernon Schools"/>
    <x v="1"/>
    <s v="BC"/>
    <s v="FRTH"/>
    <s v="TOMF"/>
    <s v="N"/>
    <s v=""/>
    <m/>
  </r>
  <r>
    <s v="T"/>
    <n v="4.0999999999999996"/>
    <n v="20171204"/>
    <s v="CDFO"/>
    <s v="CDFO"/>
    <n v="3"/>
    <s v="025539"/>
    <n v="0"/>
    <m/>
    <m/>
    <m/>
    <m/>
    <n v="1"/>
    <n v="2"/>
    <x v="17"/>
    <n v="19890529"/>
    <n v="19890605"/>
    <s v="2FS  UPFRR0272"/>
    <s v="2FS  UPFRH0155"/>
    <s v="2FS  UPFRS0272"/>
    <x v="1"/>
    <s v="H"/>
    <s v="P"/>
    <m/>
    <n v="6.3"/>
    <n v="82"/>
    <s v="N"/>
    <n v="5000"/>
    <n v="51754"/>
    <m/>
    <m/>
    <n v="0"/>
    <n v="341095"/>
    <n v="5000"/>
    <n v="1178"/>
    <m/>
    <n v="2.23E-2"/>
    <n v="1"/>
    <m/>
    <m/>
    <m/>
    <s v="R-Chilko R"/>
    <s v="H-Quesnel River H"/>
    <x v="0"/>
    <s v="BC"/>
    <s v="FRTH"/>
    <s v="UPFR"/>
    <s v="N"/>
    <n v="6.590698303512772"/>
    <m/>
  </r>
  <r>
    <s v="T"/>
    <n v="4.0999999999999996"/>
    <n v="20171204"/>
    <s v="CDFO"/>
    <s v="CDFO"/>
    <n v="3"/>
    <s v="022660"/>
    <n v="0"/>
    <m/>
    <m/>
    <m/>
    <m/>
    <n v="1"/>
    <n v="3"/>
    <x v="26"/>
    <n v="19840531"/>
    <n v="19840601"/>
    <s v="2FS  LWFRR0107"/>
    <s v="2FS  LWFRH0107"/>
    <s v="2FS  LWFRS0229"/>
    <x v="1"/>
    <s v="H"/>
    <s v="B"/>
    <m/>
    <n v="6.1"/>
    <m/>
    <s v="N"/>
    <n v="5000"/>
    <n v="26829"/>
    <m/>
    <m/>
    <n v="0"/>
    <n v="329214"/>
    <n v="5000"/>
    <n v="219"/>
    <m/>
    <n v="8.0999999999999996E-3"/>
    <n v="1"/>
    <m/>
    <m/>
    <m/>
    <s v="R-Chilliwack R"/>
    <s v="H-Chilliwack River H"/>
    <x v="14"/>
    <s v="BC"/>
    <s v="FRTH"/>
    <s v="LWFR"/>
    <s v="N"/>
    <n v="12.270826344627082"/>
    <m/>
  </r>
  <r>
    <s v="T"/>
    <n v="4.0999999999999996"/>
    <n v="20171204"/>
    <s v="CDFO"/>
    <s v="CDFO"/>
    <n v="3"/>
    <s v="025161"/>
    <n v="0"/>
    <m/>
    <m/>
    <m/>
    <m/>
    <n v="1"/>
    <n v="2"/>
    <x v="5"/>
    <n v="19880516"/>
    <n v="19880603"/>
    <s v="2FS  LWFRR0107"/>
    <s v="2FS  LWFRH0107"/>
    <s v="2FS  UPFRS0272"/>
    <x v="1"/>
    <s v="H"/>
    <s v="B"/>
    <m/>
    <n v="7.4"/>
    <m/>
    <s v="N"/>
    <n v="5000"/>
    <n v="25007"/>
    <m/>
    <m/>
    <n v="0"/>
    <n v="111015"/>
    <n v="5000"/>
    <n v="60"/>
    <s v="B"/>
    <n v="2.3999999999999998E-3"/>
    <n v="1"/>
    <m/>
    <m/>
    <s v="UPFR REDS. REPLICATE WITH 025162"/>
    <s v="R-Chilliwack R"/>
    <s v="H-Chilliwack River H"/>
    <x v="0"/>
    <s v="BC"/>
    <s v="FRTH"/>
    <s v="LWFR"/>
    <s v="N"/>
    <n v="4.439356980045587"/>
    <m/>
  </r>
  <r>
    <s v="N"/>
    <n v="4.0999999999999996"/>
    <n v="20171204"/>
    <s v="CDFO"/>
    <s v="CDFO"/>
    <n v="3"/>
    <s v="!03NOCN0254"/>
    <m/>
    <m/>
    <m/>
    <m/>
    <m/>
    <n v="1"/>
    <n v="2"/>
    <x v="20"/>
    <n v="200305"/>
    <n v="200305"/>
    <s v="2FS  TOMFR0161"/>
    <s v="2FS  TOMFH2559"/>
    <s v="2FS  TOMFS0161"/>
    <x v="1"/>
    <s v="H"/>
    <s v="B"/>
    <s v="FR"/>
    <n v="3"/>
    <m/>
    <s v="N"/>
    <m/>
    <m/>
    <m/>
    <m/>
    <n v="0"/>
    <n v="750"/>
    <m/>
    <m/>
    <s v="B"/>
    <m/>
    <m/>
    <m/>
    <m/>
    <m/>
    <s v="R-Shuswap R Low"/>
    <s v="H-Vernon Schools"/>
    <x v="1"/>
    <s v="BC"/>
    <s v="FRTH"/>
    <s v="TOMF"/>
    <s v="N"/>
    <s v=""/>
    <m/>
  </r>
  <r>
    <s v="T"/>
    <n v="4.0999999999999996"/>
    <n v="20171204"/>
    <s v="CDFO"/>
    <s v="CDFO"/>
    <n v="3"/>
    <s v="021820"/>
    <n v="0"/>
    <m/>
    <m/>
    <m/>
    <m/>
    <n v="1"/>
    <n v="2"/>
    <x v="7"/>
    <n v="1980"/>
    <n v="198008"/>
    <s v="2FS  UPFRR0382"/>
    <m/>
    <s v="2FS  UPFRS0155"/>
    <x v="0"/>
    <s v="W"/>
    <m/>
    <m/>
    <m/>
    <m/>
    <m/>
    <n v="5000"/>
    <n v="18260"/>
    <m/>
    <m/>
    <n v="5000"/>
    <n v="92"/>
    <m/>
    <m/>
    <m/>
    <n v="5.0000000000000001E-3"/>
    <n v="2"/>
    <m/>
    <m/>
    <m/>
    <s v="R-Quesnel Lk Out"/>
    <s v="NA"/>
    <x v="5"/>
    <s v="BC"/>
    <s v="FRTH"/>
    <s v="UPFR"/>
    <s v="N"/>
    <n v="5.0383351588170868E-3"/>
    <m/>
  </r>
  <r>
    <s v="T"/>
    <n v="4.0999999999999996"/>
    <n v="20171204"/>
    <s v="CDFO"/>
    <s v="CDFO"/>
    <n v="3"/>
    <s v="024063"/>
    <n v="0"/>
    <m/>
    <m/>
    <m/>
    <m/>
    <n v="1"/>
    <n v="2"/>
    <x v="3"/>
    <n v="198606"/>
    <n v="19860602"/>
    <s v="2FS  LWFRR0107"/>
    <s v="2FS  LWFRH0107"/>
    <s v="2FS  UPFRS0155"/>
    <x v="1"/>
    <s v="H"/>
    <s v="B"/>
    <m/>
    <n v="6.1"/>
    <m/>
    <s v="N"/>
    <n v="5000"/>
    <n v="47532"/>
    <m/>
    <m/>
    <n v="0"/>
    <n v="112148"/>
    <n v="5000"/>
    <n v="1420"/>
    <m/>
    <n v="2.9000000000000001E-2"/>
    <n v="1"/>
    <m/>
    <m/>
    <m/>
    <s v="R-Chilliwack R"/>
    <s v="H-Chilliwack River H"/>
    <x v="5"/>
    <s v="BC"/>
    <s v="FRTH"/>
    <s v="LWFR"/>
    <s v="N"/>
    <n v="2.3594210216275351"/>
    <m/>
  </r>
  <r>
    <s v="T"/>
    <n v="4.0999999999999996"/>
    <n v="20171204"/>
    <s v="CDFO"/>
    <s v="CDFO"/>
    <n v="3"/>
    <s v="020759"/>
    <n v="0"/>
    <m/>
    <m/>
    <m/>
    <m/>
    <n v="1"/>
    <n v="1"/>
    <x v="28"/>
    <n v="199104"/>
    <n v="19910423"/>
    <s v="2FS  UPFRR2311"/>
    <s v="2FS  UPFRH0155"/>
    <s v="2FS  UPFRS2311"/>
    <x v="1"/>
    <s v="H"/>
    <s v="B"/>
    <m/>
    <n v="6"/>
    <n v="82"/>
    <s v="N"/>
    <n v="5000"/>
    <n v="18088"/>
    <m/>
    <m/>
    <n v="5000"/>
    <n v="369"/>
    <n v="0"/>
    <n v="330"/>
    <s v="C"/>
    <n v="0.02"/>
    <n v="30"/>
    <n v="100"/>
    <m/>
    <s v="ACCELERATED INCUBATION. SEE ALSO 020754-020759."/>
    <s v="R-West Road R"/>
    <s v="H-Quesnel River H"/>
    <x v="45"/>
    <s v="BC"/>
    <s v="FRTH"/>
    <s v="UPFR"/>
    <s v="N"/>
    <n v="2.0400265369305618E-2"/>
    <m/>
  </r>
  <r>
    <s v="T"/>
    <n v="4.0999999999999996"/>
    <n v="20171204"/>
    <s v="CDFO"/>
    <s v="CDFO"/>
    <n v="3"/>
    <s v="020760"/>
    <n v="0"/>
    <m/>
    <m/>
    <m/>
    <m/>
    <n v="1"/>
    <n v="2"/>
    <x v="28"/>
    <n v="199104"/>
    <n v="19910423"/>
    <s v="2FS  TOMFR0045"/>
    <s v="2FS  TOMFH0162"/>
    <s v="2FS  TOMFS0045"/>
    <x v="1"/>
    <s v="H"/>
    <s v="B"/>
    <m/>
    <n v="12.7"/>
    <n v="101"/>
    <s v="N"/>
    <n v="5000"/>
    <n v="24746"/>
    <m/>
    <m/>
    <n v="0"/>
    <n v="2616"/>
    <n v="5000"/>
    <n v="124"/>
    <s v="B"/>
    <n v="5.0000000000000001E-3"/>
    <m/>
    <m/>
    <m/>
    <s v="ACCELERATED INCUBATION AT QUESNEL"/>
    <s v="R-Raft R"/>
    <s v="H-Clearwater River, Up, H"/>
    <x v="16"/>
    <s v="BC"/>
    <s v="FRTH"/>
    <s v="TOMF"/>
    <s v="N"/>
    <n v="0.10571405479673483"/>
    <m/>
  </r>
  <r>
    <s v="T"/>
    <n v="4.0999999999999996"/>
    <n v="20171204"/>
    <s v="CDFO"/>
    <s v="CDFO"/>
    <n v="3"/>
    <s v="024119"/>
    <n v="0"/>
    <m/>
    <m/>
    <m/>
    <m/>
    <n v="1"/>
    <n v="1"/>
    <x v="9"/>
    <n v="198803"/>
    <n v="19880302"/>
    <s v="2FS  UPFRR1890"/>
    <s v="2FS  UPFRH0270"/>
    <s v="2FS  UPFRS1890"/>
    <x v="3"/>
    <s v="H"/>
    <s v="P"/>
    <m/>
    <n v="11"/>
    <m/>
    <s v="N"/>
    <n v="5000"/>
    <n v="10645"/>
    <m/>
    <m/>
    <n v="0"/>
    <n v="483"/>
    <n v="5000"/>
    <n v="32"/>
    <s v="W"/>
    <n v="3.0000000000000001E-3"/>
    <n v="1"/>
    <m/>
    <m/>
    <m/>
    <s v="R-Dome Cr"/>
    <s v="H-Penny H"/>
    <x v="15"/>
    <s v="BC"/>
    <s v="FRTH"/>
    <s v="UPFR"/>
    <s v="N"/>
    <n v="4.5373414748708311E-2"/>
    <m/>
  </r>
  <r>
    <s v="T"/>
    <n v="4.0999999999999996"/>
    <n v="20171204"/>
    <s v="CDFO"/>
    <s v="CDFO"/>
    <n v="3"/>
    <s v="023235"/>
    <n v="0"/>
    <m/>
    <m/>
    <m/>
    <m/>
    <n v="1"/>
    <n v="1"/>
    <x v="23"/>
    <n v="198505"/>
    <n v="19850515"/>
    <s v="2FS  LWFRR0152"/>
    <s v="2FS  LWFRH0152"/>
    <s v="2FS  LWFRS0152"/>
    <x v="2"/>
    <s v="H"/>
    <s v="B"/>
    <m/>
    <n v="4"/>
    <m/>
    <s v="N"/>
    <n v="5000"/>
    <n v="35846"/>
    <m/>
    <m/>
    <n v="5000"/>
    <n v="582"/>
    <n v="0"/>
    <n v="375"/>
    <m/>
    <n v="1.6E-2"/>
    <n v="1"/>
    <m/>
    <m/>
    <s v="BIRKEN REARED"/>
    <s v="R-Birkenhead R"/>
    <s v="H-Birkenhead River H"/>
    <x v="12"/>
    <s v="BC"/>
    <s v="FRTH"/>
    <s v="LWFR"/>
    <s v="N"/>
    <n v="1.6236121185069462E-2"/>
    <m/>
  </r>
  <r>
    <s v="T"/>
    <n v="4.0999999999999996"/>
    <n v="20171204"/>
    <s v="CDFO"/>
    <s v="CDFO"/>
    <n v="3"/>
    <s v="024023"/>
    <n v="0"/>
    <m/>
    <m/>
    <m/>
    <m/>
    <n v="1"/>
    <n v="2"/>
    <x v="3"/>
    <n v="198610"/>
    <n v="19861003"/>
    <s v="2FS  TOMFR0156"/>
    <s v="2FS  TOMFH0156"/>
    <s v="2FS  TOMFS0156"/>
    <x v="2"/>
    <s v="H"/>
    <s v="B"/>
    <m/>
    <n v="8.3000000000000007"/>
    <m/>
    <s v="N"/>
    <n v="5000"/>
    <n v="25671"/>
    <m/>
    <m/>
    <m/>
    <m/>
    <m/>
    <m/>
    <m/>
    <m/>
    <n v="3"/>
    <m/>
    <m/>
    <s v="TIME OF REL:FALL SEE 023762-63,023801-02(SM),024024-25(FALL),022722,27,023150"/>
    <s v="R-Eagle R"/>
    <s v="H-Eagle River H"/>
    <x v="6"/>
    <s v="BC"/>
    <s v="FRTH"/>
    <s v="TOMF"/>
    <s v="N"/>
    <n v="0"/>
    <m/>
  </r>
  <r>
    <s v="T"/>
    <n v="4.0999999999999996"/>
    <n v="20171204"/>
    <s v="CDFO"/>
    <s v="CDFO"/>
    <n v="3"/>
    <s v="023024"/>
    <n v="0"/>
    <m/>
    <m/>
    <m/>
    <m/>
    <n v="1"/>
    <n v="1"/>
    <x v="23"/>
    <n v="198504"/>
    <n v="19850424"/>
    <s v="2FS  UPFRR2311"/>
    <s v="2FS  UPFRH0155"/>
    <s v="2FS  UPFRS2311"/>
    <x v="1"/>
    <s v="H"/>
    <s v="B"/>
    <m/>
    <n v="4.9000000000000004"/>
    <m/>
    <s v="N"/>
    <n v="5000"/>
    <n v="26205"/>
    <m/>
    <m/>
    <n v="0"/>
    <n v="35014"/>
    <n v="5000"/>
    <n v="375"/>
    <s v="B"/>
    <n v="1.41E-2"/>
    <n v="1"/>
    <m/>
    <m/>
    <s v="TIME OF RELEASE: LATE. SEE 023026-27(EARLY), 023025(LATE)"/>
    <s v="R-West Road R"/>
    <s v="H-Quesnel River H"/>
    <x v="45"/>
    <s v="BC"/>
    <s v="FRTH"/>
    <s v="UPFR"/>
    <s v="N"/>
    <n v="1.3361572219042168"/>
    <m/>
  </r>
  <r>
    <s v="T"/>
    <n v="4.0999999999999996"/>
    <n v="20171204"/>
    <s v="CDFO"/>
    <s v="CDFO"/>
    <n v="3"/>
    <s v="022814"/>
    <n v="0"/>
    <m/>
    <m/>
    <m/>
    <m/>
    <n v="1"/>
    <n v="1"/>
    <x v="23"/>
    <n v="198504"/>
    <n v="19850415"/>
    <s v="2FS  UPFRR0269"/>
    <s v="2FS  UPFRH0155"/>
    <s v="2FS  UPFRS0269"/>
    <x v="1"/>
    <s v="H"/>
    <s v="P"/>
    <m/>
    <n v="5.3"/>
    <m/>
    <s v="N"/>
    <n v="5000"/>
    <n v="27308"/>
    <m/>
    <m/>
    <n v="0"/>
    <n v="1666"/>
    <n v="5000"/>
    <n v="416"/>
    <m/>
    <n v="1.4999999999999999E-2"/>
    <n v="1"/>
    <m/>
    <m/>
    <m/>
    <s v="R-Willow R/UPFR"/>
    <s v="H-Quesnel River H"/>
    <x v="46"/>
    <s v="BC"/>
    <s v="FRTH"/>
    <s v="UPFR"/>
    <s v="N"/>
    <n v="6.1007763292807965E-2"/>
    <m/>
  </r>
  <r>
    <s v="T"/>
    <n v="4.0999999999999996"/>
    <n v="20171204"/>
    <s v="CDFO"/>
    <s v="CDFO"/>
    <n v="3"/>
    <s v="026020"/>
    <n v="0"/>
    <m/>
    <m/>
    <m/>
    <m/>
    <n v="1"/>
    <n v="2"/>
    <x v="28"/>
    <n v="19920316"/>
    <n v="19920415"/>
    <s v="2FS  UPFRR0155"/>
    <s v="2FS  UPFRH0155"/>
    <s v="2FS  UPFRS0155"/>
    <x v="3"/>
    <s v="H"/>
    <s v="B"/>
    <m/>
    <n v="10.7"/>
    <n v="99"/>
    <s v="N"/>
    <n v="5000"/>
    <n v="22547"/>
    <m/>
    <m/>
    <n v="0"/>
    <n v="110563"/>
    <n v="5000"/>
    <n v="113"/>
    <s v="B"/>
    <n v="5.0000000000000001E-3"/>
    <n v="1"/>
    <n v="100"/>
    <m/>
    <s v="TIME OF RELEASE- YEARLINGS FROM EARTHEN CHANNEL"/>
    <s v="R-Quesnel R"/>
    <s v="H-Quesnel River H"/>
    <x v="5"/>
    <s v="BC"/>
    <s v="FRTH"/>
    <s v="UPFR"/>
    <s v="N"/>
    <n v="4.9036678937330906"/>
    <m/>
  </r>
  <r>
    <s v="T"/>
    <n v="4.0999999999999996"/>
    <n v="20171204"/>
    <s v="CDFO"/>
    <s v="CDFO"/>
    <n v="3"/>
    <s v="180160"/>
    <n v="0"/>
    <m/>
    <m/>
    <m/>
    <m/>
    <n v="1"/>
    <n v="2"/>
    <x v="13"/>
    <n v="19920713"/>
    <n v="19920714"/>
    <s v="2FS  UPFRR0155"/>
    <s v="2FS  UPFRH0155"/>
    <s v="2FS  UPFRS0155"/>
    <x v="1"/>
    <s v="H"/>
    <s v="B"/>
    <m/>
    <n v="11.7"/>
    <n v="99"/>
    <s v="N"/>
    <n v="5000"/>
    <n v="42997"/>
    <m/>
    <m/>
    <n v="0"/>
    <n v="110323"/>
    <n v="5000"/>
    <n v="216"/>
    <s v="C"/>
    <n v="5.0000000000000001E-3"/>
    <n v="120"/>
    <n v="200"/>
    <m/>
    <s v="HATCHERY RELEASE. WHITES.POST FRESHET RELEASE"/>
    <s v="R-Quesnel R"/>
    <s v="H-Quesnel River H"/>
    <x v="5"/>
    <s v="BC"/>
    <s v="FRTH"/>
    <s v="UPFR"/>
    <s v="N"/>
    <n v="2.5658301741981999"/>
    <m/>
  </r>
  <r>
    <s v="T"/>
    <n v="4.0999999999999996"/>
    <n v="20171204"/>
    <s v="CDFO"/>
    <s v="CDFO"/>
    <n v="3"/>
    <s v="025632"/>
    <n v="9"/>
    <m/>
    <m/>
    <m/>
    <m/>
    <n v="1"/>
    <n v="2"/>
    <x v="17"/>
    <n v="19900327"/>
    <n v="19900401"/>
    <s v="2FS  UPFRR0155"/>
    <s v="2FS  UPFRH0155"/>
    <s v="2FS  UPFRS0155"/>
    <x v="3"/>
    <s v="H"/>
    <s v="B"/>
    <m/>
    <n v="12.96"/>
    <n v="106"/>
    <s v="N"/>
    <n v="5000"/>
    <n v="48945"/>
    <m/>
    <m/>
    <n v="0"/>
    <n v="10479"/>
    <n v="5000"/>
    <n v="123"/>
    <s v="P"/>
    <n v="2.5000000000000001E-3"/>
    <n v="1"/>
    <n v="800"/>
    <m/>
    <s v="TIME OF RELEASE- YEARLING. UPPER EARTHEN CHANNEL REARED"/>
    <s v="R-Quesnel R"/>
    <s v="H-Quesnel River H"/>
    <x v="5"/>
    <s v="BC"/>
    <s v="FRTH"/>
    <s v="UPFR"/>
    <s v="N"/>
    <n v="0.21409745632853203"/>
    <m/>
  </r>
  <r>
    <s v="T"/>
    <n v="4.0999999999999996"/>
    <n v="20171204"/>
    <s v="CDFO"/>
    <s v="CDFO"/>
    <n v="3"/>
    <s v="180543"/>
    <n v="0"/>
    <m/>
    <m/>
    <m/>
    <m/>
    <n v="1"/>
    <n v="1"/>
    <x v="13"/>
    <n v="19930410"/>
    <n v="19930410"/>
    <s v="2FS  UPFRR1890"/>
    <s v="2FS  UPFRH0270"/>
    <s v="2FS  UPFRS1890"/>
    <x v="3"/>
    <s v="H"/>
    <s v="P"/>
    <m/>
    <n v="11.8"/>
    <n v="100"/>
    <s v="N"/>
    <n v="5000"/>
    <n v="26729"/>
    <m/>
    <m/>
    <n v="5000"/>
    <n v="270"/>
    <n v="0"/>
    <n v="264"/>
    <s v="C"/>
    <n v="0.01"/>
    <n v="1"/>
    <m/>
    <m/>
    <m/>
    <s v="R-Dome Cr"/>
    <s v="H-Penny H"/>
    <x v="15"/>
    <s v="BC"/>
    <s v="FRTH"/>
    <s v="UPFR"/>
    <s v="N"/>
    <n v="1.0101388005537056E-2"/>
    <m/>
  </r>
  <r>
    <s v="T"/>
    <n v="4.0999999999999996"/>
    <n v="20171204"/>
    <s v="CDFO"/>
    <s v="CDFO"/>
    <n v="3"/>
    <s v="023025"/>
    <n v="0"/>
    <m/>
    <m/>
    <m/>
    <m/>
    <n v="1"/>
    <n v="1"/>
    <x v="23"/>
    <n v="198504"/>
    <n v="19850424"/>
    <s v="2FS  UPFRR2311"/>
    <s v="2FS  UPFRH0155"/>
    <s v="2FS  UPFRS2311"/>
    <x v="1"/>
    <s v="H"/>
    <s v="B"/>
    <m/>
    <n v="4.9000000000000004"/>
    <m/>
    <s v="N"/>
    <n v="5000"/>
    <n v="25269"/>
    <m/>
    <m/>
    <n v="0"/>
    <n v="35014"/>
    <n v="5000"/>
    <n v="125"/>
    <s v="B"/>
    <n v="4.8999999999999998E-3"/>
    <n v="1"/>
    <m/>
    <m/>
    <s v="TIME OF RELEASE: LATE. SEE 023026-27(EARLY), 023024(LATE)"/>
    <s v="R-West Road R"/>
    <s v="H-Quesnel River H"/>
    <x v="45"/>
    <s v="BC"/>
    <s v="FRTH"/>
    <s v="UPFR"/>
    <s v="N"/>
    <n v="1.3856504016779454"/>
    <m/>
  </r>
  <r>
    <s v="T"/>
    <n v="4.0999999999999996"/>
    <n v="20171204"/>
    <s v="CDFO"/>
    <s v="CDFO"/>
    <n v="3"/>
    <s v="023026"/>
    <n v="0"/>
    <m/>
    <m/>
    <m/>
    <m/>
    <n v="1"/>
    <n v="1"/>
    <x v="23"/>
    <n v="198504"/>
    <n v="19850410"/>
    <s v="2FS  UPFRR2311"/>
    <s v="2FS  UPFRH0155"/>
    <s v="2FS  UPFRS2311"/>
    <x v="1"/>
    <s v="H"/>
    <s v="B"/>
    <m/>
    <n v="4.3"/>
    <m/>
    <s v="N"/>
    <n v="5000"/>
    <n v="27656"/>
    <m/>
    <m/>
    <n v="0"/>
    <n v="38190"/>
    <n v="5000"/>
    <n v="66"/>
    <s v="B"/>
    <n v="2.3999999999999998E-3"/>
    <n v="1"/>
    <m/>
    <m/>
    <s v="TIME OF RELEASE: EARLY. SEE 023027(EARLY),023024-25(LATE)"/>
    <s v="R-West Road R"/>
    <s v="H-Quesnel River H"/>
    <x v="45"/>
    <s v="BC"/>
    <s v="FRTH"/>
    <s v="UPFR"/>
    <s v="N"/>
    <n v="1.3808938385883713"/>
    <m/>
  </r>
  <r>
    <s v="T"/>
    <n v="4.0999999999999996"/>
    <n v="20171204"/>
    <s v="CDFO"/>
    <s v="CDFO"/>
    <n v="3"/>
    <s v="026021"/>
    <n v="0"/>
    <m/>
    <m/>
    <m/>
    <m/>
    <n v="1"/>
    <n v="2"/>
    <x v="28"/>
    <n v="19920316"/>
    <n v="19920415"/>
    <s v="2FS  UPFRR0155"/>
    <s v="2FS  UPFRH0155"/>
    <s v="2FS  UPFRS0155"/>
    <x v="3"/>
    <s v="H"/>
    <s v="B"/>
    <m/>
    <n v="10.7"/>
    <n v="99"/>
    <s v="N"/>
    <n v="5000"/>
    <n v="22660"/>
    <m/>
    <m/>
    <n v="0"/>
    <n v="110563"/>
    <m/>
    <m/>
    <s v="B"/>
    <m/>
    <n v="1"/>
    <n v="100"/>
    <m/>
    <s v="TIME OF RELEASE- YEARLINGS FROM EARTHEN CHANNEL"/>
    <s v="R-Quesnel R"/>
    <s v="H-Quesnel River H"/>
    <x v="5"/>
    <s v="BC"/>
    <s v="FRTH"/>
    <s v="UPFR"/>
    <s v="N"/>
    <n v="4.8792144748455426"/>
    <m/>
  </r>
  <r>
    <s v="T"/>
    <n v="4.0999999999999996"/>
    <n v="20171204"/>
    <s v="CDFO"/>
    <s v="CDFO"/>
    <n v="3"/>
    <s v="024534"/>
    <n v="0"/>
    <m/>
    <m/>
    <m/>
    <m/>
    <n v="1"/>
    <n v="2"/>
    <x v="9"/>
    <n v="198704"/>
    <n v="19870409"/>
    <s v="2FS  TOMFR1958"/>
    <s v="2FS  TOMFH1958"/>
    <s v="2FS  TOMFS1958"/>
    <x v="1"/>
    <s v="H"/>
    <s v="B"/>
    <m/>
    <n v="3.7"/>
    <m/>
    <s v="N"/>
    <n v="5000"/>
    <n v="26009"/>
    <m/>
    <m/>
    <n v="0"/>
    <n v="271591"/>
    <m/>
    <m/>
    <m/>
    <m/>
    <n v="1"/>
    <m/>
    <m/>
    <s v="TIME AND SIZE: EARLY RELEASE"/>
    <s v="R-Shuswap R Middle"/>
    <s v="H-Shuswap River, Middle,"/>
    <x v="11"/>
    <s v="BC"/>
    <s v="FRTH"/>
    <s v="TOMF"/>
    <s v="N"/>
    <n v="10.442193087008343"/>
    <m/>
  </r>
  <r>
    <s v="T"/>
    <n v="4.0999999999999996"/>
    <n v="20171204"/>
    <s v="CDFO"/>
    <s v="CDFO"/>
    <n v="3"/>
    <s v="025106"/>
    <n v="0"/>
    <m/>
    <m/>
    <m/>
    <m/>
    <n v="1"/>
    <n v="2"/>
    <x v="5"/>
    <n v="198806"/>
    <n v="19880606"/>
    <s v="2FS  UPFRR0155"/>
    <s v="2FS  UPFRH0155"/>
    <s v="2FS  UPFRS0155"/>
    <x v="1"/>
    <s v="H"/>
    <s v="B"/>
    <m/>
    <n v="6.8"/>
    <n v="84"/>
    <s v="N"/>
    <n v="5000"/>
    <n v="26286"/>
    <m/>
    <m/>
    <n v="5000"/>
    <n v="45"/>
    <m/>
    <m/>
    <m/>
    <n v="1.6999999999999999E-3"/>
    <n v="1"/>
    <m/>
    <m/>
    <s v="HATCHERY-LATE RELEASE"/>
    <s v="R-Quesnel R"/>
    <s v="H-Quesnel River H"/>
    <x v="5"/>
    <s v="BC"/>
    <s v="FRTH"/>
    <s v="UPFR"/>
    <s v="N"/>
    <n v="1.711937913718329E-3"/>
    <m/>
  </r>
  <r>
    <s v="T"/>
    <n v="4.0999999999999996"/>
    <n v="20171204"/>
    <s v="CDFO"/>
    <s v="CDFO"/>
    <n v="3"/>
    <s v="180434"/>
    <n v="0"/>
    <m/>
    <m/>
    <m/>
    <m/>
    <n v="1"/>
    <n v="2"/>
    <x v="13"/>
    <n v="19920504"/>
    <n v="19920518"/>
    <s v="2FS  LWFRR0107"/>
    <s v="2FS  LWFRH0107"/>
    <s v="2FS  LWFRS0107"/>
    <x v="1"/>
    <s v="H"/>
    <s v="P"/>
    <m/>
    <n v="8.5"/>
    <m/>
    <s v="N"/>
    <n v="5000"/>
    <n v="24523"/>
    <m/>
    <m/>
    <n v="0"/>
    <n v="187254"/>
    <n v="5000"/>
    <n v="82"/>
    <s v="B"/>
    <n v="3.3E-3"/>
    <n v="1"/>
    <m/>
    <m/>
    <s v="COMBINE WITH 180435"/>
    <s v="R-Chilliwack R"/>
    <s v="H-Chilliwack River H"/>
    <x v="9"/>
    <s v="BC"/>
    <s v="FRTH"/>
    <s v="LWFR"/>
    <s v="N"/>
    <n v="7.6358520572523751"/>
    <m/>
  </r>
  <r>
    <s v="T"/>
    <n v="4.0999999999999996"/>
    <n v="20171204"/>
    <s v="CDFO"/>
    <s v="CDFO"/>
    <n v="3"/>
    <s v="020331"/>
    <n v="0"/>
    <m/>
    <m/>
    <m/>
    <m/>
    <n v="1"/>
    <n v="2"/>
    <x v="28"/>
    <n v="19910406"/>
    <n v="19910503"/>
    <s v="2FS  LWFRR0107"/>
    <s v="2FS  LWFRH0107"/>
    <s v="2FS  LWFRS0107"/>
    <x v="1"/>
    <s v="H"/>
    <s v="B"/>
    <m/>
    <n v="5.5"/>
    <m/>
    <s v="W"/>
    <n v="5000"/>
    <n v="23351"/>
    <m/>
    <m/>
    <n v="0"/>
    <n v="216869"/>
    <n v="5000"/>
    <n v="236"/>
    <s v="B"/>
    <n v="0.01"/>
    <n v="1"/>
    <m/>
    <m/>
    <s v="COMBINE W/020332 ACCIDENTAL RELEASE. SIZE RANGE 4-7.1G. FUNGUS."/>
    <s v="R-Chilliwack R"/>
    <s v="H-Chilliwack River H"/>
    <x v="9"/>
    <s v="BC"/>
    <s v="FRTH"/>
    <s v="LWFR"/>
    <s v="N"/>
    <n v="9.2873538606483663"/>
    <m/>
  </r>
  <r>
    <s v="T"/>
    <n v="4.0999999999999996"/>
    <n v="20171204"/>
    <s v="CDFO"/>
    <s v="CDFO"/>
    <n v="3"/>
    <s v="024859"/>
    <n v="0"/>
    <m/>
    <m/>
    <m/>
    <m/>
    <n v="1"/>
    <n v="1"/>
    <x v="17"/>
    <n v="198904"/>
    <n v="19890417"/>
    <s v="2FS  TOMMR0253"/>
    <s v="2FS  TOMMH0160"/>
    <s v="2FS  TOMMS0253"/>
    <x v="1"/>
    <s v="H"/>
    <s v="B"/>
    <m/>
    <n v="5"/>
    <n v="77"/>
    <s v="N"/>
    <n v="5000"/>
    <n v="25735"/>
    <m/>
    <m/>
    <n v="5000"/>
    <n v="104"/>
    <m/>
    <m/>
    <m/>
    <n v="4.0000000000000001E-3"/>
    <n v="1"/>
    <m/>
    <m/>
    <s v="IMPRINT"/>
    <s v="R-Nicola R"/>
    <s v="H-Spius Creek H"/>
    <x v="7"/>
    <s v="BC"/>
    <s v="FRTH"/>
    <s v="TOMM"/>
    <s v="N"/>
    <n v="4.0411890421604814E-3"/>
    <m/>
  </r>
  <r>
    <s v="T"/>
    <n v="4.0999999999999996"/>
    <n v="20171204"/>
    <s v="CDFO"/>
    <s v="CDFO"/>
    <n v="3"/>
    <s v="023017"/>
    <n v="0"/>
    <m/>
    <m/>
    <m/>
    <m/>
    <n v="1"/>
    <n v="2"/>
    <x v="23"/>
    <n v="198505"/>
    <n v="19850520"/>
    <s v="2FS  UPFRR0155"/>
    <s v="2FS  UPFRH0155"/>
    <s v="2FS  UPFRS0155"/>
    <x v="1"/>
    <s v="H"/>
    <s v="B"/>
    <m/>
    <n v="3.1"/>
    <m/>
    <s v="N"/>
    <n v="5000"/>
    <n v="26389"/>
    <m/>
    <m/>
    <n v="0"/>
    <n v="391"/>
    <m/>
    <m/>
    <m/>
    <m/>
    <n v="1"/>
    <m/>
    <m/>
    <s v="LATE RELEASE - WHITE X WHITE"/>
    <s v="R-Quesnel R"/>
    <s v="H-Quesnel River H"/>
    <x v="5"/>
    <s v="BC"/>
    <s v="FRTH"/>
    <s v="UPFR"/>
    <s v="N"/>
    <n v="1.4816779718822237E-2"/>
    <m/>
  </r>
  <r>
    <s v="T"/>
    <n v="4.0999999999999996"/>
    <n v="20171204"/>
    <s v="CDFO"/>
    <s v="CDFO"/>
    <n v="3"/>
    <s v="023022"/>
    <n v="0"/>
    <m/>
    <m/>
    <m/>
    <m/>
    <n v="1"/>
    <n v="1"/>
    <x v="23"/>
    <n v="198503"/>
    <n v="19850321"/>
    <s v="2FS  UPFRR0352"/>
    <s v="2FS  UPFRH0155"/>
    <s v="2FS  UPFRS0352"/>
    <x v="1"/>
    <s v="H"/>
    <s v="B"/>
    <m/>
    <n v="3.6"/>
    <m/>
    <s v="N"/>
    <n v="5000"/>
    <n v="27317"/>
    <m/>
    <m/>
    <n v="0"/>
    <n v="457"/>
    <m/>
    <m/>
    <s v="B"/>
    <m/>
    <n v="1"/>
    <m/>
    <m/>
    <s v="TIME OF RELEASE: EARLY.SEE 023018-23."/>
    <s v="R-Cariboo R Up"/>
    <s v="H-Quesnel River H"/>
    <x v="25"/>
    <s v="BC"/>
    <s v="FRTH"/>
    <s v="UPFR"/>
    <s v="N"/>
    <n v="1.6729509096899367E-2"/>
    <m/>
  </r>
  <r>
    <s v="T"/>
    <n v="4.0999999999999996"/>
    <n v="20171204"/>
    <s v="CDFO"/>
    <s v="CDFO"/>
    <n v="3"/>
    <s v="023023"/>
    <n v="0"/>
    <m/>
    <m/>
    <m/>
    <m/>
    <n v="1"/>
    <n v="1"/>
    <x v="23"/>
    <n v="198505"/>
    <n v="19850502"/>
    <s v="2FS  UPFRR0352"/>
    <s v="2FS  UPFRH0155"/>
    <s v="2FS  UPFRS0352"/>
    <x v="1"/>
    <s v="H"/>
    <s v="B"/>
    <m/>
    <n v="3.2"/>
    <m/>
    <s v="N"/>
    <n v="5000"/>
    <n v="13519"/>
    <m/>
    <m/>
    <n v="0"/>
    <n v="2353"/>
    <m/>
    <m/>
    <s v="B"/>
    <m/>
    <n v="1"/>
    <m/>
    <m/>
    <s v="TIME OF RELEASE: LATE"/>
    <s v="R-Cariboo R Up"/>
    <s v="H-Quesnel River H"/>
    <x v="25"/>
    <s v="BC"/>
    <s v="FRTH"/>
    <s v="UPFR"/>
    <s v="N"/>
    <n v="0.17405133515792587"/>
    <m/>
  </r>
  <r>
    <s v="T"/>
    <n v="4.0999999999999996"/>
    <n v="20171204"/>
    <s v="CDFO"/>
    <s v="CDFO"/>
    <n v="3"/>
    <s v="183233"/>
    <n v="0"/>
    <m/>
    <m/>
    <m/>
    <m/>
    <n v="1"/>
    <n v="1"/>
    <x v="1"/>
    <n v="19990416"/>
    <n v="19990416"/>
    <s v="2FS  UPFRR1890"/>
    <s v="2FS  UPFRH0270"/>
    <s v="2FS  UPFRS1890"/>
    <x v="3"/>
    <s v="H"/>
    <s v="P"/>
    <m/>
    <n v="15.13"/>
    <m/>
    <s v="N"/>
    <n v="5000"/>
    <n v="25114"/>
    <m/>
    <m/>
    <n v="0"/>
    <n v="1093"/>
    <m/>
    <m/>
    <s v="B"/>
    <m/>
    <m/>
    <m/>
    <m/>
    <m/>
    <s v="R-Dome Cr"/>
    <s v="H-Penny H"/>
    <x v="15"/>
    <s v="BC"/>
    <s v="FRTH"/>
    <s v="UPFR"/>
    <s v="N"/>
    <n v="4.3521541769530936E-2"/>
    <m/>
  </r>
  <r>
    <s v="T"/>
    <n v="4.0999999999999996"/>
    <n v="20171204"/>
    <s v="CDFO"/>
    <s v="CDFO"/>
    <n v="3"/>
    <s v="183203"/>
    <n v="0"/>
    <m/>
    <m/>
    <m/>
    <m/>
    <n v="1"/>
    <n v="1"/>
    <x v="32"/>
    <n v="19980417"/>
    <n v="19980417"/>
    <s v="2FS  UPFRR1890"/>
    <s v="2FS  UPFRH0270"/>
    <s v="2FS  UPFRS1890"/>
    <x v="3"/>
    <s v="H"/>
    <s v="P"/>
    <m/>
    <n v="11"/>
    <n v="101"/>
    <s v="N"/>
    <n v="5000"/>
    <n v="25061"/>
    <m/>
    <m/>
    <n v="0"/>
    <n v="250"/>
    <m/>
    <m/>
    <s v="B"/>
    <m/>
    <n v="1"/>
    <n v="100"/>
    <m/>
    <m/>
    <s v="R-Dome Cr"/>
    <s v="H-Penny H"/>
    <x v="15"/>
    <s v="BC"/>
    <s v="FRTH"/>
    <s v="UPFR"/>
    <s v="N"/>
    <n v="9.9756593910857502E-3"/>
    <m/>
  </r>
  <r>
    <s v="T"/>
    <n v="4.0999999999999996"/>
    <n v="20171204"/>
    <s v="CDFO"/>
    <s v="CDFO"/>
    <n v="3"/>
    <s v="022128"/>
    <n v="0"/>
    <m/>
    <m/>
    <m/>
    <m/>
    <n v="1"/>
    <n v="1"/>
    <x v="24"/>
    <n v="198206"/>
    <n v="19820602"/>
    <s v="2FS  LWFRR0107"/>
    <s v="2FS  LWFRH0107"/>
    <s v="2FS  LWFRS0107"/>
    <x v="1"/>
    <s v="H"/>
    <s v="P"/>
    <m/>
    <n v="3.8"/>
    <m/>
    <s v="N"/>
    <n v="5000"/>
    <n v="4638"/>
    <m/>
    <m/>
    <n v="0"/>
    <n v="309"/>
    <n v="5000"/>
    <n v="28"/>
    <m/>
    <n v="6.0000000000000001E-3"/>
    <n v="1"/>
    <m/>
    <m/>
    <m/>
    <s v="R-Chilliwack R"/>
    <s v="H-Chilliwack River H"/>
    <x v="9"/>
    <s v="BC"/>
    <s v="FRTH"/>
    <s v="LWFR"/>
    <s v="N"/>
    <n v="6.6623544631306597E-2"/>
    <m/>
  </r>
  <r>
    <s v="T"/>
    <n v="4.0999999999999996"/>
    <n v="20171204"/>
    <s v="CDFO"/>
    <s v="CDFO"/>
    <n v="3"/>
    <s v="025247"/>
    <n v="0"/>
    <m/>
    <m/>
    <m/>
    <m/>
    <n v="1"/>
    <n v="1"/>
    <x v="17"/>
    <n v="199004"/>
    <n v="19900410"/>
    <s v="2FS  UPFRR1890"/>
    <s v="2FS  UPFRH0270"/>
    <s v="2FS  UPFRS1890"/>
    <x v="3"/>
    <s v="H"/>
    <s v="P"/>
    <m/>
    <n v="12.2"/>
    <m/>
    <s v="N"/>
    <n v="5000"/>
    <n v="10318"/>
    <m/>
    <m/>
    <n v="0"/>
    <n v="687"/>
    <m/>
    <m/>
    <s v="B"/>
    <m/>
    <n v="1"/>
    <m/>
    <m/>
    <m/>
    <s v="R-Dome Cr"/>
    <s v="H-Penny H"/>
    <x v="15"/>
    <s v="BC"/>
    <s v="FRTH"/>
    <s v="UPFR"/>
    <s v="N"/>
    <n v="6.6582671060282997E-2"/>
    <m/>
  </r>
  <r>
    <s v="T"/>
    <n v="4.0999999999999996"/>
    <n v="20171204"/>
    <s v="CDFO"/>
    <s v="CDFO"/>
    <n v="3"/>
    <s v="024120"/>
    <n v="0"/>
    <m/>
    <m/>
    <m/>
    <m/>
    <n v="1"/>
    <n v="1"/>
    <x v="9"/>
    <n v="198803"/>
    <n v="19880302"/>
    <s v="2FS  UPFRR1890"/>
    <s v="2FS  UPFRH0270"/>
    <s v="2FS  UPFRS1890"/>
    <x v="3"/>
    <s v="H"/>
    <s v="P"/>
    <m/>
    <n v="11"/>
    <m/>
    <s v="N"/>
    <n v="5000"/>
    <n v="10089"/>
    <m/>
    <m/>
    <n v="0"/>
    <n v="482"/>
    <n v="5000"/>
    <n v="30"/>
    <s v="W"/>
    <n v="3.0000000000000001E-3"/>
    <n v="1"/>
    <m/>
    <m/>
    <m/>
    <s v="R-Dome Cr"/>
    <s v="H-Penny H"/>
    <x v="15"/>
    <s v="BC"/>
    <s v="FRTH"/>
    <s v="UPFR"/>
    <s v="N"/>
    <n v="4.7774804242244027E-2"/>
    <m/>
  </r>
  <r>
    <s v="T"/>
    <n v="4.0999999999999996"/>
    <n v="20171204"/>
    <s v="CDFO"/>
    <s v="CDFO"/>
    <n v="3"/>
    <s v="023049"/>
    <n v="0"/>
    <m/>
    <m/>
    <m/>
    <m/>
    <n v="1"/>
    <n v="1"/>
    <x v="23"/>
    <n v="198504"/>
    <n v="19850413"/>
    <s v="2FS  UPFRR0280"/>
    <s v="2FS  UPFRH0155"/>
    <s v="2FS  UPFRS0280"/>
    <x v="1"/>
    <s v="H"/>
    <s v="P"/>
    <m/>
    <n v="4.5999999999999996"/>
    <m/>
    <s v="N"/>
    <n v="5000"/>
    <n v="53076"/>
    <m/>
    <m/>
    <n v="0"/>
    <n v="48990"/>
    <n v="5000"/>
    <n v="265"/>
    <s v="B"/>
    <n v="5.0000000000000001E-3"/>
    <n v="1"/>
    <m/>
    <m/>
    <m/>
    <s v="R-Baezaeko R"/>
    <s v="H-Quesnel River H"/>
    <x v="38"/>
    <s v="BC"/>
    <s v="FRTH"/>
    <s v="UPFR"/>
    <s v="N"/>
    <n v="0.92301605245308616"/>
    <m/>
  </r>
  <r>
    <s v="T"/>
    <n v="4.0999999999999996"/>
    <n v="20171204"/>
    <s v="CDFO"/>
    <s v="CDFO"/>
    <n v="3"/>
    <s v="023054"/>
    <n v="0"/>
    <m/>
    <m/>
    <m/>
    <m/>
    <n v="1"/>
    <n v="2"/>
    <x v="23"/>
    <n v="198505"/>
    <n v="19850525"/>
    <s v="2FS  TOMFR0161"/>
    <s v="2FS  TOMFH1958"/>
    <s v="2FS  TOMFS0161"/>
    <x v="1"/>
    <s v="H"/>
    <s v="B"/>
    <m/>
    <n v="5.2"/>
    <m/>
    <s v="N"/>
    <n v="5000"/>
    <n v="51470"/>
    <m/>
    <m/>
    <n v="0"/>
    <n v="14491"/>
    <n v="5000"/>
    <n v="1050"/>
    <m/>
    <n v="0.02"/>
    <n v="2"/>
    <m/>
    <m/>
    <s v="TIME OF RELEASE-LATE"/>
    <s v="R-Shuswap R Low"/>
    <s v="H-Shuswap River, Middle,"/>
    <x v="1"/>
    <s v="BC"/>
    <s v="FRTH"/>
    <s v="TOMF"/>
    <s v="N"/>
    <n v="0.28154264620167085"/>
    <m/>
  </r>
  <r>
    <s v="T"/>
    <n v="4.0999999999999996"/>
    <n v="20171204"/>
    <s v="CDFO"/>
    <s v="CDFO"/>
    <n v="3"/>
    <s v="181019"/>
    <n v="0"/>
    <m/>
    <m/>
    <m/>
    <m/>
    <n v="1"/>
    <n v="1"/>
    <x v="4"/>
    <n v="19940410"/>
    <n v="19940410"/>
    <s v="2FS  UPFRR1890"/>
    <s v="2FS  UPFRH0270"/>
    <s v="2FS  UPFRS1890"/>
    <x v="3"/>
    <s v="H"/>
    <s v="P"/>
    <m/>
    <n v="10.5"/>
    <n v="96"/>
    <s v="N"/>
    <n v="5000"/>
    <n v="27364"/>
    <m/>
    <m/>
    <n v="0"/>
    <n v="2723"/>
    <n v="5000"/>
    <n v="276"/>
    <s v="W"/>
    <n v="0.01"/>
    <n v="1"/>
    <n v="100"/>
    <m/>
    <m/>
    <s v="R-Dome Cr"/>
    <s v="H-Penny H"/>
    <x v="15"/>
    <s v="BC"/>
    <s v="FRTH"/>
    <s v="UPFR"/>
    <s v="N"/>
    <n v="9.9510305510890226E-2"/>
    <m/>
  </r>
  <r>
    <s v="T"/>
    <n v="4.0999999999999996"/>
    <n v="20171204"/>
    <s v="CDFO"/>
    <s v="CDFO"/>
    <n v="3"/>
    <s v="183242"/>
    <n v="0"/>
    <m/>
    <m/>
    <m/>
    <m/>
    <n v="1"/>
    <n v="1"/>
    <x v="19"/>
    <n v="20000419"/>
    <n v="20000419"/>
    <s v="2FS  UPFRR1890"/>
    <s v="2FS  UPFRH0270"/>
    <s v="2FS  UPFRS1890"/>
    <x v="3"/>
    <s v="H"/>
    <s v="P"/>
    <m/>
    <n v="12.8"/>
    <n v="108"/>
    <s v="N"/>
    <n v="5000"/>
    <n v="24451"/>
    <m/>
    <m/>
    <n v="5000"/>
    <n v="756"/>
    <n v="0"/>
    <n v="715"/>
    <s v="B"/>
    <n v="0.03"/>
    <n v="1"/>
    <n v="100"/>
    <m/>
    <m/>
    <s v="R-Dome Cr"/>
    <s v="H-Penny H"/>
    <x v="15"/>
    <s v="BC"/>
    <s v="FRTH"/>
    <s v="UPFR"/>
    <s v="N"/>
    <n v="3.0918980818780417E-2"/>
    <m/>
  </r>
  <r>
    <s v="T"/>
    <n v="4.0999999999999996"/>
    <n v="20171204"/>
    <s v="CDFO"/>
    <s v="CDFO"/>
    <n v="3"/>
    <s v="180728"/>
    <n v="0"/>
    <m/>
    <m/>
    <m/>
    <m/>
    <n v="1"/>
    <n v="1"/>
    <x v="13"/>
    <n v="199304"/>
    <n v="199306"/>
    <s v="2FS  LWFRR2072"/>
    <s v="2FS  LWFRH0152"/>
    <s v="2FS  LWFRS0152"/>
    <x v="3"/>
    <s v="H"/>
    <s v="B"/>
    <m/>
    <n v="19"/>
    <m/>
    <s v="N"/>
    <n v="5000"/>
    <n v="27125"/>
    <m/>
    <m/>
    <n v="0"/>
    <n v="7875"/>
    <m/>
    <m/>
    <s v="B"/>
    <m/>
    <m/>
    <m/>
    <m/>
    <s v="COMPARE RESULTS OF 1+ RELEASE TO EARLIER YEARS' 0+ RELEASES"/>
    <s v="R-Fee Ch"/>
    <s v="H-Birkenhead River H"/>
    <x v="12"/>
    <s v="BC"/>
    <s v="FRTH"/>
    <s v="LWFR"/>
    <s v="N"/>
    <n v="0.29032258064516131"/>
    <m/>
  </r>
  <r>
    <s v="T"/>
    <n v="4.0999999999999996"/>
    <n v="20171204"/>
    <s v="CDFO"/>
    <s v="CDFO"/>
    <n v="3"/>
    <s v="020332"/>
    <n v="0"/>
    <m/>
    <m/>
    <m/>
    <m/>
    <n v="1"/>
    <n v="2"/>
    <x v="28"/>
    <n v="19910406"/>
    <n v="19910503"/>
    <s v="2FS  LWFRR0107"/>
    <s v="2FS  LWFRH0107"/>
    <s v="2FS  LWFRS0107"/>
    <x v="1"/>
    <s v="H"/>
    <s v="B"/>
    <m/>
    <n v="5.5"/>
    <m/>
    <s v="W"/>
    <n v="5000"/>
    <n v="23540"/>
    <m/>
    <m/>
    <n v="0"/>
    <n v="216869"/>
    <n v="5000"/>
    <n v="47"/>
    <s v="B"/>
    <n v="2E-3"/>
    <n v="1"/>
    <m/>
    <m/>
    <s v="COMBINE W/020331. ACCIDENTAL RELEASE. SIZE RANGE 4-7.1G. FUNGUS"/>
    <s v="R-Chilliwack R"/>
    <s v="H-Chilliwack River H"/>
    <x v="9"/>
    <s v="BC"/>
    <s v="FRTH"/>
    <s v="LWFR"/>
    <s v="N"/>
    <n v="9.2127867459643156"/>
    <m/>
  </r>
  <r>
    <s v="T"/>
    <n v="4.0999999999999996"/>
    <n v="20171204"/>
    <s v="CDFO"/>
    <s v="CDFO"/>
    <n v="3"/>
    <s v="180212"/>
    <n v="0"/>
    <m/>
    <m/>
    <m/>
    <m/>
    <n v="1"/>
    <n v="3"/>
    <x v="2"/>
    <n v="19950531"/>
    <n v="19950607"/>
    <s v="2FS  LWFRR0107"/>
    <s v="2FS  LWFRH0107"/>
    <s v="2FS  LWFRS0107"/>
    <x v="1"/>
    <s v="H"/>
    <s v="P"/>
    <m/>
    <n v="5.8"/>
    <m/>
    <s v="N"/>
    <n v="5000"/>
    <n v="24677"/>
    <m/>
    <m/>
    <n v="0"/>
    <n v="283603"/>
    <n v="5000"/>
    <n v="151"/>
    <s v="B"/>
    <n v="6.1000000000000004E-3"/>
    <n v="30"/>
    <n v="977"/>
    <m/>
    <s v="TIME OF RELEASE- LATE. SEE 180211 &amp; 182123-24. OLD WIRE."/>
    <s v="R-Chilliwack R"/>
    <s v="H-Chilliwack River H"/>
    <x v="9"/>
    <s v="BC"/>
    <s v="FRTH"/>
    <s v="LWFR"/>
    <s v="N"/>
    <n v="11.492604449487377"/>
    <m/>
  </r>
  <r>
    <s v="T"/>
    <n v="4.0999999999999996"/>
    <n v="20171204"/>
    <s v="CDFO"/>
    <s v="CDFO"/>
    <n v="3"/>
    <s v="182241"/>
    <n v="0"/>
    <m/>
    <m/>
    <m/>
    <m/>
    <n v="1"/>
    <n v="1"/>
    <x v="2"/>
    <n v="199604"/>
    <n v="19960420"/>
    <s v="2FS  TOMMR1387"/>
    <s v="2FS  TOMMH0160"/>
    <s v="2FS  TOMMS1387"/>
    <x v="3"/>
    <s v="H"/>
    <s v="P"/>
    <m/>
    <n v="15.3"/>
    <n v="109"/>
    <s v="N"/>
    <n v="5000"/>
    <n v="25608"/>
    <m/>
    <m/>
    <m/>
    <m/>
    <m/>
    <m/>
    <m/>
    <m/>
    <n v="1"/>
    <n v="500"/>
    <m/>
    <s v="YEARLING RELEASE"/>
    <s v="R-Coldwater R"/>
    <s v="H-Spius Creek H"/>
    <x v="17"/>
    <s v="BC"/>
    <s v="FRTH"/>
    <s v="TOMM"/>
    <s v="N"/>
    <n v="0"/>
    <m/>
  </r>
  <r>
    <s v="T"/>
    <n v="4.0999999999999996"/>
    <n v="20171204"/>
    <s v="CDFO"/>
    <s v="CDFO"/>
    <n v="3"/>
    <s v="020430"/>
    <n v="0"/>
    <m/>
    <m/>
    <m/>
    <m/>
    <n v="1"/>
    <n v="2"/>
    <x v="11"/>
    <n v="19900515"/>
    <n v="19900515"/>
    <s v="2FS  LWFRR0107"/>
    <s v="2FS  LWFRH0107"/>
    <s v="2FS  LWFRS0107"/>
    <x v="1"/>
    <s v="H"/>
    <s v="P"/>
    <m/>
    <n v="8.1999999999999993"/>
    <m/>
    <s v="N"/>
    <n v="5000"/>
    <n v="23160"/>
    <m/>
    <m/>
    <n v="0"/>
    <n v="102968"/>
    <n v="5000"/>
    <n v="1800"/>
    <s v="B"/>
    <n v="7.2099999999999997E-2"/>
    <n v="30"/>
    <n v="500"/>
    <m/>
    <s v="COMBINE WITH 020431.PROGENY OF BOWRON TRANSPLANT."/>
    <s v="R-Chilliwack R"/>
    <s v="H-Chilliwack River H"/>
    <x v="9"/>
    <s v="BC"/>
    <s v="FRTH"/>
    <s v="LWFR"/>
    <s v="N"/>
    <n v="4.4459412780656304"/>
    <m/>
  </r>
  <r>
    <s v="T"/>
    <n v="4.0999999999999996"/>
    <n v="20171204"/>
    <s v="CDFO"/>
    <s v="CDFO"/>
    <n v="3"/>
    <s v="022658"/>
    <n v="0"/>
    <m/>
    <m/>
    <m/>
    <m/>
    <n v="1"/>
    <n v="3"/>
    <x v="26"/>
    <n v="19840531"/>
    <n v="19840601"/>
    <s v="2FS  LWFRR0107"/>
    <s v="2FS  LWFRH0107"/>
    <s v="2FS  LWFRS0229"/>
    <x v="1"/>
    <s v="H"/>
    <s v="B"/>
    <m/>
    <n v="6.1"/>
    <m/>
    <s v="N"/>
    <n v="5000"/>
    <n v="26088"/>
    <m/>
    <m/>
    <n v="0"/>
    <n v="323310"/>
    <n v="5000"/>
    <n v="475"/>
    <m/>
    <n v="1.7899999999999999E-2"/>
    <n v="1"/>
    <m/>
    <m/>
    <m/>
    <s v="R-Chilliwack R"/>
    <s v="H-Chilliwack River H"/>
    <x v="14"/>
    <s v="BC"/>
    <s v="FRTH"/>
    <s v="LWFR"/>
    <s v="N"/>
    <n v="12.393054277828886"/>
    <m/>
  </r>
  <r>
    <s v="T"/>
    <n v="4.0999999999999996"/>
    <n v="20171204"/>
    <s v="CDFO"/>
    <s v="CDFO"/>
    <n v="3"/>
    <s v="182124"/>
    <n v="0"/>
    <m/>
    <m/>
    <m/>
    <m/>
    <n v="1"/>
    <n v="3"/>
    <x v="2"/>
    <n v="19950531"/>
    <n v="19950607"/>
    <s v="2FS  LWFRR0107"/>
    <s v="2FS  LWFRH0107"/>
    <s v="2FS  LWFRS0107"/>
    <x v="1"/>
    <s v="H"/>
    <s v="P"/>
    <m/>
    <n v="5.8"/>
    <m/>
    <s v="N"/>
    <n v="5000"/>
    <n v="24501"/>
    <m/>
    <m/>
    <n v="0"/>
    <n v="281685"/>
    <n v="5000"/>
    <n v="160"/>
    <s v="B"/>
    <n v="6.4999999999999997E-3"/>
    <n v="30"/>
    <n v="920"/>
    <m/>
    <s v="TIME OF RELEASE- LATE. SEE 180211-12 &amp; 182123. NEW WIRE."/>
    <s v="R-Chilliwack R"/>
    <s v="H-Chilliwack River H"/>
    <x v="9"/>
    <s v="BC"/>
    <s v="FRTH"/>
    <s v="LWFR"/>
    <s v="N"/>
    <n v="11.496877678462104"/>
    <m/>
  </r>
  <r>
    <s v="T"/>
    <n v="4.0999999999999996"/>
    <n v="20171204"/>
    <s v="CDFO"/>
    <s v="CDFO"/>
    <n v="3"/>
    <s v="181421"/>
    <n v="0"/>
    <m/>
    <m/>
    <m/>
    <m/>
    <n v="1"/>
    <n v="3"/>
    <x v="18"/>
    <n v="19940530"/>
    <n v="19940606"/>
    <s v="2FS  LWFRR0107"/>
    <s v="2FS  LWFRH0107"/>
    <s v="2FS  LWFRS0107"/>
    <x v="1"/>
    <s v="H"/>
    <s v="P"/>
    <m/>
    <n v="6.3"/>
    <m/>
    <s v="N"/>
    <n v="5000"/>
    <n v="48993"/>
    <m/>
    <m/>
    <n v="0"/>
    <n v="1382493"/>
    <n v="5000"/>
    <n v="790"/>
    <s v="B"/>
    <n v="1.5900000000000001E-2"/>
    <n v="1"/>
    <n v="1556"/>
    <m/>
    <s v="PRODUCTION LATE RELEASE"/>
    <s v="R-Chilliwack R"/>
    <s v="H-Chilliwack River H"/>
    <x v="9"/>
    <s v="BC"/>
    <s v="FRTH"/>
    <s v="LWFR"/>
    <s v="N"/>
    <n v="28.218174024860694"/>
    <m/>
  </r>
  <r>
    <s v="T"/>
    <n v="4.0999999999999996"/>
    <n v="20171204"/>
    <s v="CDFO"/>
    <s v="CDFO"/>
    <n v="3"/>
    <s v="022659"/>
    <n v="0"/>
    <m/>
    <m/>
    <m/>
    <m/>
    <n v="1"/>
    <n v="3"/>
    <x v="26"/>
    <n v="19840531"/>
    <n v="19840601"/>
    <s v="2FS  LWFRR0107"/>
    <s v="2FS  LWFRH0107"/>
    <s v="2FS  LWFRS0229"/>
    <x v="1"/>
    <s v="H"/>
    <s v="B"/>
    <m/>
    <n v="6.1"/>
    <m/>
    <s v="N"/>
    <n v="5000"/>
    <n v="24015"/>
    <m/>
    <m/>
    <n v="0"/>
    <n v="297349"/>
    <n v="5000"/>
    <n v="415"/>
    <m/>
    <n v="1.7000000000000001E-2"/>
    <n v="1"/>
    <m/>
    <m/>
    <m/>
    <s v="R-Chilliwack R"/>
    <s v="H-Chilliwack River H"/>
    <x v="14"/>
    <s v="BC"/>
    <s v="FRTH"/>
    <s v="LWFR"/>
    <s v="N"/>
    <n v="12.381803039766812"/>
    <m/>
  </r>
  <r>
    <s v="T"/>
    <n v="4.0999999999999996"/>
    <n v="20171204"/>
    <s v="CDFO"/>
    <s v="CDFO"/>
    <n v="3"/>
    <s v="022422"/>
    <n v="0"/>
    <m/>
    <m/>
    <m/>
    <m/>
    <n v="1"/>
    <n v="3"/>
    <x v="15"/>
    <n v="19830603"/>
    <n v="19830604"/>
    <s v="2FS  LWFRR0107"/>
    <s v="2FS  LWFRH0107"/>
    <s v="2FS  LWFRS0229"/>
    <x v="1"/>
    <s v="H"/>
    <s v="B"/>
    <m/>
    <n v="6.9"/>
    <m/>
    <s v="N"/>
    <n v="5000"/>
    <n v="73504"/>
    <m/>
    <m/>
    <n v="0"/>
    <n v="1046321"/>
    <n v="5000"/>
    <n v="904"/>
    <m/>
    <n v="1.21E-2"/>
    <n v="1"/>
    <m/>
    <m/>
    <m/>
    <s v="R-Chilliwack R"/>
    <s v="H-Chilliwack River H"/>
    <x v="14"/>
    <s v="BC"/>
    <s v="FRTH"/>
    <s v="LWFR"/>
    <s v="N"/>
    <n v="14.234885176316935"/>
    <m/>
  </r>
  <r>
    <s v="T"/>
    <n v="4.0999999999999996"/>
    <n v="20171204"/>
    <s v="CDFO"/>
    <s v="CDFO"/>
    <n v="3"/>
    <s v="026161"/>
    <n v="0"/>
    <m/>
    <m/>
    <m/>
    <m/>
    <n v="1"/>
    <n v="2"/>
    <x v="11"/>
    <n v="19900504"/>
    <n v="19900504"/>
    <s v="2FS  LWFRR2509"/>
    <s v="2FS  LWFRH0154"/>
    <s v="2FS  LWFRS2509"/>
    <x v="1"/>
    <s v="H"/>
    <s v="P"/>
    <m/>
    <n v="2.17"/>
    <n v="61"/>
    <s v="N"/>
    <n v="5000"/>
    <n v="5265"/>
    <m/>
    <m/>
    <n v="5000"/>
    <n v="17"/>
    <m/>
    <m/>
    <m/>
    <n v="3.2000000000000002E-3"/>
    <n v="30"/>
    <n v="301"/>
    <m/>
    <s v="STOCK REBUILDING"/>
    <s v="R-Hicks Cr"/>
    <s v="H-Chehalis River H"/>
    <x v="35"/>
    <s v="BC"/>
    <s v="FRTH"/>
    <s v="LWFR"/>
    <s v="N"/>
    <n v="3.2288698955365621E-3"/>
    <m/>
  </r>
  <r>
    <s v="T"/>
    <n v="4.0999999999999996"/>
    <n v="20171204"/>
    <s v="CDFO"/>
    <s v="CDFO"/>
    <n v="3"/>
    <s v="026160"/>
    <n v="0"/>
    <m/>
    <m/>
    <m/>
    <m/>
    <n v="1"/>
    <n v="2"/>
    <x v="11"/>
    <n v="19900504"/>
    <n v="19900504"/>
    <s v="2FS  LWFRR2509"/>
    <s v="2FS  LWFRH0154"/>
    <s v="2FS  LWFRS2509"/>
    <x v="1"/>
    <s v="H"/>
    <s v="P"/>
    <m/>
    <n v="2.17"/>
    <n v="61"/>
    <s v="N"/>
    <n v="5000"/>
    <n v="4911"/>
    <m/>
    <m/>
    <n v="5000"/>
    <n v="16"/>
    <m/>
    <m/>
    <m/>
    <n v="3.2000000000000002E-3"/>
    <n v="30"/>
    <n v="301"/>
    <m/>
    <s v="STOCK REBUILDING"/>
    <s v="R-Hicks Cr"/>
    <s v="H-Chehalis River H"/>
    <x v="35"/>
    <s v="BC"/>
    <s v="FRTH"/>
    <s v="LWFR"/>
    <s v="N"/>
    <n v="3.2579922622683771E-3"/>
    <m/>
  </r>
  <r>
    <s v="T"/>
    <n v="4.0999999999999996"/>
    <n v="20171204"/>
    <s v="CDFO"/>
    <s v="CDFO"/>
    <n v="3"/>
    <s v="022317"/>
    <n v="0"/>
    <m/>
    <m/>
    <m/>
    <m/>
    <n v="1"/>
    <n v="1"/>
    <x v="24"/>
    <n v="198207"/>
    <n v="19820729"/>
    <s v="2FS  UPFRR0262"/>
    <s v="2FS  UPFRH0270"/>
    <s v="2FS  UPFRS0262"/>
    <x v="2"/>
    <s v="H"/>
    <s v="B"/>
    <m/>
    <n v="1.6"/>
    <m/>
    <s v="N"/>
    <n v="5000"/>
    <n v="26287"/>
    <m/>
    <m/>
    <n v="0"/>
    <n v="3524"/>
    <n v="5000"/>
    <n v="1530"/>
    <m/>
    <n v="5.5E-2"/>
    <n v="8"/>
    <m/>
    <m/>
    <s v="NO IMPRINTING"/>
    <s v="R-Slim Cr"/>
    <s v="H-Penny H"/>
    <x v="21"/>
    <s v="BC"/>
    <s v="FRTH"/>
    <s v="UPFR"/>
    <s v="N"/>
    <n v="0.1340586601742306"/>
    <m/>
  </r>
  <r>
    <s v="T"/>
    <n v="4.0999999999999996"/>
    <n v="20171204"/>
    <s v="CDFO"/>
    <s v="CDFO"/>
    <n v="3"/>
    <s v="023040"/>
    <n v="0"/>
    <m/>
    <m/>
    <m/>
    <m/>
    <n v="1"/>
    <n v="1"/>
    <x v="23"/>
    <n v="19850406"/>
    <n v="19850408"/>
    <s v="2FS  UPFRR0263"/>
    <s v="2FS  UPFRH0155"/>
    <s v="2FS  UPFRS0263"/>
    <x v="1"/>
    <s v="H"/>
    <s v="P"/>
    <m/>
    <n v="3.9"/>
    <m/>
    <s v="N"/>
    <n v="5000"/>
    <n v="30904"/>
    <m/>
    <m/>
    <n v="0"/>
    <n v="17690"/>
    <m/>
    <m/>
    <s v="B"/>
    <m/>
    <n v="1"/>
    <m/>
    <m/>
    <s v="2 RELEASE SITES ON BOWRON"/>
    <s v="R-Bowron R"/>
    <s v="H-Quesnel River H"/>
    <x v="26"/>
    <s v="BC"/>
    <s v="FRTH"/>
    <s v="UPFR"/>
    <s v="N"/>
    <n v="0.57241780999223402"/>
    <m/>
  </r>
  <r>
    <s v="T"/>
    <n v="4.0999999999999996"/>
    <n v="20171204"/>
    <s v="CDFO"/>
    <s v="CDFO"/>
    <n v="3"/>
    <s v="022754"/>
    <n v="0"/>
    <m/>
    <m/>
    <m/>
    <m/>
    <n v="1"/>
    <n v="1"/>
    <x v="23"/>
    <n v="19850406"/>
    <n v="19850408"/>
    <s v="2FS  UPFRR0263"/>
    <s v="2FS  UPFRH0155"/>
    <s v="2FS  UPFRS0263"/>
    <x v="1"/>
    <s v="H"/>
    <s v="P"/>
    <m/>
    <n v="3.9"/>
    <m/>
    <s v="N"/>
    <n v="5000"/>
    <n v="27971"/>
    <m/>
    <m/>
    <n v="0"/>
    <n v="19220"/>
    <m/>
    <m/>
    <s v="B"/>
    <m/>
    <n v="1"/>
    <m/>
    <m/>
    <m/>
    <s v="R-Bowron R"/>
    <s v="H-Quesnel River H"/>
    <x v="26"/>
    <s v="BC"/>
    <s v="FRTH"/>
    <s v="UPFR"/>
    <s v="N"/>
    <n v="0.6871402524042759"/>
    <m/>
  </r>
  <r>
    <s v="T"/>
    <n v="4.0999999999999996"/>
    <n v="20171204"/>
    <s v="CDFO"/>
    <s v="CDFO"/>
    <n v="3"/>
    <s v="182123"/>
    <n v="0"/>
    <m/>
    <m/>
    <m/>
    <m/>
    <n v="1"/>
    <n v="3"/>
    <x v="2"/>
    <n v="19950515"/>
    <n v="19950528"/>
    <s v="2FS  LWFRR0107"/>
    <s v="2FS  LWFRH0107"/>
    <s v="2FS  LWFRS0107"/>
    <x v="1"/>
    <s v="H"/>
    <s v="P"/>
    <m/>
    <n v="6"/>
    <m/>
    <s v="N"/>
    <n v="5000"/>
    <n v="23660"/>
    <m/>
    <m/>
    <n v="0"/>
    <n v="470329"/>
    <n v="5000"/>
    <n v="397"/>
    <s v="B"/>
    <n v="1.6500000000000001E-2"/>
    <n v="30"/>
    <n v="787"/>
    <m/>
    <s v="TIME OF RELEASE-EARLY. SEE 180211-12; 182124. NEW WIRE"/>
    <s v="R-Chilliwack R"/>
    <s v="H-Chilliwack River H"/>
    <x v="9"/>
    <s v="BC"/>
    <s v="FRTH"/>
    <s v="LWFR"/>
    <s v="N"/>
    <n v="19.878655959425192"/>
    <m/>
  </r>
  <r>
    <s v="T"/>
    <n v="4.0999999999999996"/>
    <n v="20171204"/>
    <s v="CDFO"/>
    <s v="CDFO"/>
    <n v="3"/>
    <s v="181445"/>
    <n v="0"/>
    <m/>
    <m/>
    <m/>
    <m/>
    <n v="1"/>
    <n v="2"/>
    <x v="18"/>
    <n v="19950403"/>
    <n v="19950412"/>
    <s v="2FS  UPFRR0155"/>
    <s v="2FS  UPFRH0155"/>
    <s v="2FS  UPFRS0155"/>
    <x v="3"/>
    <s v="H"/>
    <s v="B"/>
    <m/>
    <n v="11.8"/>
    <n v="99"/>
    <s v="N"/>
    <n v="5000"/>
    <n v="73231"/>
    <m/>
    <m/>
    <n v="0"/>
    <n v="169777"/>
    <m/>
    <m/>
    <s v="B"/>
    <m/>
    <n v="1"/>
    <n v="100"/>
    <m/>
    <s v="YEARLING RELEASE"/>
    <s v="R-Quesnel R"/>
    <s v="H-Quesnel River H"/>
    <x v="5"/>
    <s v="BC"/>
    <s v="FRTH"/>
    <s v="UPFR"/>
    <s v="N"/>
    <n v="2.3183760975543146"/>
    <m/>
  </r>
  <r>
    <s v="T"/>
    <n v="4.0999999999999996"/>
    <n v="20171204"/>
    <s v="CDFO"/>
    <s v="CDFO"/>
    <n v="3"/>
    <s v="180835"/>
    <n v="0"/>
    <m/>
    <m/>
    <m/>
    <m/>
    <n v="1"/>
    <n v="2"/>
    <x v="13"/>
    <n v="19930331"/>
    <n v="19930417"/>
    <s v="2FS  UPFRR0155"/>
    <s v="2FS  UPFRH0155"/>
    <s v="2FS  UPFRS0155"/>
    <x v="3"/>
    <s v="H"/>
    <s v="B"/>
    <m/>
    <n v="12.8"/>
    <n v="102"/>
    <s v="N"/>
    <n v="5000"/>
    <n v="53088"/>
    <m/>
    <m/>
    <n v="0"/>
    <n v="222862"/>
    <n v="5000"/>
    <n v="179"/>
    <s v="B"/>
    <n v="3.3999999999999998E-3"/>
    <n v="1"/>
    <n v="100"/>
    <m/>
    <s v="REDS.YEARLING RELEASE FROM CHANNEL"/>
    <s v="R-Quesnel R"/>
    <s v="H-Quesnel River H"/>
    <x v="5"/>
    <s v="BC"/>
    <s v="FRTH"/>
    <s v="UPFR"/>
    <s v="N"/>
    <n v="4.1979731766124173"/>
    <m/>
  </r>
  <r>
    <s v="T"/>
    <n v="4.0999999999999996"/>
    <n v="20171204"/>
    <s v="CDFO"/>
    <s v="CDFO"/>
    <n v="3"/>
    <s v="020262"/>
    <n v="9"/>
    <m/>
    <m/>
    <m/>
    <m/>
    <n v="1"/>
    <n v="2"/>
    <x v="11"/>
    <n v="19910328"/>
    <n v="19910430"/>
    <s v="2FS  UPFRR0155"/>
    <s v="2FS  UPFRH0155"/>
    <s v="2FS  UPFRS0155"/>
    <x v="3"/>
    <s v="H"/>
    <s v="B"/>
    <m/>
    <n v="11.2"/>
    <n v="103"/>
    <s v="N"/>
    <n v="5000"/>
    <n v="61407"/>
    <m/>
    <m/>
    <n v="0"/>
    <n v="215446"/>
    <n v="5000"/>
    <n v="178"/>
    <s v="B"/>
    <n v="2.8999999999999998E-3"/>
    <n v="30"/>
    <m/>
    <m/>
    <s v="TIME OF RELEASE- YEARLING. EARTHEN CHANNEL REARED"/>
    <s v="R-Quesnel R"/>
    <s v="H-Quesnel River H"/>
    <x v="5"/>
    <s v="BC"/>
    <s v="FRTH"/>
    <s v="UPFR"/>
    <s v="N"/>
    <n v="3.5084925171397399"/>
    <m/>
  </r>
  <r>
    <s v="T"/>
    <n v="4.0999999999999996"/>
    <n v="20171204"/>
    <s v="CDFO"/>
    <s v="CDFO"/>
    <n v="3"/>
    <s v="025542"/>
    <n v="9"/>
    <m/>
    <m/>
    <m/>
    <m/>
    <n v="1"/>
    <n v="3"/>
    <x v="5"/>
    <n v="19880524"/>
    <n v="19880607"/>
    <s v="2FS  LWFRR0107"/>
    <s v="2FS  LWFRH0107"/>
    <s v="2FS  LWFRS0107"/>
    <x v="1"/>
    <s v="H"/>
    <s v="P"/>
    <m/>
    <n v="4.2"/>
    <m/>
    <s v="N"/>
    <n v="5000"/>
    <n v="49911"/>
    <m/>
    <m/>
    <n v="0"/>
    <n v="564676"/>
    <n v="5000"/>
    <n v="180"/>
    <s v="B"/>
    <n v="3.5999999999999999E-3"/>
    <n v="1"/>
    <m/>
    <m/>
    <s v="LOWER FRASER STOCK-FALL WHITES. INTERNAL REPLICATE."/>
    <s v="R-Chilliwack R"/>
    <s v="H-Chilliwack River H"/>
    <x v="9"/>
    <s v="BC"/>
    <s v="FRTH"/>
    <s v="LWFR"/>
    <s v="N"/>
    <n v="11.313658311794995"/>
    <m/>
  </r>
  <r>
    <s v="T"/>
    <n v="4.0999999999999996"/>
    <n v="20171204"/>
    <s v="CDFO"/>
    <s v="CDFO"/>
    <n v="3"/>
    <s v="024214"/>
    <n v="0"/>
    <m/>
    <m/>
    <m/>
    <m/>
    <n v="1"/>
    <n v="2"/>
    <x v="9"/>
    <n v="198704"/>
    <n v="19870424"/>
    <s v="2FS  UPFRR0272"/>
    <s v="2FS  UPFRH0155"/>
    <s v="2FS  UPFRS0272"/>
    <x v="1"/>
    <s v="H"/>
    <s v="P"/>
    <m/>
    <n v="3.9"/>
    <m/>
    <s v="N"/>
    <n v="5000"/>
    <n v="26872"/>
    <m/>
    <m/>
    <n v="0"/>
    <n v="7134"/>
    <n v="5000"/>
    <n v="86"/>
    <m/>
    <n v="3.2000000000000002E-3"/>
    <n v="2"/>
    <m/>
    <m/>
    <s v="RERPLICATE WITH 024213, 024214-16, 024251-52 &amp; 023809-10"/>
    <s v="R-Chilko R"/>
    <s v="H-Quesnel River H"/>
    <x v="0"/>
    <s v="BC"/>
    <s v="FRTH"/>
    <s v="UPFR"/>
    <s v="N"/>
    <n v="0.26548079785650491"/>
    <m/>
  </r>
  <r>
    <s v="T"/>
    <n v="4.0999999999999996"/>
    <n v="20171204"/>
    <s v="CDFO"/>
    <s v="CDFO"/>
    <n v="3"/>
    <s v="023415"/>
    <n v="0"/>
    <m/>
    <m/>
    <m/>
    <m/>
    <n v="1"/>
    <n v="3"/>
    <x v="23"/>
    <n v="19850606"/>
    <n v="19850607"/>
    <s v="2FS  LWFRR0107"/>
    <s v="2FS  LWFRH0107"/>
    <s v="2FS  LWFRS0107"/>
    <x v="1"/>
    <s v="H"/>
    <s v="B"/>
    <m/>
    <n v="5.6"/>
    <m/>
    <s v="N"/>
    <n v="5000"/>
    <n v="14892"/>
    <m/>
    <m/>
    <n v="0"/>
    <n v="147001"/>
    <n v="5000"/>
    <n v="228"/>
    <m/>
    <n v="1.5100000000000001E-2"/>
    <n v="11"/>
    <m/>
    <m/>
    <s v="TIME OF RELEASE - NORMAL. FALL-WHITES. SEE 023414-023419."/>
    <s v="R-Chilliwack R"/>
    <s v="H-Chilliwack River H"/>
    <x v="9"/>
    <s v="BC"/>
    <s v="FRTH"/>
    <s v="LWFR"/>
    <s v="N"/>
    <n v="9.8711388665055058"/>
    <m/>
  </r>
  <r>
    <s v="T"/>
    <n v="4.0999999999999996"/>
    <n v="20171204"/>
    <s v="CDFO"/>
    <s v="CDFO"/>
    <n v="3"/>
    <s v="023417"/>
    <n v="0"/>
    <m/>
    <m/>
    <m/>
    <m/>
    <n v="1"/>
    <n v="3"/>
    <x v="23"/>
    <n v="19850616"/>
    <n v="19850617"/>
    <s v="2FS  LWFRR0107"/>
    <s v="2FS  LWFRH0107"/>
    <s v="2FS  LWFRS0107"/>
    <x v="1"/>
    <s v="H"/>
    <s v="B"/>
    <m/>
    <n v="6.8"/>
    <m/>
    <s v="N"/>
    <n v="5000"/>
    <n v="14233"/>
    <m/>
    <m/>
    <n v="0"/>
    <n v="148368"/>
    <n v="5000"/>
    <n v="1069"/>
    <m/>
    <n v="6.9900000000000004E-2"/>
    <n v="20"/>
    <m/>
    <m/>
    <s v="TIME OF RELEASE - LATE. FALL WHITES. SEE 023414-023419."/>
    <s v="R-Chilliwack R"/>
    <s v="H-Chilliwack River H"/>
    <x v="9"/>
    <s v="BC"/>
    <s v="FRTH"/>
    <s v="LWFR"/>
    <s v="N"/>
    <n v="10.424225391695355"/>
    <m/>
  </r>
  <r>
    <s v="T"/>
    <n v="4.0999999999999996"/>
    <n v="20171204"/>
    <s v="CDFO"/>
    <s v="CDFO"/>
    <n v="3"/>
    <s v="024562"/>
    <n v="0"/>
    <m/>
    <m/>
    <m/>
    <m/>
    <n v="1"/>
    <n v="1"/>
    <x v="9"/>
    <n v="19870908"/>
    <n v="19870915"/>
    <s v="2FS  TOMMR0253"/>
    <s v="2FS  TOMMH0160"/>
    <s v="2FS  TOMMS0253"/>
    <x v="2"/>
    <s v="H"/>
    <s v="B"/>
    <m/>
    <n v="9.6"/>
    <m/>
    <s v="N"/>
    <n v="5000"/>
    <n v="30322"/>
    <m/>
    <m/>
    <n v="0"/>
    <n v="10684"/>
    <n v="5000"/>
    <n v="618"/>
    <m/>
    <n v="0.02"/>
    <n v="1"/>
    <m/>
    <m/>
    <m/>
    <s v="R-Nicola R"/>
    <s v="H-Spius Creek H"/>
    <x v="7"/>
    <s v="BC"/>
    <s v="FRTH"/>
    <s v="TOMM"/>
    <s v="N"/>
    <n v="0.35235142800606822"/>
    <m/>
  </r>
  <r>
    <s v="T"/>
    <n v="4.0999999999999996"/>
    <n v="20171204"/>
    <s v="CDFO"/>
    <s v="CDFO"/>
    <n v="3"/>
    <s v="024745"/>
    <n v="0"/>
    <m/>
    <m/>
    <m/>
    <m/>
    <n v="1"/>
    <n v="1"/>
    <x v="5"/>
    <n v="19880409"/>
    <n v="19880411"/>
    <s v="2FS  UPFRR0263"/>
    <s v="2FS  UPFRH0155"/>
    <s v="2FS  UPFRS0263"/>
    <x v="1"/>
    <s v="H"/>
    <s v="P"/>
    <m/>
    <n v="4.8"/>
    <n v="75"/>
    <s v="N"/>
    <n v="5000"/>
    <n v="24917"/>
    <m/>
    <m/>
    <n v="0"/>
    <n v="68369"/>
    <m/>
    <m/>
    <m/>
    <m/>
    <m/>
    <m/>
    <m/>
    <s v="REP. TAGCODES 024743,44,46"/>
    <s v="R-Bowron R"/>
    <s v="H-Quesnel River H"/>
    <x v="26"/>
    <s v="BC"/>
    <s v="FRTH"/>
    <s v="UPFR"/>
    <s v="N"/>
    <n v="2.7438696472287996"/>
    <m/>
  </r>
  <r>
    <s v="T"/>
    <n v="4.0999999999999996"/>
    <n v="20171204"/>
    <s v="CDFO"/>
    <s v="CDFO"/>
    <n v="3"/>
    <s v="024224"/>
    <n v="0"/>
    <m/>
    <m/>
    <m/>
    <m/>
    <n v="1"/>
    <n v="1"/>
    <x v="9"/>
    <n v="198704"/>
    <n v="19870406"/>
    <s v="2FS  UPFRR0352"/>
    <s v="2FS  UPFRH0155"/>
    <s v="2FS  UPFRS0352"/>
    <x v="1"/>
    <s v="H"/>
    <s v="P"/>
    <m/>
    <n v="4"/>
    <m/>
    <s v="N"/>
    <n v="5000"/>
    <n v="27096"/>
    <m/>
    <m/>
    <n v="0"/>
    <n v="17029"/>
    <m/>
    <m/>
    <m/>
    <m/>
    <n v="1"/>
    <m/>
    <m/>
    <s v="3 REL. SITES ON UPPER CARIBOO"/>
    <s v="R-Cariboo R Up"/>
    <s v="H-Quesnel River H"/>
    <x v="25"/>
    <s v="BC"/>
    <s v="FRTH"/>
    <s v="UPFR"/>
    <s v="N"/>
    <n v="0.62846914673752585"/>
    <m/>
  </r>
  <r>
    <s v="T"/>
    <n v="4.0999999999999996"/>
    <n v="20171204"/>
    <s v="CDFO"/>
    <s v="CDFO"/>
    <n v="3"/>
    <s v="024746"/>
    <n v="0"/>
    <m/>
    <m/>
    <m/>
    <m/>
    <n v="1"/>
    <n v="1"/>
    <x v="5"/>
    <n v="19880409"/>
    <n v="19880411"/>
    <s v="2FS  UPFRR0263"/>
    <s v="2FS  UPFRH0155"/>
    <s v="2FS  UPFRS0263"/>
    <x v="1"/>
    <s v="H"/>
    <s v="P"/>
    <m/>
    <n v="4.8"/>
    <n v="75"/>
    <s v="N"/>
    <n v="5000"/>
    <n v="24478"/>
    <m/>
    <m/>
    <n v="0"/>
    <n v="67165"/>
    <m/>
    <m/>
    <m/>
    <m/>
    <m/>
    <m/>
    <m/>
    <s v="REP. TAGCODES 024743,44,45"/>
    <s v="R-Bowron R"/>
    <s v="H-Quesnel River H"/>
    <x v="26"/>
    <s v="BC"/>
    <s v="FRTH"/>
    <s v="UPFR"/>
    <s v="N"/>
    <n v="2.7438924748753983"/>
    <m/>
  </r>
  <r>
    <s v="T"/>
    <n v="4.0999999999999996"/>
    <n v="20171204"/>
    <s v="CDFO"/>
    <s v="CDFO"/>
    <n v="3"/>
    <s v="024226"/>
    <n v="0"/>
    <m/>
    <m/>
    <m/>
    <m/>
    <n v="1"/>
    <n v="2"/>
    <x v="9"/>
    <n v="198704"/>
    <n v="19870427"/>
    <s v="2FS  UPFRR2737"/>
    <s v="2FS  UPFRH0155"/>
    <s v="2FS  UPFRS2737"/>
    <x v="1"/>
    <s v="H"/>
    <s v="P"/>
    <m/>
    <n v="3.4"/>
    <m/>
    <s v="N"/>
    <n v="5000"/>
    <n v="26735"/>
    <m/>
    <m/>
    <n v="0"/>
    <n v="7506"/>
    <n v="5000"/>
    <n v="13"/>
    <m/>
    <n v="5.0000000000000001E-4"/>
    <n v="1"/>
    <m/>
    <m/>
    <s v="3 REL. SITES ON LOWER CARIBOO"/>
    <s v="R-Cariboo R Low"/>
    <s v="H-Quesnel River H"/>
    <x v="39"/>
    <s v="BC"/>
    <s v="FRTH"/>
    <s v="UPFR"/>
    <s v="N"/>
    <n v="0.28075556386758932"/>
    <m/>
  </r>
  <r>
    <s v="T"/>
    <n v="4.0999999999999996"/>
    <n v="20171204"/>
    <s v="CDFO"/>
    <s v="CDFO"/>
    <n v="3"/>
    <s v="022029"/>
    <n v="0"/>
    <m/>
    <m/>
    <m/>
    <m/>
    <n v="1"/>
    <n v="1"/>
    <x v="38"/>
    <n v="197807"/>
    <n v="197809"/>
    <s v="2FS  TOMMR0254"/>
    <m/>
    <s v="2FS  TOMMS0254"/>
    <x v="0"/>
    <s v="W"/>
    <s v="E"/>
    <m/>
    <n v="4.24"/>
    <m/>
    <m/>
    <n v="5000"/>
    <n v="5138"/>
    <m/>
    <m/>
    <n v="5000"/>
    <n v="24"/>
    <m/>
    <m/>
    <m/>
    <n v="4.5999999999999999E-3"/>
    <m/>
    <m/>
    <m/>
    <m/>
    <s v="R-Deadman R"/>
    <s v="NA"/>
    <x v="42"/>
    <s v="BC"/>
    <s v="FRTH"/>
    <s v="TOMM"/>
    <s v="N"/>
    <n v="4.6710782405605293E-3"/>
    <m/>
  </r>
  <r>
    <s v="T"/>
    <n v="4.0999999999999996"/>
    <n v="20171204"/>
    <s v="CDFO"/>
    <s v="CDFO"/>
    <n v="3"/>
    <s v="025204"/>
    <n v="0"/>
    <m/>
    <m/>
    <m/>
    <m/>
    <n v="1"/>
    <n v="1"/>
    <x v="5"/>
    <n v="19880414"/>
    <n v="19880419"/>
    <s v="2FS  TOMMR0254"/>
    <s v="2FS  TOMMH0160"/>
    <s v="2FS  TOMMS0254"/>
    <x v="1"/>
    <s v="H"/>
    <s v="P"/>
    <m/>
    <n v="4.3"/>
    <n v="70"/>
    <s v="N"/>
    <n v="5000"/>
    <n v="25594"/>
    <m/>
    <m/>
    <n v="0"/>
    <n v="33849"/>
    <n v="5000"/>
    <n v="206"/>
    <s v="W"/>
    <n v="8.0000000000000002E-3"/>
    <n v="1"/>
    <m/>
    <m/>
    <s v="ALSO SEE 025203"/>
    <s v="R-Deadman R"/>
    <s v="H-Spius Creek H"/>
    <x v="42"/>
    <s v="BC"/>
    <s v="FRTH"/>
    <s v="TOMM"/>
    <s v="N"/>
    <n v="1.3225365319996873"/>
    <m/>
  </r>
  <r>
    <s v="T"/>
    <n v="4.0999999999999996"/>
    <n v="20171204"/>
    <s v="CDFO"/>
    <s v="CDFO"/>
    <n v="3"/>
    <s v="025420"/>
    <n v="0"/>
    <m/>
    <m/>
    <m/>
    <m/>
    <n v="1"/>
    <n v="2"/>
    <x v="5"/>
    <n v="198805"/>
    <n v="19880506"/>
    <s v="2FS  TOMFR0156"/>
    <s v="2FS  TOMFH0156"/>
    <s v="2FS  TOMFS0156"/>
    <x v="2"/>
    <s v="H"/>
    <s v="B"/>
    <m/>
    <n v="3.3"/>
    <m/>
    <s v="N"/>
    <n v="5000"/>
    <n v="21122"/>
    <m/>
    <m/>
    <m/>
    <m/>
    <m/>
    <m/>
    <m/>
    <m/>
    <n v="4"/>
    <m/>
    <m/>
    <s v="TIME OF RELEASE:SMOLT. SEE 025421-23(SM),025521,024313-15(1+)"/>
    <s v="R-Eagle R"/>
    <s v="H-Eagle River H"/>
    <x v="6"/>
    <s v="BC"/>
    <s v="FRTH"/>
    <s v="TOMF"/>
    <s v="N"/>
    <n v="0"/>
    <m/>
  </r>
  <r>
    <s v="T"/>
    <n v="4.0999999999999996"/>
    <n v="20171204"/>
    <s v="CDFO"/>
    <s v="CDFO"/>
    <n v="3"/>
    <s v="025421"/>
    <n v="0"/>
    <m/>
    <m/>
    <m/>
    <m/>
    <n v="1"/>
    <n v="2"/>
    <x v="5"/>
    <n v="198805"/>
    <n v="19880506"/>
    <s v="2FS  TOMFR0156"/>
    <s v="2FS  TOMFH0156"/>
    <s v="2FS  TOMFS0156"/>
    <x v="2"/>
    <s v="H"/>
    <s v="B"/>
    <m/>
    <n v="3.3"/>
    <m/>
    <s v="N"/>
    <n v="5000"/>
    <n v="27371"/>
    <m/>
    <m/>
    <m/>
    <m/>
    <m/>
    <m/>
    <m/>
    <m/>
    <n v="4"/>
    <m/>
    <m/>
    <s v="TIME OF RELEASE-SMOLT, SEE 025420-23(SM), 025521,024313-15(1+)"/>
    <s v="R-Eagle R"/>
    <s v="H-Eagle River H"/>
    <x v="6"/>
    <s v="BC"/>
    <s v="FRTH"/>
    <s v="TOMF"/>
    <s v="N"/>
    <n v="0"/>
    <m/>
  </r>
  <r>
    <s v="T"/>
    <n v="4.0999999999999996"/>
    <n v="20171204"/>
    <s v="CDFO"/>
    <s v="CDFO"/>
    <n v="3"/>
    <s v="022247"/>
    <n v="0"/>
    <m/>
    <m/>
    <m/>
    <m/>
    <n v="1"/>
    <n v="2"/>
    <x v="24"/>
    <n v="198205"/>
    <n v="19820503"/>
    <s v="2FS  UPFRR0155"/>
    <s v="2FS  UPFRH0155"/>
    <s v="2FS  UPFRS0155"/>
    <x v="1"/>
    <s v="H"/>
    <s v="B"/>
    <m/>
    <n v="5"/>
    <m/>
    <s v="N"/>
    <n v="5000"/>
    <n v="24456"/>
    <m/>
    <m/>
    <n v="5000"/>
    <n v="929"/>
    <m/>
    <m/>
    <m/>
    <n v="3.6600000000000001E-2"/>
    <n v="10"/>
    <m/>
    <m/>
    <s v="WHITE STOCK"/>
    <s v="R-Quesnel R"/>
    <s v="H-Quesnel River H"/>
    <x v="5"/>
    <s v="BC"/>
    <s v="FRTH"/>
    <s v="UPFR"/>
    <s v="N"/>
    <n v="3.7986588158325153E-2"/>
    <m/>
  </r>
  <r>
    <s v="T"/>
    <n v="4.0999999999999996"/>
    <n v="20171204"/>
    <s v="CDFO"/>
    <s v="CDFO"/>
    <n v="3"/>
    <s v="022248"/>
    <n v="0"/>
    <m/>
    <m/>
    <m/>
    <m/>
    <n v="1"/>
    <n v="2"/>
    <x v="24"/>
    <n v="198205"/>
    <n v="19820503"/>
    <s v="2FS  UPFRR0155"/>
    <s v="2FS  UPFRH0155"/>
    <s v="2FS  UPFRS0155"/>
    <x v="1"/>
    <s v="H"/>
    <s v="B"/>
    <m/>
    <n v="4.3"/>
    <m/>
    <s v="N"/>
    <n v="5000"/>
    <n v="25529"/>
    <m/>
    <m/>
    <n v="5000"/>
    <n v="894"/>
    <m/>
    <m/>
    <m/>
    <n v="3.3799999999999997E-2"/>
    <n v="10"/>
    <m/>
    <m/>
    <s v="RED STOCK"/>
    <s v="R-Quesnel R"/>
    <s v="H-Quesnel River H"/>
    <x v="5"/>
    <s v="BC"/>
    <s v="FRTH"/>
    <s v="UPFR"/>
    <s v="N"/>
    <n v="3.5018998002271928E-2"/>
    <m/>
  </r>
  <r>
    <s v="T"/>
    <n v="4.0999999999999996"/>
    <n v="20171204"/>
    <s v="CDFO"/>
    <s v="CDFO"/>
    <n v="3"/>
    <s v="022432"/>
    <n v="0"/>
    <m/>
    <m/>
    <m/>
    <m/>
    <n v="1"/>
    <n v="2"/>
    <x v="15"/>
    <n v="198305"/>
    <n v="19830513"/>
    <s v="2FS  UPFRR0155"/>
    <s v="2FS  UPFRH0155"/>
    <s v="2FS  UPFRS0155"/>
    <x v="2"/>
    <s v="H"/>
    <s v="B"/>
    <m/>
    <n v="2.2000000000000002"/>
    <m/>
    <s v="N"/>
    <n v="5000"/>
    <n v="23494"/>
    <m/>
    <m/>
    <n v="0"/>
    <n v="6381"/>
    <n v="5000"/>
    <n v="1237"/>
    <m/>
    <n v="0.05"/>
    <n v="51"/>
    <m/>
    <m/>
    <s v="RELEASE TIMING STUDY - RED FLESH"/>
    <s v="R-Quesnel R"/>
    <s v="H-Quesnel River H"/>
    <x v="5"/>
    <s v="BC"/>
    <s v="FRTH"/>
    <s v="UPFR"/>
    <s v="N"/>
    <n v="0.2716012598961437"/>
    <m/>
  </r>
  <r>
    <s v="T"/>
    <n v="4.0999999999999996"/>
    <n v="20171204"/>
    <s v="CDFO"/>
    <s v="CDFO"/>
    <n v="3"/>
    <s v="022435"/>
    <n v="0"/>
    <m/>
    <m/>
    <m/>
    <m/>
    <n v="1"/>
    <n v="2"/>
    <x v="15"/>
    <n v="198304"/>
    <n v="19830415"/>
    <s v="2FS  UPFRR0155"/>
    <s v="2FS  UPFRH0155"/>
    <s v="2FS  UPFRS0155"/>
    <x v="2"/>
    <s v="H"/>
    <s v="B"/>
    <m/>
    <n v="2.2999999999999998"/>
    <m/>
    <s v="N"/>
    <n v="5000"/>
    <n v="50182"/>
    <m/>
    <m/>
    <n v="5000"/>
    <n v="507"/>
    <m/>
    <m/>
    <m/>
    <n v="0.01"/>
    <n v="29"/>
    <m/>
    <m/>
    <s v="FLESH COLOUR HYBRID"/>
    <s v="R-Quesnel R"/>
    <s v="H-Quesnel River H"/>
    <x v="5"/>
    <s v="BC"/>
    <s v="FRTH"/>
    <s v="UPFR"/>
    <s v="N"/>
    <n v="1.0103224263680204E-2"/>
    <m/>
  </r>
  <r>
    <s v="T"/>
    <n v="4.0999999999999996"/>
    <n v="20171204"/>
    <s v="CDFO"/>
    <s v="CDFO"/>
    <n v="3"/>
    <s v="025030"/>
    <n v="0"/>
    <m/>
    <m/>
    <m/>
    <m/>
    <n v="1"/>
    <n v="1"/>
    <x v="9"/>
    <n v="198803"/>
    <n v="19880302"/>
    <s v="2FS  UPFRR1890"/>
    <s v="2FS  UPFRH0270"/>
    <s v="2FS  UPFRS1890"/>
    <x v="3"/>
    <s v="H"/>
    <s v="P"/>
    <m/>
    <n v="11"/>
    <m/>
    <s v="N"/>
    <n v="5000"/>
    <n v="10489"/>
    <m/>
    <m/>
    <n v="0"/>
    <n v="483"/>
    <n v="5000"/>
    <n v="32"/>
    <s v="W"/>
    <n v="3.0000000000000001E-3"/>
    <n v="1"/>
    <m/>
    <m/>
    <m/>
    <s v="R-Dome Cr"/>
    <s v="H-Penny H"/>
    <x v="15"/>
    <s v="BC"/>
    <s v="FRTH"/>
    <s v="UPFR"/>
    <s v="N"/>
    <n v="4.6048241014396037E-2"/>
    <m/>
  </r>
  <r>
    <s v="T"/>
    <n v="4.0999999999999996"/>
    <n v="20171204"/>
    <s v="CDFO"/>
    <s v="CDFO"/>
    <n v="3"/>
    <s v="025031"/>
    <n v="0"/>
    <m/>
    <m/>
    <m/>
    <m/>
    <n v="1"/>
    <n v="1"/>
    <x v="9"/>
    <n v="198803"/>
    <n v="19880302"/>
    <s v="2FS  UPFRR1890"/>
    <s v="2FS  UPFRH0270"/>
    <s v="2FS  UPFRS1890"/>
    <x v="3"/>
    <s v="H"/>
    <s v="P"/>
    <m/>
    <n v="11"/>
    <m/>
    <s v="N"/>
    <n v="5000"/>
    <n v="10372"/>
    <m/>
    <m/>
    <n v="0"/>
    <n v="482"/>
    <n v="5000"/>
    <n v="31"/>
    <s v="W"/>
    <n v="3.0000000000000001E-3"/>
    <n v="1"/>
    <m/>
    <m/>
    <m/>
    <s v="R-Dome Cr"/>
    <s v="H-Penny H"/>
    <x v="15"/>
    <s v="BC"/>
    <s v="FRTH"/>
    <s v="UPFR"/>
    <s v="N"/>
    <n v="4.6471268800617048E-2"/>
    <m/>
  </r>
  <r>
    <s v="T"/>
    <n v="4.0999999999999996"/>
    <n v="20171204"/>
    <s v="CDFO"/>
    <s v="CDFO"/>
    <n v="3"/>
    <s v="024753"/>
    <n v="0"/>
    <m/>
    <m/>
    <m/>
    <m/>
    <n v="1"/>
    <n v="2"/>
    <x v="5"/>
    <n v="19880417"/>
    <n v="19880421"/>
    <s v="2FS  UPFRR0272"/>
    <s v="2FS  UPFRH0155"/>
    <s v="2FS  UPFRS0272"/>
    <x v="1"/>
    <s v="H"/>
    <s v="P"/>
    <m/>
    <n v="4.0999999999999996"/>
    <n v="70"/>
    <s v="N"/>
    <n v="5000"/>
    <n v="26597"/>
    <m/>
    <m/>
    <n v="0"/>
    <n v="226021"/>
    <n v="5000"/>
    <n v="56"/>
    <m/>
    <n v="2.0999999999999999E-3"/>
    <n v="1"/>
    <m/>
    <m/>
    <s v="REP. TAGCODES 024754,55,56"/>
    <s v="R-Chilko R"/>
    <s v="H-Quesnel River H"/>
    <x v="0"/>
    <s v="BC"/>
    <s v="FRTH"/>
    <s v="UPFR"/>
    <s v="N"/>
    <n v="8.4979884949430389"/>
    <m/>
  </r>
  <r>
    <s v="T"/>
    <n v="4.0999999999999996"/>
    <n v="20171204"/>
    <s v="CDFO"/>
    <s v="CDFO"/>
    <n v="3"/>
    <s v="022318"/>
    <n v="0"/>
    <m/>
    <m/>
    <m/>
    <m/>
    <n v="1"/>
    <n v="1"/>
    <x v="24"/>
    <n v="198207"/>
    <n v="19820729"/>
    <s v="2FS  UPFRR0262"/>
    <s v="2FS  UPFRH0270"/>
    <s v="2FS  UPFRS0262"/>
    <x v="2"/>
    <s v="H"/>
    <s v="B"/>
    <m/>
    <n v="1.3"/>
    <m/>
    <s v="N"/>
    <n v="5000"/>
    <n v="26533"/>
    <m/>
    <m/>
    <n v="0"/>
    <n v="8504"/>
    <n v="5000"/>
    <n v="680"/>
    <m/>
    <n v="2.5000000000000001E-2"/>
    <n v="5"/>
    <m/>
    <m/>
    <s v="IMPRINTED 7 DAYS"/>
    <s v="R-Slim Cr"/>
    <s v="H-Penny H"/>
    <x v="21"/>
    <s v="BC"/>
    <s v="FRTH"/>
    <s v="UPFR"/>
    <s v="N"/>
    <n v="0.32050653902687221"/>
    <m/>
  </r>
  <r>
    <s v="T"/>
    <n v="4.0999999999999996"/>
    <n v="20171204"/>
    <s v="CDFO"/>
    <s v="CDFO"/>
    <n v="3"/>
    <s v="022319"/>
    <n v="0"/>
    <m/>
    <m/>
    <m/>
    <m/>
    <n v="1"/>
    <n v="1"/>
    <x v="24"/>
    <n v="198207"/>
    <n v="19820723"/>
    <s v="2FS  UPFRR0263"/>
    <s v="2FS  UPFRH0270"/>
    <s v="2FS  UPFRS0263"/>
    <x v="2"/>
    <s v="H"/>
    <s v="B"/>
    <m/>
    <n v="1.2"/>
    <m/>
    <s v="N"/>
    <n v="5000"/>
    <n v="34017"/>
    <m/>
    <m/>
    <n v="0"/>
    <n v="5302"/>
    <n v="5000"/>
    <n v="1234"/>
    <m/>
    <n v="3.5000000000000003E-2"/>
    <n v="5"/>
    <m/>
    <m/>
    <s v="IMPRINTED 7 DAYS"/>
    <s v="R-Bowron R"/>
    <s v="H-Penny H"/>
    <x v="26"/>
    <s v="BC"/>
    <s v="FRTH"/>
    <s v="UPFR"/>
    <s v="N"/>
    <n v="0.15586324484816416"/>
    <m/>
  </r>
  <r>
    <s v="T"/>
    <n v="4.0999999999999996"/>
    <n v="20171204"/>
    <s v="CDFO"/>
    <s v="CDFO"/>
    <n v="3"/>
    <s v="023604"/>
    <n v="0"/>
    <m/>
    <m/>
    <m/>
    <m/>
    <n v="1"/>
    <n v="1"/>
    <x v="3"/>
    <n v="198604"/>
    <n v="19860421"/>
    <s v="2FS  UPFRR0127"/>
    <s v="2FS  UPFRH0155"/>
    <s v="2FS  UPFRS0127"/>
    <x v="1"/>
    <s v="H"/>
    <s v="B"/>
    <m/>
    <n v="4.2"/>
    <m/>
    <s v="N"/>
    <n v="5000"/>
    <n v="27528"/>
    <m/>
    <m/>
    <n v="0"/>
    <n v="11462"/>
    <m/>
    <m/>
    <m/>
    <m/>
    <n v="1"/>
    <m/>
    <m/>
    <s v="TIME OF RELEASE: EARLY RELEASE SEE 023602-03"/>
    <s v="R-Fontoniko Cr"/>
    <s v="H-Quesnel River H"/>
    <x v="34"/>
    <s v="BC"/>
    <s v="FRTH"/>
    <s v="UPFR"/>
    <s v="N"/>
    <n v="0.41637605347282769"/>
    <m/>
  </r>
  <r>
    <s v="T"/>
    <n v="4.0999999999999996"/>
    <n v="20171204"/>
    <s v="CDFO"/>
    <s v="CDFO"/>
    <n v="3"/>
    <s v="023319"/>
    <n v="0"/>
    <m/>
    <m/>
    <m/>
    <m/>
    <n v="1"/>
    <n v="1"/>
    <x v="23"/>
    <n v="198505"/>
    <n v="19850515"/>
    <s v="2FS  LWFRR0152"/>
    <s v="2FS  LWFRH0152"/>
    <s v="2FS  LWFRS0152"/>
    <x v="1"/>
    <s v="H"/>
    <s v="B"/>
    <m/>
    <n v="7.4"/>
    <m/>
    <s v="N"/>
    <n v="5000"/>
    <n v="17671"/>
    <m/>
    <m/>
    <n v="5000"/>
    <n v="455"/>
    <m/>
    <m/>
    <m/>
    <n v="2.5100000000000001E-2"/>
    <n v="1"/>
    <m/>
    <m/>
    <s v="INCH REARED"/>
    <s v="R-Birkenhead R"/>
    <s v="H-Birkenhead River H"/>
    <x v="12"/>
    <s v="BC"/>
    <s v="FRTH"/>
    <s v="LWFR"/>
    <s v="N"/>
    <n v="2.5748401335521476E-2"/>
    <m/>
  </r>
  <r>
    <s v="T"/>
    <n v="4.0999999999999996"/>
    <n v="20171204"/>
    <s v="CDFO"/>
    <s v="CDFO"/>
    <n v="3"/>
    <s v="020755"/>
    <n v="0"/>
    <m/>
    <m/>
    <m/>
    <m/>
    <n v="1"/>
    <n v="1"/>
    <x v="28"/>
    <n v="199104"/>
    <n v="19910425"/>
    <s v="2FS  UPFRR2311"/>
    <s v="2FS  UPFRH0155"/>
    <s v="2FS  UPFRS2311"/>
    <x v="1"/>
    <s v="H"/>
    <s v="B"/>
    <m/>
    <n v="4.8"/>
    <n v="76"/>
    <s v="N"/>
    <n v="5000"/>
    <n v="24982"/>
    <m/>
    <m/>
    <n v="0"/>
    <n v="11592"/>
    <n v="5000"/>
    <n v="225"/>
    <s v="B"/>
    <n v="8.8999999999999999E-3"/>
    <n v="1"/>
    <n v="600"/>
    <m/>
    <s v="AMBIENT WATER INCUBATION. SEE ALSO 020754-020759"/>
    <s v="R-West Road R"/>
    <s v="H-Quesnel River H"/>
    <x v="45"/>
    <s v="BC"/>
    <s v="FRTH"/>
    <s v="UPFR"/>
    <s v="N"/>
    <n v="0.46401409014490436"/>
    <m/>
  </r>
  <r>
    <s v="T"/>
    <n v="4.0999999999999996"/>
    <n v="20171204"/>
    <s v="CDFO"/>
    <s v="CDFO"/>
    <n v="3"/>
    <s v="020756"/>
    <n v="0"/>
    <m/>
    <m/>
    <m/>
    <m/>
    <n v="1"/>
    <n v="1"/>
    <x v="28"/>
    <n v="199104"/>
    <n v="19910425"/>
    <s v="2FS  UPFRR2311"/>
    <s v="2FS  UPFRH0155"/>
    <s v="2FS  UPFRS2311"/>
    <x v="1"/>
    <s v="H"/>
    <s v="B"/>
    <m/>
    <n v="4.8"/>
    <n v="76"/>
    <s v="N"/>
    <n v="5000"/>
    <n v="25153"/>
    <m/>
    <m/>
    <n v="0"/>
    <n v="11694"/>
    <n v="5000"/>
    <n v="276"/>
    <s v="B"/>
    <n v="1.09E-2"/>
    <n v="1"/>
    <n v="600"/>
    <m/>
    <s v="AMBIENT WATER INCUBATION. SEE 020754-020759."/>
    <s v="R-West Road R"/>
    <s v="H-Quesnel River H"/>
    <x v="45"/>
    <s v="BC"/>
    <s v="FRTH"/>
    <s v="UPFR"/>
    <s v="N"/>
    <n v="0.46491472190195998"/>
    <m/>
  </r>
  <r>
    <s v="T"/>
    <n v="4.0999999999999996"/>
    <n v="20171204"/>
    <s v="CDFO"/>
    <s v="CDFO"/>
    <n v="3"/>
    <s v="181226"/>
    <n v="0"/>
    <m/>
    <m/>
    <m/>
    <m/>
    <n v="1"/>
    <n v="1"/>
    <x v="4"/>
    <n v="199404"/>
    <n v="19940421"/>
    <s v="2FS  TOMMR0160"/>
    <s v="2FS  TOMMH0160"/>
    <s v="2FS  TOMMS0160"/>
    <x v="3"/>
    <s v="H"/>
    <s v="B"/>
    <m/>
    <n v="16.399999999999999"/>
    <n v="114"/>
    <s v="N"/>
    <n v="5000"/>
    <n v="47264"/>
    <m/>
    <m/>
    <n v="0"/>
    <n v="7134"/>
    <n v="5000"/>
    <n v="477"/>
    <s v="B"/>
    <n v="0.01"/>
    <n v="1"/>
    <n v="2000"/>
    <m/>
    <s v="YEARLING RELEASE.SOME COHO ALSO MARKED IN ERROR WITH THIS TAGCODE."/>
    <s v="R-Spius Cr"/>
    <s v="H-Spius Creek H"/>
    <x v="19"/>
    <s v="BC"/>
    <s v="FRTH"/>
    <s v="TOMM"/>
    <s v="N"/>
    <n v="0.15093940419769802"/>
    <m/>
  </r>
  <r>
    <s v="T"/>
    <n v="4.0999999999999996"/>
    <n v="20171204"/>
    <s v="CDFO"/>
    <s v="CDFO"/>
    <n v="3"/>
    <s v="025423"/>
    <n v="0"/>
    <m/>
    <m/>
    <m/>
    <m/>
    <n v="1"/>
    <n v="2"/>
    <x v="5"/>
    <n v="198805"/>
    <n v="19880506"/>
    <s v="2FS  TOMFR0156"/>
    <s v="2FS  TOMFH0156"/>
    <s v="2FS  TOMFS0156"/>
    <x v="2"/>
    <s v="H"/>
    <s v="B"/>
    <m/>
    <n v="3.3"/>
    <m/>
    <s v="N"/>
    <n v="5000"/>
    <n v="25291"/>
    <m/>
    <m/>
    <n v="5000"/>
    <n v="988"/>
    <m/>
    <m/>
    <m/>
    <n v="3.7600000000000001E-2"/>
    <n v="4"/>
    <m/>
    <m/>
    <s v="TIME OF RELEASE:SMOLT. SEE 025420-22(SM),025521,024313-15(1+)"/>
    <s v="R-Eagle R"/>
    <s v="H-Eagle River H"/>
    <x v="6"/>
    <s v="BC"/>
    <s v="FRTH"/>
    <s v="TOMF"/>
    <s v="N"/>
    <n v="3.9065280139179946E-2"/>
    <m/>
  </r>
  <r>
    <s v="T"/>
    <n v="4.0999999999999996"/>
    <n v="20171204"/>
    <s v="CDFO"/>
    <s v="CDFO"/>
    <n v="3"/>
    <s v="025424"/>
    <n v="0"/>
    <m/>
    <m/>
    <m/>
    <m/>
    <n v="1"/>
    <n v="2"/>
    <x v="5"/>
    <n v="198804"/>
    <n v="19880426"/>
    <s v="2FS  TOMFR0162"/>
    <s v="2FS  TOMFH0162"/>
    <s v="2FS  TOMFS0162"/>
    <x v="1"/>
    <s v="H"/>
    <s v="B"/>
    <m/>
    <n v="3.4"/>
    <n v="67"/>
    <s v="N"/>
    <n v="5000"/>
    <n v="26027"/>
    <m/>
    <m/>
    <n v="0"/>
    <n v="41055"/>
    <m/>
    <m/>
    <s v="B"/>
    <m/>
    <n v="1"/>
    <m/>
    <m/>
    <s v="TIME OF RELEASE-EARLY. SEE 025425-26(EARLY), 025519(R3)(MID), &amp; 025427-28(LATE"/>
    <s v="R-Clearwater R Up"/>
    <s v="H-Clearwater River, Up, H"/>
    <x v="10"/>
    <s v="BC"/>
    <s v="FRTH"/>
    <s v="TOMF"/>
    <s v="N"/>
    <n v="1.5774003919007185"/>
    <m/>
  </r>
  <r>
    <s v="T"/>
    <n v="4.0999999999999996"/>
    <n v="20171204"/>
    <s v="CDFO"/>
    <s v="CDFO"/>
    <n v="3"/>
    <s v="025425"/>
    <n v="0"/>
    <m/>
    <m/>
    <m/>
    <m/>
    <n v="1"/>
    <n v="2"/>
    <x v="5"/>
    <n v="198804"/>
    <n v="19880426"/>
    <s v="2FS  TOMFR0162"/>
    <s v="2FS  TOMFH0162"/>
    <s v="2FS  TOMFS0162"/>
    <x v="1"/>
    <s v="H"/>
    <s v="B"/>
    <m/>
    <n v="3.4"/>
    <n v="67"/>
    <s v="N"/>
    <n v="5000"/>
    <n v="25948"/>
    <m/>
    <m/>
    <n v="0"/>
    <n v="40931"/>
    <n v="5000"/>
    <n v="60"/>
    <s v="B"/>
    <n v="2.3E-3"/>
    <n v="1"/>
    <m/>
    <m/>
    <s v="TIME OF RELEASE - EARLY. SEE 025424-26(EARLY), 025519(R3-MID) &amp;025427-28(LATE)"/>
    <s v="R-Clearwater R Up"/>
    <s v="H-Clearwater River, Up, H"/>
    <x v="10"/>
    <s v="BC"/>
    <s v="FRTH"/>
    <s v="TOMF"/>
    <s v="N"/>
    <n v="1.577424078927085"/>
    <m/>
  </r>
  <r>
    <s v="T"/>
    <n v="4.0999999999999996"/>
    <n v="20171204"/>
    <s v="CDFO"/>
    <s v="CDFO"/>
    <n v="3"/>
    <s v="025426"/>
    <n v="0"/>
    <m/>
    <m/>
    <m/>
    <m/>
    <n v="1"/>
    <n v="2"/>
    <x v="5"/>
    <n v="198804"/>
    <n v="19880426"/>
    <s v="2FS  TOMFR0162"/>
    <s v="2FS  TOMFH0162"/>
    <s v="2FS  TOMFS0162"/>
    <x v="1"/>
    <s v="H"/>
    <s v="B"/>
    <m/>
    <n v="3.4"/>
    <n v="67"/>
    <s v="N"/>
    <n v="5000"/>
    <n v="26042"/>
    <m/>
    <m/>
    <n v="0"/>
    <n v="41079"/>
    <n v="5000"/>
    <n v="108"/>
    <s v="B"/>
    <n v="4.1000000000000003E-3"/>
    <n v="1"/>
    <m/>
    <m/>
    <s v="TIME OF RELEASE-EARLY. SEE 025424-25(EARLY), 025519(R3-MID), &amp; 025427-28(LATE)"/>
    <s v="R-Clearwater R Up"/>
    <s v="H-Clearwater River, Up, H"/>
    <x v="10"/>
    <s v="BC"/>
    <s v="FRTH"/>
    <s v="TOMF"/>
    <s v="N"/>
    <n v="1.5774134091083634"/>
    <m/>
  </r>
  <r>
    <s v="T"/>
    <n v="4.0999999999999996"/>
    <n v="20171204"/>
    <s v="CDFO"/>
    <s v="CDFO"/>
    <n v="3"/>
    <s v="181509"/>
    <n v="0"/>
    <m/>
    <m/>
    <m/>
    <m/>
    <n v="1"/>
    <n v="1"/>
    <x v="16"/>
    <n v="19970415"/>
    <n v="19970415"/>
    <s v="2FS  UPFRR1890"/>
    <s v="2FS  UPFRH0270"/>
    <s v="2FS  UPFRS1890"/>
    <x v="3"/>
    <s v="H"/>
    <s v="P"/>
    <m/>
    <n v="9.49"/>
    <n v="96"/>
    <s v="N"/>
    <n v="5000"/>
    <n v="25152"/>
    <m/>
    <m/>
    <n v="0"/>
    <n v="3539"/>
    <m/>
    <m/>
    <s v="B"/>
    <m/>
    <n v="1"/>
    <n v="100"/>
    <m/>
    <m/>
    <s v="R-Dome Cr"/>
    <s v="H-Penny H"/>
    <x v="15"/>
    <s v="BC"/>
    <s v="FRTH"/>
    <s v="UPFR"/>
    <s v="N"/>
    <n v="0.14070451653944022"/>
    <m/>
  </r>
  <r>
    <s v="T"/>
    <n v="4.0999999999999996"/>
    <n v="20171204"/>
    <s v="CDFO"/>
    <s v="CDFO"/>
    <n v="3"/>
    <s v="023615"/>
    <n v="0"/>
    <m/>
    <m/>
    <m/>
    <m/>
    <n v="1"/>
    <n v="1"/>
    <x v="3"/>
    <n v="198605"/>
    <n v="19860505"/>
    <s v="2FS  UPFRR0066"/>
    <s v="2FS  UPFRH0155"/>
    <s v="2FS  UPFRS0066"/>
    <x v="1"/>
    <s v="H"/>
    <s v="P"/>
    <m/>
    <n v="3.2"/>
    <m/>
    <s v="N"/>
    <n v="5000"/>
    <n v="25088"/>
    <m/>
    <m/>
    <n v="0"/>
    <n v="28925"/>
    <m/>
    <m/>
    <m/>
    <m/>
    <n v="1"/>
    <m/>
    <m/>
    <s v="REPLICATE OF 36/16; 36/17"/>
    <s v="R-Nazko R"/>
    <s v="H-Quesnel River H"/>
    <x v="20"/>
    <s v="BC"/>
    <s v="FRTH"/>
    <s v="UPFR"/>
    <s v="N"/>
    <n v="1.1529416454081634"/>
    <m/>
  </r>
  <r>
    <s v="T"/>
    <n v="4.0999999999999996"/>
    <n v="20171204"/>
    <s v="CDFO"/>
    <s v="CDFO"/>
    <n v="3"/>
    <s v="180334"/>
    <n v="0"/>
    <m/>
    <m/>
    <m/>
    <m/>
    <n v="1"/>
    <n v="3"/>
    <x v="13"/>
    <n v="19920504"/>
    <n v="19920525"/>
    <s v="2FS  LWFRR0107"/>
    <s v="2FS  LWFRH0107"/>
    <s v="2FS  LWFRS0107"/>
    <x v="1"/>
    <s v="H"/>
    <s v="P"/>
    <m/>
    <n v="6"/>
    <m/>
    <s v="N"/>
    <n v="5000"/>
    <n v="16483"/>
    <m/>
    <m/>
    <n v="0"/>
    <n v="534144"/>
    <n v="5000"/>
    <n v="244"/>
    <s v="B"/>
    <n v="1.46E-2"/>
    <n v="1"/>
    <m/>
    <s v="Y"/>
    <s v="COMBINE WITH 180332"/>
    <s v="R-Chilliwack R"/>
    <s v="H-Chilliwack River H"/>
    <x v="9"/>
    <s v="BC"/>
    <s v="FRTH"/>
    <s v="LWFR"/>
    <s v="N"/>
    <n v="32.405751380209914"/>
    <m/>
  </r>
  <r>
    <s v="T"/>
    <n v="4.0999999999999996"/>
    <n v="20171204"/>
    <s v="CDFO"/>
    <s v="CDFO"/>
    <n v="3"/>
    <s v="180840"/>
    <n v="0"/>
    <m/>
    <m/>
    <m/>
    <m/>
    <n v="1"/>
    <n v="2"/>
    <x v="13"/>
    <n v="19930420"/>
    <n v="19930422"/>
    <s v="2FS  UPFRR1619"/>
    <s v="2FS  TOMMH0160"/>
    <s v="2FS  UPFRS1619"/>
    <x v="3"/>
    <s v="H"/>
    <s v="B"/>
    <m/>
    <n v="18.5"/>
    <n v="116"/>
    <s v="N"/>
    <n v="5000"/>
    <n v="50463"/>
    <m/>
    <m/>
    <n v="0"/>
    <n v="2679"/>
    <n v="5000"/>
    <n v="458"/>
    <s v="W"/>
    <n v="8.9999999999999993E-3"/>
    <n v="280"/>
    <n v="2000"/>
    <m/>
    <s v="TIME OF RELEASE-YEARLING"/>
    <s v="R-Bridge R"/>
    <s v="H-Spius Creek H"/>
    <x v="18"/>
    <s v="BC"/>
    <s v="FRTH"/>
    <s v="UPFR"/>
    <s v="N"/>
    <n v="5.3088401403008148E-2"/>
    <m/>
  </r>
  <r>
    <s v="T"/>
    <n v="4.0999999999999996"/>
    <n v="20171204"/>
    <s v="CDFO"/>
    <s v="CDFO"/>
    <n v="3"/>
    <s v="181206"/>
    <n v="0"/>
    <m/>
    <m/>
    <m/>
    <m/>
    <n v="1"/>
    <n v="2"/>
    <x v="4"/>
    <n v="19930506"/>
    <n v="19930506"/>
    <s v="2FS  UPFRR1619"/>
    <s v="2FS  UPFRH1619"/>
    <s v="2FS  UPFRS1619"/>
    <x v="1"/>
    <s v="H"/>
    <s v="B"/>
    <m/>
    <n v="4.0999999999999996"/>
    <n v="70"/>
    <s v="N"/>
    <n v="5000"/>
    <n v="33387"/>
    <m/>
    <m/>
    <n v="0"/>
    <n v="666"/>
    <n v="5000"/>
    <n v="168"/>
    <s v="W"/>
    <n v="5.0000000000000001E-3"/>
    <n v="1"/>
    <n v="300"/>
    <m/>
    <s v="MITIG. PROJ.; ASSESS STRATEGY; ALSO SEE 181205 &amp; 180840 (SPIUS H.)"/>
    <s v="R-Bridge R"/>
    <s v="H-Bridge River H"/>
    <x v="18"/>
    <s v="BC"/>
    <s v="FRTH"/>
    <s v="UPFR"/>
    <s v="N"/>
    <n v="1.9947883906909877E-2"/>
    <m/>
  </r>
  <r>
    <s v="T"/>
    <n v="4.0999999999999996"/>
    <n v="20171204"/>
    <s v="CDFO"/>
    <s v="CDFO"/>
    <n v="3"/>
    <s v="022719"/>
    <n v="0"/>
    <m/>
    <m/>
    <m/>
    <m/>
    <n v="1"/>
    <n v="1"/>
    <x v="26"/>
    <n v="198404"/>
    <n v="19840419"/>
    <s v="2FS  TOMMR0254"/>
    <s v="2FS  TOMMH0157"/>
    <s v="2FS  TOMMS0254"/>
    <x v="2"/>
    <s v="H"/>
    <s v="P"/>
    <m/>
    <n v="2.6"/>
    <m/>
    <s v="N"/>
    <n v="5000"/>
    <n v="26570"/>
    <m/>
    <m/>
    <n v="0"/>
    <n v="6050"/>
    <m/>
    <m/>
    <m/>
    <m/>
    <n v="1"/>
    <m/>
    <m/>
    <m/>
    <s v="R-Deadman R"/>
    <s v="H-Loon Creek H"/>
    <x v="42"/>
    <s v="BC"/>
    <s v="FRTH"/>
    <s v="TOMM"/>
    <s v="N"/>
    <n v="0.22770041400075272"/>
    <m/>
  </r>
  <r>
    <s v="T"/>
    <n v="4.0999999999999996"/>
    <n v="20171204"/>
    <s v="CDFO"/>
    <s v="CDFO"/>
    <n v="3"/>
    <s v="181461"/>
    <n v="0"/>
    <m/>
    <m/>
    <m/>
    <m/>
    <n v="1"/>
    <n v="1"/>
    <x v="2"/>
    <n v="19960430"/>
    <n v="199605"/>
    <s v="2FS  TOMMR0254"/>
    <s v="2FS  TOMMH0254"/>
    <s v="2FS  TOMMS0254"/>
    <x v="3"/>
    <s v="H"/>
    <s v="P"/>
    <m/>
    <n v="19.399999999999999"/>
    <m/>
    <s v="N"/>
    <n v="5000"/>
    <n v="22467"/>
    <m/>
    <m/>
    <m/>
    <m/>
    <m/>
    <m/>
    <m/>
    <m/>
    <n v="1"/>
    <n v="100"/>
    <m/>
    <s v="REARING MORTS NOT REC.; USED BIOSTD SURV.; SEE ALSO 181462."/>
    <s v="R-Deadman R"/>
    <s v="H-Deadman River H"/>
    <x v="42"/>
    <s v="BC"/>
    <s v="FRTH"/>
    <s v="TOMM"/>
    <s v="N"/>
    <n v="0"/>
    <m/>
  </r>
  <r>
    <s v="T"/>
    <n v="4.0999999999999996"/>
    <n v="20171204"/>
    <s v="CDFO"/>
    <s v="CDFO"/>
    <n v="3"/>
    <s v="024248"/>
    <n v="0"/>
    <m/>
    <m/>
    <m/>
    <m/>
    <n v="1"/>
    <n v="2"/>
    <x v="9"/>
    <n v="19870527"/>
    <n v="19870528"/>
    <s v="2FS  TOMFR0162"/>
    <s v="2FS  TOMFH0162"/>
    <s v="2FS  TOMFS0162"/>
    <x v="1"/>
    <s v="H"/>
    <s v="B"/>
    <m/>
    <n v="5.9"/>
    <m/>
    <s v="N"/>
    <n v="5000"/>
    <n v="24910"/>
    <m/>
    <m/>
    <n v="0"/>
    <n v="153540"/>
    <n v="5000"/>
    <n v="470"/>
    <m/>
    <n v="1.8499999999999999E-2"/>
    <n v="1"/>
    <m/>
    <m/>
    <s v="TIME OF RELEASE 2. SEE 024247,024249-50."/>
    <s v="R-Clearwater R Up"/>
    <s v="H-Clearwater River, Up, H"/>
    <x v="10"/>
    <s v="BC"/>
    <s v="FRTH"/>
    <s v="TOMF"/>
    <s v="N"/>
    <n v="6.1637896427137697"/>
    <m/>
  </r>
  <r>
    <s v="T"/>
    <n v="4.0999999999999996"/>
    <n v="20171204"/>
    <s v="CDFO"/>
    <s v="CDFO"/>
    <n v="3"/>
    <s v="021711"/>
    <n v="0"/>
    <m/>
    <m/>
    <m/>
    <m/>
    <n v="1"/>
    <n v="1"/>
    <x v="7"/>
    <n v="198104"/>
    <n v="19810428"/>
    <s v="2FS  LWFRR0152"/>
    <s v="2FS  LWFRH0152"/>
    <s v="2FS  LWFRS0152"/>
    <x v="3"/>
    <s v="H"/>
    <s v="B"/>
    <m/>
    <n v="39.299999999999997"/>
    <m/>
    <s v="N"/>
    <n v="5000"/>
    <n v="13909"/>
    <m/>
    <m/>
    <n v="5000"/>
    <n v="508"/>
    <m/>
    <m/>
    <m/>
    <n v="3.5200000000000002E-2"/>
    <m/>
    <m/>
    <m/>
    <s v="EXTENDED REARING"/>
    <s v="R-Birkenhead R"/>
    <s v="H-Birkenhead River H"/>
    <x v="12"/>
    <s v="BC"/>
    <s v="FRTH"/>
    <s v="LWFR"/>
    <s v="N"/>
    <n v="3.6523114530160328E-2"/>
    <m/>
  </r>
  <r>
    <s v="T"/>
    <n v="4.0999999999999996"/>
    <n v="20171204"/>
    <s v="CDFO"/>
    <s v="CDFO"/>
    <n v="3"/>
    <s v="023055"/>
    <n v="0"/>
    <m/>
    <m/>
    <m/>
    <m/>
    <n v="1"/>
    <n v="2"/>
    <x v="23"/>
    <n v="198504"/>
    <n v="19850426"/>
    <s v="2FS  TOMFR0161"/>
    <s v="2FS  TOMFH1958"/>
    <s v="2FS  TOMFS0161"/>
    <x v="1"/>
    <s v="H"/>
    <s v="B"/>
    <m/>
    <n v="3.5"/>
    <m/>
    <s v="N"/>
    <n v="5000"/>
    <n v="48721"/>
    <m/>
    <m/>
    <n v="5000"/>
    <n v="2261"/>
    <n v="0"/>
    <n v="887"/>
    <m/>
    <n v="4.4299999999999999E-2"/>
    <n v="2"/>
    <m/>
    <m/>
    <s v="TIME OF RELEASE-EARLY"/>
    <s v="R-Shuswap R Low"/>
    <s v="H-Shuswap River, Middle,"/>
    <x v="1"/>
    <s v="BC"/>
    <s v="FRTH"/>
    <s v="TOMF"/>
    <s v="N"/>
    <n v="4.6407093450462837E-2"/>
    <m/>
  </r>
  <r>
    <s v="T"/>
    <n v="4.0999999999999996"/>
    <n v="20171204"/>
    <s v="CDFO"/>
    <s v="CDFO"/>
    <n v="3"/>
    <s v="023549"/>
    <n v="0"/>
    <m/>
    <m/>
    <m/>
    <m/>
    <n v="1"/>
    <n v="2"/>
    <x v="3"/>
    <n v="19860428"/>
    <n v="19860430"/>
    <s v="2FS  TOMFR0161"/>
    <s v="2FS  TOMFH1958"/>
    <s v="2FS  TOMFS0161"/>
    <x v="2"/>
    <s v="H"/>
    <s v="B"/>
    <m/>
    <n v="2.4"/>
    <m/>
    <s v="N"/>
    <n v="5000"/>
    <n v="20829"/>
    <m/>
    <m/>
    <n v="0"/>
    <n v="4531"/>
    <n v="5000"/>
    <n v="312"/>
    <m/>
    <n v="1.4800000000000001E-2"/>
    <n v="4"/>
    <m/>
    <m/>
    <s v="TIME OF RELEASE:EARLY. SEE 023548"/>
    <s v="R-Shuswap R Low"/>
    <s v="H-Shuswap River, Middle,"/>
    <x v="1"/>
    <s v="BC"/>
    <s v="FRTH"/>
    <s v="TOMF"/>
    <s v="N"/>
    <n v="0.21753324691535839"/>
    <m/>
  </r>
  <r>
    <s v="T"/>
    <n v="4.0999999999999996"/>
    <n v="20171204"/>
    <s v="CDFO"/>
    <s v="CDFO"/>
    <n v="3"/>
    <s v="023261"/>
    <n v="0"/>
    <m/>
    <m/>
    <m/>
    <m/>
    <n v="1"/>
    <n v="2"/>
    <x v="23"/>
    <n v="198505"/>
    <n v="19850515"/>
    <s v="2FS  TOMFR0156"/>
    <s v="2FS  TOMFH0156"/>
    <s v="2FS  TOMFS0156"/>
    <x v="2"/>
    <s v="H"/>
    <s v="B"/>
    <m/>
    <n v="3.4"/>
    <m/>
    <s v="N"/>
    <n v="5000"/>
    <n v="54257"/>
    <m/>
    <m/>
    <n v="0"/>
    <n v="14685"/>
    <m/>
    <m/>
    <m/>
    <m/>
    <n v="5"/>
    <m/>
    <m/>
    <s v="TIME OF RELEASE:SMOLT. SEE 023262,023037(SM),023243-44(FALL),023303(1+)"/>
    <s v="R-Eagle R"/>
    <s v="H-Eagle River H"/>
    <x v="6"/>
    <s v="BC"/>
    <s v="FRTH"/>
    <s v="TOMF"/>
    <s v="N"/>
    <n v="0.27065632084339347"/>
    <m/>
  </r>
  <r>
    <s v="T"/>
    <n v="4.0999999999999996"/>
    <n v="20171204"/>
    <s v="CDFO"/>
    <s v="CDFO"/>
    <n v="3"/>
    <s v="022109"/>
    <n v="0"/>
    <m/>
    <m/>
    <m/>
    <m/>
    <n v="1"/>
    <n v="3"/>
    <x v="37"/>
    <n v="19810629"/>
    <n v="19810704"/>
    <s v="2FS  LWFRR0219"/>
    <s v="2FS  LWFRH9017"/>
    <s v="2FS  LWFRS0229"/>
    <x v="1"/>
    <s v="H"/>
    <s v="P"/>
    <m/>
    <n v="5"/>
    <m/>
    <s v="N"/>
    <n v="5000"/>
    <n v="18900"/>
    <m/>
    <m/>
    <n v="0"/>
    <n v="223"/>
    <n v="5000"/>
    <n v="31"/>
    <m/>
    <n v="1.6000000000000001E-3"/>
    <n v="1"/>
    <m/>
    <m/>
    <s v="CONTRIBUTION AND DISTRIBUTION"/>
    <s v="R-Billy Harris Sl"/>
    <s v="H-Smokehouse H"/>
    <x v="14"/>
    <s v="BC"/>
    <s v="FRTH"/>
    <s v="LWFR"/>
    <s v="N"/>
    <n v="1.1798941798941798E-2"/>
    <m/>
  </r>
  <r>
    <s v="N"/>
    <n v="4.0999999999999996"/>
    <n v="20171204"/>
    <s v="CDFO"/>
    <s v="CDFO"/>
    <n v="3"/>
    <s v="!03NOCN1496"/>
    <m/>
    <m/>
    <m/>
    <m/>
    <m/>
    <n v="1"/>
    <n v="2"/>
    <x v="6"/>
    <n v="201412"/>
    <n v="201412"/>
    <s v="2FS  TOMFR1958"/>
    <s v="2FS  TOMFH1958"/>
    <s v="2FS  TOMFS1958"/>
    <x v="5"/>
    <s v="H"/>
    <s v="B"/>
    <s v="FR"/>
    <m/>
    <m/>
    <s v="N"/>
    <m/>
    <m/>
    <m/>
    <m/>
    <n v="0"/>
    <n v="47760"/>
    <m/>
    <m/>
    <s v="B"/>
    <m/>
    <m/>
    <m/>
    <m/>
    <m/>
    <s v="R-Shuswap R Middle"/>
    <s v="H-Shuswap River, Middle,"/>
    <x v="11"/>
    <s v="BC"/>
    <s v="FRTH"/>
    <s v="TOMF"/>
    <s v="N"/>
    <s v=""/>
    <m/>
  </r>
  <r>
    <s v="T"/>
    <n v="4.0999999999999996"/>
    <n v="20171204"/>
    <s v="CDFO"/>
    <s v="CDFO"/>
    <n v="3"/>
    <s v="022620"/>
    <n v="0"/>
    <m/>
    <m/>
    <m/>
    <m/>
    <n v="1"/>
    <n v="1"/>
    <x v="26"/>
    <n v="198404"/>
    <n v="19840415"/>
    <s v="2FS  UPFRR0066"/>
    <s v="2FS  UPFRH0155"/>
    <s v="2FS  UPFRS0066"/>
    <x v="1"/>
    <s v="H"/>
    <s v="P"/>
    <m/>
    <n v="6.5"/>
    <m/>
    <s v="N"/>
    <n v="5000"/>
    <n v="47318"/>
    <m/>
    <m/>
    <n v="0"/>
    <n v="113368"/>
    <n v="5000"/>
    <n v="961"/>
    <m/>
    <n v="1.9900000000000001E-2"/>
    <n v="1"/>
    <m/>
    <m/>
    <m/>
    <s v="R-Nazko R"/>
    <s v="H-Quesnel River H"/>
    <x v="20"/>
    <s v="BC"/>
    <s v="FRTH"/>
    <s v="UPFR"/>
    <s v="N"/>
    <n v="2.3958747199797119"/>
    <m/>
  </r>
  <r>
    <s v="T"/>
    <n v="4.0999999999999996"/>
    <n v="20171204"/>
    <s v="CDFO"/>
    <s v="CDFO"/>
    <n v="3"/>
    <s v="180738"/>
    <n v="0"/>
    <m/>
    <m/>
    <m/>
    <m/>
    <n v="1"/>
    <n v="1"/>
    <x v="4"/>
    <n v="19940413"/>
    <n v="19940415"/>
    <s v="2FS  LWFRR2072"/>
    <s v="2FS  LWFRH0152"/>
    <s v="2FS  LWFRS0152"/>
    <x v="3"/>
    <s v="H"/>
    <s v="B"/>
    <m/>
    <n v="16.100000000000001"/>
    <m/>
    <s v="N"/>
    <n v="5000"/>
    <n v="16900"/>
    <m/>
    <m/>
    <n v="0"/>
    <n v="5600"/>
    <m/>
    <m/>
    <s v="W"/>
    <m/>
    <n v="1"/>
    <m/>
    <m/>
    <s v="COMPARE RESULTS OF 1+ RELEASE TO EARLIER YEARS' 0+ RELEASES"/>
    <s v="R-Fee Ch"/>
    <s v="H-Birkenhead River H"/>
    <x v="12"/>
    <s v="BC"/>
    <s v="FRTH"/>
    <s v="LWFR"/>
    <s v="N"/>
    <n v="0.33136094674556216"/>
    <m/>
  </r>
  <r>
    <s v="T"/>
    <n v="4.0999999999999996"/>
    <n v="20171204"/>
    <s v="CDFO"/>
    <s v="CDFO"/>
    <n v="3"/>
    <s v="020827"/>
    <n v="0"/>
    <m/>
    <m/>
    <m/>
    <m/>
    <n v="1"/>
    <n v="2"/>
    <x v="13"/>
    <n v="19920319"/>
    <n v="19920502"/>
    <s v="2FS  UPFRR2722"/>
    <s v="2FS  UPFRH0158"/>
    <s v="2FS  UPFRS0158"/>
    <x v="1"/>
    <s v="H"/>
    <s v="B"/>
    <m/>
    <n v="7"/>
    <m/>
    <s v="N"/>
    <n v="5000"/>
    <n v="9829"/>
    <m/>
    <m/>
    <n v="0"/>
    <n v="606"/>
    <n v="5000"/>
    <n v="49"/>
    <s v="B"/>
    <n v="5.0000000000000001E-3"/>
    <n v="1"/>
    <m/>
    <m/>
    <s v="NECHAKO STUDY; ACCID. REL. SOME TAGS WITH UNTAGGED FRY MAR.19/92 AT 3 GM"/>
    <s v="R-Stuart Lk"/>
    <s v="H-Stuart River"/>
    <x v="2"/>
    <s v="BC"/>
    <s v="FRTH"/>
    <s v="UPFR"/>
    <s v="N"/>
    <n v="6.165428833045071E-2"/>
    <m/>
  </r>
  <r>
    <s v="T"/>
    <n v="4.0999999999999996"/>
    <n v="20171204"/>
    <s v="CDFO"/>
    <s v="CDFO"/>
    <n v="3"/>
    <s v="183149"/>
    <n v="0"/>
    <m/>
    <m/>
    <m/>
    <m/>
    <n v="1"/>
    <n v="2"/>
    <x v="32"/>
    <n v="19970516"/>
    <n v="19970519"/>
    <s v="2FS  TOMFR0161"/>
    <s v="2FS  TOMFH1958"/>
    <s v="2FS  TOMFS0161"/>
    <x v="1"/>
    <s v="H"/>
    <s v="P"/>
    <m/>
    <n v="4.7"/>
    <n v="74"/>
    <s v="N"/>
    <n v="5000"/>
    <n v="75714"/>
    <m/>
    <m/>
    <n v="0"/>
    <n v="816017"/>
    <n v="5000"/>
    <n v="1089"/>
    <s v="B"/>
    <n v="1.4200000000000001E-2"/>
    <n v="10"/>
    <n v="282"/>
    <m/>
    <m/>
    <s v="R-Shuswap R Low"/>
    <s v="H-Shuswap River, Middle,"/>
    <x v="1"/>
    <s v="BC"/>
    <s v="FRTH"/>
    <s v="TOMF"/>
    <s v="N"/>
    <n v="10.777623689145997"/>
    <m/>
  </r>
  <r>
    <s v="T"/>
    <n v="4.0999999999999996"/>
    <n v="20171204"/>
    <s v="CDFO"/>
    <s v="CDFO"/>
    <n v="3"/>
    <s v="020826"/>
    <n v="0"/>
    <m/>
    <m/>
    <m/>
    <m/>
    <n v="1"/>
    <n v="2"/>
    <x v="11"/>
    <n v="19900518"/>
    <n v="19900518"/>
    <s v="2FS  TOMFR2617"/>
    <s v="2FS  TOMFH0162"/>
    <s v="2FS  TOMFS2617"/>
    <x v="1"/>
    <s v="H"/>
    <s v="B"/>
    <m/>
    <n v="5.5"/>
    <n v="78"/>
    <s v="N"/>
    <n v="5000"/>
    <n v="49868"/>
    <m/>
    <m/>
    <n v="0"/>
    <n v="94771"/>
    <n v="5000"/>
    <n v="251"/>
    <s v="B"/>
    <n v="5.0000000000000001E-3"/>
    <n v="30"/>
    <n v="400"/>
    <m/>
    <s v="RELEASED ABOVE SPAWNING GROUNDS"/>
    <s v="R-Clearwater R Low"/>
    <s v="H-Clearwater River, Up, H"/>
    <x v="24"/>
    <s v="BC"/>
    <s v="FRTH"/>
    <s v="TOMF"/>
    <s v="N"/>
    <n v="1.900437154086789"/>
    <m/>
  </r>
  <r>
    <s v="N"/>
    <n v="4.0999999999999996"/>
    <n v="20171204"/>
    <s v="CDFO"/>
    <s v="CDFO"/>
    <n v="3"/>
    <s v="!03NOCN9358"/>
    <m/>
    <m/>
    <m/>
    <m/>
    <m/>
    <n v="1"/>
    <n v="2"/>
    <x v="18"/>
    <n v="199405"/>
    <n v="199405"/>
    <s v="2FS  UPFRR1619"/>
    <s v="2FS  UPFRH2566"/>
    <s v="2FS  UPFRS1619"/>
    <x v="1"/>
    <s v="H"/>
    <s v="B"/>
    <s v="FR"/>
    <m/>
    <m/>
    <s v="N"/>
    <m/>
    <m/>
    <m/>
    <m/>
    <n v="0"/>
    <n v="240"/>
    <m/>
    <m/>
    <s v="B"/>
    <m/>
    <m/>
    <m/>
    <m/>
    <m/>
    <s v="R-Bridge R"/>
    <s v="H-Gold Trail Schools"/>
    <x v="18"/>
    <s v="BC"/>
    <s v="FRTH"/>
    <s v="UPFR"/>
    <s v="N"/>
    <s v=""/>
    <m/>
  </r>
  <r>
    <s v="T"/>
    <n v="4.0999999999999996"/>
    <n v="20171204"/>
    <s v="CDFO"/>
    <s v="CDFO"/>
    <n v="3"/>
    <s v="180221"/>
    <n v="0"/>
    <m/>
    <m/>
    <m/>
    <m/>
    <n v="1"/>
    <n v="1"/>
    <x v="16"/>
    <n v="19960504"/>
    <n v="19960512"/>
    <s v="2FS  UPFRR1625"/>
    <s v="2FS  UPFRH1625"/>
    <s v="2FS  UPFRS1625"/>
    <x v="1"/>
    <s v="H"/>
    <s v="P"/>
    <m/>
    <n v="6.31"/>
    <m/>
    <s v="N"/>
    <n v="5000"/>
    <n v="26650"/>
    <m/>
    <m/>
    <n v="1"/>
    <n v="3569"/>
    <m/>
    <m/>
    <s v="C"/>
    <m/>
    <n v="1"/>
    <n v="100"/>
    <m/>
    <s v="ALSO SEE 180220; UNMARKED FISH WERE ACTUALLY ALL LEFT VENTRAL CLIPPED"/>
    <s v="R-Salmon R/UPFR"/>
    <s v="H-Salmon River/ UPFR H"/>
    <x v="8"/>
    <s v="BC"/>
    <s v="FRTH"/>
    <s v="UPFR"/>
    <s v="N"/>
    <n v="0.13392120075046904"/>
    <m/>
  </r>
  <r>
    <s v="T"/>
    <n v="4.0999999999999996"/>
    <n v="20171204"/>
    <s v="CDFO"/>
    <s v="CDFO"/>
    <n v="3"/>
    <s v="182158"/>
    <n v="0"/>
    <m/>
    <m/>
    <m/>
    <m/>
    <n v="1"/>
    <n v="1"/>
    <x v="32"/>
    <n v="19970502"/>
    <n v="19970502"/>
    <s v="2FS  UPFRR1625"/>
    <s v="2FS  UPFRH1625"/>
    <s v="2FS  UPFRS1625"/>
    <x v="1"/>
    <s v="H"/>
    <s v="P"/>
    <m/>
    <n v="5.75"/>
    <m/>
    <s v="N"/>
    <n v="5000"/>
    <n v="22737"/>
    <m/>
    <m/>
    <n v="5000"/>
    <n v="230"/>
    <m/>
    <m/>
    <m/>
    <n v="0.01"/>
    <n v="1"/>
    <n v="100"/>
    <m/>
    <s v="ALSO SEE 181053"/>
    <s v="R-Salmon R/UPFR"/>
    <s v="H-Salmon River/ UPFR H"/>
    <x v="8"/>
    <s v="BC"/>
    <s v="FRTH"/>
    <s v="UPFR"/>
    <s v="N"/>
    <n v="1.0115670493028984E-2"/>
    <m/>
  </r>
  <r>
    <s v="T"/>
    <n v="4.0999999999999996"/>
    <n v="20171204"/>
    <s v="CDFO"/>
    <s v="CDFO"/>
    <n v="3"/>
    <s v="022113"/>
    <n v="0"/>
    <m/>
    <m/>
    <m/>
    <m/>
    <n v="1"/>
    <n v="3"/>
    <x v="37"/>
    <n v="19810629"/>
    <n v="19810704"/>
    <s v="2FS  LWFRR0219"/>
    <s v="2FS  LWFRH9017"/>
    <s v="2FS  LWFRS0229"/>
    <x v="1"/>
    <s v="H"/>
    <s v="P"/>
    <m/>
    <n v="5"/>
    <m/>
    <s v="N"/>
    <n v="5000"/>
    <n v="19876"/>
    <m/>
    <m/>
    <n v="0"/>
    <n v="234"/>
    <n v="5000"/>
    <n v="34"/>
    <m/>
    <n v="1.6999999999999999E-3"/>
    <n v="1"/>
    <m/>
    <m/>
    <s v="CONTRIBUTION AND DISTRIBUTION"/>
    <s v="R-Billy Harris Sl"/>
    <s v="H-Smokehouse H"/>
    <x v="14"/>
    <s v="BC"/>
    <s v="FRTH"/>
    <s v="LWFR"/>
    <s v="N"/>
    <n v="1.177299255383377E-2"/>
    <m/>
  </r>
  <r>
    <s v="T"/>
    <n v="4.0999999999999996"/>
    <n v="20171204"/>
    <s v="CDFO"/>
    <s v="CDFO"/>
    <n v="3"/>
    <s v="180220"/>
    <n v="0"/>
    <m/>
    <m/>
    <m/>
    <m/>
    <n v="1"/>
    <n v="1"/>
    <x v="16"/>
    <n v="19960504"/>
    <n v="19960512"/>
    <s v="2FS  UPFRR1625"/>
    <s v="2FS  UPFRH1625"/>
    <s v="2FS  UPFRS1625"/>
    <x v="1"/>
    <s v="H"/>
    <s v="P"/>
    <m/>
    <n v="6.31"/>
    <m/>
    <s v="N"/>
    <n v="5000"/>
    <n v="27656"/>
    <m/>
    <m/>
    <n v="1"/>
    <n v="3704"/>
    <m/>
    <m/>
    <s v="C"/>
    <m/>
    <n v="1"/>
    <n v="100"/>
    <m/>
    <s v="ALSO SEE 180221; UNMARKED FISH WERE ACTUALLY ALL LEFT VENTRAL CLIPPED"/>
    <s v="R-Salmon R/UPFR"/>
    <s v="H-Salmon River/ UPFR H"/>
    <x v="8"/>
    <s v="BC"/>
    <s v="FRTH"/>
    <s v="UPFR"/>
    <s v="N"/>
    <n v="0.13393115417992479"/>
    <m/>
  </r>
  <r>
    <s v="T"/>
    <n v="4.0999999999999996"/>
    <n v="20171204"/>
    <s v="CDFO"/>
    <s v="CDFO"/>
    <n v="3"/>
    <s v="023543"/>
    <n v="0"/>
    <m/>
    <m/>
    <m/>
    <m/>
    <n v="1"/>
    <n v="2"/>
    <x v="3"/>
    <n v="198604"/>
    <n v="19860428"/>
    <s v="2FS  TOMFR0045"/>
    <s v="2FS  TOMFH0162"/>
    <s v="2FS  TOMFS0045"/>
    <x v="1"/>
    <s v="H"/>
    <s v="B"/>
    <m/>
    <n v="4.8"/>
    <m/>
    <s v="N"/>
    <n v="5000"/>
    <n v="20875"/>
    <m/>
    <m/>
    <n v="0"/>
    <n v="13427"/>
    <n v="5000"/>
    <n v="354"/>
    <m/>
    <n v="1.67E-2"/>
    <n v="1"/>
    <m/>
    <m/>
    <s v="TIME OF RELEASE-EARLY. SEE 023542 (EARLY) &amp; 023544-45 (LATE)"/>
    <s v="R-Raft R"/>
    <s v="H-Clearwater River, Up, H"/>
    <x v="16"/>
    <s v="BC"/>
    <s v="FRTH"/>
    <s v="TOMF"/>
    <s v="N"/>
    <n v="0.64320958083832336"/>
    <m/>
  </r>
  <r>
    <s v="T"/>
    <n v="4.0999999999999996"/>
    <n v="20171204"/>
    <s v="CDFO"/>
    <s v="CDFO"/>
    <n v="3"/>
    <s v="024233"/>
    <n v="0"/>
    <m/>
    <m/>
    <m/>
    <m/>
    <n v="1"/>
    <n v="2"/>
    <x v="9"/>
    <n v="198704"/>
    <n v="19870415"/>
    <s v="2FS  LWFRR0249"/>
    <s v="2FS  LWFRH0150"/>
    <s v="2FS  LWFRS0249"/>
    <x v="1"/>
    <s v="H"/>
    <s v="B"/>
    <m/>
    <n v="7.9"/>
    <m/>
    <s v="N"/>
    <n v="5000"/>
    <n v="24596"/>
    <m/>
    <m/>
    <n v="0"/>
    <n v="41082"/>
    <n v="5000"/>
    <n v="710"/>
    <m/>
    <n v="2.81E-2"/>
    <n v="1"/>
    <m/>
    <m/>
    <s v="TIME AND SIZE: LATE. RELEASE LOCATION=BLUE CREEK; TRIB. OF PITT RIVER"/>
    <s v="R-Pitt R Up"/>
    <s v="H-Inch Creek H"/>
    <x v="29"/>
    <s v="BC"/>
    <s v="FRTH"/>
    <s v="LWFR"/>
    <s v="N"/>
    <n v="1.6702715888762401"/>
    <m/>
  </r>
  <r>
    <s v="T"/>
    <n v="4.0999999999999996"/>
    <n v="20171204"/>
    <s v="CDFO"/>
    <s v="CDFO"/>
    <n v="3"/>
    <s v="025150"/>
    <n v="0"/>
    <m/>
    <m/>
    <m/>
    <m/>
    <n v="1"/>
    <n v="1"/>
    <x v="5"/>
    <n v="19880405"/>
    <n v="19880502"/>
    <s v="2FS  TOMMR0253"/>
    <s v="2FS  TOMMH0160"/>
    <s v="2FS  TOMMS0253"/>
    <x v="1"/>
    <s v="H"/>
    <s v="P"/>
    <m/>
    <n v="5.4"/>
    <n v="67"/>
    <s v="N"/>
    <n v="5000"/>
    <n v="26943"/>
    <m/>
    <m/>
    <n v="0"/>
    <n v="80132"/>
    <n v="5000"/>
    <n v="751"/>
    <s v="W"/>
    <n v="2.7099999999999999E-2"/>
    <n v="1"/>
    <m/>
    <m/>
    <s v="TIME OF RELEASE-NORMAL SPRING"/>
    <s v="R-Nicola R"/>
    <s v="H-Spius Creek H"/>
    <x v="7"/>
    <s v="BC"/>
    <s v="FRTH"/>
    <s v="TOMM"/>
    <s v="N"/>
    <n v="2.9741305719481868"/>
    <m/>
  </r>
  <r>
    <s v="T"/>
    <n v="4.0999999999999996"/>
    <n v="20171204"/>
    <s v="CDFO"/>
    <s v="CDFO"/>
    <n v="3"/>
    <s v="021638"/>
    <n v="0"/>
    <m/>
    <m/>
    <m/>
    <m/>
    <n v="1"/>
    <n v="2"/>
    <x v="0"/>
    <n v="19790621"/>
    <n v="19790624"/>
    <s v="2FS  TOMFR0161"/>
    <m/>
    <s v="2FS  TOMFS0161"/>
    <x v="0"/>
    <s v="W"/>
    <s v="E"/>
    <m/>
    <n v="2.7"/>
    <m/>
    <m/>
    <n v="5000"/>
    <n v="18705"/>
    <m/>
    <m/>
    <n v="5000"/>
    <n v="118"/>
    <m/>
    <m/>
    <m/>
    <n v="6.3E-3"/>
    <n v="1"/>
    <m/>
    <m/>
    <m/>
    <s v="R-Shuswap R Low"/>
    <s v="NA"/>
    <x v="1"/>
    <s v="BC"/>
    <s v="FRTH"/>
    <s v="TOMF"/>
    <s v="N"/>
    <n v="6.3084736701416733E-3"/>
    <m/>
  </r>
  <r>
    <s v="T"/>
    <n v="4.0999999999999996"/>
    <n v="20171204"/>
    <s v="CDFO"/>
    <s v="CDFO"/>
    <n v="3"/>
    <s v="181432"/>
    <n v="0"/>
    <m/>
    <m/>
    <m/>
    <m/>
    <n v="1"/>
    <n v="1"/>
    <x v="18"/>
    <n v="19950410"/>
    <n v="19950410"/>
    <s v="2FS  UPFRR1890"/>
    <s v="2FS  UPFRH0270"/>
    <s v="2FS  UPFRS1890"/>
    <x v="3"/>
    <s v="H"/>
    <s v="P"/>
    <m/>
    <n v="11.14"/>
    <n v="99"/>
    <s v="N"/>
    <n v="5000"/>
    <n v="50396"/>
    <m/>
    <m/>
    <n v="0"/>
    <n v="2483"/>
    <m/>
    <m/>
    <s v="C"/>
    <m/>
    <n v="1"/>
    <n v="100"/>
    <m/>
    <m/>
    <s v="R-Dome Cr"/>
    <s v="H-Penny H"/>
    <x v="15"/>
    <s v="BC"/>
    <s v="FRTH"/>
    <s v="UPFR"/>
    <s v="N"/>
    <n v="4.9269783316136198E-2"/>
    <m/>
  </r>
  <r>
    <s v="T"/>
    <n v="4.0999999999999996"/>
    <n v="20171204"/>
    <s v="CDFO"/>
    <s v="CDFO"/>
    <n v="3"/>
    <s v="025207"/>
    <n v="0"/>
    <m/>
    <m/>
    <m/>
    <m/>
    <n v="1"/>
    <n v="1"/>
    <x v="5"/>
    <n v="198904"/>
    <n v="19890411"/>
    <s v="2FS  UPFRR1890"/>
    <s v="2FS  UPFRH0270"/>
    <s v="2FS  UPFRS1890"/>
    <x v="3"/>
    <s v="H"/>
    <s v="P"/>
    <m/>
    <n v="12.15"/>
    <m/>
    <s v="N"/>
    <n v="5000"/>
    <n v="10644"/>
    <m/>
    <m/>
    <n v="0"/>
    <n v="457"/>
    <m/>
    <m/>
    <s v="B"/>
    <m/>
    <n v="1"/>
    <m/>
    <m/>
    <m/>
    <s v="R-Dome Cr"/>
    <s v="H-Penny H"/>
    <x v="15"/>
    <s v="BC"/>
    <s v="FRTH"/>
    <s v="UPFR"/>
    <s v="N"/>
    <n v="4.293498684704998E-2"/>
    <m/>
  </r>
  <r>
    <s v="T"/>
    <n v="4.0999999999999996"/>
    <n v="20171204"/>
    <s v="CDFO"/>
    <s v="CDFO"/>
    <n v="3"/>
    <s v="181504"/>
    <n v="0"/>
    <m/>
    <m/>
    <m/>
    <m/>
    <n v="1"/>
    <n v="1"/>
    <x v="2"/>
    <n v="19960410"/>
    <n v="19960410"/>
    <s v="2FS  UPFRR1890"/>
    <s v="2FS  UPFRH0270"/>
    <s v="2FS  UPFRS1890"/>
    <x v="3"/>
    <s v="H"/>
    <s v="P"/>
    <m/>
    <n v="11.5"/>
    <n v="102"/>
    <s v="N"/>
    <n v="5000"/>
    <n v="25115"/>
    <m/>
    <m/>
    <n v="0"/>
    <n v="747"/>
    <m/>
    <m/>
    <s v="C"/>
    <m/>
    <n v="1"/>
    <n v="100"/>
    <m/>
    <m/>
    <s v="R-Dome Cr"/>
    <s v="H-Penny H"/>
    <x v="15"/>
    <s v="BC"/>
    <s v="FRTH"/>
    <s v="UPFR"/>
    <s v="N"/>
    <n v="2.97431813657177E-2"/>
    <m/>
  </r>
  <r>
    <s v="T"/>
    <n v="4.0999999999999996"/>
    <n v="20171204"/>
    <s v="CDFO"/>
    <s v="CDFO"/>
    <n v="3"/>
    <s v="183234"/>
    <n v="0"/>
    <m/>
    <m/>
    <m/>
    <m/>
    <n v="1"/>
    <n v="1"/>
    <x v="1"/>
    <n v="19990416"/>
    <n v="19990416"/>
    <s v="2FS  UPFRR1890"/>
    <s v="2FS  UPFRH0270"/>
    <s v="2FS  UPFRS1890"/>
    <x v="3"/>
    <s v="H"/>
    <s v="P"/>
    <m/>
    <n v="15.13"/>
    <m/>
    <s v="N"/>
    <n v="5000"/>
    <n v="25151"/>
    <m/>
    <m/>
    <n v="0"/>
    <n v="1094"/>
    <m/>
    <m/>
    <s v="B"/>
    <m/>
    <m/>
    <m/>
    <m/>
    <m/>
    <s v="R-Dome Cr"/>
    <s v="H-Penny H"/>
    <x v="15"/>
    <s v="BC"/>
    <s v="FRTH"/>
    <s v="UPFR"/>
    <s v="N"/>
    <n v="4.3497276450240548E-2"/>
    <m/>
  </r>
  <r>
    <s v="T"/>
    <n v="4.0999999999999996"/>
    <n v="20171204"/>
    <s v="CDFO"/>
    <s v="CDFO"/>
    <n v="3"/>
    <s v="021861"/>
    <n v="0"/>
    <m/>
    <m/>
    <m/>
    <m/>
    <n v="1"/>
    <n v="1"/>
    <x v="0"/>
    <n v="19800520"/>
    <n v="19800520"/>
    <s v="2FS  UPFRR0398"/>
    <m/>
    <s v="2FS  UPFRS0398"/>
    <x v="0"/>
    <s v="W"/>
    <s v="E"/>
    <m/>
    <n v="5.82"/>
    <m/>
    <m/>
    <n v="5000"/>
    <n v="61"/>
    <m/>
    <m/>
    <m/>
    <m/>
    <m/>
    <m/>
    <m/>
    <n v="0"/>
    <n v="1"/>
    <m/>
    <m/>
    <m/>
    <s v="R-Swift Cr"/>
    <s v="NA"/>
    <x v="50"/>
    <s v="BC"/>
    <s v="FRTH"/>
    <s v="UPFR"/>
    <s v="N"/>
    <n v="0"/>
    <m/>
  </r>
  <r>
    <s v="T"/>
    <n v="4.0999999999999996"/>
    <n v="20171204"/>
    <s v="CDFO"/>
    <s v="CDFO"/>
    <n v="3"/>
    <s v="025741"/>
    <n v="0"/>
    <m/>
    <m/>
    <m/>
    <m/>
    <n v="1"/>
    <n v="1"/>
    <x v="17"/>
    <n v="19890519"/>
    <n v="19890526"/>
    <s v="2FS  LWFRR0107"/>
    <s v="2FS  LWFRH0107"/>
    <s v="2FS  TOMFS1945"/>
    <x v="1"/>
    <s v="H"/>
    <s v="B"/>
    <m/>
    <n v="7.7"/>
    <m/>
    <s v="N"/>
    <n v="5000"/>
    <n v="26958"/>
    <m/>
    <m/>
    <n v="0"/>
    <n v="104097"/>
    <n v="5000"/>
    <n v="89"/>
    <s v="B"/>
    <n v="3.3E-3"/>
    <n v="1"/>
    <m/>
    <m/>
    <s v="UPFR REDS. REPLICATE WITH 025142"/>
    <s v="R-Chilliwack R"/>
    <s v="H-Chilliwack River H"/>
    <x v="36"/>
    <s v="BC"/>
    <s v="FRTH"/>
    <s v="LWFR"/>
    <s v="N"/>
    <n v="3.861451146227465"/>
    <m/>
  </r>
  <r>
    <s v="T"/>
    <n v="4.0999999999999996"/>
    <n v="20171204"/>
    <s v="CDFO"/>
    <s v="CDFO"/>
    <n v="3"/>
    <s v="025743"/>
    <n v="0"/>
    <m/>
    <m/>
    <m/>
    <m/>
    <n v="1"/>
    <n v="1"/>
    <x v="17"/>
    <n v="19890519"/>
    <n v="19890526"/>
    <s v="2FS  LWFRR0107"/>
    <s v="2FS  LWFRH0107"/>
    <s v="2FS  UPFRS0262"/>
    <x v="1"/>
    <s v="H"/>
    <s v="B"/>
    <m/>
    <n v="7.9"/>
    <m/>
    <s v="N"/>
    <n v="5000"/>
    <n v="27023"/>
    <m/>
    <m/>
    <n v="0"/>
    <n v="190998"/>
    <n v="5000"/>
    <n v="96"/>
    <s v="B"/>
    <n v="3.5000000000000001E-3"/>
    <n v="1"/>
    <m/>
    <m/>
    <s v="UPFR REDS. REPLICATE WITH 025744"/>
    <s v="R-Chilliwack R"/>
    <s v="H-Chilliwack River H"/>
    <x v="21"/>
    <s v="BC"/>
    <s v="FRTH"/>
    <s v="LWFR"/>
    <s v="N"/>
    <n v="7.0679791288902045"/>
    <m/>
  </r>
  <r>
    <s v="T"/>
    <n v="4.0999999999999996"/>
    <n v="20171204"/>
    <s v="CDFO"/>
    <s v="CDFO"/>
    <n v="3"/>
    <s v="025744"/>
    <n v="0"/>
    <m/>
    <m/>
    <m/>
    <m/>
    <n v="1"/>
    <n v="1"/>
    <x v="17"/>
    <n v="19890519"/>
    <n v="19890526"/>
    <s v="2FS  LWFRR0107"/>
    <s v="2FS  LWFRH0107"/>
    <s v="2FS  UPFRS0262"/>
    <x v="1"/>
    <s v="H"/>
    <s v="B"/>
    <m/>
    <n v="7.9"/>
    <m/>
    <s v="N"/>
    <n v="5000"/>
    <n v="22797"/>
    <m/>
    <m/>
    <n v="0"/>
    <n v="161128"/>
    <n v="5000"/>
    <n v="301"/>
    <s v="B"/>
    <n v="1.6000000000000001E-3"/>
    <n v="1"/>
    <m/>
    <m/>
    <s v="UPFR REDS. REPL. WITH 025743. AD ONLYS INCLUDE 264 TOO SMALL TO TA"/>
    <s v="R-Chilliwack R"/>
    <s v="H-Chilliwack River H"/>
    <x v="21"/>
    <s v="BC"/>
    <s v="FRTH"/>
    <s v="LWFR"/>
    <s v="N"/>
    <n v="7.0679475369566171"/>
    <m/>
  </r>
  <r>
    <s v="T"/>
    <n v="4.0999999999999996"/>
    <n v="20171204"/>
    <s v="CDFO"/>
    <s v="CDFO"/>
    <n v="3"/>
    <s v="025748"/>
    <n v="0"/>
    <m/>
    <m/>
    <m/>
    <m/>
    <n v="1"/>
    <n v="3"/>
    <x v="17"/>
    <n v="19890524"/>
    <n v="19890601"/>
    <s v="2FS  LWFRR0107"/>
    <s v="2FS  LWFRH0107"/>
    <s v="2FS  LWFRS0107"/>
    <x v="1"/>
    <s v="H"/>
    <s v="P"/>
    <m/>
    <n v="5.9"/>
    <m/>
    <s v="N"/>
    <n v="5000"/>
    <n v="24761"/>
    <m/>
    <m/>
    <n v="0"/>
    <n v="284413"/>
    <n v="5000"/>
    <n v="283"/>
    <s v="B"/>
    <n v="1.1299999999999999E-2"/>
    <n v="1"/>
    <m/>
    <m/>
    <m/>
    <s v="R-Chilliwack R"/>
    <s v="H-Chilliwack River H"/>
    <x v="9"/>
    <s v="BC"/>
    <s v="FRTH"/>
    <s v="LWFR"/>
    <s v="N"/>
    <n v="11.48632930818626"/>
    <m/>
  </r>
  <r>
    <s v="T"/>
    <n v="4.0999999999999996"/>
    <n v="20171204"/>
    <s v="CDFO"/>
    <s v="CDFO"/>
    <n v="3"/>
    <s v="022545"/>
    <n v="0"/>
    <m/>
    <m/>
    <m/>
    <m/>
    <n v="1"/>
    <n v="2"/>
    <x v="26"/>
    <n v="19840416"/>
    <n v="19840419"/>
    <s v="2FS  UPFRR0155"/>
    <s v="2FS  UPFRH0155"/>
    <s v="2FS  UPFRS0155"/>
    <x v="1"/>
    <s v="H"/>
    <s v="B"/>
    <m/>
    <n v="5.2"/>
    <m/>
    <s v="N"/>
    <n v="5000"/>
    <n v="73424"/>
    <m/>
    <m/>
    <n v="0"/>
    <n v="126122"/>
    <n v="5000"/>
    <n v="2435"/>
    <m/>
    <n v="3.2099999999999997E-2"/>
    <n v="1"/>
    <m/>
    <m/>
    <s v="RED FLESH"/>
    <s v="R-Quesnel R"/>
    <s v="H-Quesnel River H"/>
    <x v="5"/>
    <s v="BC"/>
    <s v="FRTH"/>
    <s v="UPFR"/>
    <s v="N"/>
    <n v="1.7177217258662019"/>
    <m/>
  </r>
  <r>
    <s v="T"/>
    <n v="4.0999999999999996"/>
    <n v="20171204"/>
    <s v="CDFO"/>
    <s v="CDFO"/>
    <n v="3"/>
    <s v="023150"/>
    <n v="0"/>
    <m/>
    <m/>
    <m/>
    <m/>
    <n v="1"/>
    <n v="2"/>
    <x v="3"/>
    <n v="198703"/>
    <n v="19870320"/>
    <s v="2FS  TOMFR0156"/>
    <s v="2FS  TOMFH0156"/>
    <s v="2FS  TOMFS0156"/>
    <x v="3"/>
    <s v="H"/>
    <s v="P"/>
    <m/>
    <n v="15.9"/>
    <m/>
    <s v="N"/>
    <n v="5000"/>
    <n v="21085"/>
    <m/>
    <m/>
    <m/>
    <m/>
    <m/>
    <m/>
    <m/>
    <m/>
    <m/>
    <m/>
    <m/>
    <s v="TIME OF REL-YEARLING. SEE 022722,022727(1+),023762-63,023801-02(SM),024023-25"/>
    <s v="R-Eagle R"/>
    <s v="H-Eagle River H"/>
    <x v="6"/>
    <s v="BC"/>
    <s v="FRTH"/>
    <s v="TOMF"/>
    <s v="N"/>
    <n v="0"/>
    <m/>
  </r>
  <r>
    <s v="T"/>
    <n v="4.0999999999999996"/>
    <n v="20171204"/>
    <s v="CDFO"/>
    <s v="CDFO"/>
    <n v="3"/>
    <s v="181755"/>
    <n v="0"/>
    <m/>
    <m/>
    <m/>
    <m/>
    <n v="1"/>
    <n v="1"/>
    <x v="18"/>
    <n v="19950503"/>
    <n v="19950515"/>
    <s v="2FS  TOMMR0253"/>
    <s v="2FS  TOMMH0160"/>
    <s v="2FS  TOMMS0253"/>
    <x v="3"/>
    <s v="H"/>
    <s v="B"/>
    <m/>
    <n v="25.2"/>
    <n v="125"/>
    <s v="N"/>
    <n v="5000"/>
    <n v="25125"/>
    <m/>
    <m/>
    <n v="5000"/>
    <n v="126"/>
    <m/>
    <m/>
    <m/>
    <n v="5.0000000000000001E-3"/>
    <n v="1"/>
    <n v="100"/>
    <m/>
    <s v="REL'D SPAHOMIN SMOLT POND- AFS"/>
    <s v="R-Nicola R"/>
    <s v="H-Spius Creek H"/>
    <x v="7"/>
    <s v="BC"/>
    <s v="FRTH"/>
    <s v="TOMM"/>
    <s v="N"/>
    <n v="5.0149253731343281E-3"/>
    <m/>
  </r>
  <r>
    <s v="T"/>
    <n v="4.0999999999999996"/>
    <n v="20171204"/>
    <s v="CDFO"/>
    <s v="CDFO"/>
    <n v="3"/>
    <s v="185728"/>
    <n v="12"/>
    <m/>
    <m/>
    <m/>
    <m/>
    <n v="1"/>
    <n v="1"/>
    <x v="14"/>
    <n v="20070424"/>
    <n v="20070425"/>
    <s v="2FS  TOMMR0253"/>
    <s v="2FS  TOMMH0160"/>
    <s v="2FS  TOMMS0253"/>
    <x v="3"/>
    <s v="H"/>
    <s v="P"/>
    <m/>
    <n v="15.82"/>
    <n v="112"/>
    <s v="N"/>
    <n v="5000"/>
    <n v="33436"/>
    <m/>
    <m/>
    <n v="0"/>
    <n v="285"/>
    <n v="5000"/>
    <n v="222"/>
    <s v="B"/>
    <n v="6.6E-3"/>
    <n v="30"/>
    <n v="303"/>
    <m/>
    <s v="NICOLA DAM,MERRIT GOLF, SHULUS RR BED, GAVLINS BR, NICOLA&amp;RIVER RANCH, NORGARD"/>
    <s v="R-Nicola R"/>
    <s v="H-Spius Creek H"/>
    <x v="7"/>
    <s v="BC"/>
    <s v="FRTH"/>
    <s v="TOMM"/>
    <s v="N"/>
    <n v="8.5237468596722089E-3"/>
    <m/>
  </r>
  <r>
    <s v="T"/>
    <n v="4.0999999999999996"/>
    <n v="20171204"/>
    <s v="CDFO"/>
    <s v="CDFO"/>
    <n v="3"/>
    <s v="023846"/>
    <n v="0"/>
    <m/>
    <m/>
    <m/>
    <m/>
    <n v="1"/>
    <n v="1"/>
    <x v="9"/>
    <n v="19870817"/>
    <n v="19871112"/>
    <s v="2FS  TOMMR0254"/>
    <m/>
    <s v="2FS  TOMMS0254"/>
    <x v="4"/>
    <s v="W"/>
    <s v="B"/>
    <m/>
    <n v="3.8"/>
    <m/>
    <s v="N"/>
    <n v="5000"/>
    <n v="4359"/>
    <m/>
    <m/>
    <n v="0"/>
    <n v="27"/>
    <n v="5000"/>
    <n v="3"/>
    <s v="C"/>
    <n v="6.9999999999999999E-4"/>
    <n v="1"/>
    <m/>
    <m/>
    <s v="RECONNAISSANCE PRIOR TO HATCHERY CONSTRUCTION"/>
    <s v="R-Deadman R"/>
    <s v="NA"/>
    <x v="42"/>
    <s v="BC"/>
    <s v="FRTH"/>
    <s v="TOMM"/>
    <s v="N"/>
    <n v="6.1940812112869928E-3"/>
    <m/>
  </r>
  <r>
    <s v="T"/>
    <n v="4.0999999999999996"/>
    <n v="20171204"/>
    <s v="CDFO"/>
    <s v="CDFO"/>
    <n v="3"/>
    <s v="022718"/>
    <n v="0"/>
    <m/>
    <m/>
    <m/>
    <m/>
    <n v="1"/>
    <n v="1"/>
    <x v="26"/>
    <n v="198404"/>
    <n v="19840418"/>
    <s v="2FS  TOMMR0252"/>
    <s v="2FS  TOMMH0157"/>
    <s v="2FS  TOMMS0252"/>
    <x v="2"/>
    <s v="H"/>
    <s v="P"/>
    <m/>
    <n v="3.4"/>
    <m/>
    <s v="N"/>
    <n v="5000"/>
    <n v="29493"/>
    <m/>
    <m/>
    <n v="0"/>
    <n v="4111"/>
    <n v="5000"/>
    <n v="756"/>
    <m/>
    <n v="2.5000000000000001E-2"/>
    <n v="3"/>
    <m/>
    <m/>
    <m/>
    <s v="R-Bonaparte R"/>
    <s v="H-Loon Creek H"/>
    <x v="4"/>
    <s v="BC"/>
    <s v="FRTH"/>
    <s v="TOMM"/>
    <s v="N"/>
    <n v="0.13938900756111619"/>
    <m/>
  </r>
  <r>
    <s v="T"/>
    <n v="4.0999999999999996"/>
    <n v="20171204"/>
    <s v="CDFO"/>
    <s v="CDFO"/>
    <n v="3"/>
    <s v="021557"/>
    <n v="0"/>
    <m/>
    <m/>
    <m/>
    <m/>
    <n v="1"/>
    <n v="1"/>
    <x v="28"/>
    <n v="19910422"/>
    <n v="19910424"/>
    <s v="2FS  TOMMR0252"/>
    <s v="2FS  TOMMH0160"/>
    <s v="2FS  TOMMS0252"/>
    <x v="1"/>
    <s v="H"/>
    <s v="P"/>
    <m/>
    <n v="5.0999999999999996"/>
    <n v="77"/>
    <s v="W"/>
    <n v="5000"/>
    <n v="75359"/>
    <m/>
    <m/>
    <n v="0"/>
    <n v="15314"/>
    <n v="5000"/>
    <n v="227"/>
    <s v="W"/>
    <n v="3.0000000000000001E-3"/>
    <n v="1"/>
    <n v="900"/>
    <m/>
    <s v="SUBJECT TO SUPERSATURATION BEFORE RELEASE. 5% SHOWED SYMPTOMS."/>
    <s v="R-Bonaparte R"/>
    <s v="H-Spius Creek H"/>
    <x v="4"/>
    <s v="BC"/>
    <s v="FRTH"/>
    <s v="TOMM"/>
    <s v="N"/>
    <n v="0.20321394922968722"/>
    <m/>
  </r>
  <r>
    <s v="T"/>
    <n v="4.0999999999999996"/>
    <n v="20171204"/>
    <s v="CDFO"/>
    <s v="CDFO"/>
    <n v="3"/>
    <s v="026351"/>
    <n v="0"/>
    <m/>
    <m/>
    <m/>
    <m/>
    <n v="1"/>
    <n v="1"/>
    <x v="4"/>
    <n v="199304"/>
    <n v="19930414"/>
    <s v="2FS  TOMMR0252"/>
    <s v="2FS  TOMMH0160"/>
    <s v="2FS  TOMMS0252"/>
    <x v="1"/>
    <s v="H"/>
    <s v="B"/>
    <m/>
    <n v="3.9"/>
    <n v="65"/>
    <s v="N"/>
    <n v="5000"/>
    <n v="15959"/>
    <m/>
    <m/>
    <n v="0"/>
    <n v="2590"/>
    <n v="5000"/>
    <n v="80"/>
    <s v="W"/>
    <n v="5.0000000000000001E-3"/>
    <n v="1"/>
    <m/>
    <m/>
    <s v="WHITECREST-REP 2"/>
    <s v="R-Bonaparte R"/>
    <s v="H-Spius Creek H"/>
    <x v="4"/>
    <s v="BC"/>
    <s v="FRTH"/>
    <s v="TOMM"/>
    <s v="N"/>
    <n v="0.16229087035528542"/>
    <m/>
  </r>
  <r>
    <s v="T"/>
    <n v="4.0999999999999996"/>
    <n v="20171204"/>
    <s v="CDFO"/>
    <s v="CDFO"/>
    <n v="3"/>
    <s v="025537"/>
    <n v="0"/>
    <m/>
    <m/>
    <m/>
    <m/>
    <n v="1"/>
    <n v="2"/>
    <x v="17"/>
    <n v="198904"/>
    <n v="19890406"/>
    <s v="2FS  LWFRR0249"/>
    <s v="2FS  LWFRH0150"/>
    <s v="2FS  LWFRS0249"/>
    <x v="1"/>
    <s v="H"/>
    <s v="B"/>
    <m/>
    <n v="8.6999999999999993"/>
    <n v="92"/>
    <s v="N"/>
    <n v="5000"/>
    <n v="25352"/>
    <m/>
    <m/>
    <n v="0"/>
    <n v="28684"/>
    <n v="5000"/>
    <n v="851"/>
    <s v="B"/>
    <n v="3.2500000000000001E-2"/>
    <n v="2"/>
    <m/>
    <m/>
    <s v="TIME OF RELEASE: EARLY APRIL RELEASE. SEE 025538, 025525."/>
    <s v="R-Pitt R Up"/>
    <s v="H-Inch Creek H"/>
    <x v="29"/>
    <s v="BC"/>
    <s v="FRTH"/>
    <s v="LWFR"/>
    <s v="N"/>
    <n v="1.1314294730198802"/>
    <m/>
  </r>
  <r>
    <s v="T"/>
    <n v="4.0999999999999996"/>
    <n v="20171204"/>
    <s v="CDFO"/>
    <s v="CDFO"/>
    <n v="3"/>
    <s v="024522"/>
    <n v="0"/>
    <m/>
    <m/>
    <m/>
    <m/>
    <n v="1"/>
    <n v="2"/>
    <x v="9"/>
    <n v="19870519"/>
    <n v="19870520"/>
    <s v="2FS  TOMFR2617"/>
    <s v="2FS  TOMFH0162"/>
    <s v="2FS  TOMFS2617"/>
    <x v="1"/>
    <s v="H"/>
    <s v="B"/>
    <m/>
    <n v="5.3"/>
    <m/>
    <s v="N"/>
    <n v="5000"/>
    <n v="24877"/>
    <m/>
    <m/>
    <n v="0"/>
    <n v="114593"/>
    <n v="5000"/>
    <n v="466"/>
    <m/>
    <n v="1.84E-2"/>
    <n v="1"/>
    <m/>
    <m/>
    <s v="TIME OF RELEASE-2ND RELEASE. SEE 024521 &amp; 024523-24"/>
    <s v="R-Clearwater R Low"/>
    <s v="H-Clearwater River, Up, H"/>
    <x v="24"/>
    <s v="BC"/>
    <s v="FRTH"/>
    <s v="TOMF"/>
    <s v="N"/>
    <n v="4.6063834063592877"/>
    <m/>
  </r>
  <r>
    <s v="N"/>
    <n v="4.0999999999999996"/>
    <n v="20171204"/>
    <s v="CDFO"/>
    <s v="CDFO"/>
    <n v="3"/>
    <s v="!03NOCN0087"/>
    <m/>
    <m/>
    <m/>
    <m/>
    <m/>
    <n v="1"/>
    <n v="2"/>
    <x v="33"/>
    <n v="200105"/>
    <n v="200105"/>
    <s v="2FS  TOMFR0161"/>
    <s v="2FS  TOMFH2559"/>
    <s v="2FS  TOMFS0161"/>
    <x v="1"/>
    <s v="H"/>
    <s v="B"/>
    <s v="FR"/>
    <n v="3"/>
    <m/>
    <s v="N"/>
    <m/>
    <m/>
    <m/>
    <m/>
    <n v="0"/>
    <n v="650"/>
    <m/>
    <m/>
    <s v="B"/>
    <m/>
    <m/>
    <m/>
    <m/>
    <m/>
    <s v="R-Shuswap R Low"/>
    <s v="H-Vernon Schools"/>
    <x v="1"/>
    <s v="BC"/>
    <s v="FRTH"/>
    <s v="TOMF"/>
    <s v="N"/>
    <s v=""/>
    <m/>
  </r>
  <r>
    <s v="T"/>
    <n v="4.0999999999999996"/>
    <n v="20171204"/>
    <s v="CDFO"/>
    <s v="CDFO"/>
    <n v="3"/>
    <s v="022833"/>
    <n v="0"/>
    <m/>
    <m/>
    <m/>
    <m/>
    <n v="1"/>
    <n v="1"/>
    <x v="23"/>
    <n v="19850513"/>
    <n v="19850514"/>
    <s v="2FS  TOMFR0132"/>
    <s v="2FS  TOMFH0156"/>
    <s v="2FS  TOMFS0132"/>
    <x v="1"/>
    <s v="H"/>
    <s v="P"/>
    <m/>
    <n v="3.1"/>
    <m/>
    <s v="N"/>
    <n v="5000"/>
    <n v="80793"/>
    <m/>
    <m/>
    <n v="0"/>
    <n v="65461"/>
    <m/>
    <m/>
    <m/>
    <m/>
    <n v="3"/>
    <m/>
    <m/>
    <m/>
    <s v="R-Salmon R/TOMF"/>
    <s v="H-Eagle River H"/>
    <x v="28"/>
    <s v="BC"/>
    <s v="FRTH"/>
    <s v="TOMF"/>
    <s v="N"/>
    <n v="0.81023108437612168"/>
    <m/>
  </r>
  <r>
    <s v="T"/>
    <n v="4.0999999999999996"/>
    <n v="20171204"/>
    <s v="CDFO"/>
    <s v="CDFO"/>
    <n v="3"/>
    <s v="182129"/>
    <n v="0"/>
    <m/>
    <m/>
    <m/>
    <m/>
    <n v="1"/>
    <n v="1"/>
    <x v="19"/>
    <n v="20000425"/>
    <n v="20000426"/>
    <s v="2FS  TOMMR0253"/>
    <s v="2FS  TOMMH0160"/>
    <s v="2FS  TOMMS0253"/>
    <x v="3"/>
    <s v="H"/>
    <s v="P"/>
    <m/>
    <n v="20.239999999999998"/>
    <n v="120"/>
    <s v="N"/>
    <n v="5000"/>
    <n v="21458"/>
    <m/>
    <m/>
    <n v="0"/>
    <n v="13191"/>
    <n v="5000"/>
    <n v="177"/>
    <s v="W"/>
    <n v="8.2000000000000007E-3"/>
    <n v="30"/>
    <n v="300"/>
    <m/>
    <s v="EXTENDED REARING. SEE ALSO 182128"/>
    <s v="R-Nicola R"/>
    <s v="H-Spius Creek H"/>
    <x v="7"/>
    <s v="BC"/>
    <s v="FRTH"/>
    <s v="TOMM"/>
    <s v="N"/>
    <n v="0.61473576288563703"/>
    <m/>
  </r>
  <r>
    <s v="T"/>
    <n v="4.0999999999999996"/>
    <n v="20171204"/>
    <s v="CDFO"/>
    <s v="CDFO"/>
    <n v="3"/>
    <s v="021556"/>
    <n v="0"/>
    <m/>
    <m/>
    <m/>
    <m/>
    <n v="1"/>
    <n v="1"/>
    <x v="28"/>
    <n v="19910709"/>
    <n v="19910711"/>
    <s v="2FS  TOMMR0253"/>
    <s v="2FS  TOMMH0160"/>
    <s v="2FS  TOMMS0253"/>
    <x v="1"/>
    <s v="H"/>
    <s v="B"/>
    <m/>
    <n v="17.5"/>
    <n v="115"/>
    <s v="N"/>
    <n v="5000"/>
    <n v="71278"/>
    <m/>
    <m/>
    <n v="0"/>
    <n v="60397"/>
    <n v="5000"/>
    <n v="2275"/>
    <s v="W"/>
    <n v="3.09E-2"/>
    <n v="21"/>
    <n v="2000"/>
    <m/>
    <s v="TIME OF RELEASE: EXPERIMENTAL JULY RELEASE"/>
    <s v="R-Nicola R"/>
    <s v="H-Spius Creek H"/>
    <x v="7"/>
    <s v="BC"/>
    <s v="FRTH"/>
    <s v="TOMM"/>
    <s v="N"/>
    <n v="0.84734420157692414"/>
    <m/>
  </r>
  <r>
    <s v="T"/>
    <n v="4.0999999999999996"/>
    <n v="20171204"/>
    <s v="CDFO"/>
    <s v="CDFO"/>
    <n v="3"/>
    <s v="020416"/>
    <n v="0"/>
    <m/>
    <m/>
    <m/>
    <m/>
    <n v="1"/>
    <n v="1"/>
    <x v="11"/>
    <n v="19900425"/>
    <n v="19900426"/>
    <s v="2FS  TOMMR0253"/>
    <s v="2FS  TOMMH0160"/>
    <s v="2FS  TOMMS0253"/>
    <x v="1"/>
    <s v="H"/>
    <s v="P"/>
    <m/>
    <n v="6.2"/>
    <n v="83"/>
    <s v="N"/>
    <n v="5000"/>
    <n v="24861"/>
    <m/>
    <m/>
    <n v="0"/>
    <n v="39231"/>
    <n v="5000"/>
    <n v="277"/>
    <s v="W"/>
    <n v="1.0999999999999999E-2"/>
    <n v="1"/>
    <n v="200"/>
    <m/>
    <s v="TIME OF RELEASE-NORMAL. SEE ALSO 020353, 020417."/>
    <s v="R-Nicola R"/>
    <s v="H-Spius Creek H"/>
    <x v="7"/>
    <s v="BC"/>
    <s v="FRTH"/>
    <s v="TOMM"/>
    <s v="N"/>
    <n v="1.5780137564860626"/>
    <m/>
  </r>
  <r>
    <s v="T"/>
    <n v="4.0999999999999996"/>
    <n v="20171204"/>
    <s v="CDFO"/>
    <s v="CDFO"/>
    <n v="3"/>
    <s v="020417"/>
    <n v="0"/>
    <m/>
    <m/>
    <m/>
    <m/>
    <n v="1"/>
    <n v="1"/>
    <x v="11"/>
    <n v="19900425"/>
    <n v="19900426"/>
    <s v="2FS  TOMMR0253"/>
    <s v="2FS  TOMMH0160"/>
    <s v="2FS  TOMMS0253"/>
    <x v="1"/>
    <s v="H"/>
    <s v="P"/>
    <m/>
    <n v="6.2"/>
    <n v="83"/>
    <s v="N"/>
    <n v="5000"/>
    <n v="24799"/>
    <m/>
    <m/>
    <n v="0"/>
    <n v="39133"/>
    <n v="5000"/>
    <n v="276"/>
    <s v="W"/>
    <n v="1.0999999999999999E-2"/>
    <n v="1"/>
    <n v="200"/>
    <m/>
    <s v="TIME OF RELEASE:NORMAL.SEE ALSO 020353, 020416."/>
    <s v="R-Nicola R"/>
    <s v="H-Spius Creek H"/>
    <x v="7"/>
    <s v="BC"/>
    <s v="FRTH"/>
    <s v="TOMM"/>
    <s v="N"/>
    <n v="1.5780071777087785"/>
    <m/>
  </r>
  <r>
    <s v="T"/>
    <n v="4.0999999999999996"/>
    <n v="20171204"/>
    <s v="CDFO"/>
    <s v="CDFO"/>
    <n v="3"/>
    <s v="182731"/>
    <n v="0"/>
    <m/>
    <m/>
    <m/>
    <m/>
    <n v="1"/>
    <n v="1"/>
    <x v="16"/>
    <n v="19970501"/>
    <n v="19970507"/>
    <s v="2FS  TOMMR0253"/>
    <s v="2FS  TOMMH0160"/>
    <s v="2FS  TOMMS0253"/>
    <x v="3"/>
    <s v="H"/>
    <s v="P"/>
    <m/>
    <n v="14.4"/>
    <n v="105"/>
    <s v="N"/>
    <n v="5000"/>
    <n v="49898"/>
    <m/>
    <m/>
    <n v="0"/>
    <n v="62177"/>
    <n v="5000"/>
    <n v="760"/>
    <s v="B"/>
    <n v="1.4999999999999999E-2"/>
    <n v="1"/>
    <n v="500"/>
    <m/>
    <s v="FED LO RATION. SEE 182732-HI RATION"/>
    <s v="R-Nicola R"/>
    <s v="H-Spius Creek H"/>
    <x v="7"/>
    <s v="BC"/>
    <s v="FRTH"/>
    <s v="TOMM"/>
    <s v="N"/>
    <n v="1.2460820072948815"/>
    <m/>
  </r>
  <r>
    <s v="T"/>
    <n v="4.0999999999999996"/>
    <n v="20171204"/>
    <s v="CDFO"/>
    <s v="CDFO"/>
    <n v="3"/>
    <s v="180851"/>
    <n v="0"/>
    <m/>
    <m/>
    <m/>
    <m/>
    <n v="1"/>
    <n v="1"/>
    <x v="13"/>
    <n v="19930423"/>
    <n v="19930428"/>
    <s v="2FS  TOMMR0253"/>
    <s v="2FS  TOMMH0160"/>
    <s v="2FS  TOMMS0253"/>
    <x v="3"/>
    <s v="H"/>
    <s v="P"/>
    <m/>
    <n v="17"/>
    <n v="114"/>
    <s v="N"/>
    <n v="5000"/>
    <n v="74489"/>
    <m/>
    <m/>
    <n v="0"/>
    <n v="139886"/>
    <n v="5000"/>
    <n v="374"/>
    <s v="W"/>
    <n v="5.0000000000000001E-3"/>
    <n v="278"/>
    <n v="2000"/>
    <m/>
    <s v="TIME OF RELEASE-YEARLING"/>
    <s v="R-Nicola R"/>
    <s v="H-Spius Creek H"/>
    <x v="7"/>
    <s v="BC"/>
    <s v="FRTH"/>
    <s v="TOMM"/>
    <s v="N"/>
    <n v="1.8779417095141564"/>
    <m/>
  </r>
  <r>
    <s v="T"/>
    <n v="4.0999999999999996"/>
    <n v="20171204"/>
    <s v="CDFO"/>
    <s v="CDFO"/>
    <n v="3"/>
    <s v="181953"/>
    <n v="0"/>
    <m/>
    <m/>
    <m/>
    <m/>
    <n v="1"/>
    <n v="1"/>
    <x v="2"/>
    <n v="19960506"/>
    <n v="19960508"/>
    <s v="2FS  TOMMR0253"/>
    <s v="2FS  TOMMH0160"/>
    <s v="2FS  TOMMS0253"/>
    <x v="3"/>
    <s v="H"/>
    <s v="P"/>
    <m/>
    <n v="17.3"/>
    <n v="117"/>
    <s v="N"/>
    <n v="5000"/>
    <n v="49541"/>
    <m/>
    <m/>
    <n v="0"/>
    <n v="15803"/>
    <n v="5000"/>
    <n v="500"/>
    <s v="W"/>
    <n v="0.01"/>
    <n v="1"/>
    <n v="500"/>
    <m/>
    <s v="YEARLING RELEASE"/>
    <s v="R-Nicola R"/>
    <s v="H-Spius Creek H"/>
    <x v="7"/>
    <s v="BC"/>
    <s v="FRTH"/>
    <s v="TOMM"/>
    <s v="N"/>
    <n v="0.31898831271068406"/>
    <m/>
  </r>
  <r>
    <s v="T"/>
    <n v="4.0999999999999996"/>
    <n v="20171204"/>
    <s v="CDFO"/>
    <s v="CDFO"/>
    <n v="3"/>
    <s v="024057"/>
    <n v="0"/>
    <m/>
    <m/>
    <m/>
    <m/>
    <n v="1"/>
    <n v="1"/>
    <x v="3"/>
    <n v="19870416"/>
    <n v="19870421"/>
    <s v="2FS  TOMMR0253"/>
    <s v="2FS  TOMMH0160"/>
    <s v="2FS  TOMMS0253"/>
    <x v="3"/>
    <s v="H"/>
    <s v="B"/>
    <m/>
    <n v="15.2"/>
    <m/>
    <s v="N"/>
    <n v="5000"/>
    <n v="29005"/>
    <m/>
    <m/>
    <n v="0"/>
    <n v="8413"/>
    <n v="5000"/>
    <n v="2180"/>
    <m/>
    <n v="6.9900000000000004E-2"/>
    <n v="210"/>
    <m/>
    <m/>
    <s v="TIME OF RELEASE: YEARLING; COMBINE WITH 023535"/>
    <s v="R-Nicola R"/>
    <s v="H-Spius Creek H"/>
    <x v="7"/>
    <s v="BC"/>
    <s v="FRTH"/>
    <s v="TOMM"/>
    <s v="N"/>
    <n v="0.29005343906223063"/>
    <m/>
  </r>
  <r>
    <s v="T"/>
    <n v="4.0999999999999996"/>
    <n v="20171204"/>
    <s v="CDFO"/>
    <s v="CDFO"/>
    <n v="3"/>
    <s v="023039"/>
    <n v="0"/>
    <m/>
    <m/>
    <m/>
    <m/>
    <n v="1"/>
    <n v="1"/>
    <x v="23"/>
    <n v="19850409"/>
    <n v="19850413"/>
    <s v="2FS  TOMMR0253"/>
    <s v="2FS  TOMMH0160"/>
    <s v="2FS  TOMMS0253"/>
    <x v="1"/>
    <s v="H"/>
    <s v="P"/>
    <m/>
    <n v="5.6"/>
    <m/>
    <s v="N"/>
    <n v="5000"/>
    <n v="27374"/>
    <m/>
    <m/>
    <n v="0"/>
    <n v="7771"/>
    <n v="5000"/>
    <n v="974"/>
    <m/>
    <n v="3.44E-2"/>
    <n v="1"/>
    <m/>
    <m/>
    <s v="CONTROL FOR IMPRINT GROUP"/>
    <s v="R-Nicola R"/>
    <s v="H-Spius Creek H"/>
    <x v="7"/>
    <s v="BC"/>
    <s v="FRTH"/>
    <s v="TOMM"/>
    <s v="N"/>
    <n v="0.28388251625630162"/>
    <m/>
  </r>
  <r>
    <s v="T"/>
    <n v="4.0999999999999996"/>
    <n v="20171204"/>
    <s v="CDFO"/>
    <s v="CDFO"/>
    <n v="3"/>
    <s v="020711"/>
    <n v="0"/>
    <m/>
    <m/>
    <m/>
    <m/>
    <n v="1"/>
    <n v="2"/>
    <x v="11"/>
    <n v="19900528"/>
    <n v="19900528"/>
    <s v="2FS  TOMFR0156"/>
    <s v="2FS  TOMFH0156"/>
    <s v="2FS  TOMFS0156"/>
    <x v="2"/>
    <s v="H"/>
    <s v="B"/>
    <m/>
    <n v="4.5999999999999996"/>
    <m/>
    <s v="N"/>
    <n v="5000"/>
    <n v="26908"/>
    <m/>
    <m/>
    <n v="0"/>
    <n v="27253"/>
    <n v="5000"/>
    <n v="387"/>
    <s v="B"/>
    <n v="1.4200000000000001E-2"/>
    <n v="1"/>
    <n v="100"/>
    <m/>
    <s v="LATE RELEASE (LOWER SITE)"/>
    <s v="R-Eagle R"/>
    <s v="H-Eagle River H"/>
    <x v="6"/>
    <s v="BC"/>
    <s v="FRTH"/>
    <s v="TOMF"/>
    <s v="N"/>
    <n v="1.0128214657350973"/>
    <m/>
  </r>
  <r>
    <s v="T"/>
    <n v="4.0999999999999996"/>
    <n v="20171204"/>
    <s v="CDFO"/>
    <s v="CDFO"/>
    <n v="3"/>
    <s v="020712"/>
    <n v="0"/>
    <m/>
    <m/>
    <m/>
    <m/>
    <n v="1"/>
    <n v="2"/>
    <x v="11"/>
    <n v="19900528"/>
    <n v="19900528"/>
    <s v="2FS  TOMFR0156"/>
    <s v="2FS  TOMFH0156"/>
    <s v="2FS  TOMFS0156"/>
    <x v="2"/>
    <s v="H"/>
    <s v="B"/>
    <m/>
    <n v="4.5999999999999996"/>
    <m/>
    <s v="N"/>
    <n v="5000"/>
    <n v="27214"/>
    <m/>
    <m/>
    <n v="0"/>
    <n v="27253"/>
    <m/>
    <m/>
    <s v="B"/>
    <m/>
    <n v="1"/>
    <n v="100"/>
    <m/>
    <s v="LATE RELEASE (MIDDLE SITE)"/>
    <s v="R-Eagle R"/>
    <s v="H-Eagle River H"/>
    <x v="6"/>
    <s v="BC"/>
    <s v="FRTH"/>
    <s v="TOMF"/>
    <s v="N"/>
    <n v="1.0014330859116631"/>
    <m/>
  </r>
  <r>
    <s v="T"/>
    <n v="4.0999999999999996"/>
    <n v="20171204"/>
    <s v="CDFO"/>
    <s v="CDFO"/>
    <n v="3"/>
    <s v="020710"/>
    <n v="0"/>
    <m/>
    <m/>
    <m/>
    <m/>
    <n v="1"/>
    <n v="2"/>
    <x v="11"/>
    <n v="19900511"/>
    <n v="19900511"/>
    <s v="2FS  TOMFR0156"/>
    <s v="2FS  TOMFH0156"/>
    <s v="2FS  TOMFS0156"/>
    <x v="2"/>
    <s v="H"/>
    <s v="B"/>
    <m/>
    <n v="3.6"/>
    <m/>
    <s v="N"/>
    <n v="5000"/>
    <n v="26852"/>
    <m/>
    <m/>
    <n v="0"/>
    <n v="28141"/>
    <m/>
    <m/>
    <s v="B"/>
    <m/>
    <n v="1"/>
    <n v="100"/>
    <m/>
    <s v="EARLY RELEASE (UPPER SITE)"/>
    <s v="R-Eagle R"/>
    <s v="H-Eagle River H"/>
    <x v="6"/>
    <s v="BC"/>
    <s v="FRTH"/>
    <s v="TOMF"/>
    <s v="N"/>
    <n v="1.0480038730820795"/>
    <m/>
  </r>
  <r>
    <s v="T"/>
    <n v="4.0999999999999996"/>
    <n v="20171204"/>
    <s v="CDFO"/>
    <s v="CDFO"/>
    <n v="3"/>
    <s v="020619"/>
    <n v="0"/>
    <m/>
    <m/>
    <m/>
    <m/>
    <n v="1"/>
    <n v="2"/>
    <x v="11"/>
    <n v="19900516"/>
    <n v="19900516"/>
    <s v="2FS  TOMFR0045"/>
    <s v="2FS  TOMFH0162"/>
    <s v="2FS  TOMFS0045"/>
    <x v="1"/>
    <s v="H"/>
    <s v="B"/>
    <m/>
    <n v="7.6"/>
    <n v="86"/>
    <s v="N"/>
    <n v="5000"/>
    <n v="25018"/>
    <m/>
    <m/>
    <n v="0"/>
    <n v="25697"/>
    <n v="5000"/>
    <n v="126"/>
    <s v="B"/>
    <n v="5.0000000000000001E-3"/>
    <n v="40"/>
    <n v="200"/>
    <m/>
    <s v="COMBINE WITH 020620. COMPARES SURVIVAL TO SIZES AT RELEASE OF 020621 &amp; 020363."/>
    <s v="R-Raft R"/>
    <s v="H-Clearwater River, Up, H"/>
    <x v="16"/>
    <s v="BC"/>
    <s v="FRTH"/>
    <s v="TOMF"/>
    <s v="N"/>
    <n v="1.0271404588696138"/>
    <m/>
  </r>
  <r>
    <s v="T"/>
    <n v="4.0999999999999996"/>
    <n v="20171204"/>
    <s v="CDFO"/>
    <s v="CDFO"/>
    <n v="3"/>
    <s v="020353"/>
    <n v="0"/>
    <m/>
    <m/>
    <m/>
    <m/>
    <n v="1"/>
    <n v="1"/>
    <x v="11"/>
    <n v="19900425"/>
    <n v="19900426"/>
    <s v="2FS  TOMMR0253"/>
    <s v="2FS  TOMMH0160"/>
    <s v="2FS  TOMMS0253"/>
    <x v="1"/>
    <s v="H"/>
    <s v="P"/>
    <m/>
    <n v="6.2"/>
    <n v="83"/>
    <s v="N"/>
    <n v="5000"/>
    <n v="24955"/>
    <m/>
    <m/>
    <n v="0"/>
    <n v="39379"/>
    <n v="5000"/>
    <n v="278"/>
    <s v="W"/>
    <n v="1.0999999999999999E-2"/>
    <n v="1"/>
    <n v="200"/>
    <m/>
    <s v="TIME AND SIZE:NORMAL. SEE ALSO 020416, 020417."/>
    <s v="R-Nicola R"/>
    <s v="H-Spius Creek H"/>
    <x v="7"/>
    <s v="BC"/>
    <s v="FRTH"/>
    <s v="TOMM"/>
    <s v="N"/>
    <n v="1.5780004007212984"/>
    <m/>
  </r>
  <r>
    <s v="T"/>
    <n v="4.0999999999999996"/>
    <n v="20171204"/>
    <s v="CDFO"/>
    <s v="CDFO"/>
    <n v="3"/>
    <s v="023053"/>
    <n v="0"/>
    <m/>
    <m/>
    <m/>
    <m/>
    <n v="1"/>
    <n v="2"/>
    <x v="23"/>
    <n v="198505"/>
    <n v="19850515"/>
    <s v="2FS  TOMFR0045"/>
    <s v="2FS  TOMFH0162"/>
    <s v="2FS  TOMFS0045"/>
    <x v="1"/>
    <s v="H"/>
    <s v="B"/>
    <m/>
    <n v="5.9"/>
    <m/>
    <s v="N"/>
    <n v="5000"/>
    <n v="49804"/>
    <m/>
    <m/>
    <n v="0"/>
    <n v="26302"/>
    <n v="5000"/>
    <n v="1351"/>
    <m/>
    <n v="2.64E-2"/>
    <n v="1"/>
    <m/>
    <m/>
    <s v="TIME OF RELEASE - LATE"/>
    <s v="R-Raft R"/>
    <s v="H-Clearwater River, Up, H"/>
    <x v="16"/>
    <s v="BC"/>
    <s v="FRTH"/>
    <s v="TOMF"/>
    <s v="N"/>
    <n v="0.52811019195245357"/>
    <m/>
  </r>
  <r>
    <s v="T"/>
    <n v="4.0999999999999996"/>
    <n v="20171204"/>
    <s v="CDFO"/>
    <s v="CDFO"/>
    <n v="3"/>
    <s v="020363"/>
    <n v="0"/>
    <m/>
    <m/>
    <m/>
    <m/>
    <n v="1"/>
    <n v="2"/>
    <x v="11"/>
    <n v="19900516"/>
    <n v="19900516"/>
    <s v="2FS  TOMFR0045"/>
    <s v="2FS  TOMFH0162"/>
    <s v="2FS  TOMFS0045"/>
    <x v="1"/>
    <s v="H"/>
    <s v="B"/>
    <m/>
    <n v="6.3"/>
    <n v="82"/>
    <s v="N"/>
    <n v="5000"/>
    <n v="24846"/>
    <m/>
    <m/>
    <n v="0"/>
    <n v="32037"/>
    <n v="5000"/>
    <n v="251"/>
    <s v="B"/>
    <n v="0.01"/>
    <n v="40"/>
    <n v="200"/>
    <m/>
    <s v="COMBINE WITH 020621. COMPARES SURVIVAL TO SIZES OF 020619-20 AT RELEASE."/>
    <s v="R-Raft R"/>
    <s v="H-Clearwater River, Up, H"/>
    <x v="16"/>
    <s v="BC"/>
    <s v="FRTH"/>
    <s v="TOMF"/>
    <s v="N"/>
    <n v="1.2894228447234968"/>
    <m/>
  </r>
  <r>
    <s v="T"/>
    <n v="4.0999999999999996"/>
    <n v="20171204"/>
    <s v="CDFO"/>
    <s v="CDFO"/>
    <n v="3"/>
    <s v="020620"/>
    <n v="0"/>
    <m/>
    <m/>
    <m/>
    <m/>
    <n v="1"/>
    <n v="2"/>
    <x v="11"/>
    <n v="19900516"/>
    <n v="19900516"/>
    <s v="2FS  TOMFR0045"/>
    <s v="2FS  TOMFH0162"/>
    <s v="2FS  TOMFS0045"/>
    <x v="1"/>
    <s v="H"/>
    <s v="B"/>
    <m/>
    <n v="7.6"/>
    <n v="86"/>
    <s v="N"/>
    <n v="5000"/>
    <n v="24992"/>
    <m/>
    <m/>
    <n v="0"/>
    <n v="25671"/>
    <n v="5000"/>
    <n v="126"/>
    <s v="B"/>
    <n v="5.0000000000000001E-3"/>
    <n v="40"/>
    <n v="200"/>
    <m/>
    <s v="COMBINE WITH 020619. COMPARES SURVIVAL TO SIZES OF 020363 &amp; 020621 AT RELEASE."/>
    <s v="R-Raft R"/>
    <s v="H-Clearwater River, Up, H"/>
    <x v="16"/>
    <s v="BC"/>
    <s v="FRTH"/>
    <s v="TOMF"/>
    <s v="N"/>
    <n v="1.0271686939820743"/>
    <m/>
  </r>
  <r>
    <s v="T"/>
    <n v="4.0999999999999996"/>
    <n v="20171204"/>
    <s v="CDFO"/>
    <s v="CDFO"/>
    <n v="3"/>
    <s v="182461"/>
    <n v="0"/>
    <m/>
    <m/>
    <m/>
    <m/>
    <n v="1"/>
    <n v="2"/>
    <x v="16"/>
    <n v="19960528"/>
    <n v="19960530"/>
    <s v="2FS  TOMFR1958"/>
    <s v="2FS  TOMFH1958"/>
    <s v="2FS  TOMFS1958"/>
    <x v="1"/>
    <s v="H"/>
    <s v="P"/>
    <m/>
    <n v="8.6"/>
    <n v="90"/>
    <s v="N"/>
    <n v="5000"/>
    <n v="75329"/>
    <m/>
    <m/>
    <n v="0"/>
    <n v="341821"/>
    <m/>
    <m/>
    <s v="B"/>
    <m/>
    <m/>
    <m/>
    <m/>
    <m/>
    <s v="R-Shuswap R Middle"/>
    <s v="H-Shuswap River, Middle,"/>
    <x v="11"/>
    <s v="BC"/>
    <s v="FRTH"/>
    <s v="TOMF"/>
    <s v="N"/>
    <n v="4.5377079212521076"/>
    <m/>
  </r>
  <r>
    <s v="T"/>
    <n v="4.0999999999999996"/>
    <n v="20171204"/>
    <s v="CDFO"/>
    <s v="CDFO"/>
    <n v="3"/>
    <s v="182501"/>
    <n v="0"/>
    <m/>
    <m/>
    <m/>
    <m/>
    <n v="1"/>
    <n v="2"/>
    <x v="32"/>
    <n v="19970528"/>
    <n v="19970529"/>
    <s v="2FS  TOMFR1958"/>
    <s v="2FS  TOMFH1958"/>
    <s v="2FS  TOMFS1958"/>
    <x v="1"/>
    <s v="H"/>
    <s v="P"/>
    <m/>
    <n v="6.6"/>
    <n v="82"/>
    <s v="N"/>
    <n v="5000"/>
    <n v="74457"/>
    <m/>
    <m/>
    <n v="0"/>
    <n v="186991"/>
    <n v="5000"/>
    <n v="752"/>
    <s v="B"/>
    <n v="0.01"/>
    <n v="27"/>
    <n v="100"/>
    <m/>
    <m/>
    <s v="R-Shuswap R Middle"/>
    <s v="H-Shuswap River, Middle,"/>
    <x v="11"/>
    <s v="BC"/>
    <s v="FRTH"/>
    <s v="TOMF"/>
    <s v="N"/>
    <n v="2.5113958392092082"/>
    <m/>
  </r>
  <r>
    <s v="T"/>
    <n v="4.0999999999999996"/>
    <n v="20171204"/>
    <s v="CDFO"/>
    <s v="CDFO"/>
    <n v="3"/>
    <s v="022624"/>
    <n v="0"/>
    <m/>
    <m/>
    <m/>
    <m/>
    <n v="1"/>
    <n v="1"/>
    <x v="26"/>
    <n v="198404"/>
    <n v="19840417"/>
    <s v="2FS  UPFRR0352"/>
    <s v="2FS  UPFRH0155"/>
    <s v="2FS  UPFRS0352"/>
    <x v="1"/>
    <s v="H"/>
    <s v="P"/>
    <m/>
    <n v="6.5"/>
    <m/>
    <s v="N"/>
    <n v="5000"/>
    <n v="49739"/>
    <m/>
    <m/>
    <n v="0"/>
    <n v="32396"/>
    <n v="5000"/>
    <n v="1711"/>
    <m/>
    <n v="3.3300000000000003E-2"/>
    <n v="1"/>
    <m/>
    <m/>
    <m/>
    <s v="R-Cariboo R Up"/>
    <s v="H-Quesnel River H"/>
    <x v="25"/>
    <s v="BC"/>
    <s v="FRTH"/>
    <s v="UPFR"/>
    <s v="N"/>
    <n v="0.65131988982488587"/>
    <m/>
  </r>
  <r>
    <s v="T"/>
    <n v="4.0999999999999996"/>
    <n v="20171204"/>
    <s v="CDFO"/>
    <s v="CDFO"/>
    <n v="3"/>
    <s v="181440"/>
    <n v="0"/>
    <m/>
    <m/>
    <m/>
    <m/>
    <n v="1"/>
    <n v="2"/>
    <x v="18"/>
    <n v="19940524"/>
    <n v="19940527"/>
    <s v="2FS  TOMFR1958"/>
    <s v="2FS  TOMFH1958"/>
    <s v="2FS  TOMFS1958"/>
    <x v="1"/>
    <s v="H"/>
    <s v="P"/>
    <m/>
    <n v="7.9"/>
    <n v="87"/>
    <s v="N"/>
    <n v="5000"/>
    <n v="75116"/>
    <m/>
    <m/>
    <n v="0"/>
    <n v="366847"/>
    <n v="5000"/>
    <n v="377"/>
    <s v="B"/>
    <n v="5.0000000000000001E-3"/>
    <n v="38"/>
    <n v="200"/>
    <m/>
    <m/>
    <s v="R-Shuswap R Middle"/>
    <s v="H-Shuswap River, Middle,"/>
    <x v="11"/>
    <s v="BC"/>
    <s v="FRTH"/>
    <s v="TOMF"/>
    <s v="N"/>
    <n v="4.8837398157516372"/>
    <m/>
  </r>
  <r>
    <s v="T"/>
    <n v="4.0999999999999996"/>
    <n v="20171204"/>
    <s v="CDFO"/>
    <s v="CDFO"/>
    <n v="3"/>
    <s v="023618"/>
    <n v="0"/>
    <m/>
    <m/>
    <m/>
    <m/>
    <n v="1"/>
    <n v="1"/>
    <x v="3"/>
    <n v="198604"/>
    <n v="19860423"/>
    <s v="2FS  UPFRR0352"/>
    <s v="2FS  UPFRH0155"/>
    <s v="2FS  UPFRS0352"/>
    <x v="1"/>
    <s v="H"/>
    <s v="B"/>
    <m/>
    <n v="3.4"/>
    <m/>
    <s v="N"/>
    <n v="5000"/>
    <n v="24759"/>
    <m/>
    <m/>
    <n v="5000"/>
    <n v="253"/>
    <n v="0"/>
    <n v="176"/>
    <m/>
    <n v="1.01E-2"/>
    <n v="1"/>
    <m/>
    <m/>
    <s v="TIME OF RELEASE: EARLY"/>
    <s v="R-Cariboo R Up"/>
    <s v="H-Quesnel River H"/>
    <x v="25"/>
    <s v="BC"/>
    <s v="FRTH"/>
    <s v="UPFR"/>
    <s v="N"/>
    <n v="1.0218506401712509E-2"/>
    <m/>
  </r>
  <r>
    <s v="T"/>
    <n v="4.0999999999999996"/>
    <n v="20171204"/>
    <s v="CDFO"/>
    <s v="CDFO"/>
    <n v="3"/>
    <s v="182858"/>
    <n v="0"/>
    <m/>
    <m/>
    <m/>
    <m/>
    <n v="1"/>
    <n v="3"/>
    <x v="32"/>
    <n v="19970508"/>
    <n v="19970604"/>
    <s v="2FS  LWFRR0244"/>
    <s v="2FS  LWFRH0107"/>
    <s v="2FS  LWFRS0107"/>
    <x v="1"/>
    <s v="H"/>
    <s v="B"/>
    <m/>
    <n v="3.2"/>
    <m/>
    <s v="N"/>
    <n v="5000"/>
    <n v="46690"/>
    <m/>
    <m/>
    <n v="0"/>
    <n v="100000"/>
    <n v="5000"/>
    <n v="3499"/>
    <s v="B"/>
    <n v="6.9699999999999998E-2"/>
    <n v="30"/>
    <n v="1004"/>
    <m/>
    <s v="STAVE RELEASE"/>
    <s v="R-Stave R"/>
    <s v="H-Chilliwack River H"/>
    <x v="9"/>
    <s v="BC"/>
    <s v="FRTH"/>
    <s v="LWFR"/>
    <s v="N"/>
    <n v="2.1417862497322768"/>
    <m/>
  </r>
  <r>
    <s v="T"/>
    <n v="4.0999999999999996"/>
    <n v="20171204"/>
    <s v="CDFO"/>
    <s v="CDFO"/>
    <n v="3"/>
    <s v="182862"/>
    <n v="0"/>
    <m/>
    <m/>
    <m/>
    <m/>
    <n v="1"/>
    <n v="1"/>
    <x v="32"/>
    <n v="19980428"/>
    <n v="19980430"/>
    <s v="2FS  TOMMR0253"/>
    <s v="2FS  TOMMH0160"/>
    <s v="2FS  TOMMS0253"/>
    <x v="3"/>
    <s v="H"/>
    <s v="P"/>
    <m/>
    <n v="14.3"/>
    <n v="108"/>
    <s v="N"/>
    <n v="5000"/>
    <n v="49648"/>
    <m/>
    <m/>
    <n v="0"/>
    <n v="64063"/>
    <n v="5000"/>
    <n v="1013"/>
    <s v="W"/>
    <n v="0.02"/>
    <n v="1"/>
    <n v="500"/>
    <m/>
    <s v="YEARLING RELEASE. FED LO RATION-SEE 182863-HIGH RATION"/>
    <s v="R-Nicola R"/>
    <s v="H-Spius Creek H"/>
    <x v="7"/>
    <s v="BC"/>
    <s v="FRTH"/>
    <s v="TOMM"/>
    <s v="N"/>
    <n v="1.2903440219142766"/>
    <m/>
  </r>
  <r>
    <s v="T"/>
    <n v="4.0999999999999996"/>
    <n v="20171204"/>
    <s v="CDFO"/>
    <s v="CDFO"/>
    <n v="3"/>
    <s v="182863"/>
    <n v="0"/>
    <m/>
    <m/>
    <m/>
    <m/>
    <n v="1"/>
    <n v="1"/>
    <x v="32"/>
    <n v="19980428"/>
    <n v="19980430"/>
    <s v="2FS  TOMMR0253"/>
    <s v="2FS  TOMMH0160"/>
    <s v="2FS  TOMMS0253"/>
    <x v="3"/>
    <s v="H"/>
    <s v="P"/>
    <m/>
    <n v="18.8"/>
    <n v="118"/>
    <s v="N"/>
    <n v="5000"/>
    <n v="49649"/>
    <m/>
    <m/>
    <n v="0"/>
    <n v="21920"/>
    <n v="5000"/>
    <n v="1013"/>
    <s v="W"/>
    <n v="0.02"/>
    <n v="1"/>
    <n v="500"/>
    <m/>
    <s v="YEARLING RELEASE. FED HIGH RATION. SEE 182862-LO RATION"/>
    <s v="R-Nicola R"/>
    <s v="H-Spius Creek H"/>
    <x v="7"/>
    <s v="BC"/>
    <s v="FRTH"/>
    <s v="TOMM"/>
    <s v="N"/>
    <n v="0.44149932526334873"/>
    <m/>
  </r>
  <r>
    <s v="T"/>
    <n v="4.0999999999999996"/>
    <n v="20171204"/>
    <s v="CDFO"/>
    <s v="CDFO"/>
    <n v="3"/>
    <s v="023662"/>
    <n v="0"/>
    <m/>
    <m/>
    <m/>
    <m/>
    <n v="1"/>
    <n v="1"/>
    <x v="3"/>
    <n v="198604"/>
    <n v="19860402"/>
    <s v="2FS  TOMMR0299"/>
    <s v="2FS  TOMMH0157"/>
    <s v="2FS  TOMMS0252"/>
    <x v="2"/>
    <s v="H"/>
    <s v="P"/>
    <m/>
    <n v="2.4"/>
    <m/>
    <s v="N"/>
    <n v="5000"/>
    <n v="38175"/>
    <m/>
    <m/>
    <n v="0"/>
    <n v="5459"/>
    <n v="5000"/>
    <n v="1180"/>
    <m/>
    <n v="0.03"/>
    <n v="5"/>
    <m/>
    <m/>
    <m/>
    <s v="R-Bonaparte R Low"/>
    <s v="H-Loon Creek H"/>
    <x v="4"/>
    <s v="BC"/>
    <s v="FRTH"/>
    <s v="TOMM"/>
    <s v="N"/>
    <n v="0.14299934512115259"/>
    <m/>
  </r>
  <r>
    <s v="T"/>
    <n v="4.0999999999999996"/>
    <n v="20171204"/>
    <s v="CDFO"/>
    <s v="CDFO"/>
    <n v="3"/>
    <s v="022418"/>
    <n v="0"/>
    <m/>
    <m/>
    <m/>
    <m/>
    <n v="1"/>
    <n v="1"/>
    <x v="24"/>
    <n v="19820426"/>
    <n v="19820430"/>
    <s v="2FS  TOMMR0299"/>
    <s v="2FS  TOMMH0157"/>
    <s v="2FS  TOMMS0252"/>
    <x v="2"/>
    <s v="H"/>
    <s v="P"/>
    <m/>
    <n v="2.7"/>
    <m/>
    <s v="N"/>
    <n v="5000"/>
    <n v="15360"/>
    <m/>
    <m/>
    <n v="5000"/>
    <n v="640"/>
    <m/>
    <m/>
    <m/>
    <n v="0.04"/>
    <n v="7"/>
    <m/>
    <m/>
    <m/>
    <s v="R-Bonaparte R Low"/>
    <s v="H-Loon Creek H"/>
    <x v="4"/>
    <s v="BC"/>
    <s v="FRTH"/>
    <s v="TOMM"/>
    <s v="N"/>
    <n v="4.1666666666666664E-2"/>
    <m/>
  </r>
  <r>
    <s v="T"/>
    <n v="4.0999999999999996"/>
    <n v="20171204"/>
    <s v="CDFO"/>
    <s v="CDFO"/>
    <n v="3"/>
    <s v="184116"/>
    <n v="0"/>
    <m/>
    <m/>
    <m/>
    <m/>
    <n v="1"/>
    <n v="2"/>
    <x v="19"/>
    <n v="199905"/>
    <n v="19990527"/>
    <s v="2FS  LWFRR1155"/>
    <s v="2FS  LWFRH0150"/>
    <s v="2FS  LWFRS1155"/>
    <x v="1"/>
    <s v="H"/>
    <s v="P"/>
    <m/>
    <n v="5.7"/>
    <n v="82"/>
    <s v="N"/>
    <n v="5000"/>
    <n v="21788"/>
    <m/>
    <m/>
    <n v="5000"/>
    <n v="445"/>
    <m/>
    <m/>
    <m/>
    <n v="0.02"/>
    <n v="2"/>
    <n v="400"/>
    <m/>
    <s v="NATIVE SUMMER-RUN RED CHINOOK POPULATION."/>
    <s v="R-Maria Sl"/>
    <s v="H-Inch Creek H"/>
    <x v="23"/>
    <s v="BC"/>
    <s v="FRTH"/>
    <s v="LWFR"/>
    <s v="N"/>
    <n v="2.04240866532036E-2"/>
    <m/>
  </r>
  <r>
    <s v="T"/>
    <n v="4.0999999999999996"/>
    <n v="20171204"/>
    <s v="CDFO"/>
    <s v="CDFO"/>
    <n v="3"/>
    <s v="182729"/>
    <n v="0"/>
    <m/>
    <m/>
    <m/>
    <m/>
    <n v="1"/>
    <n v="2"/>
    <x v="34"/>
    <n v="20000530"/>
    <n v="20000530"/>
    <s v="2FS  LWFRR1155"/>
    <s v="2FS  LWFRH0150"/>
    <s v="2FS  LWFRS1155"/>
    <x v="1"/>
    <s v="H"/>
    <s v="P"/>
    <m/>
    <n v="7.1"/>
    <n v="86"/>
    <s v="N"/>
    <n v="5000"/>
    <n v="20056"/>
    <m/>
    <m/>
    <n v="0"/>
    <n v="11758"/>
    <m/>
    <m/>
    <s v="B"/>
    <m/>
    <n v="2"/>
    <n v="400"/>
    <m/>
    <s v="NATIVE SUMMER-RUN RED CHINOOK POPULATION."/>
    <s v="R-Maria Sl"/>
    <s v="H-Inch Creek H"/>
    <x v="23"/>
    <s v="BC"/>
    <s v="FRTH"/>
    <s v="LWFR"/>
    <s v="N"/>
    <n v="0.58625847626645389"/>
    <m/>
  </r>
  <r>
    <s v="T"/>
    <n v="4.0999999999999996"/>
    <n v="20171204"/>
    <s v="CDFO"/>
    <s v="CDFO"/>
    <n v="3"/>
    <s v="024706"/>
    <n v="0"/>
    <m/>
    <m/>
    <m/>
    <m/>
    <n v="1"/>
    <n v="1"/>
    <x v="9"/>
    <n v="19870918"/>
    <n v="19870923"/>
    <s v="2FS  TOMMR0252"/>
    <s v="2FS  TOMMH0160"/>
    <s v="2FS  TOMMS0252"/>
    <x v="2"/>
    <s v="H"/>
    <s v="B"/>
    <m/>
    <n v="10.1"/>
    <m/>
    <s v="N"/>
    <n v="5000"/>
    <n v="25697"/>
    <m/>
    <m/>
    <n v="0"/>
    <n v="8839"/>
    <n v="5000"/>
    <n v="795"/>
    <m/>
    <n v="0.03"/>
    <n v="1"/>
    <m/>
    <m/>
    <s v="TIME OF RELEASE: FALL; COMBINE WITH 024705"/>
    <s v="R-Bonaparte R"/>
    <s v="H-Spius Creek H"/>
    <x v="4"/>
    <s v="BC"/>
    <s v="FRTH"/>
    <s v="TOMM"/>
    <s v="N"/>
    <n v="0.34397011324279098"/>
    <m/>
  </r>
  <r>
    <s v="T"/>
    <n v="4.0999999999999996"/>
    <n v="20171204"/>
    <s v="CDFO"/>
    <s v="CDFO"/>
    <n v="3"/>
    <s v="022536"/>
    <n v="0"/>
    <m/>
    <m/>
    <m/>
    <m/>
    <n v="1"/>
    <n v="1"/>
    <x v="15"/>
    <n v="198304"/>
    <n v="19830426"/>
    <s v="2FS  TOMMR0252"/>
    <s v="2FS  TOMMH0157"/>
    <s v="2FS  TOMMS0252"/>
    <x v="2"/>
    <s v="H"/>
    <s v="P"/>
    <m/>
    <n v="3.6"/>
    <m/>
    <s v="N"/>
    <n v="5000"/>
    <n v="28683"/>
    <m/>
    <m/>
    <n v="0"/>
    <n v="4800"/>
    <n v="5000"/>
    <n v="917"/>
    <m/>
    <n v="3.1E-2"/>
    <n v="7"/>
    <m/>
    <m/>
    <m/>
    <s v="R-Bonaparte R"/>
    <s v="H-Loon Creek H"/>
    <x v="4"/>
    <s v="BC"/>
    <s v="FRTH"/>
    <s v="TOMM"/>
    <s v="N"/>
    <n v="0.16734651187114319"/>
    <m/>
  </r>
  <r>
    <s v="T"/>
    <n v="4.0999999999999996"/>
    <n v="20171204"/>
    <s v="CDFO"/>
    <s v="CDFO"/>
    <n v="3"/>
    <s v="026036"/>
    <n v="0"/>
    <m/>
    <m/>
    <m/>
    <m/>
    <n v="1"/>
    <n v="1"/>
    <x v="17"/>
    <n v="198905"/>
    <n v="19890509"/>
    <s v="2FS  TOMFR0132"/>
    <s v="2FS  TOMFH0156"/>
    <s v="2FS  TOMFS0132"/>
    <x v="1"/>
    <s v="H"/>
    <s v="B"/>
    <m/>
    <n v="3.4"/>
    <m/>
    <s v="N"/>
    <n v="5000"/>
    <n v="56932"/>
    <m/>
    <m/>
    <n v="0"/>
    <n v="82438"/>
    <n v="5000"/>
    <n v="137"/>
    <m/>
    <n v="2.3999999999999998E-3"/>
    <n v="2"/>
    <m/>
    <m/>
    <s v="UPPER SALMON RIVER RELEASE"/>
    <s v="R-Salmon R/TOMF"/>
    <s v="H-Eagle River H"/>
    <x v="28"/>
    <s v="BC"/>
    <s v="FRTH"/>
    <s v="TOMF"/>
    <s v="N"/>
    <n v="1.4480081500737723"/>
    <m/>
  </r>
  <r>
    <s v="T"/>
    <n v="4.0999999999999996"/>
    <n v="20171204"/>
    <s v="CDFO"/>
    <s v="CDFO"/>
    <n v="3"/>
    <s v="024531"/>
    <n v="0"/>
    <m/>
    <m/>
    <m/>
    <m/>
    <n v="1"/>
    <n v="1"/>
    <x v="9"/>
    <n v="198704"/>
    <n v="19870402"/>
    <s v="2FS  TOMMR0252"/>
    <s v="2FS  TOMMH0160"/>
    <s v="2FS  TOMMS0252"/>
    <x v="2"/>
    <s v="H"/>
    <s v="B"/>
    <m/>
    <n v="2.9"/>
    <m/>
    <s v="N"/>
    <n v="5000"/>
    <n v="25988"/>
    <m/>
    <m/>
    <n v="5000"/>
    <n v="262"/>
    <m/>
    <m/>
    <m/>
    <n v="0.01"/>
    <n v="1"/>
    <m/>
    <m/>
    <s v="TIME OF RELEASE:EARLY; COMBINE WITH 024532-33"/>
    <s v="R-Bonaparte R"/>
    <s v="H-Spius Creek H"/>
    <x v="4"/>
    <s v="BC"/>
    <s v="FRTH"/>
    <s v="TOMM"/>
    <s v="N"/>
    <n v="1.0081576112051717E-2"/>
    <m/>
  </r>
  <r>
    <s v="T"/>
    <n v="4.0999999999999996"/>
    <n v="20171204"/>
    <s v="CDFO"/>
    <s v="CDFO"/>
    <n v="3"/>
    <s v="024532"/>
    <n v="0"/>
    <m/>
    <m/>
    <m/>
    <m/>
    <n v="1"/>
    <n v="1"/>
    <x v="9"/>
    <n v="198704"/>
    <n v="19870402"/>
    <s v="2FS  TOMMR0252"/>
    <s v="2FS  TOMMH0160"/>
    <s v="2FS  TOMMS0252"/>
    <x v="2"/>
    <s v="H"/>
    <s v="B"/>
    <m/>
    <n v="2.9"/>
    <m/>
    <s v="N"/>
    <n v="5000"/>
    <n v="26730"/>
    <m/>
    <m/>
    <n v="5000"/>
    <n v="270"/>
    <m/>
    <m/>
    <m/>
    <n v="0.01"/>
    <n v="1"/>
    <m/>
    <m/>
    <s v="TIME OF RELEASE: EARLY; COMBINE WITH 024531 &amp; 33"/>
    <s v="R-Bonaparte R"/>
    <s v="H-Spius Creek H"/>
    <x v="4"/>
    <s v="BC"/>
    <s v="FRTH"/>
    <s v="TOMM"/>
    <s v="N"/>
    <n v="1.0101010101010102E-2"/>
    <m/>
  </r>
  <r>
    <s v="T"/>
    <n v="4.0999999999999996"/>
    <n v="20171204"/>
    <s v="CDFO"/>
    <s v="CDFO"/>
    <n v="3"/>
    <s v="024533"/>
    <n v="0"/>
    <m/>
    <m/>
    <m/>
    <m/>
    <n v="1"/>
    <n v="1"/>
    <x v="9"/>
    <n v="198704"/>
    <n v="19870402"/>
    <s v="2FS  TOMMR0252"/>
    <s v="2FS  TOMMH0160"/>
    <s v="2FS  TOMMS0252"/>
    <x v="2"/>
    <s v="H"/>
    <s v="B"/>
    <m/>
    <n v="2.9"/>
    <m/>
    <s v="N"/>
    <n v="5000"/>
    <n v="25443"/>
    <m/>
    <m/>
    <n v="5000"/>
    <n v="257"/>
    <m/>
    <m/>
    <m/>
    <n v="0.01"/>
    <n v="1"/>
    <m/>
    <m/>
    <s v="TIME OF RELEASE: EARLY; COMBINE WITH 024531-32"/>
    <s v="R-Bonaparte R"/>
    <s v="H-Spius Creek H"/>
    <x v="4"/>
    <s v="BC"/>
    <s v="FRTH"/>
    <s v="TOMM"/>
    <s v="N"/>
    <n v="1.0101010101010102E-2"/>
    <m/>
  </r>
  <r>
    <s v="T"/>
    <n v="4.0999999999999996"/>
    <n v="20171204"/>
    <s v="CDFO"/>
    <s v="CDFO"/>
    <n v="3"/>
    <s v="023614"/>
    <n v="0"/>
    <m/>
    <m/>
    <m/>
    <m/>
    <n v="1"/>
    <n v="1"/>
    <x v="3"/>
    <n v="198604"/>
    <n v="19860428"/>
    <s v="2FS  UPFRR0280"/>
    <s v="2FS  UPFRH0155"/>
    <s v="2FS  UPFRS0280"/>
    <x v="1"/>
    <s v="H"/>
    <s v="P"/>
    <m/>
    <n v="3.5"/>
    <m/>
    <s v="N"/>
    <n v="5000"/>
    <n v="25152"/>
    <m/>
    <m/>
    <n v="0"/>
    <n v="26314"/>
    <m/>
    <m/>
    <m/>
    <m/>
    <n v="1"/>
    <m/>
    <m/>
    <s v="ALSO SEE 023612 AND 023613"/>
    <s v="R-Baezaeko R"/>
    <s v="H-Quesnel River H"/>
    <x v="38"/>
    <s v="BC"/>
    <s v="FRTH"/>
    <s v="UPFR"/>
    <s v="N"/>
    <n v="1.0461991094147582"/>
    <m/>
  </r>
  <r>
    <s v="T"/>
    <n v="4.0999999999999996"/>
    <n v="20171204"/>
    <s v="CDFO"/>
    <s v="CDFO"/>
    <n v="3"/>
    <s v="022429"/>
    <n v="0"/>
    <m/>
    <m/>
    <m/>
    <m/>
    <n v="1"/>
    <n v="2"/>
    <x v="15"/>
    <n v="198304"/>
    <n v="19830415"/>
    <s v="2FS  UPFRR0155"/>
    <s v="2FS  UPFRH0155"/>
    <s v="2FS  UPFRS0155"/>
    <x v="2"/>
    <s v="H"/>
    <s v="B"/>
    <m/>
    <n v="2.2000000000000002"/>
    <m/>
    <s v="N"/>
    <n v="5000"/>
    <n v="24460"/>
    <m/>
    <m/>
    <n v="0"/>
    <n v="31810"/>
    <n v="5000"/>
    <n v="499"/>
    <m/>
    <n v="0.02"/>
    <n v="35"/>
    <m/>
    <m/>
    <s v="RELEASE TIMING STUDY - WHITE FLESH"/>
    <s v="R-Quesnel R"/>
    <s v="H-Quesnel River H"/>
    <x v="5"/>
    <s v="BC"/>
    <s v="FRTH"/>
    <s v="UPFR"/>
    <s v="N"/>
    <n v="1.3004905968928864"/>
    <m/>
  </r>
  <r>
    <s v="T"/>
    <n v="4.0999999999999996"/>
    <n v="20171204"/>
    <s v="CDFO"/>
    <s v="CDFO"/>
    <n v="3"/>
    <s v="021508*1"/>
    <n v="0"/>
    <m/>
    <m/>
    <m/>
    <m/>
    <n v="1"/>
    <n v="1"/>
    <x v="39"/>
    <n v="197609"/>
    <n v="197610"/>
    <s v="2FS  TOMMR0253"/>
    <m/>
    <s v="2FS  TOMMS0253"/>
    <x v="0"/>
    <s v="W"/>
    <m/>
    <m/>
    <m/>
    <m/>
    <m/>
    <n v="5000"/>
    <n v="3792"/>
    <m/>
    <m/>
    <n v="5000"/>
    <n v="113"/>
    <m/>
    <m/>
    <m/>
    <n v="2.8899999999999999E-2"/>
    <m/>
    <m/>
    <s v="Y"/>
    <m/>
    <s v="R-Nicola R"/>
    <s v="NA"/>
    <x v="7"/>
    <s v="BC"/>
    <s v="FRTH"/>
    <s v="TOMM"/>
    <s v="N"/>
    <n v="2.979957805907173E-2"/>
    <m/>
  </r>
  <r>
    <s v="T"/>
    <n v="4.0999999999999996"/>
    <n v="20171204"/>
    <s v="CDFO"/>
    <s v="CDFO"/>
    <n v="3"/>
    <s v="025859"/>
    <n v="0"/>
    <m/>
    <m/>
    <m/>
    <m/>
    <n v="1"/>
    <n v="1"/>
    <x v="17"/>
    <n v="19900418"/>
    <n v="19900419"/>
    <s v="2FS  TOMMR0253"/>
    <s v="2FS  TOMMH0160"/>
    <s v="2FS  TOMMS0253"/>
    <x v="3"/>
    <s v="H"/>
    <s v="P"/>
    <m/>
    <n v="17"/>
    <n v="110"/>
    <s v="N"/>
    <n v="5000"/>
    <n v="25368"/>
    <m/>
    <m/>
    <n v="0"/>
    <n v="18978"/>
    <n v="5000"/>
    <n v="25"/>
    <s v="B"/>
    <n v="1E-3"/>
    <n v="240"/>
    <m/>
    <m/>
    <s v="TIME OF RELEASE: NORMAL 1+ SM. SEE ALSO 025858."/>
    <s v="R-Nicola R"/>
    <s v="H-Spius Creek H"/>
    <x v="7"/>
    <s v="BC"/>
    <s v="FRTH"/>
    <s v="TOMM"/>
    <s v="N"/>
    <n v="0.74810785241248823"/>
    <m/>
  </r>
  <r>
    <s v="T"/>
    <n v="4.0999999999999996"/>
    <n v="20171204"/>
    <s v="CDFO"/>
    <s v="CDFO"/>
    <n v="3"/>
    <s v="024022"/>
    <n v="0"/>
    <m/>
    <m/>
    <m/>
    <m/>
    <n v="1"/>
    <n v="1"/>
    <x v="3"/>
    <n v="198605"/>
    <n v="19860526"/>
    <s v="2FS  TOMFR0132"/>
    <s v="2FS  TOMFH0156"/>
    <s v="2FS  TOMFS0132"/>
    <x v="1"/>
    <s v="H"/>
    <s v="P"/>
    <m/>
    <n v="3.5"/>
    <m/>
    <s v="N"/>
    <n v="5000"/>
    <n v="25990"/>
    <m/>
    <m/>
    <n v="0"/>
    <n v="47750"/>
    <n v="5000"/>
    <n v="157"/>
    <m/>
    <n v="6.0000000000000001E-3"/>
    <n v="2"/>
    <m/>
    <m/>
    <m/>
    <s v="R-Salmon R/TOMF"/>
    <s v="H-Eagle River H"/>
    <x v="28"/>
    <s v="BC"/>
    <s v="FRTH"/>
    <s v="TOMF"/>
    <s v="N"/>
    <n v="1.8372450942670258"/>
    <m/>
  </r>
  <r>
    <s v="T"/>
    <n v="4.0999999999999996"/>
    <n v="20171204"/>
    <s v="CDFO"/>
    <s v="CDFO"/>
    <n v="3"/>
    <s v="020740"/>
    <n v="0"/>
    <m/>
    <m/>
    <m/>
    <m/>
    <n v="1"/>
    <n v="1"/>
    <x v="11"/>
    <n v="19910307"/>
    <n v="19910313"/>
    <s v="2FS  TOMMR0253"/>
    <s v="2FS  TOMMH0160"/>
    <s v="2FS  TOMMS0253"/>
    <x v="3"/>
    <s v="H"/>
    <s v="B"/>
    <m/>
    <n v="18.5"/>
    <n v="116"/>
    <s v="N"/>
    <n v="5000"/>
    <n v="25138"/>
    <m/>
    <m/>
    <n v="0"/>
    <n v="21526"/>
    <m/>
    <m/>
    <s v="W"/>
    <m/>
    <n v="105"/>
    <n v="1000"/>
    <m/>
    <s v="TIME OF RELEASE:1+ SM RELEASE 1 MONTH EARLIER THAN NORMAL. SEE ALSO 020741"/>
    <s v="R-Nicola R"/>
    <s v="H-Spius Creek H"/>
    <x v="7"/>
    <s v="BC"/>
    <s v="FRTH"/>
    <s v="TOMM"/>
    <s v="N"/>
    <n v="0.85631315140424857"/>
    <m/>
  </r>
  <r>
    <s v="T"/>
    <n v="4.0999999999999996"/>
    <n v="20171204"/>
    <s v="CDFO"/>
    <s v="CDFO"/>
    <n v="3"/>
    <s v="025163"/>
    <n v="0"/>
    <m/>
    <m/>
    <m/>
    <m/>
    <n v="1"/>
    <n v="1"/>
    <x v="5"/>
    <n v="19880405"/>
    <n v="19880502"/>
    <s v="2FS  TOMMR0253"/>
    <s v="2FS  TOMMH0160"/>
    <s v="2FS  TOMMS0253"/>
    <x v="1"/>
    <s v="H"/>
    <s v="P"/>
    <m/>
    <n v="5.4"/>
    <n v="67"/>
    <s v="N"/>
    <n v="5000"/>
    <n v="24107"/>
    <m/>
    <m/>
    <n v="0"/>
    <n v="71698"/>
    <n v="5000"/>
    <n v="669"/>
    <s v="W"/>
    <n v="2.7E-2"/>
    <n v="1"/>
    <m/>
    <m/>
    <s v="TIME OF RELEASE-NORMAL SPRING"/>
    <s v="R-Nicola R"/>
    <s v="H-Spius Creek H"/>
    <x v="7"/>
    <s v="BC"/>
    <s v="FRTH"/>
    <s v="TOMM"/>
    <s v="N"/>
    <n v="2.9741568838926451"/>
    <m/>
  </r>
  <r>
    <s v="T"/>
    <n v="4.0999999999999996"/>
    <n v="20171204"/>
    <s v="CDFO"/>
    <s v="CDFO"/>
    <n v="3"/>
    <s v="181642"/>
    <n v="0"/>
    <m/>
    <m/>
    <m/>
    <m/>
    <n v="1"/>
    <n v="1"/>
    <x v="18"/>
    <n v="19950508"/>
    <n v="19950511"/>
    <s v="2FS  TOMMR0253"/>
    <s v="2FS  TOMMH0160"/>
    <s v="2FS  TOMMS0253"/>
    <x v="3"/>
    <s v="H"/>
    <s v="P"/>
    <m/>
    <n v="20.7"/>
    <n v="223"/>
    <s v="N"/>
    <n v="5000"/>
    <n v="23048"/>
    <m/>
    <m/>
    <n v="0"/>
    <n v="48501"/>
    <n v="5000"/>
    <n v="304"/>
    <s v="W"/>
    <n v="1.2999999999999999E-2"/>
    <n v="1"/>
    <n v="500"/>
    <m/>
    <s v="YEARLING RELEASE"/>
    <s v="R-Nicola R"/>
    <s v="H-Spius Creek H"/>
    <x v="7"/>
    <s v="BC"/>
    <s v="FRTH"/>
    <s v="TOMM"/>
    <s v="N"/>
    <n v="2.1043474488024994"/>
    <m/>
  </r>
  <r>
    <s v="N"/>
    <n v="4.0999999999999996"/>
    <n v="20171204"/>
    <s v="CDFO"/>
    <s v="CDFO"/>
    <n v="3"/>
    <s v="!03NOCN99139"/>
    <m/>
    <m/>
    <m/>
    <m/>
    <m/>
    <n v="1"/>
    <n v="2"/>
    <x v="34"/>
    <n v="200005"/>
    <n v="200005"/>
    <s v="2FS  UPFRR0155"/>
    <s v="2FS  UPFRH2480"/>
    <s v="2FS  UPFRS0155"/>
    <x v="1"/>
    <s v="H"/>
    <s v="B"/>
    <s v="FR"/>
    <n v="3"/>
    <m/>
    <s v="N"/>
    <m/>
    <m/>
    <m/>
    <m/>
    <n v="0"/>
    <n v="325"/>
    <m/>
    <m/>
    <s v="B"/>
    <m/>
    <m/>
    <m/>
    <m/>
    <m/>
    <s v="R-Quesnel R"/>
    <s v="H-Quesnel Schools"/>
    <x v="5"/>
    <s v="BC"/>
    <s v="FRTH"/>
    <s v="UPFR"/>
    <s v="N"/>
    <s v=""/>
    <m/>
  </r>
  <r>
    <s v="N"/>
    <n v="4.0999999999999996"/>
    <n v="20171204"/>
    <s v="CDFO"/>
    <s v="CDFO"/>
    <n v="3"/>
    <s v="!03NOCN9914"/>
    <m/>
    <m/>
    <m/>
    <m/>
    <m/>
    <n v="1"/>
    <n v="2"/>
    <x v="34"/>
    <n v="200003"/>
    <n v="200003"/>
    <s v="2FS  TOMFR0161"/>
    <s v="2FS  TOMFH2083"/>
    <s v="2FS  TOMFS0161"/>
    <x v="1"/>
    <s v="H"/>
    <s v="B"/>
    <s v="FR"/>
    <n v="3"/>
    <m/>
    <s v="N"/>
    <m/>
    <m/>
    <m/>
    <m/>
    <n v="0"/>
    <n v="350"/>
    <m/>
    <m/>
    <s v="B"/>
    <m/>
    <m/>
    <m/>
    <m/>
    <m/>
    <s v="R-Shuswap R Low"/>
    <s v="H-Revelstoke Schools"/>
    <x v="1"/>
    <s v="BC"/>
    <s v="FRTH"/>
    <s v="TOMF"/>
    <s v="N"/>
    <s v=""/>
    <m/>
  </r>
  <r>
    <s v="T"/>
    <n v="4.0999999999999996"/>
    <n v="20171204"/>
    <s v="CDFO"/>
    <s v="CDFO"/>
    <n v="3"/>
    <s v="025432"/>
    <n v="0"/>
    <m/>
    <m/>
    <m/>
    <m/>
    <n v="1"/>
    <n v="1"/>
    <x v="5"/>
    <n v="19890310"/>
    <n v="19890331"/>
    <s v="2FS  TOMMR0253"/>
    <s v="2FS  TOMMH0160"/>
    <s v="2FS  TOMMS0253"/>
    <x v="3"/>
    <s v="H"/>
    <s v="B"/>
    <m/>
    <n v="18"/>
    <n v="112"/>
    <s v="N"/>
    <n v="5000"/>
    <n v="26953"/>
    <m/>
    <m/>
    <n v="0"/>
    <n v="12937"/>
    <n v="5000"/>
    <n v="135"/>
    <s v="W"/>
    <n v="5.0000000000000001E-3"/>
    <n v="1"/>
    <m/>
    <m/>
    <s v="TIME OF RELEASE: YEARLING"/>
    <s v="R-Nicola R"/>
    <s v="H-Spius Creek H"/>
    <x v="7"/>
    <s v="BC"/>
    <s v="FRTH"/>
    <s v="TOMM"/>
    <s v="N"/>
    <n v="0.47998367528661001"/>
    <m/>
  </r>
  <r>
    <s v="T"/>
    <n v="4.0999999999999996"/>
    <n v="20171204"/>
    <s v="CDFO"/>
    <s v="CDFO"/>
    <n v="3"/>
    <s v="025201"/>
    <n v="0"/>
    <m/>
    <m/>
    <m/>
    <m/>
    <n v="1"/>
    <n v="1"/>
    <x v="5"/>
    <n v="19880405"/>
    <n v="19880502"/>
    <s v="2FS  TOMMR0253"/>
    <s v="2FS  TOMMH0160"/>
    <s v="2FS  TOMMS0253"/>
    <x v="1"/>
    <s v="H"/>
    <s v="P"/>
    <m/>
    <n v="5.4"/>
    <n v="67"/>
    <s v="N"/>
    <n v="5000"/>
    <n v="25738"/>
    <m/>
    <m/>
    <n v="0"/>
    <n v="76549"/>
    <n v="5000"/>
    <n v="103"/>
    <s v="W"/>
    <n v="4.0000000000000001E-3"/>
    <n v="1"/>
    <m/>
    <m/>
    <s v="TIME OF RELEASE-NORMAL SPRING"/>
    <s v="R-Nicola R"/>
    <s v="H-Spius Creek H"/>
    <x v="7"/>
    <s v="BC"/>
    <s v="FRTH"/>
    <s v="TOMM"/>
    <s v="N"/>
    <n v="2.9741627166057967"/>
    <m/>
  </r>
  <r>
    <s v="T"/>
    <n v="4.0999999999999996"/>
    <n v="20171204"/>
    <s v="CDFO"/>
    <s v="CDFO"/>
    <n v="3"/>
    <s v="025826"/>
    <n v="0"/>
    <m/>
    <m/>
    <m/>
    <m/>
    <n v="1"/>
    <n v="2"/>
    <x v="17"/>
    <n v="198905"/>
    <n v="19890515"/>
    <s v="2FS  TOMFR1958"/>
    <s v="2FS  TOMFH1958"/>
    <s v="2FS  TOMFS1958"/>
    <x v="1"/>
    <s v="H"/>
    <s v="B"/>
    <m/>
    <n v="6.6"/>
    <n v="83"/>
    <s v="N"/>
    <n v="5000"/>
    <n v="25100"/>
    <m/>
    <m/>
    <n v="0"/>
    <n v="193910"/>
    <m/>
    <m/>
    <s v="W"/>
    <m/>
    <n v="1"/>
    <m/>
    <m/>
    <s v="TIME OF RELEASE:LATE. SEE 025825"/>
    <s v="R-Shuswap R Middle"/>
    <s v="H-Shuswap River, Middle,"/>
    <x v="11"/>
    <s v="BC"/>
    <s v="FRTH"/>
    <s v="TOMF"/>
    <s v="N"/>
    <n v="7.7254980079681275"/>
    <m/>
  </r>
  <r>
    <s v="T"/>
    <n v="4.0999999999999996"/>
    <n v="20171204"/>
    <s v="CDFO"/>
    <s v="CDFO"/>
    <n v="3"/>
    <s v="180969"/>
    <n v="12"/>
    <m/>
    <m/>
    <m/>
    <m/>
    <n v="1"/>
    <n v="2"/>
    <x v="31"/>
    <n v="20100511"/>
    <n v="20100513"/>
    <s v="2FS  TOMFR0161"/>
    <s v="2FS  TOMFH1958"/>
    <s v="2FS  TOMFS0161"/>
    <x v="1"/>
    <s v="H"/>
    <s v="P"/>
    <s v="VO"/>
    <n v="6.13"/>
    <n v="80"/>
    <s v="N"/>
    <n v="5000"/>
    <n v="54546"/>
    <m/>
    <m/>
    <n v="0"/>
    <n v="5102"/>
    <n v="5000"/>
    <n v="1687"/>
    <s v="V"/>
    <n v="0.03"/>
    <n v="45"/>
    <n v="200"/>
    <m/>
    <m/>
    <s v="R-Shuswap R Low"/>
    <s v="H-Shuswap River, Middle,"/>
    <x v="1"/>
    <s v="BC"/>
    <s v="FRTH"/>
    <s v="TOMF"/>
    <s v="N"/>
    <n v="9.3535731309353567E-2"/>
    <m/>
  </r>
  <r>
    <s v="T"/>
    <n v="4.0999999999999996"/>
    <n v="20171204"/>
    <s v="CDFO"/>
    <s v="CDFO"/>
    <n v="3"/>
    <s v="180972"/>
    <n v="12"/>
    <m/>
    <m/>
    <m/>
    <m/>
    <n v="1"/>
    <n v="2"/>
    <x v="31"/>
    <n v="20100511"/>
    <n v="20100513"/>
    <s v="2FS  TOMFR0161"/>
    <s v="2FS  TOMFH1958"/>
    <s v="2FS  TOMFS0161"/>
    <x v="1"/>
    <s v="H"/>
    <s v="P"/>
    <s v="VO"/>
    <n v="6.13"/>
    <n v="80"/>
    <s v="N"/>
    <n v="5000"/>
    <n v="55354"/>
    <m/>
    <m/>
    <n v="0"/>
    <n v="5178"/>
    <n v="5000"/>
    <n v="559"/>
    <s v="V"/>
    <n v="0.01"/>
    <n v="35"/>
    <n v="200"/>
    <m/>
    <m/>
    <s v="R-Shuswap R Low"/>
    <s v="H-Shuswap River, Middle,"/>
    <x v="1"/>
    <s v="BC"/>
    <s v="FRTH"/>
    <s v="TOMF"/>
    <s v="N"/>
    <n v="9.3543375365827228E-2"/>
    <m/>
  </r>
  <r>
    <s v="T"/>
    <n v="4.0999999999999996"/>
    <n v="20171204"/>
    <s v="CDFO"/>
    <s v="CDFO"/>
    <n v="3"/>
    <s v="024201"/>
    <n v="0"/>
    <m/>
    <m/>
    <m/>
    <m/>
    <n v="1"/>
    <n v="2"/>
    <x v="9"/>
    <n v="198803"/>
    <n v="19880329"/>
    <s v="2FS  TOMFR0156"/>
    <s v="2FS  TOMFH0156"/>
    <s v="2FS  TOMFS0156"/>
    <x v="3"/>
    <s v="H"/>
    <s v="P"/>
    <m/>
    <n v="19.5"/>
    <m/>
    <s v="N"/>
    <n v="5000"/>
    <n v="21131"/>
    <m/>
    <m/>
    <n v="5000"/>
    <n v="257"/>
    <m/>
    <m/>
    <m/>
    <n v="1.2E-2"/>
    <n v="335"/>
    <m/>
    <m/>
    <s v="TIME OF RELEASE:YEARLING. SEE 024202-03(1+),024301-06(SM),024553-55(FALL)"/>
    <s v="R-Eagle R"/>
    <s v="H-Eagle River H"/>
    <x v="6"/>
    <s v="BC"/>
    <s v="FRTH"/>
    <s v="TOMF"/>
    <s v="N"/>
    <n v="1.2162226113293265E-2"/>
    <m/>
  </r>
  <r>
    <s v="T"/>
    <n v="4.0999999999999996"/>
    <n v="20171204"/>
    <s v="CDFO"/>
    <s v="CDFO"/>
    <n v="3"/>
    <s v="021326"/>
    <n v="0"/>
    <m/>
    <m/>
    <m/>
    <m/>
    <n v="1"/>
    <n v="1"/>
    <x v="28"/>
    <n v="19920410"/>
    <n v="19920410"/>
    <s v="2FS  UPFRR1890"/>
    <s v="2FS  UPFRH0270"/>
    <s v="2FS  UPFRS1890"/>
    <x v="3"/>
    <s v="H"/>
    <s v="P"/>
    <m/>
    <n v="12.54"/>
    <m/>
    <s v="N"/>
    <n v="5000"/>
    <n v="27839"/>
    <m/>
    <m/>
    <n v="0"/>
    <n v="719"/>
    <m/>
    <m/>
    <s v="C"/>
    <m/>
    <n v="1"/>
    <m/>
    <m/>
    <m/>
    <s v="R-Dome Cr"/>
    <s v="H-Penny H"/>
    <x v="15"/>
    <s v="BC"/>
    <s v="FRTH"/>
    <s v="UPFR"/>
    <s v="N"/>
    <n v="2.5827077122023062E-2"/>
    <m/>
  </r>
  <r>
    <s v="T"/>
    <n v="4.0999999999999996"/>
    <n v="20171204"/>
    <s v="CDFO"/>
    <s v="CDFO"/>
    <n v="3"/>
    <s v="181462"/>
    <n v="0"/>
    <m/>
    <m/>
    <m/>
    <m/>
    <n v="1"/>
    <n v="1"/>
    <x v="2"/>
    <n v="19960430"/>
    <n v="199605"/>
    <s v="2FS  TOMMR0254"/>
    <s v="2FS  TOMMH0254"/>
    <s v="2FS  TOMMS0254"/>
    <x v="3"/>
    <s v="H"/>
    <s v="P"/>
    <m/>
    <n v="19.399999999999999"/>
    <m/>
    <s v="N"/>
    <n v="5000"/>
    <n v="17844"/>
    <m/>
    <m/>
    <m/>
    <m/>
    <m/>
    <m/>
    <m/>
    <m/>
    <n v="1"/>
    <n v="100"/>
    <m/>
    <s v="REARING MORTS NOT REC.; USED BIOSTD SURV.; SEE ALSO 181461."/>
    <s v="R-Deadman R"/>
    <s v="H-Deadman River H"/>
    <x v="42"/>
    <s v="BC"/>
    <s v="FRTH"/>
    <s v="TOMM"/>
    <s v="N"/>
    <n v="0"/>
    <m/>
  </r>
  <r>
    <s v="T"/>
    <n v="4.0999999999999996"/>
    <n v="20171204"/>
    <s v="CDFO"/>
    <s v="CDFO"/>
    <n v="3"/>
    <s v="180836"/>
    <n v="0"/>
    <m/>
    <m/>
    <m/>
    <m/>
    <n v="1"/>
    <n v="2"/>
    <x v="13"/>
    <n v="19930331"/>
    <n v="19930412"/>
    <s v="2FS  UPFRR0155"/>
    <s v="2FS  UPFRH0155"/>
    <s v="2FS  UPFRS0155"/>
    <x v="3"/>
    <s v="H"/>
    <s v="B"/>
    <m/>
    <n v="10.6"/>
    <n v="94"/>
    <s v="N"/>
    <n v="5000"/>
    <n v="51416"/>
    <m/>
    <m/>
    <n v="0"/>
    <n v="147532"/>
    <n v="5000"/>
    <n v="201"/>
    <s v="B"/>
    <n v="3.8999999999999998E-3"/>
    <n v="1"/>
    <n v="100"/>
    <m/>
    <s v="WHITES.YEARLING RELEASE FROM CHANNEL"/>
    <s v="R-Quesnel R"/>
    <s v="H-Quesnel River H"/>
    <x v="5"/>
    <s v="BC"/>
    <s v="FRTH"/>
    <s v="UPFR"/>
    <s v="N"/>
    <n v="2.869379181577719"/>
    <m/>
  </r>
  <r>
    <s v="T"/>
    <n v="4.0999999999999996"/>
    <n v="20171204"/>
    <s v="CDFO"/>
    <s v="CDFO"/>
    <n v="3"/>
    <s v="023844"/>
    <n v="0"/>
    <m/>
    <m/>
    <m/>
    <m/>
    <n v="1"/>
    <n v="1"/>
    <x v="9"/>
    <n v="19870629"/>
    <n v="19870708"/>
    <s v="2FS  TOMMR0254"/>
    <m/>
    <s v="2FS  TOMMS0254"/>
    <x v="4"/>
    <s v="W"/>
    <s v="B"/>
    <m/>
    <n v="1.7"/>
    <m/>
    <s v="N"/>
    <n v="5000"/>
    <n v="9150"/>
    <m/>
    <m/>
    <n v="0"/>
    <n v="450"/>
    <n v="5000"/>
    <n v="97"/>
    <s v="C"/>
    <n v="1.0500000000000001E-2"/>
    <n v="1"/>
    <m/>
    <m/>
    <s v="RECONNAISSANCE PRIOR TO HATCHERY CONSTRUCTION"/>
    <s v="R-Deadman R"/>
    <s v="NA"/>
    <x v="42"/>
    <s v="BC"/>
    <s v="FRTH"/>
    <s v="TOMM"/>
    <s v="N"/>
    <n v="4.9180327868852458E-2"/>
    <m/>
  </r>
  <r>
    <s v="T"/>
    <n v="4.0999999999999996"/>
    <n v="20171204"/>
    <s v="CDFO"/>
    <s v="CDFO"/>
    <n v="3"/>
    <s v="025203"/>
    <n v="0"/>
    <m/>
    <m/>
    <m/>
    <m/>
    <n v="1"/>
    <n v="1"/>
    <x v="5"/>
    <n v="19880414"/>
    <n v="19880419"/>
    <s v="2FS  TOMMR0254"/>
    <s v="2FS  TOMMH0160"/>
    <s v="2FS  TOMMS0254"/>
    <x v="1"/>
    <s v="H"/>
    <s v="P"/>
    <m/>
    <n v="4.3"/>
    <n v="70"/>
    <s v="N"/>
    <n v="5000"/>
    <n v="25600"/>
    <m/>
    <m/>
    <n v="0"/>
    <n v="33857"/>
    <m/>
    <m/>
    <s v="W"/>
    <m/>
    <n v="1"/>
    <m/>
    <m/>
    <s v="ALSO SEE 025204"/>
    <s v="R-Deadman R"/>
    <s v="H-Spius Creek H"/>
    <x v="42"/>
    <s v="BC"/>
    <s v="FRTH"/>
    <s v="TOMM"/>
    <s v="N"/>
    <n v="1.3225390625"/>
    <m/>
  </r>
  <r>
    <s v="T"/>
    <n v="4.0999999999999996"/>
    <n v="20171204"/>
    <s v="CDFO"/>
    <s v="CDFO"/>
    <n v="3"/>
    <s v="022121"/>
    <n v="0"/>
    <m/>
    <m/>
    <m/>
    <m/>
    <n v="1"/>
    <n v="1"/>
    <x v="40"/>
    <n v="197707"/>
    <n v="197710"/>
    <s v="2FS  TOMMR0254"/>
    <m/>
    <s v="2FS  TOMMS0254"/>
    <x v="0"/>
    <s v="W"/>
    <s v="E"/>
    <m/>
    <n v="3.98"/>
    <m/>
    <m/>
    <n v="5000"/>
    <n v="7379"/>
    <m/>
    <m/>
    <n v="5000"/>
    <n v="679"/>
    <m/>
    <m/>
    <m/>
    <n v="8.43E-2"/>
    <m/>
    <m/>
    <m/>
    <m/>
    <s v="R-Deadman R"/>
    <s v="NA"/>
    <x v="42"/>
    <s v="BC"/>
    <s v="FRTH"/>
    <s v="TOMM"/>
    <s v="N"/>
    <n v="9.2017888602791711E-2"/>
    <m/>
  </r>
  <r>
    <s v="T"/>
    <n v="4.0999999999999996"/>
    <n v="20171204"/>
    <s v="CDFO"/>
    <s v="CDFO"/>
    <n v="3"/>
    <s v="023729"/>
    <n v="0"/>
    <m/>
    <m/>
    <m/>
    <m/>
    <n v="1"/>
    <n v="1"/>
    <x v="3"/>
    <n v="198605"/>
    <n v="19860526"/>
    <s v="2FS  UPFRR3175"/>
    <s v="2FS  UPFRH0155"/>
    <s v="2FS  UPFRS3175"/>
    <x v="1"/>
    <s v="H"/>
    <s v="P"/>
    <m/>
    <n v="3.3"/>
    <m/>
    <s v="N"/>
    <n v="5000"/>
    <n v="75334"/>
    <m/>
    <m/>
    <n v="0"/>
    <n v="114153"/>
    <m/>
    <m/>
    <m/>
    <m/>
    <n v="1"/>
    <m/>
    <m/>
    <m/>
    <s v="R-Swift R/UPFR"/>
    <s v="H-Quesnel River H"/>
    <x v="51"/>
    <s v="BC"/>
    <s v="FRTH"/>
    <s v="UPFR"/>
    <s v="N"/>
    <n v="1.5152919000716807"/>
    <m/>
  </r>
  <r>
    <s v="T"/>
    <n v="4.0999999999999996"/>
    <n v="20171204"/>
    <s v="CDFO"/>
    <s v="CDFO"/>
    <n v="3"/>
    <s v="181982"/>
    <n v="12"/>
    <m/>
    <m/>
    <s v="D"/>
    <s v="032012H00002504"/>
    <n v="1"/>
    <n v="3"/>
    <x v="30"/>
    <n v="20120516"/>
    <n v="20120516"/>
    <s v="2FS  LWFRR0107"/>
    <s v="2FS  LWFRH0107"/>
    <s v="2FS  LWFRS0107"/>
    <x v="1"/>
    <s v="H"/>
    <s v="P"/>
    <s v="VO"/>
    <n v="4.93"/>
    <m/>
    <s v="N"/>
    <n v="5000"/>
    <n v="49387"/>
    <m/>
    <m/>
    <n v="0"/>
    <n v="112439"/>
    <n v="5000"/>
    <n v="644"/>
    <s v="B"/>
    <n v="8.3000000000000001E-3"/>
    <m/>
    <m/>
    <m/>
    <m/>
    <s v="R-Chilliwack R"/>
    <s v="H-Chilliwack River H"/>
    <x v="9"/>
    <s v="BC"/>
    <s v="FRTH"/>
    <s v="LWFR"/>
    <s v="N"/>
    <n v="2.2766922469475772"/>
    <m/>
  </r>
  <r>
    <s v="N"/>
    <n v="4.0999999999999996"/>
    <n v="20171204"/>
    <s v="CDFO"/>
    <s v="CDFO"/>
    <n v="3"/>
    <s v="!03NOCN9630"/>
    <m/>
    <m/>
    <m/>
    <m/>
    <m/>
    <n v="1"/>
    <n v="3"/>
    <x v="32"/>
    <n v="19970621"/>
    <n v="19970621"/>
    <s v="2FS  LWFRR0499"/>
    <s v="2FS  LWFRH0499"/>
    <s v="2FS  LWFRS0107"/>
    <x v="1"/>
    <s v="H"/>
    <s v="B"/>
    <m/>
    <n v="3"/>
    <m/>
    <s v="N"/>
    <m/>
    <m/>
    <m/>
    <m/>
    <n v="0"/>
    <n v="10200"/>
    <m/>
    <m/>
    <s v="B"/>
    <m/>
    <m/>
    <m/>
    <m/>
    <s v="FIRST TRANSPLANT RELEASE OF CHINOOK."/>
    <s v="R-Coquitlam R"/>
    <s v="H-Coquitlam River H"/>
    <x v="9"/>
    <s v="BC"/>
    <s v="FRTH"/>
    <s v="LWFR"/>
    <s v="N"/>
    <s v=""/>
    <m/>
  </r>
  <r>
    <s v="N"/>
    <n v="4.0999999999999996"/>
    <n v="20171204"/>
    <s v="CDFO"/>
    <s v="CDFO"/>
    <n v="3"/>
    <s v="!03NOCN96121"/>
    <m/>
    <m/>
    <m/>
    <m/>
    <m/>
    <n v="1"/>
    <n v="1"/>
    <x v="32"/>
    <n v="19980430"/>
    <n v="19980501"/>
    <s v="2FS  TOMMR1387"/>
    <s v="2FS  TOMMH0160"/>
    <s v="2FS  TOMMS1387"/>
    <x v="3"/>
    <s v="H"/>
    <s v="B"/>
    <m/>
    <n v="18.8"/>
    <n v="117"/>
    <s v="N"/>
    <m/>
    <m/>
    <m/>
    <m/>
    <n v="0"/>
    <n v="30576"/>
    <m/>
    <m/>
    <s v="W"/>
    <m/>
    <m/>
    <m/>
    <m/>
    <s v="YEARLING RELEASE"/>
    <s v="R-Coldwater R"/>
    <s v="H-Spius Creek H"/>
    <x v="17"/>
    <s v="BC"/>
    <s v="FRTH"/>
    <s v="TOMM"/>
    <s v="N"/>
    <s v=""/>
    <m/>
  </r>
  <r>
    <s v="T"/>
    <n v="4.0999999999999996"/>
    <n v="20171204"/>
    <s v="CDFO"/>
    <s v="CDFO"/>
    <n v="3"/>
    <s v="020708"/>
    <n v="0"/>
    <m/>
    <m/>
    <m/>
    <m/>
    <n v="1"/>
    <n v="2"/>
    <x v="11"/>
    <n v="19900511"/>
    <n v="19900511"/>
    <s v="2FS  TOMFR0156"/>
    <s v="2FS  TOMFH0156"/>
    <s v="2FS  TOMFS0156"/>
    <x v="2"/>
    <s v="H"/>
    <s v="B"/>
    <m/>
    <n v="3.6"/>
    <m/>
    <s v="N"/>
    <n v="5000"/>
    <n v="26784"/>
    <m/>
    <m/>
    <n v="0"/>
    <n v="28141"/>
    <n v="5000"/>
    <n v="106"/>
    <s v="B"/>
    <n v="3.8999999999999998E-3"/>
    <n v="1"/>
    <n v="100"/>
    <m/>
    <s v="EARLY RELEASE(LOWER SITE)"/>
    <s v="R-Eagle R"/>
    <s v="H-Eagle River H"/>
    <x v="6"/>
    <s v="BC"/>
    <s v="FRTH"/>
    <s v="TOMF"/>
    <s v="N"/>
    <n v="1.0506645758661888"/>
    <m/>
  </r>
  <r>
    <s v="N"/>
    <n v="4.0999999999999996"/>
    <n v="20171204"/>
    <s v="CDFO"/>
    <s v="CDFO"/>
    <n v="3"/>
    <s v="!03NOCN96113"/>
    <m/>
    <m/>
    <m/>
    <m/>
    <m/>
    <n v="1"/>
    <n v="2"/>
    <x v="32"/>
    <n v="19980404"/>
    <n v="19980411"/>
    <s v="2FS  UPFRR0155"/>
    <s v="2FS  UPFRH0155"/>
    <s v="2FS  UPFRS0155"/>
    <x v="3"/>
    <s v="H"/>
    <s v="B"/>
    <m/>
    <n v="19.98"/>
    <m/>
    <s v="N"/>
    <m/>
    <m/>
    <m/>
    <m/>
    <n v="0"/>
    <n v="240000"/>
    <m/>
    <m/>
    <s v="B"/>
    <m/>
    <m/>
    <m/>
    <m/>
    <s v="YEARLING RELEASE"/>
    <s v="R-Quesnel R"/>
    <s v="H-Quesnel River H"/>
    <x v="5"/>
    <s v="BC"/>
    <s v="FRTH"/>
    <s v="UPFR"/>
    <s v="N"/>
    <s v=""/>
    <m/>
  </r>
  <r>
    <s v="N"/>
    <n v="4.0999999999999996"/>
    <n v="20171204"/>
    <s v="CDFO"/>
    <s v="CDFO"/>
    <n v="3"/>
    <s v="!03NOCN9633"/>
    <m/>
    <m/>
    <m/>
    <m/>
    <m/>
    <n v="1"/>
    <n v="3"/>
    <x v="32"/>
    <n v="19970301"/>
    <n v="19970531"/>
    <s v="2FS  LWFRR5730"/>
    <s v="2FS  LWFRH5730"/>
    <s v="2FS  LWFRS0279"/>
    <x v="4"/>
    <s v="H"/>
    <s v="B"/>
    <m/>
    <n v="0.5"/>
    <m/>
    <m/>
    <m/>
    <m/>
    <m/>
    <m/>
    <n v="0"/>
    <n v="75000"/>
    <m/>
    <m/>
    <m/>
    <m/>
    <m/>
    <m/>
    <m/>
    <s v="ESTIMATED CHANNEL FRY MIGRATION."/>
    <s v="R-Big Silver Ch"/>
    <s v="H-Big Silver Channel"/>
    <x v="52"/>
    <s v="BC"/>
    <s v="FRTH"/>
    <s v="LWFR"/>
    <s v="N"/>
    <s v=""/>
    <m/>
  </r>
  <r>
    <s v="T"/>
    <n v="4.0999999999999996"/>
    <n v="20171204"/>
    <s v="CDFO"/>
    <s v="CDFO"/>
    <n v="3"/>
    <s v="022757"/>
    <n v="0"/>
    <m/>
    <m/>
    <m/>
    <m/>
    <n v="1"/>
    <n v="2"/>
    <x v="26"/>
    <n v="19840516"/>
    <n v="19840518"/>
    <s v="2FS  TOMFR0156"/>
    <s v="2FS  TOMFH0156"/>
    <s v="2FS  TOMFS0156"/>
    <x v="2"/>
    <s v="H"/>
    <s v="B"/>
    <m/>
    <n v="1.8"/>
    <m/>
    <s v="N"/>
    <n v="5000"/>
    <n v="19420"/>
    <m/>
    <m/>
    <n v="0"/>
    <n v="13324"/>
    <n v="5000"/>
    <n v="425"/>
    <m/>
    <n v="2.1399999999999999E-2"/>
    <n v="1"/>
    <m/>
    <m/>
    <m/>
    <s v="R-Eagle R"/>
    <s v="H-Eagle River H"/>
    <x v="6"/>
    <s v="BC"/>
    <s v="FRTH"/>
    <s v="TOMF"/>
    <s v="N"/>
    <n v="0.68609680741503609"/>
    <m/>
  </r>
  <r>
    <s v="T"/>
    <n v="4.0999999999999996"/>
    <n v="20171204"/>
    <s v="CDFO"/>
    <s v="CDFO"/>
    <n v="3"/>
    <s v="021327"/>
    <n v="0"/>
    <m/>
    <m/>
    <m/>
    <m/>
    <n v="1"/>
    <n v="1"/>
    <x v="28"/>
    <n v="19920410"/>
    <n v="19920410"/>
    <s v="2FS  UPFRR1890"/>
    <s v="2FS  UPFRH0270"/>
    <s v="2FS  UPFRS1890"/>
    <x v="3"/>
    <s v="H"/>
    <s v="P"/>
    <m/>
    <n v="12.54"/>
    <m/>
    <s v="N"/>
    <n v="5000"/>
    <n v="28349"/>
    <m/>
    <m/>
    <n v="0"/>
    <n v="719"/>
    <m/>
    <m/>
    <s v="C"/>
    <m/>
    <n v="1"/>
    <m/>
    <m/>
    <m/>
    <s v="R-Dome Cr"/>
    <s v="H-Penny H"/>
    <x v="15"/>
    <s v="BC"/>
    <s v="FRTH"/>
    <s v="UPFR"/>
    <s v="N"/>
    <n v="2.5362446647148047E-2"/>
    <m/>
  </r>
  <r>
    <s v="T"/>
    <n v="4.0999999999999996"/>
    <n v="20171204"/>
    <s v="CDFO"/>
    <s v="CDFO"/>
    <n v="3"/>
    <s v="022446"/>
    <n v="0"/>
    <m/>
    <m/>
    <m/>
    <m/>
    <n v="1"/>
    <n v="2"/>
    <x v="26"/>
    <n v="198404"/>
    <n v="19840426"/>
    <s v="2FS  UPFRR0158"/>
    <s v="2FS  UPFRH0158"/>
    <s v="2FS  UPFRS0158"/>
    <x v="1"/>
    <s v="H"/>
    <s v="P"/>
    <m/>
    <n v="6"/>
    <m/>
    <s v="N"/>
    <n v="5000"/>
    <n v="29107"/>
    <m/>
    <m/>
    <n v="0"/>
    <n v="763"/>
    <n v="5000"/>
    <n v="354"/>
    <m/>
    <n v="1.2E-2"/>
    <n v="1"/>
    <m/>
    <m/>
    <m/>
    <s v="R-Stuart R"/>
    <s v="H-Stuart River"/>
    <x v="2"/>
    <s v="BC"/>
    <s v="FRTH"/>
    <s v="UPFR"/>
    <s v="N"/>
    <n v="2.6213625588346445E-2"/>
    <m/>
  </r>
  <r>
    <s v="T"/>
    <n v="4.0999999999999996"/>
    <n v="20171204"/>
    <s v="CDFO"/>
    <s v="CDFO"/>
    <n v="3"/>
    <s v="183204"/>
    <n v="0"/>
    <m/>
    <m/>
    <m/>
    <m/>
    <n v="1"/>
    <n v="1"/>
    <x v="32"/>
    <n v="19980417"/>
    <n v="19980417"/>
    <s v="2FS  UPFRR1890"/>
    <s v="2FS  UPFRH0270"/>
    <s v="2FS  UPFRS1890"/>
    <x v="3"/>
    <s v="H"/>
    <s v="P"/>
    <m/>
    <n v="11"/>
    <n v="101"/>
    <s v="N"/>
    <n v="5000"/>
    <n v="25135"/>
    <m/>
    <m/>
    <n v="0"/>
    <n v="250"/>
    <m/>
    <m/>
    <s v="B"/>
    <m/>
    <n v="1"/>
    <n v="100"/>
    <m/>
    <m/>
    <s v="R-Dome Cr"/>
    <s v="H-Penny H"/>
    <x v="15"/>
    <s v="BC"/>
    <s v="FRTH"/>
    <s v="UPFR"/>
    <s v="N"/>
    <n v="9.9462900338173864E-3"/>
    <m/>
  </r>
  <r>
    <s v="T"/>
    <n v="4.0999999999999996"/>
    <n v="20171204"/>
    <s v="CDFO"/>
    <s v="CDFO"/>
    <n v="3"/>
    <s v="180839"/>
    <n v="0"/>
    <m/>
    <m/>
    <m/>
    <m/>
    <n v="1"/>
    <n v="2"/>
    <x v="13"/>
    <n v="19920909"/>
    <n v="19920910"/>
    <s v="2FS  UPFRR1619"/>
    <s v="2FS  TOMMH0160"/>
    <s v="2FS  UPFRS1619"/>
    <x v="2"/>
    <s v="H"/>
    <s v="B"/>
    <m/>
    <n v="11.1"/>
    <n v="94"/>
    <s v="N"/>
    <n v="5000"/>
    <n v="50373"/>
    <m/>
    <m/>
    <n v="0"/>
    <n v="1019"/>
    <n v="5000"/>
    <n v="151"/>
    <s v="W"/>
    <n v="3.0000000000000001E-3"/>
    <n v="1"/>
    <n v="2000"/>
    <m/>
    <m/>
    <s v="R-Bridge R"/>
    <s v="H-Spius Creek H"/>
    <x v="18"/>
    <s v="BC"/>
    <s v="FRTH"/>
    <s v="UPFR"/>
    <s v="N"/>
    <n v="2.0229090981279653E-2"/>
    <m/>
  </r>
  <r>
    <s v="T"/>
    <n v="4.0999999999999996"/>
    <n v="20171204"/>
    <s v="CDFO"/>
    <s v="CDFO"/>
    <n v="3"/>
    <s v="020329"/>
    <n v="0"/>
    <m/>
    <m/>
    <m/>
    <m/>
    <n v="1"/>
    <n v="2"/>
    <x v="28"/>
    <n v="199105"/>
    <n v="19910515"/>
    <s v="2FS  LWFRR0107"/>
    <s v="2FS  LWFRH0107"/>
    <s v="2FS  LWFRS0107"/>
    <x v="1"/>
    <s v="H"/>
    <s v="P"/>
    <m/>
    <n v="7.9"/>
    <m/>
    <s v="N"/>
    <n v="5000"/>
    <n v="24739"/>
    <m/>
    <m/>
    <n v="0"/>
    <n v="160518"/>
    <n v="5000"/>
    <n v="1193"/>
    <s v="B"/>
    <n v="4.5999999999999999E-2"/>
    <n v="1"/>
    <m/>
    <m/>
    <s v="COMBINE WITH 020330"/>
    <s v="R-Chilliwack R"/>
    <s v="H-Chilliwack River H"/>
    <x v="9"/>
    <s v="BC"/>
    <s v="FRTH"/>
    <s v="LWFR"/>
    <s v="N"/>
    <n v="6.4884595173612514"/>
    <m/>
  </r>
  <r>
    <s v="T"/>
    <n v="4.0999999999999996"/>
    <n v="20171204"/>
    <s v="CDFO"/>
    <s v="CDFO"/>
    <n v="3"/>
    <s v="020328"/>
    <n v="0"/>
    <m/>
    <m/>
    <m/>
    <m/>
    <n v="1"/>
    <n v="2"/>
    <x v="28"/>
    <n v="199105"/>
    <n v="19910529"/>
    <s v="2FS  UPFRR0272"/>
    <s v="2FS  UPFRH0155"/>
    <s v="2FS  UPFRS0272"/>
    <x v="1"/>
    <s v="H"/>
    <s v="B"/>
    <m/>
    <n v="6.5"/>
    <n v="82"/>
    <s v="N"/>
    <n v="5000"/>
    <n v="24043"/>
    <m/>
    <m/>
    <n v="0"/>
    <n v="9515"/>
    <n v="5000"/>
    <n v="138"/>
    <s v="B"/>
    <n v="5.7000000000000002E-3"/>
    <n v="1"/>
    <n v="100"/>
    <m/>
    <s v="TIME OF RELEASE-NORMAL. COMBINE WITH 020326 &amp; 020327."/>
    <s v="R-Chilko R"/>
    <s v="H-Quesnel River H"/>
    <x v="0"/>
    <s v="BC"/>
    <s v="FRTH"/>
    <s v="UPFR"/>
    <s v="N"/>
    <n v="0.39574928253545733"/>
    <m/>
  </r>
  <r>
    <s v="T"/>
    <n v="4.0999999999999996"/>
    <n v="20171204"/>
    <s v="CDFO"/>
    <s v="CDFO"/>
    <n v="3"/>
    <s v="024056"/>
    <n v="0"/>
    <m/>
    <m/>
    <m/>
    <m/>
    <n v="1"/>
    <n v="2"/>
    <x v="3"/>
    <n v="198605"/>
    <n v="19860521"/>
    <s v="2FS  LWFRR0107"/>
    <s v="2FS  LWFRH0107"/>
    <s v="2FS  LWFRS0107"/>
    <x v="1"/>
    <s v="H"/>
    <s v="B"/>
    <m/>
    <n v="12"/>
    <m/>
    <s v="N"/>
    <n v="5000"/>
    <n v="7054"/>
    <m/>
    <m/>
    <n v="0"/>
    <n v="33835"/>
    <n v="5000"/>
    <n v="96"/>
    <m/>
    <n v="1.34E-2"/>
    <n v="1"/>
    <m/>
    <m/>
    <s v="SUMMER WHITES"/>
    <s v="R-Chilliwack R"/>
    <s v="H-Chilliwack River H"/>
    <x v="9"/>
    <s v="BC"/>
    <s v="FRTH"/>
    <s v="LWFR"/>
    <s v="N"/>
    <n v="4.7965693223702868"/>
    <m/>
  </r>
  <r>
    <s v="T"/>
    <n v="4.0999999999999996"/>
    <n v="20171204"/>
    <s v="CDFO"/>
    <s v="CDFO"/>
    <n v="3"/>
    <s v="023842"/>
    <n v="0"/>
    <m/>
    <m/>
    <m/>
    <m/>
    <n v="1"/>
    <n v="1"/>
    <x v="3"/>
    <n v="19860801"/>
    <n v="19860831"/>
    <s v="2FS  TOMMR0254"/>
    <m/>
    <s v="2FS  TOMMS0254"/>
    <x v="4"/>
    <s v="W"/>
    <s v="B"/>
    <m/>
    <m/>
    <m/>
    <s v="N"/>
    <n v="5000"/>
    <n v="6834"/>
    <m/>
    <m/>
    <n v="5000"/>
    <n v="716"/>
    <m/>
    <m/>
    <m/>
    <n v="9.4799999999999995E-2"/>
    <n v="1"/>
    <m/>
    <m/>
    <s v="RECONNAISSANCE PRIOR TO HATCHERY CONSTRUCTION"/>
    <s v="R-Deadman R"/>
    <s v="NA"/>
    <x v="42"/>
    <s v="BC"/>
    <s v="FRTH"/>
    <s v="TOMM"/>
    <s v="N"/>
    <n v="0.10477026631548142"/>
    <m/>
  </r>
  <r>
    <s v="T"/>
    <n v="4.0999999999999996"/>
    <n v="20171204"/>
    <s v="CDFO"/>
    <s v="CDFO"/>
    <n v="3"/>
    <s v="182133"/>
    <n v="0"/>
    <m/>
    <m/>
    <m/>
    <m/>
    <n v="1"/>
    <n v="3"/>
    <x v="34"/>
    <n v="20000502"/>
    <n v="20000503"/>
    <s v="2FS  LWFRR0154"/>
    <s v="2FS  LWFRH0154"/>
    <s v="2FS  LWFRS0229"/>
    <x v="2"/>
    <s v="H"/>
    <s v="B"/>
    <m/>
    <n v="1.55"/>
    <n v="54"/>
    <s v="N"/>
    <n v="5000"/>
    <n v="23684"/>
    <m/>
    <m/>
    <n v="0"/>
    <n v="828112"/>
    <n v="5000"/>
    <n v="363"/>
    <s v="B"/>
    <n v="1.5100000000000001E-2"/>
    <n v="30"/>
    <n v="994"/>
    <m/>
    <s v="EARLY RELEASE. SEE 182132 (EARLY), 182134-35 (LATE)."/>
    <s v="R-Chehalis R"/>
    <s v="H-Chehalis River H"/>
    <x v="14"/>
    <s v="BC"/>
    <s v="FRTH"/>
    <s v="LWFR"/>
    <s v="N"/>
    <n v="34.965039689241685"/>
    <m/>
  </r>
  <r>
    <s v="T"/>
    <n v="4.0999999999999996"/>
    <n v="20171204"/>
    <s v="CDFO"/>
    <s v="CDFO"/>
    <n v="3"/>
    <s v="025538"/>
    <n v="0"/>
    <m/>
    <m/>
    <m/>
    <m/>
    <n v="1"/>
    <n v="2"/>
    <x v="17"/>
    <n v="198904"/>
    <n v="19890417"/>
    <s v="2FS  LWFRR0249"/>
    <s v="2FS  LWFRH0150"/>
    <s v="2FS  LWFRS0249"/>
    <x v="1"/>
    <s v="H"/>
    <s v="B"/>
    <m/>
    <n v="9.1999999999999993"/>
    <n v="95"/>
    <s v="N"/>
    <n v="5000"/>
    <n v="25493"/>
    <m/>
    <m/>
    <n v="0"/>
    <n v="26449"/>
    <n v="5000"/>
    <n v="520"/>
    <s v="B"/>
    <n v="0.02"/>
    <n v="2"/>
    <m/>
    <m/>
    <s v="TIME OF RELEASE:MID APRIL. SEE 025537(EARLY APR), 025525(LATE APR)"/>
    <s v="R-Pitt R Up"/>
    <s v="H-Inch Creek H"/>
    <x v="29"/>
    <s v="BC"/>
    <s v="FRTH"/>
    <s v="LWFR"/>
    <s v="N"/>
    <n v="1.037500490330679"/>
    <m/>
  </r>
  <r>
    <s v="T"/>
    <n v="4.0999999999999996"/>
    <n v="20171204"/>
    <s v="CDFO"/>
    <s v="CDFO"/>
    <n v="3"/>
    <s v="025856"/>
    <n v="0"/>
    <m/>
    <m/>
    <m/>
    <m/>
    <n v="1"/>
    <n v="1"/>
    <x v="17"/>
    <n v="19900305"/>
    <n v="19900309"/>
    <s v="2FS  TOMMR0253"/>
    <s v="2FS  TOMMH0160"/>
    <s v="2FS  TOMMS0253"/>
    <x v="3"/>
    <s v="H"/>
    <s v="P"/>
    <m/>
    <n v="17"/>
    <n v="110"/>
    <s v="N"/>
    <n v="5000"/>
    <n v="25381"/>
    <m/>
    <m/>
    <n v="0"/>
    <n v="15035"/>
    <n v="5000"/>
    <n v="128"/>
    <s v="B"/>
    <n v="5.0000000000000001E-3"/>
    <n v="210"/>
    <m/>
    <m/>
    <s v="TIME OF RELEASE: EARLY 1+ SM. SEE ALSO 025857."/>
    <s v="R-Nicola R"/>
    <s v="H-Spius Creek H"/>
    <x v="7"/>
    <s v="BC"/>
    <s v="FRTH"/>
    <s v="TOMM"/>
    <s v="N"/>
    <n v="0.59237224695638468"/>
    <m/>
  </r>
  <r>
    <s v="T"/>
    <n v="4.0999999999999996"/>
    <n v="20171204"/>
    <s v="CDFO"/>
    <s v="CDFO"/>
    <n v="3"/>
    <s v="181643"/>
    <n v="0"/>
    <m/>
    <m/>
    <m/>
    <m/>
    <n v="1"/>
    <n v="1"/>
    <x v="18"/>
    <n v="19950508"/>
    <n v="19950511"/>
    <s v="2FS  TOMMR0253"/>
    <s v="2FS  TOMMH0160"/>
    <s v="2FS  TOMMS0253"/>
    <x v="3"/>
    <s v="H"/>
    <s v="P"/>
    <m/>
    <n v="21.4"/>
    <n v="223"/>
    <s v="N"/>
    <n v="5000"/>
    <n v="22520"/>
    <m/>
    <m/>
    <n v="0"/>
    <n v="47636"/>
    <m/>
    <m/>
    <s v="W"/>
    <m/>
    <n v="1"/>
    <n v="500"/>
    <m/>
    <s v="YEARLING RELEASE"/>
    <s v="R-Nicola R"/>
    <s v="H-Spius Creek H"/>
    <x v="7"/>
    <s v="BC"/>
    <s v="FRTH"/>
    <s v="TOMM"/>
    <s v="N"/>
    <n v="2.1152753108348135"/>
    <m/>
  </r>
  <r>
    <s v="T"/>
    <n v="4.0999999999999996"/>
    <n v="20171204"/>
    <s v="CDFO"/>
    <s v="CDFO"/>
    <n v="3"/>
    <s v="025547"/>
    <n v="9"/>
    <m/>
    <m/>
    <m/>
    <m/>
    <n v="1"/>
    <n v="1"/>
    <x v="5"/>
    <n v="19880913"/>
    <n v="19880914"/>
    <s v="2FS  TOMMR0253"/>
    <s v="2FS  TOMMH0160"/>
    <s v="2FS  TOMMS0253"/>
    <x v="2"/>
    <s v="H"/>
    <s v="B"/>
    <m/>
    <n v="6.3"/>
    <n v="90"/>
    <s v="N"/>
    <n v="5000"/>
    <n v="75624"/>
    <m/>
    <m/>
    <n v="0"/>
    <n v="33982"/>
    <n v="5000"/>
    <n v="228"/>
    <s v="W"/>
    <n v="3.0000000000000001E-3"/>
    <n v="1"/>
    <m/>
    <m/>
    <s v="TIME OF RELEASE-FALL"/>
    <s v="R-Nicola R"/>
    <s v="H-Spius Creek H"/>
    <x v="7"/>
    <s v="BC"/>
    <s v="FRTH"/>
    <s v="TOMM"/>
    <s v="N"/>
    <n v="0.44935470221093832"/>
    <m/>
  </r>
  <r>
    <s v="T"/>
    <n v="4.0999999999999996"/>
    <n v="20171204"/>
    <s v="CDFO"/>
    <s v="CDFO"/>
    <n v="3"/>
    <s v="020425"/>
    <n v="0"/>
    <m/>
    <m/>
    <m/>
    <m/>
    <n v="1"/>
    <n v="2"/>
    <x v="11"/>
    <n v="19900516"/>
    <n v="19900516"/>
    <s v="2FS  TOMFR1958"/>
    <s v="2FS  TOMFH1958"/>
    <s v="2FS  TOMFS1958"/>
    <x v="1"/>
    <s v="H"/>
    <s v="B"/>
    <m/>
    <n v="12.5"/>
    <n v="100"/>
    <s v="N"/>
    <n v="5000"/>
    <n v="24203"/>
    <m/>
    <m/>
    <n v="0"/>
    <n v="236798"/>
    <n v="5000"/>
    <n v="956"/>
    <s v="W"/>
    <n v="3.7999999999999999E-2"/>
    <n v="26"/>
    <n v="1000"/>
    <m/>
    <s v="TIME AND SIZE: LATE RELEASE.REPLICATE OF 020426"/>
    <s v="R-Shuswap R Middle"/>
    <s v="H-Shuswap River, Middle,"/>
    <x v="11"/>
    <s v="BC"/>
    <s v="FRTH"/>
    <s v="TOMF"/>
    <s v="N"/>
    <n v="9.7838284510184685"/>
    <m/>
  </r>
  <r>
    <s v="T"/>
    <n v="4.0999999999999996"/>
    <n v="20171204"/>
    <s v="CDFO"/>
    <s v="CDFO"/>
    <n v="3"/>
    <s v="182202"/>
    <n v="0"/>
    <m/>
    <m/>
    <m/>
    <m/>
    <n v="1"/>
    <n v="2"/>
    <x v="34"/>
    <n v="20000526"/>
    <n v="20000526"/>
    <s v="2FS  TOMFR1958"/>
    <s v="2FS  TOMFH1958"/>
    <s v="2FS  TOMFS1958"/>
    <x v="1"/>
    <s v="H"/>
    <s v="P"/>
    <m/>
    <n v="8.4"/>
    <n v="89"/>
    <s v="N"/>
    <n v="5000"/>
    <n v="25248"/>
    <m/>
    <m/>
    <n v="0"/>
    <n v="67903"/>
    <n v="5000"/>
    <n v="255"/>
    <m/>
    <n v="0.01"/>
    <n v="58"/>
    <n v="100"/>
    <m/>
    <m/>
    <s v="R-Shuswap R Middle"/>
    <s v="H-Shuswap River, Middle,"/>
    <x v="11"/>
    <s v="BC"/>
    <s v="FRTH"/>
    <s v="TOMF"/>
    <s v="N"/>
    <n v="2.6894407477820024"/>
    <m/>
  </r>
  <r>
    <s v="T"/>
    <n v="4.0999999999999996"/>
    <n v="20171204"/>
    <s v="CDFO"/>
    <s v="CDFO"/>
    <n v="3"/>
    <s v="020423"/>
    <n v="0"/>
    <m/>
    <m/>
    <m/>
    <m/>
    <n v="1"/>
    <n v="2"/>
    <x v="11"/>
    <n v="19900404"/>
    <n v="19900404"/>
    <s v="2FS  TOMFR1958"/>
    <s v="2FS  TOMFH1958"/>
    <s v="2FS  TOMFS1958"/>
    <x v="1"/>
    <s v="H"/>
    <s v="B"/>
    <m/>
    <n v="8.1"/>
    <n v="87"/>
    <s v="N"/>
    <n v="5000"/>
    <n v="24140"/>
    <m/>
    <m/>
    <n v="0"/>
    <n v="233851"/>
    <n v="5000"/>
    <n v="928"/>
    <s v="W"/>
    <n v="3.6999999999999998E-2"/>
    <n v="25"/>
    <n v="1000"/>
    <m/>
    <s v="TIME OF RELEASE:EARLY. RELICATE OF 020424."/>
    <s v="R-Shuswap R Middle"/>
    <s v="H-Shuswap River, Middle,"/>
    <x v="11"/>
    <s v="BC"/>
    <s v="FRTH"/>
    <s v="TOMF"/>
    <s v="N"/>
    <n v="9.6872825186412594"/>
    <m/>
  </r>
  <r>
    <s v="T"/>
    <n v="4.0999999999999996"/>
    <n v="20171204"/>
    <s v="CDFO"/>
    <s v="CDFO"/>
    <n v="3"/>
    <s v="182203"/>
    <n v="0"/>
    <m/>
    <m/>
    <m/>
    <m/>
    <n v="1"/>
    <n v="2"/>
    <x v="34"/>
    <n v="20000526"/>
    <n v="20000526"/>
    <s v="2FS  TOMFR1958"/>
    <s v="2FS  TOMFH1958"/>
    <s v="2FS  TOMFS1958"/>
    <x v="1"/>
    <s v="H"/>
    <s v="P"/>
    <m/>
    <n v="8.4"/>
    <n v="89"/>
    <s v="N"/>
    <n v="5000"/>
    <n v="25354"/>
    <m/>
    <m/>
    <n v="0"/>
    <n v="68188"/>
    <n v="5000"/>
    <n v="256"/>
    <m/>
    <n v="0.01"/>
    <n v="58"/>
    <n v="100"/>
    <m/>
    <m/>
    <s v="R-Shuswap R Middle"/>
    <s v="H-Shuswap River, Middle,"/>
    <x v="11"/>
    <s v="BC"/>
    <s v="FRTH"/>
    <s v="TOMF"/>
    <s v="N"/>
    <n v="2.6894375640924508"/>
    <m/>
  </r>
  <r>
    <s v="T"/>
    <n v="4.0999999999999996"/>
    <n v="20171204"/>
    <s v="CDFO"/>
    <s v="CDFO"/>
    <n v="3"/>
    <s v="185710"/>
    <n v="12"/>
    <m/>
    <m/>
    <s v="D"/>
    <s v="032007H00000394"/>
    <n v="1"/>
    <n v="3"/>
    <x v="22"/>
    <n v="20070516"/>
    <n v="20070604"/>
    <s v="2FS  LWFRR0107"/>
    <s v="2FS  LWFRH0107"/>
    <s v="2FS  LWFRS0107"/>
    <x v="1"/>
    <s v="H"/>
    <s v="P"/>
    <m/>
    <n v="5.8"/>
    <m/>
    <s v="N"/>
    <n v="5000"/>
    <n v="23612"/>
    <m/>
    <m/>
    <n v="0"/>
    <n v="116483"/>
    <n v="5000"/>
    <n v="1309"/>
    <s v="B"/>
    <n v="5.2499999999999998E-2"/>
    <n v="38"/>
    <n v="525"/>
    <m/>
    <s v="DIT: ADCWT. SEE 185706, 185708, 185607, 185609, 185657-59."/>
    <s v="R-Chilliwack R"/>
    <s v="H-Chilliwack River H"/>
    <x v="9"/>
    <s v="BC"/>
    <s v="FRTH"/>
    <s v="LWFR"/>
    <s v="N"/>
    <n v="4.9332119261392515"/>
    <m/>
  </r>
  <r>
    <s v="N"/>
    <n v="4.0999999999999996"/>
    <n v="20171204"/>
    <s v="CDFO"/>
    <s v="CDFO"/>
    <n v="3"/>
    <s v="!03NOCN9795"/>
    <m/>
    <m/>
    <m/>
    <m/>
    <m/>
    <n v="1"/>
    <n v="1"/>
    <x v="1"/>
    <n v="199805"/>
    <n v="199805"/>
    <s v="2FS  UPFRR1625"/>
    <s v="2FS  UPFRH1651"/>
    <s v="2FS  UPFRS1625"/>
    <x v="1"/>
    <s v="H"/>
    <s v="B"/>
    <s v="FR"/>
    <n v="3"/>
    <m/>
    <s v="N"/>
    <m/>
    <m/>
    <m/>
    <m/>
    <n v="0"/>
    <n v="810"/>
    <m/>
    <m/>
    <s v="B"/>
    <m/>
    <m/>
    <m/>
    <m/>
    <m/>
    <s v="R-Salmon R/UPFR"/>
    <s v="H-Pr George (Mackenzie) S"/>
    <x v="8"/>
    <s v="BC"/>
    <s v="FRTH"/>
    <s v="UPFR"/>
    <s v="N"/>
    <s v=""/>
    <m/>
  </r>
  <r>
    <s v="N"/>
    <n v="4.0999999999999996"/>
    <n v="20171204"/>
    <s v="CDFO"/>
    <s v="CDFO"/>
    <n v="3"/>
    <s v="!03LV8727"/>
    <m/>
    <m/>
    <m/>
    <m/>
    <m/>
    <n v="1"/>
    <n v="2"/>
    <x v="5"/>
    <n v="19880514"/>
    <n v="19880529"/>
    <s v="2FS  UPFRR1620"/>
    <s v="2FS  UPFRH1619"/>
    <s v="2FS  UPFRS1619"/>
    <x v="1"/>
    <s v="H"/>
    <s v="P"/>
    <m/>
    <n v="3.3"/>
    <m/>
    <s v="N"/>
    <m/>
    <m/>
    <m/>
    <m/>
    <n v="1"/>
    <n v="20200"/>
    <m/>
    <m/>
    <m/>
    <m/>
    <m/>
    <m/>
    <m/>
    <s v="MARKED FOR ESCAPEMENT I.D."/>
    <s v="R-Yalakom R"/>
    <s v="H-Bridge River H"/>
    <x v="18"/>
    <s v="BC"/>
    <s v="FRTH"/>
    <s v="UPFR"/>
    <s v="N"/>
    <s v=""/>
    <m/>
  </r>
  <r>
    <s v="T"/>
    <n v="4.0999999999999996"/>
    <n v="20171204"/>
    <s v="CDFO"/>
    <s v="CDFO"/>
    <n v="3"/>
    <s v="022817"/>
    <n v="0"/>
    <m/>
    <m/>
    <m/>
    <m/>
    <n v="1"/>
    <n v="1"/>
    <x v="23"/>
    <n v="19850404"/>
    <n v="19850405"/>
    <s v="2FS  TOMMR1387"/>
    <s v="2FS  TOMMH0160"/>
    <s v="2FS  TOMMS1387"/>
    <x v="1"/>
    <s v="H"/>
    <s v="P"/>
    <m/>
    <n v="6.1"/>
    <m/>
    <s v="N"/>
    <n v="5000"/>
    <n v="22227"/>
    <m/>
    <m/>
    <n v="0"/>
    <n v="2340"/>
    <n v="5000"/>
    <n v="787"/>
    <m/>
    <n v="3.4200000000000001E-2"/>
    <n v="1"/>
    <m/>
    <m/>
    <m/>
    <s v="R-Coldwater R"/>
    <s v="H-Spius Creek H"/>
    <x v="17"/>
    <s v="BC"/>
    <s v="FRTH"/>
    <s v="TOMM"/>
    <s v="N"/>
    <n v="0.10527736536644622"/>
    <m/>
  </r>
  <r>
    <s v="N"/>
    <n v="4.0999999999999996"/>
    <n v="20171204"/>
    <s v="CDFO"/>
    <s v="CDFO"/>
    <n v="3"/>
    <s v="!03NOCN8607"/>
    <m/>
    <m/>
    <m/>
    <m/>
    <m/>
    <n v="1"/>
    <n v="1"/>
    <x v="9"/>
    <n v="198704"/>
    <n v="19870421"/>
    <s v="2FS  UPFRR0029"/>
    <s v="2FS  UPFRH0155"/>
    <s v="2FS  UPFRS0029"/>
    <x v="1"/>
    <s v="H"/>
    <s v="P"/>
    <m/>
    <n v="3.5"/>
    <m/>
    <s v="N"/>
    <m/>
    <m/>
    <m/>
    <m/>
    <n v="0"/>
    <n v="6313"/>
    <m/>
    <m/>
    <m/>
    <m/>
    <m/>
    <m/>
    <m/>
    <m/>
    <s v="R-Horsefly R"/>
    <s v="H-Quesnel River H"/>
    <x v="32"/>
    <s v="BC"/>
    <s v="FRTH"/>
    <s v="UPFR"/>
    <s v="N"/>
    <s v=""/>
    <m/>
  </r>
  <r>
    <s v="T"/>
    <n v="4.0999999999999996"/>
    <n v="20171204"/>
    <s v="CDFO"/>
    <s v="CDFO"/>
    <n v="3"/>
    <s v="022140"/>
    <n v="0"/>
    <m/>
    <m/>
    <m/>
    <m/>
    <n v="1"/>
    <n v="1"/>
    <x v="23"/>
    <n v="19850406"/>
    <n v="19850408"/>
    <s v="2FS  UPFRR0263"/>
    <s v="2FS  UPFRH0155"/>
    <s v="2FS  UPFRS0263"/>
    <x v="1"/>
    <s v="H"/>
    <s v="P"/>
    <m/>
    <n v="3.9"/>
    <m/>
    <s v="N"/>
    <n v="5000"/>
    <n v="58219"/>
    <m/>
    <m/>
    <n v="0"/>
    <n v="19220"/>
    <n v="5000"/>
    <n v="588"/>
    <s v="B"/>
    <n v="0.01"/>
    <n v="1"/>
    <m/>
    <m/>
    <m/>
    <s v="R-Bowron R"/>
    <s v="H-Quesnel River H"/>
    <x v="26"/>
    <s v="BC"/>
    <s v="FRTH"/>
    <s v="UPFR"/>
    <s v="N"/>
    <n v="0.33013277452378087"/>
    <m/>
  </r>
  <r>
    <s v="T"/>
    <n v="4.0999999999999996"/>
    <n v="20171204"/>
    <s v="CDFO"/>
    <s v="CDFO"/>
    <n v="3"/>
    <s v="024210"/>
    <n v="0"/>
    <m/>
    <m/>
    <m/>
    <m/>
    <n v="1"/>
    <n v="1"/>
    <x v="9"/>
    <n v="198704"/>
    <n v="19870407"/>
    <s v="2FS  UPFRR0263"/>
    <s v="2FS  UPFRH0155"/>
    <s v="2FS  UPFRS0263"/>
    <x v="1"/>
    <s v="H"/>
    <s v="P"/>
    <m/>
    <n v="4.4000000000000004"/>
    <m/>
    <s v="N"/>
    <n v="5000"/>
    <n v="26867"/>
    <m/>
    <m/>
    <n v="0"/>
    <n v="39020"/>
    <m/>
    <m/>
    <m/>
    <m/>
    <n v="1"/>
    <m/>
    <m/>
    <s v="REPLICATE WITH 024209 &amp; 024211-12"/>
    <s v="R-Bowron R"/>
    <s v="H-Quesnel River H"/>
    <x v="26"/>
    <s v="BC"/>
    <s v="FRTH"/>
    <s v="UPFR"/>
    <s v="N"/>
    <n v="1.4523393010012282"/>
    <m/>
  </r>
  <r>
    <s v="T"/>
    <n v="4.0999999999999996"/>
    <n v="20171204"/>
    <s v="CDFO"/>
    <s v="CDFO"/>
    <n v="3"/>
    <s v="024744"/>
    <n v="0"/>
    <m/>
    <m/>
    <m/>
    <m/>
    <n v="1"/>
    <n v="1"/>
    <x v="5"/>
    <n v="19880409"/>
    <n v="19880411"/>
    <s v="2FS  UPFRR0263"/>
    <s v="2FS  UPFRH0155"/>
    <s v="2FS  UPFRS0263"/>
    <x v="1"/>
    <s v="H"/>
    <s v="P"/>
    <m/>
    <n v="4.8"/>
    <n v="75"/>
    <s v="N"/>
    <n v="5000"/>
    <n v="26224"/>
    <m/>
    <m/>
    <n v="0"/>
    <n v="71956"/>
    <n v="5000"/>
    <n v="65"/>
    <m/>
    <n v="2.5000000000000001E-3"/>
    <n v="1"/>
    <m/>
    <m/>
    <s v="REP. TAGCODES 024743,45,46"/>
    <s v="R-Bowron R"/>
    <s v="H-Quesnel River H"/>
    <x v="26"/>
    <s v="BC"/>
    <s v="FRTH"/>
    <s v="UPFR"/>
    <s v="N"/>
    <n v="2.7438987187309336"/>
    <m/>
  </r>
  <r>
    <s v="T"/>
    <n v="4.0999999999999996"/>
    <n v="20171204"/>
    <s v="CDFO"/>
    <s v="CDFO"/>
    <n v="3"/>
    <s v="024705"/>
    <n v="0"/>
    <m/>
    <m/>
    <m/>
    <m/>
    <n v="1"/>
    <n v="1"/>
    <x v="9"/>
    <n v="19870918"/>
    <n v="19870923"/>
    <s v="2FS  TOMMR0252"/>
    <s v="2FS  TOMMH0160"/>
    <s v="2FS  TOMMS0252"/>
    <x v="2"/>
    <s v="H"/>
    <s v="B"/>
    <m/>
    <n v="10.1"/>
    <m/>
    <s v="N"/>
    <n v="5000"/>
    <n v="25565"/>
    <m/>
    <m/>
    <n v="0"/>
    <n v="8793"/>
    <n v="5000"/>
    <n v="1261"/>
    <m/>
    <n v="4.7E-2"/>
    <n v="1"/>
    <m/>
    <m/>
    <s v="TIME OF RELEASE: FALL; COMBINE WITH 024706"/>
    <s v="R-Bonaparte R"/>
    <s v="H-Spius Creek H"/>
    <x v="4"/>
    <s v="BC"/>
    <s v="FRTH"/>
    <s v="TOMM"/>
    <s v="N"/>
    <n v="0.34394680226872676"/>
    <m/>
  </r>
  <r>
    <s v="T"/>
    <n v="4.0999999999999996"/>
    <n v="20171204"/>
    <s v="CDFO"/>
    <s v="CDFO"/>
    <n v="3"/>
    <s v="024212"/>
    <n v="0"/>
    <m/>
    <m/>
    <m/>
    <m/>
    <n v="1"/>
    <n v="1"/>
    <x v="9"/>
    <n v="198704"/>
    <n v="19870407"/>
    <s v="2FS  UPFRR0263"/>
    <s v="2FS  UPFRH0155"/>
    <s v="2FS  UPFRS0263"/>
    <x v="1"/>
    <s v="H"/>
    <s v="P"/>
    <m/>
    <n v="4.4000000000000004"/>
    <m/>
    <s v="N"/>
    <n v="5000"/>
    <n v="26932"/>
    <m/>
    <m/>
    <n v="0"/>
    <n v="39115"/>
    <m/>
    <m/>
    <m/>
    <m/>
    <n v="1"/>
    <m/>
    <m/>
    <s v="REPLICATE WITH 024209-11"/>
    <s v="R-Bowron R"/>
    <s v="H-Quesnel River H"/>
    <x v="26"/>
    <s v="BC"/>
    <s v="FRTH"/>
    <s v="UPFR"/>
    <s v="N"/>
    <n v="1.4523615030447052"/>
    <m/>
  </r>
  <r>
    <s v="T"/>
    <n v="4.0999999999999996"/>
    <n v="20171204"/>
    <s v="CDFO"/>
    <s v="CDFO"/>
    <n v="3"/>
    <s v="181430"/>
    <n v="0"/>
    <m/>
    <m/>
    <m/>
    <m/>
    <n v="1"/>
    <n v="1"/>
    <x v="18"/>
    <n v="19950502"/>
    <n v="19950503"/>
    <s v="2FS  TOMFR0132"/>
    <s v="2FS  TOMMH0160"/>
    <s v="2FS  TOMFS0132"/>
    <x v="3"/>
    <s v="H"/>
    <s v="P"/>
    <m/>
    <n v="17"/>
    <n v="216"/>
    <s v="N"/>
    <n v="5000"/>
    <n v="47151"/>
    <m/>
    <m/>
    <n v="0"/>
    <n v="1907"/>
    <n v="5000"/>
    <n v="1110"/>
    <s v="W"/>
    <n v="2.3E-2"/>
    <n v="1"/>
    <n v="500"/>
    <m/>
    <s v="YEARLING RELEASE"/>
    <s v="R-Salmon R/TOMF"/>
    <s v="H-Spius Creek H"/>
    <x v="28"/>
    <s v="BC"/>
    <s v="FRTH"/>
    <s v="TOMF"/>
    <s v="N"/>
    <n v="4.044452927827618E-2"/>
    <m/>
  </r>
  <r>
    <s v="T"/>
    <n v="4.0999999999999996"/>
    <n v="20171204"/>
    <s v="CDFO"/>
    <s v="CDFO"/>
    <n v="3"/>
    <s v="181828"/>
    <n v="0"/>
    <m/>
    <m/>
    <m/>
    <m/>
    <n v="1"/>
    <n v="1"/>
    <x v="2"/>
    <n v="19960424"/>
    <n v="19960425"/>
    <s v="2FS  TOMFR0132"/>
    <s v="2FS  TOMMH0160"/>
    <s v="2FS  TOMFS0132"/>
    <x v="3"/>
    <s v="H"/>
    <s v="P"/>
    <m/>
    <n v="16.8"/>
    <n v="117"/>
    <s v="N"/>
    <n v="5000"/>
    <n v="25227"/>
    <m/>
    <m/>
    <n v="0"/>
    <n v="7410"/>
    <n v="5000"/>
    <n v="254"/>
    <s v="B"/>
    <n v="0.01"/>
    <n v="1"/>
    <n v="500"/>
    <m/>
    <s v="YEARLING RELEASE"/>
    <s v="R-Salmon R/TOMF"/>
    <s v="H-Spius Creek H"/>
    <x v="28"/>
    <s v="BC"/>
    <s v="FRTH"/>
    <s v="TOMF"/>
    <s v="N"/>
    <n v="0.29373290522059697"/>
    <m/>
  </r>
  <r>
    <s v="N"/>
    <n v="4.0999999999999996"/>
    <n v="20171204"/>
    <s v="CDFO"/>
    <s v="CDFO"/>
    <n v="3"/>
    <s v="!03NOCN8724"/>
    <m/>
    <m/>
    <m/>
    <m/>
    <m/>
    <n v="1"/>
    <n v="2"/>
    <x v="5"/>
    <n v="19880516"/>
    <n v="19880518"/>
    <s v="2FS  UPFRR0158"/>
    <s v="2FS  UPFRH0158"/>
    <s v="2FS  UPFRS0158"/>
    <x v="1"/>
    <s v="H"/>
    <s v="P"/>
    <m/>
    <n v="6.82"/>
    <m/>
    <s v="N"/>
    <m/>
    <m/>
    <m/>
    <m/>
    <n v="0"/>
    <n v="97941"/>
    <m/>
    <m/>
    <s v="B"/>
    <m/>
    <m/>
    <m/>
    <m/>
    <m/>
    <s v="R-Stuart R"/>
    <s v="H-Stuart River"/>
    <x v="2"/>
    <s v="BC"/>
    <s v="FRTH"/>
    <s v="UPFR"/>
    <s v="N"/>
    <s v=""/>
    <m/>
  </r>
  <r>
    <s v="T"/>
    <n v="4.0999999999999996"/>
    <n v="20171204"/>
    <s v="CDFO"/>
    <s v="CDFO"/>
    <n v="3"/>
    <s v="020330"/>
    <n v="0"/>
    <m/>
    <m/>
    <m/>
    <m/>
    <n v="1"/>
    <n v="2"/>
    <x v="28"/>
    <n v="199105"/>
    <n v="19910515"/>
    <s v="2FS  LWFRR0107"/>
    <s v="2FS  LWFRH0107"/>
    <s v="2FS  LWFRS0107"/>
    <x v="1"/>
    <s v="H"/>
    <s v="P"/>
    <m/>
    <n v="7.9"/>
    <m/>
    <s v="N"/>
    <n v="5000"/>
    <n v="24934"/>
    <m/>
    <m/>
    <n v="0"/>
    <n v="161783"/>
    <m/>
    <m/>
    <s v="B"/>
    <m/>
    <n v="1"/>
    <m/>
    <m/>
    <s v="COMBINE WITH 020329"/>
    <s v="R-Chilliwack R"/>
    <s v="H-Chilliwack River H"/>
    <x v="9"/>
    <s v="BC"/>
    <s v="FRTH"/>
    <s v="LWFR"/>
    <s v="N"/>
    <n v="6.4884495066976822"/>
    <m/>
  </r>
  <r>
    <s v="N"/>
    <n v="4.0999999999999996"/>
    <n v="20171204"/>
    <s v="CDFO"/>
    <s v="CDFO"/>
    <n v="3"/>
    <s v="!03NOCN8614"/>
    <m/>
    <m/>
    <m/>
    <m/>
    <m/>
    <n v="1"/>
    <n v="1"/>
    <x v="9"/>
    <n v="19870429"/>
    <n v="19870515"/>
    <s v="2FS  TOMMR0160"/>
    <s v="2FS  TOMMH0160"/>
    <s v="2FS  TOMMS0160"/>
    <x v="1"/>
    <s v="H"/>
    <s v="P"/>
    <m/>
    <n v="5.5"/>
    <m/>
    <s v="N"/>
    <m/>
    <m/>
    <m/>
    <m/>
    <n v="0"/>
    <n v="144500"/>
    <m/>
    <m/>
    <m/>
    <m/>
    <m/>
    <m/>
    <m/>
    <m/>
    <s v="R-Spius Cr"/>
    <s v="H-Spius Creek H"/>
    <x v="19"/>
    <s v="BC"/>
    <s v="FRTH"/>
    <s v="TOMM"/>
    <s v="N"/>
    <s v=""/>
    <m/>
  </r>
  <r>
    <s v="N"/>
    <n v="4.0999999999999996"/>
    <n v="20171204"/>
    <s v="CDFO"/>
    <s v="CDFO"/>
    <n v="3"/>
    <s v="!03NOCN8615"/>
    <m/>
    <m/>
    <m/>
    <m/>
    <m/>
    <n v="1"/>
    <n v="1"/>
    <x v="9"/>
    <n v="19870402"/>
    <n v="19870407"/>
    <s v="2FS  TOMMR0253"/>
    <s v="2FS  TOMMH0160"/>
    <s v="2FS  TOMMS0253"/>
    <x v="2"/>
    <s v="H"/>
    <s v="P"/>
    <m/>
    <n v="2.8"/>
    <m/>
    <s v="N"/>
    <m/>
    <m/>
    <m/>
    <m/>
    <n v="0"/>
    <n v="87575"/>
    <m/>
    <m/>
    <m/>
    <m/>
    <m/>
    <m/>
    <m/>
    <m/>
    <s v="R-Nicola R"/>
    <s v="H-Spius Creek H"/>
    <x v="7"/>
    <s v="BC"/>
    <s v="FRTH"/>
    <s v="TOMM"/>
    <s v="N"/>
    <s v=""/>
    <m/>
  </r>
  <r>
    <s v="T"/>
    <n v="4.0999999999999996"/>
    <n v="20171204"/>
    <s v="CDFO"/>
    <s v="CDFO"/>
    <n v="3"/>
    <s v="184722"/>
    <n v="12"/>
    <m/>
    <m/>
    <m/>
    <m/>
    <n v="1"/>
    <n v="1"/>
    <x v="33"/>
    <n v="20020415"/>
    <n v="20020417"/>
    <s v="2FS  TOMMR0253"/>
    <s v="2FS  TOMMH0160"/>
    <s v="2FS  TOMMS0253"/>
    <x v="3"/>
    <s v="H"/>
    <s v="P"/>
    <m/>
    <n v="14.35"/>
    <n v="108"/>
    <s v="N"/>
    <n v="5000"/>
    <n v="24132"/>
    <m/>
    <m/>
    <n v="0"/>
    <n v="26581"/>
    <n v="5000"/>
    <n v="171"/>
    <s v="B"/>
    <n v="7.0000000000000001E-3"/>
    <n v="30"/>
    <n v="300"/>
    <m/>
    <s v="SEE ALSO 184723 &amp; 24. SCATTER RELEASED FROM DAM TO SUNSHINE VALLEY RD EAST."/>
    <s v="R-Nicola R"/>
    <s v="H-Spius Creek H"/>
    <x v="7"/>
    <s v="BC"/>
    <s v="FRTH"/>
    <s v="TOMM"/>
    <s v="N"/>
    <n v="1.1014835073760982"/>
    <m/>
  </r>
  <r>
    <s v="T"/>
    <n v="4.0999999999999996"/>
    <n v="20171204"/>
    <s v="CDFO"/>
    <s v="CDFO"/>
    <n v="3"/>
    <s v="021903"/>
    <n v="0"/>
    <m/>
    <m/>
    <m/>
    <m/>
    <n v="1"/>
    <n v="2"/>
    <x v="24"/>
    <n v="198205"/>
    <n v="19820503"/>
    <s v="2FS  UPFRR0155"/>
    <s v="2FS  UPFRH0155"/>
    <s v="2FS  UPFRS0155"/>
    <x v="2"/>
    <s v="H"/>
    <s v="B"/>
    <m/>
    <n v="2.2000000000000002"/>
    <m/>
    <s v="N"/>
    <n v="5000"/>
    <n v="5592"/>
    <m/>
    <m/>
    <n v="0"/>
    <n v="5000"/>
    <n v="5000"/>
    <n v="212"/>
    <m/>
    <n v="3.6499999999999998E-2"/>
    <n v="10"/>
    <m/>
    <m/>
    <s v="RED X WHITE (QUESNEL RIVER MIXED STOCK)"/>
    <s v="R-Quesnel R"/>
    <s v="H-Quesnel River H"/>
    <x v="5"/>
    <s v="BC"/>
    <s v="FRTH"/>
    <s v="UPFR"/>
    <s v="N"/>
    <n v="0.89413447782546496"/>
    <m/>
  </r>
  <r>
    <s v="T"/>
    <n v="4.0999999999999996"/>
    <n v="20171204"/>
    <s v="CDFO"/>
    <s v="CDFO"/>
    <n v="3"/>
    <s v="024526"/>
    <n v="0"/>
    <m/>
    <m/>
    <m/>
    <m/>
    <n v="1"/>
    <n v="1"/>
    <x v="9"/>
    <n v="19870513"/>
    <n v="19870514"/>
    <s v="2FS  TOMFR0364"/>
    <s v="2FS  TOMFH0162"/>
    <s v="2FS  TOMFS1945"/>
    <x v="1"/>
    <s v="H"/>
    <s v="B"/>
    <m/>
    <n v="10.1"/>
    <m/>
    <s v="N"/>
    <n v="5000"/>
    <n v="25338"/>
    <m/>
    <m/>
    <n v="0"/>
    <n v="101470"/>
    <n v="5000"/>
    <n v="122"/>
    <m/>
    <n v="4.7999999999999996E-3"/>
    <n v="1"/>
    <m/>
    <m/>
    <s v="RELEASE ABOVE TUM TUM LAKE"/>
    <s v="R-Adams R Up"/>
    <s v="H-Clearwater River, Up, H"/>
    <x v="36"/>
    <s v="BC"/>
    <s v="FRTH"/>
    <s v="TOMF"/>
    <s v="N"/>
    <n v="4.004657036861631"/>
    <m/>
  </r>
  <r>
    <s v="T"/>
    <n v="4.0999999999999996"/>
    <n v="20171204"/>
    <s v="CDFO"/>
    <s v="CDFO"/>
    <n v="3"/>
    <s v="182126"/>
    <n v="0"/>
    <m/>
    <m/>
    <m/>
    <m/>
    <n v="1"/>
    <n v="1"/>
    <x v="19"/>
    <n v="20000413"/>
    <n v="20000415"/>
    <s v="2FS  TOMMR1387"/>
    <s v="2FS  TOMMH0160"/>
    <s v="2FS  TOMMS1387"/>
    <x v="3"/>
    <s v="H"/>
    <s v="P"/>
    <m/>
    <n v="16.579999999999998"/>
    <n v="113"/>
    <s v="N"/>
    <n v="5000"/>
    <n v="17286"/>
    <m/>
    <m/>
    <n v="0"/>
    <n v="12184"/>
    <n v="5000"/>
    <n v="1585"/>
    <s v="W"/>
    <n v="8.4000000000000005E-2"/>
    <n v="30"/>
    <n v="300"/>
    <m/>
    <s v="EXTENDED REARING. SEE ALSO 182127."/>
    <s v="R-Coldwater R"/>
    <s v="H-Spius Creek H"/>
    <x v="17"/>
    <s v="BC"/>
    <s v="FRTH"/>
    <s v="TOMM"/>
    <s v="N"/>
    <n v="0.70484785375448344"/>
    <m/>
  </r>
  <r>
    <s v="T"/>
    <n v="4.0999999999999996"/>
    <n v="20171204"/>
    <s v="CDFO"/>
    <s v="CDFO"/>
    <n v="3"/>
    <s v="180383"/>
    <n v="12"/>
    <m/>
    <m/>
    <m/>
    <m/>
    <n v="1"/>
    <n v="2"/>
    <x v="10"/>
    <n v="20090514"/>
    <n v="20090515"/>
    <s v="2FS  TOMFR0161"/>
    <s v="2FS  TOMFH1958"/>
    <s v="2FS  TOMFS0161"/>
    <x v="1"/>
    <s v="H"/>
    <s v="P"/>
    <m/>
    <n v="4.8"/>
    <n v="75"/>
    <s v="N"/>
    <n v="5000"/>
    <n v="24929"/>
    <m/>
    <m/>
    <n v="0"/>
    <n v="24887"/>
    <n v="5000"/>
    <n v="771"/>
    <s v="B"/>
    <n v="0.03"/>
    <n v="19"/>
    <n v="200"/>
    <m/>
    <s v="ALSO SEE TAGCODES 180276-77, 180380-82 &amp; 180384-85."/>
    <s v="R-Shuswap R Low"/>
    <s v="H-Shuswap River, Middle,"/>
    <x v="1"/>
    <s v="BC"/>
    <s v="FRTH"/>
    <s v="TOMF"/>
    <s v="N"/>
    <n v="0.99831521521119981"/>
    <m/>
  </r>
  <r>
    <s v="N"/>
    <n v="4.0999999999999996"/>
    <n v="20171204"/>
    <s v="CDFO"/>
    <s v="CDFO"/>
    <n v="3"/>
    <s v="!03NOCN8205"/>
    <m/>
    <m/>
    <m/>
    <m/>
    <m/>
    <n v="1"/>
    <n v="1"/>
    <x v="15"/>
    <n v="198305"/>
    <n v="19830517"/>
    <s v="2FS  UPFRR0412"/>
    <s v="2FS  UPFRH0270"/>
    <s v="2FS  UPFRS0412"/>
    <x v="2"/>
    <s v="H"/>
    <s v="P"/>
    <m/>
    <n v="0.57999999999999996"/>
    <m/>
    <s v="N"/>
    <m/>
    <m/>
    <m/>
    <m/>
    <n v="0"/>
    <n v="44120"/>
    <m/>
    <m/>
    <m/>
    <m/>
    <m/>
    <m/>
    <m/>
    <m/>
    <s v="R-James Cr"/>
    <s v="H-Penny H"/>
    <x v="27"/>
    <s v="BC"/>
    <s v="FRTH"/>
    <s v="UPFR"/>
    <s v="N"/>
    <s v=""/>
    <m/>
  </r>
  <r>
    <s v="T"/>
    <n v="4.0999999999999996"/>
    <n v="20171204"/>
    <s v="CDFO"/>
    <s v="CDFO"/>
    <n v="3"/>
    <s v="022852"/>
    <n v="0"/>
    <m/>
    <m/>
    <m/>
    <m/>
    <n v="1"/>
    <n v="1"/>
    <x v="23"/>
    <n v="198507"/>
    <n v="19850716"/>
    <s v="2FS  UPFRR0412"/>
    <s v="2FS  UPFRH0270"/>
    <s v="2FS  UPFRS0412"/>
    <x v="2"/>
    <s v="H"/>
    <s v="B"/>
    <m/>
    <n v="2"/>
    <m/>
    <s v="N"/>
    <n v="5000"/>
    <n v="60060"/>
    <m/>
    <m/>
    <n v="0"/>
    <n v="54932"/>
    <m/>
    <m/>
    <s v="W"/>
    <m/>
    <n v="1"/>
    <m/>
    <m/>
    <s v="UPFR CHINOOK FRY; ALSO SEE 023108"/>
    <s v="R-James Cr"/>
    <s v="H-Penny H"/>
    <x v="27"/>
    <s v="BC"/>
    <s v="FRTH"/>
    <s v="UPFR"/>
    <s v="N"/>
    <n v="0.91461871461871458"/>
    <m/>
  </r>
  <r>
    <s v="T"/>
    <n v="4.0999999999999996"/>
    <n v="20171204"/>
    <s v="CDFO"/>
    <s v="CDFO"/>
    <n v="3"/>
    <s v="023108"/>
    <n v="0"/>
    <m/>
    <m/>
    <m/>
    <m/>
    <n v="1"/>
    <n v="1"/>
    <x v="23"/>
    <n v="198507"/>
    <n v="19850716"/>
    <s v="2FS  UPFRR0412"/>
    <s v="2FS  UPFRH0270"/>
    <s v="2FS  UPFRS0412"/>
    <x v="2"/>
    <s v="H"/>
    <s v="B"/>
    <m/>
    <n v="2"/>
    <m/>
    <s v="N"/>
    <n v="5000"/>
    <n v="24962"/>
    <m/>
    <m/>
    <m/>
    <m/>
    <m/>
    <m/>
    <m/>
    <m/>
    <n v="1"/>
    <m/>
    <m/>
    <s v="UPFR CHINOOK FRY; ALSO SEE 022852"/>
    <s v="R-James Cr"/>
    <s v="H-Penny H"/>
    <x v="27"/>
    <s v="BC"/>
    <s v="FRTH"/>
    <s v="UPFR"/>
    <s v="N"/>
    <n v="0"/>
    <m/>
  </r>
  <r>
    <s v="N"/>
    <n v="4.0999999999999996"/>
    <n v="20171204"/>
    <s v="CDFO"/>
    <s v="CDFO"/>
    <n v="3"/>
    <s v="!03LV9411"/>
    <m/>
    <m/>
    <m/>
    <m/>
    <m/>
    <n v="1"/>
    <n v="1"/>
    <x v="2"/>
    <n v="19950506"/>
    <n v="19950514"/>
    <s v="2FS  UPFRR1625"/>
    <s v="2FS  UPFRH1625"/>
    <s v="2FS  UPFRS1625"/>
    <x v="1"/>
    <s v="H"/>
    <s v="P"/>
    <m/>
    <n v="7.39"/>
    <m/>
    <s v="N"/>
    <m/>
    <m/>
    <m/>
    <m/>
    <n v="1"/>
    <n v="40079"/>
    <n v="0"/>
    <n v="10020"/>
    <m/>
    <m/>
    <m/>
    <m/>
    <m/>
    <m/>
    <s v="R-Salmon R/UPFR"/>
    <s v="H-Salmon River/ UPFR H"/>
    <x v="8"/>
    <s v="BC"/>
    <s v="FRTH"/>
    <s v="UPFR"/>
    <s v="N"/>
    <s v=""/>
    <m/>
  </r>
  <r>
    <s v="T"/>
    <n v="4.0999999999999996"/>
    <n v="20171204"/>
    <s v="CDFO"/>
    <s v="CDFO"/>
    <n v="3"/>
    <s v="180183"/>
    <n v="12"/>
    <m/>
    <m/>
    <m/>
    <m/>
    <n v="1"/>
    <n v="1"/>
    <x v="27"/>
    <n v="20090423"/>
    <n v="20090423"/>
    <s v="2FS  TOMMR0253"/>
    <s v="2FS  TOMMH0160"/>
    <s v="2FS  TOMMS0253"/>
    <x v="3"/>
    <s v="H"/>
    <s v="P"/>
    <m/>
    <n v="17.82"/>
    <n v="114"/>
    <s v="N"/>
    <n v="5000"/>
    <n v="49226"/>
    <m/>
    <m/>
    <n v="5000"/>
    <n v="2051"/>
    <n v="0"/>
    <n v="222"/>
    <s v="B"/>
    <n v="0.04"/>
    <n v="30"/>
    <n v="300"/>
    <m/>
    <s v="ALSO SEE TAGCODES 180184 &amp; 180189"/>
    <s v="R-Nicola R"/>
    <s v="H-Spius Creek H"/>
    <x v="7"/>
    <s v="BC"/>
    <s v="FRTH"/>
    <s v="TOMM"/>
    <s v="N"/>
    <n v="4.1664973794336327E-2"/>
    <m/>
  </r>
  <r>
    <s v="T"/>
    <n v="4.0999999999999996"/>
    <n v="20171204"/>
    <s v="CDFO"/>
    <s v="CDFO"/>
    <n v="3"/>
    <s v="180184"/>
    <n v="12"/>
    <m/>
    <m/>
    <m/>
    <m/>
    <n v="1"/>
    <n v="1"/>
    <x v="27"/>
    <n v="20090424"/>
    <n v="20090427"/>
    <s v="2FS  TOMMR0253"/>
    <s v="2FS  TOMMH0160"/>
    <s v="2FS  TOMMS0253"/>
    <x v="3"/>
    <s v="H"/>
    <s v="P"/>
    <m/>
    <n v="17.82"/>
    <n v="116"/>
    <s v="N"/>
    <n v="5000"/>
    <n v="53692"/>
    <m/>
    <m/>
    <n v="5000"/>
    <n v="984"/>
    <n v="0"/>
    <n v="242"/>
    <s v="B"/>
    <n v="1.7999999999999999E-2"/>
    <n v="30"/>
    <n v="300"/>
    <m/>
    <s v="ALSO SEE TAGCODES 180183 &amp; 180189"/>
    <s v="R-Nicola R"/>
    <s v="H-Spius Creek H"/>
    <x v="7"/>
    <s v="BC"/>
    <s v="FRTH"/>
    <s v="TOMM"/>
    <s v="N"/>
    <n v="1.8326752588840051E-2"/>
    <m/>
  </r>
  <r>
    <s v="T"/>
    <n v="4.0999999999999996"/>
    <n v="20171204"/>
    <s v="CDFO"/>
    <s v="CDFO"/>
    <n v="3"/>
    <s v="180189"/>
    <n v="12"/>
    <m/>
    <m/>
    <m/>
    <m/>
    <n v="1"/>
    <n v="1"/>
    <x v="27"/>
    <n v="20090423"/>
    <n v="20090427"/>
    <s v="2FS  TOMMR0253"/>
    <s v="2FS  TOMMH0160"/>
    <s v="2FS  TOMMS0253"/>
    <x v="3"/>
    <s v="H"/>
    <s v="P"/>
    <m/>
    <n v="17.82"/>
    <n v="115"/>
    <s v="N"/>
    <n v="5000"/>
    <n v="40260"/>
    <m/>
    <m/>
    <n v="5000"/>
    <n v="407"/>
    <n v="0"/>
    <n v="182"/>
    <s v="B"/>
    <n v="0.01"/>
    <n v="30"/>
    <n v="300"/>
    <m/>
    <s v="ALSO SEE TAGCODES 180183 &amp; 180184"/>
    <s v="R-Nicola R"/>
    <s v="H-Spius Creek H"/>
    <x v="7"/>
    <s v="BC"/>
    <s v="FRTH"/>
    <s v="TOMM"/>
    <s v="N"/>
    <n v="1.0109289617486339E-2"/>
    <m/>
  </r>
  <r>
    <s v="T"/>
    <n v="4.0999999999999996"/>
    <n v="20171204"/>
    <s v="CDFO"/>
    <s v="CDFO"/>
    <n v="3"/>
    <s v="181204"/>
    <n v="0"/>
    <m/>
    <m/>
    <m/>
    <m/>
    <n v="1"/>
    <n v="2"/>
    <x v="4"/>
    <n v="199305"/>
    <n v="19930524"/>
    <s v="2FS  TOMFR0156"/>
    <s v="2FS  TOMFH0156"/>
    <s v="2FS  TOMFS0156"/>
    <x v="2"/>
    <s v="H"/>
    <s v="B"/>
    <m/>
    <n v="3.6"/>
    <m/>
    <s v="N"/>
    <n v="5000"/>
    <n v="24939"/>
    <m/>
    <m/>
    <n v="0"/>
    <n v="3394"/>
    <m/>
    <m/>
    <s v="B"/>
    <m/>
    <n v="7"/>
    <n v="100"/>
    <m/>
    <s v="ENCHANTED RELEASE.COMBINE WITH 181203"/>
    <s v="R-Eagle R"/>
    <s v="H-Eagle River H"/>
    <x v="6"/>
    <s v="BC"/>
    <s v="FRTH"/>
    <s v="TOMF"/>
    <s v="N"/>
    <n v="0.13609206463771603"/>
    <m/>
  </r>
  <r>
    <s v="T"/>
    <n v="4.0999999999999996"/>
    <n v="20171204"/>
    <s v="CDFO"/>
    <s v="CDFO"/>
    <n v="3"/>
    <s v="180211"/>
    <n v="0"/>
    <m/>
    <m/>
    <m/>
    <m/>
    <n v="1"/>
    <n v="3"/>
    <x v="2"/>
    <n v="19950515"/>
    <n v="19950528"/>
    <s v="2FS  LWFRR0107"/>
    <s v="2FS  LWFRH0107"/>
    <s v="2FS  LWFRS0107"/>
    <x v="1"/>
    <s v="H"/>
    <s v="P"/>
    <m/>
    <n v="6"/>
    <m/>
    <s v="N"/>
    <n v="5000"/>
    <n v="23969"/>
    <m/>
    <m/>
    <n v="0"/>
    <n v="479711"/>
    <n v="5000"/>
    <n v="567"/>
    <s v="B"/>
    <n v="2.3099999999999999E-2"/>
    <n v="30"/>
    <n v="864"/>
    <m/>
    <s v="TIME OF RELEASE- EARLY. SEE 181223, 12 &amp; 24. OLD WIRE."/>
    <s v="R-Chilliwack R"/>
    <s v="H-Chilliwack River H"/>
    <x v="9"/>
    <s v="BC"/>
    <s v="FRTH"/>
    <s v="LWFR"/>
    <s v="N"/>
    <n v="20.013809503942593"/>
    <m/>
  </r>
  <r>
    <s v="T"/>
    <n v="4.0999999999999996"/>
    <n v="20171204"/>
    <s v="CDFO"/>
    <s v="CDFO"/>
    <n v="3"/>
    <s v="181205"/>
    <n v="0"/>
    <m/>
    <m/>
    <m/>
    <m/>
    <n v="1"/>
    <n v="2"/>
    <x v="4"/>
    <n v="199305"/>
    <n v="19930506"/>
    <s v="2FS  UPFRR1619"/>
    <s v="2FS  TOMMH0160"/>
    <s v="2FS  UPFRS1619"/>
    <x v="1"/>
    <s v="H"/>
    <s v="P"/>
    <m/>
    <n v="7.4"/>
    <n v="84"/>
    <s v="N"/>
    <n v="5000"/>
    <n v="38631"/>
    <m/>
    <m/>
    <n v="0"/>
    <n v="2608"/>
    <n v="5000"/>
    <n v="39"/>
    <s v="W"/>
    <n v="1E-3"/>
    <n v="1"/>
    <n v="300"/>
    <m/>
    <m/>
    <s v="R-Bridge R"/>
    <s v="H-Spius Creek H"/>
    <x v="18"/>
    <s v="BC"/>
    <s v="FRTH"/>
    <s v="UPFR"/>
    <s v="N"/>
    <n v="6.7510548523206745E-2"/>
    <m/>
  </r>
  <r>
    <s v="T"/>
    <n v="4.0999999999999996"/>
    <n v="20171204"/>
    <s v="CDFO"/>
    <s v="CDFO"/>
    <n v="3"/>
    <s v="024304"/>
    <n v="0"/>
    <m/>
    <m/>
    <m/>
    <m/>
    <n v="1"/>
    <n v="2"/>
    <x v="9"/>
    <n v="198705"/>
    <n v="19870525"/>
    <s v="2FS  TOMFR0156"/>
    <s v="2FS  TOMFH0156"/>
    <s v="2FS  TOMFS0156"/>
    <x v="2"/>
    <s v="H"/>
    <s v="B"/>
    <m/>
    <n v="3.8"/>
    <m/>
    <s v="N"/>
    <n v="5000"/>
    <n v="26355"/>
    <m/>
    <m/>
    <n v="0"/>
    <n v="58207"/>
    <n v="5000"/>
    <n v="202"/>
    <m/>
    <n v="7.6E-3"/>
    <n v="6"/>
    <m/>
    <m/>
    <s v="TIME OF RELEASE:SMOLT. SEE 024301-06(SM), 024553-55(FALL),024201-03(1+)"/>
    <s v="R-Eagle R"/>
    <s v="H-Eagle River H"/>
    <x v="6"/>
    <s v="BC"/>
    <s v="FRTH"/>
    <s v="TOMF"/>
    <s v="N"/>
    <n v="2.2085752229178524"/>
    <m/>
  </r>
  <r>
    <s v="T"/>
    <n v="4.0999999999999996"/>
    <n v="20171204"/>
    <s v="CDFO"/>
    <s v="CDFO"/>
    <n v="3"/>
    <s v="180478"/>
    <n v="12"/>
    <m/>
    <m/>
    <m/>
    <m/>
    <n v="1"/>
    <n v="2"/>
    <x v="31"/>
    <n v="20100511"/>
    <n v="20100513"/>
    <s v="2FS  TOMFR0161"/>
    <s v="2FS  TOMFH1958"/>
    <s v="2FS  TOMFS0161"/>
    <x v="1"/>
    <s v="H"/>
    <s v="P"/>
    <s v="VO"/>
    <n v="6.13"/>
    <n v="80"/>
    <s v="N"/>
    <n v="5000"/>
    <n v="40009"/>
    <m/>
    <m/>
    <n v="0"/>
    <n v="3743"/>
    <n v="5000"/>
    <n v="1885"/>
    <s v="V"/>
    <n v="4.4999999999999998E-2"/>
    <n v="26"/>
    <n v="200"/>
    <m/>
    <m/>
    <s v="R-Shuswap R Low"/>
    <s v="H-Shuswap River, Middle,"/>
    <x v="1"/>
    <s v="BC"/>
    <s v="FRTH"/>
    <s v="TOMF"/>
    <s v="N"/>
    <n v="9.3553950361168731E-2"/>
    <m/>
  </r>
  <r>
    <s v="T"/>
    <n v="4.0999999999999996"/>
    <n v="20171204"/>
    <s v="CDFO"/>
    <s v="CDFO"/>
    <n v="3"/>
    <s v="180344"/>
    <n v="0"/>
    <m/>
    <m/>
    <m/>
    <m/>
    <n v="1"/>
    <n v="2"/>
    <x v="13"/>
    <n v="19920515"/>
    <n v="19920515"/>
    <s v="2FS  TOMFR0156"/>
    <s v="2FS  TOMFH0156"/>
    <s v="2FS  TOMFS0156"/>
    <x v="0"/>
    <s v="H"/>
    <s v="B"/>
    <m/>
    <m/>
    <m/>
    <s v="D"/>
    <n v="5000"/>
    <n v="0"/>
    <m/>
    <m/>
    <m/>
    <m/>
    <m/>
    <m/>
    <m/>
    <n v="0"/>
    <m/>
    <m/>
    <m/>
    <s v="DESTROYED. BKD."/>
    <s v="R-Eagle R"/>
    <s v="H-Eagle River H"/>
    <x v="6"/>
    <s v="BC"/>
    <s v="FRTH"/>
    <s v="TOMF"/>
    <s v="N"/>
    <s v=""/>
    <m/>
  </r>
  <r>
    <s v="T"/>
    <n v="4.0999999999999996"/>
    <n v="20171204"/>
    <s v="CDFO"/>
    <s v="CDFO"/>
    <n v="3"/>
    <s v="020739"/>
    <n v="0"/>
    <m/>
    <m/>
    <m/>
    <m/>
    <n v="1"/>
    <n v="1"/>
    <x v="11"/>
    <n v="19910408"/>
    <n v="19910411"/>
    <s v="2FS  TOMMR0253"/>
    <s v="2FS  TOMMH0160"/>
    <s v="2FS  TOMMS0253"/>
    <x v="3"/>
    <s v="H"/>
    <s v="B"/>
    <m/>
    <n v="19"/>
    <n v="117"/>
    <s v="N"/>
    <n v="5000"/>
    <n v="23968"/>
    <m/>
    <m/>
    <n v="0"/>
    <n v="33570"/>
    <n v="5000"/>
    <n v="21"/>
    <s v="W"/>
    <n v="8.9999999999999998E-4"/>
    <n v="105"/>
    <n v="1055"/>
    <m/>
    <s v="TIME OF RELEASE: NORMAL 1+ SM. SEE ALSO 020738"/>
    <s v="R-Nicola R"/>
    <s v="H-Spius Creek H"/>
    <x v="7"/>
    <s v="BC"/>
    <s v="FRTH"/>
    <s v="TOMM"/>
    <s v="N"/>
    <n v="1.4006174899866488"/>
    <m/>
  </r>
  <r>
    <s v="T"/>
    <n v="4.0999999999999996"/>
    <n v="20171204"/>
    <s v="CDFO"/>
    <s v="CDFO"/>
    <n v="3"/>
    <s v="020741"/>
    <n v="0"/>
    <m/>
    <m/>
    <m/>
    <m/>
    <n v="1"/>
    <n v="1"/>
    <x v="11"/>
    <n v="19910307"/>
    <n v="19910313"/>
    <s v="2FS  TOMMR0253"/>
    <s v="2FS  TOMMH0160"/>
    <s v="2FS  TOMMS0253"/>
    <x v="3"/>
    <s v="H"/>
    <s v="B"/>
    <m/>
    <n v="18.5"/>
    <n v="116"/>
    <s v="N"/>
    <n v="5000"/>
    <n v="25204"/>
    <m/>
    <m/>
    <n v="0"/>
    <n v="21582"/>
    <m/>
    <m/>
    <s v="W"/>
    <m/>
    <n v="105"/>
    <n v="1000"/>
    <m/>
    <s v="TIME OF RELEASE:1+ SM RELEASE 1 MONTH EARLIER THAN NORMAL. SEE ALSO 020740"/>
    <s v="R-Nicola R"/>
    <s v="H-Spius Creek H"/>
    <x v="7"/>
    <s v="BC"/>
    <s v="FRTH"/>
    <s v="TOMM"/>
    <s v="N"/>
    <n v="0.85629265196000637"/>
    <m/>
  </r>
  <r>
    <s v="T"/>
    <n v="4.0999999999999996"/>
    <n v="20171204"/>
    <s v="CDFO"/>
    <s v="CDFO"/>
    <n v="3"/>
    <s v="025858"/>
    <n v="0"/>
    <m/>
    <m/>
    <m/>
    <m/>
    <n v="1"/>
    <n v="1"/>
    <x v="17"/>
    <n v="19900418"/>
    <n v="19900419"/>
    <s v="2FS  TOMMR0253"/>
    <s v="2FS  TOMMH0160"/>
    <s v="2FS  TOMMS0253"/>
    <x v="3"/>
    <s v="H"/>
    <s v="P"/>
    <m/>
    <n v="17"/>
    <n v="110"/>
    <s v="N"/>
    <n v="5000"/>
    <n v="25366"/>
    <m/>
    <m/>
    <n v="0"/>
    <n v="18978"/>
    <n v="5000"/>
    <n v="25"/>
    <s v="B"/>
    <n v="1E-3"/>
    <n v="240"/>
    <m/>
    <m/>
    <s v="TIME OF RELEASE: NORMAL 1+ SM. SEE ALSO 025859."/>
    <s v="R-Nicola R"/>
    <s v="H-Spius Creek H"/>
    <x v="7"/>
    <s v="BC"/>
    <s v="FRTH"/>
    <s v="TOMM"/>
    <s v="N"/>
    <n v="0.74816683749901447"/>
    <m/>
  </r>
  <r>
    <s v="T"/>
    <n v="4.0999999999999996"/>
    <n v="20171204"/>
    <s v="CDFO"/>
    <s v="CDFO"/>
    <n v="3"/>
    <s v="023041"/>
    <n v="0"/>
    <m/>
    <m/>
    <m/>
    <m/>
    <n v="1"/>
    <n v="3"/>
    <x v="23"/>
    <n v="198506"/>
    <n v="19850622"/>
    <s v="2FS  LWFRR0154"/>
    <s v="2FS  LWFRH0154"/>
    <s v="2FS  LWFRS0229"/>
    <x v="1"/>
    <s v="H"/>
    <s v="P"/>
    <m/>
    <n v="4"/>
    <m/>
    <s v="N"/>
    <n v="5000"/>
    <n v="25288"/>
    <m/>
    <m/>
    <n v="0"/>
    <n v="57585"/>
    <n v="5000"/>
    <n v="3030"/>
    <m/>
    <n v="0.107"/>
    <n v="33"/>
    <m/>
    <m/>
    <m/>
    <s v="R-Chehalis R"/>
    <s v="H-Chehalis River H"/>
    <x v="14"/>
    <s v="BC"/>
    <s v="FRTH"/>
    <s v="LWFR"/>
    <s v="N"/>
    <n v="2.2771670357481808"/>
    <m/>
  </r>
  <r>
    <s v="T"/>
    <n v="4.0999999999999996"/>
    <n v="20171204"/>
    <s v="CDFO"/>
    <s v="CDFO"/>
    <n v="3"/>
    <s v="023042"/>
    <n v="0"/>
    <m/>
    <m/>
    <m/>
    <m/>
    <n v="1"/>
    <n v="3"/>
    <x v="23"/>
    <n v="198506"/>
    <n v="19850622"/>
    <s v="2FS  LWFRR0154"/>
    <s v="2FS  LWFRH0154"/>
    <s v="2FS  LWFRS0229"/>
    <x v="1"/>
    <s v="H"/>
    <s v="P"/>
    <m/>
    <n v="4"/>
    <m/>
    <s v="N"/>
    <n v="5000"/>
    <n v="26561"/>
    <m/>
    <m/>
    <n v="0"/>
    <n v="60483"/>
    <n v="5000"/>
    <n v="1846"/>
    <m/>
    <n v="6.5000000000000002E-2"/>
    <n v="30"/>
    <m/>
    <m/>
    <m/>
    <s v="R-Chehalis R"/>
    <s v="H-Chehalis River H"/>
    <x v="14"/>
    <s v="BC"/>
    <s v="FRTH"/>
    <s v="LWFR"/>
    <s v="N"/>
    <n v="2.2771356500131774"/>
    <m/>
  </r>
  <r>
    <s v="T"/>
    <n v="4.0999999999999996"/>
    <n v="20171204"/>
    <s v="CDFO"/>
    <s v="CDFO"/>
    <n v="3"/>
    <s v="023021"/>
    <n v="0"/>
    <m/>
    <m/>
    <m/>
    <m/>
    <n v="1"/>
    <n v="1"/>
    <x v="23"/>
    <n v="198503"/>
    <n v="19850321"/>
    <s v="2FS  UPFRR0352"/>
    <s v="2FS  UPFRH0155"/>
    <s v="2FS  UPFRS0352"/>
    <x v="1"/>
    <s v="H"/>
    <s v="B"/>
    <m/>
    <n v="3.6"/>
    <m/>
    <s v="N"/>
    <n v="5000"/>
    <n v="28146"/>
    <m/>
    <m/>
    <n v="0"/>
    <n v="458"/>
    <m/>
    <m/>
    <s v="B"/>
    <m/>
    <n v="1"/>
    <m/>
    <m/>
    <s v="TIME OF RELEASE: EARLY. SEE 023018-23."/>
    <s v="R-Cariboo R Up"/>
    <s v="H-Quesnel River H"/>
    <x v="25"/>
    <s v="BC"/>
    <s v="FRTH"/>
    <s v="UPFR"/>
    <s v="N"/>
    <n v="1.627229446457756E-2"/>
    <m/>
  </r>
  <r>
    <s v="T"/>
    <n v="4.0999999999999996"/>
    <n v="20171204"/>
    <s v="CDFO"/>
    <s v="CDFO"/>
    <n v="3"/>
    <s v="021938"/>
    <n v="0"/>
    <m/>
    <m/>
    <m/>
    <m/>
    <n v="1"/>
    <n v="1"/>
    <x v="37"/>
    <n v="19810614"/>
    <n v="19810627"/>
    <s v="2FS  UPFRR0325"/>
    <m/>
    <s v="2FS  UPFRS0325"/>
    <x v="0"/>
    <s v="W"/>
    <s v="E"/>
    <m/>
    <n v="1.5"/>
    <m/>
    <m/>
    <n v="5000"/>
    <n v="23685"/>
    <m/>
    <m/>
    <n v="5000"/>
    <n v="96"/>
    <m/>
    <m/>
    <m/>
    <n v="4.0000000000000001E-3"/>
    <n v="1"/>
    <m/>
    <m/>
    <m/>
    <s v="R-Fraser R Up"/>
    <s v="NA"/>
    <x v="43"/>
    <s v="BC"/>
    <s v="FRTH"/>
    <s v="UPFR"/>
    <s v="N"/>
    <n v="4.0531982267257762E-3"/>
    <m/>
  </r>
  <r>
    <s v="T"/>
    <n v="4.0999999999999996"/>
    <n v="20171204"/>
    <s v="CDFO"/>
    <s v="CDFO"/>
    <n v="3"/>
    <s v="021555"/>
    <n v="0"/>
    <m/>
    <m/>
    <m/>
    <m/>
    <n v="1"/>
    <n v="1"/>
    <x v="28"/>
    <n v="19910503"/>
    <n v="19910510"/>
    <s v="2FS  TOMMR0253"/>
    <s v="2FS  TOMMH0160"/>
    <s v="2FS  TOMMS0253"/>
    <x v="1"/>
    <s v="H"/>
    <s v="P"/>
    <m/>
    <n v="8.1"/>
    <n v="85"/>
    <s v="N"/>
    <n v="5000"/>
    <n v="75044"/>
    <m/>
    <m/>
    <n v="0"/>
    <n v="55880"/>
    <n v="5000"/>
    <n v="226"/>
    <s v="W"/>
    <n v="3.0000000000000001E-3"/>
    <n v="30"/>
    <n v="2000"/>
    <m/>
    <s v="TIME OF RELEASE: NORMAL SIZE &amp; TIME AT RELEASE. SEE 021556."/>
    <s v="R-Nicola R"/>
    <s v="H-Spius Creek H"/>
    <x v="7"/>
    <s v="BC"/>
    <s v="FRTH"/>
    <s v="TOMM"/>
    <s v="N"/>
    <n v="0.74462981717392462"/>
    <m/>
  </r>
  <r>
    <s v="T"/>
    <n v="4.0999999999999996"/>
    <n v="20171204"/>
    <s v="CDFO"/>
    <s v="CDFO"/>
    <n v="3"/>
    <s v="023303"/>
    <n v="0"/>
    <m/>
    <m/>
    <m/>
    <m/>
    <n v="1"/>
    <n v="2"/>
    <x v="23"/>
    <n v="198603"/>
    <n v="19860325"/>
    <s v="2FS  TOMFR0156"/>
    <s v="2FS  TOMFH0156"/>
    <s v="2FS  TOMFS0156"/>
    <x v="3"/>
    <s v="H"/>
    <s v="P"/>
    <m/>
    <n v="19.600000000000001"/>
    <m/>
    <s v="N"/>
    <n v="5000"/>
    <n v="54321"/>
    <m/>
    <m/>
    <m/>
    <m/>
    <m/>
    <m/>
    <m/>
    <m/>
    <n v="1"/>
    <m/>
    <m/>
    <s v="TIME OF RELEASE:YEARLING. SEE 023261-62,023037(SM),023243-44(FALLS)"/>
    <s v="R-Eagle R"/>
    <s v="H-Eagle River H"/>
    <x v="6"/>
    <s v="BC"/>
    <s v="FRTH"/>
    <s v="TOMF"/>
    <s v="N"/>
    <n v="0"/>
    <m/>
  </r>
  <r>
    <s v="T"/>
    <n v="4.0999999999999996"/>
    <n v="20171204"/>
    <s v="CDFO"/>
    <s v="CDFO"/>
    <n v="3"/>
    <s v="025851"/>
    <n v="0"/>
    <m/>
    <m/>
    <m/>
    <m/>
    <n v="1"/>
    <n v="2"/>
    <x v="17"/>
    <n v="198905"/>
    <n v="19890508"/>
    <s v="2FS  TOMFR0156"/>
    <s v="2FS  TOMFH0156"/>
    <s v="2FS  TOMFS0156"/>
    <x v="2"/>
    <s v="H"/>
    <s v="B"/>
    <m/>
    <n v="3.5"/>
    <m/>
    <s v="N"/>
    <n v="5000"/>
    <n v="26152"/>
    <m/>
    <m/>
    <n v="0"/>
    <n v="41009"/>
    <n v="5000"/>
    <n v="44"/>
    <m/>
    <n v="1.6999999999999999E-3"/>
    <n v="2"/>
    <m/>
    <m/>
    <s v="EARLY RELEASE (MIDDLE SITE)"/>
    <s v="R-Eagle R"/>
    <s v="H-Eagle River H"/>
    <x v="6"/>
    <s v="BC"/>
    <s v="FRTH"/>
    <s v="TOMF"/>
    <s v="N"/>
    <n v="1.5681018660140715"/>
    <m/>
  </r>
  <r>
    <s v="T"/>
    <n v="4.0999999999999996"/>
    <n v="20171204"/>
    <s v="CDFO"/>
    <s v="CDFO"/>
    <n v="3"/>
    <s v="020742"/>
    <n v="0"/>
    <m/>
    <m/>
    <m/>
    <m/>
    <n v="1"/>
    <n v="1"/>
    <x v="11"/>
    <n v="19910403"/>
    <n v="19910405"/>
    <s v="2FS  TOMMR1387"/>
    <s v="2FS  TOMMH0160"/>
    <s v="2FS  TOMMS1387"/>
    <x v="3"/>
    <s v="H"/>
    <s v="B"/>
    <m/>
    <n v="17.5"/>
    <n v="117"/>
    <s v="N"/>
    <n v="5000"/>
    <n v="24961"/>
    <m/>
    <m/>
    <n v="0"/>
    <n v="11156"/>
    <n v="5000"/>
    <n v="50"/>
    <s v="W"/>
    <n v="2E-3"/>
    <n v="215"/>
    <n v="1071"/>
    <m/>
    <s v="TIME OF RELEASE:YEARLING"/>
    <s v="R-Coldwater R"/>
    <s v="H-Spius Creek H"/>
    <x v="17"/>
    <s v="BC"/>
    <s v="FRTH"/>
    <s v="TOMM"/>
    <s v="N"/>
    <n v="0.44693722206642361"/>
    <m/>
  </r>
  <r>
    <s v="T"/>
    <n v="4.0999999999999996"/>
    <n v="20171204"/>
    <s v="CDFO"/>
    <s v="CDFO"/>
    <n v="3"/>
    <s v="180857"/>
    <n v="0"/>
    <m/>
    <m/>
    <m/>
    <m/>
    <n v="1"/>
    <n v="1"/>
    <x v="18"/>
    <n v="19950504"/>
    <n v="19950515"/>
    <s v="2FS  TOMMR1387"/>
    <s v="2FS  TOMMH0160"/>
    <s v="2FS  TOMMS1387"/>
    <x v="3"/>
    <s v="H"/>
    <s v="B"/>
    <m/>
    <n v="32.5"/>
    <n v="142"/>
    <s v="N"/>
    <n v="5000"/>
    <n v="20423"/>
    <m/>
    <m/>
    <m/>
    <m/>
    <m/>
    <m/>
    <m/>
    <m/>
    <n v="1"/>
    <n v="100"/>
    <m/>
    <s v="REL'D COLDWATER SMOLT POND- AFS"/>
    <s v="R-Coldwater R"/>
    <s v="H-Spius Creek H"/>
    <x v="17"/>
    <s v="BC"/>
    <s v="FRTH"/>
    <s v="TOMM"/>
    <s v="N"/>
    <n v="0"/>
    <m/>
  </r>
  <r>
    <s v="T"/>
    <n v="4.0999999999999996"/>
    <n v="20171204"/>
    <s v="CDFO"/>
    <s v="CDFO"/>
    <n v="3"/>
    <s v="023246"/>
    <n v="0"/>
    <m/>
    <m/>
    <m/>
    <m/>
    <n v="1"/>
    <n v="2"/>
    <x v="18"/>
    <n v="199409"/>
    <n v="19940909"/>
    <s v="2FS  TOMFR0156"/>
    <s v="2FS  TOMFH0156"/>
    <s v="2FS  TOMFS0156"/>
    <x v="2"/>
    <s v="H"/>
    <s v="B"/>
    <m/>
    <n v="7"/>
    <m/>
    <s v="N"/>
    <n v="5000"/>
    <n v="40484"/>
    <m/>
    <m/>
    <n v="0"/>
    <n v="6893"/>
    <n v="5000"/>
    <n v="827"/>
    <s v="B"/>
    <n v="0.02"/>
    <n v="1"/>
    <n v="100"/>
    <m/>
    <s v="RELEASED TO UPPER EAGLE"/>
    <s v="R-Eagle R"/>
    <s v="H-Eagle River H"/>
    <x v="6"/>
    <s v="BC"/>
    <s v="FRTH"/>
    <s v="TOMF"/>
    <s v="N"/>
    <n v="0.17026479596877778"/>
    <m/>
  </r>
  <r>
    <s v="T"/>
    <n v="4.0999999999999996"/>
    <n v="20171204"/>
    <s v="CDFO"/>
    <s v="CDFO"/>
    <n v="3"/>
    <s v="181526"/>
    <n v="0"/>
    <m/>
    <m/>
    <m/>
    <m/>
    <n v="1"/>
    <n v="1"/>
    <x v="2"/>
    <n v="19960501"/>
    <n v="19960502"/>
    <s v="2FS  TOMMR1387"/>
    <s v="2FS  TOMMH0160"/>
    <s v="2FS  TOMMS1387"/>
    <x v="3"/>
    <s v="H"/>
    <s v="P"/>
    <m/>
    <n v="16.2"/>
    <n v="111"/>
    <s v="N"/>
    <n v="5000"/>
    <n v="21241"/>
    <m/>
    <m/>
    <n v="5000"/>
    <n v="657"/>
    <m/>
    <m/>
    <m/>
    <n v="0.03"/>
    <n v="1"/>
    <n v="500"/>
    <m/>
    <s v="YEARLING RELEASE"/>
    <s v="R-Coldwater R"/>
    <s v="H-Spius Creek H"/>
    <x v="17"/>
    <s v="BC"/>
    <s v="FRTH"/>
    <s v="TOMM"/>
    <s v="N"/>
    <n v="3.0930747139965162E-2"/>
    <m/>
  </r>
  <r>
    <s v="N"/>
    <n v="4.0999999999999996"/>
    <n v="20171204"/>
    <s v="CDFO"/>
    <s v="CDFO"/>
    <n v="3"/>
    <s v="!03LV9709"/>
    <m/>
    <m/>
    <m/>
    <m/>
    <m/>
    <n v="1"/>
    <n v="1"/>
    <x v="1"/>
    <n v="19980503"/>
    <n v="19980503"/>
    <s v="2FS  UPFRR1625"/>
    <s v="2FS  UPFRH1625"/>
    <s v="2FS  UPFRS1625"/>
    <x v="1"/>
    <s v="H"/>
    <s v="P"/>
    <m/>
    <n v="7.89"/>
    <m/>
    <s v="N"/>
    <m/>
    <m/>
    <m/>
    <m/>
    <n v="1"/>
    <n v="21529"/>
    <m/>
    <m/>
    <m/>
    <m/>
    <m/>
    <m/>
    <m/>
    <m/>
    <s v="R-Salmon R/UPFR"/>
    <s v="H-Salmon River/ UPFR H"/>
    <x v="8"/>
    <s v="BC"/>
    <s v="FRTH"/>
    <s v="UPFR"/>
    <s v="N"/>
    <s v=""/>
    <m/>
  </r>
  <r>
    <s v="T"/>
    <n v="4.0999999999999996"/>
    <n v="20171204"/>
    <s v="CDFO"/>
    <s v="CDFO"/>
    <n v="3"/>
    <s v="180482"/>
    <n v="12"/>
    <m/>
    <m/>
    <s v="D"/>
    <s v="032009H00000399"/>
    <n v="1"/>
    <n v="3"/>
    <x v="10"/>
    <n v="20090519"/>
    <n v="20090608"/>
    <s v="2FS  LWFRR0107"/>
    <s v="2FS  LWFRH0107"/>
    <s v="2FS  LWFRS0107"/>
    <x v="1"/>
    <s v="H"/>
    <s v="P"/>
    <m/>
    <n v="5.2"/>
    <m/>
    <s v="N"/>
    <n v="5000"/>
    <n v="49693"/>
    <m/>
    <m/>
    <n v="0"/>
    <n v="236475"/>
    <n v="5000"/>
    <n v="305"/>
    <m/>
    <n v="6.1000000000000004E-3"/>
    <n v="41"/>
    <n v="1000"/>
    <m/>
    <s v="ADCWT OF DIT PAIR. SEE 180483 FOR CWT ONLY."/>
    <s v="R-Chilliwack R"/>
    <s v="H-Chilliwack River H"/>
    <x v="9"/>
    <s v="BC"/>
    <s v="FRTH"/>
    <s v="LWFR"/>
    <s v="N"/>
    <n v="4.7587185317851608"/>
    <m/>
  </r>
  <r>
    <s v="T"/>
    <n v="4.0999999999999996"/>
    <n v="20171204"/>
    <s v="CDFO"/>
    <s v="CDFO"/>
    <n v="3"/>
    <s v="181754"/>
    <n v="0"/>
    <m/>
    <m/>
    <m/>
    <m/>
    <n v="1"/>
    <n v="1"/>
    <x v="4"/>
    <n v="19940506"/>
    <n v="19940509"/>
    <s v="2FS  TOMMR1387"/>
    <s v="2FS  TOMMH0160"/>
    <s v="2FS  TOMMS1387"/>
    <x v="3"/>
    <s v="H"/>
    <s v="B"/>
    <m/>
    <n v="18.8"/>
    <m/>
    <s v="N"/>
    <n v="5000"/>
    <n v="22547"/>
    <m/>
    <m/>
    <n v="0"/>
    <n v="666"/>
    <m/>
    <m/>
    <s v="C"/>
    <m/>
    <n v="1"/>
    <n v="500"/>
    <m/>
    <s v="MARK.FUNDED BY NWSFA. REL'D COLD.POND LATE APR/MAY. WT IS AVG OF OTHER YEARS."/>
    <s v="R-Coldwater R"/>
    <s v="H-Spius Creek H"/>
    <x v="17"/>
    <s v="BC"/>
    <s v="FRTH"/>
    <s v="TOMM"/>
    <s v="N"/>
    <n v="2.9538297777974898E-2"/>
    <m/>
  </r>
  <r>
    <s v="T"/>
    <n v="4.0999999999999996"/>
    <n v="20171204"/>
    <s v="CDFO"/>
    <s v="CDFO"/>
    <n v="3"/>
    <s v="181525"/>
    <n v="0"/>
    <m/>
    <m/>
    <m/>
    <m/>
    <n v="1"/>
    <n v="1"/>
    <x v="2"/>
    <n v="19960501"/>
    <n v="19960502"/>
    <s v="2FS  TOMMR1387"/>
    <s v="2FS  TOMMH0160"/>
    <s v="2FS  TOMMS1387"/>
    <x v="3"/>
    <s v="H"/>
    <s v="P"/>
    <m/>
    <n v="16.2"/>
    <n v="111"/>
    <s v="N"/>
    <n v="5000"/>
    <n v="20826"/>
    <m/>
    <m/>
    <n v="5000"/>
    <n v="425"/>
    <n v="0"/>
    <n v="351"/>
    <m/>
    <n v="0.02"/>
    <n v="1"/>
    <n v="500"/>
    <m/>
    <s v="YEARLING RELEASE"/>
    <s v="R-Coldwater R"/>
    <s v="H-Spius Creek H"/>
    <x v="17"/>
    <s v="BC"/>
    <s v="FRTH"/>
    <s v="TOMM"/>
    <s v="N"/>
    <n v="2.0407183328531642E-2"/>
    <m/>
  </r>
  <r>
    <s v="T"/>
    <n v="4.0999999999999996"/>
    <n v="20171204"/>
    <s v="CDFO"/>
    <s v="CDFO"/>
    <n v="3"/>
    <s v="020133"/>
    <n v="0"/>
    <m/>
    <m/>
    <m/>
    <m/>
    <n v="1"/>
    <n v="1"/>
    <x v="4"/>
    <n v="19930706"/>
    <n v="19930707"/>
    <s v="2FS  TOMFR0132"/>
    <s v="2FS  TOMFH0156"/>
    <s v="2FS  TOMFS0132"/>
    <x v="1"/>
    <s v="H"/>
    <s v="B"/>
    <m/>
    <n v="7.2"/>
    <m/>
    <s v="N"/>
    <n v="5000"/>
    <n v="18790"/>
    <m/>
    <m/>
    <n v="0"/>
    <n v="3583"/>
    <m/>
    <m/>
    <s v="B"/>
    <m/>
    <n v="1"/>
    <n v="100"/>
    <m/>
    <s v="UPPER SALMON RELEASE.COMBINE WITH 180246"/>
    <s v="R-Salmon R/TOMF"/>
    <s v="H-Eagle River H"/>
    <x v="28"/>
    <s v="BC"/>
    <s v="FRTH"/>
    <s v="TOMF"/>
    <s v="N"/>
    <n v="0.19068653539116551"/>
    <m/>
  </r>
  <r>
    <s v="T"/>
    <n v="4.0999999999999996"/>
    <n v="20171204"/>
    <s v="CDFO"/>
    <s v="CDFO"/>
    <n v="3"/>
    <s v="020717"/>
    <n v="0"/>
    <m/>
    <m/>
    <m/>
    <m/>
    <n v="1"/>
    <n v="1"/>
    <x v="11"/>
    <n v="19900522"/>
    <n v="19900523"/>
    <s v="2FS  TOMFR0132"/>
    <s v="2FS  TOMFH0156"/>
    <s v="2FS  TOMFS0132"/>
    <x v="1"/>
    <s v="H"/>
    <s v="B"/>
    <m/>
    <n v="4.5"/>
    <m/>
    <s v="N"/>
    <n v="5000"/>
    <n v="28812"/>
    <m/>
    <m/>
    <n v="0"/>
    <n v="56793"/>
    <m/>
    <m/>
    <s v="B"/>
    <m/>
    <n v="1"/>
    <n v="100"/>
    <m/>
    <s v="LOWER REL.COMBINE WITH 020716"/>
    <s v="R-Salmon R/TOMF"/>
    <s v="H-Eagle River H"/>
    <x v="28"/>
    <s v="BC"/>
    <s v="FRTH"/>
    <s v="TOMF"/>
    <s v="N"/>
    <n v="1.9711578508954601"/>
    <m/>
  </r>
  <r>
    <s v="T"/>
    <n v="4.0999999999999996"/>
    <n v="20171204"/>
    <s v="CDFO"/>
    <s v="CDFO"/>
    <n v="3"/>
    <s v="020743"/>
    <n v="0"/>
    <m/>
    <m/>
    <m/>
    <m/>
    <n v="1"/>
    <n v="1"/>
    <x v="11"/>
    <n v="19910403"/>
    <n v="19910405"/>
    <s v="2FS  TOMMR1387"/>
    <s v="2FS  TOMMH0160"/>
    <s v="2FS  TOMMS1387"/>
    <x v="3"/>
    <s v="H"/>
    <s v="B"/>
    <m/>
    <n v="17.5"/>
    <n v="117"/>
    <s v="N"/>
    <n v="5000"/>
    <n v="25032"/>
    <m/>
    <m/>
    <n v="0"/>
    <n v="11188"/>
    <n v="5000"/>
    <n v="50"/>
    <s v="W"/>
    <n v="2E-3"/>
    <n v="215"/>
    <n v="1070"/>
    <m/>
    <s v="TIME OF RELEASE:YEARLING"/>
    <s v="R-Coldwater R"/>
    <s v="H-Spius Creek H"/>
    <x v="17"/>
    <s v="BC"/>
    <s v="FRTH"/>
    <s v="TOMM"/>
    <s v="N"/>
    <n v="0.44694790667945028"/>
    <m/>
  </r>
  <r>
    <s v="T"/>
    <n v="4.0999999999999996"/>
    <n v="20171204"/>
    <s v="CDFO"/>
    <s v="CDFO"/>
    <n v="3"/>
    <s v="183350"/>
    <n v="0"/>
    <m/>
    <m/>
    <m/>
    <m/>
    <n v="1"/>
    <n v="1"/>
    <x v="16"/>
    <n v="19970517"/>
    <n v="19970518"/>
    <s v="2FS  TOMMR1387"/>
    <s v="2FS  TOMMH0160"/>
    <s v="2FS  TOMMS1387"/>
    <x v="3"/>
    <s v="H"/>
    <s v="B"/>
    <m/>
    <n v="20.399999999999999"/>
    <n v="120"/>
    <s v="N"/>
    <n v="5000"/>
    <n v="41059"/>
    <m/>
    <m/>
    <n v="5000"/>
    <n v="592"/>
    <m/>
    <m/>
    <m/>
    <n v="1.4200000000000001E-2"/>
    <n v="1"/>
    <n v="500"/>
    <m/>
    <s v="YEARLING RELEASE BY NWSFA"/>
    <s v="R-Coldwater R"/>
    <s v="H-Spius Creek H"/>
    <x v="17"/>
    <s v="BC"/>
    <s v="FRTH"/>
    <s v="TOMM"/>
    <s v="N"/>
    <n v="1.4418276139214301E-2"/>
    <m/>
  </r>
  <r>
    <s v="T"/>
    <n v="4.0999999999999996"/>
    <n v="20171204"/>
    <s v="CDFO"/>
    <s v="CDFO"/>
    <n v="3"/>
    <s v="181640"/>
    <n v="0"/>
    <m/>
    <m/>
    <m/>
    <m/>
    <n v="1"/>
    <n v="2"/>
    <x v="2"/>
    <n v="19950530"/>
    <n v="19950531"/>
    <s v="2FS  TOMFR1958"/>
    <s v="2FS  TOMFH1958"/>
    <s v="2FS  TOMFS1958"/>
    <x v="1"/>
    <s v="H"/>
    <s v="P"/>
    <m/>
    <n v="8.1"/>
    <n v="88"/>
    <s v="N"/>
    <n v="5000"/>
    <n v="70837"/>
    <m/>
    <m/>
    <n v="0"/>
    <n v="337861"/>
    <n v="5000"/>
    <n v="4522"/>
    <s v="B"/>
    <n v="0.06"/>
    <n v="50"/>
    <n v="200"/>
    <m/>
    <m/>
    <s v="R-Shuswap R Middle"/>
    <s v="H-Shuswap River, Middle,"/>
    <x v="11"/>
    <s v="BC"/>
    <s v="FRTH"/>
    <s v="TOMF"/>
    <s v="N"/>
    <n v="4.7695554583056881"/>
    <m/>
  </r>
  <r>
    <s v="T"/>
    <n v="4.0999999999999996"/>
    <n v="20171204"/>
    <s v="CDFO"/>
    <s v="CDFO"/>
    <n v="3"/>
    <s v="022827"/>
    <n v="0"/>
    <m/>
    <m/>
    <m/>
    <m/>
    <n v="1"/>
    <n v="2"/>
    <x v="23"/>
    <n v="19850430"/>
    <n v="19850501"/>
    <s v="2FS  TOMFR0162"/>
    <s v="2FS  TOMFH0162"/>
    <s v="2FS  TOMFS0162"/>
    <x v="2"/>
    <s v="H"/>
    <s v="B"/>
    <m/>
    <n v="2.8"/>
    <m/>
    <s v="N"/>
    <n v="5000"/>
    <n v="40106"/>
    <m/>
    <m/>
    <n v="0"/>
    <n v="137817"/>
    <n v="5000"/>
    <n v="1549"/>
    <m/>
    <n v="3.7199999999999997E-2"/>
    <n v="1"/>
    <m/>
    <m/>
    <s v="EARLY RELEASE ABOVE THE HATCHERY"/>
    <s v="R-Clearwater R Up"/>
    <s v="H-Clearwater River, Up, H"/>
    <x v="10"/>
    <s v="BC"/>
    <s v="FRTH"/>
    <s v="TOMF"/>
    <s v="N"/>
    <n v="3.4363187552984589"/>
    <m/>
  </r>
  <r>
    <s v="T"/>
    <n v="4.0999999999999996"/>
    <n v="20171204"/>
    <s v="CDFO"/>
    <s v="CDFO"/>
    <n v="3"/>
    <s v="025824"/>
    <n v="0"/>
    <m/>
    <m/>
    <m/>
    <m/>
    <n v="1"/>
    <n v="2"/>
    <x v="17"/>
    <n v="198904"/>
    <n v="19890410"/>
    <s v="2FS  TOMFR1958"/>
    <s v="2FS  TOMFH1958"/>
    <s v="2FS  TOMFS1958"/>
    <x v="1"/>
    <s v="H"/>
    <s v="B"/>
    <m/>
    <n v="3.3"/>
    <n v="68"/>
    <s v="N"/>
    <n v="5000"/>
    <n v="25067"/>
    <m/>
    <m/>
    <n v="0"/>
    <n v="209933"/>
    <m/>
    <m/>
    <s v="W"/>
    <m/>
    <n v="1"/>
    <m/>
    <m/>
    <s v="TIME OF RELEASE:EARLY. SEE 025823"/>
    <s v="R-Shuswap R Middle"/>
    <s v="H-Shuswap River, Middle,"/>
    <x v="11"/>
    <s v="BC"/>
    <s v="FRTH"/>
    <s v="TOMF"/>
    <s v="N"/>
    <n v="8.3748753341045994"/>
    <m/>
  </r>
  <r>
    <s v="T"/>
    <n v="4.0999999999999996"/>
    <n v="20171204"/>
    <s v="CDFO"/>
    <s v="CDFO"/>
    <n v="3"/>
    <s v="024406"/>
    <n v="0"/>
    <m/>
    <m/>
    <m/>
    <m/>
    <n v="1"/>
    <n v="3"/>
    <x v="9"/>
    <n v="198705"/>
    <n v="19870530"/>
    <s v="2FS  LWFRR0154"/>
    <s v="2FS  LWFRH0154"/>
    <s v="2FS  LWFRS0224"/>
    <x v="1"/>
    <s v="H"/>
    <s v="B"/>
    <m/>
    <n v="3.7"/>
    <m/>
    <s v="N"/>
    <n v="5000"/>
    <n v="25535"/>
    <m/>
    <m/>
    <n v="0"/>
    <n v="80102"/>
    <n v="5000"/>
    <n v="657"/>
    <m/>
    <n v="2.5100000000000001E-2"/>
    <n v="64"/>
    <m/>
    <m/>
    <s v="TIME OF RELEASE - LATE"/>
    <s v="R-Chehalis R"/>
    <s v="H-Chehalis River H"/>
    <x v="3"/>
    <s v="BC"/>
    <s v="FRTH"/>
    <s v="LWFR"/>
    <s v="N"/>
    <n v="3.1369492852946936"/>
    <m/>
  </r>
  <r>
    <s v="T"/>
    <n v="4.0999999999999996"/>
    <n v="20171204"/>
    <s v="CDFO"/>
    <s v="CDFO"/>
    <n v="3"/>
    <s v="025901"/>
    <n v="9"/>
    <m/>
    <m/>
    <m/>
    <m/>
    <n v="1"/>
    <n v="2"/>
    <x v="17"/>
    <n v="19890516"/>
    <n v="19890518"/>
    <s v="2FS  TOMFR2617"/>
    <s v="2FS  TOMFH0162"/>
    <s v="2FS  TOMFS2617"/>
    <x v="1"/>
    <s v="H"/>
    <s v="B"/>
    <m/>
    <n v="5.3"/>
    <n v="77"/>
    <s v="N"/>
    <n v="5000"/>
    <n v="75009"/>
    <m/>
    <m/>
    <n v="0"/>
    <n v="517626"/>
    <n v="5000"/>
    <n v="215"/>
    <s v="B"/>
    <n v="2.8999999999999998E-3"/>
    <n v="1"/>
    <m/>
    <m/>
    <s v="INTERNAL REPLICATE"/>
    <s v="R-Clearwater R Low"/>
    <s v="H-Clearwater River, Up, H"/>
    <x v="24"/>
    <s v="BC"/>
    <s v="FRTH"/>
    <s v="TOMF"/>
    <s v="N"/>
    <n v="6.9008518977722675"/>
    <m/>
  </r>
  <r>
    <s v="T"/>
    <n v="4.0999999999999996"/>
    <n v="20171204"/>
    <s v="CDFO"/>
    <s v="CDFO"/>
    <n v="3"/>
    <s v="024521"/>
    <n v="0"/>
    <m/>
    <m/>
    <m/>
    <m/>
    <n v="1"/>
    <n v="2"/>
    <x v="9"/>
    <n v="19870502"/>
    <n v="19870503"/>
    <s v="2FS  TOMFR2617"/>
    <s v="2FS  TOMFH0162"/>
    <s v="2FS  TOMFS2617"/>
    <x v="1"/>
    <s v="H"/>
    <s v="B"/>
    <m/>
    <n v="4.5"/>
    <m/>
    <s v="N"/>
    <n v="5000"/>
    <n v="25292"/>
    <m/>
    <m/>
    <n v="0"/>
    <n v="117360"/>
    <n v="5000"/>
    <n v="255"/>
    <m/>
    <n v="0.01"/>
    <n v="1"/>
    <m/>
    <m/>
    <s v="TIME OF RELEASE:1ST RELEASE. ALSO SEE 024522-24."/>
    <s v="R-Clearwater R Low"/>
    <s v="H-Clearwater River, Up, H"/>
    <x v="24"/>
    <s v="BC"/>
    <s v="FRTH"/>
    <s v="TOMF"/>
    <s v="N"/>
    <n v="4.6402024355527436"/>
    <m/>
  </r>
  <r>
    <s v="N"/>
    <n v="4.0999999999999996"/>
    <n v="20171204"/>
    <s v="CDFO"/>
    <s v="CDFO"/>
    <n v="3"/>
    <s v="!03LV8211"/>
    <m/>
    <m/>
    <m/>
    <m/>
    <m/>
    <n v="1"/>
    <n v="1"/>
    <x v="15"/>
    <n v="19830613"/>
    <n v="19830613"/>
    <s v="2FS  LWFRR0107"/>
    <s v="2FS  LWFRH0051"/>
    <s v="2FS  LWFRS0154"/>
    <x v="1"/>
    <s v="H"/>
    <s v="P"/>
    <m/>
    <n v="4"/>
    <m/>
    <s v="N"/>
    <m/>
    <m/>
    <m/>
    <m/>
    <n v="1"/>
    <n v="13930"/>
    <m/>
    <m/>
    <m/>
    <m/>
    <m/>
    <m/>
    <m/>
    <s v="MARKED FOR ESCAPEMENT I.D."/>
    <s v="R-Chilliwack R"/>
    <s v="H-Centre Creek H"/>
    <x v="30"/>
    <s v="BC"/>
    <s v="FRTH"/>
    <s v="LWFR"/>
    <s v="N"/>
    <s v=""/>
    <m/>
  </r>
  <r>
    <s v="T"/>
    <n v="4.0999999999999996"/>
    <n v="20171204"/>
    <s v="CDFO"/>
    <s v="CDFO"/>
    <n v="3"/>
    <s v="020738"/>
    <n v="0"/>
    <m/>
    <m/>
    <m/>
    <m/>
    <n v="1"/>
    <n v="1"/>
    <x v="11"/>
    <n v="19910408"/>
    <n v="19910411"/>
    <s v="2FS  TOMMR0253"/>
    <s v="2FS  TOMMH0160"/>
    <s v="2FS  TOMMS0253"/>
    <x v="3"/>
    <s v="H"/>
    <s v="B"/>
    <m/>
    <n v="19"/>
    <n v="117"/>
    <s v="N"/>
    <n v="5000"/>
    <n v="25114"/>
    <m/>
    <m/>
    <n v="0"/>
    <n v="35175"/>
    <n v="5000"/>
    <n v="28"/>
    <s v="W"/>
    <n v="1.1000000000000001E-3"/>
    <n v="105"/>
    <n v="1055"/>
    <m/>
    <s v="TIME OF RELEASE: NORMAL 1+ SM. SEE ALSO 020739"/>
    <s v="R-Nicola R"/>
    <s v="H-Spius Creek H"/>
    <x v="7"/>
    <s v="BC"/>
    <s v="FRTH"/>
    <s v="TOMM"/>
    <s v="N"/>
    <n v="1.4006132037907144"/>
    <m/>
  </r>
  <r>
    <s v="T"/>
    <n v="4.0999999999999996"/>
    <n v="20171204"/>
    <s v="CDFO"/>
    <s v="CDFO"/>
    <n v="3"/>
    <s v="025422"/>
    <n v="0"/>
    <m/>
    <m/>
    <m/>
    <m/>
    <n v="1"/>
    <n v="2"/>
    <x v="5"/>
    <n v="198805"/>
    <n v="19880506"/>
    <s v="2FS  TOMFR0156"/>
    <s v="2FS  TOMFH0156"/>
    <s v="2FS  TOMFS0156"/>
    <x v="2"/>
    <s v="H"/>
    <s v="B"/>
    <m/>
    <n v="3.3"/>
    <m/>
    <s v="N"/>
    <n v="5000"/>
    <n v="27465"/>
    <m/>
    <m/>
    <m/>
    <m/>
    <m/>
    <m/>
    <m/>
    <m/>
    <n v="4"/>
    <m/>
    <m/>
    <s v="TIME OF RELEASE:SMOLT. SEE 025420-23(SM),025521,024313-15(1+)"/>
    <s v="R-Eagle R"/>
    <s v="H-Eagle River H"/>
    <x v="6"/>
    <s v="BC"/>
    <s v="FRTH"/>
    <s v="TOMF"/>
    <s v="N"/>
    <n v="0"/>
    <m/>
  </r>
  <r>
    <s v="T"/>
    <n v="4.0999999999999996"/>
    <n v="20171204"/>
    <s v="CDFO"/>
    <s v="CDFO"/>
    <n v="3"/>
    <s v="024314"/>
    <n v="0"/>
    <m/>
    <m/>
    <m/>
    <m/>
    <n v="1"/>
    <n v="2"/>
    <x v="5"/>
    <n v="198904"/>
    <n v="19890417"/>
    <s v="2FS  TOMFR0156"/>
    <s v="2FS  TOMFH0156"/>
    <s v="2FS  TOMFS0156"/>
    <x v="3"/>
    <s v="H"/>
    <s v="P"/>
    <m/>
    <n v="19.5"/>
    <m/>
    <s v="N"/>
    <n v="5000"/>
    <n v="37026"/>
    <m/>
    <m/>
    <n v="5000"/>
    <n v="454"/>
    <m/>
    <m/>
    <m/>
    <n v="1.21E-2"/>
    <m/>
    <m/>
    <m/>
    <s v="TIME OF RELEASE: LATE YEARLING. SEE 024313-14"/>
    <s v="R-Eagle R"/>
    <s v="H-Eagle River H"/>
    <x v="6"/>
    <s v="BC"/>
    <s v="FRTH"/>
    <s v="TOMF"/>
    <s v="N"/>
    <n v="1.226165397288392E-2"/>
    <m/>
  </r>
  <r>
    <s v="T"/>
    <n v="4.0999999999999996"/>
    <n v="20171204"/>
    <s v="CDFO"/>
    <s v="CDFO"/>
    <n v="3"/>
    <s v="021442"/>
    <n v="0"/>
    <m/>
    <m/>
    <m/>
    <m/>
    <n v="1"/>
    <n v="2"/>
    <x v="28"/>
    <n v="199105"/>
    <n v="19910517"/>
    <s v="2FS  TOMFR0156"/>
    <s v="2FS  TOMFH0156"/>
    <s v="2FS  TOMFS0156"/>
    <x v="2"/>
    <s v="H"/>
    <s v="B"/>
    <m/>
    <n v="6.4"/>
    <m/>
    <s v="N"/>
    <n v="5000"/>
    <n v="26505"/>
    <m/>
    <m/>
    <n v="0"/>
    <n v="56382"/>
    <n v="5000"/>
    <n v="106"/>
    <s v="B"/>
    <n v="4.0000000000000001E-3"/>
    <n v="30"/>
    <n v="500"/>
    <m/>
    <s v="HAGAR'S RELEASE. HEATED INCUBATION. CONTROL=021444"/>
    <s v="R-Eagle R"/>
    <s v="H-Eagle River H"/>
    <x v="6"/>
    <s v="BC"/>
    <s v="FRTH"/>
    <s v="TOMF"/>
    <s v="N"/>
    <n v="2.1272212790039613"/>
    <m/>
  </r>
  <r>
    <s v="T"/>
    <n v="4.0999999999999996"/>
    <n v="20171204"/>
    <s v="CDFO"/>
    <s v="CDFO"/>
    <n v="3"/>
    <s v="182130"/>
    <n v="0"/>
    <m/>
    <m/>
    <m/>
    <m/>
    <n v="1"/>
    <n v="1"/>
    <x v="19"/>
    <n v="20000411"/>
    <n v="20000412"/>
    <s v="2FS  TOMFR0132"/>
    <s v="2FS  TOMMH0160"/>
    <s v="2FS  TOMFS0132"/>
    <x v="3"/>
    <s v="H"/>
    <s v="P"/>
    <m/>
    <n v="15.5"/>
    <n v="110"/>
    <s v="N"/>
    <n v="5000"/>
    <n v="22828"/>
    <m/>
    <m/>
    <n v="0"/>
    <n v="18830"/>
    <m/>
    <m/>
    <s v="W"/>
    <m/>
    <n v="30"/>
    <n v="600"/>
    <m/>
    <s v="EXTENDED REARING. SEE ALSO 182131."/>
    <s v="R-Salmon R/TOMF"/>
    <s v="H-Spius Creek H"/>
    <x v="28"/>
    <s v="BC"/>
    <s v="FRTH"/>
    <s v="TOMF"/>
    <s v="N"/>
    <n v="0.8248642018573682"/>
    <m/>
  </r>
  <r>
    <s v="T"/>
    <n v="4.0999999999999996"/>
    <n v="20171204"/>
    <s v="CDFO"/>
    <s v="CDFO"/>
    <n v="3"/>
    <s v="180346"/>
    <n v="0"/>
    <m/>
    <m/>
    <m/>
    <m/>
    <n v="1"/>
    <n v="1"/>
    <x v="13"/>
    <n v="199205"/>
    <n v="19920520"/>
    <s v="2FS  TOMFR0132"/>
    <s v="2FS  TOMFH0156"/>
    <s v="2FS  TOMFS0132"/>
    <x v="1"/>
    <s v="H"/>
    <s v="B"/>
    <m/>
    <n v="5.9"/>
    <m/>
    <s v="N"/>
    <n v="5000"/>
    <n v="55421"/>
    <m/>
    <m/>
    <n v="0"/>
    <n v="100551"/>
    <n v="5000"/>
    <n v="127"/>
    <s v="B"/>
    <n v="2.3E-3"/>
    <n v="24"/>
    <n v="434"/>
    <m/>
    <s v="HEATED INCUBATION. LOWER SALMON RELEASE"/>
    <s v="R-Salmon R/TOMF"/>
    <s v="H-Eagle River H"/>
    <x v="28"/>
    <s v="BC"/>
    <s v="FRTH"/>
    <s v="TOMF"/>
    <s v="N"/>
    <n v="1.8143122643041447"/>
    <m/>
  </r>
  <r>
    <s v="T"/>
    <n v="4.0999999999999996"/>
    <n v="20171204"/>
    <s v="CDFO"/>
    <s v="CDFO"/>
    <n v="3"/>
    <s v="022807"/>
    <n v="0"/>
    <m/>
    <m/>
    <m/>
    <m/>
    <n v="1"/>
    <n v="2"/>
    <x v="23"/>
    <n v="198505"/>
    <n v="19850523"/>
    <s v="2FS  TOMFR0162"/>
    <s v="2FS  TOMFH0162"/>
    <s v="2FS  TOMFS0162"/>
    <x v="1"/>
    <s v="H"/>
    <s v="B"/>
    <m/>
    <n v="4.0999999999999996"/>
    <m/>
    <s v="N"/>
    <n v="5000"/>
    <n v="40650"/>
    <m/>
    <m/>
    <n v="0"/>
    <n v="41575"/>
    <n v="5000"/>
    <n v="843"/>
    <m/>
    <n v="2.0299999999999999E-2"/>
    <n v="1"/>
    <m/>
    <m/>
    <s v="LATE RELEASE BELOW THE HATCHERY"/>
    <s v="R-Clearwater R Up"/>
    <s v="H-Clearwater River, Up, H"/>
    <x v="10"/>
    <s v="BC"/>
    <s v="FRTH"/>
    <s v="TOMF"/>
    <s v="N"/>
    <n v="1.0227552275522755"/>
    <m/>
  </r>
  <r>
    <s v="T"/>
    <n v="4.0999999999999996"/>
    <n v="20171204"/>
    <s v="CDFO"/>
    <s v="CDFO"/>
    <n v="3"/>
    <s v="025662"/>
    <n v="9"/>
    <m/>
    <m/>
    <m/>
    <m/>
    <n v="1"/>
    <n v="2"/>
    <x v="17"/>
    <n v="19890606"/>
    <n v="19890607"/>
    <s v="2FS  TOMFR0162"/>
    <s v="2FS  TOMFH0162"/>
    <s v="2FS  TOMFS0162"/>
    <x v="1"/>
    <s v="H"/>
    <s v="B"/>
    <m/>
    <n v="6.3"/>
    <n v="81"/>
    <s v="N"/>
    <n v="5000"/>
    <n v="74781"/>
    <m/>
    <m/>
    <n v="0"/>
    <n v="217877"/>
    <n v="5000"/>
    <n v="402"/>
    <s v="B"/>
    <n v="5.3E-3"/>
    <n v="1"/>
    <m/>
    <m/>
    <s v="PRODUCTION RELEASE OF LATE COMPONENT OF RUN."/>
    <s v="R-Clearwater R Up"/>
    <s v="H-Clearwater River, Up, H"/>
    <x v="10"/>
    <s v="BC"/>
    <s v="FRTH"/>
    <s v="TOMF"/>
    <s v="N"/>
    <n v="2.913534186491221"/>
    <m/>
  </r>
  <r>
    <s v="T"/>
    <n v="4.0999999999999996"/>
    <n v="20171204"/>
    <s v="CDFO"/>
    <s v="CDFO"/>
    <n v="3"/>
    <s v="020326"/>
    <n v="0"/>
    <m/>
    <m/>
    <m/>
    <m/>
    <n v="1"/>
    <n v="2"/>
    <x v="28"/>
    <n v="199105"/>
    <n v="19910529"/>
    <s v="2FS  UPFRR0272"/>
    <s v="2FS  UPFRH0155"/>
    <s v="2FS  UPFRS0272"/>
    <x v="1"/>
    <s v="H"/>
    <s v="B"/>
    <m/>
    <n v="6.5"/>
    <n v="82"/>
    <s v="N"/>
    <n v="5000"/>
    <n v="24924"/>
    <m/>
    <m/>
    <n v="0"/>
    <n v="9864"/>
    <n v="5000"/>
    <n v="37"/>
    <s v="B"/>
    <n v="1.5E-3"/>
    <n v="1"/>
    <n v="100"/>
    <m/>
    <s v="TIME OF RELEASE-NORMAL.COMBINE WITH 020327 AND 020328."/>
    <s v="R-Chilko R"/>
    <s v="H-Quesnel River H"/>
    <x v="0"/>
    <s v="BC"/>
    <s v="FRTH"/>
    <s v="UPFR"/>
    <s v="N"/>
    <n v="0.39576311988444873"/>
    <m/>
  </r>
  <r>
    <s v="N"/>
    <n v="4.0999999999999996"/>
    <n v="20171204"/>
    <s v="CDFO"/>
    <s v="CDFO"/>
    <n v="3"/>
    <s v="!03NOCN9702"/>
    <m/>
    <m/>
    <m/>
    <m/>
    <m/>
    <n v="1"/>
    <n v="2"/>
    <x v="1"/>
    <n v="19980407"/>
    <n v="19980407"/>
    <s v="2FS  UPFRR1619"/>
    <s v="2FS  UPFRH1619"/>
    <s v="2FS  UPFRS1619"/>
    <x v="2"/>
    <s v="H"/>
    <s v="B"/>
    <m/>
    <n v="2"/>
    <m/>
    <s v="N"/>
    <m/>
    <m/>
    <m/>
    <m/>
    <n v="0"/>
    <n v="20000"/>
    <m/>
    <m/>
    <s v="B"/>
    <m/>
    <m/>
    <m/>
    <m/>
    <m/>
    <s v="R-Bridge R"/>
    <s v="H-Bridge River H"/>
    <x v="18"/>
    <s v="BC"/>
    <s v="FRTH"/>
    <s v="UPFR"/>
    <s v="N"/>
    <s v=""/>
    <m/>
  </r>
  <r>
    <s v="T"/>
    <n v="4.0999999999999996"/>
    <n v="20171204"/>
    <s v="CDFO"/>
    <s v="CDFO"/>
    <n v="3"/>
    <s v="024554"/>
    <n v="0"/>
    <m/>
    <m/>
    <m/>
    <m/>
    <n v="1"/>
    <n v="2"/>
    <x v="9"/>
    <n v="198710"/>
    <n v="19871013"/>
    <s v="2FS  TOMFR0156"/>
    <s v="2FS  TOMFH0156"/>
    <s v="2FS  TOMFS0156"/>
    <x v="2"/>
    <s v="H"/>
    <s v="B"/>
    <m/>
    <n v="8.4"/>
    <m/>
    <s v="N"/>
    <n v="5000"/>
    <n v="26501"/>
    <m/>
    <m/>
    <n v="5000"/>
    <n v="66"/>
    <m/>
    <m/>
    <m/>
    <n v="2.5000000000000001E-3"/>
    <n v="155"/>
    <m/>
    <m/>
    <s v="TIME OF RELEASE:FALL. SEE 024553-55(FALL), 024301-06(SM),024201-03(1+)"/>
    <s v="R-Eagle R"/>
    <s v="H-Eagle River H"/>
    <x v="6"/>
    <s v="BC"/>
    <s v="FRTH"/>
    <s v="TOMF"/>
    <s v="N"/>
    <n v="2.4904720576582016E-3"/>
    <m/>
  </r>
  <r>
    <s v="T"/>
    <n v="4.0999999999999996"/>
    <n v="20171204"/>
    <s v="CDFO"/>
    <s v="CDFO"/>
    <n v="3"/>
    <s v="021443"/>
    <n v="0"/>
    <m/>
    <m/>
    <m/>
    <m/>
    <n v="1"/>
    <n v="2"/>
    <x v="28"/>
    <n v="199105"/>
    <n v="19910516"/>
    <s v="2FS  TOMFR0156"/>
    <s v="2FS  TOMFH0156"/>
    <s v="2FS  TOMFS0156"/>
    <x v="2"/>
    <s v="H"/>
    <s v="B"/>
    <m/>
    <n v="4.3"/>
    <m/>
    <s v="N"/>
    <n v="5000"/>
    <n v="25898"/>
    <m/>
    <m/>
    <n v="0"/>
    <n v="56382"/>
    <n v="5000"/>
    <n v="104"/>
    <s v="B"/>
    <n v="4.0000000000000001E-3"/>
    <n v="30"/>
    <n v="500"/>
    <m/>
    <s v="GRIFFEN LAKE CONTROL. SEE 021440."/>
    <s v="R-Eagle R"/>
    <s v="H-Eagle River H"/>
    <x v="6"/>
    <s v="BC"/>
    <s v="FRTH"/>
    <s v="TOMF"/>
    <s v="N"/>
    <n v="2.1770793111437174"/>
    <m/>
  </r>
  <r>
    <s v="T"/>
    <n v="4.0999999999999996"/>
    <n v="20171204"/>
    <s v="CDFO"/>
    <s v="CDFO"/>
    <n v="3"/>
    <s v="021813"/>
    <n v="0"/>
    <m/>
    <m/>
    <m/>
    <m/>
    <n v="1"/>
    <n v="1"/>
    <x v="7"/>
    <n v="19800728"/>
    <n v="19800731"/>
    <s v="2FS  UPFRR0271"/>
    <m/>
    <s v="2FS  UPFRS0325"/>
    <x v="0"/>
    <s v="W"/>
    <s v="E"/>
    <m/>
    <n v="2"/>
    <m/>
    <m/>
    <n v="5000"/>
    <n v="30680"/>
    <m/>
    <m/>
    <n v="5000"/>
    <n v="900"/>
    <m/>
    <m/>
    <m/>
    <n v="2.8500000000000001E-2"/>
    <n v="1"/>
    <m/>
    <m/>
    <m/>
    <s v="R-Tete Jaune"/>
    <s v="NA"/>
    <x v="43"/>
    <s v="BC"/>
    <s v="FRTH"/>
    <s v="UPFR"/>
    <s v="N"/>
    <n v="2.9335071707953065E-2"/>
    <m/>
  </r>
  <r>
    <s v="T"/>
    <n v="4.0999999999999996"/>
    <n v="20171204"/>
    <s v="CDFO"/>
    <s v="CDFO"/>
    <n v="3"/>
    <s v="021922"/>
    <n v="0"/>
    <m/>
    <m/>
    <m/>
    <m/>
    <n v="1"/>
    <n v="1"/>
    <x v="0"/>
    <n v="19790726"/>
    <n v="19790730"/>
    <s v="2FS  UPFRR0271"/>
    <m/>
    <s v="2FS  UPFRS0325"/>
    <x v="0"/>
    <s v="W"/>
    <s v="E"/>
    <m/>
    <n v="2.2000000000000002"/>
    <m/>
    <m/>
    <n v="5000"/>
    <n v="77688"/>
    <m/>
    <m/>
    <n v="5000"/>
    <n v="2168"/>
    <m/>
    <m/>
    <m/>
    <n v="2.7099999999999999E-2"/>
    <n v="1"/>
    <m/>
    <m/>
    <m/>
    <s v="R-Tete Jaune"/>
    <s v="NA"/>
    <x v="43"/>
    <s v="BC"/>
    <s v="FRTH"/>
    <s v="UPFR"/>
    <s v="N"/>
    <n v="2.7906497786015859E-2"/>
    <m/>
  </r>
  <r>
    <s v="T"/>
    <n v="4.0999999999999996"/>
    <n v="20171204"/>
    <s v="CDFO"/>
    <s v="CDFO"/>
    <n v="3"/>
    <s v="022063"/>
    <n v="0"/>
    <m/>
    <m/>
    <m/>
    <m/>
    <n v="1"/>
    <n v="1"/>
    <x v="7"/>
    <n v="19800620"/>
    <n v="19800731"/>
    <s v="2FS  UPFRR0271"/>
    <m/>
    <s v="2FS  UPFRS0325"/>
    <x v="0"/>
    <s v="W"/>
    <s v="E"/>
    <m/>
    <n v="1.43"/>
    <m/>
    <m/>
    <n v="5000"/>
    <n v="10107"/>
    <m/>
    <m/>
    <n v="5000"/>
    <n v="102"/>
    <m/>
    <m/>
    <m/>
    <n v="0.01"/>
    <n v="1"/>
    <m/>
    <m/>
    <m/>
    <s v="R-Tete Jaune"/>
    <s v="NA"/>
    <x v="43"/>
    <s v="BC"/>
    <s v="FRTH"/>
    <s v="UPFR"/>
    <s v="N"/>
    <n v="1.0092015434847135E-2"/>
    <m/>
  </r>
  <r>
    <s v="T"/>
    <n v="4.0999999999999996"/>
    <n v="20171204"/>
    <s v="CDFO"/>
    <s v="CDFO"/>
    <n v="3"/>
    <s v="020715"/>
    <n v="0"/>
    <m/>
    <m/>
    <m/>
    <m/>
    <n v="1"/>
    <n v="1"/>
    <x v="11"/>
    <n v="19900522"/>
    <n v="19900522"/>
    <s v="2FS  TOMFR0132"/>
    <s v="2FS  TOMFH0156"/>
    <s v="2FS  TOMFS0132"/>
    <x v="1"/>
    <s v="H"/>
    <s v="B"/>
    <m/>
    <n v="4.5"/>
    <m/>
    <s v="N"/>
    <n v="5000"/>
    <n v="28810"/>
    <m/>
    <m/>
    <n v="0"/>
    <n v="56548"/>
    <n v="5000"/>
    <n v="68"/>
    <s v="B"/>
    <n v="2.3999999999999998E-3"/>
    <n v="1"/>
    <n v="100"/>
    <m/>
    <s v="UPPER REL.COMBINE WITH 020714"/>
    <s v="R-Salmon R/TOMF"/>
    <s v="H-Eagle River H"/>
    <x v="28"/>
    <s v="BC"/>
    <s v="FRTH"/>
    <s v="TOMF"/>
    <s v="N"/>
    <n v="1.9627906976744185"/>
    <m/>
  </r>
  <r>
    <s v="T"/>
    <n v="4.0999999999999996"/>
    <n v="20171204"/>
    <s v="CDFO"/>
    <s v="CDFO"/>
    <n v="3"/>
    <s v="025742"/>
    <n v="0"/>
    <m/>
    <m/>
    <m/>
    <m/>
    <n v="1"/>
    <n v="1"/>
    <x v="17"/>
    <n v="19890519"/>
    <n v="19890526"/>
    <s v="2FS  LWFRR0107"/>
    <s v="2FS  LWFRH0107"/>
    <s v="2FS  TOMFS1945"/>
    <x v="1"/>
    <s v="H"/>
    <s v="B"/>
    <m/>
    <n v="7.7"/>
    <m/>
    <s v="N"/>
    <n v="5000"/>
    <n v="22977"/>
    <m/>
    <m/>
    <n v="0"/>
    <n v="88724"/>
    <n v="5000"/>
    <n v="328"/>
    <s v="B"/>
    <n v="1.41E-2"/>
    <n v="1"/>
    <m/>
    <m/>
    <s v="UPFR REDS. REPLICATE WITH 025141"/>
    <s v="R-Chilliwack R"/>
    <s v="H-Chilliwack River H"/>
    <x v="36"/>
    <s v="BC"/>
    <s v="FRTH"/>
    <s v="LWFR"/>
    <s v="N"/>
    <n v="3.8614266440353395"/>
    <m/>
  </r>
  <r>
    <s v="T"/>
    <n v="4.0999999999999996"/>
    <n v="20171204"/>
    <s v="CDFO"/>
    <s v="CDFO"/>
    <n v="3"/>
    <s v="024756"/>
    <n v="0"/>
    <m/>
    <m/>
    <m/>
    <m/>
    <n v="1"/>
    <n v="2"/>
    <x v="5"/>
    <n v="19880417"/>
    <n v="19880421"/>
    <s v="2FS  UPFRR0272"/>
    <s v="2FS  UPFRH0155"/>
    <s v="2FS  UPFRS0272"/>
    <x v="1"/>
    <s v="H"/>
    <s v="P"/>
    <m/>
    <n v="4.0999999999999996"/>
    <n v="70"/>
    <s v="N"/>
    <n v="5000"/>
    <n v="26825"/>
    <m/>
    <m/>
    <n v="0"/>
    <n v="227412"/>
    <n v="5000"/>
    <n v="76"/>
    <m/>
    <n v="2.8E-3"/>
    <n v="1"/>
    <m/>
    <m/>
    <s v="REP. TAGS 024753,54,55"/>
    <s v="R-Chilko R"/>
    <s v="H-Quesnel River H"/>
    <x v="0"/>
    <s v="BC"/>
    <s v="FRTH"/>
    <s v="UPFR"/>
    <s v="N"/>
    <n v="8.4776141658900279"/>
    <m/>
  </r>
  <r>
    <s v="T"/>
    <n v="4.0999999999999996"/>
    <n v="20171204"/>
    <s v="CDFO"/>
    <s v="CDFO"/>
    <n v="3"/>
    <s v="180850"/>
    <n v="0"/>
    <m/>
    <m/>
    <m/>
    <m/>
    <n v="1"/>
    <n v="1"/>
    <x v="13"/>
    <n v="19930430"/>
    <n v="19930504"/>
    <s v="2FS  TOMMR1387"/>
    <s v="2FS  TOMMH0160"/>
    <s v="2FS  TOMMS1387"/>
    <x v="3"/>
    <s v="H"/>
    <s v="B"/>
    <m/>
    <n v="18.5"/>
    <n v="130"/>
    <s v="N"/>
    <n v="5000"/>
    <n v="71767"/>
    <m/>
    <m/>
    <n v="0"/>
    <n v="5073"/>
    <n v="5000"/>
    <n v="1465"/>
    <s v="W"/>
    <n v="0.02"/>
    <n v="283"/>
    <n v="2000"/>
    <m/>
    <s v="TIME OF RELEASE-YEARLING"/>
    <s v="R-Coldwater R"/>
    <s v="H-Spius Creek H"/>
    <x v="17"/>
    <s v="BC"/>
    <s v="FRTH"/>
    <s v="TOMM"/>
    <s v="N"/>
    <n v="7.0687084593197433E-2"/>
    <m/>
  </r>
  <r>
    <s v="T"/>
    <n v="4.0999999999999996"/>
    <n v="20171204"/>
    <s v="CDFO"/>
    <s v="CDFO"/>
    <n v="3"/>
    <s v="025520"/>
    <n v="0"/>
    <m/>
    <m/>
    <m/>
    <m/>
    <n v="1"/>
    <n v="2"/>
    <x v="17"/>
    <n v="19890529"/>
    <n v="19890531"/>
    <s v="2FS  UPFRR0272"/>
    <s v="2FS  UPFRH0155"/>
    <s v="2FS  UPFRS0272"/>
    <x v="1"/>
    <s v="H"/>
    <s v="P"/>
    <m/>
    <n v="6.3"/>
    <n v="82"/>
    <s v="N"/>
    <n v="5000"/>
    <n v="50249"/>
    <m/>
    <m/>
    <n v="0"/>
    <n v="331176"/>
    <n v="5000"/>
    <n v="210"/>
    <m/>
    <n v="4.1999999999999997E-3"/>
    <n v="1"/>
    <m/>
    <m/>
    <m/>
    <s v="R-Chilko R"/>
    <s v="H-Quesnel River H"/>
    <x v="0"/>
    <s v="BC"/>
    <s v="FRTH"/>
    <s v="UPFR"/>
    <s v="N"/>
    <n v="6.5906983223546733"/>
    <m/>
  </r>
  <r>
    <s v="T"/>
    <n v="4.0999999999999996"/>
    <n v="20171204"/>
    <s v="CDFO"/>
    <s v="CDFO"/>
    <n v="3"/>
    <s v="024754"/>
    <n v="0"/>
    <m/>
    <m/>
    <m/>
    <m/>
    <n v="1"/>
    <n v="2"/>
    <x v="5"/>
    <n v="19880417"/>
    <n v="19880421"/>
    <s v="2FS  UPFRR0272"/>
    <s v="2FS  UPFRH0155"/>
    <s v="2FS  UPFRS0272"/>
    <x v="1"/>
    <s v="H"/>
    <s v="P"/>
    <m/>
    <n v="4.0999999999999996"/>
    <n v="70"/>
    <s v="N"/>
    <n v="5000"/>
    <n v="25491"/>
    <m/>
    <m/>
    <n v="0"/>
    <n v="219265"/>
    <n v="5000"/>
    <n v="231"/>
    <m/>
    <n v="8.9999999999999993E-3"/>
    <n v="1"/>
    <m/>
    <m/>
    <s v="REP. TAGS 024753,55,56"/>
    <s v="R-Chilko R"/>
    <s v="H-Quesnel River H"/>
    <x v="0"/>
    <s v="BC"/>
    <s v="FRTH"/>
    <s v="UPFR"/>
    <s v="N"/>
    <n v="8.6016633321564466"/>
    <m/>
  </r>
  <r>
    <s v="T"/>
    <n v="4.0999999999999996"/>
    <n v="20171204"/>
    <s v="CDFO"/>
    <s v="CDFO"/>
    <n v="3"/>
    <s v="020320"/>
    <n v="0"/>
    <m/>
    <m/>
    <m/>
    <m/>
    <n v="1"/>
    <n v="2"/>
    <x v="28"/>
    <n v="19910715"/>
    <n v="19910718"/>
    <s v="2FS  UPFRR0272"/>
    <s v="2FS  UPFRH0155"/>
    <s v="2FS  UPFRS0272"/>
    <x v="1"/>
    <s v="H"/>
    <s v="B"/>
    <m/>
    <n v="11"/>
    <n v="96"/>
    <s v="N"/>
    <n v="5000"/>
    <n v="24976"/>
    <m/>
    <m/>
    <n v="0"/>
    <n v="187422"/>
    <m/>
    <m/>
    <s v="B"/>
    <m/>
    <n v="90"/>
    <n v="100"/>
    <m/>
    <s v="TIME OF RELEASE-POST FRESHET. SEE ALSO 020321,020322"/>
    <s v="R-Chilko R"/>
    <s v="H-Quesnel River H"/>
    <x v="0"/>
    <s v="BC"/>
    <s v="FRTH"/>
    <s v="UPFR"/>
    <s v="N"/>
    <n v="7.5040839205637413"/>
    <m/>
  </r>
  <r>
    <s v="T"/>
    <n v="4.0999999999999996"/>
    <n v="20171204"/>
    <s v="CDFO"/>
    <s v="CDFO"/>
    <n v="3"/>
    <s v="020321"/>
    <n v="0"/>
    <m/>
    <m/>
    <m/>
    <m/>
    <n v="1"/>
    <n v="2"/>
    <x v="28"/>
    <n v="19910715"/>
    <n v="19910718"/>
    <s v="2FS  UPFRR0272"/>
    <s v="2FS  UPFRH0155"/>
    <s v="2FS  UPFRS0272"/>
    <x v="1"/>
    <s v="H"/>
    <s v="B"/>
    <m/>
    <n v="11"/>
    <n v="96"/>
    <s v="N"/>
    <n v="5000"/>
    <n v="24914"/>
    <m/>
    <m/>
    <n v="0"/>
    <n v="186956"/>
    <m/>
    <m/>
    <s v="B"/>
    <m/>
    <n v="90"/>
    <n v="100"/>
    <m/>
    <s v="TIME OF RELEASE-POST FRESHET. SEE ALSO 020320,020322"/>
    <s v="R-Chilko R"/>
    <s v="H-Quesnel River H"/>
    <x v="0"/>
    <s v="BC"/>
    <s v="FRTH"/>
    <s v="UPFR"/>
    <s v="N"/>
    <n v="7.5040539455727702"/>
    <m/>
  </r>
  <r>
    <s v="T"/>
    <n v="4.0999999999999996"/>
    <n v="20171204"/>
    <s v="CDFO"/>
    <s v="CDFO"/>
    <n v="3"/>
    <s v="020716"/>
    <n v="0"/>
    <m/>
    <m/>
    <m/>
    <m/>
    <n v="1"/>
    <n v="1"/>
    <x v="11"/>
    <n v="19900522"/>
    <n v="19900523"/>
    <s v="2FS  TOMFR0132"/>
    <s v="2FS  TOMFH0156"/>
    <s v="2FS  TOMFS0132"/>
    <x v="1"/>
    <s v="H"/>
    <s v="B"/>
    <m/>
    <n v="4.5"/>
    <m/>
    <s v="N"/>
    <n v="5000"/>
    <n v="28305"/>
    <m/>
    <m/>
    <n v="0"/>
    <n v="55794"/>
    <m/>
    <m/>
    <s v="B"/>
    <m/>
    <n v="1"/>
    <n v="100"/>
    <m/>
    <s v="LOWER REL.COMBINE WITH 020717"/>
    <s v="R-Salmon R/TOMF"/>
    <s v="H-Eagle River H"/>
    <x v="28"/>
    <s v="BC"/>
    <s v="FRTH"/>
    <s v="TOMF"/>
    <s v="N"/>
    <n v="1.9711711711711712"/>
    <m/>
  </r>
  <r>
    <s v="N"/>
    <n v="4.0999999999999996"/>
    <n v="20171204"/>
    <s v="CDFO"/>
    <s v="CDFO"/>
    <n v="3"/>
    <s v="!03NOCN0906"/>
    <m/>
    <m/>
    <m/>
    <m/>
    <m/>
    <n v="1"/>
    <n v="2"/>
    <x v="31"/>
    <n v="20100106"/>
    <n v="20100106"/>
    <s v="2FS  LWFRR0154"/>
    <s v="2FS  LWFRH0154"/>
    <s v="2FS  LWFRS0154"/>
    <x v="4"/>
    <s v="H"/>
    <s v="P"/>
    <s v="VO"/>
    <m/>
    <m/>
    <s v="N"/>
    <m/>
    <m/>
    <m/>
    <m/>
    <n v="0"/>
    <n v="274590"/>
    <m/>
    <m/>
    <s v="B"/>
    <m/>
    <m/>
    <m/>
    <m/>
    <m/>
    <s v="R-Chehalis R"/>
    <s v="H-Chehalis River H"/>
    <x v="30"/>
    <s v="BC"/>
    <s v="FRTH"/>
    <s v="LWFR"/>
    <s v="N"/>
    <s v=""/>
    <m/>
  </r>
  <r>
    <s v="T"/>
    <n v="4.0999999999999996"/>
    <n v="20171204"/>
    <s v="CDFO"/>
    <s v="CDFO"/>
    <n v="3"/>
    <s v="020714"/>
    <n v="0"/>
    <m/>
    <m/>
    <m/>
    <m/>
    <n v="1"/>
    <n v="1"/>
    <x v="11"/>
    <n v="19900522"/>
    <n v="19900522"/>
    <s v="2FS  TOMFR0132"/>
    <s v="2FS  TOMFH0156"/>
    <s v="2FS  TOMFS0132"/>
    <x v="1"/>
    <s v="H"/>
    <s v="B"/>
    <m/>
    <n v="4.5"/>
    <m/>
    <s v="N"/>
    <n v="5000"/>
    <n v="28551"/>
    <m/>
    <m/>
    <n v="0"/>
    <n v="56039"/>
    <m/>
    <m/>
    <s v="B"/>
    <m/>
    <n v="1"/>
    <n v="100"/>
    <m/>
    <s v="UPPER REL.COMBINE WITH 020715"/>
    <s v="R-Salmon R/TOMF"/>
    <s v="H-Eagle River H"/>
    <x v="28"/>
    <s v="BC"/>
    <s v="FRTH"/>
    <s v="TOMF"/>
    <s v="N"/>
    <n v="1.9627683793912647"/>
    <m/>
  </r>
  <r>
    <s v="N"/>
    <n v="4.0999999999999996"/>
    <n v="20171204"/>
    <s v="CDFO"/>
    <s v="CDFO"/>
    <n v="3"/>
    <s v="!03NOCN8418"/>
    <m/>
    <m/>
    <m/>
    <m/>
    <m/>
    <n v="1"/>
    <n v="3"/>
    <x v="23"/>
    <n v="19850701"/>
    <n v="19850701"/>
    <s v="2FS  LWFRR0244"/>
    <s v="2FS  LWFRH0244"/>
    <s v="2FS  LWFRS0229"/>
    <x v="2"/>
    <s v="H"/>
    <s v="B"/>
    <m/>
    <n v="2.5"/>
    <m/>
    <s v="N"/>
    <m/>
    <m/>
    <m/>
    <m/>
    <n v="0"/>
    <n v="85000"/>
    <m/>
    <m/>
    <s v="B"/>
    <m/>
    <m/>
    <m/>
    <m/>
    <m/>
    <s v="R-Stave R"/>
    <s v="H-Stave River H"/>
    <x v="14"/>
    <s v="BC"/>
    <s v="FRTH"/>
    <s v="LWFR"/>
    <s v="N"/>
    <s v=""/>
    <m/>
  </r>
  <r>
    <s v="T"/>
    <n v="4.0999999999999996"/>
    <n v="20171204"/>
    <s v="CDFO"/>
    <s v="CDFO"/>
    <n v="3"/>
    <s v="181225"/>
    <n v="0"/>
    <m/>
    <m/>
    <m/>
    <m/>
    <n v="1"/>
    <n v="1"/>
    <x v="4"/>
    <n v="19940425"/>
    <n v="19940427"/>
    <s v="2FS  TOMMR1387"/>
    <s v="2FS  TOMMH0160"/>
    <s v="2FS  TOMMS1387"/>
    <x v="3"/>
    <s v="H"/>
    <s v="B"/>
    <m/>
    <n v="18.5"/>
    <n v="119"/>
    <s v="W"/>
    <n v="5000"/>
    <n v="47561"/>
    <m/>
    <m/>
    <n v="0"/>
    <n v="27023"/>
    <n v="5000"/>
    <n v="480"/>
    <s v="W"/>
    <n v="0.01"/>
    <n v="1"/>
    <n v="2000"/>
    <m/>
    <s v="YEARLING RELEASE. BKD PRESENT."/>
    <s v="R-Coldwater R"/>
    <s v="H-Spius Creek H"/>
    <x v="17"/>
    <s v="BC"/>
    <s v="FRTH"/>
    <s v="TOMM"/>
    <s v="N"/>
    <n v="0.5681756060637918"/>
    <m/>
  </r>
  <r>
    <s v="T"/>
    <n v="4.0999999999999996"/>
    <n v="20171204"/>
    <s v="CDFO"/>
    <s v="CDFO"/>
    <n v="3"/>
    <s v="025857"/>
    <n v="0"/>
    <m/>
    <m/>
    <m/>
    <m/>
    <n v="1"/>
    <n v="1"/>
    <x v="17"/>
    <n v="19900305"/>
    <n v="19900309"/>
    <s v="2FS  TOMMR0253"/>
    <s v="2FS  TOMMH0160"/>
    <s v="2FS  TOMMS0253"/>
    <x v="3"/>
    <s v="H"/>
    <s v="P"/>
    <m/>
    <n v="17"/>
    <n v="110"/>
    <s v="N"/>
    <n v="5000"/>
    <n v="25709"/>
    <m/>
    <m/>
    <n v="0"/>
    <n v="15035"/>
    <n v="5000"/>
    <n v="129"/>
    <s v="B"/>
    <n v="5.0000000000000001E-3"/>
    <n v="210"/>
    <m/>
    <m/>
    <s v="TIME OF RELEASE: EARLY 1+ SM. SEE ALSO 025856."/>
    <s v="R-Nicola R"/>
    <s v="H-Spius Creek H"/>
    <x v="7"/>
    <s v="BC"/>
    <s v="FRTH"/>
    <s v="TOMM"/>
    <s v="N"/>
    <n v="0.5848146563460267"/>
    <m/>
  </r>
  <r>
    <s v="T"/>
    <n v="4.0999999999999996"/>
    <n v="20171204"/>
    <s v="CDFO"/>
    <s v="CDFO"/>
    <n v="3"/>
    <s v="023262"/>
    <n v="0"/>
    <m/>
    <m/>
    <m/>
    <m/>
    <n v="1"/>
    <n v="2"/>
    <x v="23"/>
    <n v="198505"/>
    <n v="19850515"/>
    <s v="2FS  TOMFR0156"/>
    <s v="2FS  TOMFH0156"/>
    <s v="2FS  TOMFS0156"/>
    <x v="2"/>
    <s v="H"/>
    <s v="B"/>
    <m/>
    <n v="3.4"/>
    <m/>
    <s v="N"/>
    <n v="5000"/>
    <n v="53885"/>
    <m/>
    <m/>
    <n v="0"/>
    <n v="15057"/>
    <m/>
    <m/>
    <m/>
    <m/>
    <n v="5"/>
    <m/>
    <m/>
    <s v="TIME OF RELEASE-SMOLT. SEE 023261,023037(SM), 023243-44(FALS),023303(1+)"/>
    <s v="R-Eagle R"/>
    <s v="H-Eagle River H"/>
    <x v="6"/>
    <s v="BC"/>
    <s v="FRTH"/>
    <s v="TOMF"/>
    <s v="N"/>
    <n v="0.27942841235965482"/>
    <m/>
  </r>
  <r>
    <s v="N"/>
    <n v="4.0999999999999996"/>
    <n v="20171204"/>
    <s v="CDFO"/>
    <s v="CDFO"/>
    <n v="3"/>
    <s v="!03NOCN9675"/>
    <m/>
    <m/>
    <m/>
    <m/>
    <m/>
    <n v="1"/>
    <n v="3"/>
    <x v="32"/>
    <n v="199705"/>
    <n v="19970508"/>
    <s v="2FS  LWFRR0244"/>
    <s v="2FS  LWFRH0150"/>
    <s v="2FS  LWFRS0107"/>
    <x v="1"/>
    <s v="H"/>
    <s v="B"/>
    <m/>
    <n v="4.4000000000000004"/>
    <n v="75"/>
    <s v="N"/>
    <m/>
    <m/>
    <m/>
    <m/>
    <n v="0"/>
    <n v="24203"/>
    <m/>
    <m/>
    <s v="B"/>
    <m/>
    <m/>
    <m/>
    <m/>
    <m/>
    <s v="R-Stave R"/>
    <s v="H-Inch Creek H"/>
    <x v="9"/>
    <s v="BC"/>
    <s v="FRTH"/>
    <s v="LWFR"/>
    <s v="N"/>
    <s v=""/>
    <m/>
  </r>
  <r>
    <s v="T"/>
    <n v="4.0999999999999996"/>
    <n v="20171204"/>
    <s v="CDFO"/>
    <s v="CDFO"/>
    <n v="3"/>
    <s v="023051"/>
    <n v="0"/>
    <m/>
    <m/>
    <m/>
    <m/>
    <n v="1"/>
    <n v="1"/>
    <x v="23"/>
    <n v="19850402"/>
    <n v="19850505"/>
    <s v="2FS  UPFRR0145"/>
    <s v="2FS  UPFRH0155"/>
    <s v="2FS  UPFRS0145"/>
    <x v="1"/>
    <s v="H"/>
    <s v="P"/>
    <m/>
    <n v="5.5"/>
    <m/>
    <s v="N"/>
    <n v="5000"/>
    <n v="53524"/>
    <m/>
    <m/>
    <n v="0"/>
    <n v="62018"/>
    <n v="5000"/>
    <n v="677"/>
    <m/>
    <n v="1.2500000000000001E-2"/>
    <n v="1"/>
    <m/>
    <m/>
    <m/>
    <s v="R-Seebach Cr"/>
    <s v="H-Quesnel River H"/>
    <x v="53"/>
    <s v="BC"/>
    <s v="FRTH"/>
    <s v="UPFR"/>
    <s v="N"/>
    <n v="1.1586951647858905"/>
    <m/>
  </r>
  <r>
    <s v="N"/>
    <n v="4.0999999999999996"/>
    <n v="20171204"/>
    <s v="CDFO"/>
    <s v="CDFO"/>
    <n v="3"/>
    <s v="!03NOCN9685"/>
    <m/>
    <m/>
    <m/>
    <m/>
    <m/>
    <n v="1"/>
    <n v="1"/>
    <x v="32"/>
    <n v="199706"/>
    <n v="19970617"/>
    <s v="2FS  TOMMR1387"/>
    <s v="2FS  TOMMH0160"/>
    <s v="2FS  TOMMS1387"/>
    <x v="2"/>
    <s v="H"/>
    <s v="B"/>
    <m/>
    <n v="2.2000000000000002"/>
    <n v="61"/>
    <s v="N"/>
    <m/>
    <m/>
    <m/>
    <m/>
    <n v="0"/>
    <n v="43165"/>
    <m/>
    <m/>
    <s v="W"/>
    <m/>
    <m/>
    <m/>
    <m/>
    <m/>
    <s v="R-Coldwater R"/>
    <s v="H-Spius Creek H"/>
    <x v="17"/>
    <s v="BC"/>
    <s v="FRTH"/>
    <s v="TOMM"/>
    <s v="N"/>
    <s v=""/>
    <m/>
  </r>
  <r>
    <s v="T"/>
    <n v="4.0999999999999996"/>
    <n v="20171204"/>
    <s v="CDFO"/>
    <s v="CDFO"/>
    <n v="3"/>
    <s v="022816"/>
    <n v="0"/>
    <m/>
    <m/>
    <m/>
    <m/>
    <n v="1"/>
    <n v="1"/>
    <x v="23"/>
    <n v="198504"/>
    <n v="19850419"/>
    <s v="2FS  UPFRR0029"/>
    <s v="2FS  UPFRH0155"/>
    <s v="2FS  UPFRS0029"/>
    <x v="1"/>
    <s v="H"/>
    <s v="P"/>
    <m/>
    <n v="4.7"/>
    <m/>
    <s v="N"/>
    <n v="5000"/>
    <n v="26828"/>
    <m/>
    <m/>
    <n v="0"/>
    <n v="150"/>
    <m/>
    <m/>
    <m/>
    <m/>
    <n v="1"/>
    <m/>
    <m/>
    <m/>
    <s v="R-Horsefly R"/>
    <s v="H-Quesnel River H"/>
    <x v="32"/>
    <s v="BC"/>
    <s v="FRTH"/>
    <s v="UPFR"/>
    <s v="N"/>
    <n v="5.591173400924407E-3"/>
    <m/>
  </r>
  <r>
    <s v="T"/>
    <n v="4.0999999999999996"/>
    <n v="20171204"/>
    <s v="CDFO"/>
    <s v="CDFO"/>
    <n v="3"/>
    <s v="020525"/>
    <n v="0"/>
    <m/>
    <m/>
    <m/>
    <m/>
    <n v="1"/>
    <n v="2"/>
    <x v="11"/>
    <n v="19900519"/>
    <n v="19900520"/>
    <s v="2FS  TOMFR0162"/>
    <s v="2FS  TOMFH0162"/>
    <s v="2FS  TOMFS0162"/>
    <x v="1"/>
    <s v="H"/>
    <s v="P"/>
    <m/>
    <n v="5.4"/>
    <n v="76"/>
    <s v="N"/>
    <n v="5000"/>
    <n v="50367"/>
    <m/>
    <m/>
    <n v="0"/>
    <n v="251937"/>
    <n v="5000"/>
    <n v="126"/>
    <s v="B"/>
    <n v="2.5000000000000001E-3"/>
    <n v="30"/>
    <n v="400"/>
    <m/>
    <m/>
    <s v="R-Clearwater R Up"/>
    <s v="H-Clearwater River, Up, H"/>
    <x v="10"/>
    <s v="BC"/>
    <s v="FRTH"/>
    <s v="TOMF"/>
    <s v="N"/>
    <n v="5.0020251355053906"/>
    <m/>
  </r>
  <r>
    <s v="T"/>
    <n v="4.0999999999999996"/>
    <n v="20171204"/>
    <s v="CDFO"/>
    <s v="CDFO"/>
    <n v="3"/>
    <s v="022360"/>
    <n v="0"/>
    <m/>
    <m/>
    <m/>
    <m/>
    <n v="1"/>
    <n v="2"/>
    <x v="15"/>
    <n v="198304"/>
    <n v="19830426"/>
    <s v="2FS  UPFRR0158"/>
    <s v="2FS  UPFRH0158"/>
    <s v="2FS  UPFRS0158"/>
    <x v="1"/>
    <s v="H"/>
    <s v="B"/>
    <m/>
    <n v="4.5999999999999996"/>
    <m/>
    <s v="N"/>
    <n v="5000"/>
    <n v="23764"/>
    <m/>
    <m/>
    <n v="5000"/>
    <n v="1593"/>
    <n v="0"/>
    <n v="575"/>
    <m/>
    <n v="6.2799999999999995E-2"/>
    <m/>
    <m/>
    <m/>
    <s v="LATE RELEASE"/>
    <s v="R-Stuart R"/>
    <s v="H-Stuart River"/>
    <x v="2"/>
    <s v="BC"/>
    <s v="FRTH"/>
    <s v="UPFR"/>
    <s v="N"/>
    <n v="6.7034169331762331E-2"/>
    <m/>
  </r>
  <r>
    <s v="T"/>
    <n v="4.0999999999999996"/>
    <n v="20171204"/>
    <s v="CDFO"/>
    <s v="CDFO"/>
    <n v="3"/>
    <s v="022361"/>
    <n v="0"/>
    <m/>
    <m/>
    <m/>
    <m/>
    <n v="1"/>
    <n v="2"/>
    <x v="15"/>
    <n v="198304"/>
    <n v="19830406"/>
    <s v="2FS  UPFRR0158"/>
    <s v="2FS  UPFRH0158"/>
    <s v="2FS  UPFRS0158"/>
    <x v="1"/>
    <s v="H"/>
    <s v="B"/>
    <m/>
    <n v="3.3"/>
    <m/>
    <s v="N"/>
    <n v="5000"/>
    <n v="25901"/>
    <m/>
    <m/>
    <n v="5000"/>
    <n v="1069"/>
    <n v="0"/>
    <n v="527"/>
    <m/>
    <n v="3.9600000000000003E-2"/>
    <n v="1"/>
    <m/>
    <m/>
    <s v="EARLY RELEASE"/>
    <s v="R-Stuart R"/>
    <s v="H-Stuart River"/>
    <x v="2"/>
    <s v="BC"/>
    <s v="FRTH"/>
    <s v="UPFR"/>
    <s v="N"/>
    <n v="4.1272537739855605E-2"/>
    <m/>
  </r>
  <r>
    <s v="T"/>
    <n v="4.0999999999999996"/>
    <n v="20171204"/>
    <s v="CDFO"/>
    <s v="CDFO"/>
    <n v="3"/>
    <s v="021123"/>
    <n v="0"/>
    <m/>
    <m/>
    <m/>
    <m/>
    <n v="1"/>
    <n v="2"/>
    <x v="28"/>
    <n v="19910503"/>
    <n v="19910505"/>
    <s v="2FS  UPFRR0158"/>
    <s v="2FS  UPFRH0158"/>
    <s v="2FS  UPFRS0158"/>
    <x v="1"/>
    <s v="H"/>
    <s v="B"/>
    <m/>
    <n v="5.03"/>
    <m/>
    <s v="N"/>
    <n v="5000"/>
    <n v="25110"/>
    <m/>
    <m/>
    <n v="0"/>
    <n v="4188"/>
    <m/>
    <m/>
    <s v="B"/>
    <m/>
    <n v="1"/>
    <m/>
    <m/>
    <s v="NECHAKO RIVER STUDY- ALSO SEE 2-03-19, 2-10-09 &amp; 2-11-22"/>
    <s v="R-Stuart R"/>
    <s v="H-Stuart River"/>
    <x v="2"/>
    <s v="BC"/>
    <s v="FRTH"/>
    <s v="UPFR"/>
    <s v="N"/>
    <n v="0.16678614097968936"/>
    <m/>
  </r>
  <r>
    <s v="T"/>
    <n v="4.0999999999999996"/>
    <n v="20171204"/>
    <s v="CDFO"/>
    <s v="CDFO"/>
    <n v="3"/>
    <s v="025757"/>
    <n v="0"/>
    <m/>
    <m/>
    <m/>
    <m/>
    <n v="1"/>
    <n v="2"/>
    <x v="17"/>
    <n v="19890515"/>
    <n v="19890516"/>
    <s v="2FS  UPFRR0158"/>
    <s v="2FS  UPFRH0158"/>
    <s v="2FS  UPFRS0158"/>
    <x v="1"/>
    <s v="H"/>
    <s v="B"/>
    <m/>
    <n v="7.85"/>
    <m/>
    <s v="N"/>
    <n v="5000"/>
    <n v="27521"/>
    <m/>
    <m/>
    <n v="0"/>
    <n v="10601"/>
    <m/>
    <m/>
    <s v="B"/>
    <m/>
    <n v="1"/>
    <m/>
    <m/>
    <s v="NECHAKO RIVER STUDY - ALSO SEE 02-57-56"/>
    <s v="R-Stuart R"/>
    <s v="H-Stuart River"/>
    <x v="2"/>
    <s v="BC"/>
    <s v="FRTH"/>
    <s v="UPFR"/>
    <s v="N"/>
    <n v="0.38519675883870497"/>
    <m/>
  </r>
  <r>
    <s v="N"/>
    <n v="4.0999999999999996"/>
    <n v="20171204"/>
    <s v="CDFO"/>
    <s v="CDFO"/>
    <n v="3"/>
    <s v="!03NOCN9168"/>
    <m/>
    <m/>
    <m/>
    <m/>
    <m/>
    <n v="1"/>
    <n v="2"/>
    <x v="13"/>
    <n v="199206"/>
    <n v="199206"/>
    <s v="2FS  TOMFR0161"/>
    <s v="2FS  TOMFH2559"/>
    <s v="2FS  TOMFS0161"/>
    <x v="1"/>
    <s v="H"/>
    <s v="B"/>
    <s v="FR"/>
    <m/>
    <m/>
    <s v="N"/>
    <m/>
    <m/>
    <m/>
    <m/>
    <n v="0"/>
    <n v="650"/>
    <m/>
    <m/>
    <s v="B"/>
    <m/>
    <m/>
    <m/>
    <m/>
    <m/>
    <s v="R-Shuswap R Low"/>
    <s v="H-Vernon Schools"/>
    <x v="1"/>
    <s v="BC"/>
    <s v="FRTH"/>
    <s v="TOMF"/>
    <s v="N"/>
    <s v=""/>
    <m/>
  </r>
  <r>
    <s v="N"/>
    <n v="4.0999999999999996"/>
    <n v="20171204"/>
    <s v="CDFO"/>
    <s v="CDFO"/>
    <n v="3"/>
    <s v="!03NOCN9356"/>
    <m/>
    <m/>
    <m/>
    <m/>
    <m/>
    <n v="1"/>
    <n v="2"/>
    <x v="18"/>
    <n v="199405"/>
    <n v="199405"/>
    <s v="2FS  UPFRR1619"/>
    <s v="2FS  UPFRH1619"/>
    <s v="2FS  UPFRS1619"/>
    <x v="1"/>
    <s v="H"/>
    <s v="P"/>
    <m/>
    <m/>
    <m/>
    <s v="N"/>
    <m/>
    <m/>
    <m/>
    <m/>
    <n v="0"/>
    <n v="5000"/>
    <m/>
    <m/>
    <s v="B"/>
    <m/>
    <m/>
    <m/>
    <m/>
    <m/>
    <s v="R-Bridge R"/>
    <s v="H-Bridge River H"/>
    <x v="18"/>
    <s v="BC"/>
    <s v="FRTH"/>
    <s v="UPFR"/>
    <s v="N"/>
    <s v=""/>
    <m/>
  </r>
  <r>
    <s v="N"/>
    <n v="4.0999999999999996"/>
    <n v="20171204"/>
    <s v="CDFO"/>
    <s v="CDFO"/>
    <n v="3"/>
    <s v="!03NOCN9360"/>
    <m/>
    <m/>
    <m/>
    <m/>
    <m/>
    <n v="1"/>
    <n v="1"/>
    <x v="18"/>
    <n v="199405"/>
    <n v="199405"/>
    <s v="2FS  TOMMR0253"/>
    <s v="2FS  TOMMH1925"/>
    <s v="2FS  TOMMS0253"/>
    <x v="1"/>
    <s v="H"/>
    <s v="B"/>
    <s v="FR"/>
    <m/>
    <m/>
    <s v="N"/>
    <m/>
    <m/>
    <m/>
    <m/>
    <n v="0"/>
    <n v="80"/>
    <m/>
    <m/>
    <s v="B"/>
    <m/>
    <m/>
    <m/>
    <m/>
    <m/>
    <s v="R-Nicola R"/>
    <s v="H-Merritt Schools"/>
    <x v="7"/>
    <s v="BC"/>
    <s v="FRTH"/>
    <s v="TOMM"/>
    <s v="N"/>
    <s v=""/>
    <m/>
  </r>
  <r>
    <s v="N"/>
    <n v="4.0999999999999996"/>
    <n v="20171204"/>
    <s v="CDFO"/>
    <s v="CDFO"/>
    <n v="3"/>
    <s v="!03LV9315"/>
    <m/>
    <m/>
    <m/>
    <m/>
    <m/>
    <n v="1"/>
    <n v="1"/>
    <x v="18"/>
    <n v="19950409"/>
    <n v="19950420"/>
    <s v="2FS  LWFRR2072"/>
    <s v="2FS  LWFRH0152"/>
    <s v="2FS  LWFRS0152"/>
    <x v="3"/>
    <s v="H"/>
    <s v="B"/>
    <m/>
    <n v="16"/>
    <m/>
    <s v="N"/>
    <m/>
    <m/>
    <m/>
    <m/>
    <n v="0"/>
    <n v="22322"/>
    <n v="1"/>
    <n v="18600"/>
    <s v="B"/>
    <m/>
    <m/>
    <m/>
    <m/>
    <s v="YEARLING RELEASE; MARKED FOR ESCAPEMENT I.D."/>
    <s v="R-Fee Ch"/>
    <s v="H-Birkenhead River H"/>
    <x v="12"/>
    <s v="BC"/>
    <s v="FRTH"/>
    <s v="LWFR"/>
    <s v="N"/>
    <s v=""/>
    <m/>
  </r>
  <r>
    <s v="N"/>
    <n v="4.0999999999999996"/>
    <n v="20171204"/>
    <s v="CDFO"/>
    <s v="CDFO"/>
    <n v="3"/>
    <s v="!03NOCN9059"/>
    <m/>
    <m/>
    <m/>
    <m/>
    <m/>
    <n v="1"/>
    <n v="1"/>
    <x v="28"/>
    <n v="199105"/>
    <n v="199105"/>
    <s v="2FS  UPFRR1304"/>
    <s v="2FS  UPFRH1304"/>
    <s v="2FS  UPFRS1304"/>
    <x v="1"/>
    <s v="H"/>
    <s v="P"/>
    <m/>
    <m/>
    <m/>
    <s v="N"/>
    <m/>
    <m/>
    <m/>
    <m/>
    <n v="0"/>
    <n v="4000"/>
    <m/>
    <m/>
    <s v="B"/>
    <m/>
    <m/>
    <m/>
    <m/>
    <m/>
    <s v="R-Chilako R"/>
    <s v="H-Chilako River H"/>
    <x v="47"/>
    <s v="BC"/>
    <s v="FRTH"/>
    <s v="UPFR"/>
    <s v="N"/>
    <s v=""/>
    <m/>
  </r>
  <r>
    <s v="T"/>
    <n v="4.0999999999999996"/>
    <n v="20171204"/>
    <s v="CDFO"/>
    <s v="CDFO"/>
    <n v="3"/>
    <s v="186356"/>
    <n v="12"/>
    <m/>
    <m/>
    <m/>
    <m/>
    <n v="1"/>
    <n v="2"/>
    <x v="27"/>
    <n v="20080514"/>
    <n v="20080515"/>
    <s v="2FS  TOMFR0161"/>
    <s v="2FS  TOMFH1958"/>
    <s v="2FS  TOMFS0161"/>
    <x v="1"/>
    <s v="H"/>
    <s v="P"/>
    <m/>
    <n v="5.54"/>
    <n v="78"/>
    <s v="N"/>
    <n v="5000"/>
    <n v="25399"/>
    <m/>
    <m/>
    <n v="0"/>
    <n v="22028"/>
    <n v="5000"/>
    <n v="677"/>
    <m/>
    <n v="2.5999999999999999E-2"/>
    <n v="24"/>
    <n v="100"/>
    <m/>
    <s v="SEE 186162 AND 186352 COMMENTS."/>
    <s v="R-Shuswap R Low"/>
    <s v="H-Shuswap River, Middle,"/>
    <x v="1"/>
    <s v="BC"/>
    <s v="FRTH"/>
    <s v="TOMF"/>
    <s v="N"/>
    <n v="0.86727823930075987"/>
    <m/>
  </r>
  <r>
    <s v="N"/>
    <n v="4.0999999999999996"/>
    <n v="20171204"/>
    <s v="CDFO"/>
    <s v="CDFO"/>
    <n v="3"/>
    <s v="!03NOCN9070"/>
    <m/>
    <m/>
    <m/>
    <m/>
    <m/>
    <n v="1"/>
    <n v="2"/>
    <x v="28"/>
    <n v="199105"/>
    <n v="199105"/>
    <s v="2FS  UPFRR1619"/>
    <s v="2FS  UPFRH2566"/>
    <s v="2FS  UPFRS1619"/>
    <x v="2"/>
    <s v="H"/>
    <s v="B"/>
    <s v="FR"/>
    <m/>
    <m/>
    <s v="N"/>
    <m/>
    <m/>
    <m/>
    <m/>
    <n v="0"/>
    <n v="80"/>
    <m/>
    <m/>
    <s v="B"/>
    <m/>
    <m/>
    <m/>
    <m/>
    <m/>
    <s v="R-Bridge R"/>
    <s v="H-Gold Trail Schools"/>
    <x v="18"/>
    <s v="BC"/>
    <s v="FRTH"/>
    <s v="UPFR"/>
    <s v="N"/>
    <s v=""/>
    <m/>
  </r>
  <r>
    <s v="N"/>
    <n v="4.0999999999999996"/>
    <n v="20171204"/>
    <s v="CDFO"/>
    <s v="CDFO"/>
    <n v="3"/>
    <s v="!03NOCN8551"/>
    <m/>
    <m/>
    <m/>
    <m/>
    <m/>
    <n v="1"/>
    <n v="1"/>
    <x v="3"/>
    <n v="19860410"/>
    <n v="19860410"/>
    <s v="2FS  UPFRR1304"/>
    <s v="2FS  UPFRH1304"/>
    <s v="2FS  UPFRS1304"/>
    <x v="1"/>
    <s v="H"/>
    <s v="P"/>
    <m/>
    <n v="5"/>
    <m/>
    <s v="N"/>
    <m/>
    <m/>
    <m/>
    <m/>
    <n v="0"/>
    <n v="5400"/>
    <m/>
    <m/>
    <m/>
    <m/>
    <m/>
    <m/>
    <m/>
    <m/>
    <s v="R-Chilako R"/>
    <s v="H-Chilako River H"/>
    <x v="47"/>
    <s v="BC"/>
    <s v="FRTH"/>
    <s v="UPFR"/>
    <s v="N"/>
    <s v=""/>
    <m/>
  </r>
  <r>
    <s v="N"/>
    <n v="4.0999999999999996"/>
    <n v="20171204"/>
    <s v="CDFO"/>
    <s v="CDFO"/>
    <n v="3"/>
    <s v="!03NOCN8916"/>
    <m/>
    <m/>
    <m/>
    <m/>
    <m/>
    <n v="1"/>
    <n v="1"/>
    <x v="11"/>
    <n v="19900412"/>
    <n v="19900427"/>
    <s v="2FS  TOMMR1387"/>
    <s v="2FS  TOMMH0160"/>
    <s v="2FS  TOMMS1387"/>
    <x v="1"/>
    <s v="H"/>
    <s v="P"/>
    <m/>
    <n v="9"/>
    <n v="92"/>
    <s v="N"/>
    <m/>
    <m/>
    <m/>
    <m/>
    <n v="0"/>
    <n v="120450"/>
    <m/>
    <m/>
    <s v="B"/>
    <m/>
    <m/>
    <m/>
    <m/>
    <m/>
    <s v="R-Coldwater R"/>
    <s v="H-Spius Creek H"/>
    <x v="17"/>
    <s v="BC"/>
    <s v="FRTH"/>
    <s v="TOMM"/>
    <s v="N"/>
    <s v=""/>
    <m/>
  </r>
  <r>
    <s v="N"/>
    <n v="4.0999999999999996"/>
    <n v="20171204"/>
    <s v="CDFO"/>
    <s v="CDFO"/>
    <n v="3"/>
    <s v="!03NOCN8917"/>
    <m/>
    <m/>
    <m/>
    <m/>
    <m/>
    <n v="1"/>
    <n v="1"/>
    <x v="11"/>
    <n v="19900427"/>
    <n v="19900607"/>
    <s v="2FS  TOMMR0160"/>
    <s v="2FS  TOMMH0160"/>
    <s v="2FS  TOMMS0160"/>
    <x v="1"/>
    <s v="H"/>
    <s v="P"/>
    <m/>
    <n v="8.6999999999999993"/>
    <n v="91"/>
    <s v="N"/>
    <m/>
    <m/>
    <m/>
    <m/>
    <n v="0"/>
    <n v="174760"/>
    <m/>
    <m/>
    <s v="B"/>
    <m/>
    <m/>
    <m/>
    <m/>
    <m/>
    <s v="R-Spius Cr"/>
    <s v="H-Spius Creek H"/>
    <x v="19"/>
    <s v="BC"/>
    <s v="FRTH"/>
    <s v="TOMM"/>
    <s v="N"/>
    <s v=""/>
    <m/>
  </r>
  <r>
    <s v="N"/>
    <n v="4.0999999999999996"/>
    <n v="20171204"/>
    <s v="CDFO"/>
    <s v="CDFO"/>
    <n v="3"/>
    <s v="!03NOCN9599"/>
    <m/>
    <m/>
    <m/>
    <m/>
    <m/>
    <n v="1"/>
    <n v="1"/>
    <x v="16"/>
    <n v="19970509"/>
    <n v="19970510"/>
    <s v="2FS  TOMMR0253"/>
    <s v="2FS  TOMMH0160"/>
    <s v="2FS  TOMMS0253"/>
    <x v="3"/>
    <s v="H"/>
    <s v="B"/>
    <m/>
    <n v="12.4"/>
    <n v="103"/>
    <s v="N"/>
    <m/>
    <m/>
    <m/>
    <m/>
    <n v="0"/>
    <n v="31918"/>
    <m/>
    <m/>
    <s v="W"/>
    <m/>
    <m/>
    <m/>
    <m/>
    <s v="#'S ARE TRANSFER #'S TO SPAHOMIN POND FOR GROWOUT &amp; RELEASE"/>
    <s v="R-Nicola R"/>
    <s v="H-Spius Creek H"/>
    <x v="7"/>
    <s v="BC"/>
    <s v="FRTH"/>
    <s v="TOMM"/>
    <s v="N"/>
    <s v=""/>
    <m/>
  </r>
  <r>
    <s v="N"/>
    <n v="4.0999999999999996"/>
    <n v="20171204"/>
    <s v="CDFO"/>
    <s v="CDFO"/>
    <n v="3"/>
    <s v="!03NOCN9594"/>
    <m/>
    <m/>
    <m/>
    <m/>
    <m/>
    <n v="1"/>
    <n v="2"/>
    <x v="16"/>
    <n v="19970427"/>
    <n v="19970503"/>
    <s v="2FS  UPFRR0155"/>
    <s v="2FS  UPFRH0155"/>
    <s v="2FS  UPFRS0155"/>
    <x v="3"/>
    <s v="H"/>
    <s v="B"/>
    <m/>
    <n v="19.96"/>
    <m/>
    <s v="N"/>
    <m/>
    <m/>
    <m/>
    <m/>
    <n v="0"/>
    <n v="129135"/>
    <m/>
    <m/>
    <s v="B"/>
    <m/>
    <m/>
    <m/>
    <m/>
    <s v="YEARLING RELEASE"/>
    <s v="R-Quesnel R"/>
    <s v="H-Quesnel River H"/>
    <x v="5"/>
    <s v="BC"/>
    <s v="FRTH"/>
    <s v="UPFR"/>
    <s v="N"/>
    <s v=""/>
    <m/>
  </r>
  <r>
    <s v="T"/>
    <n v="4.0999999999999996"/>
    <n v="20171204"/>
    <s v="CDFO"/>
    <s v="CDFO"/>
    <n v="3"/>
    <s v="021907"/>
    <n v="0"/>
    <m/>
    <m/>
    <m/>
    <m/>
    <n v="1"/>
    <n v="1"/>
    <x v="37"/>
    <n v="198105"/>
    <n v="198105"/>
    <s v="2FS  TOMMR0298"/>
    <s v="2FS  TOMMH0157"/>
    <s v="2FS  TOMMS0252"/>
    <x v="2"/>
    <s v="H"/>
    <s v="P"/>
    <m/>
    <n v="2.2999999999999998"/>
    <m/>
    <s v="N"/>
    <n v="5000"/>
    <n v="19200"/>
    <m/>
    <m/>
    <n v="0"/>
    <n v="12600"/>
    <n v="5000"/>
    <n v="800"/>
    <m/>
    <n v="0.04"/>
    <n v="7"/>
    <m/>
    <m/>
    <m/>
    <s v="R-Bonaparte R Up"/>
    <s v="H-Loon Creek H"/>
    <x v="4"/>
    <s v="BC"/>
    <s v="FRTH"/>
    <s v="TOMM"/>
    <s v="N"/>
    <n v="0.65625"/>
    <m/>
  </r>
  <r>
    <s v="N"/>
    <n v="4.0999999999999996"/>
    <n v="20171204"/>
    <s v="CDFO"/>
    <s v="CDFO"/>
    <n v="3"/>
    <s v="!03NOCN8831"/>
    <m/>
    <m/>
    <m/>
    <m/>
    <m/>
    <n v="1"/>
    <n v="1"/>
    <x v="17"/>
    <n v="19890601"/>
    <n v="19890601"/>
    <s v="2FS  UPFRR1625"/>
    <s v="2FS  UPFRH1651"/>
    <s v="2FS  UPFRS1625"/>
    <x v="1"/>
    <s v="H"/>
    <s v="B"/>
    <s v="FR"/>
    <m/>
    <m/>
    <s v="N"/>
    <m/>
    <m/>
    <m/>
    <m/>
    <n v="0"/>
    <n v="1070"/>
    <m/>
    <m/>
    <m/>
    <m/>
    <m/>
    <m/>
    <m/>
    <m/>
    <s v="R-Salmon R/UPFR"/>
    <s v="H-Pr George (Mackenzie) S"/>
    <x v="8"/>
    <s v="BC"/>
    <s v="FRTH"/>
    <s v="UPFR"/>
    <s v="N"/>
    <s v=""/>
    <m/>
  </r>
  <r>
    <s v="N"/>
    <n v="4.0999999999999996"/>
    <n v="20171204"/>
    <s v="CDFO"/>
    <s v="CDFO"/>
    <n v="3"/>
    <s v="!03NOCN8832"/>
    <m/>
    <m/>
    <m/>
    <m/>
    <m/>
    <n v="1"/>
    <n v="2"/>
    <x v="17"/>
    <n v="19890515"/>
    <n v="19890515"/>
    <s v="2FS  UPFRR0158"/>
    <s v="2FS  UPFRH1651"/>
    <s v="2FS  UPFRS0158"/>
    <x v="2"/>
    <s v="H"/>
    <s v="B"/>
    <s v="FR"/>
    <m/>
    <m/>
    <s v="N"/>
    <m/>
    <m/>
    <m/>
    <m/>
    <n v="0"/>
    <n v="80"/>
    <m/>
    <m/>
    <m/>
    <m/>
    <m/>
    <m/>
    <m/>
    <m/>
    <s v="R-Stuart R"/>
    <s v="H-Pr George (Mackenzie) S"/>
    <x v="2"/>
    <s v="BC"/>
    <s v="FRTH"/>
    <s v="UPFR"/>
    <s v="N"/>
    <s v=""/>
    <m/>
  </r>
  <r>
    <s v="N"/>
    <n v="4.0999999999999996"/>
    <n v="20171204"/>
    <s v="CDFO"/>
    <s v="CDFO"/>
    <n v="3"/>
    <s v="!03NOCN0569"/>
    <m/>
    <m/>
    <m/>
    <m/>
    <m/>
    <n v="1"/>
    <n v="3"/>
    <x v="14"/>
    <n v="20060608"/>
    <n v="20060608"/>
    <s v="2FS  LWFRR0499"/>
    <s v="2FS  LWFRH0499"/>
    <s v="2FS  LWFRS0107"/>
    <x v="1"/>
    <s v="H"/>
    <s v="B"/>
    <m/>
    <n v="2"/>
    <m/>
    <s v="N"/>
    <m/>
    <m/>
    <m/>
    <m/>
    <n v="0"/>
    <n v="95000"/>
    <m/>
    <m/>
    <s v="B"/>
    <m/>
    <m/>
    <m/>
    <m/>
    <m/>
    <s v="R-Coquitlam R"/>
    <s v="H-Coquitlam River H"/>
    <x v="9"/>
    <s v="BC"/>
    <s v="FRTH"/>
    <s v="LWFR"/>
    <s v="N"/>
    <s v=""/>
    <m/>
  </r>
  <r>
    <s v="T"/>
    <n v="4.0999999999999996"/>
    <n v="20171204"/>
    <s v="CDFO"/>
    <s v="CDFO"/>
    <n v="3"/>
    <s v="024547"/>
    <n v="0"/>
    <m/>
    <m/>
    <m/>
    <m/>
    <n v="1"/>
    <n v="3"/>
    <x v="9"/>
    <n v="19870517"/>
    <n v="19870525"/>
    <s v="2FS  LWFRR0107"/>
    <s v="2FS  LWFRH0107"/>
    <s v="2FS  LWFRS0107"/>
    <x v="1"/>
    <s v="H"/>
    <s v="P"/>
    <m/>
    <n v="5.2"/>
    <m/>
    <s v="N"/>
    <n v="5000"/>
    <n v="13629"/>
    <m/>
    <m/>
    <n v="0"/>
    <n v="129493"/>
    <n v="5000"/>
    <n v="95"/>
    <m/>
    <n v="6.8999999999999999E-3"/>
    <n v="1"/>
    <m/>
    <m/>
    <m/>
    <s v="R-Chilliwack R"/>
    <s v="H-Chilliwack River H"/>
    <x v="9"/>
    <s v="BC"/>
    <s v="FRTH"/>
    <s v="LWFR"/>
    <s v="N"/>
    <n v="9.5012840267077561"/>
    <m/>
  </r>
  <r>
    <s v="N"/>
    <n v="4.0999999999999996"/>
    <n v="20171204"/>
    <s v="CDFO"/>
    <s v="CDFO"/>
    <n v="3"/>
    <s v="!03NOCN8634"/>
    <m/>
    <m/>
    <m/>
    <m/>
    <m/>
    <n v="1"/>
    <n v="2"/>
    <x v="9"/>
    <n v="19870327"/>
    <n v="19870513"/>
    <s v="2FS  UPFRR0158"/>
    <s v="2FS  UPFRH0158"/>
    <s v="2FS  UPFRS0158"/>
    <x v="1"/>
    <s v="H"/>
    <s v="P"/>
    <m/>
    <n v="6.52"/>
    <m/>
    <s v="N"/>
    <m/>
    <m/>
    <m/>
    <m/>
    <n v="0"/>
    <n v="138767"/>
    <m/>
    <m/>
    <s v="B"/>
    <m/>
    <m/>
    <m/>
    <m/>
    <m/>
    <s v="R-Stuart R"/>
    <s v="H-Stuart River"/>
    <x v="2"/>
    <s v="BC"/>
    <s v="FRTH"/>
    <s v="UPFR"/>
    <s v="N"/>
    <s v=""/>
    <m/>
  </r>
  <r>
    <s v="T"/>
    <n v="4.0999999999999996"/>
    <n v="20171204"/>
    <s v="CDFO"/>
    <s v="CDFO"/>
    <n v="3"/>
    <s v="022818"/>
    <n v="0"/>
    <m/>
    <m/>
    <m/>
    <m/>
    <n v="1"/>
    <n v="1"/>
    <x v="23"/>
    <n v="19850404"/>
    <n v="19850405"/>
    <s v="2FS  TOMMR1387"/>
    <s v="2FS  TOMMH0160"/>
    <s v="2FS  TOMMS1387"/>
    <x v="1"/>
    <s v="H"/>
    <s v="P"/>
    <m/>
    <n v="6.1"/>
    <m/>
    <s v="N"/>
    <n v="5000"/>
    <n v="41073"/>
    <m/>
    <m/>
    <n v="0"/>
    <n v="2398"/>
    <n v="5000"/>
    <n v="1010"/>
    <m/>
    <n v="2.4E-2"/>
    <n v="1"/>
    <m/>
    <m/>
    <m/>
    <s v="R-Coldwater R"/>
    <s v="H-Spius Creek H"/>
    <x v="17"/>
    <s v="BC"/>
    <s v="FRTH"/>
    <s v="TOMM"/>
    <s v="N"/>
    <n v="5.8383853139532052E-2"/>
    <m/>
  </r>
  <r>
    <s v="T"/>
    <n v="4.0999999999999996"/>
    <n v="20171204"/>
    <s v="CDFO"/>
    <s v="CDFO"/>
    <n v="3"/>
    <s v="182089"/>
    <n v="12"/>
    <m/>
    <m/>
    <m/>
    <m/>
    <n v="1"/>
    <n v="2"/>
    <x v="30"/>
    <n v="20120514"/>
    <n v="20120516"/>
    <s v="2FS  TOMFR0161"/>
    <s v="2FS  TOMFH1958"/>
    <s v="2FS  TOMFS0161"/>
    <x v="1"/>
    <s v="H"/>
    <s v="P"/>
    <s v="FR"/>
    <n v="5.75"/>
    <n v="79"/>
    <s v="N"/>
    <n v="5000"/>
    <n v="2502"/>
    <m/>
    <m/>
    <n v="5000"/>
    <n v="91"/>
    <n v="0"/>
    <n v="56"/>
    <s v="B"/>
    <n v="3.5000000000000003E-2"/>
    <n v="16"/>
    <m/>
    <m/>
    <m/>
    <s v="R-Shuswap R Low"/>
    <s v="H-Shuswap River, Middle,"/>
    <x v="1"/>
    <s v="BC"/>
    <s v="FRTH"/>
    <s v="TOMF"/>
    <s v="N"/>
    <n v="3.6370903277378096E-2"/>
    <m/>
  </r>
  <r>
    <s v="T"/>
    <n v="4.0999999999999996"/>
    <n v="20171204"/>
    <s v="CDFO"/>
    <s v="CDFO"/>
    <n v="3"/>
    <s v="182088"/>
    <n v="12"/>
    <m/>
    <m/>
    <m/>
    <m/>
    <n v="1"/>
    <n v="2"/>
    <x v="30"/>
    <n v="20120514"/>
    <n v="20120516"/>
    <s v="2FS  TOMFR0161"/>
    <s v="2FS  TOMFH1958"/>
    <s v="2FS  TOMFS0161"/>
    <x v="1"/>
    <s v="H"/>
    <s v="P"/>
    <s v="FR"/>
    <n v="5.75"/>
    <n v="79"/>
    <s v="N"/>
    <n v="5000"/>
    <n v="26746"/>
    <m/>
    <m/>
    <n v="5000"/>
    <n v="970"/>
    <n v="0"/>
    <n v="594"/>
    <s v="B"/>
    <n v="3.5000000000000003E-2"/>
    <n v="16"/>
    <m/>
    <m/>
    <m/>
    <s v="R-Shuswap R Low"/>
    <s v="H-Shuswap River, Middle,"/>
    <x v="1"/>
    <s v="BC"/>
    <s v="FRTH"/>
    <s v="TOMF"/>
    <s v="N"/>
    <n v="3.6267105361549389E-2"/>
    <m/>
  </r>
  <r>
    <s v="T"/>
    <n v="4.0999999999999996"/>
    <n v="20171204"/>
    <s v="CDFO"/>
    <s v="CDFO"/>
    <n v="3"/>
    <s v="180970"/>
    <n v="12"/>
    <m/>
    <m/>
    <m/>
    <m/>
    <n v="1"/>
    <n v="2"/>
    <x v="31"/>
    <n v="20100511"/>
    <n v="20100513"/>
    <s v="2FS  TOMFR0161"/>
    <s v="2FS  TOMFH1958"/>
    <s v="2FS  TOMFS0161"/>
    <x v="1"/>
    <s v="H"/>
    <s v="P"/>
    <s v="VO"/>
    <n v="6.13"/>
    <n v="80"/>
    <s v="N"/>
    <n v="5000"/>
    <n v="52617"/>
    <m/>
    <m/>
    <n v="0"/>
    <n v="4922"/>
    <n v="5000"/>
    <n v="1627"/>
    <s v="V"/>
    <n v="0.03"/>
    <n v="42"/>
    <n v="200"/>
    <m/>
    <m/>
    <s v="R-Shuswap R Low"/>
    <s v="H-Shuswap River, Middle,"/>
    <x v="1"/>
    <s v="BC"/>
    <s v="FRTH"/>
    <s v="TOMF"/>
    <s v="N"/>
    <n v="9.3543911663530793E-2"/>
    <m/>
  </r>
  <r>
    <s v="N"/>
    <n v="4.0999999999999996"/>
    <n v="20171204"/>
    <s v="CDFO"/>
    <s v="CDFO"/>
    <n v="3"/>
    <s v="!03NOCN8816"/>
    <m/>
    <m/>
    <m/>
    <m/>
    <m/>
    <n v="1"/>
    <n v="1"/>
    <x v="17"/>
    <n v="198905"/>
    <n v="19890505"/>
    <s v="2FS  TOMMR0160"/>
    <s v="2FS  TOMMH0160"/>
    <s v="2FS  TOMMS0160"/>
    <x v="1"/>
    <s v="H"/>
    <s v="P"/>
    <m/>
    <n v="4.8"/>
    <m/>
    <s v="N"/>
    <m/>
    <m/>
    <m/>
    <m/>
    <n v="0"/>
    <n v="62540"/>
    <m/>
    <m/>
    <s v="W"/>
    <m/>
    <m/>
    <m/>
    <m/>
    <m/>
    <s v="R-Spius Cr"/>
    <s v="H-Spius Creek H"/>
    <x v="19"/>
    <s v="BC"/>
    <s v="FRTH"/>
    <s v="TOMM"/>
    <s v="N"/>
    <s v=""/>
    <m/>
  </r>
  <r>
    <s v="N"/>
    <n v="4.0999999999999996"/>
    <n v="20171204"/>
    <s v="CDFO"/>
    <s v="CDFO"/>
    <n v="3"/>
    <s v="!03NOCN8841"/>
    <m/>
    <m/>
    <m/>
    <m/>
    <m/>
    <n v="1"/>
    <n v="2"/>
    <x v="17"/>
    <n v="19890515"/>
    <n v="19890515"/>
    <s v="2FS  UPFRR1619"/>
    <s v="2FS  UPFRH2566"/>
    <s v="2FS  UPFRS1619"/>
    <x v="2"/>
    <s v="H"/>
    <s v="B"/>
    <s v="FR"/>
    <m/>
    <m/>
    <s v="N"/>
    <m/>
    <m/>
    <m/>
    <m/>
    <n v="0"/>
    <n v="81"/>
    <m/>
    <m/>
    <m/>
    <m/>
    <m/>
    <m/>
    <m/>
    <m/>
    <s v="R-Bridge R"/>
    <s v="H-Gold Trail Schools"/>
    <x v="18"/>
    <s v="BC"/>
    <s v="FRTH"/>
    <s v="UPFR"/>
    <s v="N"/>
    <s v=""/>
    <m/>
  </r>
  <r>
    <s v="N"/>
    <n v="4.0999999999999996"/>
    <n v="20171204"/>
    <s v="CDFO"/>
    <s v="CDFO"/>
    <n v="3"/>
    <s v="!03NOCN8535"/>
    <m/>
    <m/>
    <m/>
    <m/>
    <m/>
    <n v="1"/>
    <n v="2"/>
    <x v="3"/>
    <n v="19860514"/>
    <n v="19860524"/>
    <s v="2FS  UPFRR0158"/>
    <s v="2FS  UPFRH0158"/>
    <s v="2FS  UPFRS0158"/>
    <x v="1"/>
    <s v="H"/>
    <s v="P"/>
    <m/>
    <n v="6.97"/>
    <m/>
    <s v="N"/>
    <m/>
    <m/>
    <m/>
    <m/>
    <n v="0"/>
    <n v="111763"/>
    <m/>
    <m/>
    <m/>
    <m/>
    <m/>
    <m/>
    <m/>
    <m/>
    <s v="R-Stuart R"/>
    <s v="H-Stuart River"/>
    <x v="2"/>
    <s v="BC"/>
    <s v="FRTH"/>
    <s v="UPFR"/>
    <s v="N"/>
    <s v=""/>
    <m/>
  </r>
  <r>
    <s v="N"/>
    <n v="4.0999999999999996"/>
    <n v="20171204"/>
    <s v="CDFO"/>
    <s v="CDFO"/>
    <n v="3"/>
    <s v="!03NOCN9244"/>
    <m/>
    <m/>
    <m/>
    <m/>
    <m/>
    <n v="1"/>
    <n v="2"/>
    <x v="4"/>
    <n v="199304"/>
    <n v="199304"/>
    <s v="2FS  TOMFR0161"/>
    <s v="2FS  TOMFH0289"/>
    <s v="2FS  TOMFS0161"/>
    <x v="4"/>
    <s v="H"/>
    <s v="B"/>
    <m/>
    <m/>
    <m/>
    <s v="N"/>
    <m/>
    <m/>
    <m/>
    <m/>
    <n v="0"/>
    <n v="160000"/>
    <m/>
    <m/>
    <s v="B"/>
    <m/>
    <m/>
    <m/>
    <m/>
    <m/>
    <s v="R-Shuswap R Low"/>
    <s v="H-Kingfisher Creek/ TOMF"/>
    <x v="1"/>
    <s v="BC"/>
    <s v="FRTH"/>
    <s v="TOMF"/>
    <s v="N"/>
    <s v=""/>
    <m/>
  </r>
  <r>
    <s v="T"/>
    <n v="4.0999999999999996"/>
    <n v="20171204"/>
    <s v="CDFO"/>
    <s v="CDFO"/>
    <n v="3"/>
    <s v="023719"/>
    <n v="0"/>
    <m/>
    <m/>
    <m/>
    <m/>
    <n v="1"/>
    <n v="2"/>
    <x v="3"/>
    <n v="19860429"/>
    <n v="19860501"/>
    <s v="2FS  TOMFR0162"/>
    <s v="2FS  TOMFH0162"/>
    <s v="2FS  TOMFS0162"/>
    <x v="1"/>
    <s v="H"/>
    <s v="B"/>
    <m/>
    <n v="3.4"/>
    <m/>
    <s v="N"/>
    <n v="5000"/>
    <n v="52096"/>
    <m/>
    <m/>
    <n v="0"/>
    <n v="65889"/>
    <n v="5000"/>
    <n v="65"/>
    <m/>
    <n v="1.1999999999999999E-3"/>
    <n v="1"/>
    <m/>
    <m/>
    <s v="TIME OF RELEASE - 1ST RELEASE. SEE 023720-023722."/>
    <s v="R-Clearwater R Up"/>
    <s v="H-Clearwater River, Up, H"/>
    <x v="10"/>
    <s v="BC"/>
    <s v="FRTH"/>
    <s v="TOMF"/>
    <s v="N"/>
    <n v="1.26476121007371"/>
    <m/>
  </r>
  <r>
    <s v="N"/>
    <n v="4.0999999999999996"/>
    <n v="20171204"/>
    <s v="CDFO"/>
    <s v="CDFO"/>
    <n v="3"/>
    <s v="!03NOCN0509"/>
    <m/>
    <m/>
    <m/>
    <m/>
    <m/>
    <n v="1"/>
    <n v="2"/>
    <x v="14"/>
    <n v="20051108"/>
    <n v="20051108"/>
    <s v="2FS  TOMFR1958"/>
    <s v="2FS  TOMFH1958"/>
    <s v="2FS  TOMFS1958"/>
    <x v="5"/>
    <s v="H"/>
    <s v="B"/>
    <m/>
    <m/>
    <m/>
    <s v="N"/>
    <m/>
    <m/>
    <m/>
    <m/>
    <n v="0"/>
    <n v="41710"/>
    <m/>
    <m/>
    <m/>
    <m/>
    <m/>
    <m/>
    <m/>
    <s v="EGG PLANT TO MIDDLE SHUSWAP"/>
    <s v="R-Shuswap R Middle"/>
    <s v="H-Shuswap River, Middle,"/>
    <x v="11"/>
    <s v="BC"/>
    <s v="FRTH"/>
    <s v="TOMF"/>
    <s v="N"/>
    <s v=""/>
    <m/>
  </r>
  <r>
    <s v="N"/>
    <n v="4.0999999999999996"/>
    <n v="20171204"/>
    <s v="CDFO"/>
    <s v="CDFO"/>
    <n v="3"/>
    <s v="!03NOCN05103"/>
    <m/>
    <m/>
    <m/>
    <m/>
    <m/>
    <n v="1"/>
    <n v="2"/>
    <x v="14"/>
    <n v="20060601"/>
    <n v="20060601"/>
    <s v="2FS  UPFRR0155"/>
    <s v="2FS  UPFRH1625"/>
    <s v="2FS  UPFRS0155"/>
    <x v="2"/>
    <s v="H"/>
    <s v="P"/>
    <m/>
    <n v="3"/>
    <m/>
    <s v="N"/>
    <m/>
    <m/>
    <m/>
    <m/>
    <n v="0"/>
    <n v="8000"/>
    <m/>
    <m/>
    <s v="B"/>
    <m/>
    <m/>
    <m/>
    <m/>
    <s v="ALL NUMBERS, DATES, AND SIZES ESTIMATED."/>
    <s v="R-Quesnel R"/>
    <s v="H-Salmon River/ UPFR H"/>
    <x v="5"/>
    <s v="BC"/>
    <s v="FRTH"/>
    <s v="UPFR"/>
    <s v="N"/>
    <s v=""/>
    <m/>
  </r>
  <r>
    <s v="N"/>
    <n v="4.0999999999999996"/>
    <n v="20171204"/>
    <s v="CDFO"/>
    <s v="CDFO"/>
    <n v="3"/>
    <s v="!03NOCN05109"/>
    <m/>
    <m/>
    <m/>
    <m/>
    <m/>
    <n v="1"/>
    <n v="2"/>
    <x v="14"/>
    <n v="20060628"/>
    <n v="20060628"/>
    <s v="2FS  TOMFR0161"/>
    <s v="2FS  TOMFH0289"/>
    <s v="2FS  TOMFS0161"/>
    <x v="1"/>
    <s v="H"/>
    <s v="P"/>
    <m/>
    <n v="5"/>
    <m/>
    <s v="N"/>
    <m/>
    <m/>
    <m/>
    <m/>
    <n v="0"/>
    <n v="120000"/>
    <m/>
    <m/>
    <s v="B"/>
    <m/>
    <m/>
    <m/>
    <m/>
    <m/>
    <s v="R-Shuswap R Low"/>
    <s v="H-Kingfisher Creek/ TOMF"/>
    <x v="1"/>
    <s v="BC"/>
    <s v="FRTH"/>
    <s v="TOMF"/>
    <s v="N"/>
    <s v=""/>
    <m/>
  </r>
  <r>
    <s v="N"/>
    <n v="4.0999999999999996"/>
    <n v="20171204"/>
    <s v="CDFO"/>
    <s v="CDFO"/>
    <n v="3"/>
    <s v="!03NOCN8647"/>
    <m/>
    <m/>
    <m/>
    <m/>
    <m/>
    <n v="1"/>
    <n v="1"/>
    <x v="9"/>
    <n v="19870422"/>
    <n v="19870422"/>
    <s v="2FS  UPFRR1304"/>
    <s v="2FS  UPFRH1304"/>
    <s v="2FS  UPFRS1304"/>
    <x v="1"/>
    <s v="H"/>
    <s v="P"/>
    <m/>
    <n v="5"/>
    <m/>
    <s v="N"/>
    <m/>
    <m/>
    <m/>
    <m/>
    <n v="0"/>
    <n v="7000"/>
    <m/>
    <m/>
    <m/>
    <m/>
    <m/>
    <m/>
    <m/>
    <m/>
    <s v="R-Chilako R"/>
    <s v="H-Chilako River H"/>
    <x v="47"/>
    <s v="BC"/>
    <s v="FRTH"/>
    <s v="UPFR"/>
    <s v="N"/>
    <s v=""/>
    <m/>
  </r>
  <r>
    <s v="T"/>
    <n v="4.0999999999999996"/>
    <n v="20171204"/>
    <s v="CDFO"/>
    <s v="CDFO"/>
    <n v="3"/>
    <s v="181443"/>
    <n v="0"/>
    <m/>
    <m/>
    <m/>
    <m/>
    <n v="1"/>
    <n v="2"/>
    <x v="18"/>
    <n v="19940526"/>
    <n v="19940527"/>
    <s v="2FS  TOMFR0364"/>
    <s v="2FS  TOMFH0364"/>
    <s v="2FS  TOMFS0161"/>
    <x v="1"/>
    <s v="H"/>
    <s v="B"/>
    <m/>
    <n v="6.4"/>
    <m/>
    <s v="N"/>
    <n v="5000"/>
    <n v="75734"/>
    <m/>
    <m/>
    <n v="0"/>
    <n v="45977"/>
    <n v="5000"/>
    <n v="338"/>
    <s v="B"/>
    <n v="4.4000000000000003E-3"/>
    <n v="1"/>
    <n v="100"/>
    <m/>
    <m/>
    <s v="R-Adams R Up"/>
    <s v="H-Adams River, Upper"/>
    <x v="1"/>
    <s v="BC"/>
    <s v="FRTH"/>
    <s v="TOMF"/>
    <s v="N"/>
    <n v="0.60708532495312539"/>
    <m/>
  </r>
  <r>
    <s v="T"/>
    <n v="4.0999999999999996"/>
    <n v="20171204"/>
    <s v="CDFO"/>
    <s v="CDFO"/>
    <n v="3"/>
    <s v="025205"/>
    <n v="0"/>
    <m/>
    <m/>
    <m/>
    <m/>
    <n v="1"/>
    <n v="1"/>
    <x v="5"/>
    <n v="19880411"/>
    <n v="19880414"/>
    <s v="2FS  TOMFR0364"/>
    <s v="2FS  TOMFH0162"/>
    <s v="2FS  TOMFS1945"/>
    <x v="1"/>
    <s v="H"/>
    <s v="B"/>
    <m/>
    <n v="5.3"/>
    <n v="77"/>
    <s v="N"/>
    <n v="5000"/>
    <n v="25744"/>
    <m/>
    <m/>
    <n v="0"/>
    <n v="131644"/>
    <n v="5000"/>
    <n v="22"/>
    <s v="B"/>
    <n v="8.9999999999999998E-4"/>
    <n v="1"/>
    <m/>
    <m/>
    <s v="REPLICATE OF 025206. REL TO UPPER ADAMS"/>
    <s v="R-Adams R Up"/>
    <s v="H-Clearwater River, Up, H"/>
    <x v="36"/>
    <s v="BC"/>
    <s v="FRTH"/>
    <s v="TOMF"/>
    <s v="N"/>
    <n v="5.113579863269111"/>
    <m/>
  </r>
  <r>
    <s v="T"/>
    <n v="4.0999999999999996"/>
    <n v="20171204"/>
    <s v="CDFO"/>
    <s v="CDFO"/>
    <n v="3"/>
    <s v="025512"/>
    <n v="0"/>
    <m/>
    <m/>
    <m/>
    <m/>
    <n v="1"/>
    <n v="1"/>
    <x v="17"/>
    <n v="19890411"/>
    <n v="19890413"/>
    <s v="2FS  TOMFR0364"/>
    <s v="2FS  TOMFH0162"/>
    <s v="2FS  TOMFS1945"/>
    <x v="1"/>
    <s v="H"/>
    <s v="B"/>
    <m/>
    <n v="5.9"/>
    <n v="80"/>
    <s v="N"/>
    <n v="5000"/>
    <n v="49692"/>
    <m/>
    <m/>
    <n v="0"/>
    <n v="92026"/>
    <n v="5000"/>
    <n v="192"/>
    <s v="B"/>
    <n v="3.8E-3"/>
    <n v="1"/>
    <m/>
    <m/>
    <m/>
    <s v="R-Adams R Up"/>
    <s v="H-Clearwater River, Up, H"/>
    <x v="36"/>
    <s v="BC"/>
    <s v="FRTH"/>
    <s v="TOMF"/>
    <s v="N"/>
    <n v="1.8519278757144007"/>
    <m/>
  </r>
  <r>
    <s v="T"/>
    <n v="4.0999999999999996"/>
    <n v="20171204"/>
    <s v="CDFO"/>
    <s v="CDFO"/>
    <n v="3"/>
    <s v="025515"/>
    <n v="0"/>
    <m/>
    <m/>
    <m/>
    <m/>
    <n v="1"/>
    <n v="1"/>
    <x v="17"/>
    <n v="19890411"/>
    <n v="19890413"/>
    <s v="2FS  TOMFR0364"/>
    <s v="2FS  TOMFH0162"/>
    <s v="2FS  TOMFS1945"/>
    <x v="1"/>
    <s v="H"/>
    <s v="B"/>
    <m/>
    <n v="5.9"/>
    <n v="80"/>
    <s v="N"/>
    <n v="5000"/>
    <n v="49744"/>
    <m/>
    <m/>
    <n v="0"/>
    <n v="92454"/>
    <n v="5000"/>
    <n v="372"/>
    <s v="B"/>
    <n v="7.4000000000000003E-3"/>
    <n v="1"/>
    <m/>
    <m/>
    <m/>
    <s v="R-Adams R Up"/>
    <s v="H-Clearwater River, Up, H"/>
    <x v="36"/>
    <s v="BC"/>
    <s v="FRTH"/>
    <s v="TOMF"/>
    <s v="N"/>
    <n v="1.8585960115792859"/>
    <m/>
  </r>
  <r>
    <s v="N"/>
    <n v="4.0999999999999996"/>
    <n v="20171204"/>
    <s v="CDFO"/>
    <s v="CDFO"/>
    <n v="3"/>
    <s v="!03NOCN9215"/>
    <m/>
    <m/>
    <m/>
    <m/>
    <m/>
    <n v="1"/>
    <n v="2"/>
    <x v="4"/>
    <n v="199211"/>
    <n v="19921125"/>
    <s v="2FS  TOMFR0161"/>
    <s v="2FS  TOMFH1958"/>
    <s v="2FS  TOMFS0161"/>
    <x v="5"/>
    <s v="H"/>
    <s v="P"/>
    <m/>
    <n v="0.35"/>
    <m/>
    <s v="N"/>
    <m/>
    <m/>
    <m/>
    <m/>
    <n v="0"/>
    <n v="28730"/>
    <m/>
    <m/>
    <s v="B"/>
    <m/>
    <m/>
    <m/>
    <m/>
    <s v="WEIGHT IS FROM DOUG LOFTHOUSE FOR EMERGENT FRY"/>
    <s v="R-Shuswap R Low"/>
    <s v="H-Shuswap River, Middle,"/>
    <x v="1"/>
    <s v="BC"/>
    <s v="FRTH"/>
    <s v="TOMF"/>
    <s v="N"/>
    <s v=""/>
    <m/>
  </r>
  <r>
    <s v="N"/>
    <n v="4.0999999999999996"/>
    <n v="20171204"/>
    <s v="CDFO"/>
    <s v="CDFO"/>
    <n v="3"/>
    <s v="!03NOCN9233"/>
    <m/>
    <m/>
    <m/>
    <m/>
    <m/>
    <n v="1"/>
    <n v="1"/>
    <x v="4"/>
    <n v="19930623"/>
    <n v="19930623"/>
    <s v="2FS  UPFRR1890"/>
    <s v="2FS  UPFRH0270"/>
    <s v="2FS  UPFRS1890"/>
    <x v="2"/>
    <s v="H"/>
    <s v="B"/>
    <m/>
    <n v="1.5"/>
    <m/>
    <s v="N"/>
    <m/>
    <m/>
    <m/>
    <m/>
    <n v="0"/>
    <n v="57541"/>
    <m/>
    <m/>
    <s v="W"/>
    <m/>
    <m/>
    <m/>
    <m/>
    <m/>
    <s v="R-Dome Cr"/>
    <s v="H-Penny H"/>
    <x v="15"/>
    <s v="BC"/>
    <s v="FRTH"/>
    <s v="UPFR"/>
    <s v="N"/>
    <s v=""/>
    <m/>
  </r>
  <r>
    <s v="N"/>
    <n v="4.0999999999999996"/>
    <n v="20171204"/>
    <s v="CDFO"/>
    <s v="CDFO"/>
    <n v="3"/>
    <s v="!03NOCN0853"/>
    <m/>
    <m/>
    <m/>
    <m/>
    <m/>
    <n v="1"/>
    <n v="1"/>
    <x v="10"/>
    <n v="20090526"/>
    <n v="20090526"/>
    <s v="2FS  TOMMR0253"/>
    <s v="2FS  TOMMH0160"/>
    <s v="2FS  TOMMS0253"/>
    <x v="2"/>
    <s v="H"/>
    <s v="B"/>
    <m/>
    <n v="1.61"/>
    <n v="51"/>
    <s v="N"/>
    <m/>
    <m/>
    <m/>
    <m/>
    <n v="0"/>
    <n v="54595"/>
    <m/>
    <m/>
    <s v="B"/>
    <m/>
    <m/>
    <m/>
    <m/>
    <s v="137,605 ON HAND FOR 2010 SMOLT 1+ RELEASE."/>
    <s v="R-Nicola R"/>
    <s v="H-Spius Creek H"/>
    <x v="7"/>
    <s v="BC"/>
    <s v="FRTH"/>
    <s v="TOMM"/>
    <s v="N"/>
    <s v=""/>
    <m/>
  </r>
  <r>
    <s v="N"/>
    <n v="4.0999999999999996"/>
    <n v="20171204"/>
    <s v="CDFO"/>
    <s v="CDFO"/>
    <n v="3"/>
    <s v="!03NOCN0855"/>
    <m/>
    <m/>
    <m/>
    <m/>
    <m/>
    <n v="1"/>
    <n v="1"/>
    <x v="10"/>
    <n v="20090505"/>
    <n v="20090508"/>
    <s v="2FS  TOMMR0160"/>
    <s v="2FS  TOMMH0160"/>
    <s v="2FS  TOMMS0160"/>
    <x v="2"/>
    <s v="H"/>
    <s v="B"/>
    <m/>
    <n v="1.6"/>
    <n v="53"/>
    <s v="N"/>
    <m/>
    <m/>
    <m/>
    <m/>
    <n v="0"/>
    <n v="62444"/>
    <m/>
    <m/>
    <s v="B"/>
    <m/>
    <m/>
    <m/>
    <m/>
    <s v="52,039 ON HAND FOR 2010 SMOLT 1+ RELEASE."/>
    <s v="R-Spius Cr"/>
    <s v="H-Spius Creek H"/>
    <x v="19"/>
    <s v="BC"/>
    <s v="FRTH"/>
    <s v="TOMM"/>
    <s v="N"/>
    <s v=""/>
    <m/>
  </r>
  <r>
    <s v="N"/>
    <n v="4.0999999999999996"/>
    <n v="20171204"/>
    <s v="CDFO"/>
    <s v="CDFO"/>
    <n v="3"/>
    <s v="!03LV9317"/>
    <m/>
    <m/>
    <m/>
    <m/>
    <m/>
    <n v="1"/>
    <n v="1"/>
    <x v="18"/>
    <n v="19940503"/>
    <n v="19940513"/>
    <s v="2FS  UPFRR1625"/>
    <s v="2FS  UPFRH1625"/>
    <s v="2FS  UPFRS1625"/>
    <x v="1"/>
    <s v="H"/>
    <s v="P"/>
    <m/>
    <n v="8.5"/>
    <m/>
    <s v="N"/>
    <m/>
    <m/>
    <m/>
    <m/>
    <n v="1"/>
    <n v="15531"/>
    <m/>
    <m/>
    <m/>
    <m/>
    <m/>
    <m/>
    <m/>
    <s v="MARKED FOR ESCAPEMENT I.D."/>
    <s v="R-Salmon R/UPFR"/>
    <s v="H-Salmon River/ UPFR H"/>
    <x v="8"/>
    <s v="BC"/>
    <s v="FRTH"/>
    <s v="UPFR"/>
    <s v="N"/>
    <s v=""/>
    <m/>
  </r>
  <r>
    <s v="T"/>
    <n v="4.0999999999999996"/>
    <n v="20171204"/>
    <s v="CDFO"/>
    <s v="CDFO"/>
    <n v="3"/>
    <s v="185936"/>
    <n v="12"/>
    <m/>
    <m/>
    <m/>
    <m/>
    <n v="1"/>
    <n v="1"/>
    <x v="22"/>
    <n v="20080423"/>
    <n v="20080425"/>
    <s v="2FS  TOMMR0253"/>
    <s v="2FS  TOMMH0160"/>
    <s v="2FS  TOMMS0253"/>
    <x v="3"/>
    <s v="H"/>
    <s v="P"/>
    <m/>
    <n v="14.03"/>
    <n v="107"/>
    <s v="N"/>
    <n v="5000"/>
    <n v="44845"/>
    <m/>
    <m/>
    <n v="0"/>
    <n v="2230"/>
    <n v="5000"/>
    <n v="1245"/>
    <s v="B"/>
    <n v="2.7E-2"/>
    <n v="30"/>
    <n v="300"/>
    <m/>
    <s v="ALSO SEE TAGCODES 185935 &amp; 185926."/>
    <s v="R-Nicola R"/>
    <s v="H-Spius Creek H"/>
    <x v="7"/>
    <s v="BC"/>
    <s v="FRTH"/>
    <s v="TOMM"/>
    <s v="N"/>
    <n v="4.9726836882595604E-2"/>
    <m/>
  </r>
  <r>
    <s v="T"/>
    <n v="4.0999999999999996"/>
    <n v="20171204"/>
    <s v="CDFO"/>
    <s v="CDFO"/>
    <n v="3"/>
    <s v="022415"/>
    <n v="0"/>
    <m/>
    <m/>
    <m/>
    <m/>
    <n v="1"/>
    <n v="1"/>
    <x v="24"/>
    <n v="19820426"/>
    <n v="19820430"/>
    <s v="2FS  TOMMR2649"/>
    <s v="2FS  TOMMH0157"/>
    <s v="2FS  TOMMS0253"/>
    <x v="2"/>
    <s v="H"/>
    <s v="P"/>
    <m/>
    <n v="3.3"/>
    <m/>
    <s v="N"/>
    <n v="5000"/>
    <n v="23280"/>
    <m/>
    <m/>
    <n v="5000"/>
    <n v="720"/>
    <m/>
    <m/>
    <m/>
    <n v="0.03"/>
    <n v="7"/>
    <m/>
    <m/>
    <m/>
    <s v="R-Nicola R Up"/>
    <s v="H-Loon Creek H"/>
    <x v="7"/>
    <s v="BC"/>
    <s v="FRTH"/>
    <s v="TOMM"/>
    <s v="N"/>
    <n v="3.0927835051546393E-2"/>
    <m/>
  </r>
  <r>
    <s v="T"/>
    <n v="4.0999999999999996"/>
    <n v="20171204"/>
    <s v="CDFO"/>
    <s v="CDFO"/>
    <n v="3"/>
    <s v="023622"/>
    <n v="0"/>
    <m/>
    <m/>
    <m/>
    <m/>
    <n v="1"/>
    <n v="1"/>
    <x v="3"/>
    <n v="198604"/>
    <n v="19860423"/>
    <s v="2FS  UPFRR1952"/>
    <s v="2FS  UPFRH0155"/>
    <s v="2FS  UPFRS0352"/>
    <x v="1"/>
    <s v="H"/>
    <s v="B"/>
    <m/>
    <n v="3.1"/>
    <m/>
    <s v="N"/>
    <n v="5000"/>
    <n v="24892"/>
    <m/>
    <m/>
    <n v="5000"/>
    <n v="126"/>
    <m/>
    <m/>
    <m/>
    <n v="5.0000000000000001E-3"/>
    <n v="1"/>
    <m/>
    <m/>
    <s v="TRANSPLANT FROM CARIBOO RIVER"/>
    <s v="R-Little R/UPFR"/>
    <s v="H-Quesnel River H"/>
    <x v="25"/>
    <s v="BC"/>
    <s v="FRTH"/>
    <s v="UPFR"/>
    <s v="N"/>
    <n v="5.0618672665916761E-3"/>
    <m/>
  </r>
  <r>
    <s v="N"/>
    <n v="4.0999999999999996"/>
    <n v="20171204"/>
    <s v="CDFO"/>
    <s v="CDFO"/>
    <n v="3"/>
    <s v="!03LV8918"/>
    <m/>
    <m/>
    <m/>
    <m/>
    <m/>
    <n v="1"/>
    <n v="1"/>
    <x v="11"/>
    <n v="19900509"/>
    <n v="19900526"/>
    <s v="2FS  UPFRR1625"/>
    <s v="2FS  UPFRH1625"/>
    <s v="2FS  UPFRS1625"/>
    <x v="1"/>
    <s v="H"/>
    <s v="P"/>
    <m/>
    <n v="6"/>
    <m/>
    <s v="N"/>
    <m/>
    <m/>
    <m/>
    <m/>
    <n v="1"/>
    <n v="61685"/>
    <m/>
    <m/>
    <m/>
    <m/>
    <m/>
    <m/>
    <m/>
    <s v="MARKED FOR ESCAPEMENT I.D."/>
    <s v="R-Salmon R/UPFR"/>
    <s v="H-Salmon River/ UPFR H"/>
    <x v="8"/>
    <s v="BC"/>
    <s v="FRTH"/>
    <s v="UPFR"/>
    <s v="N"/>
    <s v=""/>
    <m/>
  </r>
  <r>
    <s v="N"/>
    <n v="4.0999999999999996"/>
    <n v="20171204"/>
    <s v="CDFO"/>
    <s v="CDFO"/>
    <n v="3"/>
    <s v="!03NOCN8223"/>
    <m/>
    <m/>
    <m/>
    <m/>
    <m/>
    <n v="1"/>
    <n v="1"/>
    <x v="15"/>
    <n v="19830615"/>
    <n v="19830615"/>
    <s v="2FS  LWFRR0244"/>
    <s v="2FS  LWFRH0244"/>
    <s v="2FS  LWFRS0154"/>
    <x v="1"/>
    <s v="H"/>
    <s v="B"/>
    <m/>
    <n v="5"/>
    <m/>
    <s v="N"/>
    <m/>
    <m/>
    <m/>
    <m/>
    <n v="0"/>
    <n v="22000"/>
    <m/>
    <m/>
    <s v="B"/>
    <m/>
    <m/>
    <m/>
    <m/>
    <m/>
    <s v="R-Stave R"/>
    <s v="H-Stave River H"/>
    <x v="30"/>
    <s v="BC"/>
    <s v="FRTH"/>
    <s v="LWFR"/>
    <s v="N"/>
    <s v=""/>
    <m/>
  </r>
  <r>
    <s v="N"/>
    <n v="4.0999999999999996"/>
    <n v="20171204"/>
    <s v="CDFO"/>
    <s v="CDFO"/>
    <n v="3"/>
    <s v="!03LV8825"/>
    <m/>
    <m/>
    <m/>
    <m/>
    <m/>
    <n v="1"/>
    <n v="1"/>
    <x v="17"/>
    <n v="19890505"/>
    <n v="19890513"/>
    <s v="2FS  UPFRR1625"/>
    <s v="2FS  UPFRH1625"/>
    <s v="2FS  UPFRS1625"/>
    <x v="1"/>
    <s v="H"/>
    <s v="P"/>
    <m/>
    <n v="5"/>
    <m/>
    <s v="N"/>
    <m/>
    <m/>
    <m/>
    <m/>
    <n v="1"/>
    <n v="59490"/>
    <m/>
    <m/>
    <m/>
    <m/>
    <m/>
    <m/>
    <m/>
    <s v="MARKED FOR ESCAPEMENT I.D."/>
    <s v="R-Salmon R/UPFR"/>
    <s v="H-Salmon River/ UPFR H"/>
    <x v="8"/>
    <s v="BC"/>
    <s v="FRTH"/>
    <s v="UPFR"/>
    <s v="N"/>
    <s v=""/>
    <m/>
  </r>
  <r>
    <s v="T"/>
    <n v="4.0999999999999996"/>
    <n v="20171204"/>
    <s v="CDFO"/>
    <s v="CDFO"/>
    <n v="3"/>
    <s v="183723"/>
    <n v="0"/>
    <m/>
    <m/>
    <m/>
    <m/>
    <n v="1"/>
    <n v="3"/>
    <x v="19"/>
    <n v="19990504"/>
    <n v="19990504"/>
    <s v="2FS  LWFRR0154"/>
    <s v="2FS  LWFRH0154"/>
    <s v="2FS  LWFRS0229"/>
    <x v="2"/>
    <s v="H"/>
    <s v="B"/>
    <m/>
    <n v="2.1"/>
    <n v="60"/>
    <s v="N"/>
    <n v="5000"/>
    <n v="19875"/>
    <m/>
    <m/>
    <n v="0"/>
    <n v="295775"/>
    <n v="5000"/>
    <n v="122"/>
    <s v="B"/>
    <n v="6.1000000000000004E-3"/>
    <n v="32"/>
    <n v="984"/>
    <m/>
    <s v="SMALL EARLY REL; ALSO 183916, 181724 &amp; 182722 (EARLY); COMP TO 183917 (LATE)."/>
    <s v="R-Chehalis R"/>
    <s v="H-Chehalis River H"/>
    <x v="14"/>
    <s v="BC"/>
    <s v="FRTH"/>
    <s v="LWFR"/>
    <s v="N"/>
    <n v="14.881761006289308"/>
    <m/>
  </r>
  <r>
    <s v="N"/>
    <n v="4.0999999999999996"/>
    <n v="20171204"/>
    <s v="CDFO"/>
    <s v="CDFO"/>
    <n v="3"/>
    <s v="!03NOCN05139"/>
    <m/>
    <m/>
    <m/>
    <m/>
    <m/>
    <n v="1"/>
    <n v="1"/>
    <x v="14"/>
    <n v="20070417"/>
    <n v="20070418"/>
    <s v="2FS  TOMMR1387"/>
    <s v="2FS  TOMMH0160"/>
    <s v="2FS  TOMMS1387"/>
    <x v="3"/>
    <s v="H"/>
    <s v="P"/>
    <m/>
    <n v="12.88"/>
    <n v="106"/>
    <s v="N"/>
    <m/>
    <m/>
    <m/>
    <m/>
    <n v="0"/>
    <n v="67323"/>
    <m/>
    <m/>
    <s v="B"/>
    <m/>
    <m/>
    <m/>
    <m/>
    <m/>
    <s v="R-Coldwater R"/>
    <s v="H-Spius Creek H"/>
    <x v="17"/>
    <s v="BC"/>
    <s v="FRTH"/>
    <s v="TOMM"/>
    <s v="N"/>
    <s v=""/>
    <m/>
  </r>
  <r>
    <s v="N"/>
    <n v="4.0999999999999996"/>
    <n v="20171204"/>
    <s v="CDFO"/>
    <s v="CDFO"/>
    <n v="3"/>
    <s v="!03NOCN8822"/>
    <m/>
    <m/>
    <m/>
    <m/>
    <m/>
    <n v="1"/>
    <n v="1"/>
    <x v="17"/>
    <n v="19890509"/>
    <n v="19890510"/>
    <s v="2FS  UPFRR0273"/>
    <s v="2FS  UPFRH0155"/>
    <s v="2FS  UPFRS0273"/>
    <x v="1"/>
    <s v="H"/>
    <s v="P"/>
    <m/>
    <n v="7.3"/>
    <m/>
    <s v="N"/>
    <m/>
    <m/>
    <m/>
    <m/>
    <n v="0"/>
    <n v="333189"/>
    <m/>
    <m/>
    <m/>
    <m/>
    <m/>
    <m/>
    <m/>
    <m/>
    <s v="R-Chilcotin R"/>
    <s v="H-Quesnel River H"/>
    <x v="48"/>
    <s v="BC"/>
    <s v="FRTH"/>
    <s v="UPFR"/>
    <s v="N"/>
    <s v=""/>
    <m/>
  </r>
  <r>
    <s v="T"/>
    <n v="4.0999999999999996"/>
    <n v="20171204"/>
    <s v="CDFO"/>
    <s v="CDFO"/>
    <n v="3"/>
    <s v="021559"/>
    <n v="0"/>
    <m/>
    <m/>
    <m/>
    <m/>
    <n v="1"/>
    <n v="2"/>
    <x v="28"/>
    <n v="19910712"/>
    <n v="19910713"/>
    <s v="2FS  TOMFR0045"/>
    <s v="2FS  TOMFH0162"/>
    <s v="2FS  TOMFS0045"/>
    <x v="1"/>
    <s v="H"/>
    <s v="B"/>
    <m/>
    <n v="18.600000000000001"/>
    <n v="113"/>
    <s v="N"/>
    <n v="5000"/>
    <n v="74486"/>
    <m/>
    <m/>
    <n v="0"/>
    <n v="34002"/>
    <n v="5000"/>
    <n v="752"/>
    <s v="B"/>
    <n v="0.01"/>
    <m/>
    <m/>
    <m/>
    <s v="TIME OF RELEASE-JULY. SEE 021558(MAY RELEASE)."/>
    <s v="R-Raft R"/>
    <s v="H-Clearwater River, Up, H"/>
    <x v="16"/>
    <s v="BC"/>
    <s v="FRTH"/>
    <s v="TOMF"/>
    <s v="N"/>
    <n v="0.45648846763150125"/>
    <m/>
  </r>
  <r>
    <s v="T"/>
    <n v="4.0999999999999996"/>
    <n v="20171204"/>
    <s v="CDFO"/>
    <s v="CDFO"/>
    <n v="3"/>
    <s v="180435"/>
    <n v="0"/>
    <m/>
    <m/>
    <m/>
    <m/>
    <n v="1"/>
    <n v="2"/>
    <x v="13"/>
    <n v="19920504"/>
    <n v="19920518"/>
    <s v="2FS  LWFRR0107"/>
    <s v="2FS  LWFRH0107"/>
    <s v="2FS  LWFRS0107"/>
    <x v="1"/>
    <s v="H"/>
    <s v="P"/>
    <m/>
    <n v="8.5"/>
    <m/>
    <s v="N"/>
    <n v="5000"/>
    <n v="24539"/>
    <m/>
    <m/>
    <n v="0"/>
    <n v="187377"/>
    <n v="5000"/>
    <n v="88"/>
    <s v="B"/>
    <n v="3.5999999999999999E-3"/>
    <n v="1"/>
    <m/>
    <m/>
    <s v="COMBINE WITH 180434"/>
    <s v="R-Chilliwack R"/>
    <s v="H-Chilliwack River H"/>
    <x v="9"/>
    <s v="BC"/>
    <s v="FRTH"/>
    <s v="LWFR"/>
    <s v="N"/>
    <n v="7.6358857329149519"/>
    <m/>
  </r>
  <r>
    <s v="N"/>
    <n v="4.0999999999999996"/>
    <n v="20171204"/>
    <s v="CDFO"/>
    <s v="CDFO"/>
    <n v="3"/>
    <s v="!03NOCN9115"/>
    <m/>
    <m/>
    <m/>
    <m/>
    <m/>
    <n v="1"/>
    <n v="3"/>
    <x v="13"/>
    <n v="19921013"/>
    <n v="19930423"/>
    <s v="2FS  LWFRR0154"/>
    <s v="2FS  LWFRH0154"/>
    <s v="2FS  LWFRS0229"/>
    <x v="3"/>
    <s v="H"/>
    <s v="B"/>
    <m/>
    <n v="24"/>
    <m/>
    <s v="N"/>
    <m/>
    <m/>
    <m/>
    <m/>
    <n v="0"/>
    <n v="23050"/>
    <m/>
    <m/>
    <s v="B"/>
    <m/>
    <m/>
    <m/>
    <m/>
    <s v="YEARLING RELEASE"/>
    <s v="R-Chehalis R"/>
    <s v="H-Chehalis River H"/>
    <x v="14"/>
    <s v="BC"/>
    <s v="FRTH"/>
    <s v="LWFR"/>
    <s v="N"/>
    <s v=""/>
    <m/>
  </r>
  <r>
    <s v="T"/>
    <n v="4.0999999999999996"/>
    <n v="20171204"/>
    <s v="CDFO"/>
    <s v="CDFO"/>
    <n v="3"/>
    <s v="020421"/>
    <n v="0"/>
    <m/>
    <m/>
    <m/>
    <m/>
    <n v="1"/>
    <n v="2"/>
    <x v="11"/>
    <n v="19900515"/>
    <n v="19900515"/>
    <s v="2FS  TOMFR0161"/>
    <s v="2FS  TOMFH1958"/>
    <s v="2FS  TOMFS0161"/>
    <x v="1"/>
    <s v="H"/>
    <s v="P"/>
    <m/>
    <n v="8.5"/>
    <n v="88"/>
    <s v="N"/>
    <n v="5000"/>
    <n v="24401"/>
    <m/>
    <m/>
    <n v="0"/>
    <n v="10980"/>
    <n v="5000"/>
    <n v="703"/>
    <s v="W"/>
    <n v="2.8000000000000001E-2"/>
    <n v="25"/>
    <n v="500"/>
    <m/>
    <s v="COMBINE WITH  020422"/>
    <s v="R-Shuswap R Low"/>
    <s v="H-Shuswap River, Middle,"/>
    <x v="1"/>
    <s v="BC"/>
    <s v="FRTH"/>
    <s v="TOMF"/>
    <s v="N"/>
    <n v="0.44998155813286339"/>
    <m/>
  </r>
  <r>
    <s v="N"/>
    <n v="4.0999999999999996"/>
    <n v="20171204"/>
    <s v="CDFO"/>
    <s v="CDFO"/>
    <n v="3"/>
    <s v="!03NOCN8710"/>
    <m/>
    <m/>
    <m/>
    <m/>
    <m/>
    <n v="1"/>
    <n v="1"/>
    <x v="5"/>
    <n v="198804"/>
    <n v="19880409"/>
    <s v="2FS  UPFRR0134"/>
    <s v="2FS  UPFRH0155"/>
    <s v="2FS  UPFRS0134"/>
    <x v="1"/>
    <s v="H"/>
    <s v="P"/>
    <m/>
    <n v="4.2"/>
    <m/>
    <s v="N"/>
    <m/>
    <m/>
    <m/>
    <m/>
    <n v="0"/>
    <n v="47525"/>
    <m/>
    <m/>
    <m/>
    <m/>
    <m/>
    <m/>
    <m/>
    <m/>
    <s v="R-Indianpoint Cr"/>
    <s v="H-Quesnel River H"/>
    <x v="31"/>
    <s v="BC"/>
    <s v="FRTH"/>
    <s v="UPFR"/>
    <s v="N"/>
    <s v=""/>
    <m/>
  </r>
  <r>
    <s v="T"/>
    <n v="4.0999999999999996"/>
    <n v="20171204"/>
    <s v="CDFO"/>
    <s v="CDFO"/>
    <n v="3"/>
    <s v="020524"/>
    <n v="0"/>
    <m/>
    <m/>
    <m/>
    <m/>
    <n v="1"/>
    <n v="2"/>
    <x v="11"/>
    <n v="19900518"/>
    <n v="19900518"/>
    <s v="2FS  TOMFR2617"/>
    <s v="2FS  TOMFH0162"/>
    <s v="2FS  TOMFS2617"/>
    <x v="1"/>
    <s v="H"/>
    <s v="B"/>
    <m/>
    <n v="5.5"/>
    <n v="78"/>
    <s v="N"/>
    <n v="5000"/>
    <n v="50002"/>
    <m/>
    <m/>
    <n v="0"/>
    <n v="94773"/>
    <n v="5000"/>
    <n v="125"/>
    <s v="B"/>
    <n v="2.5000000000000001E-3"/>
    <n v="30"/>
    <n v="400"/>
    <m/>
    <s v="RELEASED AT HATCHERY BELOW SPAWNING GROUNDS"/>
    <s v="R-Clearwater R Low"/>
    <s v="H-Clearwater River, Up, H"/>
    <x v="24"/>
    <s v="BC"/>
    <s v="FRTH"/>
    <s v="TOMF"/>
    <s v="N"/>
    <n v="1.8953841846326147"/>
    <m/>
  </r>
  <r>
    <s v="T"/>
    <n v="4.0999999999999996"/>
    <n v="20171204"/>
    <s v="CDFO"/>
    <s v="CDFO"/>
    <n v="3"/>
    <s v="026316"/>
    <n v="0"/>
    <m/>
    <m/>
    <m/>
    <m/>
    <n v="1"/>
    <n v="2"/>
    <x v="11"/>
    <n v="19900516"/>
    <n v="19900518"/>
    <s v="2FS  UPFRR0158"/>
    <s v="2FS  UPFRH0158"/>
    <s v="2FS  UPFRS0158"/>
    <x v="1"/>
    <s v="H"/>
    <s v="B"/>
    <m/>
    <n v="7.1"/>
    <m/>
    <s v="N"/>
    <n v="5000"/>
    <n v="25427"/>
    <m/>
    <m/>
    <n v="5000"/>
    <n v="257"/>
    <m/>
    <m/>
    <m/>
    <n v="0.01"/>
    <n v="1"/>
    <m/>
    <m/>
    <s v="NECHAKO STUDY; ALSO SEE 2-63-17,18,19."/>
    <s v="R-Stuart R"/>
    <s v="H-Stuart River"/>
    <x v="2"/>
    <s v="BC"/>
    <s v="FRTH"/>
    <s v="UPFR"/>
    <s v="N"/>
    <n v="1.0107366185550793E-2"/>
    <m/>
  </r>
  <r>
    <s v="T"/>
    <n v="4.0999999999999996"/>
    <n v="20171204"/>
    <s v="CDFO"/>
    <s v="CDFO"/>
    <n v="3"/>
    <s v="022821"/>
    <n v="0"/>
    <m/>
    <m/>
    <m/>
    <m/>
    <n v="1"/>
    <n v="1"/>
    <x v="23"/>
    <n v="19850409"/>
    <n v="19850413"/>
    <s v="2FS  TOMMR0253"/>
    <s v="2FS  TOMMH0160"/>
    <s v="2FS  TOMMS0253"/>
    <x v="1"/>
    <s v="H"/>
    <s v="B"/>
    <m/>
    <n v="5"/>
    <m/>
    <s v="N"/>
    <n v="5000"/>
    <n v="32962"/>
    <m/>
    <m/>
    <n v="5000"/>
    <n v="678"/>
    <m/>
    <m/>
    <m/>
    <n v="2.0199999999999999E-2"/>
    <n v="1"/>
    <m/>
    <m/>
    <s v="IMPRINTED"/>
    <s v="R-Nicola R"/>
    <s v="H-Spius Creek H"/>
    <x v="7"/>
    <s v="BC"/>
    <s v="FRTH"/>
    <s v="TOMM"/>
    <s v="N"/>
    <n v="2.0569140222073904E-2"/>
    <m/>
  </r>
  <r>
    <s v="T"/>
    <n v="4.0999999999999996"/>
    <n v="20171204"/>
    <s v="CDFO"/>
    <s v="CDFO"/>
    <n v="3"/>
    <s v="022823"/>
    <n v="0"/>
    <m/>
    <m/>
    <m/>
    <m/>
    <n v="1"/>
    <n v="1"/>
    <x v="23"/>
    <n v="19850409"/>
    <n v="19850413"/>
    <s v="2FS  TOMMR0253"/>
    <s v="2FS  TOMMH0160"/>
    <s v="2FS  TOMMS0253"/>
    <x v="1"/>
    <s v="H"/>
    <s v="P"/>
    <m/>
    <n v="5.6"/>
    <m/>
    <s v="N"/>
    <n v="5000"/>
    <n v="35236"/>
    <m/>
    <m/>
    <n v="0"/>
    <n v="9881"/>
    <n v="5000"/>
    <n v="811"/>
    <m/>
    <n v="2.2499999999999999E-2"/>
    <n v="1"/>
    <m/>
    <m/>
    <s v="CONTROL FOR IMPRINT GROUP"/>
    <s v="R-Nicola R"/>
    <s v="H-Spius Creek H"/>
    <x v="7"/>
    <s v="BC"/>
    <s v="FRTH"/>
    <s v="TOMM"/>
    <s v="N"/>
    <n v="0.28042343058235897"/>
    <m/>
  </r>
  <r>
    <s v="T"/>
    <n v="4.0999999999999996"/>
    <n v="20171204"/>
    <s v="CDFO"/>
    <s v="CDFO"/>
    <n v="3"/>
    <s v="022822"/>
    <n v="0"/>
    <m/>
    <m/>
    <m/>
    <m/>
    <n v="1"/>
    <n v="1"/>
    <x v="23"/>
    <n v="19850409"/>
    <n v="19850413"/>
    <s v="2FS  TOMMR0253"/>
    <s v="2FS  TOMMH0160"/>
    <s v="2FS  TOMMS0253"/>
    <x v="1"/>
    <s v="H"/>
    <s v="P"/>
    <m/>
    <n v="5.6"/>
    <m/>
    <s v="N"/>
    <n v="5000"/>
    <n v="36817"/>
    <m/>
    <m/>
    <n v="0"/>
    <n v="10233"/>
    <n v="5000"/>
    <n v="511"/>
    <m/>
    <n v="1.37E-2"/>
    <n v="1"/>
    <m/>
    <m/>
    <s v="CONTROL FOR IMPRINT GROUP"/>
    <s v="R-Nicola R"/>
    <s v="H-Spius Creek H"/>
    <x v="7"/>
    <s v="BC"/>
    <s v="FRTH"/>
    <s v="TOMM"/>
    <s v="N"/>
    <n v="0.2779422549365782"/>
    <m/>
  </r>
  <r>
    <s v="T"/>
    <n v="4.0999999999999996"/>
    <n v="20171204"/>
    <s v="CDFO"/>
    <s v="CDFO"/>
    <n v="3"/>
    <s v="022551"/>
    <n v="0"/>
    <m/>
    <m/>
    <m/>
    <m/>
    <n v="1"/>
    <n v="1"/>
    <x v="15"/>
    <n v="19830621"/>
    <n v="19830622"/>
    <s v="2FS  LWFRR0107"/>
    <s v="2FS  LWFRH0107"/>
    <s v="2FS  LWFRS0107"/>
    <x v="1"/>
    <s v="H"/>
    <s v="P"/>
    <m/>
    <n v="5.6"/>
    <m/>
    <s v="N"/>
    <n v="5000"/>
    <n v="9405"/>
    <m/>
    <m/>
    <n v="0"/>
    <n v="1561"/>
    <n v="5000"/>
    <n v="6"/>
    <m/>
    <n v="5.9999999999999995E-4"/>
    <n v="1"/>
    <m/>
    <m/>
    <m/>
    <s v="R-Chilliwack R"/>
    <s v="H-Chilliwack River H"/>
    <x v="9"/>
    <s v="BC"/>
    <s v="FRTH"/>
    <s v="LWFR"/>
    <s v="N"/>
    <n v="0.16597554492291333"/>
    <m/>
  </r>
  <r>
    <s v="N"/>
    <n v="4.0999999999999996"/>
    <n v="20171204"/>
    <s v="CDFO"/>
    <s v="CDFO"/>
    <n v="3"/>
    <s v="!03NOCN9935"/>
    <m/>
    <m/>
    <m/>
    <m/>
    <m/>
    <n v="1"/>
    <n v="1"/>
    <x v="34"/>
    <n v="20000420"/>
    <n v="20000420"/>
    <s v="2FS  TOMMR0160"/>
    <s v="2FS  TOMMH0160"/>
    <s v="2FS  TOMMS0160"/>
    <x v="2"/>
    <s v="H"/>
    <s v="B"/>
    <m/>
    <n v="3.54"/>
    <n v="67"/>
    <s v="N"/>
    <m/>
    <m/>
    <m/>
    <m/>
    <n v="0"/>
    <n v="29991"/>
    <m/>
    <m/>
    <s v="W"/>
    <m/>
    <m/>
    <m/>
    <m/>
    <m/>
    <s v="R-Spius Cr"/>
    <s v="H-Spius Creek H"/>
    <x v="19"/>
    <s v="BC"/>
    <s v="FRTH"/>
    <s v="TOMM"/>
    <s v="N"/>
    <s v=""/>
    <m/>
  </r>
  <r>
    <s v="N"/>
    <n v="4.0999999999999996"/>
    <n v="20171204"/>
    <s v="CDFO"/>
    <s v="CDFO"/>
    <n v="3"/>
    <s v="!03NOCN0786"/>
    <m/>
    <m/>
    <m/>
    <m/>
    <m/>
    <n v="1"/>
    <n v="2"/>
    <x v="27"/>
    <n v="20080509"/>
    <n v="20080509"/>
    <s v="2FS  LWFRR0154"/>
    <s v="2FS  LWFRH0154"/>
    <s v="2FS  LWFRS0154"/>
    <x v="1"/>
    <s v="H"/>
    <s v="P"/>
    <m/>
    <n v="5.5"/>
    <m/>
    <s v="N"/>
    <m/>
    <m/>
    <m/>
    <m/>
    <n v="0"/>
    <n v="484867"/>
    <m/>
    <m/>
    <s v="B"/>
    <m/>
    <m/>
    <m/>
    <m/>
    <m/>
    <s v="R-Chehalis R"/>
    <s v="H-Chehalis River H"/>
    <x v="30"/>
    <s v="BC"/>
    <s v="FRTH"/>
    <s v="LWFR"/>
    <s v="N"/>
    <s v=""/>
    <m/>
  </r>
  <r>
    <s v="N"/>
    <n v="4.0999999999999996"/>
    <n v="20171204"/>
    <s v="CDFO"/>
    <s v="CDFO"/>
    <n v="3"/>
    <s v="!03NOCN0043"/>
    <m/>
    <m/>
    <m/>
    <m/>
    <m/>
    <n v="1"/>
    <n v="1"/>
    <x v="33"/>
    <n v="20010529"/>
    <n v="20010529"/>
    <s v="2FS  TOMMR0160"/>
    <s v="2FS  TOMMH0160"/>
    <s v="2FS  TOMMS0160"/>
    <x v="2"/>
    <s v="H"/>
    <s v="B"/>
    <m/>
    <n v="1.61"/>
    <n v="54"/>
    <s v="N"/>
    <m/>
    <m/>
    <m/>
    <m/>
    <n v="0"/>
    <n v="9839"/>
    <m/>
    <m/>
    <s v="W"/>
    <m/>
    <m/>
    <m/>
    <m/>
    <m/>
    <s v="R-Spius Cr"/>
    <s v="H-Spius Creek H"/>
    <x v="19"/>
    <s v="BC"/>
    <s v="FRTH"/>
    <s v="TOMM"/>
    <s v="N"/>
    <s v=""/>
    <m/>
  </r>
  <r>
    <s v="N"/>
    <n v="4.0999999999999996"/>
    <n v="20171204"/>
    <s v="CDFO"/>
    <s v="CDFO"/>
    <n v="3"/>
    <s v="!03NOCN0044"/>
    <m/>
    <m/>
    <m/>
    <m/>
    <m/>
    <n v="1"/>
    <n v="1"/>
    <x v="33"/>
    <n v="20010529"/>
    <n v="20010529"/>
    <s v="2FS  TOMMR1387"/>
    <s v="2FS  TOMMH0160"/>
    <s v="2FS  TOMMS1387"/>
    <x v="2"/>
    <s v="H"/>
    <s v="B"/>
    <m/>
    <n v="1.83"/>
    <n v="56"/>
    <s v="N"/>
    <m/>
    <m/>
    <m/>
    <m/>
    <n v="0"/>
    <n v="22384"/>
    <m/>
    <m/>
    <s v="W"/>
    <m/>
    <m/>
    <m/>
    <m/>
    <m/>
    <s v="R-Coldwater R"/>
    <s v="H-Spius Creek H"/>
    <x v="17"/>
    <s v="BC"/>
    <s v="FRTH"/>
    <s v="TOMM"/>
    <s v="N"/>
    <s v=""/>
    <m/>
  </r>
  <r>
    <s v="N"/>
    <n v="4.0999999999999996"/>
    <n v="20171204"/>
    <s v="CDFO"/>
    <s v="CDFO"/>
    <n v="3"/>
    <s v="!03NOCN0045"/>
    <m/>
    <m/>
    <m/>
    <m/>
    <m/>
    <n v="1"/>
    <n v="1"/>
    <x v="33"/>
    <n v="20010529"/>
    <n v="20010529"/>
    <s v="2FS  TOMMR6276"/>
    <s v="2FS  TOMMH0160"/>
    <s v="2FS  TOMMS0253"/>
    <x v="2"/>
    <s v="H"/>
    <s v="B"/>
    <m/>
    <n v="1.17"/>
    <n v="46"/>
    <s v="N"/>
    <m/>
    <m/>
    <m/>
    <m/>
    <n v="0"/>
    <n v="20025"/>
    <m/>
    <m/>
    <s v="B"/>
    <m/>
    <m/>
    <m/>
    <m/>
    <m/>
    <s v="R-Spahomin Cr"/>
    <s v="H-Spius Creek H"/>
    <x v="7"/>
    <s v="BC"/>
    <s v="FRTH"/>
    <s v="TOMM"/>
    <s v="N"/>
    <s v=""/>
    <m/>
  </r>
  <r>
    <s v="N"/>
    <n v="4.0999999999999996"/>
    <n v="20171204"/>
    <s v="CDFO"/>
    <s v="CDFO"/>
    <n v="3"/>
    <s v="!03NOCN0046"/>
    <m/>
    <m/>
    <m/>
    <m/>
    <m/>
    <n v="1"/>
    <n v="1"/>
    <x v="33"/>
    <n v="20010628"/>
    <n v="20010629"/>
    <s v="2FS  TOMMR0253"/>
    <s v="2FS  TOMMH0160"/>
    <s v="2FS  TOMMS0253"/>
    <x v="2"/>
    <s v="H"/>
    <s v="B"/>
    <m/>
    <n v="1.83"/>
    <n v="56"/>
    <s v="N"/>
    <m/>
    <m/>
    <m/>
    <m/>
    <n v="0"/>
    <n v="35338"/>
    <m/>
    <m/>
    <s v="W"/>
    <m/>
    <m/>
    <m/>
    <m/>
    <m/>
    <s v="R-Nicola R"/>
    <s v="H-Spius Creek H"/>
    <x v="7"/>
    <s v="BC"/>
    <s v="FRTH"/>
    <s v="TOMM"/>
    <s v="N"/>
    <s v=""/>
    <m/>
  </r>
  <r>
    <s v="N"/>
    <n v="4.0999999999999996"/>
    <n v="20171204"/>
    <s v="CDFO"/>
    <s v="CDFO"/>
    <n v="3"/>
    <s v="!03NOCN9531"/>
    <m/>
    <m/>
    <m/>
    <m/>
    <m/>
    <n v="1"/>
    <n v="2"/>
    <x v="16"/>
    <n v="19960501"/>
    <n v="19960502"/>
    <s v="2FS  TOMFR0161"/>
    <s v="2FS  TOMFH0289"/>
    <s v="2FS  TOMFS0161"/>
    <x v="4"/>
    <s v="H"/>
    <s v="B"/>
    <m/>
    <n v="0.5"/>
    <m/>
    <s v="N"/>
    <m/>
    <m/>
    <m/>
    <m/>
    <n v="0"/>
    <n v="110000"/>
    <m/>
    <m/>
    <s v="B"/>
    <m/>
    <m/>
    <m/>
    <m/>
    <s v="UNFED FRY - RELEASED EARLY DUE TO PROBLEM WITH REARING WATER INTAKE SYSTEM."/>
    <s v="R-Shuswap R Low"/>
    <s v="H-Kingfisher Creek/ TOMF"/>
    <x v="1"/>
    <s v="BC"/>
    <s v="FRTH"/>
    <s v="TOMF"/>
    <s v="N"/>
    <s v=""/>
    <m/>
  </r>
  <r>
    <s v="N"/>
    <n v="4.0999999999999996"/>
    <n v="20171204"/>
    <s v="CDFO"/>
    <s v="CDFO"/>
    <n v="3"/>
    <s v="!03NOCN9592"/>
    <m/>
    <m/>
    <m/>
    <m/>
    <m/>
    <n v="1"/>
    <n v="1"/>
    <x v="16"/>
    <n v="19960624"/>
    <n v="19960624"/>
    <s v="2FS  LWFRR0152"/>
    <s v="2FS  LWFRH0152"/>
    <s v="2FS  LWFRS0152"/>
    <x v="2"/>
    <s v="H"/>
    <s v="B"/>
    <m/>
    <n v="3.3"/>
    <m/>
    <s v="N"/>
    <m/>
    <m/>
    <m/>
    <m/>
    <n v="0"/>
    <n v="8000"/>
    <m/>
    <m/>
    <s v="B"/>
    <m/>
    <m/>
    <m/>
    <m/>
    <s v="FRY OUTPLANT."/>
    <s v="R-Birkenhead R"/>
    <s v="H-Birkenhead River H"/>
    <x v="12"/>
    <s v="BC"/>
    <s v="FRTH"/>
    <s v="LWFR"/>
    <s v="N"/>
    <s v=""/>
    <m/>
  </r>
  <r>
    <s v="N"/>
    <n v="4.0999999999999996"/>
    <n v="20171204"/>
    <s v="CDFO"/>
    <s v="CDFO"/>
    <n v="3"/>
    <s v="!03NOCN96122"/>
    <m/>
    <m/>
    <m/>
    <m/>
    <m/>
    <n v="1"/>
    <n v="1"/>
    <x v="32"/>
    <n v="19980409"/>
    <n v="19980414"/>
    <s v="2FS  TOMMR1387"/>
    <s v="2FS  TOMMH0160"/>
    <s v="2FS  TOMMS1387"/>
    <x v="3"/>
    <s v="H"/>
    <s v="B"/>
    <m/>
    <n v="21.4"/>
    <n v="119"/>
    <s v="N"/>
    <m/>
    <m/>
    <m/>
    <m/>
    <n v="0"/>
    <n v="49939"/>
    <m/>
    <m/>
    <s v="W"/>
    <m/>
    <m/>
    <m/>
    <m/>
    <s v="REL'D GROWOUT POND BY NWSFA"/>
    <s v="R-Coldwater R"/>
    <s v="H-Spius Creek H"/>
    <x v="17"/>
    <s v="BC"/>
    <s v="FRTH"/>
    <s v="TOMM"/>
    <s v="N"/>
    <s v=""/>
    <m/>
  </r>
  <r>
    <s v="N"/>
    <n v="4.0999999999999996"/>
    <n v="20171204"/>
    <s v="CDFO"/>
    <s v="CDFO"/>
    <n v="3"/>
    <s v="!03NOCN9883"/>
    <m/>
    <m/>
    <m/>
    <m/>
    <m/>
    <n v="1"/>
    <n v="3"/>
    <x v="19"/>
    <n v="19990528"/>
    <n v="19990528"/>
    <s v="2FS  LWFRR0499"/>
    <s v="2FS  LWFRH6037"/>
    <s v="2FS  LWFRS0107"/>
    <x v="1"/>
    <s v="H"/>
    <s v="B"/>
    <m/>
    <n v="3.1"/>
    <m/>
    <s v="N"/>
    <m/>
    <m/>
    <m/>
    <m/>
    <n v="0"/>
    <n v="3500"/>
    <m/>
    <m/>
    <s v="B"/>
    <m/>
    <m/>
    <m/>
    <m/>
    <s v="ENUMERATION DISCREPANCY."/>
    <s v="R-Coquitlam R"/>
    <s v="H-River Springs H"/>
    <x v="9"/>
    <s v="BC"/>
    <s v="FRTH"/>
    <s v="LWFR"/>
    <s v="N"/>
    <s v=""/>
    <m/>
  </r>
  <r>
    <s v="N"/>
    <n v="4.0999999999999996"/>
    <n v="20171204"/>
    <s v="CDFO"/>
    <s v="CDFO"/>
    <n v="3"/>
    <s v="!03NOCN9881"/>
    <m/>
    <m/>
    <m/>
    <m/>
    <m/>
    <n v="1"/>
    <n v="2"/>
    <x v="19"/>
    <n v="19990422"/>
    <n v="19990428"/>
    <s v="2FS  LWFRR0107"/>
    <s v="2FS  LWFRH0107"/>
    <s v="2FS  LWFRS0107"/>
    <x v="1"/>
    <s v="H"/>
    <s v="P"/>
    <m/>
    <n v="6.5"/>
    <m/>
    <s v="N"/>
    <m/>
    <m/>
    <m/>
    <m/>
    <n v="0"/>
    <n v="526035"/>
    <m/>
    <m/>
    <s v="B"/>
    <m/>
    <m/>
    <m/>
    <m/>
    <m/>
    <s v="R-Chilliwack R"/>
    <s v="H-Chilliwack River H"/>
    <x v="9"/>
    <s v="BC"/>
    <s v="FRTH"/>
    <s v="LWFR"/>
    <s v="N"/>
    <s v=""/>
    <m/>
  </r>
  <r>
    <s v="N"/>
    <n v="4.0999999999999996"/>
    <n v="20171204"/>
    <s v="CDFO"/>
    <s v="CDFO"/>
    <n v="3"/>
    <s v="!03NOCN9882"/>
    <m/>
    <m/>
    <m/>
    <m/>
    <m/>
    <n v="1"/>
    <n v="3"/>
    <x v="19"/>
    <n v="19990622"/>
    <n v="19990622"/>
    <s v="2FS  LWFRR0499"/>
    <s v="2FS  LWFRH0499"/>
    <s v="2FS  LWFRS0107"/>
    <x v="2"/>
    <s v="H"/>
    <s v="B"/>
    <m/>
    <n v="1.2"/>
    <m/>
    <s v="N"/>
    <m/>
    <m/>
    <m/>
    <m/>
    <n v="0"/>
    <n v="33591"/>
    <m/>
    <m/>
    <s v="B"/>
    <m/>
    <m/>
    <m/>
    <m/>
    <m/>
    <s v="R-Coquitlam R"/>
    <s v="H-Coquitlam River H"/>
    <x v="9"/>
    <s v="BC"/>
    <s v="FRTH"/>
    <s v="LWFR"/>
    <s v="N"/>
    <s v=""/>
    <m/>
  </r>
  <r>
    <s v="T"/>
    <n v="4.0999999999999996"/>
    <n v="20171204"/>
    <s v="CDFO"/>
    <s v="CDFO"/>
    <n v="3"/>
    <s v="024755"/>
    <n v="0"/>
    <m/>
    <m/>
    <m/>
    <m/>
    <n v="1"/>
    <n v="2"/>
    <x v="5"/>
    <n v="19880417"/>
    <n v="19880421"/>
    <s v="2FS  UPFRR0272"/>
    <s v="2FS  UPFRH0155"/>
    <s v="2FS  UPFRS0272"/>
    <x v="1"/>
    <s v="H"/>
    <s v="P"/>
    <m/>
    <n v="4.0999999999999996"/>
    <n v="70"/>
    <s v="N"/>
    <n v="5000"/>
    <n v="26644"/>
    <m/>
    <m/>
    <n v="0"/>
    <n v="226308"/>
    <n v="5000"/>
    <n v="93"/>
    <m/>
    <n v="3.5000000000000001E-3"/>
    <n v="1"/>
    <m/>
    <m/>
    <s v="REP. TAGS 024753,54,56"/>
    <s v="R-Chilko R"/>
    <s v="H-Quesnel River H"/>
    <x v="0"/>
    <s v="BC"/>
    <s v="FRTH"/>
    <s v="UPFR"/>
    <s v="N"/>
    <n v="8.4937697042486118"/>
    <m/>
  </r>
  <r>
    <s v="T"/>
    <n v="4.0999999999999996"/>
    <n v="20171204"/>
    <s v="CDFO"/>
    <s v="CDFO"/>
    <n v="3"/>
    <s v="025162"/>
    <n v="0"/>
    <m/>
    <m/>
    <m/>
    <m/>
    <n v="1"/>
    <n v="2"/>
    <x v="5"/>
    <n v="19880516"/>
    <n v="19880607"/>
    <s v="2FS  LWFRR0107"/>
    <s v="2FS  LWFRH0107"/>
    <s v="2FS  UPFRS0272"/>
    <x v="1"/>
    <s v="H"/>
    <s v="B"/>
    <m/>
    <n v="7.4"/>
    <m/>
    <s v="N"/>
    <n v="5000"/>
    <n v="24995"/>
    <m/>
    <m/>
    <n v="0"/>
    <n v="110961"/>
    <n v="5000"/>
    <n v="64"/>
    <s v="B"/>
    <n v="2.5999999999999999E-3"/>
    <n v="1"/>
    <m/>
    <m/>
    <s v="UPFR REDS. REPLICATE WITH 025161"/>
    <s v="R-Chilliwack R"/>
    <s v="H-Chilliwack River H"/>
    <x v="0"/>
    <s v="BC"/>
    <s v="FRTH"/>
    <s v="LWFR"/>
    <s v="N"/>
    <n v="4.439327865573115"/>
    <m/>
  </r>
  <r>
    <s v="T"/>
    <n v="4.0999999999999996"/>
    <n v="20171204"/>
    <s v="CDFO"/>
    <s v="CDFO"/>
    <n v="3"/>
    <s v="025202"/>
    <n v="0"/>
    <m/>
    <m/>
    <m/>
    <m/>
    <n v="1"/>
    <n v="1"/>
    <x v="5"/>
    <n v="19880405"/>
    <n v="19880502"/>
    <s v="2FS  TOMMR0253"/>
    <s v="2FS  TOMMH0160"/>
    <s v="2FS  TOMMS0253"/>
    <x v="1"/>
    <s v="H"/>
    <s v="P"/>
    <m/>
    <n v="5.4"/>
    <n v="67"/>
    <s v="N"/>
    <n v="5000"/>
    <n v="22654"/>
    <m/>
    <m/>
    <n v="0"/>
    <n v="67377"/>
    <n v="5000"/>
    <n v="91"/>
    <s v="W"/>
    <n v="4.0000000000000001E-3"/>
    <n v="1"/>
    <m/>
    <m/>
    <s v="TIME OF RELEASE-NORMAL SPRING RELEASE"/>
    <s v="R-Nicola R"/>
    <s v="H-Spius Creek H"/>
    <x v="7"/>
    <s v="BC"/>
    <s v="FRTH"/>
    <s v="TOMM"/>
    <s v="N"/>
    <n v="2.9741767458285513"/>
    <m/>
  </r>
  <r>
    <s v="N"/>
    <n v="4.0999999999999996"/>
    <n v="20171204"/>
    <s v="CDFO"/>
    <s v="CDFO"/>
    <n v="3"/>
    <s v="!03NOCN0304"/>
    <m/>
    <m/>
    <m/>
    <m/>
    <m/>
    <n v="1"/>
    <n v="2"/>
    <x v="21"/>
    <n v="20040602"/>
    <n v="20040602"/>
    <s v="2FS  LWFRR0458"/>
    <s v="2FS  LWFRH0150"/>
    <s v="2FS  LWFRS1155"/>
    <x v="1"/>
    <s v="H"/>
    <s v="B"/>
    <m/>
    <n v="8.6999999999999993"/>
    <n v="94"/>
    <s v="N"/>
    <m/>
    <m/>
    <m/>
    <m/>
    <n v="0"/>
    <n v="22564"/>
    <m/>
    <m/>
    <s v="B"/>
    <m/>
    <m/>
    <m/>
    <m/>
    <s v="STARTED WITH BROOD 2002."/>
    <s v="R-Hope Sl"/>
    <s v="H-Inch Creek H"/>
    <x v="23"/>
    <s v="BC"/>
    <s v="FRTH"/>
    <s v="LWFR"/>
    <s v="N"/>
    <s v=""/>
    <m/>
  </r>
  <r>
    <s v="N"/>
    <n v="4.0999999999999996"/>
    <n v="20171204"/>
    <s v="CDFO"/>
    <s v="CDFO"/>
    <n v="3"/>
    <s v="!03NOCN0471"/>
    <m/>
    <m/>
    <m/>
    <m/>
    <m/>
    <n v="1"/>
    <n v="1"/>
    <x v="29"/>
    <n v="20050418"/>
    <n v="20050418"/>
    <s v="2FS  TOMMR0253"/>
    <s v="2FS  TOMMH0160"/>
    <s v="2FS  TOMMS0253"/>
    <x v="2"/>
    <s v="H"/>
    <s v="B"/>
    <m/>
    <n v="0.34"/>
    <n v="35"/>
    <s v="N"/>
    <m/>
    <m/>
    <m/>
    <m/>
    <n v="0"/>
    <n v="3205"/>
    <m/>
    <m/>
    <s v="B"/>
    <m/>
    <m/>
    <m/>
    <m/>
    <s v="RELEASED UPSTREAM OF THE SUNSHINE VALLEY ROAD WEST BRIDGE"/>
    <s v="R-Nicola R"/>
    <s v="H-Spius Creek H"/>
    <x v="7"/>
    <s v="BC"/>
    <s v="FRTH"/>
    <s v="TOMM"/>
    <s v="N"/>
    <s v=""/>
    <m/>
  </r>
  <r>
    <s v="T"/>
    <n v="4.0999999999999996"/>
    <n v="20171204"/>
    <s v="CDFO"/>
    <s v="CDFO"/>
    <n v="3"/>
    <s v="023010"/>
    <n v="0"/>
    <m/>
    <m/>
    <m/>
    <m/>
    <n v="1"/>
    <n v="2"/>
    <x v="23"/>
    <n v="198504"/>
    <n v="19850422"/>
    <s v="2FS  UPFRR0155"/>
    <s v="2FS  UPFRH0155"/>
    <s v="2FS  UPFRS0155"/>
    <x v="2"/>
    <s v="H"/>
    <s v="B"/>
    <m/>
    <n v="2.6"/>
    <m/>
    <s v="N"/>
    <n v="5000"/>
    <n v="27914"/>
    <m/>
    <m/>
    <n v="5000"/>
    <n v="302"/>
    <n v="0"/>
    <n v="271"/>
    <m/>
    <n v="1.0699999999999999E-2"/>
    <n v="1"/>
    <m/>
    <m/>
    <s v="EARLY TIMING RELEASE - RED X RED"/>
    <s v="R-Quesnel R"/>
    <s v="H-Quesnel River H"/>
    <x v="5"/>
    <s v="BC"/>
    <s v="FRTH"/>
    <s v="UPFR"/>
    <s v="N"/>
    <n v="1.0818943899118721E-2"/>
    <m/>
  </r>
  <r>
    <s v="N"/>
    <n v="4.0999999999999996"/>
    <n v="20171204"/>
    <s v="CDFO"/>
    <s v="CDFO"/>
    <n v="3"/>
    <s v="!03NOCN0475"/>
    <m/>
    <m/>
    <m/>
    <m/>
    <m/>
    <n v="1"/>
    <n v="1"/>
    <x v="29"/>
    <n v="20050504"/>
    <n v="20050504"/>
    <s v="2FS  TOMMR1387"/>
    <s v="2FS  TOMMH0160"/>
    <s v="2FS  TOMMS1387"/>
    <x v="2"/>
    <s v="H"/>
    <s v="B"/>
    <m/>
    <n v="1.29"/>
    <n v="49"/>
    <s v="N"/>
    <m/>
    <m/>
    <m/>
    <m/>
    <n v="0"/>
    <n v="24780"/>
    <m/>
    <m/>
    <s v="B"/>
    <m/>
    <m/>
    <m/>
    <m/>
    <s v="RELEASED AT 7 DIFFERENT SITES IN THE UPPER COLDWATER R"/>
    <s v="R-Coldwater R"/>
    <s v="H-Spius Creek H"/>
    <x v="17"/>
    <s v="BC"/>
    <s v="FRTH"/>
    <s v="TOMM"/>
    <s v="N"/>
    <s v=""/>
    <m/>
  </r>
  <r>
    <s v="T"/>
    <n v="4.0999999999999996"/>
    <n v="20171204"/>
    <s v="CDFO"/>
    <s v="CDFO"/>
    <n v="3"/>
    <s v="023012"/>
    <n v="0"/>
    <m/>
    <m/>
    <m/>
    <m/>
    <n v="1"/>
    <n v="2"/>
    <x v="23"/>
    <n v="198504"/>
    <n v="19850422"/>
    <s v="2FS  UPFRR0155"/>
    <s v="2FS  UPFRH0155"/>
    <s v="2FS  UPFRS0155"/>
    <x v="2"/>
    <s v="H"/>
    <s v="B"/>
    <m/>
    <n v="2.6"/>
    <m/>
    <s v="N"/>
    <n v="5000"/>
    <n v="5663"/>
    <m/>
    <m/>
    <n v="0"/>
    <n v="271"/>
    <n v="5000"/>
    <n v="51"/>
    <m/>
    <n v="8.8999999999999999E-3"/>
    <n v="1"/>
    <m/>
    <m/>
    <s v="EARLY TIMING RELEASE - RED X RED"/>
    <s v="R-Quesnel R"/>
    <s v="H-Quesnel River H"/>
    <x v="5"/>
    <s v="BC"/>
    <s v="FRTH"/>
    <s v="UPFR"/>
    <s v="N"/>
    <n v="4.7854494084407555E-2"/>
    <m/>
  </r>
  <r>
    <s v="T"/>
    <n v="4.0999999999999996"/>
    <n v="20171204"/>
    <s v="CDFO"/>
    <s v="CDFO"/>
    <n v="3"/>
    <s v="023033"/>
    <n v="0"/>
    <m/>
    <m/>
    <m/>
    <m/>
    <n v="1"/>
    <n v="1"/>
    <x v="23"/>
    <n v="198504"/>
    <n v="19850405"/>
    <s v="2FS  UPFRR0412"/>
    <s v="2FS  UPFRH0155"/>
    <s v="2FS  UPFRS0412"/>
    <x v="1"/>
    <s v="H"/>
    <s v="P"/>
    <m/>
    <n v="6.1"/>
    <m/>
    <s v="N"/>
    <n v="5000"/>
    <n v="22083"/>
    <m/>
    <m/>
    <n v="0"/>
    <n v="2651"/>
    <n v="5000"/>
    <n v="494"/>
    <m/>
    <n v="2.1899999999999999E-2"/>
    <n v="1"/>
    <m/>
    <m/>
    <m/>
    <s v="R-James Cr"/>
    <s v="H-Quesnel River H"/>
    <x v="27"/>
    <s v="BC"/>
    <s v="FRTH"/>
    <s v="UPFR"/>
    <s v="N"/>
    <n v="0.12004709505049133"/>
    <m/>
  </r>
  <r>
    <s v="T"/>
    <n v="4.0999999999999996"/>
    <n v="20171204"/>
    <s v="CDFO"/>
    <s v="CDFO"/>
    <n v="3"/>
    <s v="023043"/>
    <n v="0"/>
    <m/>
    <m/>
    <m/>
    <m/>
    <n v="1"/>
    <n v="3"/>
    <x v="23"/>
    <n v="198506"/>
    <n v="19850622"/>
    <s v="2FS  LWFRR0154"/>
    <s v="2FS  LWFRH0154"/>
    <s v="2FS  LWFRS0229"/>
    <x v="1"/>
    <s v="H"/>
    <s v="P"/>
    <m/>
    <n v="4"/>
    <m/>
    <s v="N"/>
    <n v="5000"/>
    <n v="25341"/>
    <m/>
    <m/>
    <n v="0"/>
    <n v="57705"/>
    <n v="5000"/>
    <n v="2113"/>
    <m/>
    <n v="7.6999999999999999E-2"/>
    <n v="27"/>
    <m/>
    <m/>
    <m/>
    <s v="R-Chehalis R"/>
    <s v="H-Chehalis River H"/>
    <x v="14"/>
    <s v="BC"/>
    <s v="FRTH"/>
    <s v="LWFR"/>
    <s v="N"/>
    <n v="2.2771398129513436"/>
    <m/>
  </r>
  <r>
    <s v="T"/>
    <n v="4.0999999999999996"/>
    <n v="20171204"/>
    <s v="CDFO"/>
    <s v="CDFO"/>
    <n v="3"/>
    <s v="023027"/>
    <n v="0"/>
    <m/>
    <m/>
    <m/>
    <m/>
    <n v="1"/>
    <n v="1"/>
    <x v="23"/>
    <n v="198504"/>
    <n v="19850410"/>
    <s v="2FS  UPFRR2311"/>
    <s v="2FS  UPFRH0155"/>
    <s v="2FS  UPFRS2311"/>
    <x v="1"/>
    <s v="H"/>
    <s v="B"/>
    <m/>
    <n v="4.3"/>
    <m/>
    <s v="N"/>
    <n v="5000"/>
    <n v="26623"/>
    <m/>
    <m/>
    <n v="0"/>
    <n v="38190"/>
    <n v="5000"/>
    <n v="63"/>
    <s v="B"/>
    <n v="2.3999999999999998E-3"/>
    <n v="1"/>
    <m/>
    <m/>
    <s v="TIME OF RELEASE: EARLY. SEE 023026(EARLY), 023024-25(LATE)"/>
    <s v="R-West Road R"/>
    <s v="H-Quesnel River H"/>
    <x v="45"/>
    <s v="BC"/>
    <s v="FRTH"/>
    <s v="UPFR"/>
    <s v="N"/>
    <n v="1.4344739510949178"/>
    <m/>
  </r>
  <r>
    <s v="T"/>
    <n v="4.0999999999999996"/>
    <n v="20171204"/>
    <s v="CDFO"/>
    <s v="CDFO"/>
    <n v="3"/>
    <s v="023028"/>
    <n v="0"/>
    <m/>
    <m/>
    <m/>
    <m/>
    <n v="1"/>
    <n v="1"/>
    <x v="23"/>
    <n v="198504"/>
    <n v="19850408"/>
    <s v="2FS  UPFRR0263"/>
    <s v="2FS  UPFRH0155"/>
    <s v="2FS  UPFRS0263"/>
    <x v="1"/>
    <s v="H"/>
    <s v="B"/>
    <m/>
    <n v="3.7"/>
    <m/>
    <s v="N"/>
    <n v="5000"/>
    <n v="27837"/>
    <m/>
    <m/>
    <n v="0"/>
    <n v="381"/>
    <n v="5000"/>
    <n v="278"/>
    <s v="B"/>
    <n v="9.9000000000000008E-3"/>
    <n v="1"/>
    <m/>
    <m/>
    <s v="IMPRINTING: HELD 1 WK"/>
    <s v="R-Bowron R"/>
    <s v="H-Quesnel River H"/>
    <x v="26"/>
    <s v="BC"/>
    <s v="FRTH"/>
    <s v="UPFR"/>
    <s v="N"/>
    <n v="1.3686819700398751E-2"/>
    <m/>
  </r>
  <r>
    <s v="N"/>
    <n v="4.0999999999999996"/>
    <n v="20171204"/>
    <s v="CDFO"/>
    <s v="CDFO"/>
    <n v="3"/>
    <s v="!03NOCN9857"/>
    <m/>
    <m/>
    <m/>
    <m/>
    <m/>
    <n v="1"/>
    <n v="2"/>
    <x v="19"/>
    <n v="19990612"/>
    <n v="19990612"/>
    <s v="2FS  UPFRR2692"/>
    <s v="2FS  UPFRH1625"/>
    <s v="2FS  UPFRS0155"/>
    <x v="1"/>
    <s v="H"/>
    <s v="P"/>
    <m/>
    <n v="8"/>
    <m/>
    <s v="W"/>
    <m/>
    <m/>
    <m/>
    <m/>
    <n v="0"/>
    <n v="2000"/>
    <m/>
    <m/>
    <s v="B"/>
    <m/>
    <m/>
    <m/>
    <m/>
    <s v="6000 DIED DURING TRIP BACK TO QUESNEL FOR RELEASE - LOW DO."/>
    <s v="R-Quesnel Lk"/>
    <s v="H-Salmon River/ UPFR H"/>
    <x v="5"/>
    <s v="BC"/>
    <s v="FRTH"/>
    <s v="UPFR"/>
    <s v="N"/>
    <s v=""/>
    <m/>
  </r>
  <r>
    <s v="T"/>
    <n v="4.0999999999999996"/>
    <n v="20171204"/>
    <s v="CDFO"/>
    <s v="CDFO"/>
    <n v="3"/>
    <s v="022412"/>
    <n v="0"/>
    <m/>
    <m/>
    <m/>
    <m/>
    <n v="1"/>
    <n v="1"/>
    <x v="15"/>
    <n v="198304"/>
    <n v="19830429"/>
    <s v="2FS  UPFRR0263"/>
    <s v="2FS  UPFRH0155"/>
    <s v="2FS  UPFRS0263"/>
    <x v="1"/>
    <s v="H"/>
    <s v="B"/>
    <m/>
    <n v="3.4"/>
    <m/>
    <s v="N"/>
    <n v="5000"/>
    <n v="77200"/>
    <m/>
    <m/>
    <n v="5000"/>
    <n v="377"/>
    <m/>
    <m/>
    <m/>
    <n v="4.8999999999999998E-3"/>
    <n v="70"/>
    <m/>
    <m/>
    <s v="IMPRINTING: HELD 1 WK"/>
    <s v="R-Bowron R"/>
    <s v="H-Quesnel River H"/>
    <x v="26"/>
    <s v="BC"/>
    <s v="FRTH"/>
    <s v="UPFR"/>
    <s v="N"/>
    <n v="4.8834196891191714E-3"/>
    <m/>
  </r>
  <r>
    <s v="T"/>
    <n v="4.0999999999999996"/>
    <n v="20171204"/>
    <s v="CDFO"/>
    <s v="CDFO"/>
    <n v="3"/>
    <s v="024306"/>
    <n v="0"/>
    <m/>
    <m/>
    <m/>
    <m/>
    <n v="1"/>
    <n v="2"/>
    <x v="9"/>
    <n v="198705"/>
    <n v="19870525"/>
    <s v="2FS  TOMFR0156"/>
    <s v="2FS  TOMFH0156"/>
    <s v="2FS  TOMFS0156"/>
    <x v="2"/>
    <s v="H"/>
    <s v="B"/>
    <m/>
    <n v="3.8"/>
    <m/>
    <s v="N"/>
    <n v="5000"/>
    <n v="26635"/>
    <m/>
    <m/>
    <n v="0"/>
    <n v="58825"/>
    <n v="5000"/>
    <n v="204"/>
    <m/>
    <n v="7.6E-3"/>
    <n v="6"/>
    <m/>
    <m/>
    <s v="TIME OF RELEASE:SMOLT. SEE 024301-05(SM), 024553-55(FALL),024201-03(1+)"/>
    <s v="R-Eagle R"/>
    <s v="H-Eagle River H"/>
    <x v="6"/>
    <s v="BC"/>
    <s v="FRTH"/>
    <s v="TOMF"/>
    <s v="N"/>
    <n v="2.2085601651961704"/>
    <m/>
  </r>
  <r>
    <s v="T"/>
    <n v="4.0999999999999996"/>
    <n v="20171204"/>
    <s v="CDFO"/>
    <s v="CDFO"/>
    <n v="3"/>
    <s v="024313"/>
    <n v="0"/>
    <m/>
    <m/>
    <m/>
    <m/>
    <n v="1"/>
    <n v="2"/>
    <x v="5"/>
    <n v="198902"/>
    <n v="19890224"/>
    <s v="2FS  TOMFR0156"/>
    <s v="2FS  TOMFH0156"/>
    <s v="2FS  TOMFS0156"/>
    <x v="3"/>
    <s v="H"/>
    <s v="P"/>
    <m/>
    <n v="19.3"/>
    <m/>
    <s v="N"/>
    <n v="5000"/>
    <n v="37965"/>
    <m/>
    <m/>
    <m/>
    <m/>
    <m/>
    <m/>
    <m/>
    <m/>
    <n v="3"/>
    <m/>
    <m/>
    <s v="TIME OF RELEASE: EARLY YEARLING. SEE 024314-15"/>
    <s v="R-Eagle R"/>
    <s v="H-Eagle River H"/>
    <x v="6"/>
    <s v="BC"/>
    <s v="FRTH"/>
    <s v="TOMF"/>
    <s v="N"/>
    <n v="0"/>
    <m/>
  </r>
  <r>
    <s v="T"/>
    <n v="4.0999999999999996"/>
    <n v="20171204"/>
    <s v="CDFO"/>
    <s v="CDFO"/>
    <n v="3"/>
    <s v="023308"/>
    <n v="0"/>
    <m/>
    <m/>
    <m/>
    <m/>
    <n v="1"/>
    <n v="1"/>
    <x v="23"/>
    <n v="198505"/>
    <n v="19850530"/>
    <s v="2FS  TOMFR0132"/>
    <s v="2FS  TOMFH0156"/>
    <s v="2FS  TOMFS0132"/>
    <x v="1"/>
    <s v="H"/>
    <s v="P"/>
    <m/>
    <n v="4"/>
    <m/>
    <s v="N"/>
    <n v="5000"/>
    <n v="81497"/>
    <m/>
    <m/>
    <n v="0"/>
    <n v="34459"/>
    <n v="5000"/>
    <n v="100"/>
    <m/>
    <n v="1.1999999999999999E-3"/>
    <n v="4"/>
    <m/>
    <m/>
    <m/>
    <s v="R-Salmon R/TOMF"/>
    <s v="H-Eagle River H"/>
    <x v="28"/>
    <s v="BC"/>
    <s v="FRTH"/>
    <s v="TOMF"/>
    <s v="N"/>
    <n v="0.42282538007534021"/>
    <m/>
  </r>
  <r>
    <s v="T"/>
    <n v="4.0999999999999996"/>
    <n v="20171204"/>
    <s v="CDFO"/>
    <s v="CDFO"/>
    <n v="3"/>
    <s v="024019"/>
    <n v="0"/>
    <m/>
    <m/>
    <m/>
    <m/>
    <n v="1"/>
    <n v="1"/>
    <x v="3"/>
    <n v="198605"/>
    <n v="19860523"/>
    <s v="2FS  TOMFR0132"/>
    <s v="2FS  TOMFH0156"/>
    <s v="2FS  TOMFS0132"/>
    <x v="1"/>
    <s v="H"/>
    <s v="P"/>
    <m/>
    <n v="3.5"/>
    <m/>
    <s v="N"/>
    <n v="5000"/>
    <n v="27336"/>
    <m/>
    <m/>
    <n v="0"/>
    <n v="47169"/>
    <m/>
    <m/>
    <m/>
    <m/>
    <n v="4"/>
    <m/>
    <m/>
    <m/>
    <s v="R-Salmon R/TOMF"/>
    <s v="H-Eagle River H"/>
    <x v="28"/>
    <s v="BC"/>
    <s v="FRTH"/>
    <s v="TOMF"/>
    <s v="N"/>
    <n v="1.7255267778753292"/>
    <m/>
  </r>
  <r>
    <s v="T"/>
    <n v="4.0999999999999996"/>
    <n v="20171204"/>
    <s v="CDFO"/>
    <s v="CDFO"/>
    <n v="3"/>
    <s v="184551"/>
    <n v="0"/>
    <m/>
    <m/>
    <m/>
    <m/>
    <n v="1"/>
    <n v="3"/>
    <x v="33"/>
    <n v="20010601"/>
    <n v="20010604"/>
    <s v="2FS  LWFRR0154"/>
    <s v="2FS  LWFRH0154"/>
    <s v="2FS  LWFRS0229"/>
    <x v="1"/>
    <s v="H"/>
    <s v="B"/>
    <m/>
    <n v="4.7300000000000004"/>
    <n v="76"/>
    <s v="N"/>
    <n v="5000"/>
    <n v="49912"/>
    <m/>
    <m/>
    <n v="0"/>
    <n v="347817"/>
    <n v="5000"/>
    <n v="125"/>
    <s v="B"/>
    <n v="2.5000000000000001E-3"/>
    <n v="30"/>
    <n v="2013"/>
    <m/>
    <s v="LARGE SMOLT SIZE AND LATE RELEASE DATE. COMPARE TO 184550 (EARLY RELEASE)."/>
    <s v="R-Chehalis R"/>
    <s v="H-Chehalis River H"/>
    <x v="14"/>
    <s v="BC"/>
    <s v="FRTH"/>
    <s v="LWFR"/>
    <s v="N"/>
    <n v="6.9686047443500563"/>
    <m/>
  </r>
  <r>
    <s v="T"/>
    <n v="4.0999999999999996"/>
    <n v="20171204"/>
    <s v="CDFO"/>
    <s v="CDFO"/>
    <n v="3"/>
    <s v="023609"/>
    <n v="0"/>
    <m/>
    <m/>
    <m/>
    <m/>
    <n v="1"/>
    <n v="1"/>
    <x v="3"/>
    <n v="198605"/>
    <n v="19860502"/>
    <s v="2FS  UPFRR0263"/>
    <s v="2FS  UPFRH0155"/>
    <s v="2FS  UPFRS0263"/>
    <x v="1"/>
    <s v="H"/>
    <s v="P"/>
    <m/>
    <n v="3.1"/>
    <m/>
    <s v="N"/>
    <n v="5000"/>
    <n v="25173"/>
    <m/>
    <m/>
    <n v="0"/>
    <n v="11249"/>
    <n v="5000"/>
    <n v="223"/>
    <m/>
    <n v="8.8000000000000005E-3"/>
    <n v="1"/>
    <m/>
    <m/>
    <m/>
    <s v="R-Bowron R"/>
    <s v="H-Quesnel River H"/>
    <x v="26"/>
    <s v="BC"/>
    <s v="FRTH"/>
    <s v="UPFR"/>
    <s v="N"/>
    <n v="0.44686767568426489"/>
    <m/>
  </r>
  <r>
    <s v="T"/>
    <n v="4.0999999999999996"/>
    <n v="20171204"/>
    <s v="CDFO"/>
    <s v="CDFO"/>
    <n v="3"/>
    <s v="023612"/>
    <n v="0"/>
    <m/>
    <m/>
    <m/>
    <m/>
    <n v="1"/>
    <n v="1"/>
    <x v="3"/>
    <n v="198604"/>
    <n v="19860428"/>
    <s v="2FS  UPFRR0280"/>
    <s v="2FS  UPFRH0155"/>
    <s v="2FS  UPFRS0280"/>
    <x v="1"/>
    <s v="H"/>
    <s v="P"/>
    <m/>
    <n v="3.5"/>
    <m/>
    <s v="N"/>
    <n v="5000"/>
    <n v="25152"/>
    <m/>
    <m/>
    <n v="0"/>
    <n v="26313"/>
    <m/>
    <m/>
    <m/>
    <m/>
    <n v="1"/>
    <m/>
    <m/>
    <s v="ALSO SEE 023613 AND 023614"/>
    <s v="R-Baezaeko R"/>
    <s v="H-Quesnel River H"/>
    <x v="38"/>
    <s v="BC"/>
    <s v="FRTH"/>
    <s v="UPFR"/>
    <s v="N"/>
    <n v="1.0461593511450382"/>
    <m/>
  </r>
  <r>
    <s v="T"/>
    <n v="4.0999999999999996"/>
    <n v="20171204"/>
    <s v="CDFO"/>
    <s v="CDFO"/>
    <n v="3"/>
    <s v="023613"/>
    <n v="0"/>
    <m/>
    <m/>
    <m/>
    <m/>
    <n v="1"/>
    <n v="1"/>
    <x v="3"/>
    <n v="198604"/>
    <n v="19860428"/>
    <s v="2FS  UPFRR0280"/>
    <s v="2FS  UPFRH0155"/>
    <s v="2FS  UPFRS0280"/>
    <x v="1"/>
    <s v="H"/>
    <s v="P"/>
    <m/>
    <n v="3.5"/>
    <m/>
    <s v="N"/>
    <n v="5000"/>
    <n v="25135"/>
    <m/>
    <m/>
    <n v="0"/>
    <n v="26314"/>
    <n v="5000"/>
    <n v="17"/>
    <m/>
    <n v="6.9999999999999999E-4"/>
    <n v="1"/>
    <m/>
    <m/>
    <s v="ALSO SEE 023612 AND 023614"/>
    <s v="R-Baezaeko R"/>
    <s v="H-Quesnel River H"/>
    <x v="38"/>
    <s v="BC"/>
    <s v="FRTH"/>
    <s v="UPFR"/>
    <s v="N"/>
    <n v="1.0469067037994828"/>
    <m/>
  </r>
  <r>
    <s v="N"/>
    <n v="4.0999999999999996"/>
    <n v="20171204"/>
    <s v="CDFO"/>
    <s v="CDFO"/>
    <n v="3"/>
    <s v="!03NOCN9324"/>
    <m/>
    <m/>
    <m/>
    <m/>
    <m/>
    <n v="1"/>
    <n v="2"/>
    <x v="18"/>
    <n v="199405"/>
    <n v="19940506"/>
    <s v="2FS  UPFRR1619"/>
    <s v="2FS  TOMMH0160"/>
    <s v="2FS  UPFRS1619"/>
    <x v="2"/>
    <s v="H"/>
    <s v="B"/>
    <m/>
    <n v="1.1000000000000001"/>
    <n v="46"/>
    <s v="N"/>
    <m/>
    <m/>
    <m/>
    <m/>
    <n v="0"/>
    <n v="34867"/>
    <m/>
    <m/>
    <s v="W"/>
    <m/>
    <m/>
    <m/>
    <m/>
    <m/>
    <s v="R-Bridge R"/>
    <s v="H-Spius Creek H"/>
    <x v="18"/>
    <s v="BC"/>
    <s v="FRTH"/>
    <s v="UPFR"/>
    <s v="N"/>
    <s v=""/>
    <m/>
  </r>
  <r>
    <s v="T"/>
    <n v="4.0999999999999996"/>
    <n v="20171204"/>
    <s v="CDFO"/>
    <s v="CDFO"/>
    <n v="3"/>
    <s v="025160"/>
    <n v="0"/>
    <m/>
    <m/>
    <m/>
    <m/>
    <n v="1"/>
    <n v="1"/>
    <x v="5"/>
    <n v="198805"/>
    <n v="19880517"/>
    <s v="2FS  LWFRR0107"/>
    <s v="2FS  LWFRH0107"/>
    <s v="2FS  UPFRS0262"/>
    <x v="1"/>
    <s v="H"/>
    <s v="B"/>
    <m/>
    <n v="6.6"/>
    <m/>
    <s v="N"/>
    <n v="5000"/>
    <n v="24773"/>
    <m/>
    <m/>
    <n v="0"/>
    <n v="181469"/>
    <n v="5000"/>
    <n v="316"/>
    <s v="B"/>
    <n v="1.26E-2"/>
    <n v="1"/>
    <m/>
    <m/>
    <s v="UPFR REDS. REPLICATE WITH 025159"/>
    <s v="R-Chilliwack R"/>
    <s v="H-Chilliwack River H"/>
    <x v="21"/>
    <s v="BC"/>
    <s v="FRTH"/>
    <s v="LWFR"/>
    <s v="N"/>
    <n v="7.3252734832277078"/>
    <m/>
  </r>
  <r>
    <s v="T"/>
    <n v="4.0999999999999996"/>
    <n v="20171204"/>
    <s v="CDFO"/>
    <s v="CDFO"/>
    <n v="3"/>
    <s v="024738"/>
    <n v="0"/>
    <m/>
    <m/>
    <m/>
    <m/>
    <n v="1"/>
    <n v="3"/>
    <x v="5"/>
    <n v="198804"/>
    <n v="19880415"/>
    <s v="2FS  LWFRR0154"/>
    <s v="2FS  LWFRH0154"/>
    <s v="2FS  LWFRS0229"/>
    <x v="2"/>
    <s v="H"/>
    <s v="B"/>
    <m/>
    <n v="1.7"/>
    <n v="58"/>
    <s v="N"/>
    <n v="5000"/>
    <n v="26947"/>
    <m/>
    <m/>
    <n v="0"/>
    <n v="47550"/>
    <n v="5000"/>
    <n v="103"/>
    <s v="W"/>
    <n v="3.8E-3"/>
    <n v="7"/>
    <m/>
    <m/>
    <s v="TIME AND SIZE: SPRING FRY"/>
    <s v="R-Chehalis R"/>
    <s v="H-Chehalis River H"/>
    <x v="14"/>
    <s v="BC"/>
    <s v="FRTH"/>
    <s v="LWFR"/>
    <s v="N"/>
    <n v="1.7645749062975471"/>
    <m/>
  </r>
  <r>
    <s v="T"/>
    <n v="4.0999999999999996"/>
    <n v="20171204"/>
    <s v="CDFO"/>
    <s v="CDFO"/>
    <n v="3"/>
    <s v="024739"/>
    <n v="0"/>
    <m/>
    <m/>
    <m/>
    <m/>
    <n v="1"/>
    <n v="3"/>
    <x v="5"/>
    <n v="198805"/>
    <n v="19880501"/>
    <s v="2FS  LWFRR0154"/>
    <s v="2FS  LWFRH0154"/>
    <s v="2FS  LWFRS0229"/>
    <x v="2"/>
    <s v="H"/>
    <s v="B"/>
    <m/>
    <n v="2.5"/>
    <n v="63"/>
    <s v="N"/>
    <n v="5000"/>
    <n v="26782"/>
    <m/>
    <m/>
    <n v="0"/>
    <n v="47355"/>
    <n v="5000"/>
    <n v="320"/>
    <s v="W"/>
    <n v="1.18E-2"/>
    <n v="15"/>
    <m/>
    <m/>
    <s v="TIME AND SIZE: SPRING"/>
    <s v="R-Chehalis R"/>
    <s v="H-Chehalis River H"/>
    <x v="14"/>
    <s v="BC"/>
    <s v="FRTH"/>
    <s v="LWFR"/>
    <s v="N"/>
    <n v="1.7681651855723994"/>
    <m/>
  </r>
  <r>
    <s v="N"/>
    <n v="4.0999999999999996"/>
    <n v="20171204"/>
    <s v="CDFO"/>
    <s v="CDFO"/>
    <n v="3"/>
    <s v="!03NOCN8723"/>
    <m/>
    <m/>
    <m/>
    <m/>
    <m/>
    <n v="1"/>
    <n v="2"/>
    <x v="5"/>
    <n v="198804"/>
    <n v="19880418"/>
    <s v="2FS  UPFRR0158"/>
    <s v="2FS  UPFRH0158"/>
    <s v="2FS  UPFRS0158"/>
    <x v="1"/>
    <s v="H"/>
    <s v="P"/>
    <m/>
    <n v="4.8499999999999996"/>
    <m/>
    <s v="N"/>
    <m/>
    <m/>
    <m/>
    <m/>
    <n v="0"/>
    <n v="13500"/>
    <m/>
    <m/>
    <s v="B"/>
    <m/>
    <m/>
    <m/>
    <m/>
    <m/>
    <s v="R-Stuart R"/>
    <s v="H-Stuart River"/>
    <x v="2"/>
    <s v="BC"/>
    <s v="FRTH"/>
    <s v="UPFR"/>
    <s v="N"/>
    <s v=""/>
    <m/>
  </r>
  <r>
    <s v="N"/>
    <n v="4.0999999999999996"/>
    <n v="20171204"/>
    <s v="CDFO"/>
    <s v="CDFO"/>
    <n v="3"/>
    <s v="!03NOCN9008"/>
    <m/>
    <m/>
    <m/>
    <m/>
    <m/>
    <n v="1"/>
    <n v="2"/>
    <x v="28"/>
    <n v="199107"/>
    <n v="19910722"/>
    <s v="2FS  UPFRR2737"/>
    <s v="2FS  UPFRH0155"/>
    <s v="2FS  UPFRS2737"/>
    <x v="1"/>
    <s v="H"/>
    <s v="P"/>
    <m/>
    <n v="8.3000000000000007"/>
    <n v="89"/>
    <s v="N"/>
    <m/>
    <m/>
    <m/>
    <m/>
    <n v="0"/>
    <n v="51268"/>
    <m/>
    <m/>
    <s v="B"/>
    <m/>
    <m/>
    <m/>
    <m/>
    <m/>
    <s v="R-Cariboo R Low"/>
    <s v="H-Quesnel River H"/>
    <x v="39"/>
    <s v="BC"/>
    <s v="FRTH"/>
    <s v="UPFR"/>
    <s v="N"/>
    <s v=""/>
    <m/>
  </r>
  <r>
    <s v="N"/>
    <n v="4.0999999999999996"/>
    <n v="20171204"/>
    <s v="CDFO"/>
    <s v="CDFO"/>
    <n v="3"/>
    <s v="!03NOCN1151"/>
    <m/>
    <m/>
    <m/>
    <m/>
    <m/>
    <n v="1"/>
    <n v="2"/>
    <x v="30"/>
    <n v="20111104"/>
    <n v="20111104"/>
    <s v="2FS  TOMFR1958"/>
    <s v="2FS  TOMFH1958"/>
    <s v="2FS  TOMFS1958"/>
    <x v="5"/>
    <s v="H"/>
    <s v="P"/>
    <m/>
    <m/>
    <m/>
    <s v="N"/>
    <m/>
    <m/>
    <m/>
    <m/>
    <n v="0"/>
    <n v="25620"/>
    <m/>
    <m/>
    <s v="B"/>
    <m/>
    <m/>
    <m/>
    <m/>
    <s v="Eyed egg plant"/>
    <s v="R-Shuswap R Middle"/>
    <s v="H-Shuswap River, Middle,"/>
    <x v="11"/>
    <s v="BC"/>
    <s v="FRTH"/>
    <s v="TOMF"/>
    <s v="N"/>
    <s v=""/>
    <m/>
  </r>
  <r>
    <s v="T"/>
    <n v="4.0999999999999996"/>
    <n v="20171204"/>
    <s v="CDFO"/>
    <s v="CDFO"/>
    <n v="3"/>
    <s v="025555"/>
    <n v="9"/>
    <m/>
    <m/>
    <m/>
    <m/>
    <n v="1"/>
    <n v="2"/>
    <x v="17"/>
    <n v="198904"/>
    <n v="19890425"/>
    <s v="2FS  UPFRR2745"/>
    <s v="2FS  UPFRH0155"/>
    <s v="2FS  UPFRS0155"/>
    <x v="1"/>
    <s v="H"/>
    <s v="B"/>
    <m/>
    <n v="4.3"/>
    <n v="74"/>
    <s v="N"/>
    <n v="5000"/>
    <n v="76592"/>
    <m/>
    <m/>
    <n v="5000"/>
    <n v="954"/>
    <m/>
    <m/>
    <m/>
    <n v="1.23E-2"/>
    <n v="1"/>
    <m/>
    <m/>
    <s v="TIME OF RELEASE. INTERNAL REPLICATE CODE"/>
    <s v="R-Quesnel Townsite"/>
    <s v="H-Quesnel River H"/>
    <x v="5"/>
    <s v="BC"/>
    <s v="FRTH"/>
    <s v="UPFR"/>
    <s v="N"/>
    <n v="1.2455608940881555E-2"/>
    <m/>
  </r>
  <r>
    <s v="T"/>
    <n v="4.0999999999999996"/>
    <n v="20171204"/>
    <s v="CDFO"/>
    <s v="CDFO"/>
    <n v="3"/>
    <s v="023730"/>
    <n v="0"/>
    <m/>
    <m/>
    <m/>
    <m/>
    <n v="1"/>
    <n v="1"/>
    <x v="3"/>
    <n v="198609"/>
    <n v="19860912"/>
    <s v="2FS  TOMMR0253"/>
    <s v="2FS  TOMMH0160"/>
    <s v="2FS  TOMMS0253"/>
    <x v="2"/>
    <s v="H"/>
    <s v="B"/>
    <m/>
    <n v="6.1"/>
    <m/>
    <s v="N"/>
    <n v="5000"/>
    <n v="75240"/>
    <m/>
    <m/>
    <n v="0"/>
    <n v="33210"/>
    <n v="5000"/>
    <n v="760"/>
    <m/>
    <n v="0.01"/>
    <n v="1"/>
    <m/>
    <m/>
    <s v="TIME OF RELEASE: FALL"/>
    <s v="R-Nicola R"/>
    <s v="H-Spius Creek H"/>
    <x v="7"/>
    <s v="BC"/>
    <s v="FRTH"/>
    <s v="TOMM"/>
    <s v="N"/>
    <n v="0.44138755980861244"/>
    <m/>
  </r>
  <r>
    <s v="N"/>
    <n v="4.0999999999999996"/>
    <n v="20171204"/>
    <s v="CDFO"/>
    <s v="CDFO"/>
    <n v="3"/>
    <s v="!03NOCN1022"/>
    <m/>
    <m/>
    <m/>
    <m/>
    <m/>
    <n v="1"/>
    <n v="1"/>
    <x v="8"/>
    <n v="20110617"/>
    <n v="20110628"/>
    <s v="2FS  TOMMR0253"/>
    <s v="2FS  TOMMH0160"/>
    <s v="2FS  TOMMS0253"/>
    <x v="2"/>
    <s v="H"/>
    <s v="P"/>
    <s v="FR"/>
    <n v="1.96"/>
    <n v="55"/>
    <s v="N"/>
    <m/>
    <m/>
    <m/>
    <m/>
    <n v="0"/>
    <n v="54266"/>
    <m/>
    <m/>
    <s v="W"/>
    <m/>
    <m/>
    <m/>
    <m/>
    <m/>
    <s v="R-Nicola R"/>
    <s v="H-Spius Creek H"/>
    <x v="7"/>
    <s v="BC"/>
    <s v="FRTH"/>
    <s v="TOMM"/>
    <s v="N"/>
    <s v=""/>
    <m/>
  </r>
  <r>
    <s v="N"/>
    <n v="4.0999999999999996"/>
    <n v="20171204"/>
    <s v="CDFO"/>
    <s v="CDFO"/>
    <n v="3"/>
    <s v="!03NOCN9676"/>
    <m/>
    <m/>
    <m/>
    <m/>
    <m/>
    <n v="1"/>
    <n v="2"/>
    <x v="32"/>
    <n v="199704"/>
    <n v="19970424"/>
    <s v="2FS  LWFRR1155"/>
    <s v="2FS  LWFRH0150"/>
    <s v="2FS  LWFRS1155"/>
    <x v="1"/>
    <s v="H"/>
    <s v="P"/>
    <m/>
    <n v="3.4"/>
    <n v="68"/>
    <s v="N"/>
    <m/>
    <m/>
    <m/>
    <m/>
    <n v="0"/>
    <n v="10342"/>
    <m/>
    <m/>
    <s v="B"/>
    <m/>
    <m/>
    <m/>
    <m/>
    <m/>
    <s v="R-Maria Sl"/>
    <s v="H-Inch Creek H"/>
    <x v="23"/>
    <s v="BC"/>
    <s v="FRTH"/>
    <s v="LWFR"/>
    <s v="N"/>
    <s v=""/>
    <m/>
  </r>
  <r>
    <s v="N"/>
    <n v="4.0999999999999996"/>
    <n v="20171204"/>
    <s v="CDFO"/>
    <s v="CDFO"/>
    <n v="3"/>
    <s v="!03NOCN9517"/>
    <m/>
    <m/>
    <m/>
    <m/>
    <m/>
    <n v="1"/>
    <n v="2"/>
    <x v="16"/>
    <n v="199605"/>
    <n v="19960514"/>
    <s v="2FS  LWFRR0154"/>
    <s v="2FS  LWFRH0154"/>
    <s v="2FS  LWFRS0154"/>
    <x v="1"/>
    <s v="H"/>
    <s v="P"/>
    <m/>
    <n v="6.6"/>
    <n v="84"/>
    <s v="N"/>
    <m/>
    <m/>
    <m/>
    <m/>
    <n v="0"/>
    <n v="273413"/>
    <m/>
    <m/>
    <s v="B"/>
    <m/>
    <m/>
    <m/>
    <m/>
    <m/>
    <s v="R-Chehalis R"/>
    <s v="H-Chehalis River H"/>
    <x v="30"/>
    <s v="BC"/>
    <s v="FRTH"/>
    <s v="LWFR"/>
    <s v="N"/>
    <s v=""/>
    <m/>
  </r>
  <r>
    <s v="N"/>
    <n v="4.0999999999999996"/>
    <n v="20171204"/>
    <s v="CDFO"/>
    <s v="CDFO"/>
    <n v="3"/>
    <s v="!03NOCN8555"/>
    <m/>
    <m/>
    <m/>
    <m/>
    <m/>
    <n v="1"/>
    <n v="2"/>
    <x v="3"/>
    <n v="19860331"/>
    <n v="19860331"/>
    <s v="2FS  TOMFR0162"/>
    <s v="2FS  TOMFH1924"/>
    <s v="2FS  TOMFS0162"/>
    <x v="2"/>
    <s v="H"/>
    <s v="B"/>
    <s v="FR"/>
    <m/>
    <m/>
    <s v="N"/>
    <m/>
    <m/>
    <m/>
    <m/>
    <n v="0"/>
    <n v="95"/>
    <m/>
    <m/>
    <m/>
    <m/>
    <m/>
    <m/>
    <m/>
    <m/>
    <s v="R-Clearwater R Up"/>
    <s v="H-North Thompson Schools"/>
    <x v="10"/>
    <s v="BC"/>
    <s v="FRTH"/>
    <s v="TOMF"/>
    <s v="N"/>
    <s v=""/>
    <m/>
  </r>
  <r>
    <s v="T"/>
    <n v="4.0999999999999996"/>
    <n v="20171204"/>
    <s v="CDFO"/>
    <s v="CDFO"/>
    <n v="3"/>
    <s v="025854"/>
    <n v="0"/>
    <m/>
    <m/>
    <m/>
    <m/>
    <n v="1"/>
    <n v="2"/>
    <x v="17"/>
    <n v="198905"/>
    <n v="19890525"/>
    <s v="2FS  TOMFR0156"/>
    <s v="2FS  TOMFH0156"/>
    <s v="2FS  TOMFS0156"/>
    <x v="2"/>
    <s v="H"/>
    <s v="B"/>
    <m/>
    <n v="3.8"/>
    <m/>
    <s v="N"/>
    <n v="5000"/>
    <n v="27974"/>
    <m/>
    <m/>
    <n v="0"/>
    <n v="40697"/>
    <m/>
    <m/>
    <m/>
    <m/>
    <n v="2"/>
    <m/>
    <m/>
    <s v="LATE RELEASE (MIDDLE SITE)"/>
    <s v="R-Eagle R"/>
    <s v="H-Eagle River H"/>
    <x v="6"/>
    <s v="BC"/>
    <s v="FRTH"/>
    <s v="TOMF"/>
    <s v="N"/>
    <n v="1.4548151855294202"/>
    <m/>
  </r>
  <r>
    <s v="N"/>
    <n v="4.0999999999999996"/>
    <n v="20171204"/>
    <s v="CDFO"/>
    <s v="CDFO"/>
    <n v="3"/>
    <s v="!03NOCN9456"/>
    <m/>
    <m/>
    <m/>
    <m/>
    <m/>
    <n v="1"/>
    <n v="2"/>
    <x v="2"/>
    <n v="199505"/>
    <n v="199505"/>
    <s v="2FS  TOMFR0161"/>
    <s v="2FS  TOMFH1650"/>
    <s v="2FS  TOMFS0161"/>
    <x v="1"/>
    <s v="H"/>
    <s v="B"/>
    <s v="FR"/>
    <m/>
    <m/>
    <s v="N"/>
    <m/>
    <m/>
    <m/>
    <m/>
    <n v="0"/>
    <n v="500"/>
    <m/>
    <m/>
    <s v="B"/>
    <m/>
    <m/>
    <m/>
    <m/>
    <m/>
    <s v="R-Shuswap R Low"/>
    <s v="H-N Okanagan-Shuswap Sch"/>
    <x v="1"/>
    <s v="BC"/>
    <s v="FRTH"/>
    <s v="TOMF"/>
    <s v="N"/>
    <s v=""/>
    <m/>
  </r>
  <r>
    <s v="T"/>
    <n v="4.0999999999999996"/>
    <n v="20171204"/>
    <s v="CDFO"/>
    <s v="CDFO"/>
    <n v="3"/>
    <s v="025855"/>
    <n v="0"/>
    <m/>
    <m/>
    <m/>
    <m/>
    <n v="1"/>
    <n v="2"/>
    <x v="17"/>
    <n v="198905"/>
    <n v="19890525"/>
    <s v="2FS  TOMFR0156"/>
    <s v="2FS  TOMFH0156"/>
    <s v="2FS  TOMFS0156"/>
    <x v="2"/>
    <s v="H"/>
    <s v="B"/>
    <m/>
    <n v="3.8"/>
    <m/>
    <s v="N"/>
    <n v="5000"/>
    <n v="27188"/>
    <m/>
    <m/>
    <n v="0"/>
    <n v="42274"/>
    <n v="5000"/>
    <n v="96"/>
    <m/>
    <n v="3.5000000000000001E-3"/>
    <n v="2"/>
    <m/>
    <m/>
    <s v="LATE RELEASE (UPPER SITE)"/>
    <s v="R-Eagle R"/>
    <s v="H-Eagle River H"/>
    <x v="6"/>
    <s v="BC"/>
    <s v="FRTH"/>
    <s v="TOMF"/>
    <s v="N"/>
    <n v="1.5548771516845667"/>
    <m/>
  </r>
  <r>
    <s v="T"/>
    <n v="4.0999999999999996"/>
    <n v="20171204"/>
    <s v="CDFO"/>
    <s v="CDFO"/>
    <n v="3"/>
    <s v="022941"/>
    <n v="0"/>
    <m/>
    <m/>
    <m/>
    <m/>
    <n v="1"/>
    <n v="1"/>
    <x v="23"/>
    <n v="198504"/>
    <n v="19850419"/>
    <s v="2FS  UPFRR0135"/>
    <s v="2FS  UPFRH0155"/>
    <s v="2FS  UPFRS0135"/>
    <x v="1"/>
    <s v="H"/>
    <s v="P"/>
    <m/>
    <n v="4.3"/>
    <m/>
    <s v="N"/>
    <n v="5000"/>
    <n v="6191"/>
    <m/>
    <m/>
    <n v="0"/>
    <n v="44"/>
    <m/>
    <m/>
    <m/>
    <m/>
    <n v="1"/>
    <m/>
    <m/>
    <m/>
    <s v="R-McKinley Cr"/>
    <s v="H-Quesnel River H"/>
    <x v="37"/>
    <s v="BC"/>
    <s v="FRTH"/>
    <s v="UPFR"/>
    <s v="N"/>
    <n v="7.1070909384590535E-3"/>
    <m/>
  </r>
  <r>
    <s v="N"/>
    <n v="4.0999999999999996"/>
    <n v="20171204"/>
    <s v="CDFO"/>
    <s v="CDFO"/>
    <n v="3"/>
    <s v="!03NOCN0697"/>
    <m/>
    <m/>
    <m/>
    <m/>
    <m/>
    <n v="1"/>
    <n v="1"/>
    <x v="22"/>
    <n v="20070501"/>
    <n v="20070501"/>
    <s v="2FS  TOMMR0160"/>
    <s v="2FS  TOMMH0160"/>
    <s v="2FS  TOMMS0160"/>
    <x v="2"/>
    <s v="H"/>
    <s v="B"/>
    <m/>
    <n v="2.23"/>
    <n v="56"/>
    <s v="N"/>
    <m/>
    <m/>
    <m/>
    <m/>
    <n v="0"/>
    <n v="29198"/>
    <m/>
    <m/>
    <s v="W"/>
    <m/>
    <m/>
    <m/>
    <m/>
    <m/>
    <s v="R-Spius Cr"/>
    <s v="H-Spius Creek H"/>
    <x v="19"/>
    <s v="BC"/>
    <s v="FRTH"/>
    <s v="TOMM"/>
    <s v="N"/>
    <s v=""/>
    <m/>
  </r>
  <r>
    <s v="T"/>
    <n v="4.0999999999999996"/>
    <n v="20171204"/>
    <s v="CDFO"/>
    <s v="CDFO"/>
    <n v="3"/>
    <s v="023015"/>
    <n v="0"/>
    <m/>
    <m/>
    <m/>
    <m/>
    <n v="1"/>
    <n v="2"/>
    <x v="23"/>
    <n v="198505"/>
    <n v="19850506"/>
    <s v="2FS  UPFRR0155"/>
    <s v="2FS  UPFRH0155"/>
    <s v="2FS  UPFRS0155"/>
    <x v="2"/>
    <s v="H"/>
    <s v="B"/>
    <m/>
    <n v="2.6"/>
    <m/>
    <s v="N"/>
    <n v="5000"/>
    <n v="26385"/>
    <m/>
    <m/>
    <n v="0"/>
    <n v="12017"/>
    <n v="5000"/>
    <n v="268"/>
    <m/>
    <n v="1.01E-2"/>
    <n v="1"/>
    <m/>
    <m/>
    <s v="IMPRINTED 1 WEEK - WHITE X WHITE"/>
    <s v="R-Quesnel R"/>
    <s v="H-Quesnel River H"/>
    <x v="5"/>
    <s v="BC"/>
    <s v="FRTH"/>
    <s v="UPFR"/>
    <s v="N"/>
    <n v="0.45544817130945614"/>
    <m/>
  </r>
  <r>
    <s v="T"/>
    <n v="4.0999999999999996"/>
    <n v="20171204"/>
    <s v="CDFO"/>
    <s v="CDFO"/>
    <n v="3"/>
    <s v="023013"/>
    <n v="0"/>
    <m/>
    <m/>
    <m/>
    <m/>
    <n v="1"/>
    <n v="2"/>
    <x v="23"/>
    <n v="198505"/>
    <n v="19850506"/>
    <s v="2FS  UPFRR0155"/>
    <s v="2FS  UPFRH0155"/>
    <s v="2FS  UPFRS0155"/>
    <x v="2"/>
    <s v="H"/>
    <s v="B"/>
    <m/>
    <n v="2.8"/>
    <m/>
    <s v="N"/>
    <n v="5000"/>
    <n v="25395"/>
    <m/>
    <m/>
    <n v="0"/>
    <n v="53379"/>
    <n v="5000"/>
    <n v="139"/>
    <m/>
    <n v="5.4000000000000003E-3"/>
    <n v="1"/>
    <m/>
    <m/>
    <s v="MID TIMING RELEASE - WHITE X WHITE"/>
    <s v="R-Quesnel R"/>
    <s v="H-Quesnel River H"/>
    <x v="5"/>
    <s v="BC"/>
    <s v="FRTH"/>
    <s v="UPFR"/>
    <s v="N"/>
    <n v="2.1019492025989366"/>
    <m/>
  </r>
  <r>
    <s v="T"/>
    <n v="4.0999999999999996"/>
    <n v="20171204"/>
    <s v="CDFO"/>
    <s v="CDFO"/>
    <n v="3"/>
    <s v="025107"/>
    <n v="0"/>
    <m/>
    <m/>
    <m/>
    <m/>
    <n v="1"/>
    <n v="2"/>
    <x v="5"/>
    <n v="198806"/>
    <n v="19880606"/>
    <s v="2FS  UPFRR0155"/>
    <s v="2FS  UPFRH0155"/>
    <s v="2FS  UPFRS0155"/>
    <x v="1"/>
    <s v="H"/>
    <s v="B"/>
    <m/>
    <n v="6.8"/>
    <n v="84"/>
    <s v="N"/>
    <n v="5000"/>
    <n v="26091"/>
    <m/>
    <m/>
    <n v="5000"/>
    <n v="115"/>
    <m/>
    <m/>
    <m/>
    <n v="4.4000000000000003E-3"/>
    <n v="1"/>
    <m/>
    <m/>
    <s v="HATCHERY-LATE RELEASE"/>
    <s v="R-Quesnel R"/>
    <s v="H-Quesnel River H"/>
    <x v="5"/>
    <s v="BC"/>
    <s v="FRTH"/>
    <s v="UPFR"/>
    <s v="N"/>
    <n v="4.4076501475604612E-3"/>
    <m/>
  </r>
  <r>
    <s v="T"/>
    <n v="4.0999999999999996"/>
    <n v="20171204"/>
    <s v="CDFO"/>
    <s v="CDFO"/>
    <n v="3"/>
    <s v="025108"/>
    <n v="0"/>
    <m/>
    <m/>
    <m/>
    <m/>
    <n v="1"/>
    <n v="2"/>
    <x v="5"/>
    <n v="198806"/>
    <n v="19880606"/>
    <s v="2FS  UPFRR0155"/>
    <s v="2FS  UPFRH0155"/>
    <s v="2FS  UPFRS0155"/>
    <x v="1"/>
    <s v="H"/>
    <s v="B"/>
    <m/>
    <n v="6.8"/>
    <n v="84"/>
    <s v="N"/>
    <n v="5000"/>
    <n v="26402"/>
    <m/>
    <m/>
    <n v="5000"/>
    <n v="146"/>
    <m/>
    <m/>
    <m/>
    <n v="5.4999999999999997E-3"/>
    <n v="1"/>
    <m/>
    <m/>
    <s v="HATCHERY-LATE RELEASE"/>
    <s v="R-Quesnel R"/>
    <s v="H-Quesnel River H"/>
    <x v="5"/>
    <s v="BC"/>
    <s v="FRTH"/>
    <s v="UPFR"/>
    <s v="N"/>
    <n v="5.5298840996894178E-3"/>
    <m/>
  </r>
  <r>
    <s v="T"/>
    <n v="4.0999999999999996"/>
    <n v="20171204"/>
    <s v="CDFO"/>
    <s v="CDFO"/>
    <n v="3"/>
    <s v="024553"/>
    <n v="0"/>
    <m/>
    <m/>
    <m/>
    <m/>
    <n v="1"/>
    <n v="2"/>
    <x v="9"/>
    <n v="198710"/>
    <n v="19871013"/>
    <s v="2FS  TOMFR0156"/>
    <s v="2FS  TOMFH0156"/>
    <s v="2FS  TOMFS0156"/>
    <x v="2"/>
    <s v="H"/>
    <s v="B"/>
    <m/>
    <n v="8.4"/>
    <m/>
    <s v="N"/>
    <n v="5000"/>
    <n v="27402"/>
    <m/>
    <m/>
    <n v="5000"/>
    <n v="69"/>
    <m/>
    <m/>
    <m/>
    <n v="2.5000000000000001E-3"/>
    <n v="155"/>
    <m/>
    <m/>
    <s v="TIME OF RELEASE:FALL. SEE 024554-55(FALL), 024301-06(SM),024201-03(1+)"/>
    <s v="R-Eagle R"/>
    <s v="H-Eagle River H"/>
    <x v="6"/>
    <s v="BC"/>
    <s v="FRTH"/>
    <s v="TOMF"/>
    <s v="N"/>
    <n v="2.5180643748631487E-3"/>
    <m/>
  </r>
  <r>
    <s v="T"/>
    <n v="4.0999999999999996"/>
    <n v="20171204"/>
    <s v="CDFO"/>
    <s v="CDFO"/>
    <n v="3"/>
    <s v="024555"/>
    <n v="0"/>
    <m/>
    <m/>
    <m/>
    <m/>
    <n v="1"/>
    <n v="2"/>
    <x v="9"/>
    <n v="198710"/>
    <n v="19871013"/>
    <s v="2FS  TOMFR0156"/>
    <s v="2FS  TOMFH0156"/>
    <s v="2FS  TOMFS0156"/>
    <x v="2"/>
    <s v="H"/>
    <s v="B"/>
    <m/>
    <n v="8.4"/>
    <m/>
    <s v="N"/>
    <n v="5000"/>
    <n v="25497"/>
    <m/>
    <m/>
    <n v="5000"/>
    <n v="64"/>
    <m/>
    <m/>
    <m/>
    <n v="2.5000000000000001E-3"/>
    <n v="155"/>
    <m/>
    <m/>
    <s v="TIME OF RELEASE:FALL. SEE 024553,55(FALL),024301-06(SM),024201-03(1+)"/>
    <s v="R-Eagle R"/>
    <s v="H-Eagle River H"/>
    <x v="6"/>
    <s v="BC"/>
    <s v="FRTH"/>
    <s v="TOMF"/>
    <s v="N"/>
    <n v="2.5100992273600817E-3"/>
    <m/>
  </r>
  <r>
    <s v="T"/>
    <n v="4.0999999999999996"/>
    <n v="20171204"/>
    <s v="CDFO"/>
    <s v="CDFO"/>
    <n v="3"/>
    <s v="022430"/>
    <n v="0"/>
    <m/>
    <m/>
    <m/>
    <m/>
    <n v="1"/>
    <n v="2"/>
    <x v="15"/>
    <n v="198304"/>
    <n v="19830429"/>
    <s v="2FS  UPFRR0155"/>
    <s v="2FS  UPFRH0155"/>
    <s v="2FS  UPFRS0155"/>
    <x v="2"/>
    <s v="H"/>
    <s v="B"/>
    <m/>
    <n v="2.4"/>
    <m/>
    <s v="N"/>
    <n v="5000"/>
    <n v="25883"/>
    <m/>
    <m/>
    <n v="5000"/>
    <n v="261"/>
    <m/>
    <m/>
    <m/>
    <n v="0.01"/>
    <n v="48"/>
    <m/>
    <m/>
    <s v="RELEASE TIMING STUDY - WHITE FLESH"/>
    <s v="R-Quesnel R"/>
    <s v="H-Quesnel River H"/>
    <x v="5"/>
    <s v="BC"/>
    <s v="FRTH"/>
    <s v="UPFR"/>
    <s v="N"/>
    <n v="1.0083838813120581E-2"/>
    <m/>
  </r>
  <r>
    <s v="N"/>
    <n v="4.0999999999999996"/>
    <n v="20171204"/>
    <s v="CDFO"/>
    <s v="CDFO"/>
    <n v="3"/>
    <s v="!03NOCN0721"/>
    <m/>
    <m/>
    <m/>
    <m/>
    <m/>
    <n v="1"/>
    <n v="2"/>
    <x v="27"/>
    <n v="20080602"/>
    <n v="20080603"/>
    <s v="2FS  LWFRR2700"/>
    <s v="2FS  LWFRH0150"/>
    <s v="2FS  LWFRS1155"/>
    <x v="1"/>
    <s v="H"/>
    <s v="P"/>
    <m/>
    <n v="6.72"/>
    <n v="86"/>
    <s v="N"/>
    <m/>
    <m/>
    <m/>
    <m/>
    <n v="0"/>
    <n v="107121"/>
    <m/>
    <m/>
    <s v="B"/>
    <m/>
    <m/>
    <m/>
    <m/>
    <s v="RELEASED IN THREE LOCATIONS IN CHILLIWACK INTO HOPE SLOUGH."/>
    <s v="R-Hope+Camp Sl"/>
    <s v="H-Inch Creek H"/>
    <x v="23"/>
    <s v="BC"/>
    <s v="FRTH"/>
    <s v="LWFR"/>
    <s v="N"/>
    <s v=""/>
    <m/>
  </r>
  <r>
    <s v="N"/>
    <n v="4.0999999999999996"/>
    <n v="20171204"/>
    <s v="CDFO"/>
    <s v="CDFO"/>
    <n v="3"/>
    <s v="!03NOCN0722"/>
    <m/>
    <m/>
    <m/>
    <m/>
    <m/>
    <n v="1"/>
    <n v="3"/>
    <x v="27"/>
    <n v="20080423"/>
    <n v="20080509"/>
    <s v="2FS  LWFRR0154"/>
    <s v="2FS  LWFRH0154"/>
    <s v="2FS  LWFRS0229"/>
    <x v="2"/>
    <s v="H"/>
    <s v="P"/>
    <m/>
    <n v="2.1"/>
    <m/>
    <s v="N"/>
    <m/>
    <m/>
    <m/>
    <m/>
    <n v="0"/>
    <n v="69589"/>
    <m/>
    <m/>
    <s v="B"/>
    <m/>
    <m/>
    <m/>
    <m/>
    <s v="RELEASED AT HATCHERY OUTLET AS SURPLUS TO TAGGING REQUIREMENTS."/>
    <s v="R-Chehalis R"/>
    <s v="H-Chehalis River H"/>
    <x v="14"/>
    <s v="BC"/>
    <s v="FRTH"/>
    <s v="LWFR"/>
    <s v="N"/>
    <s v=""/>
    <m/>
  </r>
  <r>
    <s v="N"/>
    <n v="4.0999999999999996"/>
    <n v="20171204"/>
    <s v="CDFO"/>
    <s v="CDFO"/>
    <n v="3"/>
    <s v="!03NOCN0724"/>
    <m/>
    <m/>
    <m/>
    <m/>
    <m/>
    <n v="1"/>
    <n v="3"/>
    <x v="27"/>
    <n v="20080609"/>
    <n v="20080609"/>
    <s v="2FS  LWFRR0302"/>
    <s v="2FS  LWFRH0302"/>
    <s v="2FS  LWFRS0107"/>
    <x v="1"/>
    <s v="H"/>
    <s v="P"/>
    <s v="FR"/>
    <n v="3.4"/>
    <m/>
    <s v="N"/>
    <m/>
    <m/>
    <m/>
    <m/>
    <n v="0"/>
    <n v="206000"/>
    <m/>
    <m/>
    <m/>
    <m/>
    <m/>
    <m/>
    <m/>
    <m/>
    <s v="R-Alouette R S"/>
    <s v="H-Alouette River, South H"/>
    <x v="9"/>
    <s v="BC"/>
    <s v="FRTH"/>
    <s v="LWFR"/>
    <s v="N"/>
    <s v=""/>
    <m/>
  </r>
  <r>
    <s v="T"/>
    <n v="4.0999999999999996"/>
    <n v="20171204"/>
    <s v="CDFO"/>
    <s v="CDFO"/>
    <n v="3"/>
    <s v="184051"/>
    <n v="0"/>
    <m/>
    <m/>
    <m/>
    <m/>
    <n v="1"/>
    <n v="1"/>
    <x v="21"/>
    <n v="20050429"/>
    <n v="20050502"/>
    <s v="2FS  TOMMR0253"/>
    <s v="2FS  TOMMH0160"/>
    <s v="2FS  TOMMS0253"/>
    <x v="3"/>
    <s v="H"/>
    <s v="P"/>
    <m/>
    <n v="16"/>
    <n v="112"/>
    <s v="N"/>
    <n v="5000"/>
    <n v="11508"/>
    <m/>
    <m/>
    <n v="0"/>
    <n v="10216"/>
    <m/>
    <m/>
    <s v="W"/>
    <m/>
    <n v="30"/>
    <n v="300"/>
    <m/>
    <s v="SEE ALSO 181915-17 &amp; 184050."/>
    <s v="R-Nicola R"/>
    <s v="H-Spius Creek H"/>
    <x v="7"/>
    <s v="BC"/>
    <s v="FRTH"/>
    <s v="TOMM"/>
    <s v="N"/>
    <n v="0.88773027459158849"/>
    <m/>
  </r>
  <r>
    <s v="T"/>
    <n v="4.0999999999999996"/>
    <n v="20171204"/>
    <s v="CDFO"/>
    <s v="CDFO"/>
    <n v="3"/>
    <s v="180330"/>
    <n v="0"/>
    <m/>
    <m/>
    <m/>
    <m/>
    <n v="1"/>
    <n v="3"/>
    <x v="28"/>
    <n v="199105"/>
    <n v="19910527"/>
    <s v="2FS  LWFRR0107"/>
    <s v="2FS  LWFRH0107"/>
    <s v="2FS  LWFRS0107"/>
    <x v="1"/>
    <s v="H"/>
    <s v="P"/>
    <m/>
    <n v="5.2"/>
    <m/>
    <s v="N"/>
    <n v="5000"/>
    <n v="48833"/>
    <m/>
    <m/>
    <n v="0"/>
    <n v="479571"/>
    <n v="5000"/>
    <n v="3328"/>
    <s v="B"/>
    <n v="6.3799999999999996E-2"/>
    <n v="1"/>
    <m/>
    <m/>
    <s v="FALL WHITES- CHILLIWACK/HARRISON"/>
    <s v="R-Chilliwack R"/>
    <s v="H-Chilliwack River H"/>
    <x v="9"/>
    <s v="BC"/>
    <s v="FRTH"/>
    <s v="LWFR"/>
    <s v="N"/>
    <n v="9.820633587942579"/>
    <m/>
  </r>
  <r>
    <s v="N"/>
    <n v="4.0999999999999996"/>
    <n v="20171204"/>
    <s v="CDFO"/>
    <s v="CDFO"/>
    <n v="3"/>
    <s v="!03NOCN8972"/>
    <m/>
    <m/>
    <m/>
    <m/>
    <m/>
    <n v="1"/>
    <n v="2"/>
    <x v="11"/>
    <n v="19900601"/>
    <n v="19900601"/>
    <s v="2FS  UPFRR1619"/>
    <s v="2FS  UPFRH2566"/>
    <s v="2FS  UPFRS1619"/>
    <x v="2"/>
    <s v="H"/>
    <s v="B"/>
    <s v="FR"/>
    <m/>
    <m/>
    <s v="N"/>
    <m/>
    <m/>
    <m/>
    <m/>
    <n v="0"/>
    <n v="81"/>
    <m/>
    <m/>
    <m/>
    <m/>
    <m/>
    <m/>
    <m/>
    <m/>
    <s v="R-Bridge R"/>
    <s v="H-Gold Trail Schools"/>
    <x v="18"/>
    <s v="BC"/>
    <s v="FRTH"/>
    <s v="UPFR"/>
    <s v="N"/>
    <s v=""/>
    <m/>
  </r>
  <r>
    <s v="T"/>
    <n v="4.0999999999999996"/>
    <n v="20171204"/>
    <s v="CDFO"/>
    <s v="CDFO"/>
    <n v="3"/>
    <s v="023318"/>
    <n v="0"/>
    <m/>
    <m/>
    <m/>
    <m/>
    <n v="1"/>
    <n v="1"/>
    <x v="23"/>
    <n v="198504"/>
    <n v="19850420"/>
    <s v="2FS  LWFRR0152"/>
    <s v="2FS  LWFRH0152"/>
    <s v="2FS  LWFRS0152"/>
    <x v="1"/>
    <s v="H"/>
    <s v="B"/>
    <m/>
    <n v="6.7"/>
    <m/>
    <s v="N"/>
    <n v="5000"/>
    <n v="23487"/>
    <m/>
    <m/>
    <n v="5000"/>
    <n v="1527"/>
    <m/>
    <m/>
    <m/>
    <n v="6.0999999999999999E-2"/>
    <n v="1"/>
    <m/>
    <m/>
    <s v="INCH REARED"/>
    <s v="R-Birkenhead R"/>
    <s v="H-Birkenhead River H"/>
    <x v="12"/>
    <s v="BC"/>
    <s v="FRTH"/>
    <s v="LWFR"/>
    <s v="N"/>
    <n v="6.5014688976880827E-2"/>
    <m/>
  </r>
  <r>
    <s v="T"/>
    <n v="4.0999999999999996"/>
    <n v="20171204"/>
    <s v="CDFO"/>
    <s v="CDFO"/>
    <n v="3"/>
    <s v="020751"/>
    <n v="0"/>
    <m/>
    <m/>
    <m/>
    <m/>
    <n v="1"/>
    <n v="1"/>
    <x v="28"/>
    <n v="199104"/>
    <n v="19910411"/>
    <s v="2FS  UPFRR0352"/>
    <s v="2FS  UPFRH0155"/>
    <s v="2FS  UPFRS0352"/>
    <x v="1"/>
    <s v="H"/>
    <s v="B"/>
    <m/>
    <n v="8.9"/>
    <n v="92"/>
    <s v="N"/>
    <n v="5000"/>
    <n v="24641"/>
    <m/>
    <m/>
    <n v="0"/>
    <n v="2347"/>
    <n v="5000"/>
    <n v="503"/>
    <s v="B"/>
    <n v="0.02"/>
    <n v="23"/>
    <n v="33"/>
    <m/>
    <s v="ACCELERATED DURING INCUBATION.COMBINE WITH 020752-53"/>
    <s v="R-Cariboo R Up"/>
    <s v="H-Quesnel River H"/>
    <x v="25"/>
    <s v="BC"/>
    <s v="FRTH"/>
    <s v="UPFR"/>
    <s v="N"/>
    <n v="9.5247757802037258E-2"/>
    <m/>
  </r>
  <r>
    <s v="T"/>
    <n v="4.0999999999999996"/>
    <n v="20171204"/>
    <s v="CDFO"/>
    <s v="CDFO"/>
    <n v="3"/>
    <s v="020752"/>
    <n v="0"/>
    <m/>
    <m/>
    <m/>
    <m/>
    <n v="1"/>
    <n v="1"/>
    <x v="28"/>
    <n v="199104"/>
    <n v="19910411"/>
    <s v="2FS  UPFRR0352"/>
    <s v="2FS  UPFRH0155"/>
    <s v="2FS  UPFRS0352"/>
    <x v="1"/>
    <s v="H"/>
    <s v="B"/>
    <m/>
    <n v="8.9"/>
    <n v="92"/>
    <s v="N"/>
    <n v="5000"/>
    <n v="24608"/>
    <m/>
    <m/>
    <n v="0"/>
    <n v="2347"/>
    <n v="5000"/>
    <n v="502"/>
    <s v="B"/>
    <n v="0.02"/>
    <n v="23"/>
    <n v="33"/>
    <m/>
    <s v="ACCELERATED DURING INCUBATION.COMBINE WITH 020751,020753"/>
    <s v="R-Cariboo R Up"/>
    <s v="H-Quesnel River H"/>
    <x v="25"/>
    <s v="BC"/>
    <s v="FRTH"/>
    <s v="UPFR"/>
    <s v="N"/>
    <n v="9.5375487646293888E-2"/>
    <m/>
  </r>
  <r>
    <s v="T"/>
    <n v="4.0999999999999996"/>
    <n v="20171204"/>
    <s v="CDFO"/>
    <s v="CDFO"/>
    <n v="3"/>
    <s v="020753"/>
    <n v="0"/>
    <m/>
    <m/>
    <m/>
    <m/>
    <n v="1"/>
    <n v="1"/>
    <x v="28"/>
    <n v="199104"/>
    <n v="19910411"/>
    <s v="2FS  UPFRR0352"/>
    <s v="2FS  UPFRH0155"/>
    <s v="2FS  UPFRS0352"/>
    <x v="1"/>
    <s v="H"/>
    <s v="B"/>
    <m/>
    <n v="8.9"/>
    <n v="92"/>
    <s v="N"/>
    <n v="5000"/>
    <n v="24807"/>
    <m/>
    <m/>
    <n v="0"/>
    <n v="2347"/>
    <n v="5000"/>
    <n v="506"/>
    <s v="B"/>
    <n v="0.02"/>
    <n v="23"/>
    <n v="33"/>
    <m/>
    <s v="ACCELERATED DURING INCUBATION. COMBINE WITH 020751-52"/>
    <s v="R-Cariboo R Up"/>
    <s v="H-Quesnel River H"/>
    <x v="25"/>
    <s v="BC"/>
    <s v="FRTH"/>
    <s v="UPFR"/>
    <s v="N"/>
    <n v="9.4610392228000162E-2"/>
    <m/>
  </r>
  <r>
    <s v="T"/>
    <n v="4.0999999999999996"/>
    <n v="20171204"/>
    <s v="CDFO"/>
    <s v="CDFO"/>
    <n v="3"/>
    <s v="025338"/>
    <n v="0"/>
    <m/>
    <m/>
    <m/>
    <m/>
    <n v="1"/>
    <n v="2"/>
    <x v="5"/>
    <n v="198804"/>
    <n v="19880413"/>
    <s v="2FS  TOMFR1958"/>
    <s v="2FS  TOMFH1958"/>
    <s v="2FS  TOMFS1958"/>
    <x v="1"/>
    <s v="H"/>
    <s v="B"/>
    <m/>
    <n v="3.7"/>
    <n v="71"/>
    <s v="N"/>
    <n v="5000"/>
    <n v="25716"/>
    <m/>
    <m/>
    <n v="0"/>
    <n v="231727"/>
    <n v="5000"/>
    <n v="260"/>
    <s v="B"/>
    <n v="0.01"/>
    <n v="5"/>
    <m/>
    <m/>
    <s v="TIME OF RELEASE:EARLY SEE 025339"/>
    <s v="R-Shuswap R Middle"/>
    <s v="H-Shuswap River, Middle,"/>
    <x v="11"/>
    <s v="BC"/>
    <s v="FRTH"/>
    <s v="TOMF"/>
    <s v="N"/>
    <n v="9.0110048219007624"/>
    <m/>
  </r>
  <r>
    <s v="T"/>
    <n v="4.0999999999999996"/>
    <n v="20171204"/>
    <s v="CDFO"/>
    <s v="CDFO"/>
    <n v="3"/>
    <s v="025339"/>
    <n v="0"/>
    <m/>
    <m/>
    <m/>
    <m/>
    <n v="1"/>
    <n v="2"/>
    <x v="5"/>
    <n v="198804"/>
    <n v="19880413"/>
    <s v="2FS  TOMFR1958"/>
    <s v="2FS  TOMFH1958"/>
    <s v="2FS  TOMFS1958"/>
    <x v="1"/>
    <s v="H"/>
    <s v="B"/>
    <m/>
    <n v="3.7"/>
    <n v="71"/>
    <s v="N"/>
    <n v="5000"/>
    <n v="26051"/>
    <m/>
    <m/>
    <n v="0"/>
    <n v="234746"/>
    <m/>
    <m/>
    <s v="B"/>
    <m/>
    <n v="3"/>
    <m/>
    <m/>
    <s v="TIME AND SIZE: EARLY SEE 025338"/>
    <s v="R-Shuswap R Middle"/>
    <s v="H-Shuswap River, Middle,"/>
    <x v="11"/>
    <s v="BC"/>
    <s v="FRTH"/>
    <s v="TOMF"/>
    <s v="N"/>
    <n v="9.0110168515604006"/>
    <m/>
  </r>
  <r>
    <s v="T"/>
    <n v="4.0999999999999996"/>
    <n v="20171204"/>
    <s v="CDFO"/>
    <s v="CDFO"/>
    <n v="3"/>
    <s v="020419"/>
    <n v="0"/>
    <m/>
    <m/>
    <m/>
    <m/>
    <n v="1"/>
    <n v="1"/>
    <x v="11"/>
    <n v="19900523"/>
    <n v="19900530"/>
    <s v="2FS  TOMMR0253"/>
    <s v="2FS  TOMMH0160"/>
    <s v="2FS  TOMMS0253"/>
    <x v="1"/>
    <s v="H"/>
    <s v="B"/>
    <m/>
    <n v="8.6"/>
    <n v="91"/>
    <s v="N"/>
    <n v="5000"/>
    <n v="24817"/>
    <m/>
    <m/>
    <n v="0"/>
    <n v="43546"/>
    <n v="5000"/>
    <n v="251"/>
    <s v="W"/>
    <n v="0.01"/>
    <n v="60"/>
    <n v="671"/>
    <m/>
    <s v="TIME OF RELEASE: LATE.RIVER AT FULL FLOOD,HIGH,FAST.SEE ALSO 020418,20"/>
    <s v="R-Nicola R"/>
    <s v="H-Spius Creek H"/>
    <x v="7"/>
    <s v="BC"/>
    <s v="FRTH"/>
    <s v="TOMM"/>
    <s v="N"/>
    <n v="1.7546842889954466"/>
    <m/>
  </r>
  <r>
    <s v="T"/>
    <n v="4.0999999999999996"/>
    <n v="20171204"/>
    <s v="CDFO"/>
    <s v="CDFO"/>
    <n v="3"/>
    <s v="020426"/>
    <n v="0"/>
    <m/>
    <m/>
    <m/>
    <m/>
    <n v="1"/>
    <n v="2"/>
    <x v="11"/>
    <n v="19900516"/>
    <n v="19900516"/>
    <s v="2FS  TOMFR1958"/>
    <s v="2FS  TOMFH1958"/>
    <s v="2FS  TOMFS1958"/>
    <x v="1"/>
    <s v="H"/>
    <s v="B"/>
    <m/>
    <n v="10.9"/>
    <n v="97"/>
    <s v="N"/>
    <n v="5000"/>
    <n v="24304"/>
    <m/>
    <m/>
    <n v="0"/>
    <n v="236547"/>
    <n v="5000"/>
    <n v="726"/>
    <s v="W"/>
    <n v="2.9000000000000001E-2"/>
    <n v="26"/>
    <n v="1000"/>
    <m/>
    <s v="TIME OF RELEASE:LATE. REPLICATE OF 020425"/>
    <s v="R-Shuswap R Middle"/>
    <s v="H-Shuswap River, Middle,"/>
    <x v="11"/>
    <s v="BC"/>
    <s v="FRTH"/>
    <s v="TOMF"/>
    <s v="N"/>
    <n v="9.7328423304805796"/>
    <m/>
  </r>
  <r>
    <s v="T"/>
    <n v="4.0999999999999996"/>
    <n v="20171204"/>
    <s v="CDFO"/>
    <s v="CDFO"/>
    <n v="3"/>
    <s v="024407"/>
    <n v="0"/>
    <m/>
    <m/>
    <m/>
    <m/>
    <n v="1"/>
    <n v="3"/>
    <x v="9"/>
    <n v="198705"/>
    <n v="19870530"/>
    <s v="2FS  LWFRR0154"/>
    <s v="2FS  LWFRH0154"/>
    <s v="2FS  LWFRS0224"/>
    <x v="1"/>
    <s v="H"/>
    <s v="B"/>
    <m/>
    <n v="3.7"/>
    <m/>
    <s v="N"/>
    <n v="5000"/>
    <n v="25288"/>
    <m/>
    <m/>
    <n v="0"/>
    <n v="79328"/>
    <n v="5000"/>
    <n v="651"/>
    <m/>
    <n v="2.5100000000000001E-2"/>
    <n v="64"/>
    <m/>
    <m/>
    <s v="TIME OF RELEASE - LATE"/>
    <s v="R-Chehalis R"/>
    <s v="H-Chehalis River H"/>
    <x v="3"/>
    <s v="BC"/>
    <s v="FRTH"/>
    <s v="LWFR"/>
    <s v="N"/>
    <n v="3.1369819677317303"/>
    <m/>
  </r>
  <r>
    <s v="T"/>
    <n v="4.0999999999999996"/>
    <n v="20171204"/>
    <s v="CDFO"/>
    <s v="CDFO"/>
    <n v="3"/>
    <s v="024408"/>
    <n v="0"/>
    <m/>
    <m/>
    <m/>
    <m/>
    <n v="1"/>
    <n v="3"/>
    <x v="9"/>
    <n v="198705"/>
    <n v="19870515"/>
    <s v="2FS  LWFRR0154"/>
    <s v="2FS  LWFRH0154"/>
    <s v="2FS  LWFRS0224"/>
    <x v="2"/>
    <s v="H"/>
    <s v="B"/>
    <m/>
    <n v="2"/>
    <m/>
    <s v="N"/>
    <n v="5000"/>
    <n v="25468"/>
    <m/>
    <m/>
    <n v="0"/>
    <n v="64223"/>
    <n v="5000"/>
    <n v="658"/>
    <m/>
    <n v="2.52E-2"/>
    <n v="58"/>
    <m/>
    <m/>
    <s v="TIME OF RELEASE - LATE"/>
    <s v="R-Chehalis R"/>
    <s v="H-Chehalis River H"/>
    <x v="3"/>
    <s v="BC"/>
    <s v="FRTH"/>
    <s v="LWFR"/>
    <s v="N"/>
    <n v="2.5217135228522065"/>
    <m/>
  </r>
  <r>
    <s v="T"/>
    <n v="4.0999999999999996"/>
    <n v="20171204"/>
    <s v="CDFO"/>
    <s v="CDFO"/>
    <n v="3"/>
    <s v="024409"/>
    <n v="0"/>
    <m/>
    <m/>
    <m/>
    <m/>
    <n v="1"/>
    <n v="3"/>
    <x v="9"/>
    <n v="198705"/>
    <n v="19870515"/>
    <s v="2FS  LWFRR0154"/>
    <s v="2FS  LWFRH0154"/>
    <s v="2FS  LWFRS0224"/>
    <x v="2"/>
    <s v="H"/>
    <s v="B"/>
    <m/>
    <n v="2"/>
    <m/>
    <s v="N"/>
    <n v="5000"/>
    <n v="24498"/>
    <m/>
    <m/>
    <n v="0"/>
    <n v="61777"/>
    <n v="5000"/>
    <n v="249"/>
    <m/>
    <n v="1.01E-2"/>
    <n v="58"/>
    <m/>
    <m/>
    <s v="TIME OF RELEASE - LATE"/>
    <s v="R-Chehalis R"/>
    <s v="H-Chehalis River H"/>
    <x v="3"/>
    <s v="BC"/>
    <s v="FRTH"/>
    <s v="LWFR"/>
    <s v="N"/>
    <n v="2.5217160584537512"/>
    <m/>
  </r>
  <r>
    <s v="T"/>
    <n v="4.0999999999999996"/>
    <n v="20171204"/>
    <s v="CDFO"/>
    <s v="CDFO"/>
    <n v="3"/>
    <s v="023754"/>
    <n v="0"/>
    <m/>
    <m/>
    <m/>
    <m/>
    <n v="1"/>
    <n v="3"/>
    <x v="3"/>
    <n v="198606"/>
    <n v="19860601"/>
    <s v="2FS  LWFRR0154"/>
    <s v="2FS  LWFRH0154"/>
    <s v="2FS  LWFRS0224"/>
    <x v="1"/>
    <s v="H"/>
    <s v="B"/>
    <m/>
    <n v="2.9"/>
    <m/>
    <s v="N"/>
    <n v="5000"/>
    <n v="25480"/>
    <m/>
    <m/>
    <n v="5000"/>
    <n v="788"/>
    <m/>
    <m/>
    <m/>
    <n v="0.03"/>
    <n v="17"/>
    <m/>
    <m/>
    <s v="TIME OF RELEASE 1: REPLICATE OF 02/37/55"/>
    <s v="R-Chehalis R"/>
    <s v="H-Chehalis River H"/>
    <x v="3"/>
    <s v="BC"/>
    <s v="FRTH"/>
    <s v="LWFR"/>
    <s v="N"/>
    <n v="3.0926216640502355E-2"/>
    <m/>
  </r>
  <r>
    <s v="T"/>
    <n v="4.0999999999999996"/>
    <n v="20171204"/>
    <s v="CDFO"/>
    <s v="CDFO"/>
    <n v="3"/>
    <s v="023755"/>
    <n v="0"/>
    <m/>
    <m/>
    <m/>
    <m/>
    <n v="1"/>
    <n v="3"/>
    <x v="3"/>
    <n v="198606"/>
    <n v="19860601"/>
    <s v="2FS  LWFRR0154"/>
    <s v="2FS  LWFRH0154"/>
    <s v="2FS  LWFRS0224"/>
    <x v="1"/>
    <s v="H"/>
    <s v="B"/>
    <m/>
    <n v="2.9"/>
    <m/>
    <s v="N"/>
    <n v="5000"/>
    <n v="23501"/>
    <m/>
    <m/>
    <n v="5000"/>
    <n v="664"/>
    <m/>
    <m/>
    <m/>
    <n v="2.75E-2"/>
    <n v="17"/>
    <m/>
    <m/>
    <s v="TIME OF RELEASE 1: REPLICATE WITH 02/37/54"/>
    <s v="R-Chehalis R"/>
    <s v="H-Chehalis River H"/>
    <x v="3"/>
    <s v="BC"/>
    <s v="FRTH"/>
    <s v="LWFR"/>
    <s v="N"/>
    <n v="2.8254116846091654E-2"/>
    <m/>
  </r>
  <r>
    <s v="T"/>
    <n v="4.0999999999999996"/>
    <n v="20171204"/>
    <s v="CDFO"/>
    <s v="CDFO"/>
    <n v="3"/>
    <s v="021445"/>
    <n v="0"/>
    <m/>
    <m/>
    <m/>
    <m/>
    <n v="1"/>
    <n v="2"/>
    <x v="28"/>
    <n v="199105"/>
    <n v="19910516"/>
    <s v="2FS  TOMFR0156"/>
    <s v="2FS  TOMFH0156"/>
    <s v="2FS  TOMFS0156"/>
    <x v="2"/>
    <s v="H"/>
    <s v="B"/>
    <m/>
    <n v="3"/>
    <m/>
    <s v="N"/>
    <n v="5000"/>
    <n v="24036"/>
    <m/>
    <m/>
    <n v="0"/>
    <n v="56382"/>
    <n v="5000"/>
    <n v="97"/>
    <s v="B"/>
    <n v="4.0000000000000001E-3"/>
    <n v="30"/>
    <n v="500"/>
    <m/>
    <s v="ENCHANTED FOREST RELEASE. CONTROL. SEE 021441."/>
    <s v="R-Eagle R"/>
    <s v="H-Eagle River H"/>
    <x v="6"/>
    <s v="BC"/>
    <s v="FRTH"/>
    <s v="TOMF"/>
    <s v="N"/>
    <n v="2.3457314028956566"/>
    <m/>
  </r>
  <r>
    <s v="T"/>
    <n v="4.0999999999999996"/>
    <n v="20171204"/>
    <s v="CDFO"/>
    <s v="CDFO"/>
    <n v="3"/>
    <s v="021444"/>
    <n v="0"/>
    <m/>
    <m/>
    <m/>
    <m/>
    <n v="1"/>
    <n v="2"/>
    <x v="28"/>
    <n v="199105"/>
    <n v="19910517"/>
    <s v="2FS  TOMFR0156"/>
    <s v="2FS  TOMFH0156"/>
    <s v="2FS  TOMFS0156"/>
    <x v="2"/>
    <s v="H"/>
    <s v="B"/>
    <m/>
    <n v="4"/>
    <m/>
    <s v="N"/>
    <n v="5000"/>
    <n v="26460"/>
    <m/>
    <m/>
    <n v="0"/>
    <n v="56382"/>
    <n v="5000"/>
    <n v="106"/>
    <s v="B"/>
    <n v="4.0000000000000001E-3"/>
    <n v="30"/>
    <n v="500"/>
    <m/>
    <s v="HAGAR'S RELEASE. CONTROL. SEE 021442"/>
    <s v="R-Eagle R"/>
    <s v="H-Eagle River H"/>
    <x v="6"/>
    <s v="BC"/>
    <s v="FRTH"/>
    <s v="TOMF"/>
    <s v="N"/>
    <n v="2.1308390022675736"/>
    <m/>
  </r>
  <r>
    <s v="N"/>
    <n v="4.0999999999999996"/>
    <n v="20171204"/>
    <s v="CDFO"/>
    <s v="CDFO"/>
    <n v="3"/>
    <s v="!03NOCN8531"/>
    <m/>
    <m/>
    <m/>
    <m/>
    <m/>
    <n v="1"/>
    <n v="1"/>
    <x v="3"/>
    <n v="198607"/>
    <n v="19860721"/>
    <s v="2FS  UPFRR0127"/>
    <s v="2FS  UPFRH0270"/>
    <s v="2FS  UPFRS0127"/>
    <x v="2"/>
    <s v="H"/>
    <s v="B"/>
    <m/>
    <n v="2"/>
    <m/>
    <s v="N"/>
    <m/>
    <m/>
    <m/>
    <m/>
    <n v="0"/>
    <n v="72290"/>
    <m/>
    <m/>
    <m/>
    <m/>
    <m/>
    <m/>
    <m/>
    <m/>
    <s v="R-Fontoniko Cr"/>
    <s v="H-Penny H"/>
    <x v="34"/>
    <s v="BC"/>
    <s v="FRTH"/>
    <s v="UPFR"/>
    <s v="N"/>
    <s v=""/>
    <m/>
  </r>
  <r>
    <s v="N"/>
    <n v="4.0999999999999996"/>
    <n v="20171204"/>
    <s v="CDFO"/>
    <s v="CDFO"/>
    <n v="3"/>
    <s v="!03NOCN92102"/>
    <m/>
    <m/>
    <m/>
    <m/>
    <m/>
    <n v="1"/>
    <n v="2"/>
    <x v="4"/>
    <n v="1993"/>
    <n v="1993"/>
    <s v="2FS  UPFRR0155"/>
    <s v="2FS  UPFRH0155"/>
    <s v="2FS  UPFRS0155"/>
    <x v="5"/>
    <s v="H"/>
    <s v="B"/>
    <m/>
    <n v="0.35"/>
    <m/>
    <s v="N"/>
    <m/>
    <m/>
    <m/>
    <m/>
    <n v="0"/>
    <n v="28691"/>
    <m/>
    <m/>
    <s v="B"/>
    <m/>
    <m/>
    <m/>
    <m/>
    <s v="EYED EGG PLANT; WEIGHT IS FROM DOUG LOFTHOUSE"/>
    <s v="R-Quesnel R"/>
    <s v="H-Quesnel River H"/>
    <x v="5"/>
    <s v="BC"/>
    <s v="FRTH"/>
    <s v="UPFR"/>
    <s v="N"/>
    <s v=""/>
    <m/>
  </r>
  <r>
    <s v="T"/>
    <n v="4.0999999999999996"/>
    <n v="20171204"/>
    <s v="CDFO"/>
    <s v="CDFO"/>
    <n v="3"/>
    <s v="021529"/>
    <n v="0"/>
    <m/>
    <m/>
    <m/>
    <m/>
    <n v="1"/>
    <n v="2"/>
    <x v="28"/>
    <n v="199107"/>
    <n v="19910713"/>
    <s v="2FS  LWFRR0249"/>
    <s v="2FS  LWFRH0150"/>
    <s v="2FS  LWFRS0249"/>
    <x v="1"/>
    <s v="H"/>
    <s v="B"/>
    <m/>
    <n v="9.6999999999999993"/>
    <n v="102"/>
    <s v="N"/>
    <n v="5000"/>
    <n v="50120"/>
    <m/>
    <m/>
    <n v="5000"/>
    <n v="792"/>
    <m/>
    <m/>
    <m/>
    <n v="1.5599999999999999E-2"/>
    <m/>
    <n v="100"/>
    <m/>
    <s v="TIME OF RELEASE: LATE. SEE 021528-EARLY."/>
    <s v="R-Pitt R Up"/>
    <s v="H-Inch Creek H"/>
    <x v="29"/>
    <s v="BC"/>
    <s v="FRTH"/>
    <s v="LWFR"/>
    <s v="N"/>
    <n v="1.5802075019952115E-2"/>
    <m/>
  </r>
  <r>
    <s v="T"/>
    <n v="4.0999999999999996"/>
    <n v="20171204"/>
    <s v="CDFO"/>
    <s v="CDFO"/>
    <n v="3"/>
    <s v="021535"/>
    <n v="0"/>
    <m/>
    <m/>
    <m/>
    <m/>
    <n v="1"/>
    <n v="2"/>
    <x v="28"/>
    <n v="199105"/>
    <n v="19910518"/>
    <s v="2FS  TOMFR0156"/>
    <s v="2FS  TOMFH0156"/>
    <s v="2FS  TOMFS0156"/>
    <x v="2"/>
    <s v="H"/>
    <s v="B"/>
    <m/>
    <n v="4.5999999999999996"/>
    <m/>
    <s v="N"/>
    <n v="5000"/>
    <n v="54447"/>
    <m/>
    <m/>
    <n v="0"/>
    <n v="105719"/>
    <n v="5000"/>
    <n v="219"/>
    <s v="B"/>
    <n v="4.0000000000000001E-3"/>
    <n v="30"/>
    <n v="500"/>
    <m/>
    <s v="OUTFLOW RELEASE"/>
    <s v="R-Eagle R"/>
    <s v="H-Eagle River H"/>
    <x v="6"/>
    <s v="BC"/>
    <s v="FRTH"/>
    <s v="TOMF"/>
    <s v="N"/>
    <n v="1.941686410637868"/>
    <m/>
  </r>
  <r>
    <s v="N"/>
    <n v="4.0999999999999996"/>
    <n v="20171204"/>
    <s v="CDFO"/>
    <s v="CDFO"/>
    <n v="3"/>
    <s v="!03NOCN9468"/>
    <m/>
    <m/>
    <m/>
    <m/>
    <m/>
    <n v="1"/>
    <n v="1"/>
    <x v="2"/>
    <n v="19950713"/>
    <n v="19950713"/>
    <s v="2FS  LWFRR0152"/>
    <s v="2FS  LWFRH0152"/>
    <s v="2FS  LWFRS0152"/>
    <x v="1"/>
    <s v="H"/>
    <s v="P"/>
    <m/>
    <n v="3.4"/>
    <m/>
    <s v="N"/>
    <m/>
    <m/>
    <m/>
    <m/>
    <n v="0"/>
    <n v="9823"/>
    <m/>
    <m/>
    <s v="B"/>
    <m/>
    <m/>
    <m/>
    <m/>
    <m/>
    <s v="R-Birkenhead R"/>
    <s v="H-Birkenhead River H"/>
    <x v="12"/>
    <s v="BC"/>
    <s v="FRTH"/>
    <s v="LWFR"/>
    <s v="N"/>
    <s v=""/>
    <m/>
  </r>
  <r>
    <s v="N"/>
    <n v="4.0999999999999996"/>
    <n v="20171204"/>
    <s v="CDFO"/>
    <s v="CDFO"/>
    <n v="3"/>
    <s v="!03RV8422"/>
    <m/>
    <m/>
    <m/>
    <m/>
    <m/>
    <n v="1"/>
    <n v="3"/>
    <x v="23"/>
    <n v="198604"/>
    <n v="19860430"/>
    <s v="2FS  LWFRR0154"/>
    <s v="2FS  LWFRH0154"/>
    <s v="2FS  LWFRS0229"/>
    <x v="3"/>
    <s v="H"/>
    <s v="B"/>
    <m/>
    <n v="25.2"/>
    <m/>
    <s v="N"/>
    <m/>
    <m/>
    <m/>
    <m/>
    <n v="2"/>
    <n v="298"/>
    <m/>
    <m/>
    <m/>
    <m/>
    <m/>
    <m/>
    <m/>
    <s v="MIXED WITH 023129. REARED ONE YEAR; RED"/>
    <s v="R-Chehalis R"/>
    <s v="H-Chehalis River H"/>
    <x v="14"/>
    <s v="BC"/>
    <s v="FRTH"/>
    <s v="LWFR"/>
    <s v="N"/>
    <s v=""/>
    <m/>
  </r>
  <r>
    <s v="T"/>
    <n v="4.0999999999999996"/>
    <n v="20171204"/>
    <s v="CDFO"/>
    <s v="CDFO"/>
    <n v="3"/>
    <s v="023756"/>
    <n v="0"/>
    <m/>
    <m/>
    <m/>
    <m/>
    <n v="1"/>
    <n v="3"/>
    <x v="3"/>
    <n v="198606"/>
    <n v="19860610"/>
    <s v="2FS  LWFRR0154"/>
    <s v="2FS  LWFRH0154"/>
    <s v="2FS  LWFRS0224"/>
    <x v="1"/>
    <s v="H"/>
    <s v="B"/>
    <m/>
    <n v="3.8"/>
    <m/>
    <s v="N"/>
    <n v="5000"/>
    <n v="27717"/>
    <m/>
    <m/>
    <n v="0"/>
    <n v="85832"/>
    <n v="5000"/>
    <n v="494"/>
    <m/>
    <n v="1.7500000000000002E-2"/>
    <n v="11"/>
    <m/>
    <m/>
    <s v="TIME OF RELEASE 2: REPLICATE WITH 02/37/57"/>
    <s v="R-Chehalis R"/>
    <s v="H-Chehalis River H"/>
    <x v="3"/>
    <s v="BC"/>
    <s v="FRTH"/>
    <s v="LWFR"/>
    <s v="N"/>
    <n v="3.0967276400764874"/>
    <m/>
  </r>
  <r>
    <s v="T"/>
    <n v="4.0999999999999996"/>
    <n v="20171204"/>
    <s v="CDFO"/>
    <s v="CDFO"/>
    <n v="3"/>
    <s v="023758"/>
    <n v="0"/>
    <m/>
    <m/>
    <m/>
    <m/>
    <n v="1"/>
    <n v="3"/>
    <x v="3"/>
    <n v="198606"/>
    <n v="19860619"/>
    <s v="2FS  LWFRR0154"/>
    <s v="2FS  LWFRH0154"/>
    <s v="2FS  LWFRS0224"/>
    <x v="1"/>
    <s v="H"/>
    <s v="B"/>
    <m/>
    <n v="4.7"/>
    <m/>
    <s v="N"/>
    <n v="5000"/>
    <n v="25498"/>
    <m/>
    <m/>
    <n v="5000"/>
    <n v="388"/>
    <m/>
    <m/>
    <m/>
    <n v="1.4999999999999999E-2"/>
    <n v="6"/>
    <m/>
    <m/>
    <s v="TIME OF RELEASE 3: REPLICATE WITH O2/37/59"/>
    <s v="R-Chehalis R"/>
    <s v="H-Chehalis River H"/>
    <x v="3"/>
    <s v="BC"/>
    <s v="FRTH"/>
    <s v="LWFR"/>
    <s v="N"/>
    <n v="1.5216879755274923E-2"/>
    <m/>
  </r>
  <r>
    <s v="T"/>
    <n v="4.0999999999999996"/>
    <n v="20171204"/>
    <s v="CDFO"/>
    <s v="CDFO"/>
    <n v="3"/>
    <s v="023759"/>
    <n v="0"/>
    <m/>
    <m/>
    <m/>
    <m/>
    <n v="1"/>
    <n v="3"/>
    <x v="3"/>
    <n v="198606"/>
    <n v="19860619"/>
    <s v="2FS  LWFRR0154"/>
    <s v="2FS  LWFRH0154"/>
    <s v="2FS  LWFRS0224"/>
    <x v="1"/>
    <s v="H"/>
    <s v="B"/>
    <m/>
    <n v="4.7"/>
    <m/>
    <s v="N"/>
    <n v="5000"/>
    <n v="24707"/>
    <m/>
    <m/>
    <n v="5000"/>
    <n v="699"/>
    <m/>
    <m/>
    <m/>
    <n v="2.75E-2"/>
    <n v="6"/>
    <m/>
    <m/>
    <s v="TIME OF RELEASE 3: REPLICATE WITH 02/37/58"/>
    <s v="R-Chehalis R"/>
    <s v="H-Chehalis River H"/>
    <x v="3"/>
    <s v="BC"/>
    <s v="FRTH"/>
    <s v="LWFR"/>
    <s v="N"/>
    <n v="2.8291577285789453E-2"/>
    <m/>
  </r>
  <r>
    <s v="T"/>
    <n v="4.0999999999999996"/>
    <n v="20171204"/>
    <s v="CDFO"/>
    <s v="CDFO"/>
    <n v="3"/>
    <s v="023762"/>
    <n v="0"/>
    <m/>
    <m/>
    <m/>
    <m/>
    <n v="1"/>
    <n v="2"/>
    <x v="3"/>
    <n v="198605"/>
    <n v="19860520"/>
    <s v="2FS  TOMFR0156"/>
    <s v="2FS  TOMFH0156"/>
    <s v="2FS  TOMFS0156"/>
    <x v="2"/>
    <s v="H"/>
    <s v="B"/>
    <m/>
    <n v="3.3"/>
    <m/>
    <s v="N"/>
    <n v="5000"/>
    <n v="27450"/>
    <m/>
    <m/>
    <n v="0"/>
    <n v="29350"/>
    <m/>
    <m/>
    <m/>
    <m/>
    <n v="4"/>
    <m/>
    <m/>
    <s v="TIME OF REL:SMOLT.SEE 023763,023801-02(SM),024023-25(FALL),022722,27,023150(1+"/>
    <s v="R-Eagle R"/>
    <s v="H-Eagle River H"/>
    <x v="6"/>
    <s v="BC"/>
    <s v="FRTH"/>
    <s v="TOMF"/>
    <s v="N"/>
    <n v="1.0692167577413478"/>
    <m/>
  </r>
  <r>
    <s v="T"/>
    <n v="4.0999999999999996"/>
    <n v="20171204"/>
    <s v="CDFO"/>
    <s v="CDFO"/>
    <n v="3"/>
    <s v="023801"/>
    <n v="0"/>
    <m/>
    <m/>
    <m/>
    <m/>
    <n v="1"/>
    <n v="2"/>
    <x v="3"/>
    <n v="198605"/>
    <n v="19860520"/>
    <s v="2FS  TOMFR0156"/>
    <s v="2FS  TOMFH0156"/>
    <s v="2FS  TOMFS0156"/>
    <x v="2"/>
    <s v="H"/>
    <s v="B"/>
    <m/>
    <n v="3.3"/>
    <m/>
    <s v="N"/>
    <n v="5000"/>
    <n v="27332"/>
    <m/>
    <m/>
    <n v="0"/>
    <n v="29400"/>
    <n v="5000"/>
    <n v="165"/>
    <m/>
    <n v="6.0000000000000001E-3"/>
    <n v="3"/>
    <m/>
    <m/>
    <s v="TIME OF REL:SM. SEE 023762-63,023802(SM),024023-25(FALL),022722,27,023150(1+)"/>
    <s v="R-Eagle R"/>
    <s v="H-Eagle River H"/>
    <x v="6"/>
    <s v="BC"/>
    <s v="FRTH"/>
    <s v="TOMF"/>
    <s v="N"/>
    <n v="1.0756622274257281"/>
    <m/>
  </r>
  <r>
    <s v="T"/>
    <n v="4.0999999999999996"/>
    <n v="20171204"/>
    <s v="CDFO"/>
    <s v="CDFO"/>
    <n v="3"/>
    <s v="023802"/>
    <n v="0"/>
    <m/>
    <m/>
    <m/>
    <m/>
    <n v="1"/>
    <n v="2"/>
    <x v="3"/>
    <n v="198605"/>
    <n v="19860520"/>
    <s v="2FS  TOMFR0156"/>
    <s v="2FS  TOMFH0156"/>
    <s v="2FS  TOMFS0156"/>
    <x v="2"/>
    <s v="H"/>
    <s v="B"/>
    <m/>
    <n v="3.3"/>
    <m/>
    <s v="N"/>
    <n v="5000"/>
    <n v="26967"/>
    <m/>
    <m/>
    <n v="0"/>
    <n v="28834"/>
    <m/>
    <m/>
    <m/>
    <m/>
    <n v="2"/>
    <m/>
    <m/>
    <s v="TIME OF REL:SM. SEE 023762-63,023801(SM),024023-25(FALL),022722,27,023150(1+)"/>
    <s v="R-Eagle R"/>
    <s v="H-Eagle River H"/>
    <x v="6"/>
    <s v="BC"/>
    <s v="FRTH"/>
    <s v="TOMF"/>
    <s v="N"/>
    <n v="1.0692327659732266"/>
    <m/>
  </r>
  <r>
    <s v="T"/>
    <n v="4.0999999999999996"/>
    <n v="20171204"/>
    <s v="CDFO"/>
    <s v="CDFO"/>
    <n v="3"/>
    <s v="024315"/>
    <n v="0"/>
    <m/>
    <m/>
    <m/>
    <m/>
    <n v="1"/>
    <n v="2"/>
    <x v="5"/>
    <n v="198903"/>
    <n v="19890321"/>
    <s v="2FS  TOMFR0156"/>
    <s v="2FS  TOMFH0156"/>
    <s v="2FS  TOMFS0156"/>
    <x v="3"/>
    <s v="H"/>
    <s v="P"/>
    <m/>
    <n v="19.899999999999999"/>
    <m/>
    <s v="N"/>
    <n v="5000"/>
    <n v="37676"/>
    <m/>
    <m/>
    <m/>
    <m/>
    <m/>
    <m/>
    <m/>
    <m/>
    <n v="3"/>
    <m/>
    <m/>
    <s v="TIME OF RELEASE:MID YEARLING. SEE 024313-14."/>
    <s v="R-Eagle R"/>
    <s v="H-Eagle River H"/>
    <x v="6"/>
    <s v="BC"/>
    <s v="FRTH"/>
    <s v="TOMF"/>
    <s v="N"/>
    <n v="0"/>
    <m/>
  </r>
  <r>
    <s v="T"/>
    <n v="4.0999999999999996"/>
    <n v="20171204"/>
    <s v="CDFO"/>
    <s v="CDFO"/>
    <n v="3"/>
    <s v="024317"/>
    <n v="0"/>
    <m/>
    <m/>
    <m/>
    <m/>
    <n v="1"/>
    <n v="2"/>
    <x v="9"/>
    <n v="198710"/>
    <n v="19871005"/>
    <s v="2FS  UPFRR0155"/>
    <s v="2FS  UPFRH0155"/>
    <s v="2FS  UPFRS0155"/>
    <x v="2"/>
    <s v="H"/>
    <s v="B"/>
    <m/>
    <n v="10.199999999999999"/>
    <m/>
    <s v="N"/>
    <n v="5000"/>
    <n v="51949"/>
    <m/>
    <m/>
    <n v="0"/>
    <n v="21876"/>
    <n v="5000"/>
    <n v="265"/>
    <m/>
    <n v="5.1000000000000004E-3"/>
    <n v="1"/>
    <m/>
    <m/>
    <s v="1/2 WERE WHITE, OTHERS RED FLESH. FALL RELEASE"/>
    <s v="R-Quesnel R"/>
    <s v="H-Quesnel River H"/>
    <x v="5"/>
    <s v="BC"/>
    <s v="FRTH"/>
    <s v="UPFR"/>
    <s v="N"/>
    <n v="0.4211053148280044"/>
    <m/>
  </r>
  <r>
    <s v="T"/>
    <n v="4.0999999999999996"/>
    <n v="20171204"/>
    <s v="CDFO"/>
    <s v="CDFO"/>
    <n v="3"/>
    <s v="024327"/>
    <n v="0"/>
    <m/>
    <m/>
    <m/>
    <m/>
    <n v="1"/>
    <n v="1"/>
    <x v="9"/>
    <n v="198705"/>
    <n v="19870512"/>
    <s v="2FS  TOMFR0132"/>
    <s v="2FS  TOMFH0156"/>
    <s v="2FS  TOMFS0132"/>
    <x v="1"/>
    <s v="H"/>
    <s v="P"/>
    <m/>
    <n v="3"/>
    <m/>
    <s v="N"/>
    <n v="5000"/>
    <n v="53071"/>
    <m/>
    <m/>
    <n v="0"/>
    <n v="132891"/>
    <m/>
    <m/>
    <m/>
    <m/>
    <n v="2"/>
    <m/>
    <m/>
    <m/>
    <s v="R-Salmon R/TOMF"/>
    <s v="H-Eagle River H"/>
    <x v="28"/>
    <s v="BC"/>
    <s v="FRTH"/>
    <s v="TOMF"/>
    <s v="N"/>
    <n v="2.5040229127018523"/>
    <m/>
  </r>
  <r>
    <s v="N"/>
    <n v="4.0999999999999996"/>
    <n v="20171204"/>
    <s v="CDFO"/>
    <s v="CDFO"/>
    <n v="3"/>
    <s v="!03NOCN9214"/>
    <m/>
    <m/>
    <m/>
    <m/>
    <m/>
    <n v="1"/>
    <n v="2"/>
    <x v="4"/>
    <n v="19921110"/>
    <n v="19921116"/>
    <s v="2FS  TOMFR1958"/>
    <s v="2FS  TOMFH1958"/>
    <s v="2FS  TOMFS1958"/>
    <x v="5"/>
    <s v="H"/>
    <s v="P"/>
    <m/>
    <n v="0.35"/>
    <m/>
    <s v="N"/>
    <m/>
    <m/>
    <m/>
    <m/>
    <n v="0"/>
    <n v="97630"/>
    <m/>
    <m/>
    <s v="B"/>
    <m/>
    <m/>
    <m/>
    <m/>
    <s v="WEIGHT IS FROM DOUG LOFTHOUSE FOR EMERGENT FRY"/>
    <s v="R-Shuswap R Middle"/>
    <s v="H-Shuswap River, Middle,"/>
    <x v="11"/>
    <s v="BC"/>
    <s v="FRTH"/>
    <s v="TOMF"/>
    <s v="N"/>
    <s v=""/>
    <m/>
  </r>
  <r>
    <s v="T"/>
    <n v="4.0999999999999996"/>
    <n v="20171204"/>
    <s v="CDFO"/>
    <s v="CDFO"/>
    <n v="3"/>
    <s v="024549"/>
    <n v="0"/>
    <m/>
    <m/>
    <m/>
    <m/>
    <n v="1"/>
    <n v="1"/>
    <x v="9"/>
    <n v="198705"/>
    <n v="19870513"/>
    <s v="2FS  LWFRR0107"/>
    <s v="2FS  LWFRH0107"/>
    <s v="2FS  UPFRS0263"/>
    <x v="1"/>
    <s v="H"/>
    <s v="B"/>
    <m/>
    <n v="7.4"/>
    <m/>
    <s v="N"/>
    <n v="5000"/>
    <n v="24725"/>
    <m/>
    <m/>
    <n v="0"/>
    <n v="58075"/>
    <n v="5000"/>
    <n v="182"/>
    <m/>
    <n v="7.3000000000000001E-3"/>
    <n v="1"/>
    <m/>
    <m/>
    <s v="RED FLESH COLOUR"/>
    <s v="R-Chilliwack R"/>
    <s v="H-Chilliwack River H"/>
    <x v="26"/>
    <s v="BC"/>
    <s v="FRTH"/>
    <s v="LWFR"/>
    <s v="N"/>
    <n v="2.3488372093023258"/>
    <m/>
  </r>
  <r>
    <s v="T"/>
    <n v="4.0999999999999996"/>
    <n v="20171204"/>
    <s v="CDFO"/>
    <s v="CDFO"/>
    <n v="3"/>
    <s v="024550"/>
    <n v="0"/>
    <m/>
    <m/>
    <m/>
    <m/>
    <n v="1"/>
    <n v="1"/>
    <x v="9"/>
    <n v="198705"/>
    <n v="19870513"/>
    <s v="2FS  LWFRR0107"/>
    <s v="2FS  LWFRH0107"/>
    <s v="2FS  UPFRS0263"/>
    <x v="1"/>
    <s v="H"/>
    <s v="B"/>
    <m/>
    <n v="7.4"/>
    <m/>
    <s v="N"/>
    <n v="5000"/>
    <n v="24719"/>
    <m/>
    <m/>
    <n v="0"/>
    <n v="58075"/>
    <n v="5000"/>
    <n v="188"/>
    <m/>
    <n v="7.4999999999999997E-3"/>
    <n v="1"/>
    <m/>
    <m/>
    <s v="RED FLESH COLOUR"/>
    <s v="R-Chilliwack R"/>
    <s v="H-Chilliwack River H"/>
    <x v="26"/>
    <s v="BC"/>
    <s v="FRTH"/>
    <s v="LWFR"/>
    <s v="N"/>
    <n v="2.3494073384845664"/>
    <m/>
  </r>
  <r>
    <s v="T"/>
    <n v="4.0999999999999996"/>
    <n v="20171204"/>
    <s v="CDFO"/>
    <s v="CDFO"/>
    <n v="3"/>
    <s v="024551"/>
    <n v="0"/>
    <m/>
    <m/>
    <m/>
    <m/>
    <n v="1"/>
    <n v="1"/>
    <x v="9"/>
    <n v="198705"/>
    <n v="19870513"/>
    <s v="2FS  LWFRR0107"/>
    <s v="2FS  LWFRH0107"/>
    <s v="2FS  UPFRS0262"/>
    <x v="1"/>
    <s v="H"/>
    <s v="B"/>
    <m/>
    <n v="7.6"/>
    <m/>
    <s v="N"/>
    <n v="5000"/>
    <n v="24832"/>
    <m/>
    <m/>
    <n v="0"/>
    <n v="123189"/>
    <n v="5000"/>
    <n v="691"/>
    <m/>
    <n v="2.7099999999999999E-2"/>
    <n v="1"/>
    <m/>
    <m/>
    <s v="RED FLESH COLOUR"/>
    <s v="R-Chilliwack R"/>
    <s v="H-Chilliwack River H"/>
    <x v="21"/>
    <s v="BC"/>
    <s v="FRTH"/>
    <s v="LWFR"/>
    <s v="N"/>
    <n v="4.9608972293814437"/>
    <m/>
  </r>
  <r>
    <s v="T"/>
    <n v="4.0999999999999996"/>
    <n v="20171204"/>
    <s v="CDFO"/>
    <s v="CDFO"/>
    <n v="3"/>
    <s v="024552"/>
    <n v="0"/>
    <m/>
    <m/>
    <m/>
    <m/>
    <n v="1"/>
    <n v="1"/>
    <x v="9"/>
    <n v="198705"/>
    <n v="19870513"/>
    <s v="2FS  LWFRR0107"/>
    <s v="2FS  LWFRH0107"/>
    <s v="2FS  UPFRS0262"/>
    <x v="1"/>
    <s v="H"/>
    <s v="B"/>
    <m/>
    <n v="7.6"/>
    <m/>
    <s v="N"/>
    <n v="5000"/>
    <n v="25218"/>
    <m/>
    <m/>
    <n v="0"/>
    <n v="125175"/>
    <n v="5000"/>
    <n v="70"/>
    <m/>
    <n v="2.8E-3"/>
    <n v="1"/>
    <m/>
    <m/>
    <s v="RED FLESH COLOUR"/>
    <s v="R-Chilliwack R"/>
    <s v="H-Chilliwack River H"/>
    <x v="21"/>
    <s v="BC"/>
    <s v="FRTH"/>
    <s v="LWFR"/>
    <s v="N"/>
    <n v="4.9637163930525814"/>
    <m/>
  </r>
  <r>
    <s v="T"/>
    <n v="4.0999999999999996"/>
    <n v="20171204"/>
    <s v="CDFO"/>
    <s v="CDFO"/>
    <n v="3"/>
    <s v="181386"/>
    <n v="12"/>
    <m/>
    <m/>
    <m/>
    <m/>
    <n v="1"/>
    <n v="2"/>
    <x v="8"/>
    <n v="20110511"/>
    <n v="20110513"/>
    <s v="2FS  TOMFR0161"/>
    <s v="2FS  TOMFH1958"/>
    <s v="2FS  TOMFS0161"/>
    <x v="1"/>
    <s v="H"/>
    <s v="P"/>
    <s v="FR"/>
    <n v="5.96"/>
    <n v="80"/>
    <s v="N"/>
    <n v="5000"/>
    <n v="54489"/>
    <m/>
    <m/>
    <n v="0"/>
    <n v="4761"/>
    <n v="5000"/>
    <n v="1685"/>
    <s v="B"/>
    <n v="0.03"/>
    <n v="37"/>
    <n v="200"/>
    <m/>
    <s v="See also tag codes 181196-181198,181381-181385,181585"/>
    <s v="R-Shuswap R Low"/>
    <s v="H-Shuswap River, Middle,"/>
    <x v="1"/>
    <s v="BC"/>
    <s v="FRTH"/>
    <s v="TOMF"/>
    <s v="N"/>
    <n v="8.7375433573748829E-2"/>
    <m/>
  </r>
  <r>
    <s v="T"/>
    <n v="4.0999999999999996"/>
    <n v="20171204"/>
    <s v="CDFO"/>
    <s v="CDFO"/>
    <n v="3"/>
    <s v="025521"/>
    <n v="9"/>
    <m/>
    <m/>
    <m/>
    <m/>
    <n v="1"/>
    <n v="2"/>
    <x v="5"/>
    <n v="198805"/>
    <n v="19880524"/>
    <s v="2FS  TOMFR0156"/>
    <s v="2FS  TOMFH0156"/>
    <s v="2FS  TOMFS0156"/>
    <x v="2"/>
    <s v="H"/>
    <s v="B"/>
    <m/>
    <n v="3.7"/>
    <m/>
    <s v="N"/>
    <n v="5000"/>
    <n v="99266"/>
    <m/>
    <m/>
    <n v="5000"/>
    <n v="759"/>
    <m/>
    <m/>
    <m/>
    <n v="7.6E-3"/>
    <n v="4"/>
    <m/>
    <m/>
    <s v="TIME OF RELEASE: LATE SPRING. SEE 024313-15(1+),025420-23(SM)"/>
    <s v="R-Eagle R"/>
    <s v="H-Eagle River H"/>
    <x v="6"/>
    <s v="BC"/>
    <s v="FRTH"/>
    <s v="TOMF"/>
    <s v="N"/>
    <n v="7.6461225394394861E-3"/>
    <m/>
  </r>
  <r>
    <s v="T"/>
    <n v="4.0999999999999996"/>
    <n v="20171204"/>
    <s v="CDFO"/>
    <s v="CDFO"/>
    <n v="3"/>
    <s v="024021"/>
    <n v="0"/>
    <m/>
    <m/>
    <m/>
    <m/>
    <n v="1"/>
    <n v="1"/>
    <x v="3"/>
    <n v="198605"/>
    <n v="19860526"/>
    <s v="2FS  TOMFR0132"/>
    <s v="2FS  TOMFH0156"/>
    <s v="2FS  TOMFS0132"/>
    <x v="1"/>
    <s v="H"/>
    <s v="P"/>
    <m/>
    <n v="3.5"/>
    <m/>
    <s v="N"/>
    <n v="5000"/>
    <n v="25483"/>
    <m/>
    <m/>
    <n v="0"/>
    <n v="46819"/>
    <n v="5000"/>
    <n v="154"/>
    <m/>
    <n v="6.0000000000000001E-3"/>
    <n v="3"/>
    <m/>
    <m/>
    <m/>
    <s v="R-Salmon R/TOMF"/>
    <s v="H-Eagle River H"/>
    <x v="28"/>
    <s v="BC"/>
    <s v="FRTH"/>
    <s v="TOMF"/>
    <s v="N"/>
    <n v="1.8372640583918691"/>
    <m/>
  </r>
  <r>
    <s v="T"/>
    <n v="4.0999999999999996"/>
    <n v="20171204"/>
    <s v="CDFO"/>
    <s v="CDFO"/>
    <n v="3"/>
    <s v="024051"/>
    <n v="0"/>
    <m/>
    <m/>
    <m/>
    <m/>
    <n v="1"/>
    <n v="3"/>
    <x v="3"/>
    <n v="198606"/>
    <n v="19860626"/>
    <s v="2FS  LWFRR0154"/>
    <s v="2FS  LWFRH0154"/>
    <s v="2FS  LWFRS0224"/>
    <x v="1"/>
    <s v="H"/>
    <s v="B"/>
    <m/>
    <n v="5.4"/>
    <m/>
    <s v="N"/>
    <n v="5000"/>
    <n v="25228"/>
    <m/>
    <m/>
    <n v="5000"/>
    <n v="255"/>
    <m/>
    <m/>
    <m/>
    <n v="0.01"/>
    <n v="14"/>
    <m/>
    <m/>
    <s v="TIME OF RELEASE 4: REPLICATE WITH 02/40/52"/>
    <s v="R-Chehalis R"/>
    <s v="H-Chehalis River H"/>
    <x v="3"/>
    <s v="BC"/>
    <s v="FRTH"/>
    <s v="LWFR"/>
    <s v="N"/>
    <n v="1.0107816711590296E-2"/>
    <m/>
  </r>
  <r>
    <s v="T"/>
    <n v="4.0999999999999996"/>
    <n v="20171204"/>
    <s v="CDFO"/>
    <s v="CDFO"/>
    <n v="3"/>
    <s v="020641"/>
    <n v="0"/>
    <m/>
    <m/>
    <m/>
    <m/>
    <n v="1"/>
    <n v="3"/>
    <x v="11"/>
    <n v="19900420"/>
    <n v="19900425"/>
    <s v="2FS  LWFRR0154"/>
    <s v="2FS  LWFRH0154"/>
    <s v="2FS  LWFRS0229"/>
    <x v="2"/>
    <s v="H"/>
    <s v="B"/>
    <m/>
    <n v="1.38"/>
    <n v="52"/>
    <s v="N"/>
    <n v="5000"/>
    <n v="20976"/>
    <m/>
    <m/>
    <n v="0"/>
    <n v="190957"/>
    <n v="5000"/>
    <n v="1924"/>
    <s v="B"/>
    <n v="8.4000000000000005E-2"/>
    <n v="42"/>
    <n v="640"/>
    <m/>
    <s v="MEDIUM SIZE FISH"/>
    <s v="R-Chehalis R"/>
    <s v="H-Chehalis River H"/>
    <x v="14"/>
    <s v="BC"/>
    <s v="FRTH"/>
    <s v="LWFR"/>
    <s v="N"/>
    <n v="9.1035945842868031"/>
    <m/>
  </r>
  <r>
    <s v="T"/>
    <n v="4.0999999999999996"/>
    <n v="20171204"/>
    <s v="CDFO"/>
    <s v="CDFO"/>
    <n v="3"/>
    <s v="020642"/>
    <n v="0"/>
    <m/>
    <m/>
    <m/>
    <m/>
    <n v="1"/>
    <n v="3"/>
    <x v="11"/>
    <n v="19900420"/>
    <n v="19900425"/>
    <s v="2FS  LWFRR0154"/>
    <s v="2FS  LWFRH0154"/>
    <s v="2FS  LWFRS0229"/>
    <x v="2"/>
    <s v="H"/>
    <s v="B"/>
    <m/>
    <n v="1.58"/>
    <n v="55"/>
    <s v="N"/>
    <n v="5000"/>
    <n v="24974"/>
    <m/>
    <m/>
    <n v="0"/>
    <n v="774224"/>
    <n v="5000"/>
    <n v="375"/>
    <s v="B"/>
    <n v="1.4800000000000001E-2"/>
    <n v="40"/>
    <n v="1218"/>
    <m/>
    <s v="LARGE SIZE"/>
    <s v="R-Chehalis R"/>
    <s v="H-Chehalis River H"/>
    <x v="14"/>
    <s v="BC"/>
    <s v="FRTH"/>
    <s v="LWFR"/>
    <s v="N"/>
    <n v="31.001201249299271"/>
    <m/>
  </r>
  <r>
    <s v="N"/>
    <n v="4.0999999999999996"/>
    <n v="20171204"/>
    <s v="CDFO"/>
    <s v="CDFO"/>
    <n v="3"/>
    <s v="!03NOCN9459"/>
    <m/>
    <m/>
    <m/>
    <m/>
    <m/>
    <n v="1"/>
    <n v="2"/>
    <x v="2"/>
    <n v="199505"/>
    <n v="199505"/>
    <s v="2FS  UPFRR1619"/>
    <s v="2FS  UPFRH2566"/>
    <s v="2FS  UPFRS1619"/>
    <x v="1"/>
    <s v="H"/>
    <s v="B"/>
    <s v="FR"/>
    <m/>
    <m/>
    <s v="N"/>
    <m/>
    <m/>
    <m/>
    <m/>
    <n v="0"/>
    <n v="80"/>
    <m/>
    <m/>
    <s v="B"/>
    <m/>
    <m/>
    <m/>
    <m/>
    <m/>
    <s v="R-Bridge R"/>
    <s v="H-Gold Trail Schools"/>
    <x v="18"/>
    <s v="BC"/>
    <s v="FRTH"/>
    <s v="UPFR"/>
    <s v="N"/>
    <s v=""/>
    <m/>
  </r>
  <r>
    <s v="N"/>
    <n v="4.0999999999999996"/>
    <n v="20171204"/>
    <s v="CDFO"/>
    <s v="CDFO"/>
    <n v="3"/>
    <s v="!03NOCN9458"/>
    <m/>
    <m/>
    <m/>
    <m/>
    <m/>
    <n v="1"/>
    <n v="2"/>
    <x v="2"/>
    <n v="19950622"/>
    <n v="19950622"/>
    <s v="2FS  UPFRR1619"/>
    <s v="2FS  UPFRH1619"/>
    <s v="2FS  UPFRS1619"/>
    <x v="1"/>
    <s v="H"/>
    <s v="P"/>
    <m/>
    <n v="5.5"/>
    <m/>
    <s v="N"/>
    <m/>
    <m/>
    <m/>
    <m/>
    <n v="0"/>
    <n v="17290"/>
    <m/>
    <m/>
    <s v="W"/>
    <m/>
    <m/>
    <m/>
    <m/>
    <m/>
    <s v="R-Bridge R"/>
    <s v="H-Bridge River H"/>
    <x v="18"/>
    <s v="BC"/>
    <s v="FRTH"/>
    <s v="UPFR"/>
    <s v="N"/>
    <s v=""/>
    <m/>
  </r>
  <r>
    <s v="T"/>
    <n v="4.0999999999999996"/>
    <n v="20171204"/>
    <s v="CDFO"/>
    <s v="CDFO"/>
    <n v="3"/>
    <s v="023542"/>
    <n v="0"/>
    <m/>
    <m/>
    <m/>
    <m/>
    <n v="1"/>
    <n v="2"/>
    <x v="3"/>
    <n v="198604"/>
    <n v="19860428"/>
    <s v="2FS  TOMFR0045"/>
    <s v="2FS  TOMFH0162"/>
    <s v="2FS  TOMFS0045"/>
    <x v="1"/>
    <s v="H"/>
    <s v="B"/>
    <m/>
    <n v="4.8"/>
    <m/>
    <s v="N"/>
    <n v="5000"/>
    <n v="21258"/>
    <m/>
    <m/>
    <n v="0"/>
    <n v="13573"/>
    <n v="5000"/>
    <n v="203"/>
    <m/>
    <n v="9.4999999999999998E-3"/>
    <n v="1"/>
    <m/>
    <m/>
    <s v="TIME &amp;OF RELEASE-EARLY. SEE 023543(EARLY) AND 023544-45 (LATE)."/>
    <s v="R-Raft R"/>
    <s v="H-Clearwater River, Up, H"/>
    <x v="16"/>
    <s v="BC"/>
    <s v="FRTH"/>
    <s v="TOMF"/>
    <s v="N"/>
    <n v="0.63848903942045343"/>
    <m/>
  </r>
  <r>
    <s v="T"/>
    <n v="4.0999999999999996"/>
    <n v="20171204"/>
    <s v="CDFO"/>
    <s v="CDFO"/>
    <n v="3"/>
    <s v="024234"/>
    <n v="0"/>
    <m/>
    <m/>
    <m/>
    <m/>
    <n v="1"/>
    <n v="2"/>
    <x v="9"/>
    <n v="198705"/>
    <n v="19870514"/>
    <s v="2FS  LWFRR0249"/>
    <s v="2FS  LWFRH0150"/>
    <s v="2FS  LWFRS0249"/>
    <x v="1"/>
    <s v="H"/>
    <s v="B"/>
    <m/>
    <n v="12.4"/>
    <m/>
    <s v="N"/>
    <n v="5000"/>
    <n v="20391"/>
    <m/>
    <m/>
    <n v="0"/>
    <n v="36881"/>
    <n v="5000"/>
    <n v="2446"/>
    <m/>
    <n v="0.1071"/>
    <n v="1"/>
    <m/>
    <m/>
    <s v="TIME OF RELEASE-EARLY. POSS.10-50% LOSS DUE TO TRASPORT DIFFICULTIES"/>
    <s v="R-Pitt R Up"/>
    <s v="H-Inch Creek H"/>
    <x v="29"/>
    <s v="BC"/>
    <s v="FRTH"/>
    <s v="LWFR"/>
    <s v="N"/>
    <n v="1.8086901083811486"/>
    <m/>
  </r>
  <r>
    <s v="T"/>
    <n v="4.0999999999999996"/>
    <n v="20171204"/>
    <s v="CDFO"/>
    <s v="CDFO"/>
    <n v="3"/>
    <s v="181586"/>
    <n v="12"/>
    <m/>
    <m/>
    <m/>
    <m/>
    <n v="1"/>
    <n v="2"/>
    <x v="8"/>
    <n v="20110511"/>
    <n v="20110513"/>
    <s v="2FS  TOMFR0161"/>
    <s v="2FS  TOMFH1958"/>
    <s v="2FS  TOMFS0161"/>
    <x v="1"/>
    <s v="H"/>
    <s v="P"/>
    <s v="FR"/>
    <n v="5.96"/>
    <n v="80"/>
    <s v="N"/>
    <n v="5000"/>
    <n v="52914"/>
    <m/>
    <m/>
    <n v="0"/>
    <n v="4671"/>
    <n v="5000"/>
    <n v="2205"/>
    <s v="B"/>
    <n v="0.04"/>
    <n v="41"/>
    <n v="200"/>
    <m/>
    <s v="See also tag codes 181196-181198,181381-181386,181585"/>
    <s v="R-Shuswap R Low"/>
    <s v="H-Shuswap River, Middle,"/>
    <x v="1"/>
    <s v="BC"/>
    <s v="FRTH"/>
    <s v="TOMF"/>
    <s v="N"/>
    <n v="8.8275314661526244E-2"/>
    <m/>
  </r>
  <r>
    <s v="T"/>
    <n v="4.0999999999999996"/>
    <n v="20171204"/>
    <s v="CDFO"/>
    <s v="CDFO"/>
    <n v="3"/>
    <s v="181467"/>
    <n v="12"/>
    <m/>
    <m/>
    <m/>
    <m/>
    <n v="1"/>
    <n v="2"/>
    <x v="36"/>
    <n v="20130513"/>
    <n v="20130515"/>
    <s v="2FS  TOMFR0161"/>
    <s v="2FS  TOMFH1958"/>
    <s v="2FS  TOMFS0161"/>
    <x v="1"/>
    <s v="H"/>
    <s v="P"/>
    <s v="FR"/>
    <n v="6.36"/>
    <n v="81"/>
    <s v="N"/>
    <n v="5000"/>
    <n v="56415"/>
    <m/>
    <m/>
    <n v="0"/>
    <n v="1277"/>
    <n v="5000"/>
    <n v="80"/>
    <s v="B"/>
    <n v="1E-3"/>
    <n v="27"/>
    <n v="200"/>
    <m/>
    <m/>
    <s v="R-Shuswap R Low"/>
    <s v="H-Shuswap River, Middle,"/>
    <x v="1"/>
    <s v="BC"/>
    <s v="FRTH"/>
    <s v="TOMF"/>
    <s v="N"/>
    <n v="2.2635823805725427E-2"/>
    <m/>
  </r>
  <r>
    <s v="T"/>
    <n v="4.0999999999999996"/>
    <n v="20171204"/>
    <s v="CDFO"/>
    <s v="CDFO"/>
    <n v="3"/>
    <s v="181590"/>
    <n v="12"/>
    <m/>
    <m/>
    <s v="D"/>
    <s v="032011H00002492"/>
    <n v="1"/>
    <n v="3"/>
    <x v="8"/>
    <n v="20100516"/>
    <n v="20110516"/>
    <s v="2FS  LWFRR0107"/>
    <s v="2FS  LWFRH0107"/>
    <s v="2FS  LWFRS0107"/>
    <x v="1"/>
    <s v="H"/>
    <s v="P"/>
    <s v="FR"/>
    <m/>
    <m/>
    <s v="N"/>
    <n v="5000"/>
    <n v="47935"/>
    <m/>
    <m/>
    <n v="0"/>
    <n v="104499"/>
    <n v="5000"/>
    <n v="149"/>
    <s v="B"/>
    <n v="3.0999999999999999E-3"/>
    <m/>
    <m/>
    <m/>
    <m/>
    <s v="R-Chilliwack R"/>
    <s v="H-Chilliwack River H"/>
    <x v="9"/>
    <s v="BC"/>
    <s v="FRTH"/>
    <s v="LWFR"/>
    <s v="N"/>
    <n v="2.180014603108376"/>
    <m/>
  </r>
  <r>
    <s v="T"/>
    <n v="4.0999999999999996"/>
    <n v="20171204"/>
    <s v="CDFO"/>
    <s v="CDFO"/>
    <n v="3"/>
    <s v="020643"/>
    <n v="0"/>
    <m/>
    <m/>
    <m/>
    <m/>
    <n v="1"/>
    <n v="3"/>
    <x v="11"/>
    <n v="19900420"/>
    <n v="19900425"/>
    <s v="2FS  LWFRR0154"/>
    <s v="2FS  LWFRH0154"/>
    <s v="2FS  LWFRS0229"/>
    <x v="2"/>
    <s v="H"/>
    <s v="B"/>
    <m/>
    <n v="1.21"/>
    <n v="51"/>
    <s v="N"/>
    <n v="5000"/>
    <n v="26305"/>
    <m/>
    <m/>
    <n v="0"/>
    <n v="568296"/>
    <n v="5000"/>
    <n v="336"/>
    <s v="B"/>
    <n v="1.26E-2"/>
    <n v="36"/>
    <n v="1186"/>
    <m/>
    <s v="SMALL SIZE"/>
    <s v="R-Chehalis R"/>
    <s v="H-Chehalis River H"/>
    <x v="14"/>
    <s v="BC"/>
    <s v="FRTH"/>
    <s v="LWFR"/>
    <s v="N"/>
    <n v="21.604105683330165"/>
    <m/>
  </r>
  <r>
    <s v="T"/>
    <n v="4.0999999999999996"/>
    <n v="20171204"/>
    <s v="CDFO"/>
    <s v="CDFO"/>
    <n v="3"/>
    <s v="020649"/>
    <n v="0"/>
    <m/>
    <m/>
    <m/>
    <m/>
    <n v="1"/>
    <n v="2"/>
    <x v="11"/>
    <n v="19900521"/>
    <n v="19900521"/>
    <s v="2FS  TOMFR0364"/>
    <s v="2FS  TOMFH0364"/>
    <s v="2FS  TOMFS0161"/>
    <x v="1"/>
    <s v="H"/>
    <s v="B"/>
    <m/>
    <n v="5.5"/>
    <n v="78"/>
    <s v="N"/>
    <n v="5000"/>
    <n v="24620"/>
    <m/>
    <m/>
    <n v="0"/>
    <n v="17405"/>
    <n v="5000"/>
    <n v="375"/>
    <s v="B"/>
    <n v="1.4999999999999999E-2"/>
    <n v="30"/>
    <n v="200"/>
    <m/>
    <m/>
    <s v="R-Adams R Up"/>
    <s v="H-Adams River, Upper"/>
    <x v="1"/>
    <s v="BC"/>
    <s v="FRTH"/>
    <s v="TOMF"/>
    <s v="N"/>
    <n v="0.70694557270511782"/>
    <m/>
  </r>
  <r>
    <s v="N"/>
    <n v="4.0999999999999996"/>
    <n v="20171204"/>
    <s v="CDFO"/>
    <s v="CDFO"/>
    <n v="3"/>
    <s v="!03NOCN9301"/>
    <m/>
    <m/>
    <m/>
    <m/>
    <m/>
    <n v="1"/>
    <n v="1"/>
    <x v="18"/>
    <n v="19940410"/>
    <n v="19940410"/>
    <s v="2FS  UPFRR1890"/>
    <s v="2FS  UPFRH0270"/>
    <s v="2FS  UPFRS1890"/>
    <x v="2"/>
    <s v="H"/>
    <s v="B"/>
    <m/>
    <n v="0.4"/>
    <n v="36"/>
    <s v="N"/>
    <m/>
    <m/>
    <m/>
    <m/>
    <n v="0"/>
    <n v="171128"/>
    <m/>
    <m/>
    <s v="W"/>
    <m/>
    <m/>
    <m/>
    <m/>
    <m/>
    <s v="R-Dome Cr"/>
    <s v="H-Penny H"/>
    <x v="15"/>
    <s v="BC"/>
    <s v="FRTH"/>
    <s v="UPFR"/>
    <s v="N"/>
    <s v=""/>
    <m/>
  </r>
  <r>
    <s v="N"/>
    <n v="4.0999999999999996"/>
    <n v="20171204"/>
    <s v="CDFO"/>
    <s v="CDFO"/>
    <n v="3"/>
    <s v="!03NOCN9304"/>
    <m/>
    <m/>
    <m/>
    <m/>
    <m/>
    <n v="1"/>
    <n v="2"/>
    <x v="18"/>
    <n v="19940506"/>
    <n v="19940506"/>
    <s v="2FS  UPFRR0158"/>
    <s v="2FS  UPFRH0158"/>
    <s v="2FS  UPFRS0158"/>
    <x v="1"/>
    <s v="H"/>
    <s v="P"/>
    <m/>
    <n v="4.21"/>
    <n v="70"/>
    <s v="N"/>
    <m/>
    <m/>
    <m/>
    <m/>
    <n v="0"/>
    <n v="23669"/>
    <m/>
    <m/>
    <s v="B"/>
    <m/>
    <m/>
    <m/>
    <m/>
    <m/>
    <s v="R-Stuart R"/>
    <s v="H-Stuart River"/>
    <x v="2"/>
    <s v="BC"/>
    <s v="FRTH"/>
    <s v="UPFR"/>
    <s v="N"/>
    <s v=""/>
    <m/>
  </r>
  <r>
    <s v="N"/>
    <n v="4.0999999999999996"/>
    <n v="20171204"/>
    <s v="CDFO"/>
    <s v="CDFO"/>
    <n v="3"/>
    <s v="!03RV8721"/>
    <m/>
    <m/>
    <m/>
    <m/>
    <m/>
    <n v="1"/>
    <n v="1"/>
    <x v="5"/>
    <n v="198806"/>
    <n v="19880620"/>
    <s v="2FS  UPFRR1890"/>
    <s v="2FS  UPFRH0270"/>
    <s v="2FS  UPFRS1890"/>
    <x v="2"/>
    <s v="H"/>
    <s v="B"/>
    <m/>
    <n v="1.3"/>
    <m/>
    <s v="N"/>
    <m/>
    <m/>
    <m/>
    <m/>
    <n v="2"/>
    <n v="83032"/>
    <n v="0"/>
    <n v="16"/>
    <s v="C"/>
    <m/>
    <m/>
    <m/>
    <m/>
    <s v="FED FRY RELEASE - MARKED FOR ESCAPEMENT I.D."/>
    <s v="R-Dome Cr"/>
    <s v="H-Penny H"/>
    <x v="15"/>
    <s v="BC"/>
    <s v="FRTH"/>
    <s v="UPFR"/>
    <s v="N"/>
    <s v=""/>
    <m/>
  </r>
  <r>
    <s v="T"/>
    <n v="4.0999999999999996"/>
    <n v="20171204"/>
    <s v="CDFO"/>
    <s v="CDFO"/>
    <n v="3"/>
    <s v="025522"/>
    <n v="9"/>
    <m/>
    <m/>
    <m/>
    <m/>
    <n v="1"/>
    <n v="2"/>
    <x v="17"/>
    <n v="19890614"/>
    <n v="19890615"/>
    <s v="2FS  UPFRR0155"/>
    <s v="2FS  UPFRH0155"/>
    <s v="2FS  UPFRS0155"/>
    <x v="1"/>
    <s v="H"/>
    <s v="B"/>
    <m/>
    <n v="8"/>
    <n v="87"/>
    <s v="N"/>
    <n v="5000"/>
    <n v="101626"/>
    <m/>
    <m/>
    <n v="0"/>
    <n v="196393"/>
    <n v="5000"/>
    <n v="671"/>
    <m/>
    <n v="6.6E-3"/>
    <n v="1"/>
    <m/>
    <m/>
    <s v="TIME OF RELEASE. INTERNAL REPLICATE"/>
    <s v="R-Quesnel R"/>
    <s v="H-Quesnel River H"/>
    <x v="5"/>
    <s v="BC"/>
    <s v="FRTH"/>
    <s v="UPFR"/>
    <s v="N"/>
    <n v="1.9325074292011886"/>
    <m/>
  </r>
  <r>
    <s v="N"/>
    <n v="4.0999999999999996"/>
    <n v="20171204"/>
    <s v="CDFO"/>
    <s v="CDFO"/>
    <n v="3"/>
    <s v="!03NOCN9032"/>
    <m/>
    <m/>
    <m/>
    <m/>
    <m/>
    <n v="1"/>
    <n v="2"/>
    <x v="28"/>
    <n v="19910414"/>
    <n v="19910414"/>
    <s v="2FS  TOMFR0161"/>
    <s v="2FS  TOMFH0289"/>
    <s v="2FS  TOMFS0161"/>
    <x v="4"/>
    <s v="H"/>
    <s v="B"/>
    <m/>
    <m/>
    <m/>
    <s v="N"/>
    <m/>
    <m/>
    <m/>
    <m/>
    <n v="0"/>
    <n v="160000"/>
    <m/>
    <m/>
    <s v="B"/>
    <m/>
    <m/>
    <m/>
    <m/>
    <m/>
    <s v="R-Shuswap R Low"/>
    <s v="H-Kingfisher Creek/ TOMF"/>
    <x v="1"/>
    <s v="BC"/>
    <s v="FRTH"/>
    <s v="TOMF"/>
    <s v="N"/>
    <s v=""/>
    <m/>
  </r>
  <r>
    <s v="N"/>
    <n v="4.0999999999999996"/>
    <n v="20171204"/>
    <s v="CDFO"/>
    <s v="CDFO"/>
    <n v="3"/>
    <s v="!03NOCN9040"/>
    <m/>
    <m/>
    <m/>
    <m/>
    <m/>
    <n v="1"/>
    <n v="1"/>
    <x v="28"/>
    <n v="19910704"/>
    <n v="19910704"/>
    <s v="2FS  UPFRR1890"/>
    <s v="2FS  UPFRH0270"/>
    <s v="2FS  UPFRS1890"/>
    <x v="1"/>
    <s v="H"/>
    <s v="P"/>
    <m/>
    <n v="2.4700000000000002"/>
    <n v="61"/>
    <s v="N"/>
    <m/>
    <m/>
    <m/>
    <m/>
    <n v="0"/>
    <n v="68624"/>
    <m/>
    <m/>
    <s v="B"/>
    <m/>
    <m/>
    <m/>
    <m/>
    <m/>
    <s v="R-Dome Cr"/>
    <s v="H-Penny H"/>
    <x v="15"/>
    <s v="BC"/>
    <s v="FRTH"/>
    <s v="UPFR"/>
    <s v="N"/>
    <s v=""/>
    <m/>
  </r>
  <r>
    <s v="N"/>
    <n v="4.0999999999999996"/>
    <n v="20171204"/>
    <s v="CDFO"/>
    <s v="CDFO"/>
    <n v="3"/>
    <s v="!03NOCN8722"/>
    <m/>
    <m/>
    <m/>
    <m/>
    <m/>
    <n v="1"/>
    <n v="2"/>
    <x v="5"/>
    <n v="198803"/>
    <n v="19880327"/>
    <s v="2FS  UPFRR0158"/>
    <s v="2FS  UPFRH0158"/>
    <s v="2FS  UPFRS0158"/>
    <x v="1"/>
    <s v="H"/>
    <s v="P"/>
    <m/>
    <n v="3.9"/>
    <m/>
    <s v="N"/>
    <m/>
    <m/>
    <m/>
    <m/>
    <n v="0"/>
    <n v="10000"/>
    <m/>
    <m/>
    <s v="B"/>
    <m/>
    <m/>
    <m/>
    <m/>
    <m/>
    <s v="R-Stuart R"/>
    <s v="H-Stuart River"/>
    <x v="2"/>
    <s v="BC"/>
    <s v="FRTH"/>
    <s v="UPFR"/>
    <s v="N"/>
    <s v=""/>
    <m/>
  </r>
  <r>
    <s v="T"/>
    <n v="4.0999999999999996"/>
    <n v="20171204"/>
    <s v="CDFO"/>
    <s v="CDFO"/>
    <n v="3"/>
    <s v="020314"/>
    <n v="0"/>
    <m/>
    <m/>
    <m/>
    <m/>
    <n v="1"/>
    <n v="2"/>
    <x v="13"/>
    <n v="19920519"/>
    <n v="19920520"/>
    <s v="2FS  TOMFR0364"/>
    <s v="2FS  TOMFH0364"/>
    <s v="2FS  TOMFS0161"/>
    <x v="1"/>
    <s v="H"/>
    <s v="B"/>
    <m/>
    <n v="6"/>
    <n v="81"/>
    <s v="N"/>
    <n v="5000"/>
    <n v="75839"/>
    <m/>
    <m/>
    <n v="0"/>
    <n v="29821"/>
    <n v="5000"/>
    <n v="190"/>
    <s v="B"/>
    <n v="2.5000000000000001E-3"/>
    <n v="15"/>
    <n v="400"/>
    <m/>
    <s v="POST FRESHET RELEASE"/>
    <s v="R-Adams R Up"/>
    <s v="H-Adams River, Upper"/>
    <x v="1"/>
    <s v="BC"/>
    <s v="FRTH"/>
    <s v="TOMF"/>
    <s v="N"/>
    <n v="0.39321457297696438"/>
    <m/>
  </r>
  <r>
    <s v="T"/>
    <n v="4.0999999999999996"/>
    <n v="20171204"/>
    <s v="CDFO"/>
    <s v="CDFO"/>
    <n v="3"/>
    <s v="022116"/>
    <n v="0"/>
    <m/>
    <m/>
    <m/>
    <m/>
    <n v="1"/>
    <n v="1"/>
    <x v="39"/>
    <n v="197707"/>
    <n v="197708"/>
    <s v="2FS  UPFRR0273"/>
    <m/>
    <s v="2FS  UPFRS0273"/>
    <x v="0"/>
    <s v="W"/>
    <s v="E"/>
    <m/>
    <m/>
    <n v="93"/>
    <m/>
    <n v="5000"/>
    <n v="793"/>
    <m/>
    <m/>
    <n v="5000"/>
    <n v="14"/>
    <m/>
    <m/>
    <m/>
    <n v="1.7299999999999999E-2"/>
    <n v="1"/>
    <m/>
    <m/>
    <m/>
    <s v="R-Chilcotin R"/>
    <s v="NA"/>
    <x v="48"/>
    <s v="BC"/>
    <s v="FRTH"/>
    <s v="UPFR"/>
    <s v="N"/>
    <n v="1.7654476670870115E-2"/>
    <m/>
  </r>
  <r>
    <s v="T"/>
    <n v="4.0999999999999996"/>
    <n v="20171204"/>
    <s v="CDFO"/>
    <s v="CDFO"/>
    <n v="3"/>
    <s v="022117"/>
    <n v="0"/>
    <m/>
    <m/>
    <m/>
    <m/>
    <n v="1"/>
    <n v="1"/>
    <x v="40"/>
    <n v="197707"/>
    <n v="197708"/>
    <s v="2FS  UPFRR0273"/>
    <m/>
    <s v="2FS  UPFRS0273"/>
    <x v="0"/>
    <s v="W"/>
    <s v="E"/>
    <m/>
    <n v="2.2000000000000002"/>
    <m/>
    <m/>
    <n v="5000"/>
    <n v="49565"/>
    <m/>
    <m/>
    <n v="5000"/>
    <n v="657"/>
    <m/>
    <m/>
    <m/>
    <n v="1.3100000000000001E-2"/>
    <n v="1"/>
    <m/>
    <m/>
    <m/>
    <s v="R-Chilcotin R"/>
    <s v="NA"/>
    <x v="48"/>
    <s v="BC"/>
    <s v="FRTH"/>
    <s v="UPFR"/>
    <s v="N"/>
    <n v="1.3255321295268839E-2"/>
    <m/>
  </r>
  <r>
    <s v="T"/>
    <n v="4.0999999999999996"/>
    <n v="20171204"/>
    <s v="CDFO"/>
    <s v="CDFO"/>
    <n v="3"/>
    <s v="184542"/>
    <n v="0"/>
    <m/>
    <m/>
    <m/>
    <m/>
    <n v="1"/>
    <n v="3"/>
    <x v="34"/>
    <n v="20000531"/>
    <n v="20000531"/>
    <s v="2FS  LWFRR0244"/>
    <s v="2FS  LWFRH0150"/>
    <s v="2FS  LWFRS0244"/>
    <x v="1"/>
    <s v="H"/>
    <s v="P"/>
    <m/>
    <n v="4.9000000000000004"/>
    <n v="78"/>
    <s v="N"/>
    <n v="5000"/>
    <n v="50337"/>
    <m/>
    <m/>
    <n v="0"/>
    <n v="105557"/>
    <m/>
    <m/>
    <s v="B"/>
    <m/>
    <n v="2"/>
    <n v="400"/>
    <m/>
    <m/>
    <s v="R-Stave R"/>
    <s v="H-Inch Creek H"/>
    <x v="13"/>
    <s v="BC"/>
    <s v="FRTH"/>
    <s v="LWFR"/>
    <s v="N"/>
    <n v="2.097006178357868"/>
    <m/>
  </r>
  <r>
    <s v="N"/>
    <n v="4.0999999999999996"/>
    <n v="20171204"/>
    <s v="CDFO"/>
    <s v="CDFO"/>
    <n v="3"/>
    <s v="!03NOCN9368"/>
    <m/>
    <m/>
    <m/>
    <m/>
    <m/>
    <n v="1"/>
    <n v="2"/>
    <x v="18"/>
    <n v="19931113"/>
    <n v="19931118"/>
    <s v="2FS  TOMFR1958"/>
    <s v="2FS  TOMFH1958"/>
    <s v="2FS  TOMFS1958"/>
    <x v="5"/>
    <s v="H"/>
    <s v="B"/>
    <m/>
    <n v="0.35"/>
    <m/>
    <s v="N"/>
    <m/>
    <m/>
    <m/>
    <m/>
    <n v="0"/>
    <n v="21740"/>
    <m/>
    <m/>
    <s v="B"/>
    <m/>
    <m/>
    <m/>
    <m/>
    <s v="EYED EGG PLANT; WEIGHT IS FROM DOUG LOFTHOUSE FOR EMERGENT FRY"/>
    <s v="R-Shuswap R Middle"/>
    <s v="H-Shuswap River, Middle,"/>
    <x v="11"/>
    <s v="BC"/>
    <s v="FRTH"/>
    <s v="TOMF"/>
    <s v="N"/>
    <s v=""/>
    <m/>
  </r>
  <r>
    <s v="N"/>
    <n v="4.0999999999999996"/>
    <n v="20171204"/>
    <s v="CDFO"/>
    <s v="CDFO"/>
    <n v="3"/>
    <s v="!03NOCN9460"/>
    <m/>
    <m/>
    <m/>
    <m/>
    <m/>
    <n v="1"/>
    <n v="2"/>
    <x v="2"/>
    <n v="19950405"/>
    <n v="19950410"/>
    <s v="2FS  TOMFR0161"/>
    <s v="2FS  TOMFH0289"/>
    <s v="2FS  TOMFS0161"/>
    <x v="4"/>
    <s v="H"/>
    <s v="B"/>
    <m/>
    <n v="0.5"/>
    <m/>
    <s v="N"/>
    <m/>
    <m/>
    <m/>
    <m/>
    <n v="0"/>
    <n v="237000"/>
    <m/>
    <m/>
    <s v="B"/>
    <m/>
    <m/>
    <m/>
    <m/>
    <m/>
    <s v="R-Shuswap R Low"/>
    <s v="H-Kingfisher Creek/ TOMF"/>
    <x v="1"/>
    <s v="BC"/>
    <s v="FRTH"/>
    <s v="TOMF"/>
    <s v="N"/>
    <s v=""/>
    <m/>
  </r>
  <r>
    <s v="N"/>
    <n v="4.0999999999999996"/>
    <n v="20171204"/>
    <s v="CDFO"/>
    <s v="CDFO"/>
    <n v="3"/>
    <s v="!03NOCN9384"/>
    <m/>
    <m/>
    <m/>
    <m/>
    <m/>
    <n v="1"/>
    <n v="1"/>
    <x v="18"/>
    <n v="199405"/>
    <n v="199405"/>
    <s v="2FS  UPFRR1625"/>
    <s v="2FS  UPFRH1651"/>
    <s v="2FS  UPFRS1625"/>
    <x v="1"/>
    <s v="H"/>
    <s v="B"/>
    <s v="FR"/>
    <m/>
    <m/>
    <s v="N"/>
    <m/>
    <m/>
    <m/>
    <m/>
    <n v="0"/>
    <n v="450"/>
    <m/>
    <m/>
    <m/>
    <m/>
    <m/>
    <m/>
    <m/>
    <m/>
    <s v="R-Salmon R/UPFR"/>
    <s v="H-Pr George (Mackenzie) S"/>
    <x v="8"/>
    <s v="BC"/>
    <s v="FRTH"/>
    <s v="UPFR"/>
    <s v="N"/>
    <s v=""/>
    <m/>
  </r>
  <r>
    <s v="T"/>
    <n v="4.0999999999999996"/>
    <n v="20171204"/>
    <s v="CDFO"/>
    <s v="CDFO"/>
    <n v="3"/>
    <s v="021009"/>
    <n v="0"/>
    <m/>
    <m/>
    <m/>
    <m/>
    <n v="1"/>
    <n v="2"/>
    <x v="28"/>
    <n v="19910503"/>
    <n v="19910505"/>
    <s v="2FS  UPFRR0158"/>
    <s v="2FS  UPFRH0158"/>
    <s v="2FS  UPFRS0158"/>
    <x v="1"/>
    <s v="H"/>
    <s v="B"/>
    <m/>
    <n v="5.03"/>
    <m/>
    <s v="N"/>
    <n v="5000"/>
    <n v="26353"/>
    <m/>
    <m/>
    <n v="0"/>
    <n v="4188"/>
    <n v="5000"/>
    <n v="538"/>
    <s v="B"/>
    <n v="0.02"/>
    <n v="1"/>
    <m/>
    <m/>
    <s v="NECHAKO RIVER STUDY- ALSO SEE 2-03-19, 2-11-22 &amp; 2-11-23"/>
    <s v="R-Stuart R"/>
    <s v="H-Stuart River"/>
    <x v="2"/>
    <s v="BC"/>
    <s v="FRTH"/>
    <s v="UPFR"/>
    <s v="N"/>
    <n v="0.15891928812658901"/>
    <m/>
  </r>
  <r>
    <s v="N"/>
    <n v="4.0999999999999996"/>
    <n v="20171204"/>
    <s v="CDFO"/>
    <s v="CDFO"/>
    <n v="3"/>
    <s v="!03NOCN8328"/>
    <m/>
    <m/>
    <m/>
    <m/>
    <m/>
    <n v="1"/>
    <n v="1"/>
    <x v="26"/>
    <n v="19840515"/>
    <n v="19840515"/>
    <s v="2FS  UPFRR0262"/>
    <s v="2FS  UPFRH1304"/>
    <s v="2FS  UPFRS0262"/>
    <x v="1"/>
    <s v="H"/>
    <s v="P"/>
    <m/>
    <n v="2.5"/>
    <m/>
    <s v="N"/>
    <m/>
    <m/>
    <m/>
    <m/>
    <n v="0"/>
    <n v="14000"/>
    <m/>
    <m/>
    <m/>
    <m/>
    <m/>
    <m/>
    <m/>
    <m/>
    <s v="R-Slim Cr"/>
    <s v="H-Chilako River H"/>
    <x v="21"/>
    <s v="BC"/>
    <s v="FRTH"/>
    <s v="UPFR"/>
    <s v="N"/>
    <s v=""/>
    <m/>
  </r>
  <r>
    <s v="N"/>
    <n v="4.0999999999999996"/>
    <n v="20171204"/>
    <s v="CDFO"/>
    <s v="CDFO"/>
    <n v="3"/>
    <s v="!03NOCN8507"/>
    <m/>
    <m/>
    <m/>
    <m/>
    <m/>
    <n v="1"/>
    <n v="1"/>
    <x v="3"/>
    <n v="198605"/>
    <n v="19860521"/>
    <s v="2FS  UPFRR0127"/>
    <s v="2FS  UPFRH0155"/>
    <s v="2FS  UPFRS0127"/>
    <x v="2"/>
    <s v="H"/>
    <s v="B"/>
    <m/>
    <n v="1.9"/>
    <m/>
    <s v="N"/>
    <m/>
    <m/>
    <m/>
    <m/>
    <n v="0"/>
    <n v="11675"/>
    <m/>
    <m/>
    <m/>
    <m/>
    <m/>
    <m/>
    <m/>
    <s v="DOWNGRADES"/>
    <s v="R-Fontoniko Cr"/>
    <s v="H-Quesnel River H"/>
    <x v="34"/>
    <s v="BC"/>
    <s v="FRTH"/>
    <s v="UPFR"/>
    <s v="N"/>
    <s v=""/>
    <m/>
  </r>
  <r>
    <s v="N"/>
    <n v="4.0999999999999996"/>
    <n v="20171204"/>
    <s v="CDFO"/>
    <s v="CDFO"/>
    <n v="3"/>
    <s v="!03NOCN0305"/>
    <m/>
    <m/>
    <m/>
    <m/>
    <m/>
    <n v="1"/>
    <n v="2"/>
    <x v="21"/>
    <n v="20040603"/>
    <n v="20040603"/>
    <s v="2FS  LWFRR6413"/>
    <s v="2FS  LWFRH0150"/>
    <s v="2FS  LWFRS1155"/>
    <x v="1"/>
    <s v="H"/>
    <s v="B"/>
    <m/>
    <n v="8.6999999999999993"/>
    <n v="94"/>
    <s v="N"/>
    <m/>
    <m/>
    <m/>
    <m/>
    <n v="0"/>
    <n v="28327"/>
    <m/>
    <m/>
    <s v="B"/>
    <m/>
    <m/>
    <m/>
    <m/>
    <s v="STARTED WITH BROOD 2002."/>
    <s v="R-Wahleach Ch"/>
    <s v="H-Inch Creek H"/>
    <x v="23"/>
    <s v="BC"/>
    <s v="FRTH"/>
    <s v="LWFR"/>
    <s v="N"/>
    <s v=""/>
    <m/>
  </r>
  <r>
    <s v="N"/>
    <n v="4.0999999999999996"/>
    <n v="20171204"/>
    <s v="CDFO"/>
    <s v="CDFO"/>
    <n v="3"/>
    <s v="!03NOCN9503"/>
    <m/>
    <m/>
    <m/>
    <m/>
    <m/>
    <n v="1"/>
    <n v="1"/>
    <x v="16"/>
    <n v="19960523"/>
    <n v="19960617"/>
    <s v="2FS  UPFRR1890"/>
    <s v="2FS  UPFRH0270"/>
    <s v="2FS  UPFRS1890"/>
    <x v="2"/>
    <s v="H"/>
    <s v="B"/>
    <m/>
    <n v="0.61"/>
    <n v="40"/>
    <m/>
    <m/>
    <m/>
    <m/>
    <m/>
    <n v="0"/>
    <n v="101737"/>
    <m/>
    <m/>
    <s v="B"/>
    <m/>
    <m/>
    <m/>
    <m/>
    <s v="FED FRY RELEASE"/>
    <s v="R-Dome Cr"/>
    <s v="H-Penny H"/>
    <x v="15"/>
    <s v="BC"/>
    <s v="FRTH"/>
    <s v="UPFR"/>
    <s v="N"/>
    <s v=""/>
    <m/>
  </r>
  <r>
    <s v="N"/>
    <n v="4.0999999999999996"/>
    <n v="20171204"/>
    <s v="CDFO"/>
    <s v="CDFO"/>
    <n v="3"/>
    <s v="!03LV9217"/>
    <m/>
    <m/>
    <m/>
    <m/>
    <m/>
    <n v="1"/>
    <n v="1"/>
    <x v="4"/>
    <n v="199305"/>
    <n v="199305"/>
    <s v="2FS  UPFRR1625"/>
    <s v="2FS  UPFRH1625"/>
    <s v="2FS  UPFRS1625"/>
    <x v="1"/>
    <s v="H"/>
    <s v="P"/>
    <m/>
    <m/>
    <m/>
    <s v="N"/>
    <m/>
    <m/>
    <m/>
    <m/>
    <n v="1"/>
    <n v="40000"/>
    <m/>
    <m/>
    <m/>
    <m/>
    <m/>
    <m/>
    <m/>
    <s v="MARKED FOR ESCAPEMENT I.D."/>
    <s v="R-Salmon R/UPFR"/>
    <s v="H-Salmon River/ UPFR H"/>
    <x v="8"/>
    <s v="BC"/>
    <s v="FRTH"/>
    <s v="UPFR"/>
    <s v="N"/>
    <s v=""/>
    <m/>
  </r>
  <r>
    <s v="T"/>
    <n v="4.0999999999999996"/>
    <n v="20171204"/>
    <s v="CDFO"/>
    <s v="CDFO"/>
    <n v="3"/>
    <s v="184521"/>
    <n v="0"/>
    <m/>
    <m/>
    <m/>
    <m/>
    <n v="1"/>
    <n v="1"/>
    <x v="34"/>
    <n v="20010410"/>
    <n v="20010411"/>
    <s v="2FS  TOMFR0132"/>
    <s v="2FS  TOMMH0160"/>
    <s v="2FS  TOMFS0132"/>
    <x v="3"/>
    <s v="H"/>
    <s v="P"/>
    <m/>
    <n v="10.36"/>
    <n v="98"/>
    <s v="N"/>
    <n v="5000"/>
    <n v="39006"/>
    <m/>
    <m/>
    <n v="0"/>
    <n v="58819"/>
    <n v="5000"/>
    <n v="1625"/>
    <s v="W"/>
    <n v="0.04"/>
    <n v="30"/>
    <n v="300"/>
    <m/>
    <s v="EXTENDED REARING; SOME RELEASED FROM ACCLIMATION POND."/>
    <s v="R-Salmon R/TOMF"/>
    <s v="H-Spius Creek H"/>
    <x v="28"/>
    <s v="BC"/>
    <s v="FRTH"/>
    <s v="TOMF"/>
    <s v="N"/>
    <n v="1.5079474952571399"/>
    <m/>
  </r>
  <r>
    <s v="T"/>
    <n v="4.0999999999999996"/>
    <n v="20171204"/>
    <s v="CDFO"/>
    <s v="CDFO"/>
    <n v="3"/>
    <s v="185404"/>
    <n v="12"/>
    <m/>
    <m/>
    <m/>
    <m/>
    <n v="1"/>
    <n v="1"/>
    <x v="21"/>
    <n v="20050415"/>
    <n v="20050415"/>
    <s v="2FS  UPFRR1890"/>
    <s v="2FS  UPFRH0270"/>
    <s v="2FS  UPFRS1890"/>
    <x v="3"/>
    <s v="H"/>
    <s v="P"/>
    <m/>
    <n v="12.46"/>
    <n v="101"/>
    <s v="N"/>
    <n v="5000"/>
    <n v="23591"/>
    <m/>
    <m/>
    <n v="0"/>
    <n v="73"/>
    <m/>
    <m/>
    <s v="B"/>
    <m/>
    <n v="1"/>
    <n v="100"/>
    <m/>
    <s v="SEE ALSO 195403"/>
    <s v="R-Dome Cr"/>
    <s v="H-Penny H"/>
    <x v="15"/>
    <s v="BC"/>
    <s v="FRTH"/>
    <s v="UPFR"/>
    <s v="N"/>
    <n v="3.094400406934848E-3"/>
    <m/>
  </r>
  <r>
    <s v="T"/>
    <n v="4.0999999999999996"/>
    <n v="20171204"/>
    <s v="CDFO"/>
    <s v="CDFO"/>
    <n v="3"/>
    <s v="180966"/>
    <n v="12"/>
    <m/>
    <m/>
    <m/>
    <m/>
    <n v="1"/>
    <n v="1"/>
    <x v="10"/>
    <n v="20100414"/>
    <n v="20100414"/>
    <s v="2FS  TOMMR0253"/>
    <s v="2FS  TOMMH0160"/>
    <s v="2FS  TOMMS0253"/>
    <x v="3"/>
    <s v="H"/>
    <s v="P"/>
    <m/>
    <n v="17.07"/>
    <n v="113"/>
    <s v="N"/>
    <n v="5000"/>
    <n v="49256"/>
    <m/>
    <m/>
    <n v="5000"/>
    <n v="3468"/>
    <m/>
    <m/>
    <s v="W"/>
    <n v="6.7999999999999996E-3"/>
    <n v="30"/>
    <n v="443"/>
    <m/>
    <m/>
    <s v="R-Nicola R"/>
    <s v="H-Spius Creek H"/>
    <x v="7"/>
    <s v="BC"/>
    <s v="FRTH"/>
    <s v="TOMM"/>
    <s v="N"/>
    <n v="7.0407666071138547E-2"/>
    <m/>
  </r>
  <r>
    <s v="T"/>
    <n v="4.0999999999999996"/>
    <n v="20171204"/>
    <s v="CDFO"/>
    <s v="CDFO"/>
    <n v="3"/>
    <s v="025802"/>
    <n v="0"/>
    <m/>
    <m/>
    <m/>
    <m/>
    <n v="1"/>
    <n v="1"/>
    <x v="17"/>
    <n v="19890515"/>
    <n v="19890517"/>
    <s v="2FS  LWFRR0154"/>
    <s v="2FS  LWFRH0154"/>
    <s v="2FS  UPFRS0262"/>
    <x v="1"/>
    <s v="H"/>
    <s v="B"/>
    <m/>
    <n v="7"/>
    <m/>
    <s v="N"/>
    <n v="5000"/>
    <n v="26630"/>
    <m/>
    <m/>
    <n v="0"/>
    <n v="25868"/>
    <n v="5000"/>
    <n v="334"/>
    <m/>
    <n v="1.24E-2"/>
    <n v="37"/>
    <m/>
    <m/>
    <s v="RED FLESH"/>
    <s v="R-Chehalis R"/>
    <s v="H-Chehalis River H"/>
    <x v="21"/>
    <s v="BC"/>
    <s v="FRTH"/>
    <s v="LWFR"/>
    <s v="N"/>
    <n v="0.97138565527600451"/>
    <m/>
  </r>
  <r>
    <s v="N"/>
    <n v="4.0999999999999996"/>
    <n v="20171204"/>
    <s v="CDFO"/>
    <s v="CDFO"/>
    <n v="3"/>
    <s v="!03NOCN8405"/>
    <m/>
    <m/>
    <m/>
    <m/>
    <m/>
    <n v="1"/>
    <n v="1"/>
    <x v="23"/>
    <n v="198504"/>
    <n v="19850413"/>
    <s v="2FS  UPFRR0066"/>
    <s v="2FS  UPFRH0155"/>
    <s v="2FS  UPFRS0066"/>
    <x v="1"/>
    <s v="H"/>
    <s v="P"/>
    <m/>
    <n v="3"/>
    <m/>
    <s v="N"/>
    <m/>
    <m/>
    <m/>
    <m/>
    <n v="0"/>
    <n v="35621"/>
    <m/>
    <m/>
    <s v="B"/>
    <m/>
    <m/>
    <m/>
    <m/>
    <m/>
    <s v="R-Nazko R"/>
    <s v="H-Quesnel River H"/>
    <x v="20"/>
    <s v="BC"/>
    <s v="FRTH"/>
    <s v="UPFR"/>
    <s v="N"/>
    <s v=""/>
    <m/>
  </r>
  <r>
    <s v="N"/>
    <n v="4.0999999999999996"/>
    <n v="20171204"/>
    <s v="CDFO"/>
    <s v="CDFO"/>
    <n v="3"/>
    <s v="!03NOCN8404"/>
    <m/>
    <m/>
    <m/>
    <m/>
    <m/>
    <n v="1"/>
    <n v="1"/>
    <x v="23"/>
    <n v="198504"/>
    <n v="19850406"/>
    <s v="2FS  UPFRR0134"/>
    <s v="2FS  UPFRH0155"/>
    <s v="2FS  UPFRS0134"/>
    <x v="1"/>
    <s v="H"/>
    <s v="P"/>
    <m/>
    <n v="3.5"/>
    <m/>
    <s v="N"/>
    <m/>
    <m/>
    <m/>
    <m/>
    <n v="0"/>
    <n v="110966"/>
    <m/>
    <m/>
    <m/>
    <m/>
    <m/>
    <m/>
    <m/>
    <m/>
    <s v="R-Indianpoint Cr"/>
    <s v="H-Quesnel River H"/>
    <x v="31"/>
    <s v="BC"/>
    <s v="FRTH"/>
    <s v="UPFR"/>
    <s v="N"/>
    <s v=""/>
    <m/>
  </r>
  <r>
    <s v="N"/>
    <n v="4.0999999999999996"/>
    <n v="20171204"/>
    <s v="CDFO"/>
    <s v="CDFO"/>
    <n v="3"/>
    <s v="!03NOCN9545"/>
    <m/>
    <m/>
    <m/>
    <m/>
    <m/>
    <n v="1"/>
    <n v="1"/>
    <x v="16"/>
    <n v="19960624"/>
    <n v="19960624"/>
    <s v="2FS  LWFRR0152"/>
    <s v="2FS  LWFRH0152"/>
    <s v="2FS  LWFRS0152"/>
    <x v="2"/>
    <s v="H"/>
    <s v="B"/>
    <m/>
    <n v="3.3"/>
    <m/>
    <m/>
    <m/>
    <m/>
    <m/>
    <m/>
    <n v="0"/>
    <n v="8000"/>
    <m/>
    <m/>
    <s v="B"/>
    <m/>
    <m/>
    <m/>
    <m/>
    <s v="FED FRY RELEASE"/>
    <s v="R-Birkenhead R"/>
    <s v="H-Birkenhead River H"/>
    <x v="12"/>
    <s v="BC"/>
    <s v="FRTH"/>
    <s v="LWFR"/>
    <s v="N"/>
    <s v=""/>
    <m/>
  </r>
  <r>
    <s v="N"/>
    <n v="4.0999999999999996"/>
    <n v="20171204"/>
    <s v="CDFO"/>
    <s v="CDFO"/>
    <n v="3"/>
    <s v="!03NOCN8546"/>
    <m/>
    <m/>
    <m/>
    <m/>
    <m/>
    <n v="1"/>
    <n v="2"/>
    <x v="3"/>
    <n v="198607"/>
    <n v="19860731"/>
    <s v="2FS  TOMFR0161"/>
    <s v="2FS  TOMFH0289"/>
    <s v="2FS  TOMFS0161"/>
    <x v="1"/>
    <s v="H"/>
    <s v="P"/>
    <m/>
    <n v="3"/>
    <m/>
    <s v="N"/>
    <m/>
    <m/>
    <m/>
    <m/>
    <n v="0"/>
    <n v="180000"/>
    <m/>
    <m/>
    <m/>
    <m/>
    <m/>
    <m/>
    <m/>
    <m/>
    <s v="R-Shuswap R Low"/>
    <s v="H-Kingfisher Creek/ TOMF"/>
    <x v="1"/>
    <s v="BC"/>
    <s v="FRTH"/>
    <s v="TOMF"/>
    <s v="N"/>
    <s v=""/>
    <m/>
  </r>
  <r>
    <s v="N"/>
    <n v="4.0999999999999996"/>
    <n v="20171204"/>
    <s v="CDFO"/>
    <s v="CDFO"/>
    <n v="3"/>
    <s v="!03NOCN0038"/>
    <m/>
    <m/>
    <m/>
    <m/>
    <m/>
    <n v="1"/>
    <n v="2"/>
    <x v="33"/>
    <n v="20010507"/>
    <n v="20010509"/>
    <s v="2FS  LWFRR0154"/>
    <s v="2FS  LWFRH0154"/>
    <s v="2FS  LWFRS0154"/>
    <x v="1"/>
    <s v="H"/>
    <s v="P"/>
    <m/>
    <n v="5.9"/>
    <m/>
    <s v="N"/>
    <m/>
    <m/>
    <m/>
    <m/>
    <n v="0"/>
    <n v="186230"/>
    <m/>
    <m/>
    <s v="B"/>
    <m/>
    <m/>
    <m/>
    <m/>
    <m/>
    <s v="R-Chehalis R"/>
    <s v="H-Chehalis River H"/>
    <x v="30"/>
    <s v="BC"/>
    <s v="FRTH"/>
    <s v="LWFR"/>
    <s v="N"/>
    <s v=""/>
    <m/>
  </r>
  <r>
    <s v="N"/>
    <n v="4.0999999999999996"/>
    <n v="20171204"/>
    <s v="CDFO"/>
    <s v="CDFO"/>
    <n v="3"/>
    <s v="!03NOCN0041"/>
    <m/>
    <m/>
    <m/>
    <m/>
    <m/>
    <n v="1"/>
    <n v="2"/>
    <x v="33"/>
    <n v="20010518"/>
    <n v="20010525"/>
    <s v="2FS  TOMFR0161"/>
    <s v="2FS  TOMFH0289"/>
    <s v="2FS  TOMFS0161"/>
    <x v="4"/>
    <s v="H"/>
    <s v="B"/>
    <m/>
    <n v="0.5"/>
    <m/>
    <s v="N"/>
    <m/>
    <m/>
    <m/>
    <m/>
    <n v="0"/>
    <n v="196366"/>
    <m/>
    <m/>
    <s v="B"/>
    <m/>
    <m/>
    <m/>
    <m/>
    <m/>
    <s v="R-Shuswap R Low"/>
    <s v="H-Kingfisher Creek/ TOMF"/>
    <x v="1"/>
    <s v="BC"/>
    <s v="FRTH"/>
    <s v="TOMF"/>
    <s v="N"/>
    <s v=""/>
    <m/>
  </r>
  <r>
    <s v="N"/>
    <n v="4.0999999999999996"/>
    <n v="20171204"/>
    <s v="CDFO"/>
    <s v="CDFO"/>
    <n v="3"/>
    <s v="!03NOCN8501"/>
    <m/>
    <m/>
    <m/>
    <m/>
    <m/>
    <n v="1"/>
    <n v="3"/>
    <x v="3"/>
    <n v="198606"/>
    <n v="19860610"/>
    <s v="2FS  LWFRR0107"/>
    <s v="2FS  LWFRH0107"/>
    <s v="2FS  LWFRS0107"/>
    <x v="2"/>
    <s v="H"/>
    <s v="B"/>
    <m/>
    <n v="2.9"/>
    <m/>
    <s v="N"/>
    <m/>
    <m/>
    <m/>
    <m/>
    <n v="0"/>
    <n v="36951"/>
    <m/>
    <m/>
    <m/>
    <m/>
    <m/>
    <m/>
    <m/>
    <s v="DOWNGRADES"/>
    <s v="R-Chilliwack R"/>
    <s v="H-Chilliwack River H"/>
    <x v="9"/>
    <s v="BC"/>
    <s v="FRTH"/>
    <s v="LWFR"/>
    <s v="N"/>
    <s v=""/>
    <m/>
  </r>
  <r>
    <s v="T"/>
    <n v="4.0999999999999996"/>
    <n v="20171204"/>
    <s v="CDFO"/>
    <s v="CDFO"/>
    <n v="3"/>
    <s v="182856"/>
    <n v="0"/>
    <m/>
    <m/>
    <m/>
    <m/>
    <n v="1"/>
    <n v="3"/>
    <x v="32"/>
    <n v="19970528"/>
    <n v="19970610"/>
    <s v="2FS  LWFRR0107"/>
    <s v="2FS  LWFRH0107"/>
    <s v="2FS  LWFRS0107"/>
    <x v="1"/>
    <s v="H"/>
    <s v="P"/>
    <m/>
    <n v="5.8"/>
    <m/>
    <s v="N"/>
    <n v="5000"/>
    <n v="41158"/>
    <m/>
    <m/>
    <n v="0"/>
    <n v="655939"/>
    <n v="5000"/>
    <n v="8700"/>
    <s v="B"/>
    <n v="0.17449999999999999"/>
    <n v="30"/>
    <n v="1000"/>
    <m/>
    <s v="TIME OF RELEASE- LATE. SEE 182857- EARLY"/>
    <s v="R-Chilliwack R"/>
    <s v="H-Chilliwack River H"/>
    <x v="9"/>
    <s v="BC"/>
    <s v="FRTH"/>
    <s v="LWFR"/>
    <s v="N"/>
    <n v="15.937096068808009"/>
    <m/>
  </r>
  <r>
    <s v="N"/>
    <n v="4.0999999999999996"/>
    <n v="20171204"/>
    <s v="CDFO"/>
    <s v="CDFO"/>
    <n v="3"/>
    <s v="!03NOCN0320"/>
    <m/>
    <m/>
    <m/>
    <m/>
    <m/>
    <n v="1"/>
    <n v="3"/>
    <x v="21"/>
    <n v="20040604"/>
    <n v="20040604"/>
    <s v="2FS  LWFRR6010"/>
    <s v="2FS  LWFRH0499"/>
    <s v="2FS  LWFRS0107"/>
    <x v="2"/>
    <s v="H"/>
    <s v="B"/>
    <m/>
    <n v="2.4"/>
    <m/>
    <s v="N"/>
    <m/>
    <m/>
    <m/>
    <m/>
    <n v="0"/>
    <n v="8687"/>
    <m/>
    <m/>
    <s v="B"/>
    <m/>
    <m/>
    <m/>
    <m/>
    <s v="TRANPLANTED CHILLIWACK FALL WHITES."/>
    <s v="R-Grist/Maple Ch"/>
    <s v="H-Coquitlam River H"/>
    <x v="9"/>
    <s v="BC"/>
    <s v="FRTH"/>
    <s v="LWFR"/>
    <s v="N"/>
    <s v=""/>
    <m/>
  </r>
  <r>
    <s v="N"/>
    <n v="4.0999999999999996"/>
    <n v="20171204"/>
    <s v="CDFO"/>
    <s v="CDFO"/>
    <n v="3"/>
    <s v="!03NOCN0346"/>
    <m/>
    <m/>
    <m/>
    <m/>
    <m/>
    <n v="1"/>
    <n v="2"/>
    <x v="21"/>
    <n v="20040531"/>
    <n v="20040531"/>
    <s v="2FS  TOMFR1958"/>
    <s v="2FS  TOMFH1958"/>
    <s v="2FS  TOMFS1958"/>
    <x v="1"/>
    <s v="H"/>
    <s v="P"/>
    <m/>
    <n v="9"/>
    <n v="91"/>
    <s v="N"/>
    <m/>
    <m/>
    <m/>
    <m/>
    <n v="0"/>
    <n v="252100"/>
    <m/>
    <m/>
    <s v="B"/>
    <m/>
    <m/>
    <m/>
    <m/>
    <m/>
    <s v="R-Shuswap R Middle"/>
    <s v="H-Shuswap River, Middle,"/>
    <x v="11"/>
    <s v="BC"/>
    <s v="FRTH"/>
    <s v="TOMF"/>
    <s v="N"/>
    <s v=""/>
    <m/>
  </r>
  <r>
    <s v="N"/>
    <n v="4.0999999999999996"/>
    <n v="20171204"/>
    <s v="CDFO"/>
    <s v="CDFO"/>
    <n v="3"/>
    <s v="!03NOCN8641"/>
    <m/>
    <m/>
    <m/>
    <m/>
    <m/>
    <n v="1"/>
    <n v="2"/>
    <x v="9"/>
    <n v="198706"/>
    <n v="19870630"/>
    <s v="2FS  TOMFR0161"/>
    <s v="2FS  TOMFH0289"/>
    <s v="2FS  TOMFS0161"/>
    <x v="1"/>
    <s v="H"/>
    <s v="P"/>
    <m/>
    <n v="2"/>
    <m/>
    <s v="N"/>
    <m/>
    <m/>
    <m/>
    <m/>
    <n v="0"/>
    <n v="135000"/>
    <m/>
    <m/>
    <m/>
    <m/>
    <m/>
    <m/>
    <m/>
    <m/>
    <s v="R-Shuswap R Low"/>
    <s v="H-Kingfisher Creek/ TOMF"/>
    <x v="1"/>
    <s v="BC"/>
    <s v="FRTH"/>
    <s v="TOMF"/>
    <s v="N"/>
    <s v=""/>
    <m/>
  </r>
  <r>
    <s v="N"/>
    <n v="4.0999999999999996"/>
    <n v="20171204"/>
    <s v="CDFO"/>
    <s v="CDFO"/>
    <n v="3"/>
    <s v="!03NOCN8640"/>
    <m/>
    <m/>
    <m/>
    <m/>
    <m/>
    <n v="1"/>
    <n v="2"/>
    <x v="9"/>
    <n v="198704"/>
    <n v="19870415"/>
    <s v="2FS  TOMFR0161"/>
    <s v="2FS  TOMFH0289"/>
    <s v="2FS  TOMFS0161"/>
    <x v="4"/>
    <s v="H"/>
    <s v="B"/>
    <m/>
    <n v="0.5"/>
    <m/>
    <s v="N"/>
    <m/>
    <m/>
    <m/>
    <m/>
    <n v="0"/>
    <n v="100000"/>
    <m/>
    <m/>
    <m/>
    <m/>
    <m/>
    <m/>
    <m/>
    <m/>
    <s v="R-Shuswap R Low"/>
    <s v="H-Kingfisher Creek/ TOMF"/>
    <x v="1"/>
    <s v="BC"/>
    <s v="FRTH"/>
    <s v="TOMF"/>
    <s v="N"/>
    <s v=""/>
    <m/>
  </r>
  <r>
    <s v="N"/>
    <n v="4.0999999999999996"/>
    <n v="20171204"/>
    <s v="CDFO"/>
    <s v="CDFO"/>
    <n v="3"/>
    <s v="!03NOCN9534"/>
    <m/>
    <m/>
    <m/>
    <m/>
    <m/>
    <n v="1"/>
    <n v="1"/>
    <x v="16"/>
    <n v="199605"/>
    <n v="199605"/>
    <s v="2FS  TOMMR0253"/>
    <s v="2FS  TOMMH1925"/>
    <s v="2FS  TOMMS0253"/>
    <x v="2"/>
    <s v="H"/>
    <s v="B"/>
    <s v="FR"/>
    <n v="2"/>
    <m/>
    <s v="N"/>
    <m/>
    <m/>
    <m/>
    <m/>
    <n v="0"/>
    <n v="80"/>
    <m/>
    <m/>
    <s v="B"/>
    <m/>
    <m/>
    <m/>
    <m/>
    <m/>
    <s v="R-Nicola R"/>
    <s v="H-Merritt Schools"/>
    <x v="7"/>
    <s v="BC"/>
    <s v="FRTH"/>
    <s v="TOMM"/>
    <s v="N"/>
    <s v=""/>
    <m/>
  </r>
  <r>
    <s v="N"/>
    <n v="4.0999999999999996"/>
    <n v="20171204"/>
    <s v="CDFO"/>
    <s v="CDFO"/>
    <n v="3"/>
    <s v="!03NOCN9528"/>
    <m/>
    <m/>
    <m/>
    <m/>
    <m/>
    <n v="1"/>
    <n v="2"/>
    <x v="16"/>
    <n v="199605"/>
    <n v="199605"/>
    <s v="2FS  TOMFR0161"/>
    <s v="2FS  TOMFH1650"/>
    <s v="2FS  TOMFS0161"/>
    <x v="1"/>
    <s v="H"/>
    <s v="B"/>
    <s v="FR"/>
    <n v="2"/>
    <m/>
    <s v="N"/>
    <m/>
    <m/>
    <m/>
    <m/>
    <n v="0"/>
    <n v="750"/>
    <m/>
    <m/>
    <s v="B"/>
    <m/>
    <m/>
    <m/>
    <m/>
    <m/>
    <s v="R-Shuswap R Low"/>
    <s v="H-N Okanagan-Shuswap Sch"/>
    <x v="1"/>
    <s v="BC"/>
    <s v="FRTH"/>
    <s v="TOMF"/>
    <s v="N"/>
    <s v=""/>
    <m/>
  </r>
  <r>
    <s v="N"/>
    <n v="4.0999999999999996"/>
    <n v="20171204"/>
    <s v="CDFO"/>
    <s v="CDFO"/>
    <n v="3"/>
    <s v="!03NOCN9530"/>
    <m/>
    <m/>
    <m/>
    <m/>
    <m/>
    <n v="1"/>
    <n v="2"/>
    <x v="16"/>
    <n v="19960523"/>
    <n v="19960523"/>
    <s v="2FS  UPFRR1619"/>
    <s v="2FS  UPFRH1619"/>
    <s v="2FS  UPFRS1619"/>
    <x v="1"/>
    <s v="H"/>
    <s v="P"/>
    <m/>
    <n v="5"/>
    <m/>
    <s v="N"/>
    <m/>
    <m/>
    <m/>
    <m/>
    <n v="0"/>
    <n v="16000"/>
    <m/>
    <m/>
    <s v="B"/>
    <m/>
    <m/>
    <m/>
    <m/>
    <m/>
    <s v="R-Bridge R"/>
    <s v="H-Bridge River H"/>
    <x v="18"/>
    <s v="BC"/>
    <s v="FRTH"/>
    <s v="UPFR"/>
    <s v="N"/>
    <s v=""/>
    <m/>
  </r>
  <r>
    <s v="T"/>
    <n v="4.0999999999999996"/>
    <n v="20171204"/>
    <s v="CDFO"/>
    <s v="CDFO"/>
    <n v="3"/>
    <s v="182068"/>
    <n v="12"/>
    <m/>
    <m/>
    <s v="D"/>
    <s v="032012H00002504"/>
    <n v="1"/>
    <n v="3"/>
    <x v="30"/>
    <n v="20120516"/>
    <n v="20120528"/>
    <s v="2FS  LWFRR0107"/>
    <s v="2FS  LWFRH0107"/>
    <s v="2FS  LWFRS0107"/>
    <x v="1"/>
    <s v="H"/>
    <s v="P"/>
    <s v="VO"/>
    <n v="5.23"/>
    <m/>
    <s v="N"/>
    <n v="5000"/>
    <n v="48949"/>
    <m/>
    <m/>
    <n v="0"/>
    <n v="104081"/>
    <n v="5000"/>
    <n v="542"/>
    <s v="B"/>
    <n v="1.0999999999999999E-2"/>
    <m/>
    <m/>
    <m/>
    <m/>
    <s v="R-Chilliwack R"/>
    <s v="H-Chilliwack River H"/>
    <x v="9"/>
    <s v="BC"/>
    <s v="FRTH"/>
    <s v="LWFR"/>
    <s v="N"/>
    <n v="2.1263151443338986"/>
    <m/>
  </r>
  <r>
    <s v="T"/>
    <n v="4.0999999999999996"/>
    <n v="20171204"/>
    <s v="CDFO"/>
    <s v="CDFO"/>
    <n v="3"/>
    <s v="182467"/>
    <n v="12"/>
    <m/>
    <m/>
    <s v="D"/>
    <s v="032012H00002504"/>
    <n v="1"/>
    <n v="3"/>
    <x v="30"/>
    <n v="20120516"/>
    <n v="20120528"/>
    <s v="2FS  LWFRR0107"/>
    <s v="2FS  LWFRH0107"/>
    <s v="2FS  LWFRS0107"/>
    <x v="1"/>
    <s v="H"/>
    <s v="P"/>
    <s v="VO"/>
    <n v="5.23"/>
    <m/>
    <s v="N"/>
    <n v="0"/>
    <n v="98886"/>
    <m/>
    <m/>
    <n v="0"/>
    <n v="218359"/>
    <m/>
    <m/>
    <s v="B"/>
    <n v="1.0999999999999999E-2"/>
    <m/>
    <m/>
    <m/>
    <m/>
    <s v="R-Chilliwack R"/>
    <s v="H-Chilliwack River H"/>
    <x v="9"/>
    <s v="BC"/>
    <s v="FRTH"/>
    <s v="LWFR"/>
    <s v="N"/>
    <n v="2.2081892279999189"/>
    <m/>
  </r>
  <r>
    <s v="N"/>
    <n v="4.0999999999999996"/>
    <n v="20171204"/>
    <s v="CDFO"/>
    <s v="CDFO"/>
    <n v="3"/>
    <s v="!03NOCN8104"/>
    <m/>
    <m/>
    <m/>
    <m/>
    <m/>
    <n v="1"/>
    <n v="2"/>
    <x v="24"/>
    <n v="198204"/>
    <n v="19820401"/>
    <s v="2FS  LWFRR0107"/>
    <s v="2FS  LWFRH0107"/>
    <s v="2FS  LWFRS0249"/>
    <x v="2"/>
    <s v="H"/>
    <s v="B"/>
    <m/>
    <n v="2"/>
    <m/>
    <s v="N"/>
    <m/>
    <m/>
    <m/>
    <m/>
    <n v="0"/>
    <n v="2521"/>
    <m/>
    <m/>
    <m/>
    <m/>
    <m/>
    <m/>
    <m/>
    <s v="ALL PINHEADS"/>
    <s v="R-Chilliwack R"/>
    <s v="H-Chilliwack River H"/>
    <x v="29"/>
    <s v="BC"/>
    <s v="FRTH"/>
    <s v="LWFR"/>
    <s v="N"/>
    <s v=""/>
    <m/>
  </r>
  <r>
    <s v="N"/>
    <n v="4.0999999999999996"/>
    <n v="20171204"/>
    <s v="CDFO"/>
    <s v="CDFO"/>
    <n v="3"/>
    <s v="!03NOCN8216"/>
    <m/>
    <m/>
    <m/>
    <m/>
    <m/>
    <n v="1"/>
    <n v="3"/>
    <x v="15"/>
    <n v="198304"/>
    <n v="19830425"/>
    <s v="2FS  LWFRR0229"/>
    <s v="2FS  LWFRH9017"/>
    <s v="2FS  LWFRS0229"/>
    <x v="2"/>
    <s v="H"/>
    <s v="B"/>
    <m/>
    <m/>
    <m/>
    <s v="N"/>
    <m/>
    <m/>
    <m/>
    <m/>
    <n v="0"/>
    <n v="70138"/>
    <m/>
    <m/>
    <m/>
    <m/>
    <m/>
    <m/>
    <m/>
    <m/>
    <s v="R-Harrison R"/>
    <s v="H-Smokehouse H"/>
    <x v="14"/>
    <s v="BC"/>
    <s v="FRTH"/>
    <s v="LWFR"/>
    <s v="N"/>
    <s v=""/>
    <m/>
  </r>
  <r>
    <s v="N"/>
    <n v="4.0999999999999996"/>
    <n v="20171204"/>
    <s v="CDFO"/>
    <s v="CDFO"/>
    <n v="3"/>
    <s v="!03NOCN9741"/>
    <m/>
    <m/>
    <m/>
    <m/>
    <m/>
    <n v="1"/>
    <n v="1"/>
    <x v="1"/>
    <n v="19980615"/>
    <n v="19980615"/>
    <s v="2FS  UPFRR1890"/>
    <s v="2FS  UPFRH0270"/>
    <s v="2FS  UPFRS1890"/>
    <x v="2"/>
    <s v="H"/>
    <s v="B"/>
    <m/>
    <n v="1.77"/>
    <m/>
    <s v="N"/>
    <m/>
    <m/>
    <m/>
    <m/>
    <n v="0"/>
    <n v="49356"/>
    <m/>
    <m/>
    <s v="B"/>
    <m/>
    <m/>
    <m/>
    <m/>
    <s v="FED FRY RELEASE; SOME TO OOG CREEK (TRIB. OF DOME)"/>
    <s v="R-Dome Cr"/>
    <s v="H-Penny H"/>
    <x v="15"/>
    <s v="BC"/>
    <s v="FRTH"/>
    <s v="UPFR"/>
    <s v="N"/>
    <s v=""/>
    <m/>
  </r>
  <r>
    <s v="N"/>
    <n v="4.0999999999999996"/>
    <n v="20171204"/>
    <s v="CDFO"/>
    <s v="CDFO"/>
    <n v="3"/>
    <s v="!03NOCN9743"/>
    <m/>
    <m/>
    <m/>
    <m/>
    <m/>
    <n v="1"/>
    <n v="2"/>
    <x v="1"/>
    <n v="19980406"/>
    <n v="19980422"/>
    <s v="2FS  LWFRR0107"/>
    <s v="2FS  LWFRH0107"/>
    <s v="2FS  LWFRS0107"/>
    <x v="1"/>
    <s v="H"/>
    <s v="P"/>
    <m/>
    <n v="6"/>
    <m/>
    <s v="N"/>
    <m/>
    <m/>
    <m/>
    <m/>
    <n v="0"/>
    <n v="409319"/>
    <m/>
    <m/>
    <s v="B"/>
    <m/>
    <m/>
    <m/>
    <m/>
    <m/>
    <s v="R-Chilliwack R"/>
    <s v="H-Chilliwack River H"/>
    <x v="9"/>
    <s v="BC"/>
    <s v="FRTH"/>
    <s v="LWFR"/>
    <s v="N"/>
    <s v=""/>
    <m/>
  </r>
  <r>
    <s v="N"/>
    <n v="4.0999999999999996"/>
    <n v="20171204"/>
    <s v="CDFO"/>
    <s v="CDFO"/>
    <n v="3"/>
    <s v="!03NOCN96123"/>
    <m/>
    <m/>
    <m/>
    <m/>
    <m/>
    <n v="1"/>
    <n v="2"/>
    <x v="32"/>
    <n v="19980428"/>
    <n v="19980430"/>
    <s v="2FS  LWFRR0154"/>
    <s v="2FS  LWFRH0154"/>
    <s v="2FS  LWFRS0154"/>
    <x v="3"/>
    <s v="H"/>
    <s v="B"/>
    <m/>
    <n v="21.8"/>
    <m/>
    <s v="N"/>
    <m/>
    <m/>
    <m/>
    <m/>
    <n v="0"/>
    <n v="18092"/>
    <m/>
    <m/>
    <s v="B"/>
    <m/>
    <m/>
    <m/>
    <m/>
    <s v="YEARLING RELEASE"/>
    <s v="R-Chehalis R"/>
    <s v="H-Chehalis River H"/>
    <x v="30"/>
    <s v="BC"/>
    <s v="FRTH"/>
    <s v="LWFR"/>
    <s v="N"/>
    <s v=""/>
    <m/>
  </r>
  <r>
    <s v="T"/>
    <n v="4.0999999999999996"/>
    <n v="20171204"/>
    <s v="CDFO"/>
    <s v="CDFO"/>
    <n v="3"/>
    <s v="180842"/>
    <n v="0"/>
    <m/>
    <m/>
    <m/>
    <m/>
    <n v="1"/>
    <n v="3"/>
    <x v="4"/>
    <n v="19930416"/>
    <n v="19930427"/>
    <s v="2FS  LWFRR0154"/>
    <s v="2FS  LWFRH0154"/>
    <s v="2FS  LWFRS0229"/>
    <x v="2"/>
    <s v="H"/>
    <s v="P"/>
    <m/>
    <n v="2.1"/>
    <n v="59"/>
    <s v="N"/>
    <n v="5000"/>
    <n v="46799"/>
    <m/>
    <m/>
    <n v="0"/>
    <n v="2007022"/>
    <n v="5000"/>
    <n v="1518"/>
    <s v="B"/>
    <n v="3.1399999999999997E-2"/>
    <n v="50"/>
    <n v="2800"/>
    <m/>
    <s v="CONTROL FOR 180843,180844.FED OMP"/>
    <s v="R-Chehalis R"/>
    <s v="H-Chehalis River H"/>
    <x v="14"/>
    <s v="BC"/>
    <s v="FRTH"/>
    <s v="LWFR"/>
    <s v="N"/>
    <n v="42.886001837646106"/>
    <m/>
  </r>
  <r>
    <s v="T"/>
    <n v="4.0999999999999996"/>
    <n v="20171204"/>
    <s v="CDFO"/>
    <s v="CDFO"/>
    <n v="3"/>
    <s v="180852"/>
    <n v="0"/>
    <m/>
    <m/>
    <m/>
    <m/>
    <n v="1"/>
    <n v="1"/>
    <x v="4"/>
    <n v="19930413"/>
    <n v="19930422"/>
    <s v="2FS  TOMMR0253"/>
    <s v="2FS  TOMMH0160"/>
    <s v="2FS  TOMMS0253"/>
    <x v="1"/>
    <s v="H"/>
    <s v="P"/>
    <m/>
    <n v="5"/>
    <n v="72"/>
    <s v="N"/>
    <n v="5000"/>
    <n v="75062"/>
    <m/>
    <m/>
    <n v="0"/>
    <n v="75759"/>
    <n v="5000"/>
    <n v="758"/>
    <s v="W"/>
    <n v="0.01"/>
    <n v="1"/>
    <n v="300"/>
    <m/>
    <s v="TIME OF RELEASE-PRE-FRESHET."/>
    <s v="R-Nicola R"/>
    <s v="H-Spius Creek H"/>
    <x v="7"/>
    <s v="BC"/>
    <s v="FRTH"/>
    <s v="TOMM"/>
    <s v="N"/>
    <n v="1.0092856571900561"/>
    <m/>
  </r>
  <r>
    <s v="T"/>
    <n v="4.0999999999999996"/>
    <n v="20171204"/>
    <s v="CDFO"/>
    <s v="CDFO"/>
    <n v="3"/>
    <s v="180855"/>
    <n v="0"/>
    <m/>
    <m/>
    <m/>
    <m/>
    <n v="1"/>
    <n v="2"/>
    <x v="4"/>
    <n v="19930503"/>
    <n v="19930506"/>
    <s v="2FS  TOMFR0161"/>
    <s v="2FS  TOMFH1958"/>
    <s v="2FS  TOMFS0161"/>
    <x v="1"/>
    <s v="H"/>
    <s v="P"/>
    <m/>
    <n v="4.0999999999999996"/>
    <n v="72"/>
    <s v="N"/>
    <n v="5000"/>
    <n v="73321"/>
    <m/>
    <m/>
    <n v="0"/>
    <n v="329679"/>
    <m/>
    <m/>
    <s v="B"/>
    <m/>
    <n v="20"/>
    <n v="200"/>
    <m/>
    <m/>
    <s v="R-Shuswap R Low"/>
    <s v="H-Shuswap River, Middle,"/>
    <x v="1"/>
    <s v="BC"/>
    <s v="FRTH"/>
    <s v="TOMF"/>
    <s v="N"/>
    <n v="4.4963789364574955"/>
    <m/>
  </r>
  <r>
    <s v="N"/>
    <n v="4.0999999999999996"/>
    <n v="20171204"/>
    <s v="CDFO"/>
    <s v="CDFO"/>
    <n v="3"/>
    <s v="!03NOCN97110"/>
    <m/>
    <m/>
    <m/>
    <m/>
    <m/>
    <n v="1"/>
    <n v="1"/>
    <x v="1"/>
    <n v="19990412"/>
    <n v="19990415"/>
    <s v="2FS  TOMMR1387"/>
    <s v="2FS  TOMMH0160"/>
    <s v="2FS  TOMMS1387"/>
    <x v="3"/>
    <s v="H"/>
    <s v="B"/>
    <m/>
    <n v="18.399999999999999"/>
    <n v="116"/>
    <s v="N"/>
    <m/>
    <m/>
    <m/>
    <m/>
    <n v="0"/>
    <n v="84830"/>
    <m/>
    <m/>
    <s v="B"/>
    <m/>
    <m/>
    <m/>
    <m/>
    <m/>
    <s v="R-Coldwater R"/>
    <s v="H-Spius Creek H"/>
    <x v="17"/>
    <s v="BC"/>
    <s v="FRTH"/>
    <s v="TOMM"/>
    <s v="N"/>
    <s v=""/>
    <m/>
  </r>
  <r>
    <s v="N"/>
    <n v="4.0999999999999996"/>
    <n v="20171204"/>
    <s v="CDFO"/>
    <s v="CDFO"/>
    <n v="3"/>
    <s v="!03NOCN8225"/>
    <m/>
    <m/>
    <m/>
    <m/>
    <m/>
    <n v="1"/>
    <n v="2"/>
    <x v="15"/>
    <n v="198304"/>
    <n v="19830401"/>
    <s v="2FS  TOMFR0161"/>
    <s v="2FS  TOMFH0289"/>
    <s v="2FS  TOMFS0161"/>
    <x v="4"/>
    <s v="H"/>
    <s v="B"/>
    <m/>
    <n v="0.5"/>
    <m/>
    <s v="N"/>
    <m/>
    <m/>
    <m/>
    <m/>
    <n v="0"/>
    <n v="27000"/>
    <m/>
    <m/>
    <m/>
    <m/>
    <m/>
    <m/>
    <m/>
    <m/>
    <s v="R-Shuswap R Low"/>
    <s v="H-Kingfisher Creek/ TOMF"/>
    <x v="1"/>
    <s v="BC"/>
    <s v="FRTH"/>
    <s v="TOMF"/>
    <s v="N"/>
    <s v=""/>
    <m/>
  </r>
  <r>
    <s v="N"/>
    <n v="4.0999999999999996"/>
    <n v="20171204"/>
    <s v="CDFO"/>
    <s v="CDFO"/>
    <n v="3"/>
    <s v="!03NOCN0067"/>
    <m/>
    <m/>
    <m/>
    <m/>
    <m/>
    <n v="1"/>
    <n v="2"/>
    <x v="33"/>
    <n v="20010427"/>
    <n v="20010427"/>
    <s v="2FS  UPFRR0155"/>
    <s v="2FS  UPFRH0155"/>
    <s v="2FS  UPFRS0155"/>
    <x v="2"/>
    <s v="H"/>
    <s v="B"/>
    <m/>
    <n v="2.97"/>
    <m/>
    <s v="N"/>
    <m/>
    <m/>
    <m/>
    <m/>
    <n v="0"/>
    <n v="97105"/>
    <m/>
    <m/>
    <s v="B"/>
    <m/>
    <m/>
    <m/>
    <m/>
    <m/>
    <s v="R-Quesnel R"/>
    <s v="H-Quesnel River H"/>
    <x v="5"/>
    <s v="BC"/>
    <s v="FRTH"/>
    <s v="UPFR"/>
    <s v="N"/>
    <s v=""/>
    <m/>
  </r>
  <r>
    <s v="N"/>
    <n v="4.0999999999999996"/>
    <n v="20171204"/>
    <s v="CDFO"/>
    <s v="CDFO"/>
    <n v="3"/>
    <s v="!03NOCN98117"/>
    <m/>
    <m/>
    <m/>
    <m/>
    <m/>
    <n v="1"/>
    <n v="1"/>
    <x v="19"/>
    <n v="20000430"/>
    <n v="20000430"/>
    <s v="2FS  TOMMR0254"/>
    <s v="2FS  TOMMH0254"/>
    <s v="2FS  TOMMS0254"/>
    <x v="3"/>
    <s v="H"/>
    <s v="B"/>
    <m/>
    <n v="20"/>
    <m/>
    <s v="N"/>
    <m/>
    <m/>
    <m/>
    <m/>
    <n v="0"/>
    <n v="51500"/>
    <m/>
    <m/>
    <s v="B"/>
    <m/>
    <m/>
    <m/>
    <m/>
    <s v="EXTENDED REARING."/>
    <s v="R-Deadman R"/>
    <s v="H-Deadman River H"/>
    <x v="42"/>
    <s v="BC"/>
    <s v="FRTH"/>
    <s v="TOMM"/>
    <s v="N"/>
    <s v=""/>
    <m/>
  </r>
  <r>
    <s v="N"/>
    <n v="4.0999999999999996"/>
    <n v="20171204"/>
    <s v="CDFO"/>
    <s v="CDFO"/>
    <n v="3"/>
    <s v="!03NOCN98118"/>
    <m/>
    <m/>
    <m/>
    <m/>
    <m/>
    <n v="1"/>
    <n v="1"/>
    <x v="19"/>
    <n v="20000418"/>
    <n v="20000420"/>
    <s v="2FS  TOMMR0160"/>
    <s v="2FS  TOMMH0160"/>
    <s v="2FS  TOMMS0160"/>
    <x v="3"/>
    <s v="H"/>
    <s v="B"/>
    <m/>
    <n v="19.13"/>
    <n v="177"/>
    <s v="N"/>
    <m/>
    <m/>
    <m/>
    <m/>
    <n v="0"/>
    <n v="26063"/>
    <m/>
    <m/>
    <s v="W"/>
    <m/>
    <m/>
    <m/>
    <m/>
    <s v="EXTENDED REARING."/>
    <s v="R-Spius Cr"/>
    <s v="H-Spius Creek H"/>
    <x v="19"/>
    <s v="BC"/>
    <s v="FRTH"/>
    <s v="TOMM"/>
    <s v="N"/>
    <s v=""/>
    <m/>
  </r>
  <r>
    <s v="N"/>
    <n v="4.0999999999999996"/>
    <n v="20171204"/>
    <s v="CDFO"/>
    <s v="CDFO"/>
    <n v="3"/>
    <s v="!03NOCN0612"/>
    <m/>
    <m/>
    <m/>
    <m/>
    <m/>
    <n v="1"/>
    <n v="2"/>
    <x v="22"/>
    <n v="20070622"/>
    <n v="20070622"/>
    <s v="2FS  TOMFR0161"/>
    <s v="2FS  TOMFH0289"/>
    <s v="2FS  TOMFS0161"/>
    <x v="1"/>
    <s v="H"/>
    <s v="P"/>
    <m/>
    <n v="5"/>
    <m/>
    <s v="N"/>
    <m/>
    <m/>
    <m/>
    <m/>
    <n v="0"/>
    <n v="180000"/>
    <m/>
    <m/>
    <s v="B"/>
    <m/>
    <m/>
    <m/>
    <m/>
    <m/>
    <s v="R-Shuswap R Low"/>
    <s v="H-Kingfisher Creek/ TOMF"/>
    <x v="1"/>
    <s v="BC"/>
    <s v="FRTH"/>
    <s v="TOMF"/>
    <s v="N"/>
    <s v=""/>
    <m/>
  </r>
  <r>
    <s v="N"/>
    <n v="4.0999999999999996"/>
    <n v="20171204"/>
    <s v="CDFO"/>
    <s v="CDFO"/>
    <n v="3"/>
    <s v="!03NOCN0069"/>
    <m/>
    <m/>
    <m/>
    <m/>
    <m/>
    <n v="1"/>
    <n v="3"/>
    <x v="33"/>
    <n v="20010603"/>
    <n v="20010610"/>
    <s v="2FS  LWFRR0302"/>
    <s v="2FS  LWFRH0302"/>
    <s v="2FS  LWFRS0302"/>
    <x v="1"/>
    <s v="H"/>
    <s v="P"/>
    <m/>
    <n v="3"/>
    <m/>
    <s v="N"/>
    <m/>
    <m/>
    <m/>
    <m/>
    <n v="0"/>
    <n v="84794"/>
    <m/>
    <m/>
    <s v="B"/>
    <m/>
    <m/>
    <m/>
    <m/>
    <m/>
    <s v="R-Alouette R S"/>
    <s v="H-Alouette River, South H"/>
    <x v="44"/>
    <s v="BC"/>
    <s v="FRTH"/>
    <s v="LWFR"/>
    <s v="N"/>
    <s v=""/>
    <m/>
  </r>
  <r>
    <s v="T"/>
    <n v="4.0999999999999996"/>
    <n v="20171204"/>
    <s v="CDFO"/>
    <s v="CDFO"/>
    <n v="3"/>
    <s v="185657"/>
    <n v="12"/>
    <m/>
    <m/>
    <s v="D"/>
    <s v="032007H00000394"/>
    <n v="1"/>
    <n v="3"/>
    <x v="22"/>
    <n v="20070516"/>
    <n v="20070604"/>
    <s v="2FS  LWFRR0107"/>
    <s v="2FS  LWFRH0107"/>
    <s v="2FS  LWFRS0107"/>
    <x v="1"/>
    <s v="H"/>
    <s v="P"/>
    <m/>
    <n v="5.8"/>
    <m/>
    <s v="N"/>
    <n v="0"/>
    <n v="23188"/>
    <m/>
    <m/>
    <n v="0"/>
    <n v="118269"/>
    <m/>
    <m/>
    <s v="B"/>
    <n v="6.9800000000000001E-2"/>
    <n v="44"/>
    <n v="525"/>
    <m/>
    <s v="DIT: CWT ONLY. SEE 185658-59, 185607, 185609, 185706, 185708, 185710."/>
    <s v="R-Chilliwack R"/>
    <s v="H-Chilliwack River H"/>
    <x v="9"/>
    <s v="BC"/>
    <s v="FRTH"/>
    <s v="LWFR"/>
    <s v="N"/>
    <n v="5.1004398826979473"/>
    <m/>
  </r>
  <r>
    <s v="N"/>
    <n v="4.0999999999999996"/>
    <n v="20171204"/>
    <s v="CDFO"/>
    <s v="CDFO"/>
    <n v="3"/>
    <s v="!03NOCN9060"/>
    <m/>
    <m/>
    <m/>
    <m/>
    <m/>
    <n v="1"/>
    <n v="2"/>
    <x v="28"/>
    <n v="199105"/>
    <n v="199105"/>
    <s v="2FS  UPFRR0158"/>
    <s v="2FS  UPFRH1651"/>
    <s v="2FS  UPFRS0158"/>
    <x v="1"/>
    <s v="H"/>
    <s v="B"/>
    <s v="FR"/>
    <m/>
    <m/>
    <s v="N"/>
    <m/>
    <m/>
    <m/>
    <m/>
    <n v="0"/>
    <n v="80"/>
    <m/>
    <m/>
    <s v="B"/>
    <m/>
    <m/>
    <m/>
    <m/>
    <m/>
    <s v="R-Stuart R"/>
    <s v="H-Pr George (Mackenzie) S"/>
    <x v="2"/>
    <s v="BC"/>
    <s v="FRTH"/>
    <s v="UPFR"/>
    <s v="N"/>
    <s v=""/>
    <m/>
  </r>
  <r>
    <s v="T"/>
    <n v="4.0999999999999996"/>
    <n v="20171204"/>
    <s v="CDFO"/>
    <s v="CDFO"/>
    <n v="3"/>
    <s v="181917"/>
    <n v="0"/>
    <m/>
    <m/>
    <m/>
    <m/>
    <n v="1"/>
    <n v="1"/>
    <x v="21"/>
    <n v="20050429"/>
    <n v="20050429"/>
    <s v="2FS  TOMMR0253"/>
    <s v="2FS  TOMMH0160"/>
    <s v="2FS  TOMMS0253"/>
    <x v="3"/>
    <s v="H"/>
    <s v="P"/>
    <m/>
    <n v="16"/>
    <n v="112"/>
    <s v="N"/>
    <n v="5000"/>
    <n v="16627"/>
    <m/>
    <m/>
    <n v="0"/>
    <n v="14804"/>
    <n v="5000"/>
    <n v="50"/>
    <s v="W"/>
    <n v="3.0000000000000001E-3"/>
    <n v="30"/>
    <n v="300"/>
    <m/>
    <s v="SEE ALSO 181915, 181916 &amp; 184050-51."/>
    <s v="R-Nicola R"/>
    <s v="H-Spius Creek H"/>
    <x v="7"/>
    <s v="BC"/>
    <s v="FRTH"/>
    <s v="TOMM"/>
    <s v="N"/>
    <n v="0.89035905454982855"/>
    <m/>
  </r>
  <r>
    <s v="N"/>
    <n v="4.0999999999999996"/>
    <n v="20171204"/>
    <s v="CDFO"/>
    <s v="CDFO"/>
    <n v="3"/>
    <s v="!03NOCN9061"/>
    <m/>
    <m/>
    <m/>
    <m/>
    <m/>
    <n v="1"/>
    <n v="1"/>
    <x v="28"/>
    <n v="199105"/>
    <n v="199106"/>
    <s v="2FS  UPFRR1625"/>
    <s v="2FS  UPFRH1651"/>
    <s v="2FS  UPFRS1625"/>
    <x v="1"/>
    <s v="H"/>
    <s v="B"/>
    <s v="FR"/>
    <m/>
    <m/>
    <s v="N"/>
    <m/>
    <m/>
    <m/>
    <m/>
    <n v="0"/>
    <n v="400"/>
    <m/>
    <m/>
    <s v="B"/>
    <m/>
    <m/>
    <m/>
    <m/>
    <m/>
    <s v="R-Salmon R/UPFR"/>
    <s v="H-Pr George (Mackenzie) S"/>
    <x v="8"/>
    <s v="BC"/>
    <s v="FRTH"/>
    <s v="UPFR"/>
    <s v="N"/>
    <s v=""/>
    <m/>
  </r>
  <r>
    <s v="T"/>
    <n v="4.0999999999999996"/>
    <n v="20171204"/>
    <s v="CDFO"/>
    <s v="CDFO"/>
    <n v="3"/>
    <s v="185935"/>
    <n v="12"/>
    <m/>
    <m/>
    <m/>
    <m/>
    <n v="1"/>
    <n v="1"/>
    <x v="22"/>
    <n v="20080423"/>
    <n v="20080425"/>
    <s v="2FS  TOMMR0253"/>
    <s v="2FS  TOMMH0160"/>
    <s v="2FS  TOMMS0253"/>
    <x v="3"/>
    <s v="H"/>
    <s v="P"/>
    <m/>
    <n v="14.03"/>
    <n v="107"/>
    <s v="N"/>
    <n v="5000"/>
    <n v="56661"/>
    <m/>
    <m/>
    <n v="0"/>
    <n v="2230"/>
    <m/>
    <m/>
    <s v="B"/>
    <m/>
    <n v="30"/>
    <n v="300"/>
    <m/>
    <s v="ALSO SEE TAGCODES 185936 &amp; 185926."/>
    <s v="R-Nicola R"/>
    <s v="H-Spius Creek H"/>
    <x v="7"/>
    <s v="BC"/>
    <s v="FRTH"/>
    <s v="TOMM"/>
    <s v="N"/>
    <n v="3.9356876864157002E-2"/>
    <m/>
  </r>
  <r>
    <s v="N"/>
    <n v="4.0999999999999996"/>
    <n v="20171204"/>
    <s v="CDFO"/>
    <s v="CDFO"/>
    <n v="3"/>
    <s v="!03NOCN9063"/>
    <m/>
    <m/>
    <m/>
    <m/>
    <m/>
    <n v="1"/>
    <n v="2"/>
    <x v="28"/>
    <n v="199104"/>
    <n v="199105"/>
    <s v="2FS  UPFRR0155"/>
    <s v="2FS  UPFRH0022"/>
    <s v="2FS  UPFRS0155"/>
    <x v="1"/>
    <s v="H"/>
    <s v="B"/>
    <s v="FR"/>
    <n v="3"/>
    <m/>
    <s v="N"/>
    <m/>
    <m/>
    <m/>
    <m/>
    <n v="0"/>
    <n v="440"/>
    <m/>
    <m/>
    <s v="B"/>
    <m/>
    <m/>
    <m/>
    <m/>
    <m/>
    <s v="R-Quesnel R"/>
    <s v="H-Williams Lk Schools"/>
    <x v="5"/>
    <s v="BC"/>
    <s v="FRTH"/>
    <s v="UPFR"/>
    <s v="N"/>
    <s v=""/>
    <m/>
  </r>
  <r>
    <s v="N"/>
    <n v="4.0999999999999996"/>
    <n v="20171204"/>
    <s v="CDFO"/>
    <s v="CDFO"/>
    <n v="3"/>
    <s v="!03NOCN9067"/>
    <m/>
    <m/>
    <m/>
    <m/>
    <m/>
    <n v="1"/>
    <n v="2"/>
    <x v="28"/>
    <n v="199105"/>
    <n v="199105"/>
    <s v="2FS  TOMFR0161"/>
    <s v="2FS  TOMFH1650"/>
    <s v="2FS  TOMFS0161"/>
    <x v="1"/>
    <s v="H"/>
    <s v="B"/>
    <s v="FR"/>
    <m/>
    <m/>
    <s v="N"/>
    <m/>
    <m/>
    <m/>
    <m/>
    <n v="0"/>
    <n v="80"/>
    <m/>
    <m/>
    <s v="B"/>
    <m/>
    <m/>
    <m/>
    <m/>
    <m/>
    <s v="R-Shuswap R Low"/>
    <s v="H-N Okanagan-Shuswap Sch"/>
    <x v="1"/>
    <s v="BC"/>
    <s v="FRTH"/>
    <s v="TOMF"/>
    <s v="N"/>
    <s v=""/>
    <m/>
  </r>
  <r>
    <s v="N"/>
    <n v="4.0999999999999996"/>
    <n v="20171204"/>
    <s v="CDFO"/>
    <s v="CDFO"/>
    <n v="3"/>
    <s v="!03NOCN9068"/>
    <m/>
    <m/>
    <m/>
    <m/>
    <m/>
    <n v="1"/>
    <n v="2"/>
    <x v="28"/>
    <n v="199106"/>
    <n v="199106"/>
    <s v="2FS  UPFRR1619"/>
    <s v="2FS  UPFRH1619"/>
    <s v="2FS  UPFRS1619"/>
    <x v="1"/>
    <s v="H"/>
    <s v="P"/>
    <m/>
    <m/>
    <m/>
    <s v="N"/>
    <m/>
    <m/>
    <m/>
    <m/>
    <n v="0"/>
    <n v="25000"/>
    <m/>
    <m/>
    <s v="B"/>
    <m/>
    <m/>
    <m/>
    <m/>
    <m/>
    <s v="R-Bridge R"/>
    <s v="H-Bridge River H"/>
    <x v="18"/>
    <s v="BC"/>
    <s v="FRTH"/>
    <s v="UPFR"/>
    <s v="N"/>
    <s v=""/>
    <m/>
  </r>
  <r>
    <s v="T"/>
    <n v="4.0999999999999996"/>
    <n v="20171204"/>
    <s v="CDFO"/>
    <s v="CDFO"/>
    <n v="3"/>
    <s v="186243"/>
    <n v="12"/>
    <m/>
    <m/>
    <s v="D"/>
    <s v="032008H00000396"/>
    <n v="1"/>
    <n v="3"/>
    <x v="27"/>
    <n v="20080520"/>
    <n v="20080520"/>
    <s v="2FS  LWFRR0107"/>
    <s v="2FS  LWFRH0107"/>
    <s v="2FS  LWFRS0107"/>
    <x v="1"/>
    <s v="H"/>
    <s v="P"/>
    <m/>
    <n v="6.3"/>
    <m/>
    <s v="N"/>
    <n v="0"/>
    <n v="49761"/>
    <m/>
    <m/>
    <n v="0"/>
    <n v="267445"/>
    <m/>
    <m/>
    <s v="B"/>
    <n v="4.4000000000000003E-3"/>
    <n v="41"/>
    <n v="912"/>
    <m/>
    <s v="CWT-ONLY PORTION OF DIT PAIR. SEE 186242 FOR AD-CLIPPED PORTION OF DIT PAIR."/>
    <s v="R-Chilliwack R"/>
    <s v="H-Chilliwack River H"/>
    <x v="9"/>
    <s v="BC"/>
    <s v="FRTH"/>
    <s v="LWFR"/>
    <s v="N"/>
    <n v="5.3745905427945582"/>
    <m/>
  </r>
  <r>
    <s v="T"/>
    <n v="4.0999999999999996"/>
    <n v="20171204"/>
    <s v="CDFO"/>
    <s v="CDFO"/>
    <n v="3"/>
    <s v="185556"/>
    <n v="12"/>
    <m/>
    <m/>
    <m/>
    <m/>
    <n v="1"/>
    <n v="3"/>
    <x v="27"/>
    <n v="20080602"/>
    <n v="20080602"/>
    <s v="2FS  LWFRR0229"/>
    <s v="2FS  LWFRH0154"/>
    <s v="2FS  LWFRS0229"/>
    <x v="1"/>
    <s v="H"/>
    <s v="P"/>
    <m/>
    <n v="5.59"/>
    <m/>
    <s v="N"/>
    <n v="5000"/>
    <n v="25857"/>
    <m/>
    <m/>
    <n v="5000"/>
    <n v="104"/>
    <m/>
    <m/>
    <m/>
    <n v="4.0000000000000001E-3"/>
    <m/>
    <n v="500"/>
    <m/>
    <s v="RELEASED AT LOG DUMP ON CHEHALIS NATIVE RESERVE."/>
    <s v="R-Harrison R"/>
    <s v="H-Chehalis River H"/>
    <x v="14"/>
    <s v="BC"/>
    <s v="FRTH"/>
    <s v="LWFR"/>
    <s v="N"/>
    <n v="4.0221216691804923E-3"/>
    <m/>
  </r>
  <r>
    <s v="N"/>
    <n v="4.0999999999999996"/>
    <n v="20171204"/>
    <s v="CDFO"/>
    <s v="CDFO"/>
    <n v="3"/>
    <s v="!03NOCN05132"/>
    <m/>
    <m/>
    <m/>
    <m/>
    <m/>
    <n v="1"/>
    <n v="2"/>
    <x v="14"/>
    <n v="20060508"/>
    <n v="20060508"/>
    <s v="2FS  LWFRR0107"/>
    <s v="2FS  LWFRH0154"/>
    <s v="2FS  LWFRS0107"/>
    <x v="1"/>
    <s v="H"/>
    <s v="P"/>
    <m/>
    <n v="7.36"/>
    <m/>
    <m/>
    <m/>
    <m/>
    <m/>
    <m/>
    <n v="0"/>
    <n v="374501"/>
    <m/>
    <m/>
    <s v="B"/>
    <m/>
    <m/>
    <m/>
    <m/>
    <m/>
    <s v="R-Chilliwack R"/>
    <s v="H-Chehalis River H"/>
    <x v="9"/>
    <s v="BC"/>
    <s v="FRTH"/>
    <s v="LWFR"/>
    <s v="N"/>
    <s v=""/>
    <m/>
  </r>
  <r>
    <s v="N"/>
    <n v="4.0999999999999996"/>
    <n v="20171204"/>
    <s v="CDFO"/>
    <s v="CDFO"/>
    <n v="3"/>
    <s v="!03NOCN0694"/>
    <m/>
    <m/>
    <m/>
    <m/>
    <m/>
    <n v="1"/>
    <n v="1"/>
    <x v="22"/>
    <n v="20070502"/>
    <n v="20070504"/>
    <s v="2FS  TOMMR1387"/>
    <s v="2FS  TOMMH0160"/>
    <s v="2FS  TOMMS1387"/>
    <x v="2"/>
    <s v="H"/>
    <s v="B"/>
    <m/>
    <n v="1.96"/>
    <n v="56"/>
    <s v="N"/>
    <m/>
    <m/>
    <m/>
    <m/>
    <n v="0"/>
    <n v="52858"/>
    <m/>
    <m/>
    <s v="W"/>
    <m/>
    <m/>
    <m/>
    <m/>
    <m/>
    <s v="R-Coldwater R"/>
    <s v="H-Spius Creek H"/>
    <x v="17"/>
    <s v="BC"/>
    <s v="FRTH"/>
    <s v="TOMM"/>
    <s v="N"/>
    <s v=""/>
    <m/>
  </r>
  <r>
    <s v="N"/>
    <n v="4.0999999999999996"/>
    <n v="20171204"/>
    <s v="CDFO"/>
    <s v="CDFO"/>
    <n v="3"/>
    <s v="!03NOCN0537"/>
    <m/>
    <m/>
    <m/>
    <m/>
    <m/>
    <n v="1"/>
    <n v="2"/>
    <x v="14"/>
    <n v="20060508"/>
    <n v="20060508"/>
    <s v="2FS  LWFRR0154"/>
    <s v="2FS  LWFRH0154"/>
    <s v="2FS  LWFRS0107"/>
    <x v="1"/>
    <s v="H"/>
    <s v="P"/>
    <m/>
    <n v="7.36"/>
    <m/>
    <s v="N"/>
    <m/>
    <m/>
    <m/>
    <m/>
    <n v="0"/>
    <n v="374501"/>
    <m/>
    <m/>
    <s v="B"/>
    <m/>
    <m/>
    <m/>
    <m/>
    <m/>
    <s v="R-Chehalis R"/>
    <s v="H-Chehalis River H"/>
    <x v="9"/>
    <s v="BC"/>
    <s v="FRTH"/>
    <s v="LWFR"/>
    <s v="N"/>
    <s v=""/>
    <m/>
  </r>
  <r>
    <s v="N"/>
    <n v="4.0999999999999996"/>
    <n v="20171204"/>
    <s v="CDFO"/>
    <s v="CDFO"/>
    <n v="3"/>
    <s v="!03NOCN9109"/>
    <m/>
    <m/>
    <m/>
    <m/>
    <m/>
    <n v="1"/>
    <n v="1"/>
    <x v="13"/>
    <n v="199206"/>
    <n v="19920611"/>
    <s v="2FS  TOMMR1387"/>
    <s v="2FS  TOMMH0160"/>
    <s v="2FS  TOMMS1387"/>
    <x v="1"/>
    <s v="H"/>
    <s v="P"/>
    <m/>
    <n v="3"/>
    <n v="63"/>
    <s v="N"/>
    <m/>
    <m/>
    <m/>
    <m/>
    <n v="0"/>
    <n v="29450"/>
    <m/>
    <m/>
    <s v="W"/>
    <m/>
    <m/>
    <m/>
    <m/>
    <s v="SURPLUS FISH"/>
    <s v="R-Coldwater R"/>
    <s v="H-Spius Creek H"/>
    <x v="17"/>
    <s v="BC"/>
    <s v="FRTH"/>
    <s v="TOMM"/>
    <s v="N"/>
    <s v=""/>
    <m/>
  </r>
  <r>
    <s v="N"/>
    <n v="4.0999999999999996"/>
    <n v="20171204"/>
    <s v="CDFO"/>
    <s v="CDFO"/>
    <n v="3"/>
    <s v="!03NOCN06153"/>
    <m/>
    <m/>
    <m/>
    <m/>
    <m/>
    <n v="1"/>
    <n v="1"/>
    <x v="22"/>
    <n v="20080417"/>
    <n v="20080421"/>
    <s v="2FS  TOMMR1387"/>
    <s v="2FS  TOMMH0160"/>
    <s v="2FS  TOMMS1387"/>
    <x v="3"/>
    <s v="H"/>
    <s v="P"/>
    <m/>
    <n v="21.37"/>
    <n v="120"/>
    <s v="N"/>
    <m/>
    <m/>
    <m/>
    <m/>
    <n v="0"/>
    <n v="42769"/>
    <m/>
    <m/>
    <s v="B"/>
    <m/>
    <m/>
    <m/>
    <m/>
    <m/>
    <s v="R-Coldwater R"/>
    <s v="H-Spius Creek H"/>
    <x v="17"/>
    <s v="BC"/>
    <s v="FRTH"/>
    <s v="TOMM"/>
    <s v="N"/>
    <s v=""/>
    <m/>
  </r>
  <r>
    <s v="N"/>
    <n v="4.0999999999999996"/>
    <n v="20171204"/>
    <s v="CDFO"/>
    <s v="CDFO"/>
    <n v="3"/>
    <s v="!03NOCN0303"/>
    <m/>
    <m/>
    <m/>
    <m/>
    <m/>
    <n v="1"/>
    <n v="2"/>
    <x v="21"/>
    <n v="20040602"/>
    <n v="20040602"/>
    <s v="2FS  LWFRR1155"/>
    <s v="2FS  LWFRH0150"/>
    <s v="2FS  LWFRS1155"/>
    <x v="1"/>
    <s v="H"/>
    <s v="P"/>
    <m/>
    <n v="8.6999999999999993"/>
    <n v="94"/>
    <s v="N"/>
    <m/>
    <m/>
    <m/>
    <m/>
    <n v="0"/>
    <n v="20276"/>
    <m/>
    <m/>
    <s v="W"/>
    <m/>
    <m/>
    <m/>
    <m/>
    <s v="SCATTER RELEASE - UPPER CHAN, BIRCHTREE RUN AND DOWNSTREAM OF ROAD CULVERT."/>
    <s v="R-Maria Sl"/>
    <s v="H-Inch Creek H"/>
    <x v="23"/>
    <s v="BC"/>
    <s v="FRTH"/>
    <s v="LWFR"/>
    <s v="N"/>
    <s v=""/>
    <m/>
  </r>
  <r>
    <s v="N"/>
    <n v="4.0999999999999996"/>
    <n v="20171204"/>
    <s v="CDFO"/>
    <s v="CDFO"/>
    <n v="3"/>
    <s v="!03NOCN0667"/>
    <m/>
    <m/>
    <m/>
    <m/>
    <m/>
    <n v="1"/>
    <n v="2"/>
    <x v="22"/>
    <n v="20070620"/>
    <n v="20070620"/>
    <s v="2FS  UPFRR5685"/>
    <s v="2FS  UPFRH2480"/>
    <s v="2FS  UPFRS0155"/>
    <x v="2"/>
    <s v="H"/>
    <s v="B"/>
    <s v="FR"/>
    <n v="2"/>
    <m/>
    <s v="N"/>
    <m/>
    <m/>
    <m/>
    <m/>
    <n v="0"/>
    <n v="900"/>
    <m/>
    <m/>
    <s v="B"/>
    <m/>
    <m/>
    <m/>
    <m/>
    <s v="CLASSROOM INCUBATION"/>
    <s v="R-Baker Cr"/>
    <s v="H-Quesnel Schools"/>
    <x v="5"/>
    <s v="BC"/>
    <s v="FRTH"/>
    <s v="UPFR"/>
    <s v="N"/>
    <s v=""/>
    <m/>
  </r>
  <r>
    <s v="N"/>
    <n v="4.0999999999999996"/>
    <n v="20171204"/>
    <s v="CDFO"/>
    <s v="CDFO"/>
    <n v="3"/>
    <s v="!03NOCN0302"/>
    <m/>
    <m/>
    <m/>
    <m/>
    <m/>
    <n v="1"/>
    <n v="2"/>
    <x v="21"/>
    <n v="20040407"/>
    <n v="20040427"/>
    <s v="2FS  LWFRR0107"/>
    <s v="2FS  LWFRH0107"/>
    <s v="2FS  LWFRS0107"/>
    <x v="1"/>
    <s v="H"/>
    <s v="P"/>
    <m/>
    <n v="7.76"/>
    <m/>
    <s v="N"/>
    <m/>
    <m/>
    <m/>
    <m/>
    <n v="0"/>
    <n v="501659"/>
    <m/>
    <m/>
    <s v="B"/>
    <m/>
    <m/>
    <m/>
    <m/>
    <m/>
    <s v="R-Chilliwack R"/>
    <s v="H-Chilliwack River H"/>
    <x v="9"/>
    <s v="BC"/>
    <s v="FRTH"/>
    <s v="LWFR"/>
    <s v="N"/>
    <s v=""/>
    <m/>
  </r>
  <r>
    <s v="N"/>
    <n v="4.0999999999999996"/>
    <n v="20171204"/>
    <s v="CDFO"/>
    <s v="CDFO"/>
    <n v="3"/>
    <s v="!03NOCN9561"/>
    <m/>
    <m/>
    <m/>
    <m/>
    <m/>
    <n v="1"/>
    <n v="1"/>
    <x v="16"/>
    <n v="19960430"/>
    <n v="19960430"/>
    <s v="2FS  UPFRR1304"/>
    <s v="2FS  UPFRH1304"/>
    <s v="2FS  UPFRS1625"/>
    <x v="1"/>
    <s v="H"/>
    <s v="B"/>
    <m/>
    <n v="5"/>
    <m/>
    <s v="N"/>
    <m/>
    <m/>
    <m/>
    <m/>
    <n v="0"/>
    <n v="5500"/>
    <m/>
    <m/>
    <s v="B"/>
    <m/>
    <m/>
    <m/>
    <m/>
    <s v="ACCIDENTAL ESCAPE; FISH MEANT TO GO BACK TO SALMON RIVER"/>
    <s v="R-Chilako R"/>
    <s v="H-Chilako River H"/>
    <x v="8"/>
    <s v="BC"/>
    <s v="FRTH"/>
    <s v="UPFR"/>
    <s v="N"/>
    <s v=""/>
    <m/>
  </r>
  <r>
    <s v="N"/>
    <n v="4.0999999999999996"/>
    <n v="20171204"/>
    <s v="CDFO"/>
    <s v="CDFO"/>
    <n v="3"/>
    <s v="!03NOCN0608"/>
    <m/>
    <m/>
    <m/>
    <m/>
    <m/>
    <n v="1"/>
    <n v="3"/>
    <x v="22"/>
    <n v="20070529"/>
    <n v="20070529"/>
    <s v="2FS  LWFRR0244"/>
    <s v="2FS  LWFRH0150"/>
    <s v="2FS  LWFRS0244"/>
    <x v="1"/>
    <s v="H"/>
    <s v="P"/>
    <m/>
    <n v="4.5999999999999996"/>
    <n v="78"/>
    <s v="N"/>
    <m/>
    <m/>
    <m/>
    <m/>
    <n v="0"/>
    <n v="102185"/>
    <m/>
    <m/>
    <s v="B"/>
    <m/>
    <m/>
    <m/>
    <m/>
    <s v="FED EWOS TO START THEN SWITCHED TO BIO-VITA AT 1.5 G."/>
    <s v="R-Stave R"/>
    <s v="H-Inch Creek H"/>
    <x v="13"/>
    <s v="BC"/>
    <s v="FRTH"/>
    <s v="LWFR"/>
    <s v="N"/>
    <s v=""/>
    <m/>
  </r>
  <r>
    <s v="N"/>
    <n v="4.0999999999999996"/>
    <n v="20171204"/>
    <s v="CDFO"/>
    <s v="CDFO"/>
    <n v="3"/>
    <s v="!03NOCN0306"/>
    <m/>
    <m/>
    <m/>
    <m/>
    <m/>
    <n v="1"/>
    <n v="3"/>
    <x v="21"/>
    <n v="20040526"/>
    <n v="20040526"/>
    <s v="2FS  LWFRR0244"/>
    <s v="2FS  LWFRH0150"/>
    <s v="2FS  LWFRS0224"/>
    <x v="1"/>
    <s v="H"/>
    <s v="P"/>
    <m/>
    <n v="7.1"/>
    <n v="88"/>
    <s v="N"/>
    <m/>
    <m/>
    <m/>
    <m/>
    <n v="0"/>
    <n v="286414"/>
    <m/>
    <m/>
    <s v="B"/>
    <m/>
    <m/>
    <m/>
    <m/>
    <m/>
    <s v="R-Stave R"/>
    <s v="H-Inch Creek H"/>
    <x v="3"/>
    <s v="BC"/>
    <s v="FRTH"/>
    <s v="LWFR"/>
    <s v="N"/>
    <s v=""/>
    <m/>
  </r>
  <r>
    <s v="N"/>
    <n v="4.0999999999999996"/>
    <n v="20171204"/>
    <s v="CDFO"/>
    <s v="CDFO"/>
    <n v="3"/>
    <s v="!03NOCN96107"/>
    <m/>
    <m/>
    <m/>
    <m/>
    <m/>
    <n v="1"/>
    <n v="2"/>
    <x v="32"/>
    <n v="19970509"/>
    <n v="19970515"/>
    <s v="2FS  LWFRR0154"/>
    <s v="2FS  LWFRH0154"/>
    <s v="2FS  LWFRS0154"/>
    <x v="1"/>
    <s v="H"/>
    <s v="P"/>
    <m/>
    <n v="6.5"/>
    <m/>
    <s v="N"/>
    <m/>
    <m/>
    <m/>
    <m/>
    <n v="0"/>
    <n v="562941"/>
    <m/>
    <m/>
    <s v="B"/>
    <m/>
    <m/>
    <m/>
    <m/>
    <m/>
    <s v="R-Chehalis R"/>
    <s v="H-Chehalis River H"/>
    <x v="30"/>
    <s v="BC"/>
    <s v="FRTH"/>
    <s v="LWFR"/>
    <s v="N"/>
    <s v=""/>
    <m/>
  </r>
  <r>
    <s v="T"/>
    <n v="4.0999999999999996"/>
    <n v="20171204"/>
    <s v="CDFO"/>
    <s v="CDFO"/>
    <n v="3"/>
    <s v="181952"/>
    <n v="0"/>
    <m/>
    <m/>
    <m/>
    <m/>
    <n v="1"/>
    <n v="1"/>
    <x v="2"/>
    <n v="19960506"/>
    <n v="19960508"/>
    <s v="2FS  TOMMR0253"/>
    <s v="2FS  TOMMH0160"/>
    <s v="2FS  TOMMS0253"/>
    <x v="3"/>
    <s v="H"/>
    <s v="P"/>
    <m/>
    <n v="13.6"/>
    <n v="108"/>
    <s v="N"/>
    <n v="5000"/>
    <n v="48208"/>
    <m/>
    <m/>
    <n v="0"/>
    <n v="44590"/>
    <n v="5000"/>
    <n v="487"/>
    <s v="W"/>
    <n v="0.01"/>
    <n v="1"/>
    <n v="500"/>
    <m/>
    <s v="YEARLING RELEASE"/>
    <s v="R-Nicola R"/>
    <s v="H-Spius Creek H"/>
    <x v="7"/>
    <s v="BC"/>
    <s v="FRTH"/>
    <s v="TOMM"/>
    <s v="N"/>
    <n v="0.92495021573182878"/>
    <m/>
  </r>
  <r>
    <s v="N"/>
    <n v="4.0999999999999996"/>
    <n v="20171204"/>
    <s v="CDFO"/>
    <s v="CDFO"/>
    <n v="3"/>
    <s v="!03NOCN0852"/>
    <m/>
    <m/>
    <m/>
    <m/>
    <m/>
    <n v="1"/>
    <n v="1"/>
    <x v="10"/>
    <n v="20090504"/>
    <n v="20090506"/>
    <s v="2FS  TOMMR1387"/>
    <s v="2FS  TOMMH0160"/>
    <s v="2FS  TOMMS1387"/>
    <x v="2"/>
    <s v="H"/>
    <s v="B"/>
    <m/>
    <n v="1.65"/>
    <n v="51"/>
    <s v="N"/>
    <m/>
    <m/>
    <m/>
    <m/>
    <n v="0"/>
    <n v="47449"/>
    <m/>
    <m/>
    <s v="B"/>
    <m/>
    <m/>
    <m/>
    <m/>
    <s v="48,208 ON HAND FOR 2010 SMOLT 1+ RELEASE."/>
    <s v="R-Coldwater R"/>
    <s v="H-Spius Creek H"/>
    <x v="17"/>
    <s v="BC"/>
    <s v="FRTH"/>
    <s v="TOMM"/>
    <s v="N"/>
    <s v=""/>
    <m/>
  </r>
  <r>
    <s v="N"/>
    <n v="4.0999999999999996"/>
    <n v="20171204"/>
    <s v="CDFO"/>
    <s v="CDFO"/>
    <n v="3"/>
    <s v="!03NOCN07105"/>
    <m/>
    <m/>
    <m/>
    <m/>
    <m/>
    <n v="1"/>
    <n v="1"/>
    <x v="27"/>
    <n v="20090421"/>
    <n v="20090422"/>
    <s v="2FS  TOMMR0160"/>
    <s v="2FS  TOMMH0160"/>
    <s v="2FS  TOMMS0160"/>
    <x v="3"/>
    <s v="H"/>
    <s v="P"/>
    <m/>
    <n v="18.239999999999998"/>
    <n v="117"/>
    <s v="N"/>
    <m/>
    <m/>
    <m/>
    <m/>
    <n v="0"/>
    <n v="30867"/>
    <m/>
    <m/>
    <s v="W"/>
    <m/>
    <m/>
    <m/>
    <m/>
    <m/>
    <s v="R-Spius Cr"/>
    <s v="H-Spius Creek H"/>
    <x v="19"/>
    <s v="BC"/>
    <s v="FRTH"/>
    <s v="TOMM"/>
    <s v="N"/>
    <s v=""/>
    <m/>
  </r>
  <r>
    <s v="N"/>
    <n v="4.0999999999999996"/>
    <n v="20171204"/>
    <s v="CDFO"/>
    <s v="CDFO"/>
    <n v="3"/>
    <s v="!03NOCN0501"/>
    <m/>
    <m/>
    <m/>
    <m/>
    <m/>
    <n v="1"/>
    <n v="1"/>
    <x v="14"/>
    <n v="20060612"/>
    <n v="20060612"/>
    <s v="2FS  UPFRR1890"/>
    <s v="2FS  UPFRH0270"/>
    <s v="2FS  UPFRS1890"/>
    <x v="2"/>
    <s v="H"/>
    <s v="B"/>
    <m/>
    <n v="1.07"/>
    <n v="48"/>
    <s v="N"/>
    <m/>
    <m/>
    <m/>
    <m/>
    <n v="0"/>
    <n v="55059"/>
    <m/>
    <m/>
    <s v="B"/>
    <m/>
    <m/>
    <m/>
    <m/>
    <s v="ALL RELEASED AS FRY DUE TO TECHNICAL PROBLEMS AT HATCHERY."/>
    <s v="R-Dome Cr"/>
    <s v="H-Penny H"/>
    <x v="15"/>
    <s v="BC"/>
    <s v="FRTH"/>
    <s v="UPFR"/>
    <s v="N"/>
    <s v=""/>
    <m/>
  </r>
  <r>
    <s v="N"/>
    <n v="4.0999999999999996"/>
    <n v="20171204"/>
    <s v="CDFO"/>
    <s v="CDFO"/>
    <n v="3"/>
    <s v="!03NOCN0478"/>
    <m/>
    <m/>
    <m/>
    <m/>
    <m/>
    <n v="1"/>
    <n v="2"/>
    <x v="29"/>
    <n v="20050601"/>
    <n v="20050601"/>
    <s v="2FS  LWFRR6413"/>
    <s v="2FS  LWFRH0150"/>
    <s v="2FS  LWFRS1155"/>
    <x v="1"/>
    <s v="H"/>
    <s v="B"/>
    <m/>
    <n v="8.1"/>
    <n v="90"/>
    <s v="N"/>
    <m/>
    <m/>
    <m/>
    <m/>
    <n v="0"/>
    <n v="25323"/>
    <m/>
    <m/>
    <s v="B"/>
    <m/>
    <m/>
    <m/>
    <m/>
    <s v="THIRD YEAR OF TRANSPLANT"/>
    <s v="R-Wahleach Ch"/>
    <s v="H-Inch Creek H"/>
    <x v="23"/>
    <s v="BC"/>
    <s v="FRTH"/>
    <s v="LWFR"/>
    <s v="N"/>
    <s v=""/>
    <m/>
  </r>
  <r>
    <s v="T"/>
    <n v="4.0999999999999996"/>
    <n v="20171204"/>
    <s v="CDFO"/>
    <s v="CDFO"/>
    <n v="3"/>
    <s v="184616"/>
    <n v="0"/>
    <m/>
    <m/>
    <s v="D"/>
    <s v="032001H00000437"/>
    <n v="1"/>
    <n v="3"/>
    <x v="33"/>
    <n v="20010522"/>
    <n v="20010522"/>
    <s v="2FS  LWFRR0107"/>
    <s v="2FS  LWFRH0107"/>
    <s v="2FS  LWFRS6750"/>
    <x v="1"/>
    <s v="H"/>
    <s v="P"/>
    <m/>
    <n v="5"/>
    <m/>
    <s v="N"/>
    <n v="5000"/>
    <n v="24932"/>
    <m/>
    <m/>
    <n v="0"/>
    <n v="52989"/>
    <n v="5000"/>
    <n v="62"/>
    <s v="B"/>
    <n v="2.5000000000000001E-3"/>
    <n v="17"/>
    <n v="2006"/>
    <m/>
    <s v="DBL-IND; ADCWT. ALSO 184610/12/14 ADCWT, 09/11/13/15 CWTONLY. THERMAL MARKS"/>
    <s v="R-Chilliwack R"/>
    <s v="H-Chilliwack River H"/>
    <x v="41"/>
    <s v="BC"/>
    <s v="FRTH"/>
    <s v="LWFR"/>
    <s v="N"/>
    <n v="2.1253409273223167"/>
    <m/>
  </r>
  <r>
    <s v="T"/>
    <n v="4.0999999999999996"/>
    <n v="20171204"/>
    <s v="CDFO"/>
    <s v="CDFO"/>
    <n v="3"/>
    <s v="184655"/>
    <n v="12"/>
    <m/>
    <m/>
    <m/>
    <m/>
    <n v="1"/>
    <n v="1"/>
    <x v="25"/>
    <n v="20020826"/>
    <n v="20020826"/>
    <s v="2FS  UPFRR1890"/>
    <s v="2FS  UPFRH0270"/>
    <s v="2FS  UPFRS1890"/>
    <x v="2"/>
    <s v="H"/>
    <s v="B"/>
    <m/>
    <n v="2.36"/>
    <n v="56"/>
    <s v="N"/>
    <n v="5000"/>
    <n v="25128"/>
    <m/>
    <m/>
    <n v="0"/>
    <n v="1129"/>
    <m/>
    <m/>
    <s v="B"/>
    <m/>
    <n v="1"/>
    <n v="100"/>
    <m/>
    <s v="FALL FRY RELEASE"/>
    <s v="R-Dome Cr"/>
    <s v="H-Penny H"/>
    <x v="15"/>
    <s v="BC"/>
    <s v="FRTH"/>
    <s v="UPFR"/>
    <s v="N"/>
    <n v="4.4929958611907038E-2"/>
    <m/>
  </r>
  <r>
    <s v="T"/>
    <n v="4.0999999999999996"/>
    <n v="20171204"/>
    <s v="CDFO"/>
    <s v="CDFO"/>
    <n v="3"/>
    <s v="184656"/>
    <n v="12"/>
    <m/>
    <m/>
    <m/>
    <m/>
    <n v="1"/>
    <n v="1"/>
    <x v="25"/>
    <n v="20020826"/>
    <n v="20020826"/>
    <s v="2FS  UPFRR1890"/>
    <s v="2FS  UPFRH0270"/>
    <s v="2FS  UPFRS1890"/>
    <x v="2"/>
    <s v="H"/>
    <s v="B"/>
    <m/>
    <n v="2.36"/>
    <n v="56"/>
    <s v="N"/>
    <n v="5000"/>
    <n v="25202"/>
    <m/>
    <m/>
    <n v="0"/>
    <n v="1132"/>
    <m/>
    <m/>
    <s v="B"/>
    <m/>
    <n v="1"/>
    <n v="100"/>
    <m/>
    <s v="FALL FRY RELEASE"/>
    <s v="R-Dome Cr"/>
    <s v="H-Penny H"/>
    <x v="15"/>
    <s v="BC"/>
    <s v="FRTH"/>
    <s v="UPFR"/>
    <s v="N"/>
    <n v="4.4917070073803668E-2"/>
    <m/>
  </r>
  <r>
    <s v="T"/>
    <n v="4.0999999999999996"/>
    <n v="20171204"/>
    <s v="CDFO"/>
    <s v="CDFO"/>
    <n v="3"/>
    <s v="020512"/>
    <n v="0"/>
    <m/>
    <m/>
    <m/>
    <m/>
    <n v="1"/>
    <n v="2"/>
    <x v="28"/>
    <n v="199105"/>
    <n v="19910515"/>
    <s v="2FS  TOMFR0364"/>
    <s v="2FS  TOMFH0364"/>
    <s v="2FS  TOMFS0161"/>
    <x v="1"/>
    <s v="H"/>
    <s v="B"/>
    <m/>
    <n v="6.8"/>
    <n v="83"/>
    <s v="N"/>
    <n v="5000"/>
    <n v="39766"/>
    <m/>
    <m/>
    <n v="0"/>
    <n v="11422"/>
    <n v="5000"/>
    <n v="402"/>
    <s v="B"/>
    <n v="0.01"/>
    <m/>
    <m/>
    <m/>
    <s v="ACCELERATED INCUBATION AT QUESNEL"/>
    <s v="R-Adams R Up"/>
    <s v="H-Adams River, Upper"/>
    <x v="1"/>
    <s v="BC"/>
    <s v="FRTH"/>
    <s v="TOMF"/>
    <s v="N"/>
    <n v="0.28723029723884724"/>
    <m/>
  </r>
  <r>
    <s v="T"/>
    <n v="4.0999999999999996"/>
    <n v="20171204"/>
    <s v="CDFO"/>
    <s v="CDFO"/>
    <n v="3"/>
    <s v="020513"/>
    <n v="0"/>
    <m/>
    <m/>
    <m/>
    <m/>
    <n v="1"/>
    <n v="2"/>
    <x v="28"/>
    <n v="199105"/>
    <n v="19910515"/>
    <s v="2FS  TOMFR0364"/>
    <s v="2FS  TOMFH0364"/>
    <s v="2FS  TOMFS0161"/>
    <x v="1"/>
    <s v="H"/>
    <s v="B"/>
    <m/>
    <n v="6.8"/>
    <n v="83"/>
    <s v="N"/>
    <n v="5000"/>
    <n v="40178"/>
    <m/>
    <m/>
    <n v="0"/>
    <n v="11862"/>
    <m/>
    <m/>
    <s v="B"/>
    <m/>
    <m/>
    <m/>
    <m/>
    <s v="AMBIENT INCUBATION."/>
    <s v="R-Adams R Up"/>
    <s v="H-Adams River, Upper"/>
    <x v="1"/>
    <s v="BC"/>
    <s v="FRTH"/>
    <s v="TOMF"/>
    <s v="N"/>
    <n v="0.295236198914829"/>
    <m/>
  </r>
  <r>
    <s v="N"/>
    <n v="4.0999999999999996"/>
    <n v="20171204"/>
    <s v="CDFO"/>
    <s v="CDFO"/>
    <n v="3"/>
    <s v="!03NOCN0805"/>
    <m/>
    <m/>
    <m/>
    <m/>
    <m/>
    <n v="1"/>
    <n v="2"/>
    <x v="10"/>
    <n v="20090801"/>
    <n v="20090801"/>
    <s v="2FS  TOMFR0161"/>
    <s v="2FS  TOMFH0289"/>
    <s v="2FS  TOMFS0161"/>
    <x v="1"/>
    <s v="H"/>
    <s v="P"/>
    <m/>
    <n v="2.8"/>
    <m/>
    <s v="N"/>
    <m/>
    <m/>
    <m/>
    <m/>
    <n v="0"/>
    <n v="160000"/>
    <m/>
    <m/>
    <s v="B"/>
    <m/>
    <m/>
    <m/>
    <m/>
    <m/>
    <s v="R-Shuswap R Low"/>
    <s v="H-Kingfisher Creek/ TOMF"/>
    <x v="1"/>
    <s v="BC"/>
    <s v="FRTH"/>
    <s v="TOMF"/>
    <s v="N"/>
    <s v=""/>
    <m/>
  </r>
  <r>
    <s v="N"/>
    <n v="4.0999999999999996"/>
    <n v="20171204"/>
    <s v="CDFO"/>
    <s v="CDFO"/>
    <n v="3"/>
    <s v="!03NOCN9761"/>
    <m/>
    <m/>
    <m/>
    <m/>
    <m/>
    <n v="1"/>
    <n v="2"/>
    <x v="1"/>
    <n v="19980627"/>
    <n v="19980627"/>
    <s v="2FS  TOMFR0161"/>
    <s v="2FS  TOMFH0289"/>
    <s v="2FS  TOMFS0161"/>
    <x v="1"/>
    <s v="H"/>
    <s v="P"/>
    <m/>
    <n v="4"/>
    <m/>
    <s v="N"/>
    <m/>
    <m/>
    <m/>
    <m/>
    <n v="0"/>
    <n v="31000"/>
    <m/>
    <m/>
    <s v="B"/>
    <m/>
    <m/>
    <m/>
    <m/>
    <m/>
    <s v="R-Shuswap R Low"/>
    <s v="H-Kingfisher Creek/ TOMF"/>
    <x v="1"/>
    <s v="BC"/>
    <s v="FRTH"/>
    <s v="TOMF"/>
    <s v="N"/>
    <s v=""/>
    <m/>
  </r>
  <r>
    <s v="T"/>
    <n v="4.0999999999999996"/>
    <n v="20171204"/>
    <s v="CDFO"/>
    <s v="CDFO"/>
    <n v="3"/>
    <s v="184705"/>
    <n v="12"/>
    <m/>
    <m/>
    <m/>
    <m/>
    <n v="1"/>
    <n v="2"/>
    <x v="25"/>
    <n v="20020528"/>
    <n v="20020528"/>
    <s v="2FS  TOMFR1958"/>
    <s v="2FS  TOMFH1958"/>
    <s v="2FS  TOMFS1958"/>
    <x v="1"/>
    <s v="H"/>
    <s v="P"/>
    <m/>
    <n v="10.43"/>
    <n v="96"/>
    <s v="N"/>
    <n v="5000"/>
    <n v="25318"/>
    <m/>
    <m/>
    <n v="0"/>
    <n v="59668"/>
    <n v="5000"/>
    <n v="256"/>
    <s v="B"/>
    <n v="0.01"/>
    <n v="60"/>
    <n v="100"/>
    <m/>
    <s v="SEE ALSO 184704 AND 184706."/>
    <s v="R-Shuswap R Middle"/>
    <s v="H-Shuswap River, Middle,"/>
    <x v="11"/>
    <s v="BC"/>
    <s v="FRTH"/>
    <s v="TOMF"/>
    <s v="N"/>
    <n v="2.356742238723438"/>
    <m/>
  </r>
  <r>
    <s v="N"/>
    <n v="4.0999999999999996"/>
    <n v="20171204"/>
    <s v="CDFO"/>
    <s v="CDFO"/>
    <n v="3"/>
    <s v="!03NOCN0037"/>
    <m/>
    <m/>
    <m/>
    <m/>
    <m/>
    <n v="1"/>
    <n v="3"/>
    <x v="33"/>
    <n v="20010427"/>
    <n v="20010510"/>
    <s v="2FS  LWFRR0154"/>
    <s v="2FS  LWFRH0154"/>
    <s v="2FS  LWFRS0229"/>
    <x v="2"/>
    <s v="H"/>
    <s v="B"/>
    <m/>
    <n v="1.85"/>
    <m/>
    <m/>
    <m/>
    <m/>
    <m/>
    <m/>
    <n v="0"/>
    <n v="536844"/>
    <m/>
    <m/>
    <s v="B"/>
    <m/>
    <m/>
    <m/>
    <m/>
    <s v="EXPERIMENTAL REARING. CHANNEL WITH 56.3% CHUM, 43.7% CHINOOK."/>
    <s v="R-Chehalis R"/>
    <s v="H-Chehalis River H"/>
    <x v="14"/>
    <s v="BC"/>
    <s v="FRTH"/>
    <s v="LWFR"/>
    <s v="N"/>
    <s v=""/>
    <m/>
  </r>
  <r>
    <s v="T"/>
    <n v="4.0999999999999996"/>
    <n v="20171204"/>
    <s v="CDFO"/>
    <s v="CDFO"/>
    <n v="3"/>
    <s v="184706"/>
    <n v="12"/>
    <m/>
    <m/>
    <m/>
    <m/>
    <n v="1"/>
    <n v="2"/>
    <x v="25"/>
    <n v="20020528"/>
    <n v="20020528"/>
    <s v="2FS  TOMFR1958"/>
    <s v="2FS  TOMFH1958"/>
    <s v="2FS  TOMFS1958"/>
    <x v="1"/>
    <s v="H"/>
    <s v="P"/>
    <m/>
    <n v="10.43"/>
    <n v="96"/>
    <s v="N"/>
    <n v="5000"/>
    <n v="25357"/>
    <m/>
    <m/>
    <n v="0"/>
    <n v="59759"/>
    <n v="5000"/>
    <n v="256"/>
    <s v="B"/>
    <n v="0.01"/>
    <n v="60"/>
    <n v="100"/>
    <m/>
    <s v="SEE ALSO 184704 AND 184705."/>
    <s v="R-Shuswap R Middle"/>
    <s v="H-Shuswap River, Middle,"/>
    <x v="11"/>
    <s v="BC"/>
    <s v="FRTH"/>
    <s v="TOMF"/>
    <s v="N"/>
    <n v="2.3567062349647041"/>
    <m/>
  </r>
  <r>
    <s v="T"/>
    <n v="4.0999999999999996"/>
    <n v="20171204"/>
    <s v="CDFO"/>
    <s v="CDFO"/>
    <n v="3"/>
    <s v="184707"/>
    <n v="12"/>
    <m/>
    <m/>
    <s v="D"/>
    <s v="032002H00001796"/>
    <n v="1"/>
    <n v="2"/>
    <x v="25"/>
    <n v="20020517"/>
    <n v="20020519"/>
    <s v="2FS  TOMFR0161"/>
    <s v="2FS  TOMFH1958"/>
    <s v="2FS  TOMFS0161"/>
    <x v="1"/>
    <s v="H"/>
    <s v="P"/>
    <m/>
    <n v="6.54"/>
    <n v="82"/>
    <s v="N"/>
    <n v="5000"/>
    <n v="25800"/>
    <m/>
    <m/>
    <n v="0"/>
    <n v="114207"/>
    <m/>
    <m/>
    <s v="B"/>
    <m/>
    <n v="44"/>
    <n v="100"/>
    <m/>
    <s v="D.I., ADCWT; SEE ALSO 184708-10 (ADCWT) &amp; 184711-14 (CWTONLY)."/>
    <s v="R-Shuswap R Low"/>
    <s v="H-Shuswap River, Middle,"/>
    <x v="1"/>
    <s v="BC"/>
    <s v="FRTH"/>
    <s v="TOMF"/>
    <s v="N"/>
    <n v="4.4266279069767442"/>
    <m/>
  </r>
  <r>
    <s v="T"/>
    <n v="4.0999999999999996"/>
    <n v="20171204"/>
    <s v="CDFO"/>
    <s v="CDFO"/>
    <n v="3"/>
    <s v="184609"/>
    <n v="0"/>
    <m/>
    <m/>
    <s v="D"/>
    <s v="032001H00000437"/>
    <n v="1"/>
    <n v="3"/>
    <x v="33"/>
    <n v="20010522"/>
    <n v="20010522"/>
    <s v="2FS  LWFRR0107"/>
    <s v="2FS  LWFRH0107"/>
    <s v="2FS  LWFRS6750"/>
    <x v="1"/>
    <s v="H"/>
    <s v="P"/>
    <m/>
    <n v="5"/>
    <m/>
    <s v="N"/>
    <n v="0"/>
    <n v="24832"/>
    <m/>
    <m/>
    <n v="0"/>
    <n v="53160"/>
    <m/>
    <m/>
    <s v="B"/>
    <n v="6.8999999999999999E-3"/>
    <n v="38"/>
    <n v="2030"/>
    <m/>
    <s v="DBL-IND; CWTONLY.  ALSO 184610/12/14/16 ADCWT, 11/13/15 CWTONLY. THERMAL MARKS"/>
    <s v="R-Chilliwack R"/>
    <s v="H-Chilliwack River H"/>
    <x v="41"/>
    <s v="BC"/>
    <s v="FRTH"/>
    <s v="LWFR"/>
    <s v="N"/>
    <n v="2.1407860824742269"/>
    <m/>
  </r>
  <r>
    <s v="N"/>
    <n v="4.0999999999999996"/>
    <n v="20171204"/>
    <s v="CDFO"/>
    <s v="CDFO"/>
    <n v="3"/>
    <s v="!03NOCN9913"/>
    <m/>
    <m/>
    <m/>
    <m/>
    <m/>
    <n v="1"/>
    <n v="2"/>
    <x v="34"/>
    <n v="20000422"/>
    <n v="20000519"/>
    <s v="2FS  TOMFR0161"/>
    <s v="2FS  TOMFH0289"/>
    <s v="2FS  TOMFS0161"/>
    <x v="2"/>
    <s v="H"/>
    <s v="B"/>
    <m/>
    <n v="0.5"/>
    <m/>
    <s v="N"/>
    <m/>
    <m/>
    <m/>
    <m/>
    <n v="0"/>
    <n v="222465"/>
    <m/>
    <m/>
    <s v="B"/>
    <m/>
    <m/>
    <m/>
    <m/>
    <m/>
    <s v="R-Shuswap R Low"/>
    <s v="H-Kingfisher Creek/ TOMF"/>
    <x v="1"/>
    <s v="BC"/>
    <s v="FRTH"/>
    <s v="TOMF"/>
    <s v="N"/>
    <s v=""/>
    <m/>
  </r>
  <r>
    <s v="N"/>
    <n v="4.0999999999999996"/>
    <n v="20171204"/>
    <s v="CDFO"/>
    <s v="CDFO"/>
    <n v="3"/>
    <s v="!03NOCN9207"/>
    <m/>
    <m/>
    <m/>
    <m/>
    <m/>
    <n v="1"/>
    <n v="2"/>
    <x v="4"/>
    <n v="199212"/>
    <n v="19921209"/>
    <s v="2FS  LWFRR0107"/>
    <s v="2FS  LWFRH0107"/>
    <s v="2FS  LWFRS0107"/>
    <x v="4"/>
    <s v="H"/>
    <s v="P"/>
    <m/>
    <n v="0.35"/>
    <m/>
    <s v="N"/>
    <m/>
    <m/>
    <m/>
    <m/>
    <n v="0"/>
    <n v="53313"/>
    <m/>
    <m/>
    <s v="B"/>
    <m/>
    <m/>
    <m/>
    <m/>
    <m/>
    <s v="R-Chilliwack R"/>
    <s v="H-Chilliwack River H"/>
    <x v="9"/>
    <s v="BC"/>
    <s v="FRTH"/>
    <s v="LWFR"/>
    <s v="N"/>
    <s v=""/>
    <m/>
  </r>
  <r>
    <s v="N"/>
    <n v="4.0999999999999996"/>
    <n v="20171204"/>
    <s v="CDFO"/>
    <s v="CDFO"/>
    <n v="3"/>
    <s v="!03NOCN04134"/>
    <m/>
    <m/>
    <m/>
    <m/>
    <m/>
    <n v="1"/>
    <n v="1"/>
    <x v="29"/>
    <n v="20060419"/>
    <n v="20060420"/>
    <s v="2FS  TOMMR0160"/>
    <s v="2FS  TOMMH0160"/>
    <s v="2FS  TOMMS0160"/>
    <x v="3"/>
    <s v="H"/>
    <s v="P"/>
    <m/>
    <n v="15.73"/>
    <n v="111"/>
    <s v="N"/>
    <m/>
    <m/>
    <m/>
    <m/>
    <n v="0"/>
    <n v="62142"/>
    <m/>
    <m/>
    <s v="W"/>
    <m/>
    <m/>
    <m/>
    <m/>
    <s v="RELEASED AT CONFLUENCE OF MAKA CR &amp; SPIUS CR."/>
    <s v="R-Spius Cr"/>
    <s v="H-Spius Creek H"/>
    <x v="19"/>
    <s v="BC"/>
    <s v="FRTH"/>
    <s v="TOMM"/>
    <s v="N"/>
    <s v=""/>
    <m/>
  </r>
  <r>
    <s v="N"/>
    <n v="4.0999999999999996"/>
    <n v="20171204"/>
    <s v="CDFO"/>
    <s v="CDFO"/>
    <n v="3"/>
    <s v="!03NOCN0448"/>
    <m/>
    <m/>
    <m/>
    <m/>
    <m/>
    <n v="1"/>
    <n v="2"/>
    <x v="29"/>
    <n v="20050621"/>
    <n v="20050621"/>
    <s v="2FS  TOMFR0161"/>
    <s v="2FS  TOMFH0289"/>
    <s v="2FS  TOMFS0161"/>
    <x v="1"/>
    <s v="H"/>
    <s v="P"/>
    <m/>
    <n v="3"/>
    <m/>
    <s v="N"/>
    <m/>
    <m/>
    <m/>
    <m/>
    <n v="0"/>
    <n v="64350"/>
    <m/>
    <m/>
    <s v="B"/>
    <m/>
    <m/>
    <m/>
    <m/>
    <m/>
    <s v="R-Shuswap R Low"/>
    <s v="H-Kingfisher Creek/ TOMF"/>
    <x v="1"/>
    <s v="BC"/>
    <s v="FRTH"/>
    <s v="TOMF"/>
    <s v="N"/>
    <s v=""/>
    <m/>
  </r>
  <r>
    <s v="N"/>
    <n v="4.0999999999999996"/>
    <n v="20171204"/>
    <s v="CDFO"/>
    <s v="CDFO"/>
    <n v="3"/>
    <s v="!03NOCN93103"/>
    <m/>
    <m/>
    <m/>
    <m/>
    <m/>
    <n v="1"/>
    <n v="1"/>
    <x v="18"/>
    <n v="199505"/>
    <n v="19950501"/>
    <s v="2FS  TOMMR1387"/>
    <s v="2FS  TOMMH0160"/>
    <s v="2FS  TOMMS1387"/>
    <x v="3"/>
    <s v="H"/>
    <s v="B"/>
    <m/>
    <n v="18.8"/>
    <n v="213"/>
    <s v="N"/>
    <m/>
    <m/>
    <m/>
    <m/>
    <n v="0"/>
    <n v="49668"/>
    <m/>
    <m/>
    <s v="W"/>
    <m/>
    <m/>
    <m/>
    <m/>
    <s v="YEARLING RELEASE"/>
    <s v="R-Coldwater R"/>
    <s v="H-Spius Creek H"/>
    <x v="17"/>
    <s v="BC"/>
    <s v="FRTH"/>
    <s v="TOMM"/>
    <s v="N"/>
    <s v=""/>
    <m/>
  </r>
  <r>
    <s v="N"/>
    <n v="4.0999999999999996"/>
    <n v="20171204"/>
    <s v="CDFO"/>
    <s v="CDFO"/>
    <n v="3"/>
    <s v="!03NOCN01122"/>
    <m/>
    <m/>
    <m/>
    <m/>
    <m/>
    <n v="1"/>
    <n v="1"/>
    <x v="25"/>
    <n v="20030414"/>
    <n v="20030415"/>
    <s v="2FS  TOMMR1387"/>
    <s v="2FS  TOMMH0160"/>
    <s v="2FS  TOMMS1387"/>
    <x v="3"/>
    <s v="H"/>
    <s v="P"/>
    <m/>
    <n v="14.7"/>
    <n v="111"/>
    <s v="N"/>
    <m/>
    <m/>
    <m/>
    <m/>
    <n v="0"/>
    <n v="85385"/>
    <m/>
    <m/>
    <s v="W"/>
    <m/>
    <m/>
    <m/>
    <m/>
    <s v="14800 RELEASED FROM ACCLIMATION POND, REST TO UPPER COLDWATER."/>
    <s v="R-Coldwater R"/>
    <s v="H-Spius Creek H"/>
    <x v="17"/>
    <s v="BC"/>
    <s v="FRTH"/>
    <s v="TOMM"/>
    <s v="N"/>
    <s v=""/>
    <m/>
  </r>
  <r>
    <s v="N"/>
    <n v="4.0999999999999996"/>
    <n v="20171204"/>
    <s v="CDFO"/>
    <s v="CDFO"/>
    <n v="3"/>
    <s v="!03NOCN0610"/>
    <m/>
    <m/>
    <m/>
    <m/>
    <m/>
    <n v="1"/>
    <n v="2"/>
    <x v="22"/>
    <n v="20070606"/>
    <n v="20070606"/>
    <s v="2FS  LWFRR0458"/>
    <s v="2FS  LWFRH0150"/>
    <s v="2FS  LWFRS1155"/>
    <x v="1"/>
    <s v="H"/>
    <s v="B"/>
    <m/>
    <n v="4"/>
    <n v="73"/>
    <s v="N"/>
    <m/>
    <m/>
    <m/>
    <m/>
    <n v="0"/>
    <n v="36507"/>
    <m/>
    <m/>
    <s v="B"/>
    <m/>
    <m/>
    <m/>
    <m/>
    <s v="TRANSPLANT"/>
    <s v="R-Hope Sl"/>
    <s v="H-Inch Creek H"/>
    <x v="23"/>
    <s v="BC"/>
    <s v="FRTH"/>
    <s v="LWFR"/>
    <s v="N"/>
    <s v=""/>
    <m/>
  </r>
  <r>
    <s v="N"/>
    <n v="4.0999999999999996"/>
    <n v="20171204"/>
    <s v="CDFO"/>
    <s v="CDFO"/>
    <n v="3"/>
    <s v="!03NOCN1063"/>
    <m/>
    <m/>
    <m/>
    <m/>
    <m/>
    <n v="1"/>
    <n v="3"/>
    <x v="8"/>
    <n v="20110620"/>
    <n v="20110620"/>
    <s v="2FS  LWFRR0302"/>
    <s v="2FS  LWFRH0302"/>
    <s v="2FS  LWFRS0107"/>
    <x v="1"/>
    <s v="H"/>
    <s v="P"/>
    <m/>
    <n v="4.8"/>
    <m/>
    <s v="N"/>
    <m/>
    <m/>
    <m/>
    <m/>
    <n v="0"/>
    <n v="73500"/>
    <m/>
    <m/>
    <s v="W"/>
    <m/>
    <m/>
    <m/>
    <m/>
    <m/>
    <s v="R-Alouette R S"/>
    <s v="H-Alouette River, South H"/>
    <x v="9"/>
    <s v="BC"/>
    <s v="FRTH"/>
    <s v="LWFR"/>
    <s v="N"/>
    <s v=""/>
    <m/>
  </r>
  <r>
    <s v="N"/>
    <n v="4.0999999999999996"/>
    <n v="20171204"/>
    <s v="CDFO"/>
    <s v="CDFO"/>
    <n v="3"/>
    <s v="!03NOCN1064"/>
    <m/>
    <m/>
    <m/>
    <m/>
    <m/>
    <n v="1"/>
    <n v="3"/>
    <x v="8"/>
    <n v="20110628"/>
    <n v="20110628"/>
    <s v="2FS  LWFRR0499"/>
    <s v="2FS  LWFRH0302"/>
    <s v="2FS  LWFRS0107"/>
    <x v="1"/>
    <s v="H"/>
    <s v="P"/>
    <m/>
    <n v="5.2"/>
    <m/>
    <s v="N"/>
    <m/>
    <m/>
    <m/>
    <m/>
    <n v="0"/>
    <n v="48200"/>
    <m/>
    <m/>
    <s v="W"/>
    <m/>
    <m/>
    <m/>
    <m/>
    <m/>
    <s v="R-Coquitlam R"/>
    <s v="H-Alouette River, South H"/>
    <x v="9"/>
    <s v="BC"/>
    <s v="FRTH"/>
    <s v="LWFR"/>
    <s v="N"/>
    <s v=""/>
    <m/>
  </r>
  <r>
    <s v="N"/>
    <n v="4.0999999999999996"/>
    <n v="20171204"/>
    <s v="CDFO"/>
    <s v="CDFO"/>
    <n v="3"/>
    <s v="!03NOCN1069"/>
    <m/>
    <m/>
    <m/>
    <m/>
    <m/>
    <n v="1"/>
    <n v="2"/>
    <x v="8"/>
    <n v="20110510"/>
    <n v="20110510"/>
    <s v="2FS  TOMFR0161"/>
    <s v="2FS  TOMFH0289"/>
    <s v="2FS  TOMFS0161"/>
    <x v="4"/>
    <s v="H"/>
    <s v="P"/>
    <s v="FR"/>
    <m/>
    <m/>
    <s v="N"/>
    <m/>
    <m/>
    <m/>
    <m/>
    <n v="0"/>
    <n v="144200"/>
    <m/>
    <m/>
    <s v="B"/>
    <m/>
    <m/>
    <m/>
    <m/>
    <m/>
    <s v="R-Shuswap R Low"/>
    <s v="H-Kingfisher Creek/ TOMF"/>
    <x v="1"/>
    <s v="BC"/>
    <s v="FRTH"/>
    <s v="TOMF"/>
    <s v="N"/>
    <s v=""/>
    <m/>
  </r>
  <r>
    <s v="N"/>
    <n v="4.0999999999999996"/>
    <n v="20171204"/>
    <s v="CDFO"/>
    <s v="CDFO"/>
    <n v="3"/>
    <s v="!03NOCN1070"/>
    <m/>
    <m/>
    <m/>
    <m/>
    <m/>
    <n v="1"/>
    <n v="2"/>
    <x v="8"/>
    <n v="20110703"/>
    <n v="20110703"/>
    <s v="2FS  TOMFR0161"/>
    <s v="2FS  TOMFH0289"/>
    <s v="2FS  TOMFS0161"/>
    <x v="2"/>
    <s v="H"/>
    <s v="P"/>
    <s v="FR"/>
    <n v="1.2"/>
    <m/>
    <s v="N"/>
    <m/>
    <m/>
    <m/>
    <m/>
    <n v="0"/>
    <n v="79700"/>
    <m/>
    <m/>
    <s v="B"/>
    <m/>
    <m/>
    <m/>
    <m/>
    <m/>
    <s v="R-Shuswap R Low"/>
    <s v="H-Kingfisher Creek/ TOMF"/>
    <x v="1"/>
    <s v="BC"/>
    <s v="FRTH"/>
    <s v="TOMF"/>
    <s v="N"/>
    <s v=""/>
    <m/>
  </r>
  <r>
    <s v="T"/>
    <n v="4.0999999999999996"/>
    <n v="20171204"/>
    <s v="CDFO"/>
    <s v="CDFO"/>
    <n v="3"/>
    <s v="184714"/>
    <n v="12"/>
    <m/>
    <m/>
    <s v="D"/>
    <s v="032002H00001796"/>
    <n v="1"/>
    <n v="2"/>
    <x v="25"/>
    <n v="20020517"/>
    <n v="20020519"/>
    <s v="2FS  TOMFR0161"/>
    <s v="2FS  TOMFH1958"/>
    <s v="2FS  TOMFS0161"/>
    <x v="1"/>
    <s v="H"/>
    <s v="P"/>
    <m/>
    <n v="6.54"/>
    <n v="82"/>
    <s v="N"/>
    <n v="0"/>
    <n v="26581"/>
    <m/>
    <m/>
    <n v="0"/>
    <n v="269"/>
    <m/>
    <m/>
    <m/>
    <n v="0.01"/>
    <n v="42"/>
    <n v="100"/>
    <m/>
    <s v="D.I., CWTONLY; SEE ALSO 184711-13 (CWT ONLY) &amp; 184707-10 (ADCWT)."/>
    <s v="R-Shuswap R Low"/>
    <s v="H-Shuswap River, Middle,"/>
    <x v="1"/>
    <s v="BC"/>
    <s v="FRTH"/>
    <s v="TOMF"/>
    <s v="N"/>
    <n v="1.0120010533839961E-2"/>
    <m/>
  </r>
  <r>
    <s v="T"/>
    <n v="4.0999999999999996"/>
    <n v="20171204"/>
    <s v="CDFO"/>
    <s v="CDFO"/>
    <n v="3"/>
    <s v="020261"/>
    <n v="9"/>
    <m/>
    <m/>
    <m/>
    <m/>
    <n v="1"/>
    <n v="2"/>
    <x v="11"/>
    <n v="199010"/>
    <n v="19901001"/>
    <s v="2FS  UPFRR0155"/>
    <s v="2FS  UPFRH0155"/>
    <s v="2FS  UPFRS0155"/>
    <x v="2"/>
    <s v="H"/>
    <s v="B"/>
    <m/>
    <n v="9.98"/>
    <n v="98"/>
    <s v="N"/>
    <n v="5000"/>
    <n v="75744"/>
    <m/>
    <m/>
    <n v="5000"/>
    <n v="154"/>
    <m/>
    <m/>
    <m/>
    <n v="2E-3"/>
    <n v="1"/>
    <m/>
    <m/>
    <s v="TIME OF RELEASE: EXPERIMENTAL FALL RELEASE"/>
    <s v="R-Quesnel R"/>
    <s v="H-Quesnel River H"/>
    <x v="5"/>
    <s v="BC"/>
    <s v="FRTH"/>
    <s v="UPFR"/>
    <s v="N"/>
    <n v="2.0331643430502745E-3"/>
    <m/>
  </r>
  <r>
    <s v="T"/>
    <n v="4.0999999999999996"/>
    <n v="20171204"/>
    <s v="CDFO"/>
    <s v="CDFO"/>
    <n v="3"/>
    <s v="022813"/>
    <n v="0"/>
    <m/>
    <m/>
    <m/>
    <m/>
    <n v="1"/>
    <n v="1"/>
    <x v="23"/>
    <n v="198504"/>
    <n v="19850415"/>
    <s v="2FS  UPFRR0269"/>
    <s v="2FS  UPFRH0155"/>
    <s v="2FS  UPFRS0269"/>
    <x v="1"/>
    <s v="H"/>
    <s v="P"/>
    <m/>
    <n v="5.3"/>
    <m/>
    <s v="N"/>
    <n v="5000"/>
    <n v="26779"/>
    <m/>
    <m/>
    <n v="0"/>
    <n v="1667"/>
    <n v="5000"/>
    <n v="135"/>
    <m/>
    <n v="5.0000000000000001E-3"/>
    <n v="1"/>
    <m/>
    <m/>
    <m/>
    <s v="R-Willow R/UPFR"/>
    <s v="H-Quesnel River H"/>
    <x v="46"/>
    <s v="BC"/>
    <s v="FRTH"/>
    <s v="UPFR"/>
    <s v="N"/>
    <n v="6.2250270734530787E-2"/>
    <m/>
  </r>
  <r>
    <s v="T"/>
    <n v="4.0999999999999996"/>
    <n v="20171204"/>
    <s v="CDFO"/>
    <s v="CDFO"/>
    <n v="3"/>
    <s v="185648"/>
    <n v="12"/>
    <m/>
    <m/>
    <m/>
    <m/>
    <n v="1"/>
    <n v="1"/>
    <x v="8"/>
    <n v="20120419"/>
    <n v="20120424"/>
    <s v="2FS  TOMMR0253"/>
    <s v="2FS  TOMMH0160"/>
    <s v="2FS  TOMMS0253"/>
    <x v="3"/>
    <s v="H"/>
    <s v="P"/>
    <s v="FR"/>
    <n v="14.3"/>
    <n v="107"/>
    <s v="N"/>
    <n v="5000"/>
    <n v="21273"/>
    <m/>
    <m/>
    <n v="0"/>
    <n v="568"/>
    <n v="5000"/>
    <n v="402"/>
    <s v="B"/>
    <n v="1.7999999999999999E-2"/>
    <m/>
    <m/>
    <m/>
    <s v="BKD present in this release group"/>
    <s v="R-Nicola R"/>
    <s v="H-Spius Creek H"/>
    <x v="7"/>
    <s v="BC"/>
    <s v="FRTH"/>
    <s v="TOMM"/>
    <s v="N"/>
    <n v="2.6700512386593333E-2"/>
    <m/>
  </r>
  <r>
    <s v="T"/>
    <n v="4.0999999999999996"/>
    <n v="20171204"/>
    <s v="CDFO"/>
    <s v="CDFO"/>
    <n v="3"/>
    <s v="185658"/>
    <n v="12"/>
    <m/>
    <m/>
    <s v="D"/>
    <s v="032007H00000394"/>
    <n v="1"/>
    <n v="3"/>
    <x v="22"/>
    <n v="20070516"/>
    <n v="20070523"/>
    <s v="2FS  LWFRR0107"/>
    <s v="2FS  LWFRH0107"/>
    <s v="2FS  LWFRS0107"/>
    <x v="1"/>
    <s v="H"/>
    <s v="P"/>
    <m/>
    <n v="5.93"/>
    <m/>
    <s v="N"/>
    <n v="5000"/>
    <n v="24174"/>
    <m/>
    <m/>
    <n v="0"/>
    <n v="134398"/>
    <n v="5000"/>
    <n v="831"/>
    <s v="B"/>
    <n v="3.32E-2"/>
    <n v="42"/>
    <n v="611"/>
    <m/>
    <s v="DIT: ADCWT. SEE 185657, 185659, 185607, 185609, 185706, 185708, 185710."/>
    <s v="R-Chilliwack R"/>
    <s v="H-Chilliwack River H"/>
    <x v="9"/>
    <s v="BC"/>
    <s v="FRTH"/>
    <s v="LWFR"/>
    <s v="N"/>
    <n v="5.5596094978075614"/>
    <m/>
  </r>
  <r>
    <s v="T"/>
    <n v="4.0999999999999996"/>
    <n v="20171204"/>
    <s v="CDFO"/>
    <s v="CDFO"/>
    <n v="3"/>
    <s v="021149"/>
    <n v="0"/>
    <m/>
    <m/>
    <m/>
    <m/>
    <n v="1"/>
    <n v="2"/>
    <x v="28"/>
    <n v="199105"/>
    <n v="19910516"/>
    <s v="2FS  TOMFR0162"/>
    <s v="2FS  TOMFH0162"/>
    <s v="2FS  TOMFS0162"/>
    <x v="1"/>
    <s v="H"/>
    <s v="B"/>
    <m/>
    <n v="5.8"/>
    <n v="98"/>
    <s v="N"/>
    <n v="5000"/>
    <n v="24536"/>
    <m/>
    <m/>
    <n v="0"/>
    <n v="9620"/>
    <n v="5000"/>
    <n v="248"/>
    <s v="B"/>
    <n v="0.01"/>
    <m/>
    <m/>
    <m/>
    <s v="TIME OF RELEASE-EARLY. COMBINE WITH 021150. SEE 021147-48(MID) &amp; 021543(LATE)."/>
    <s v="R-Clearwater R Up"/>
    <s v="H-Clearwater River, Up, H"/>
    <x v="10"/>
    <s v="BC"/>
    <s v="FRTH"/>
    <s v="TOMF"/>
    <s v="N"/>
    <n v="0.39207694815780891"/>
    <m/>
  </r>
  <r>
    <s v="T"/>
    <n v="4.0999999999999996"/>
    <n v="20171204"/>
    <s v="CDFO"/>
    <s v="CDFO"/>
    <n v="3"/>
    <s v="021148"/>
    <n v="0"/>
    <m/>
    <m/>
    <m/>
    <m/>
    <n v="1"/>
    <n v="2"/>
    <x v="28"/>
    <n v="199106"/>
    <n v="19910627"/>
    <s v="2FS  TOMFR0162"/>
    <s v="2FS  TOMFH0162"/>
    <s v="2FS  TOMFS0162"/>
    <x v="1"/>
    <s v="H"/>
    <s v="B"/>
    <m/>
    <n v="11.2"/>
    <n v="101"/>
    <s v="N"/>
    <n v="5000"/>
    <n v="25331"/>
    <m/>
    <m/>
    <n v="0"/>
    <n v="8723"/>
    <n v="5000"/>
    <n v="256"/>
    <s v="B"/>
    <n v="0.01"/>
    <m/>
    <m/>
    <m/>
    <s v="TIME OF RELEASE-MID. COMBINE WITH 021147. SEE 021149-50(EARLY) &amp; 021543(LATE)."/>
    <s v="R-Clearwater R Up"/>
    <s v="H-Clearwater River, Up, H"/>
    <x v="10"/>
    <s v="BC"/>
    <s v="FRTH"/>
    <s v="TOMF"/>
    <s v="N"/>
    <n v="0.34436066479807348"/>
    <m/>
  </r>
  <r>
    <s v="T"/>
    <n v="4.0999999999999996"/>
    <n v="20171204"/>
    <s v="CDFO"/>
    <s v="CDFO"/>
    <n v="3"/>
    <s v="021150"/>
    <n v="0"/>
    <m/>
    <m/>
    <m/>
    <m/>
    <n v="1"/>
    <n v="2"/>
    <x v="28"/>
    <n v="199105"/>
    <n v="19910516"/>
    <s v="2FS  TOMFR0162"/>
    <s v="2FS  TOMFH0162"/>
    <s v="2FS  TOMFS0162"/>
    <x v="1"/>
    <s v="H"/>
    <s v="B"/>
    <m/>
    <n v="5.8"/>
    <n v="78"/>
    <s v="N"/>
    <n v="5000"/>
    <n v="25351"/>
    <m/>
    <m/>
    <n v="0"/>
    <n v="9939"/>
    <n v="5000"/>
    <n v="256"/>
    <s v="B"/>
    <n v="0.01"/>
    <m/>
    <m/>
    <m/>
    <s v="TIME OF RELEASE-EARLY. COMBINE WITH 021149. SEE 021147-48(MID) &amp; 021543(LATE)."/>
    <s v="R-Clearwater R Up"/>
    <s v="H-Clearwater River, Up, H"/>
    <x v="10"/>
    <s v="BC"/>
    <s v="FRTH"/>
    <s v="TOMF"/>
    <s v="N"/>
    <n v="0.39205554021537614"/>
    <m/>
  </r>
  <r>
    <s v="T"/>
    <n v="4.0999999999999996"/>
    <n v="20171204"/>
    <s v="CDFO"/>
    <s v="CDFO"/>
    <n v="3"/>
    <s v="184612"/>
    <n v="0"/>
    <m/>
    <m/>
    <s v="D"/>
    <s v="032001H00000437"/>
    <n v="1"/>
    <n v="3"/>
    <x v="33"/>
    <n v="20010522"/>
    <n v="20010522"/>
    <s v="2FS  LWFRR0107"/>
    <s v="2FS  LWFRH0107"/>
    <s v="2FS  LWFRS6750"/>
    <x v="1"/>
    <s v="H"/>
    <s v="P"/>
    <m/>
    <n v="5"/>
    <m/>
    <s v="N"/>
    <n v="5000"/>
    <n v="24955"/>
    <m/>
    <m/>
    <n v="0"/>
    <n v="52988"/>
    <n v="5000"/>
    <n v="62"/>
    <s v="B"/>
    <n v="2.5000000000000001E-3"/>
    <n v="28"/>
    <n v="2006"/>
    <m/>
    <s v="DBL-IND; ADCWT. ALSO 184610/14/16 ADCWT, 09/11/13/15 CWTONLY. THERMAL MARKS"/>
    <s v="R-Chilliwack R"/>
    <s v="H-Chilliwack River H"/>
    <x v="41"/>
    <s v="BC"/>
    <s v="FRTH"/>
    <s v="LWFR"/>
    <s v="N"/>
    <n v="2.1233420156281309"/>
    <m/>
  </r>
  <r>
    <s v="N"/>
    <n v="4.0999999999999996"/>
    <n v="20171204"/>
    <s v="CDFO"/>
    <s v="CDFO"/>
    <n v="3"/>
    <s v="!03NOCN9348"/>
    <m/>
    <m/>
    <m/>
    <m/>
    <m/>
    <n v="1"/>
    <n v="1"/>
    <x v="18"/>
    <n v="199406"/>
    <n v="19940608"/>
    <s v="2FS  TOMMR0253"/>
    <s v="2FS  TOMMH0160"/>
    <s v="2FS  TOMMS0253"/>
    <x v="1"/>
    <s v="H"/>
    <s v="P"/>
    <m/>
    <n v="3.9"/>
    <n v="68"/>
    <s v="N"/>
    <m/>
    <m/>
    <m/>
    <m/>
    <n v="0"/>
    <n v="25000"/>
    <m/>
    <m/>
    <s v="W"/>
    <m/>
    <m/>
    <m/>
    <m/>
    <m/>
    <s v="R-Nicola R"/>
    <s v="H-Spius Creek H"/>
    <x v="7"/>
    <s v="BC"/>
    <s v="FRTH"/>
    <s v="TOMM"/>
    <s v="N"/>
    <s v=""/>
    <m/>
  </r>
  <r>
    <s v="N"/>
    <n v="4.0999999999999996"/>
    <n v="20171204"/>
    <s v="CDFO"/>
    <s v="CDFO"/>
    <n v="3"/>
    <s v="!03NOCN0253"/>
    <m/>
    <m/>
    <m/>
    <m/>
    <m/>
    <n v="1"/>
    <n v="2"/>
    <x v="20"/>
    <n v="200305"/>
    <n v="200305"/>
    <s v="2FS  TOMFR0161"/>
    <s v="2FS  TOMFH0289"/>
    <s v="2FS  TOMFS0161"/>
    <x v="4"/>
    <s v="H"/>
    <s v="B"/>
    <m/>
    <n v="0.5"/>
    <m/>
    <s v="N"/>
    <m/>
    <m/>
    <m/>
    <m/>
    <n v="0"/>
    <n v="208000"/>
    <m/>
    <m/>
    <s v="B"/>
    <m/>
    <m/>
    <m/>
    <m/>
    <m/>
    <s v="R-Shuswap R Low"/>
    <s v="H-Kingfisher Creek/ TOMF"/>
    <x v="1"/>
    <s v="BC"/>
    <s v="FRTH"/>
    <s v="TOMF"/>
    <s v="N"/>
    <s v=""/>
    <m/>
  </r>
  <r>
    <s v="N"/>
    <n v="4.0999999999999996"/>
    <n v="20171204"/>
    <s v="CDFO"/>
    <s v="CDFO"/>
    <n v="3"/>
    <s v="!03NOCN03104"/>
    <m/>
    <m/>
    <m/>
    <m/>
    <m/>
    <n v="1"/>
    <n v="1"/>
    <x v="21"/>
    <n v="200406"/>
    <n v="200406"/>
    <s v="2FS  UPFRR1625"/>
    <s v="2FS  UPFRH1625"/>
    <s v="2FS  UPFRS1625"/>
    <x v="1"/>
    <s v="H"/>
    <s v="P"/>
    <m/>
    <n v="3"/>
    <m/>
    <s v="N"/>
    <m/>
    <m/>
    <m/>
    <m/>
    <n v="0"/>
    <n v="13000"/>
    <m/>
    <m/>
    <m/>
    <m/>
    <m/>
    <m/>
    <m/>
    <s v="NUMBER, DATE &amp; SIZE ESTIMATED."/>
    <s v="R-Salmon R/UPFR"/>
    <s v="H-Salmon River/ UPFR H"/>
    <x v="8"/>
    <s v="BC"/>
    <s v="FRTH"/>
    <s v="UPFR"/>
    <s v="N"/>
    <s v=""/>
    <m/>
  </r>
  <r>
    <s v="T"/>
    <n v="4.0999999999999996"/>
    <n v="20171204"/>
    <s v="CDFO"/>
    <s v="CDFO"/>
    <n v="3"/>
    <s v="185242"/>
    <n v="12"/>
    <m/>
    <m/>
    <m/>
    <m/>
    <n v="1"/>
    <n v="3"/>
    <x v="22"/>
    <n v="20070601"/>
    <n v="20070601"/>
    <s v="2FS  LWFRR0229"/>
    <s v="2FS  LWFRH0154"/>
    <s v="2FS  LWFRS0229"/>
    <x v="1"/>
    <s v="H"/>
    <s v="P"/>
    <m/>
    <n v="5.5"/>
    <n v="82"/>
    <s v="N"/>
    <n v="5000"/>
    <n v="25899"/>
    <m/>
    <m/>
    <n v="5000"/>
    <n v="59"/>
    <m/>
    <m/>
    <m/>
    <n v="2.3E-3"/>
    <n v="1"/>
    <n v="1329"/>
    <m/>
    <m/>
    <s v="R-Harrison R"/>
    <s v="H-Chehalis River H"/>
    <x v="14"/>
    <s v="BC"/>
    <s v="FRTH"/>
    <s v="LWFR"/>
    <s v="N"/>
    <n v="2.2780802347580988E-3"/>
    <m/>
  </r>
  <r>
    <s v="T"/>
    <n v="4.0999999999999996"/>
    <n v="20171204"/>
    <s v="CDFO"/>
    <s v="CDFO"/>
    <n v="3"/>
    <s v="185234"/>
    <n v="12"/>
    <m/>
    <m/>
    <m/>
    <m/>
    <n v="1"/>
    <n v="1"/>
    <x v="14"/>
    <n v="20070424"/>
    <n v="20070424"/>
    <s v="2FS  TOMMR0253"/>
    <s v="2FS  TOMMH0160"/>
    <s v="2FS  TOMMS0253"/>
    <x v="3"/>
    <s v="H"/>
    <s v="P"/>
    <m/>
    <n v="15.82"/>
    <n v="112"/>
    <s v="N"/>
    <n v="5000"/>
    <n v="29584"/>
    <m/>
    <m/>
    <m/>
    <m/>
    <m/>
    <m/>
    <m/>
    <m/>
    <n v="30"/>
    <n v="233"/>
    <m/>
    <s v="REL.SITES: NICOLA DAM, MERRIT GOLFCOURSE, SHULUS RAILROAD BED, GAVLINS BRIDGE"/>
    <s v="R-Nicola R"/>
    <s v="H-Spius Creek H"/>
    <x v="7"/>
    <s v="BC"/>
    <s v="FRTH"/>
    <s v="TOMM"/>
    <s v="N"/>
    <n v="0"/>
    <m/>
  </r>
  <r>
    <s v="N"/>
    <n v="4.0999999999999996"/>
    <n v="20171204"/>
    <s v="CDFO"/>
    <s v="CDFO"/>
    <n v="3"/>
    <s v="!03NOCN8856"/>
    <m/>
    <m/>
    <m/>
    <m/>
    <m/>
    <n v="1"/>
    <n v="2"/>
    <x v="17"/>
    <n v="19890402"/>
    <n v="19890518"/>
    <s v="2FS  TOMFR0161"/>
    <s v="2FS  TOMFH0289"/>
    <s v="2FS  TOMFS0161"/>
    <x v="4"/>
    <s v="H"/>
    <s v="B"/>
    <m/>
    <n v="0.5"/>
    <m/>
    <s v="N"/>
    <m/>
    <m/>
    <m/>
    <m/>
    <n v="0"/>
    <n v="172000"/>
    <m/>
    <m/>
    <s v="B"/>
    <m/>
    <m/>
    <m/>
    <m/>
    <m/>
    <s v="R-Shuswap R Low"/>
    <s v="H-Kingfisher Creek/ TOMF"/>
    <x v="1"/>
    <s v="BC"/>
    <s v="FRTH"/>
    <s v="TOMF"/>
    <s v="N"/>
    <s v=""/>
    <m/>
  </r>
  <r>
    <s v="T"/>
    <n v="4.0999999999999996"/>
    <n v="20171204"/>
    <s v="CDFO"/>
    <s v="CDFO"/>
    <n v="3"/>
    <s v="184723"/>
    <n v="12"/>
    <m/>
    <m/>
    <m/>
    <m/>
    <n v="1"/>
    <n v="1"/>
    <x v="33"/>
    <n v="20020415"/>
    <n v="20020417"/>
    <s v="2FS  TOMMR0253"/>
    <s v="2FS  TOMMH0160"/>
    <s v="2FS  TOMMS0253"/>
    <x v="3"/>
    <s v="H"/>
    <s v="P"/>
    <m/>
    <n v="13.8"/>
    <n v="107"/>
    <s v="N"/>
    <n v="5000"/>
    <n v="23735"/>
    <m/>
    <m/>
    <n v="0"/>
    <n v="26489"/>
    <n v="5000"/>
    <n v="484"/>
    <s v="B"/>
    <n v="0.02"/>
    <n v="30"/>
    <n v="300"/>
    <m/>
    <s v="SEE ALSO 184722 &amp; 24. SCATTER RELEASED FROM DAM TO SUNSHINE VALLEY RD EAST."/>
    <s v="R-Nicola R"/>
    <s v="H-Spius Creek H"/>
    <x v="7"/>
    <s v="BC"/>
    <s v="FRTH"/>
    <s v="TOMM"/>
    <s v="N"/>
    <n v="1.1160311775858436"/>
    <m/>
  </r>
  <r>
    <s v="T"/>
    <n v="4.0999999999999996"/>
    <n v="20171204"/>
    <s v="CDFO"/>
    <s v="CDFO"/>
    <n v="3"/>
    <s v="184724"/>
    <n v="12"/>
    <m/>
    <m/>
    <m/>
    <m/>
    <n v="1"/>
    <n v="1"/>
    <x v="33"/>
    <n v="20020415"/>
    <n v="20020417"/>
    <s v="2FS  TOMMR0253"/>
    <s v="2FS  TOMMH0160"/>
    <s v="2FS  TOMMS0253"/>
    <x v="3"/>
    <s v="H"/>
    <s v="P"/>
    <m/>
    <n v="13.26"/>
    <n v="107"/>
    <s v="N"/>
    <n v="5000"/>
    <n v="23267"/>
    <m/>
    <m/>
    <n v="0"/>
    <n v="25968"/>
    <n v="5000"/>
    <n v="475"/>
    <s v="B"/>
    <n v="0.02"/>
    <n v="30"/>
    <n v="300"/>
    <m/>
    <s v="SEE ALSO 1847 22 &amp; 23. SCATTER RELEASED FROM DAM TO SUNSHINE VALLEY RD EAST."/>
    <s v="R-Nicola R"/>
    <s v="H-Spius Creek H"/>
    <x v="7"/>
    <s v="BC"/>
    <s v="FRTH"/>
    <s v="TOMM"/>
    <s v="N"/>
    <n v="1.1160871620750419"/>
    <m/>
  </r>
  <r>
    <s v="N"/>
    <n v="4.0999999999999996"/>
    <n v="20171204"/>
    <s v="CDFO"/>
    <s v="CDFO"/>
    <n v="3"/>
    <s v="!03NOCN08108"/>
    <m/>
    <m/>
    <m/>
    <m/>
    <m/>
    <n v="1"/>
    <n v="2"/>
    <x v="10"/>
    <n v="200905"/>
    <n v="200905"/>
    <s v="2FS  UPFRR0155"/>
    <s v="2FS  UPFRH2150"/>
    <s v="2FS  UPFRS0155"/>
    <x v="2"/>
    <s v="H"/>
    <s v="B"/>
    <s v="FR"/>
    <n v="2"/>
    <m/>
    <s v="N"/>
    <m/>
    <m/>
    <m/>
    <m/>
    <n v="0"/>
    <n v="180"/>
    <m/>
    <m/>
    <m/>
    <m/>
    <m/>
    <m/>
    <m/>
    <m/>
    <s v="R-Quesnel R"/>
    <s v="H-Nechako Lks (Vanderh) S"/>
    <x v="5"/>
    <s v="BC"/>
    <s v="FRTH"/>
    <s v="UPFR"/>
    <s v="N"/>
    <s v=""/>
    <m/>
  </r>
  <r>
    <s v="N"/>
    <n v="4.0999999999999996"/>
    <n v="20171204"/>
    <s v="CDFO"/>
    <s v="CDFO"/>
    <n v="3"/>
    <s v="!03NOCN1147"/>
    <m/>
    <m/>
    <m/>
    <m/>
    <m/>
    <n v="1"/>
    <n v="1"/>
    <x v="30"/>
    <n v="20120604"/>
    <n v="20120614"/>
    <s v="2FS  TOMMR0160"/>
    <s v="2FS  TOMMH0160"/>
    <s v="2FS  TOMMS0160"/>
    <x v="2"/>
    <s v="H"/>
    <s v="P"/>
    <s v="FR"/>
    <n v="3.31"/>
    <n v="64"/>
    <s v="N"/>
    <m/>
    <m/>
    <m/>
    <m/>
    <n v="0"/>
    <n v="18485"/>
    <m/>
    <m/>
    <s v="B"/>
    <m/>
    <m/>
    <m/>
    <m/>
    <s v="BKD positive"/>
    <s v="R-Spius Cr"/>
    <s v="H-Spius Creek H"/>
    <x v="19"/>
    <s v="BC"/>
    <s v="FRTH"/>
    <s v="TOMM"/>
    <s v="N"/>
    <s v=""/>
    <m/>
  </r>
  <r>
    <s v="N"/>
    <n v="4.0999999999999996"/>
    <n v="20171204"/>
    <s v="CDFO"/>
    <s v="CDFO"/>
    <n v="3"/>
    <s v="!03NOCN1148"/>
    <m/>
    <m/>
    <m/>
    <m/>
    <m/>
    <n v="1"/>
    <n v="1"/>
    <x v="30"/>
    <n v="20120605"/>
    <n v="20120605"/>
    <s v="2FS  TOMMR1387"/>
    <s v="2FS  TOMMH0160"/>
    <s v="2FS  TOMMS1387"/>
    <x v="2"/>
    <s v="H"/>
    <s v="P"/>
    <s v="FR"/>
    <n v="2.99"/>
    <n v="62"/>
    <s v="N"/>
    <m/>
    <m/>
    <m/>
    <m/>
    <n v="0"/>
    <n v="66269"/>
    <m/>
    <m/>
    <s v="B"/>
    <m/>
    <m/>
    <m/>
    <m/>
    <s v="Used l/w sample dates as release dates.  Rearing morts = 35,438. No explaination"/>
    <s v="R-Coldwater R"/>
    <s v="H-Spius Creek H"/>
    <x v="17"/>
    <s v="BC"/>
    <s v="FRTH"/>
    <s v="TOMM"/>
    <s v="N"/>
    <s v=""/>
    <m/>
  </r>
  <r>
    <s v="N"/>
    <n v="4.0999999999999996"/>
    <n v="20171204"/>
    <s v="CDFO"/>
    <s v="CDFO"/>
    <n v="3"/>
    <s v="!03NOCN0196"/>
    <m/>
    <m/>
    <m/>
    <m/>
    <m/>
    <n v="1"/>
    <n v="1"/>
    <x v="25"/>
    <n v="200205"/>
    <n v="200205"/>
    <s v="2FS  TOMMR0253"/>
    <s v="2FS  UPFRH2566"/>
    <s v="2FS  TOMMS0253"/>
    <x v="1"/>
    <s v="H"/>
    <s v="B"/>
    <s v="FR"/>
    <m/>
    <m/>
    <s v="N"/>
    <m/>
    <m/>
    <m/>
    <m/>
    <n v="0"/>
    <n v="150"/>
    <m/>
    <m/>
    <s v="B"/>
    <m/>
    <m/>
    <m/>
    <m/>
    <m/>
    <s v="R-Nicola R"/>
    <s v="H-Gold Trail Schools"/>
    <x v="7"/>
    <s v="BC"/>
    <s v="FRTH"/>
    <s v="TOMM"/>
    <s v="N"/>
    <s v=""/>
    <m/>
  </r>
  <r>
    <s v="N"/>
    <n v="4.0999999999999996"/>
    <n v="20171204"/>
    <s v="CDFO"/>
    <s v="CDFO"/>
    <n v="3"/>
    <s v="!03NOCN8545"/>
    <m/>
    <m/>
    <m/>
    <m/>
    <m/>
    <n v="1"/>
    <n v="2"/>
    <x v="3"/>
    <n v="198606"/>
    <n v="19860627"/>
    <s v="2FS  TOMFR0161"/>
    <s v="2FS  TOMFH0289"/>
    <s v="2FS  TOMFS0161"/>
    <x v="2"/>
    <s v="H"/>
    <s v="B"/>
    <m/>
    <n v="1.5"/>
    <m/>
    <s v="N"/>
    <m/>
    <m/>
    <m/>
    <m/>
    <n v="0"/>
    <n v="20000"/>
    <m/>
    <m/>
    <m/>
    <m/>
    <m/>
    <m/>
    <m/>
    <m/>
    <s v="R-Shuswap R Low"/>
    <s v="H-Kingfisher Creek/ TOMF"/>
    <x v="1"/>
    <s v="BC"/>
    <s v="FRTH"/>
    <s v="TOMF"/>
    <s v="N"/>
    <s v=""/>
    <m/>
  </r>
  <r>
    <s v="N"/>
    <n v="4.0999999999999996"/>
    <n v="20171204"/>
    <s v="CDFO"/>
    <s v="CDFO"/>
    <n v="3"/>
    <s v="!03NOCN8703"/>
    <m/>
    <m/>
    <m/>
    <m/>
    <m/>
    <n v="1"/>
    <n v="2"/>
    <x v="5"/>
    <n v="19880506"/>
    <n v="19880524"/>
    <s v="2FS  TOMFR0156"/>
    <s v="2FS  TOMFH0156"/>
    <s v="2FS  TOMFS0156"/>
    <x v="2"/>
    <s v="H"/>
    <s v="P"/>
    <m/>
    <n v="0.99"/>
    <m/>
    <s v="N"/>
    <m/>
    <m/>
    <m/>
    <m/>
    <n v="0"/>
    <n v="257499"/>
    <m/>
    <m/>
    <s v="B"/>
    <m/>
    <m/>
    <m/>
    <m/>
    <s v="EARLY AND LATE FISH TOO SMALL AT TAGGING:REL MAY 6 AND 24"/>
    <s v="R-Eagle R"/>
    <s v="H-Eagle River H"/>
    <x v="6"/>
    <s v="BC"/>
    <s v="FRTH"/>
    <s v="TOMF"/>
    <s v="N"/>
    <s v=""/>
    <m/>
  </r>
  <r>
    <s v="N"/>
    <n v="4.0999999999999996"/>
    <n v="20171204"/>
    <s v="CDFO"/>
    <s v="CDFO"/>
    <n v="3"/>
    <s v="!03NOCN02117"/>
    <m/>
    <m/>
    <m/>
    <m/>
    <m/>
    <n v="1"/>
    <n v="1"/>
    <x v="20"/>
    <n v="200306"/>
    <n v="200306"/>
    <s v="2FS  UPFRR1625"/>
    <s v="2FS  UPFRH1625"/>
    <s v="2FS  UPFRS1625"/>
    <x v="1"/>
    <s v="H"/>
    <s v="P"/>
    <m/>
    <n v="3"/>
    <m/>
    <s v="N"/>
    <m/>
    <m/>
    <m/>
    <m/>
    <n v="0"/>
    <n v="1200"/>
    <m/>
    <m/>
    <m/>
    <m/>
    <m/>
    <m/>
    <m/>
    <s v="NUMBER, DATE &amp; SIZE ESTIMATED."/>
    <s v="R-Salmon R/UPFR"/>
    <s v="H-Salmon River/ UPFR H"/>
    <x v="8"/>
    <s v="BC"/>
    <s v="FRTH"/>
    <s v="UPFR"/>
    <s v="N"/>
    <s v=""/>
    <m/>
  </r>
  <r>
    <s v="T"/>
    <n v="4.0999999999999996"/>
    <n v="20171204"/>
    <s v="CDFO"/>
    <s v="CDFO"/>
    <n v="3"/>
    <s v="180380"/>
    <n v="12"/>
    <m/>
    <m/>
    <m/>
    <m/>
    <n v="1"/>
    <n v="2"/>
    <x v="10"/>
    <n v="20090514"/>
    <n v="20090515"/>
    <s v="2FS  TOMFR0161"/>
    <s v="2FS  TOMFH1958"/>
    <s v="2FS  TOMFS0161"/>
    <x v="1"/>
    <s v="H"/>
    <s v="P"/>
    <m/>
    <n v="4.8"/>
    <n v="75"/>
    <s v="N"/>
    <n v="5000"/>
    <n v="24233"/>
    <m/>
    <m/>
    <n v="0"/>
    <n v="24192"/>
    <n v="5000"/>
    <n v="749"/>
    <s v="B"/>
    <n v="0.03"/>
    <n v="23"/>
    <n v="200"/>
    <m/>
    <s v="ALSO SEE TAGCODES 180276,180277 &amp; 180381-85"/>
    <s v="R-Shuswap R Low"/>
    <s v="H-Shuswap River, Middle,"/>
    <x v="1"/>
    <s v="BC"/>
    <s v="FRTH"/>
    <s v="TOMF"/>
    <s v="N"/>
    <n v="0.99830809227087025"/>
    <m/>
  </r>
  <r>
    <s v="T"/>
    <n v="4.0999999999999996"/>
    <n v="20171204"/>
    <s v="CDFO"/>
    <s v="CDFO"/>
    <n v="3"/>
    <s v="180381"/>
    <n v="12"/>
    <m/>
    <m/>
    <m/>
    <m/>
    <n v="1"/>
    <n v="2"/>
    <x v="10"/>
    <n v="20090514"/>
    <n v="20090515"/>
    <s v="2FS  TOMFR0161"/>
    <s v="2FS  TOMFH1958"/>
    <s v="2FS  TOMFS0161"/>
    <x v="1"/>
    <s v="H"/>
    <s v="P"/>
    <m/>
    <n v="4.8"/>
    <n v="75"/>
    <s v="N"/>
    <n v="5000"/>
    <n v="24735"/>
    <m/>
    <m/>
    <n v="0"/>
    <n v="24693"/>
    <n v="5000"/>
    <n v="765"/>
    <s v="B"/>
    <n v="0.03"/>
    <n v="21"/>
    <n v="200"/>
    <m/>
    <s v="ALSO SEE TAGCODES 180276-77, 180380 &amp; 180382-85."/>
    <s v="R-Shuswap R Low"/>
    <s v="H-Shuswap River, Middle,"/>
    <x v="1"/>
    <s v="BC"/>
    <s v="FRTH"/>
    <s v="TOMF"/>
    <s v="N"/>
    <n v="0.99830200121285628"/>
    <m/>
  </r>
  <r>
    <s v="T"/>
    <n v="4.0999999999999996"/>
    <n v="20171204"/>
    <s v="CDFO"/>
    <s v="CDFO"/>
    <n v="3"/>
    <s v="180384"/>
    <n v="12"/>
    <m/>
    <m/>
    <m/>
    <m/>
    <n v="1"/>
    <n v="2"/>
    <x v="10"/>
    <n v="20090514"/>
    <n v="20090515"/>
    <s v="2FS  TOMFR0161"/>
    <s v="2FS  TOMFH1958"/>
    <s v="2FS  TOMFS0161"/>
    <x v="1"/>
    <s v="H"/>
    <s v="P"/>
    <m/>
    <n v="4.8"/>
    <n v="75"/>
    <s v="N"/>
    <n v="5000"/>
    <n v="24854"/>
    <m/>
    <m/>
    <n v="0"/>
    <n v="24812"/>
    <n v="5000"/>
    <n v="769"/>
    <s v="B"/>
    <n v="0.03"/>
    <n v="17"/>
    <n v="200"/>
    <m/>
    <s v="ALSO SEE TAGCODES 180276-77, 180380-83 &amp; 180385."/>
    <s v="R-Shuswap R Low"/>
    <s v="H-Shuswap River, Middle,"/>
    <x v="1"/>
    <s v="BC"/>
    <s v="FRTH"/>
    <s v="TOMF"/>
    <s v="N"/>
    <n v="0.99831013116600953"/>
    <m/>
  </r>
  <r>
    <s v="N"/>
    <n v="4.0999999999999996"/>
    <n v="20171204"/>
    <s v="CDFO"/>
    <s v="CDFO"/>
    <n v="3"/>
    <s v="!03NOCN03134"/>
    <m/>
    <m/>
    <m/>
    <m/>
    <m/>
    <n v="1"/>
    <n v="1"/>
    <x v="21"/>
    <n v="200406"/>
    <n v="200406"/>
    <s v="2FS  UPFRR1625"/>
    <s v="2FS  UPFRH2150"/>
    <s v="2FS  UPFRS1625"/>
    <x v="1"/>
    <s v="H"/>
    <s v="B"/>
    <s v="FR"/>
    <n v="3"/>
    <m/>
    <s v="N"/>
    <m/>
    <m/>
    <m/>
    <m/>
    <n v="0"/>
    <n v="270"/>
    <m/>
    <m/>
    <m/>
    <m/>
    <m/>
    <m/>
    <m/>
    <m/>
    <s v="R-Salmon R/UPFR"/>
    <s v="H-Nechako Lks (Vanderh) S"/>
    <x v="8"/>
    <s v="BC"/>
    <s v="FRTH"/>
    <s v="UPFR"/>
    <s v="N"/>
    <s v=""/>
    <m/>
  </r>
  <r>
    <s v="N"/>
    <n v="4.0999999999999996"/>
    <n v="20171204"/>
    <s v="CDFO"/>
    <s v="CDFO"/>
    <n v="3"/>
    <s v="!03NOCN9248"/>
    <m/>
    <m/>
    <m/>
    <m/>
    <m/>
    <n v="1"/>
    <n v="2"/>
    <x v="4"/>
    <n v="199305"/>
    <n v="199305"/>
    <s v="2FS  TOMFR0161"/>
    <s v="2FS  TOMFH2559"/>
    <s v="2FS  TOMFS0161"/>
    <x v="2"/>
    <s v="H"/>
    <s v="B"/>
    <s v="FR"/>
    <m/>
    <m/>
    <s v="N"/>
    <m/>
    <m/>
    <m/>
    <m/>
    <n v="0"/>
    <n v="650"/>
    <m/>
    <m/>
    <s v="B"/>
    <m/>
    <m/>
    <m/>
    <m/>
    <m/>
    <s v="R-Shuswap R Low"/>
    <s v="H-Vernon Schools"/>
    <x v="1"/>
    <s v="BC"/>
    <s v="FRTH"/>
    <s v="TOMF"/>
    <s v="N"/>
    <s v=""/>
    <m/>
  </r>
  <r>
    <s v="T"/>
    <n v="4.0999999999999996"/>
    <n v="20171204"/>
    <s v="CDFO"/>
    <s v="CDFO"/>
    <n v="3"/>
    <s v="024728"/>
    <n v="0"/>
    <m/>
    <m/>
    <m/>
    <m/>
    <n v="1"/>
    <n v="2"/>
    <x v="5"/>
    <n v="198805"/>
    <n v="19880504"/>
    <s v="2FS  LWFRR0249"/>
    <s v="2FS  LWFRH0150"/>
    <s v="2FS  LWFRS0249"/>
    <x v="1"/>
    <s v="H"/>
    <s v="B"/>
    <m/>
    <n v="11.6"/>
    <n v="100"/>
    <s v="N"/>
    <n v="5000"/>
    <n v="26308"/>
    <m/>
    <m/>
    <n v="0"/>
    <n v="40307"/>
    <n v="5000"/>
    <n v="387"/>
    <s v="B"/>
    <n v="1.4500000000000001E-2"/>
    <n v="2"/>
    <m/>
    <m/>
    <s v="TIME OF RELEASE:LATE. SEE 024727(EARLY)"/>
    <s v="R-Pitt R Up"/>
    <s v="H-Inch Creek H"/>
    <x v="29"/>
    <s v="BC"/>
    <s v="FRTH"/>
    <s v="LWFR"/>
    <s v="N"/>
    <n v="1.5321195073741827"/>
    <m/>
  </r>
  <r>
    <s v="T"/>
    <n v="4.0999999999999996"/>
    <n v="20171204"/>
    <s v="CDFO"/>
    <s v="CDFO"/>
    <n v="3"/>
    <s v="183911"/>
    <n v="0"/>
    <m/>
    <m/>
    <m/>
    <m/>
    <n v="1"/>
    <n v="1"/>
    <x v="1"/>
    <n v="19990420"/>
    <n v="19990421"/>
    <s v="2FS  TOMMR0160"/>
    <s v="2FS  TOMMH0160"/>
    <s v="2FS  TOMMS0160"/>
    <x v="3"/>
    <s v="H"/>
    <s v="P"/>
    <m/>
    <n v="19.3"/>
    <n v="119"/>
    <s v="N"/>
    <n v="5000"/>
    <n v="47921"/>
    <m/>
    <m/>
    <n v="0"/>
    <n v="38054"/>
    <n v="5000"/>
    <n v="120"/>
    <s v="B"/>
    <n v="2.5000000000000001E-3"/>
    <m/>
    <m/>
    <m/>
    <m/>
    <s v="R-Spius Cr"/>
    <s v="H-Spius Creek H"/>
    <x v="19"/>
    <s v="BC"/>
    <s v="FRTH"/>
    <s v="TOMM"/>
    <s v="N"/>
    <n v="0.79409862064648062"/>
    <m/>
  </r>
  <r>
    <s v="T"/>
    <n v="4.0999999999999996"/>
    <n v="20171204"/>
    <s v="CDFO"/>
    <s v="CDFO"/>
    <n v="3"/>
    <s v="180594"/>
    <n v="12"/>
    <m/>
    <m/>
    <m/>
    <m/>
    <n v="1"/>
    <n v="3"/>
    <x v="30"/>
    <n v="20120619"/>
    <n v="20120619"/>
    <s v="2FS  LWFRR0229"/>
    <s v="2FS  LWFRH0154"/>
    <s v="2FS  LWFRS0229"/>
    <x v="1"/>
    <s v="H"/>
    <s v="P"/>
    <s v="FR"/>
    <n v="5.86"/>
    <n v="83"/>
    <s v="N"/>
    <n v="5000"/>
    <n v="4806"/>
    <m/>
    <m/>
    <n v="0"/>
    <n v="456"/>
    <n v="5000"/>
    <n v="253"/>
    <s v="B"/>
    <n v="0.05"/>
    <m/>
    <n v="20"/>
    <m/>
    <m/>
    <s v="R-Harrison R"/>
    <s v="H-Chehalis River H"/>
    <x v="14"/>
    <s v="BC"/>
    <s v="FRTH"/>
    <s v="LWFR"/>
    <s v="N"/>
    <n v="9.4881398252184765E-2"/>
    <m/>
  </r>
  <r>
    <s v="N"/>
    <n v="4.0999999999999996"/>
    <n v="20171204"/>
    <s v="CDFO"/>
    <s v="CDFO"/>
    <n v="3"/>
    <s v="!03NOCN8202"/>
    <m/>
    <m/>
    <m/>
    <m/>
    <m/>
    <n v="1"/>
    <n v="1"/>
    <x v="15"/>
    <n v="198304"/>
    <n v="19830412"/>
    <s v="2FS  UPFRR0066"/>
    <s v="2FS  UPFRH0155"/>
    <s v="2FS  UPFRS0066"/>
    <x v="2"/>
    <s v="H"/>
    <s v="B"/>
    <m/>
    <n v="1.8"/>
    <m/>
    <s v="N"/>
    <m/>
    <m/>
    <m/>
    <m/>
    <n v="0"/>
    <n v="387"/>
    <m/>
    <m/>
    <m/>
    <m/>
    <m/>
    <m/>
    <m/>
    <m/>
    <s v="R-Nazko R"/>
    <s v="H-Quesnel River H"/>
    <x v="20"/>
    <s v="BC"/>
    <s v="FRTH"/>
    <s v="UPFR"/>
    <s v="N"/>
    <s v=""/>
    <m/>
  </r>
  <r>
    <s v="N"/>
    <n v="4.0999999999999996"/>
    <n v="20171204"/>
    <s v="CDFO"/>
    <s v="CDFO"/>
    <n v="3"/>
    <s v="!03NOCN8206"/>
    <m/>
    <m/>
    <m/>
    <m/>
    <m/>
    <n v="1"/>
    <n v="1"/>
    <x v="15"/>
    <n v="198306"/>
    <n v="19830619"/>
    <s v="2FS  UPFRR0412"/>
    <s v="2FS  UPFRH0270"/>
    <s v="2FS  UPFRS0412"/>
    <x v="2"/>
    <s v="H"/>
    <s v="P"/>
    <m/>
    <n v="1.1000000000000001"/>
    <m/>
    <s v="N"/>
    <m/>
    <m/>
    <m/>
    <m/>
    <n v="0"/>
    <n v="22351"/>
    <m/>
    <m/>
    <m/>
    <m/>
    <m/>
    <m/>
    <m/>
    <m/>
    <s v="R-James Cr"/>
    <s v="H-Penny H"/>
    <x v="27"/>
    <s v="BC"/>
    <s v="FRTH"/>
    <s v="UPFR"/>
    <s v="N"/>
    <s v=""/>
    <m/>
  </r>
  <r>
    <s v="N"/>
    <n v="4.0999999999999996"/>
    <n v="20171204"/>
    <s v="CDFO"/>
    <s v="CDFO"/>
    <n v="3"/>
    <s v="!03NOCN9885"/>
    <m/>
    <m/>
    <m/>
    <m/>
    <m/>
    <n v="1"/>
    <n v="2"/>
    <x v="19"/>
    <n v="199904"/>
    <n v="199904"/>
    <s v="2FS  TOMFR0161"/>
    <s v="2FS  TOMFH1650"/>
    <s v="2FS  TOMFS0161"/>
    <x v="1"/>
    <s v="H"/>
    <s v="B"/>
    <s v="FR"/>
    <n v="3"/>
    <m/>
    <s v="N"/>
    <m/>
    <m/>
    <m/>
    <m/>
    <n v="0"/>
    <n v="1200"/>
    <m/>
    <m/>
    <m/>
    <m/>
    <m/>
    <m/>
    <m/>
    <s v="CLASSROOM INCUBATION; RELEASE #'S ESTIMATED."/>
    <s v="R-Shuswap R Low"/>
    <s v="H-N Okanagan-Shuswap Sch"/>
    <x v="1"/>
    <s v="BC"/>
    <s v="FRTH"/>
    <s v="TOMF"/>
    <s v="N"/>
    <s v=""/>
    <m/>
  </r>
  <r>
    <s v="N"/>
    <n v="4.0999999999999996"/>
    <n v="20171204"/>
    <s v="CDFO"/>
    <s v="CDFO"/>
    <n v="3"/>
    <s v="!03NOCN9886"/>
    <m/>
    <m/>
    <m/>
    <m/>
    <m/>
    <n v="1"/>
    <n v="2"/>
    <x v="19"/>
    <n v="199904"/>
    <n v="199904"/>
    <s v="2FS  TOMFR0161"/>
    <s v="2FS  TOMFH2083"/>
    <s v="2FS  TOMFS0161"/>
    <x v="1"/>
    <s v="H"/>
    <s v="B"/>
    <s v="FR"/>
    <n v="3"/>
    <m/>
    <s v="N"/>
    <m/>
    <m/>
    <m/>
    <m/>
    <n v="0"/>
    <n v="480"/>
    <m/>
    <m/>
    <m/>
    <m/>
    <m/>
    <m/>
    <m/>
    <s v="CLASSROOM INCUBATION; SURVIVAL EST. AT 80%."/>
    <s v="R-Shuswap R Low"/>
    <s v="H-Revelstoke Schools"/>
    <x v="1"/>
    <s v="BC"/>
    <s v="FRTH"/>
    <s v="TOMF"/>
    <s v="N"/>
    <s v=""/>
    <m/>
  </r>
  <r>
    <s v="T"/>
    <n v="4.0999999999999996"/>
    <n v="20171204"/>
    <s v="CDFO"/>
    <s v="CDFO"/>
    <n v="3"/>
    <s v="180477"/>
    <n v="12"/>
    <m/>
    <m/>
    <m/>
    <m/>
    <n v="1"/>
    <n v="2"/>
    <x v="31"/>
    <n v="20100529"/>
    <n v="20100529"/>
    <s v="2FS  TOMFR1958"/>
    <s v="2FS  TOMFH1958"/>
    <s v="2FS  TOMFS1958"/>
    <x v="1"/>
    <s v="H"/>
    <s v="P"/>
    <s v="VO"/>
    <n v="8.86"/>
    <n v="90"/>
    <s v="N"/>
    <n v="5000"/>
    <n v="36427"/>
    <m/>
    <m/>
    <n v="0"/>
    <n v="1376"/>
    <n v="5000"/>
    <n v="743"/>
    <s v="B"/>
    <n v="0.02"/>
    <n v="63"/>
    <n v="200"/>
    <m/>
    <m/>
    <s v="R-Shuswap R Middle"/>
    <s v="H-Shuswap River, Middle,"/>
    <x v="11"/>
    <s v="BC"/>
    <s v="FRTH"/>
    <s v="TOMF"/>
    <s v="N"/>
    <n v="3.7774178493974249E-2"/>
    <m/>
  </r>
  <r>
    <s v="T"/>
    <n v="4.0999999999999996"/>
    <n v="20171204"/>
    <s v="CDFO"/>
    <s v="CDFO"/>
    <n v="3"/>
    <s v="180239"/>
    <n v="0"/>
    <m/>
    <m/>
    <m/>
    <m/>
    <n v="1"/>
    <n v="2"/>
    <x v="4"/>
    <n v="19930506"/>
    <n v="19930506"/>
    <s v="2FS  UPFRR2722"/>
    <s v="2FS  UPFRH0158"/>
    <s v="2FS  UPFRS0158"/>
    <x v="1"/>
    <s v="H"/>
    <s v="B"/>
    <m/>
    <n v="7"/>
    <m/>
    <s v="N"/>
    <n v="5000"/>
    <n v="26428"/>
    <m/>
    <m/>
    <n v="0"/>
    <n v="13570"/>
    <m/>
    <m/>
    <s v="B"/>
    <m/>
    <n v="1"/>
    <n v="100"/>
    <m/>
    <s v="NECHAKO RIVER STUDY; ALSO SEE 180546 &amp; 180547"/>
    <s v="R-Stuart Lk"/>
    <s v="H-Stuart River"/>
    <x v="2"/>
    <s v="BC"/>
    <s v="FRTH"/>
    <s v="UPFR"/>
    <s v="N"/>
    <n v="0.51347056152565462"/>
    <m/>
  </r>
  <r>
    <s v="N"/>
    <n v="4.0999999999999996"/>
    <n v="20171204"/>
    <s v="CDFO"/>
    <s v="CDFO"/>
    <n v="3"/>
    <s v="!03LV9119"/>
    <m/>
    <m/>
    <m/>
    <m/>
    <m/>
    <n v="1"/>
    <n v="1"/>
    <x v="13"/>
    <n v="19920506"/>
    <n v="19920506"/>
    <s v="2FS  UPFRR1625"/>
    <s v="2FS  UPFRH1625"/>
    <s v="2FS  UPFRS1625"/>
    <x v="1"/>
    <s v="H"/>
    <s v="P"/>
    <m/>
    <n v="5.8"/>
    <m/>
    <s v="N"/>
    <m/>
    <m/>
    <m/>
    <m/>
    <n v="1"/>
    <n v="43804"/>
    <m/>
    <m/>
    <m/>
    <m/>
    <m/>
    <m/>
    <m/>
    <s v="MARKED FOR ESCAPEMENT I.D."/>
    <s v="R-Salmon R/UPFR"/>
    <s v="H-Salmon River/ UPFR H"/>
    <x v="8"/>
    <s v="BC"/>
    <s v="FRTH"/>
    <s v="UPFR"/>
    <s v="N"/>
    <s v=""/>
    <m/>
  </r>
  <r>
    <s v="N"/>
    <n v="4.0999999999999996"/>
    <n v="20171204"/>
    <s v="CDFO"/>
    <s v="CDFO"/>
    <n v="3"/>
    <s v="!03NOCN01124"/>
    <m/>
    <m/>
    <m/>
    <m/>
    <m/>
    <n v="1"/>
    <n v="1"/>
    <x v="25"/>
    <n v="200205"/>
    <n v="200205"/>
    <s v="2FS  UPFRR1304"/>
    <s v="2FS  UPFRH1625"/>
    <s v="2FS  UPFRS1304"/>
    <x v="1"/>
    <s v="H"/>
    <s v="P"/>
    <m/>
    <n v="7"/>
    <m/>
    <s v="N"/>
    <m/>
    <m/>
    <m/>
    <m/>
    <n v="0"/>
    <n v="3500"/>
    <m/>
    <m/>
    <m/>
    <m/>
    <m/>
    <m/>
    <m/>
    <s v="#, DATE &amp; SIZE ESTIMATED."/>
    <s v="R-Chilako R"/>
    <s v="H-Salmon River/ UPFR H"/>
    <x v="47"/>
    <s v="BC"/>
    <s v="FRTH"/>
    <s v="UPFR"/>
    <s v="N"/>
    <s v=""/>
    <m/>
  </r>
  <r>
    <s v="N"/>
    <n v="4.0999999999999996"/>
    <n v="20171204"/>
    <s v="CDFO"/>
    <s v="CDFO"/>
    <n v="3"/>
    <s v="!03NOCN8103"/>
    <m/>
    <m/>
    <m/>
    <m/>
    <m/>
    <n v="1"/>
    <n v="1"/>
    <x v="24"/>
    <n v="19820426"/>
    <n v="19820430"/>
    <s v="2FS  TOMMR0299"/>
    <s v="2FS  TOMMH0157"/>
    <s v="2FS  TOMMS0252"/>
    <x v="2"/>
    <s v="H"/>
    <s v="B"/>
    <m/>
    <n v="1"/>
    <m/>
    <s v="N"/>
    <m/>
    <m/>
    <m/>
    <m/>
    <n v="0"/>
    <n v="6500"/>
    <m/>
    <m/>
    <m/>
    <m/>
    <m/>
    <m/>
    <m/>
    <s v="GRADEOUTS - TOO SMALL TO TAG"/>
    <s v="R-Bonaparte R Low"/>
    <s v="H-Loon Creek H"/>
    <x v="4"/>
    <s v="BC"/>
    <s v="FRTH"/>
    <s v="TOMM"/>
    <s v="N"/>
    <s v=""/>
    <m/>
  </r>
  <r>
    <s v="N"/>
    <n v="4.0999999999999996"/>
    <n v="20171204"/>
    <s v="CDFO"/>
    <s v="CDFO"/>
    <n v="3"/>
    <s v="!03NOCN9317"/>
    <m/>
    <m/>
    <m/>
    <m/>
    <m/>
    <n v="1"/>
    <n v="2"/>
    <x v="18"/>
    <n v="199404"/>
    <n v="19940428"/>
    <s v="2FS  LWFRR0154"/>
    <s v="2FS  LWFRH0154"/>
    <s v="2FS  LWFRS0107"/>
    <x v="1"/>
    <s v="H"/>
    <s v="B"/>
    <m/>
    <n v="6.9"/>
    <m/>
    <s v="N"/>
    <m/>
    <m/>
    <m/>
    <m/>
    <n v="0"/>
    <n v="214735"/>
    <m/>
    <m/>
    <s v="B"/>
    <m/>
    <m/>
    <m/>
    <m/>
    <s v="COMBO CHEHALIS &amp; CHILLIWACK SUMMERS"/>
    <s v="R-Chehalis R"/>
    <s v="H-Chehalis River H"/>
    <x v="9"/>
    <s v="BC"/>
    <s v="FRTH"/>
    <s v="LWFR"/>
    <s v="N"/>
    <s v=""/>
    <m/>
  </r>
  <r>
    <s v="N"/>
    <n v="4.0999999999999996"/>
    <n v="20171204"/>
    <s v="CDFO"/>
    <s v="CDFO"/>
    <n v="3"/>
    <s v="!03NOCN0454"/>
    <m/>
    <m/>
    <m/>
    <m/>
    <m/>
    <n v="1"/>
    <n v="2"/>
    <x v="29"/>
    <n v="200505"/>
    <n v="200505"/>
    <s v="2FS  TOMFR0161"/>
    <s v="2FS  TOMFH2083"/>
    <s v="2FS  TOMFS0161"/>
    <x v="1"/>
    <s v="H"/>
    <s v="B"/>
    <s v="FR"/>
    <n v="3"/>
    <m/>
    <s v="N"/>
    <m/>
    <m/>
    <m/>
    <m/>
    <n v="0"/>
    <n v="200"/>
    <m/>
    <m/>
    <s v="B"/>
    <m/>
    <m/>
    <m/>
    <m/>
    <m/>
    <s v="R-Shuswap R Low"/>
    <s v="H-Revelstoke Schools"/>
    <x v="1"/>
    <s v="BC"/>
    <s v="FRTH"/>
    <s v="TOMF"/>
    <s v="N"/>
    <s v=""/>
    <m/>
  </r>
  <r>
    <s v="T"/>
    <n v="4.0999999999999996"/>
    <n v="20171204"/>
    <s v="CDFO"/>
    <s v="CDFO"/>
    <n v="3"/>
    <s v="180481"/>
    <n v="12"/>
    <m/>
    <m/>
    <s v="D"/>
    <s v="032009H00000399"/>
    <n v="1"/>
    <n v="3"/>
    <x v="10"/>
    <n v="20090519"/>
    <n v="20090526"/>
    <s v="2FS  LWFRR0107"/>
    <s v="2FS  LWFRH0107"/>
    <s v="2FS  LWFRS0107"/>
    <x v="1"/>
    <s v="H"/>
    <s v="P"/>
    <m/>
    <n v="5.6"/>
    <m/>
    <s v="N"/>
    <n v="0"/>
    <n v="50030"/>
    <m/>
    <m/>
    <n v="0"/>
    <n v="220981"/>
    <m/>
    <m/>
    <s v="B"/>
    <m/>
    <n v="41"/>
    <n v="1010"/>
    <m/>
    <s v="CWT ONLY OF DIT PAIR. SEE 180480 FOR ADCWT."/>
    <s v="R-Chilliwack R"/>
    <s v="H-Chilliwack River H"/>
    <x v="9"/>
    <s v="BC"/>
    <s v="FRTH"/>
    <s v="LWFR"/>
    <s v="N"/>
    <n v="4.4169698181091341"/>
    <m/>
  </r>
  <r>
    <s v="T"/>
    <n v="4.0999999999999996"/>
    <n v="20171204"/>
    <s v="CDFO"/>
    <s v="CDFO"/>
    <n v="3"/>
    <s v="180485"/>
    <n v="12"/>
    <m/>
    <m/>
    <m/>
    <m/>
    <n v="1"/>
    <n v="3"/>
    <x v="10"/>
    <n v="20090608"/>
    <n v="20090608"/>
    <s v="2FS  LWFRR0229"/>
    <s v="2FS  LWFRH0154"/>
    <s v="2FS  LWFRS0229"/>
    <x v="1"/>
    <s v="H"/>
    <s v="P"/>
    <m/>
    <n v="6"/>
    <n v="82"/>
    <s v="N"/>
    <n v="5000"/>
    <n v="54343"/>
    <m/>
    <m/>
    <n v="0"/>
    <n v="25849"/>
    <n v="5000"/>
    <n v="717"/>
    <s v="B"/>
    <n v="1.2999999999999999E-2"/>
    <n v="1"/>
    <n v="307"/>
    <m/>
    <s v="ALSO SEE TAGCODES 180484,86-87."/>
    <s v="R-Harrison R"/>
    <s v="H-Chehalis River H"/>
    <x v="14"/>
    <s v="BC"/>
    <s v="FRTH"/>
    <s v="LWFR"/>
    <s v="N"/>
    <n v="0.47566383894889869"/>
    <m/>
  </r>
  <r>
    <s v="N"/>
    <n v="4.0999999999999996"/>
    <n v="20171204"/>
    <s v="CDFO"/>
    <s v="CDFO"/>
    <n v="3"/>
    <s v="!03NOCN0890"/>
    <m/>
    <m/>
    <m/>
    <m/>
    <m/>
    <n v="1"/>
    <n v="2"/>
    <x v="10"/>
    <n v="200905"/>
    <n v="200905"/>
    <s v="2FS  UPFRR0155"/>
    <s v="2FS  UPFRH1651"/>
    <s v="2FS  UPFRS0155"/>
    <x v="2"/>
    <s v="H"/>
    <s v="B"/>
    <s v="FR"/>
    <n v="2"/>
    <m/>
    <s v="N"/>
    <m/>
    <m/>
    <m/>
    <m/>
    <n v="0"/>
    <n v="720"/>
    <m/>
    <m/>
    <s v="B"/>
    <m/>
    <m/>
    <m/>
    <m/>
    <s v="CLASSROOM INCUBATION"/>
    <s v="R-Quesnel R"/>
    <s v="H-Pr George (Mackenzie) S"/>
    <x v="5"/>
    <s v="BC"/>
    <s v="FRTH"/>
    <s v="UPFR"/>
    <s v="N"/>
    <s v=""/>
    <m/>
  </r>
  <r>
    <s v="N"/>
    <n v="4.0999999999999996"/>
    <n v="20171204"/>
    <s v="CDFO"/>
    <s v="CDFO"/>
    <n v="3"/>
    <s v="!03NOCN07102"/>
    <m/>
    <m/>
    <m/>
    <m/>
    <m/>
    <n v="1"/>
    <n v="3"/>
    <x v="27"/>
    <n v="20080501"/>
    <n v="20080501"/>
    <s v="2FS  LWFRR0499"/>
    <s v="2FS  LWFRH0499"/>
    <s v="2FS  LWFRS0107"/>
    <x v="1"/>
    <s v="H"/>
    <s v="P"/>
    <m/>
    <n v="4.5"/>
    <m/>
    <s v="N"/>
    <m/>
    <m/>
    <m/>
    <m/>
    <n v="0"/>
    <n v="200000"/>
    <m/>
    <m/>
    <m/>
    <m/>
    <m/>
    <m/>
    <m/>
    <m/>
    <s v="R-Coquitlam R"/>
    <s v="H-Coquitlam River H"/>
    <x v="9"/>
    <s v="BC"/>
    <s v="FRTH"/>
    <s v="LWFR"/>
    <s v="N"/>
    <s v=""/>
    <m/>
  </r>
  <r>
    <s v="T"/>
    <n v="4.0999999999999996"/>
    <n v="20171204"/>
    <s v="CDFO"/>
    <s v="CDFO"/>
    <n v="3"/>
    <s v="184507"/>
    <n v="0"/>
    <m/>
    <m/>
    <s v="D"/>
    <s v="032001H00001804"/>
    <n v="1"/>
    <n v="2"/>
    <x v="33"/>
    <n v="20010515"/>
    <n v="20010518"/>
    <s v="2FS  TOMFR0161"/>
    <s v="2FS  TOMFH1958"/>
    <s v="2FS  TOMFS0161"/>
    <x v="1"/>
    <s v="H"/>
    <s v="P"/>
    <m/>
    <n v="6.38"/>
    <n v="82"/>
    <s v="N"/>
    <n v="5000"/>
    <n v="25335"/>
    <m/>
    <m/>
    <n v="0"/>
    <n v="99903"/>
    <n v="5000"/>
    <n v="784"/>
    <s v="B"/>
    <n v="0.03"/>
    <n v="37"/>
    <n v="100"/>
    <m/>
    <s v="DOUBLE INDEX AD CWT. SEE ALSO 184504-06. COMPARE TO CWT ONLY 184508-11."/>
    <s v="R-Shuswap R Low"/>
    <s v="H-Shuswap River, Middle,"/>
    <x v="1"/>
    <s v="BC"/>
    <s v="FRTH"/>
    <s v="TOMF"/>
    <s v="N"/>
    <n v="3.9432800473653051"/>
    <m/>
  </r>
  <r>
    <s v="N"/>
    <n v="4.0999999999999996"/>
    <n v="20171204"/>
    <s v="CDFO"/>
    <s v="CDFO"/>
    <n v="3"/>
    <s v="!03NOCN0904"/>
    <m/>
    <m/>
    <m/>
    <m/>
    <m/>
    <n v="1"/>
    <n v="2"/>
    <x v="31"/>
    <n v="20100509"/>
    <n v="20100509"/>
    <s v="2FS  LWFRR0154"/>
    <s v="2FS  LWFRH0154"/>
    <s v="2FS  LWFRS0154"/>
    <x v="1"/>
    <s v="H"/>
    <s v="P"/>
    <s v="VO"/>
    <n v="6.38"/>
    <n v="82"/>
    <s v="N"/>
    <m/>
    <m/>
    <m/>
    <m/>
    <n v="0"/>
    <n v="549441"/>
    <m/>
    <m/>
    <s v="B"/>
    <m/>
    <m/>
    <m/>
    <m/>
    <m/>
    <s v="R-Chehalis R"/>
    <s v="H-Chehalis River H"/>
    <x v="30"/>
    <s v="BC"/>
    <s v="FRTH"/>
    <s v="LWFR"/>
    <s v="N"/>
    <s v=""/>
    <m/>
  </r>
  <r>
    <s v="N"/>
    <n v="4.0999999999999996"/>
    <n v="20171204"/>
    <s v="CDFO"/>
    <s v="CDFO"/>
    <n v="3"/>
    <s v="!03NOCN1062"/>
    <m/>
    <m/>
    <m/>
    <m/>
    <m/>
    <n v="1"/>
    <n v="3"/>
    <x v="8"/>
    <n v="20110619"/>
    <n v="20110619"/>
    <s v="2FS  LWFRR0302"/>
    <s v="2FS  LWFRH0302"/>
    <s v="2FS  LWFRS0107"/>
    <x v="1"/>
    <s v="H"/>
    <s v="P"/>
    <m/>
    <n v="4.8"/>
    <m/>
    <s v="N"/>
    <m/>
    <m/>
    <m/>
    <m/>
    <n v="0"/>
    <n v="3000"/>
    <m/>
    <m/>
    <s v="W"/>
    <m/>
    <m/>
    <m/>
    <m/>
    <m/>
    <s v="R-Alouette R S"/>
    <s v="H-Alouette River, South H"/>
    <x v="9"/>
    <s v="BC"/>
    <s v="FRTH"/>
    <s v="LWFR"/>
    <s v="N"/>
    <s v=""/>
    <m/>
  </r>
  <r>
    <s v="T"/>
    <n v="4.0999999999999996"/>
    <n v="20171204"/>
    <s v="CDFO"/>
    <s v="CDFO"/>
    <n v="3"/>
    <s v="181384"/>
    <n v="12"/>
    <m/>
    <m/>
    <m/>
    <m/>
    <n v="1"/>
    <n v="2"/>
    <x v="8"/>
    <n v="20110511"/>
    <n v="20110513"/>
    <s v="2FS  TOMFR0161"/>
    <s v="2FS  TOMFH1958"/>
    <s v="2FS  TOMFS0161"/>
    <x v="1"/>
    <s v="H"/>
    <s v="P"/>
    <s v="FR"/>
    <n v="5.96"/>
    <n v="80"/>
    <s v="N"/>
    <n v="5000"/>
    <n v="54257"/>
    <m/>
    <m/>
    <n v="0"/>
    <n v="4692"/>
    <n v="5000"/>
    <n v="1107"/>
    <s v="B"/>
    <n v="0.02"/>
    <n v="33"/>
    <n v="200"/>
    <m/>
    <s v="See also tag codes 181196-181198,181381-181383,181385-181386,181585"/>
    <s v="R-Shuswap R Low"/>
    <s v="H-Shuswap River, Middle,"/>
    <x v="1"/>
    <s v="BC"/>
    <s v="FRTH"/>
    <s v="TOMF"/>
    <s v="N"/>
    <n v="8.6477320898685886E-2"/>
    <m/>
  </r>
  <r>
    <s v="T"/>
    <n v="4.0999999999999996"/>
    <n v="20171204"/>
    <s v="CDFO"/>
    <s v="CDFO"/>
    <n v="3"/>
    <s v="181382"/>
    <n v="12"/>
    <m/>
    <m/>
    <m/>
    <m/>
    <n v="1"/>
    <n v="2"/>
    <x v="8"/>
    <n v="20110511"/>
    <n v="20110513"/>
    <s v="2FS  TOMFR0161"/>
    <s v="2FS  TOMFH1958"/>
    <s v="2FS  TOMFS0161"/>
    <x v="1"/>
    <s v="H"/>
    <s v="P"/>
    <s v="FR"/>
    <n v="5.96"/>
    <n v="80"/>
    <s v="N"/>
    <n v="5000"/>
    <n v="54319"/>
    <m/>
    <m/>
    <n v="0"/>
    <n v="4698"/>
    <n v="5000"/>
    <n v="1109"/>
    <s v="B"/>
    <n v="0.02"/>
    <n v="35"/>
    <n v="200"/>
    <m/>
    <s v="See also tag groups 181196-181198,181381,181383-181386,181585"/>
    <s v="R-Shuswap R Low"/>
    <s v="H-Shuswap River, Middle,"/>
    <x v="1"/>
    <s v="BC"/>
    <s v="FRTH"/>
    <s v="TOMF"/>
    <s v="N"/>
    <n v="8.6489073804746033E-2"/>
    <m/>
  </r>
  <r>
    <s v="N"/>
    <n v="4.0999999999999996"/>
    <n v="20171204"/>
    <s v="CDFO"/>
    <s v="CDFO"/>
    <n v="3"/>
    <s v="!03NOCN01128"/>
    <m/>
    <m/>
    <m/>
    <m/>
    <m/>
    <n v="1"/>
    <n v="1"/>
    <x v="25"/>
    <n v="200205"/>
    <n v="200205"/>
    <s v="2FS  UPFRR1890"/>
    <s v="2FS  UPFRH2480"/>
    <s v="2FS  UPFRS1890"/>
    <x v="2"/>
    <s v="H"/>
    <s v="B"/>
    <s v="FR"/>
    <n v="2"/>
    <m/>
    <s v="N"/>
    <m/>
    <m/>
    <m/>
    <m/>
    <n v="0"/>
    <n v="200"/>
    <m/>
    <m/>
    <m/>
    <m/>
    <m/>
    <m/>
    <m/>
    <m/>
    <s v="R-Dome Cr"/>
    <s v="H-Quesnel Schools"/>
    <x v="15"/>
    <s v="BC"/>
    <s v="FRTH"/>
    <s v="UPFR"/>
    <s v="N"/>
    <s v=""/>
    <m/>
  </r>
  <r>
    <s v="N"/>
    <n v="4.0999999999999996"/>
    <n v="20171204"/>
    <s v="CDFO"/>
    <s v="CDFO"/>
    <n v="3"/>
    <s v="!03NOCN07103"/>
    <m/>
    <m/>
    <m/>
    <m/>
    <m/>
    <n v="1"/>
    <n v="1"/>
    <x v="27"/>
    <n v="20090409"/>
    <n v="20090417"/>
    <s v="2FS  TOMFR0132"/>
    <s v="2FS  TOMMH0160"/>
    <s v="2FS  TOMFS0132"/>
    <x v="3"/>
    <s v="H"/>
    <s v="P"/>
    <m/>
    <n v="17.809999999999999"/>
    <n v="116"/>
    <s v="N"/>
    <m/>
    <m/>
    <m/>
    <m/>
    <n v="0"/>
    <n v="74382"/>
    <m/>
    <m/>
    <s v="B"/>
    <m/>
    <m/>
    <m/>
    <m/>
    <m/>
    <s v="R-Salmon R/TOMF"/>
    <s v="H-Spius Creek H"/>
    <x v="28"/>
    <s v="BC"/>
    <s v="FRTH"/>
    <s v="TOMF"/>
    <s v="N"/>
    <s v=""/>
    <m/>
  </r>
  <r>
    <s v="T"/>
    <n v="4.0999999999999996"/>
    <n v="20171204"/>
    <s v="CDFO"/>
    <s v="CDFO"/>
    <n v="3"/>
    <s v="180487"/>
    <n v="12"/>
    <m/>
    <m/>
    <m/>
    <m/>
    <n v="1"/>
    <n v="3"/>
    <x v="10"/>
    <n v="20090608"/>
    <n v="20090608"/>
    <s v="2FS  LWFRR0229"/>
    <s v="2FS  LWFRH0154"/>
    <s v="2FS  LWFRS0229"/>
    <x v="1"/>
    <s v="H"/>
    <s v="P"/>
    <m/>
    <n v="6"/>
    <n v="82"/>
    <s v="N"/>
    <n v="5000"/>
    <n v="32558"/>
    <m/>
    <m/>
    <n v="0"/>
    <n v="15550"/>
    <n v="5000"/>
    <n v="565"/>
    <s v="B"/>
    <n v="1.7100000000000001E-2"/>
    <n v="1"/>
    <n v="176"/>
    <m/>
    <s v="ALSO SEE TAGCODES 180484-86."/>
    <s v="R-Harrison R"/>
    <s v="H-Chehalis River H"/>
    <x v="14"/>
    <s v="BC"/>
    <s v="FRTH"/>
    <s v="LWFR"/>
    <s v="N"/>
    <n v="0.47760918975367039"/>
    <m/>
  </r>
  <r>
    <s v="N"/>
    <n v="4.0999999999999996"/>
    <n v="20171204"/>
    <s v="CDFO"/>
    <s v="CDFO"/>
    <n v="3"/>
    <s v="!03NOCN07104"/>
    <m/>
    <m/>
    <m/>
    <m/>
    <m/>
    <n v="1"/>
    <n v="1"/>
    <x v="27"/>
    <n v="20090420"/>
    <n v="20090420"/>
    <s v="2FS  TOMMR1387"/>
    <s v="2FS  TOMMH0160"/>
    <s v="2FS  TOMMS1387"/>
    <x v="3"/>
    <s v="H"/>
    <s v="P"/>
    <m/>
    <n v="18.440000000000001"/>
    <n v="117"/>
    <s v="N"/>
    <m/>
    <m/>
    <m/>
    <m/>
    <n v="0"/>
    <n v="33060"/>
    <m/>
    <m/>
    <s v="B"/>
    <m/>
    <m/>
    <m/>
    <m/>
    <m/>
    <s v="R-Coldwater R"/>
    <s v="H-Spius Creek H"/>
    <x v="17"/>
    <s v="BC"/>
    <s v="FRTH"/>
    <s v="TOMM"/>
    <s v="N"/>
    <s v=""/>
    <m/>
  </r>
  <r>
    <s v="T"/>
    <n v="4.0999999999999996"/>
    <n v="20171204"/>
    <s v="CDFO"/>
    <s v="CDFO"/>
    <n v="3"/>
    <s v="181588"/>
    <n v="12"/>
    <m/>
    <m/>
    <s v="D"/>
    <s v="032011H00002492"/>
    <n v="1"/>
    <n v="3"/>
    <x v="8"/>
    <n v="20110516"/>
    <n v="20110518"/>
    <s v="2FS  LWFRR0107"/>
    <s v="2FS  LWFRH0107"/>
    <s v="2FS  LWFRS0107"/>
    <x v="1"/>
    <s v="H"/>
    <s v="P"/>
    <s v="FR"/>
    <m/>
    <m/>
    <s v="N"/>
    <n v="5000"/>
    <n v="50902"/>
    <m/>
    <m/>
    <n v="0"/>
    <n v="140142"/>
    <n v="5000"/>
    <n v="1235"/>
    <s v="B"/>
    <n v="2.3699999999999999E-2"/>
    <m/>
    <m/>
    <m/>
    <m/>
    <s v="R-Chilliwack R"/>
    <s v="H-Chilliwack River H"/>
    <x v="9"/>
    <s v="BC"/>
    <s v="FRTH"/>
    <s v="LWFR"/>
    <s v="N"/>
    <n v="2.7531727633491809"/>
    <m/>
  </r>
  <r>
    <s v="N"/>
    <n v="4.0999999999999996"/>
    <n v="20171204"/>
    <s v="CDFO"/>
    <s v="CDFO"/>
    <n v="3"/>
    <s v="!03NOCN05140"/>
    <m/>
    <m/>
    <m/>
    <m/>
    <m/>
    <n v="1"/>
    <n v="1"/>
    <x v="14"/>
    <n v="200705"/>
    <n v="200705"/>
    <s v="2FS  TOMMR0253"/>
    <s v="2FS  TOMMH0160"/>
    <s v="2FS  TOMMS0253"/>
    <x v="3"/>
    <s v="H"/>
    <s v="P"/>
    <m/>
    <n v="15"/>
    <m/>
    <m/>
    <m/>
    <m/>
    <m/>
    <m/>
    <n v="0"/>
    <n v="140238"/>
    <m/>
    <m/>
    <s v="B"/>
    <m/>
    <m/>
    <m/>
    <m/>
    <s v="DATE AND WEIGHT ESTIMATED."/>
    <s v="R-Nicola R"/>
    <s v="H-Spius Creek H"/>
    <x v="7"/>
    <s v="BC"/>
    <s v="FRTH"/>
    <s v="TOMM"/>
    <s v="N"/>
    <s v=""/>
    <m/>
  </r>
  <r>
    <s v="N"/>
    <n v="4.0999999999999996"/>
    <n v="20171204"/>
    <s v="CDFO"/>
    <s v="CDFO"/>
    <n v="3"/>
    <s v="!03NOCN0647"/>
    <m/>
    <m/>
    <m/>
    <m/>
    <m/>
    <n v="1"/>
    <n v="3"/>
    <x v="22"/>
    <n v="20070501"/>
    <n v="20070501"/>
    <s v="2FS  LWFRR0499"/>
    <s v="2FS  LWFRH0499"/>
    <s v="2FS  LWFRS0107"/>
    <x v="1"/>
    <s v="H"/>
    <s v="P"/>
    <m/>
    <n v="4"/>
    <m/>
    <s v="N"/>
    <m/>
    <m/>
    <m/>
    <m/>
    <n v="0"/>
    <n v="75000"/>
    <m/>
    <m/>
    <s v="B"/>
    <m/>
    <m/>
    <m/>
    <m/>
    <s v="DIRECT TRANSFER &amp; RELEASE TO COQUITLAM RIVER FROM CHILLIWACK HATCHERY"/>
    <s v="R-Coquitlam R"/>
    <s v="H-Coquitlam River H"/>
    <x v="9"/>
    <s v="BC"/>
    <s v="FRTH"/>
    <s v="LWFR"/>
    <s v="N"/>
    <s v=""/>
    <m/>
  </r>
  <r>
    <s v="N"/>
    <n v="4.0999999999999996"/>
    <n v="20171204"/>
    <s v="CDFO"/>
    <s v="CDFO"/>
    <n v="3"/>
    <s v="!03NOCN1455"/>
    <m/>
    <m/>
    <m/>
    <m/>
    <m/>
    <n v="1"/>
    <n v="3"/>
    <x v="6"/>
    <n v="20150602"/>
    <n v="20150602"/>
    <s v="2FS  LWFRR0302"/>
    <s v="2FS  LWFRH0302"/>
    <s v="2FS  LWFRS0107"/>
    <x v="1"/>
    <s v="H"/>
    <s v="P"/>
    <s v="FR"/>
    <n v="4"/>
    <m/>
    <s v="N"/>
    <m/>
    <m/>
    <m/>
    <m/>
    <n v="0"/>
    <n v="70410"/>
    <m/>
    <m/>
    <s v="W"/>
    <m/>
    <m/>
    <m/>
    <m/>
    <m/>
    <s v="R-Alouette R S"/>
    <s v="H-Alouette River, South H"/>
    <x v="9"/>
    <s v="BC"/>
    <s v="FRTH"/>
    <s v="LWFR"/>
    <s v="N"/>
    <s v=""/>
    <m/>
  </r>
  <r>
    <s v="N"/>
    <n v="4.0999999999999996"/>
    <n v="20171204"/>
    <s v="CDFO"/>
    <s v="CDFO"/>
    <n v="3"/>
    <s v="!03NOCN1457"/>
    <m/>
    <m/>
    <m/>
    <m/>
    <m/>
    <n v="1"/>
    <n v="3"/>
    <x v="6"/>
    <n v="20150616"/>
    <n v="20150616"/>
    <s v="2FS  LWFRR0499"/>
    <s v="2FS  LWFRH0302"/>
    <s v="2FS  LWFRS0107"/>
    <x v="1"/>
    <s v="H"/>
    <s v="P"/>
    <s v="FR"/>
    <n v="4"/>
    <m/>
    <s v="N"/>
    <m/>
    <m/>
    <m/>
    <m/>
    <n v="0"/>
    <n v="48026"/>
    <m/>
    <m/>
    <s v="W"/>
    <m/>
    <m/>
    <m/>
    <m/>
    <m/>
    <s v="R-Coquitlam R"/>
    <s v="H-Alouette River, South H"/>
    <x v="9"/>
    <s v="BC"/>
    <s v="FRTH"/>
    <s v="LWFR"/>
    <s v="N"/>
    <s v=""/>
    <m/>
  </r>
  <r>
    <s v="T"/>
    <n v="4.0999999999999996"/>
    <n v="20171204"/>
    <s v="CDFO"/>
    <s v="CDFO"/>
    <n v="3"/>
    <s v="181232"/>
    <n v="0"/>
    <m/>
    <m/>
    <m/>
    <m/>
    <n v="1"/>
    <n v="3"/>
    <x v="18"/>
    <n v="19940414"/>
    <n v="19940418"/>
    <s v="2FS  LWFRR0154"/>
    <s v="2FS  LWFRH0154"/>
    <s v="2FS  LWFRS0229"/>
    <x v="2"/>
    <s v="H"/>
    <s v="B"/>
    <m/>
    <n v="1.7"/>
    <n v="56"/>
    <s v="N"/>
    <n v="5000"/>
    <n v="49269"/>
    <m/>
    <m/>
    <n v="0"/>
    <n v="514461"/>
    <n v="5000"/>
    <n v="74"/>
    <s v="B"/>
    <n v="1.5E-3"/>
    <n v="35"/>
    <n v="2001"/>
    <m/>
    <s v="HEATH TRAY INCUBATED. FED WHITECREST FEED."/>
    <s v="R-Chehalis R"/>
    <s v="H-Chehalis River H"/>
    <x v="14"/>
    <s v="BC"/>
    <s v="FRTH"/>
    <s v="LWFR"/>
    <s v="N"/>
    <n v="10.441880289837423"/>
    <m/>
  </r>
  <r>
    <s v="T"/>
    <n v="4.0999999999999996"/>
    <n v="20171204"/>
    <s v="CDFO"/>
    <s v="CDFO"/>
    <n v="3"/>
    <s v="182574"/>
    <n v="12"/>
    <m/>
    <m/>
    <m/>
    <m/>
    <n v="1"/>
    <n v="2"/>
    <x v="35"/>
    <n v="20140514"/>
    <n v="20140515"/>
    <s v="2FS  TOMFR0161"/>
    <s v="2FS  TOMFH1958"/>
    <s v="2FS  TOMFS0161"/>
    <x v="1"/>
    <s v="H"/>
    <s v="P"/>
    <s v="FR"/>
    <n v="5.19"/>
    <n v="75"/>
    <s v="N"/>
    <n v="5000"/>
    <n v="55384"/>
    <m/>
    <m/>
    <n v="0"/>
    <n v="2185"/>
    <n v="5000"/>
    <n v="1713"/>
    <s v="B"/>
    <n v="0.03"/>
    <n v="35"/>
    <n v="200"/>
    <m/>
    <m/>
    <s v="R-Shuswap R Low"/>
    <s v="H-Shuswap River, Middle,"/>
    <x v="1"/>
    <s v="BC"/>
    <s v="FRTH"/>
    <s v="TOMF"/>
    <s v="N"/>
    <n v="3.9451827242524919E-2"/>
    <m/>
  </r>
  <r>
    <s v="N"/>
    <n v="4.0999999999999996"/>
    <n v="20171204"/>
    <s v="CDFO"/>
    <s v="CDFO"/>
    <n v="3"/>
    <s v="!03NOCN0971"/>
    <m/>
    <m/>
    <m/>
    <m/>
    <m/>
    <n v="1"/>
    <n v="3"/>
    <x v="31"/>
    <n v="20100626"/>
    <n v="20100626"/>
    <s v="2FS  LWFRR0182"/>
    <s v="2FS  LWFRH0302"/>
    <s v="2FS  LWFRS0107"/>
    <x v="1"/>
    <s v="H"/>
    <s v="E"/>
    <m/>
    <n v="8"/>
    <m/>
    <s v="N"/>
    <m/>
    <m/>
    <m/>
    <m/>
    <n v="0"/>
    <n v="129500"/>
    <m/>
    <m/>
    <m/>
    <m/>
    <m/>
    <m/>
    <m/>
    <m/>
    <s v="R-Alouette R"/>
    <s v="H-Alouette River, South H"/>
    <x v="9"/>
    <s v="BC"/>
    <s v="FRTH"/>
    <s v="LWFR"/>
    <s v="N"/>
    <s v=""/>
    <m/>
  </r>
  <r>
    <s v="N"/>
    <n v="4.0999999999999996"/>
    <n v="20171204"/>
    <s v="CDFO"/>
    <s v="CDFO"/>
    <n v="3"/>
    <s v="!03NOCN0972"/>
    <m/>
    <m/>
    <m/>
    <m/>
    <m/>
    <n v="1"/>
    <n v="3"/>
    <x v="31"/>
    <n v="20100503"/>
    <n v="20100503"/>
    <s v="2FS  LWFRR0182"/>
    <s v="2FS  LWFRH0302"/>
    <s v="2FS  LWFRS0107"/>
    <x v="1"/>
    <s v="H"/>
    <s v="B"/>
    <m/>
    <n v="4.5"/>
    <m/>
    <s v="N"/>
    <m/>
    <m/>
    <m/>
    <m/>
    <n v="0"/>
    <n v="200000"/>
    <m/>
    <m/>
    <m/>
    <m/>
    <m/>
    <m/>
    <m/>
    <m/>
    <s v="R-Alouette R"/>
    <s v="H-Alouette River, South H"/>
    <x v="9"/>
    <s v="BC"/>
    <s v="FRTH"/>
    <s v="LWFR"/>
    <s v="N"/>
    <s v=""/>
    <m/>
  </r>
  <r>
    <s v="N"/>
    <n v="4.0999999999999996"/>
    <n v="20171204"/>
    <s v="CDFO"/>
    <s v="CDFO"/>
    <n v="3"/>
    <s v="!03NOCN0973"/>
    <m/>
    <m/>
    <m/>
    <m/>
    <m/>
    <n v="1"/>
    <n v="1"/>
    <x v="31"/>
    <n v="20100525"/>
    <n v="20100525"/>
    <s v="2FS  TOMMR1387"/>
    <s v="2FS  TOMMH0160"/>
    <s v="2FS  TOMMS1387"/>
    <x v="2"/>
    <s v="H"/>
    <s v="B"/>
    <m/>
    <n v="3.64"/>
    <n v="67"/>
    <s v="N"/>
    <m/>
    <m/>
    <m/>
    <m/>
    <n v="0"/>
    <n v="11875"/>
    <m/>
    <m/>
    <s v="B"/>
    <m/>
    <m/>
    <m/>
    <m/>
    <m/>
    <s v="R-Coldwater R"/>
    <s v="H-Spius Creek H"/>
    <x v="17"/>
    <s v="BC"/>
    <s v="FRTH"/>
    <s v="TOMM"/>
    <s v="N"/>
    <s v=""/>
    <m/>
  </r>
  <r>
    <s v="N"/>
    <n v="4.0999999999999996"/>
    <n v="20171204"/>
    <s v="CDFO"/>
    <s v="CDFO"/>
    <n v="3"/>
    <s v="!03NOCN0975"/>
    <m/>
    <m/>
    <m/>
    <m/>
    <m/>
    <n v="1"/>
    <n v="1"/>
    <x v="31"/>
    <n v="20100520"/>
    <n v="20100521"/>
    <s v="2FS  TOMFR0132"/>
    <s v="2FS  TOMMH0160"/>
    <s v="2FS  TOMFS0132"/>
    <x v="2"/>
    <s v="H"/>
    <s v="B"/>
    <m/>
    <n v="1.1100000000000001"/>
    <n v="47"/>
    <s v="N"/>
    <m/>
    <m/>
    <m/>
    <m/>
    <n v="0"/>
    <n v="95022"/>
    <m/>
    <m/>
    <s v="B"/>
    <m/>
    <m/>
    <m/>
    <m/>
    <m/>
    <s v="R-Salmon R/TOMF"/>
    <s v="H-Spius Creek H"/>
    <x v="28"/>
    <s v="BC"/>
    <s v="FRTH"/>
    <s v="TOMF"/>
    <s v="N"/>
    <s v=""/>
    <m/>
  </r>
  <r>
    <s v="N"/>
    <n v="4.0999999999999996"/>
    <n v="20171204"/>
    <s v="CDFO"/>
    <s v="CDFO"/>
    <n v="3"/>
    <s v="!03NOCN0977"/>
    <m/>
    <m/>
    <m/>
    <m/>
    <m/>
    <n v="1"/>
    <n v="3"/>
    <x v="31"/>
    <n v="20100505"/>
    <n v="20100505"/>
    <s v="2FS  LWFRR0499"/>
    <s v="2FS  LWFRH0499"/>
    <s v="2FS  LWFRS0107"/>
    <x v="1"/>
    <s v="H"/>
    <s v="P"/>
    <m/>
    <n v="4.5"/>
    <m/>
    <s v="N"/>
    <m/>
    <m/>
    <m/>
    <m/>
    <n v="0"/>
    <n v="200000"/>
    <m/>
    <m/>
    <m/>
    <m/>
    <m/>
    <m/>
    <m/>
    <m/>
    <s v="R-Coquitlam R"/>
    <s v="H-Coquitlam River H"/>
    <x v="9"/>
    <s v="BC"/>
    <s v="FRTH"/>
    <s v="LWFR"/>
    <s v="N"/>
    <s v=""/>
    <m/>
  </r>
  <r>
    <s v="T"/>
    <n v="4.0999999999999996"/>
    <n v="20171204"/>
    <s v="CDFO"/>
    <s v="CDFO"/>
    <n v="3"/>
    <s v="182973"/>
    <n v="12"/>
    <m/>
    <m/>
    <m/>
    <m/>
    <n v="1"/>
    <n v="3"/>
    <x v="35"/>
    <n v="20140512"/>
    <n v="20140602"/>
    <s v="2FS  LWFRR0107"/>
    <s v="2FS  LWFRH0107"/>
    <s v="2FS  LWFRS0107"/>
    <x v="1"/>
    <s v="H"/>
    <s v="P"/>
    <s v="FR"/>
    <n v="4.58"/>
    <m/>
    <s v="N"/>
    <n v="5000"/>
    <n v="47811"/>
    <m/>
    <m/>
    <n v="0"/>
    <n v="199420"/>
    <n v="5000"/>
    <n v="199"/>
    <s v="B"/>
    <n v="4.1000000000000003E-3"/>
    <n v="40"/>
    <n v="1032"/>
    <m/>
    <m/>
    <s v="R-Chilliwack R"/>
    <s v="H-Chilliwack River H"/>
    <x v="9"/>
    <s v="BC"/>
    <s v="FRTH"/>
    <s v="LWFR"/>
    <s v="N"/>
    <n v="4.1710066721047454"/>
    <m/>
  </r>
  <r>
    <s v="N"/>
    <n v="4.0999999999999996"/>
    <n v="20171204"/>
    <s v="CDFO"/>
    <s v="CDFO"/>
    <n v="3"/>
    <s v="!03NOCN08105"/>
    <m/>
    <m/>
    <m/>
    <m/>
    <m/>
    <n v="1"/>
    <n v="1"/>
    <x v="10"/>
    <n v="20100421"/>
    <n v="20100422"/>
    <s v="2FS  TOMMR0160"/>
    <s v="2FS  TOMMH0160"/>
    <s v="2FS  TOMMS0160"/>
    <x v="3"/>
    <s v="H"/>
    <s v="P"/>
    <m/>
    <n v="15.85"/>
    <n v="112"/>
    <s v="N"/>
    <m/>
    <m/>
    <m/>
    <m/>
    <n v="0"/>
    <n v="52982"/>
    <m/>
    <m/>
    <s v="W"/>
    <m/>
    <m/>
    <m/>
    <m/>
    <m/>
    <s v="R-Spius Cr"/>
    <s v="H-Spius Creek H"/>
    <x v="19"/>
    <s v="BC"/>
    <s v="FRTH"/>
    <s v="TOMM"/>
    <s v="N"/>
    <s v=""/>
    <m/>
  </r>
  <r>
    <s v="T"/>
    <n v="4.0999999999999996"/>
    <n v="20171204"/>
    <s v="CDFO"/>
    <s v="CDFO"/>
    <n v="3"/>
    <s v="180965"/>
    <n v="12"/>
    <m/>
    <m/>
    <m/>
    <m/>
    <n v="1"/>
    <n v="1"/>
    <x v="10"/>
    <n v="20100414"/>
    <n v="20100414"/>
    <s v="2FS  TOMMR0253"/>
    <s v="2FS  TOMMH0160"/>
    <s v="2FS  TOMMS0253"/>
    <x v="3"/>
    <s v="H"/>
    <s v="P"/>
    <m/>
    <n v="17.47"/>
    <n v="114"/>
    <s v="N"/>
    <n v="5000"/>
    <n v="53511"/>
    <m/>
    <m/>
    <n v="5000"/>
    <n v="367"/>
    <m/>
    <m/>
    <s v="W"/>
    <n v="6.6299999999999998E-2"/>
    <n v="30"/>
    <n v="422"/>
    <m/>
    <m/>
    <s v="R-Nicola R"/>
    <s v="H-Spius Creek H"/>
    <x v="7"/>
    <s v="BC"/>
    <s v="FRTH"/>
    <s v="TOMM"/>
    <s v="N"/>
    <n v="6.8584029451888399E-3"/>
    <m/>
  </r>
  <r>
    <s v="T"/>
    <n v="4.0999999999999996"/>
    <n v="20171204"/>
    <s v="CDFO"/>
    <s v="CDFO"/>
    <n v="3"/>
    <s v="180971"/>
    <n v="12"/>
    <m/>
    <m/>
    <m/>
    <m/>
    <n v="1"/>
    <n v="2"/>
    <x v="31"/>
    <n v="20100511"/>
    <n v="20100513"/>
    <s v="2FS  TOMFR0161"/>
    <s v="2FS  TOMFH1958"/>
    <s v="2FS  TOMFS0161"/>
    <x v="1"/>
    <s v="H"/>
    <s v="P"/>
    <s v="VO"/>
    <n v="6.13"/>
    <n v="80"/>
    <s v="N"/>
    <n v="5000"/>
    <n v="53162"/>
    <m/>
    <m/>
    <n v="0"/>
    <n v="4973"/>
    <n v="5000"/>
    <n v="1644"/>
    <s v="V"/>
    <n v="0.03"/>
    <n v="40"/>
    <n v="200"/>
    <m/>
    <m/>
    <s v="R-Shuswap R Low"/>
    <s v="H-Shuswap River, Middle,"/>
    <x v="1"/>
    <s v="BC"/>
    <s v="FRTH"/>
    <s v="TOMF"/>
    <s v="N"/>
    <n v="9.3544260938264179E-2"/>
    <m/>
  </r>
  <r>
    <s v="T"/>
    <n v="4.0999999999999996"/>
    <n v="20171204"/>
    <s v="CDFO"/>
    <s v="CDFO"/>
    <n v="3"/>
    <s v="180486"/>
    <n v="12"/>
    <m/>
    <m/>
    <m/>
    <m/>
    <n v="1"/>
    <n v="3"/>
    <x v="10"/>
    <n v="20090608"/>
    <n v="20090608"/>
    <s v="2FS  LWFRR0229"/>
    <s v="2FS  LWFRH0154"/>
    <s v="2FS  LWFRS0229"/>
    <x v="1"/>
    <s v="H"/>
    <s v="P"/>
    <m/>
    <n v="6"/>
    <n v="82"/>
    <s v="N"/>
    <n v="5000"/>
    <n v="53273"/>
    <m/>
    <m/>
    <n v="0"/>
    <n v="25341"/>
    <n v="5000"/>
    <n v="703"/>
    <s v="B"/>
    <n v="1.2999999999999999E-2"/>
    <n v="1"/>
    <n v="307"/>
    <m/>
    <s v="ALSO SEE TAGCODES 180484-85,87."/>
    <s v="R-Harrison R"/>
    <s v="H-Chehalis River H"/>
    <x v="14"/>
    <s v="BC"/>
    <s v="FRTH"/>
    <s v="LWFR"/>
    <s v="N"/>
    <n v="0.47568186510990557"/>
    <m/>
  </r>
  <r>
    <s v="T"/>
    <n v="4.0999999999999996"/>
    <n v="20171204"/>
    <s v="CDFO"/>
    <s v="CDFO"/>
    <n v="3"/>
    <s v="183195"/>
    <n v="12"/>
    <m/>
    <m/>
    <m/>
    <m/>
    <n v="1"/>
    <n v="2"/>
    <x v="35"/>
    <n v="20140528"/>
    <n v="20140528"/>
    <s v="2FS  TOMFR1958"/>
    <s v="2FS  TOMFH1958"/>
    <s v="2FS  TOMFS1958"/>
    <x v="1"/>
    <s v="H"/>
    <s v="P"/>
    <s v="MX"/>
    <n v="8.64"/>
    <n v="89"/>
    <s v="N"/>
    <n v="5000"/>
    <n v="34715"/>
    <m/>
    <m/>
    <n v="0"/>
    <n v="1670"/>
    <n v="5000"/>
    <n v="1074"/>
    <s v="B"/>
    <n v="0.03"/>
    <m/>
    <m/>
    <m/>
    <m/>
    <s v="R-Shuswap R Middle"/>
    <s v="H-Shuswap River, Middle,"/>
    <x v="11"/>
    <s v="BC"/>
    <s v="FRTH"/>
    <s v="TOMF"/>
    <s v="N"/>
    <n v="4.8106006049258243E-2"/>
    <m/>
  </r>
  <r>
    <s v="T"/>
    <n v="4.0999999999999996"/>
    <n v="20171204"/>
    <s v="CDFO"/>
    <s v="CDFO"/>
    <n v="3"/>
    <s v="182778"/>
    <n v="12"/>
    <m/>
    <m/>
    <m/>
    <m/>
    <n v="1"/>
    <n v="2"/>
    <x v="35"/>
    <n v="20140514"/>
    <n v="20140515"/>
    <s v="2FS  TOMFR0161"/>
    <s v="2FS  TOMFH1958"/>
    <s v="2FS  TOMFS0161"/>
    <x v="1"/>
    <s v="H"/>
    <s v="P"/>
    <s v="FR"/>
    <n v="5.19"/>
    <n v="75"/>
    <s v="N"/>
    <n v="5000"/>
    <n v="54562"/>
    <m/>
    <m/>
    <n v="0"/>
    <n v="2153"/>
    <n v="5000"/>
    <n v="1687"/>
    <s v="B"/>
    <n v="0.03"/>
    <n v="30"/>
    <n v="200"/>
    <m/>
    <m/>
    <s v="R-Shuswap R Low"/>
    <s v="H-Shuswap River, Middle,"/>
    <x v="1"/>
    <s v="BC"/>
    <s v="FRTH"/>
    <s v="TOMF"/>
    <s v="N"/>
    <n v="3.9459697225175033E-2"/>
    <m/>
  </r>
  <r>
    <s v="T"/>
    <n v="4.0999999999999996"/>
    <n v="20171204"/>
    <s v="CDFO"/>
    <s v="CDFO"/>
    <n v="3"/>
    <s v="182779"/>
    <n v="12"/>
    <m/>
    <m/>
    <m/>
    <m/>
    <n v="1"/>
    <n v="2"/>
    <x v="35"/>
    <n v="20140514"/>
    <n v="20140515"/>
    <s v="2FS  TOMFR0161"/>
    <s v="2FS  TOMFH1958"/>
    <s v="2FS  TOMFS0161"/>
    <x v="1"/>
    <s v="H"/>
    <s v="P"/>
    <s v="FR"/>
    <n v="5.19"/>
    <n v="75"/>
    <s v="N"/>
    <n v="5000"/>
    <n v="55705"/>
    <m/>
    <m/>
    <n v="0"/>
    <n v="2186"/>
    <n v="5000"/>
    <n v="1428"/>
    <s v="B"/>
    <n v="2.5000000000000001E-2"/>
    <n v="26"/>
    <n v="200"/>
    <m/>
    <m/>
    <s v="R-Shuswap R Low"/>
    <s v="H-Shuswap River, Middle,"/>
    <x v="1"/>
    <s v="BC"/>
    <s v="FRTH"/>
    <s v="TOMF"/>
    <s v="N"/>
    <n v="3.9242437842204471E-2"/>
    <m/>
  </r>
  <r>
    <s v="T"/>
    <n v="4.0999999999999996"/>
    <n v="20171204"/>
    <s v="CDFO"/>
    <s v="CDFO"/>
    <n v="3"/>
    <s v="182780"/>
    <n v="12"/>
    <m/>
    <m/>
    <m/>
    <m/>
    <n v="1"/>
    <n v="2"/>
    <x v="35"/>
    <n v="20140514"/>
    <n v="20140515"/>
    <s v="2FS  TOMFR0161"/>
    <s v="2FS  TOMFH1958"/>
    <s v="2FS  TOMFS0161"/>
    <x v="1"/>
    <s v="H"/>
    <s v="P"/>
    <s v="FR"/>
    <n v="5.19"/>
    <n v="75"/>
    <s v="N"/>
    <n v="5000"/>
    <n v="55253"/>
    <m/>
    <m/>
    <n v="0"/>
    <n v="2169"/>
    <n v="5000"/>
    <n v="1417"/>
    <s v="B"/>
    <n v="2.5000000000000001E-2"/>
    <n v="23"/>
    <n v="200"/>
    <m/>
    <m/>
    <s v="R-Shuswap R Low"/>
    <s v="H-Shuswap River, Middle,"/>
    <x v="1"/>
    <s v="BC"/>
    <s v="FRTH"/>
    <s v="TOMF"/>
    <s v="N"/>
    <n v="3.9255787016089623E-2"/>
    <m/>
  </r>
  <r>
    <s v="N"/>
    <n v="4.0999999999999996"/>
    <n v="20171204"/>
    <s v="CDFO"/>
    <s v="CDFO"/>
    <n v="3"/>
    <s v="!03NOCN0983"/>
    <m/>
    <m/>
    <m/>
    <m/>
    <m/>
    <n v="1"/>
    <n v="2"/>
    <x v="31"/>
    <n v="20100626"/>
    <n v="20100626"/>
    <s v="2FS  TOMFR0161"/>
    <s v="2FS  TOMFH0289"/>
    <s v="2FS  TOMFS0161"/>
    <x v="1"/>
    <s v="H"/>
    <s v="P"/>
    <m/>
    <n v="3"/>
    <m/>
    <s v="N"/>
    <m/>
    <m/>
    <m/>
    <m/>
    <n v="0"/>
    <n v="170000"/>
    <m/>
    <m/>
    <m/>
    <m/>
    <m/>
    <m/>
    <m/>
    <m/>
    <s v="R-Shuswap R Low"/>
    <s v="H-Kingfisher Creek/ TOMF"/>
    <x v="1"/>
    <s v="BC"/>
    <s v="FRTH"/>
    <s v="TOMF"/>
    <s v="N"/>
    <s v=""/>
    <m/>
  </r>
  <r>
    <s v="N"/>
    <n v="4.0999999999999996"/>
    <n v="20171204"/>
    <s v="CDFO"/>
    <s v="CDFO"/>
    <n v="3"/>
    <s v="!03NOCN07114"/>
    <m/>
    <m/>
    <m/>
    <m/>
    <m/>
    <n v="1"/>
    <n v="3"/>
    <x v="27"/>
    <n v="20080430"/>
    <n v="20080430"/>
    <s v="2FS  LWFRR0302"/>
    <s v="2FS  LWFRH0302"/>
    <s v="2FS  LWFRS0107"/>
    <x v="1"/>
    <s v="H"/>
    <s v="P"/>
    <s v="FR"/>
    <n v="4"/>
    <m/>
    <s v="N"/>
    <m/>
    <m/>
    <m/>
    <m/>
    <n v="0"/>
    <n v="200000"/>
    <m/>
    <m/>
    <m/>
    <m/>
    <m/>
    <m/>
    <m/>
    <m/>
    <s v="R-Alouette R S"/>
    <s v="H-Alouette River, South H"/>
    <x v="9"/>
    <s v="BC"/>
    <s v="FRTH"/>
    <s v="LWFR"/>
    <s v="N"/>
    <s v=""/>
    <m/>
  </r>
  <r>
    <s v="T"/>
    <n v="4.0999999999999996"/>
    <n v="20171204"/>
    <s v="CDFO"/>
    <s v="CDFO"/>
    <n v="3"/>
    <s v="183472"/>
    <n v="12"/>
    <m/>
    <m/>
    <m/>
    <m/>
    <n v="1"/>
    <n v="1"/>
    <x v="36"/>
    <n v="20140422"/>
    <n v="20140423"/>
    <s v="2FS  TOMMR0253"/>
    <s v="2FS  TOMMH0160"/>
    <s v="2FS  TOMMS0253"/>
    <x v="3"/>
    <s v="H"/>
    <s v="P"/>
    <s v="FR"/>
    <n v="14.08"/>
    <n v="108"/>
    <s v="N"/>
    <n v="5000"/>
    <n v="56161"/>
    <m/>
    <m/>
    <n v="0"/>
    <n v="7579"/>
    <n v="5000"/>
    <n v="459"/>
    <s v="B"/>
    <n v="8.0999999999999996E-3"/>
    <n v="197"/>
    <n v="1113"/>
    <m/>
    <m/>
    <s v="R-Nicola R"/>
    <s v="H-Spius Creek H"/>
    <x v="7"/>
    <s v="BC"/>
    <s v="FRTH"/>
    <s v="TOMM"/>
    <s v="N"/>
    <n v="0.13495130072470218"/>
    <m/>
  </r>
  <r>
    <s v="T"/>
    <n v="4.0999999999999996"/>
    <n v="20171204"/>
    <s v="CDFO"/>
    <s v="CDFO"/>
    <n v="3"/>
    <s v="183270"/>
    <n v="12"/>
    <m/>
    <m/>
    <m/>
    <m/>
    <n v="1"/>
    <n v="3"/>
    <x v="35"/>
    <n v="20140515"/>
    <n v="20140616"/>
    <s v="2FS  LWFRR0107"/>
    <s v="2FS  LWFRH0107"/>
    <s v="2FS  LWFRS0107"/>
    <x v="1"/>
    <s v="H"/>
    <s v="P"/>
    <s v="FR"/>
    <n v="4.1500000000000004"/>
    <m/>
    <s v="N"/>
    <n v="5000"/>
    <n v="47084"/>
    <m/>
    <m/>
    <n v="0"/>
    <n v="212243"/>
    <n v="5000"/>
    <n v="2767"/>
    <s v="B"/>
    <n v="5.5500000000000001E-2"/>
    <n v="44"/>
    <n v="1017"/>
    <m/>
    <m/>
    <s v="R-Chilliwack R"/>
    <s v="H-Chilliwack River H"/>
    <x v="9"/>
    <s v="BC"/>
    <s v="FRTH"/>
    <s v="LWFR"/>
    <s v="N"/>
    <n v="4.507752102625096"/>
    <m/>
  </r>
  <r>
    <s v="T"/>
    <n v="4.0999999999999996"/>
    <n v="20171204"/>
    <s v="CDFO"/>
    <s v="CDFO"/>
    <n v="3"/>
    <s v="183272"/>
    <n v="12"/>
    <m/>
    <m/>
    <m/>
    <m/>
    <n v="1"/>
    <n v="3"/>
    <x v="35"/>
    <n v="20140515"/>
    <n v="20140616"/>
    <s v="2FS  LWFRR0107"/>
    <s v="2FS  LWFRH0107"/>
    <s v="2FS  LWFRS0107"/>
    <x v="1"/>
    <s v="H"/>
    <s v="P"/>
    <s v="FR"/>
    <n v="4.1500000000000004"/>
    <m/>
    <s v="N"/>
    <n v="5000"/>
    <n v="49253"/>
    <m/>
    <m/>
    <n v="0"/>
    <n v="212242"/>
    <n v="5000"/>
    <n v="584"/>
    <s v="B"/>
    <n v="1.17E-2"/>
    <n v="44"/>
    <n v="1007"/>
    <m/>
    <m/>
    <s v="R-Chilliwack R"/>
    <s v="H-Chilliwack River H"/>
    <x v="9"/>
    <s v="BC"/>
    <s v="FRTH"/>
    <s v="LWFR"/>
    <s v="N"/>
    <n v="4.3092197429598196"/>
    <m/>
  </r>
  <r>
    <s v="T"/>
    <n v="4.0999999999999996"/>
    <n v="20171204"/>
    <s v="CDFO"/>
    <s v="CDFO"/>
    <n v="3"/>
    <s v="186352"/>
    <n v="12"/>
    <m/>
    <m/>
    <m/>
    <m/>
    <n v="1"/>
    <n v="2"/>
    <x v="27"/>
    <n v="20080514"/>
    <n v="20080515"/>
    <s v="2FS  TOMFR0161"/>
    <s v="2FS  TOMFH1958"/>
    <s v="2FS  TOMFS0161"/>
    <x v="1"/>
    <s v="H"/>
    <s v="P"/>
    <m/>
    <n v="5.54"/>
    <n v="78"/>
    <s v="N"/>
    <n v="5000"/>
    <n v="23944"/>
    <m/>
    <m/>
    <n v="0"/>
    <n v="20767"/>
    <n v="5000"/>
    <n v="741"/>
    <m/>
    <n v="0.03"/>
    <n v="30"/>
    <n v="100"/>
    <m/>
    <s v="SEE 186162.  LENGTH AND WEIGHT AVERAGED OVER ALL 12 RELEASES."/>
    <s v="R-Shuswap R Low"/>
    <s v="H-Shuswap River, Middle,"/>
    <x v="1"/>
    <s v="BC"/>
    <s v="FRTH"/>
    <s v="TOMF"/>
    <s v="N"/>
    <n v="0.86731540260608087"/>
    <m/>
  </r>
  <r>
    <s v="T"/>
    <n v="4.0999999999999996"/>
    <n v="20171204"/>
    <s v="CDFO"/>
    <s v="CDFO"/>
    <n v="3"/>
    <s v="186353"/>
    <n v="12"/>
    <m/>
    <m/>
    <m/>
    <m/>
    <n v="1"/>
    <n v="2"/>
    <x v="27"/>
    <n v="20080514"/>
    <n v="20080515"/>
    <s v="2FS  TOMFR0161"/>
    <s v="2FS  TOMFH1958"/>
    <s v="2FS  TOMFS0161"/>
    <x v="1"/>
    <s v="H"/>
    <s v="P"/>
    <m/>
    <n v="5.54"/>
    <n v="78"/>
    <s v="N"/>
    <n v="5000"/>
    <n v="24964"/>
    <m/>
    <m/>
    <n v="0"/>
    <n v="21651"/>
    <n v="5000"/>
    <n v="772"/>
    <m/>
    <n v="0.03"/>
    <n v="28"/>
    <n v="100"/>
    <m/>
    <s v="SEE 186162 AND 186352."/>
    <s v="R-Shuswap R Low"/>
    <s v="H-Shuswap River, Middle,"/>
    <x v="1"/>
    <s v="BC"/>
    <s v="FRTH"/>
    <s v="TOMF"/>
    <s v="N"/>
    <n v="0.86728889601025472"/>
    <m/>
  </r>
  <r>
    <s v="T"/>
    <n v="4.0999999999999996"/>
    <n v="20171204"/>
    <s v="CDFO"/>
    <s v="CDFO"/>
    <n v="3"/>
    <s v="186355"/>
    <n v="12"/>
    <m/>
    <m/>
    <m/>
    <m/>
    <n v="1"/>
    <n v="2"/>
    <x v="27"/>
    <n v="20080514"/>
    <n v="20080515"/>
    <s v="2FS  TOMFR0161"/>
    <s v="2FS  TOMFH1958"/>
    <s v="2FS  TOMFS0161"/>
    <x v="1"/>
    <s v="H"/>
    <s v="P"/>
    <m/>
    <n v="5.54"/>
    <n v="78"/>
    <s v="N"/>
    <n v="5000"/>
    <n v="24667"/>
    <m/>
    <m/>
    <n v="0"/>
    <n v="21393"/>
    <n v="5000"/>
    <n v="763"/>
    <m/>
    <n v="0.03"/>
    <n v="26"/>
    <n v="100"/>
    <m/>
    <s v="SEE 186162 AND 186352 COMMENTS."/>
    <s v="R-Shuswap R Low"/>
    <s v="H-Shuswap River, Middle,"/>
    <x v="1"/>
    <s v="BC"/>
    <s v="FRTH"/>
    <s v="TOMF"/>
    <s v="N"/>
    <n v="0.86727206389102851"/>
    <m/>
  </r>
  <r>
    <s v="T"/>
    <n v="4.0999999999999996"/>
    <n v="20171204"/>
    <s v="CDFO"/>
    <s v="CDFO"/>
    <n v="3"/>
    <s v="186357"/>
    <n v="12"/>
    <m/>
    <m/>
    <m/>
    <m/>
    <n v="1"/>
    <n v="2"/>
    <x v="27"/>
    <n v="20080514"/>
    <n v="20080515"/>
    <s v="2FS  TOMFR0161"/>
    <s v="2FS  TOMFH1958"/>
    <s v="2FS  TOMFS0161"/>
    <x v="1"/>
    <s v="H"/>
    <s v="P"/>
    <m/>
    <n v="5.54"/>
    <n v="78"/>
    <s v="N"/>
    <n v="5000"/>
    <n v="25057"/>
    <m/>
    <m/>
    <n v="0"/>
    <n v="21732"/>
    <n v="5000"/>
    <n v="511"/>
    <m/>
    <n v="0.02"/>
    <n v="22"/>
    <n v="100"/>
    <m/>
    <s v="SEE 186162 AND 186352 COMMENTS."/>
    <s v="R-Shuswap R Low"/>
    <s v="H-Shuswap River, Middle,"/>
    <x v="1"/>
    <s v="BC"/>
    <s v="FRTH"/>
    <s v="TOMF"/>
    <s v="N"/>
    <n v="0.86730255018557689"/>
    <m/>
  </r>
  <r>
    <s v="T"/>
    <n v="4.0999999999999996"/>
    <n v="20171204"/>
    <s v="CDFO"/>
    <s v="CDFO"/>
    <n v="3"/>
    <s v="186358"/>
    <n v="12"/>
    <m/>
    <m/>
    <m/>
    <m/>
    <n v="1"/>
    <n v="2"/>
    <x v="27"/>
    <n v="20080514"/>
    <n v="20080515"/>
    <s v="2FS  TOMFR0161"/>
    <s v="2FS  TOMFH1958"/>
    <s v="2FS  TOMFS0161"/>
    <x v="1"/>
    <s v="H"/>
    <s v="P"/>
    <m/>
    <n v="5.54"/>
    <n v="78"/>
    <s v="N"/>
    <n v="5000"/>
    <n v="24997"/>
    <m/>
    <m/>
    <n v="0"/>
    <n v="21680"/>
    <n v="5000"/>
    <n v="510"/>
    <m/>
    <n v="0.02"/>
    <n v="20"/>
    <n v="100"/>
    <m/>
    <s v="SEE 186162 AND 186352 COMMENTS."/>
    <s v="R-Shuswap R Low"/>
    <s v="H-Shuswap River, Middle,"/>
    <x v="1"/>
    <s v="BC"/>
    <s v="FRTH"/>
    <s v="TOMF"/>
    <s v="N"/>
    <n v="0.86730407648917873"/>
    <m/>
  </r>
  <r>
    <s v="T"/>
    <n v="4.0999999999999996"/>
    <n v="20171204"/>
    <s v="CDFO"/>
    <s v="CDFO"/>
    <n v="3"/>
    <s v="186359"/>
    <n v="12"/>
    <m/>
    <m/>
    <m/>
    <m/>
    <n v="1"/>
    <n v="2"/>
    <x v="27"/>
    <n v="20080514"/>
    <n v="20080515"/>
    <s v="2FS  TOMFR0161"/>
    <s v="2FS  TOMFH1958"/>
    <s v="2FS  TOMFS0161"/>
    <x v="1"/>
    <s v="H"/>
    <s v="P"/>
    <m/>
    <n v="5.54"/>
    <n v="78"/>
    <s v="N"/>
    <n v="5000"/>
    <n v="25015"/>
    <m/>
    <m/>
    <n v="0"/>
    <n v="21695"/>
    <n v="5000"/>
    <n v="511"/>
    <m/>
    <n v="0.02"/>
    <n v="19"/>
    <n v="100"/>
    <m/>
    <s v="SEE 186162 AND 186352 COMMENTS."/>
    <s v="R-Shuswap R Low"/>
    <s v="H-Shuswap River, Middle,"/>
    <x v="1"/>
    <s v="BC"/>
    <s v="FRTH"/>
    <s v="TOMF"/>
    <s v="N"/>
    <n v="0.86727963222066762"/>
    <m/>
  </r>
  <r>
    <s v="T"/>
    <n v="4.0999999999999996"/>
    <n v="20171204"/>
    <s v="CDFO"/>
    <s v="CDFO"/>
    <n v="3"/>
    <s v="186360"/>
    <n v="12"/>
    <m/>
    <m/>
    <m/>
    <m/>
    <n v="1"/>
    <n v="2"/>
    <x v="27"/>
    <n v="20080514"/>
    <n v="20080515"/>
    <s v="2FS  TOMFR0161"/>
    <s v="2FS  TOMFH1958"/>
    <s v="2FS  TOMFS0161"/>
    <x v="1"/>
    <s v="H"/>
    <s v="P"/>
    <m/>
    <n v="5.54"/>
    <n v="78"/>
    <s v="N"/>
    <n v="5000"/>
    <n v="25053"/>
    <m/>
    <m/>
    <n v="0"/>
    <n v="21728"/>
    <n v="5000"/>
    <n v="511"/>
    <m/>
    <n v="0.02"/>
    <n v="18"/>
    <n v="100"/>
    <m/>
    <s v="SEE 186162 AND 186352 COMMENTS."/>
    <s v="R-Shuswap R Low"/>
    <s v="H-Shuswap River, Middle,"/>
    <x v="1"/>
    <s v="BC"/>
    <s v="FRTH"/>
    <s v="TOMF"/>
    <s v="N"/>
    <n v="0.86728136350936014"/>
    <m/>
  </r>
  <r>
    <s v="T"/>
    <n v="4.0999999999999996"/>
    <n v="20171204"/>
    <s v="CDFO"/>
    <s v="CDFO"/>
    <n v="3"/>
    <s v="186361"/>
    <n v="12"/>
    <m/>
    <m/>
    <m/>
    <m/>
    <n v="1"/>
    <n v="2"/>
    <x v="27"/>
    <n v="20080514"/>
    <n v="20080515"/>
    <s v="2FS  TOMFR0161"/>
    <s v="2FS  TOMFH1958"/>
    <s v="2FS  TOMFS0161"/>
    <x v="1"/>
    <s v="H"/>
    <s v="P"/>
    <m/>
    <n v="5.54"/>
    <n v="78"/>
    <s v="N"/>
    <n v="5000"/>
    <n v="24994"/>
    <m/>
    <m/>
    <n v="0"/>
    <n v="21677"/>
    <n v="5000"/>
    <n v="510"/>
    <m/>
    <n v="0.02"/>
    <n v="17"/>
    <n v="100"/>
    <m/>
    <s v="SEE 186162 AND 186352 COMMENTS."/>
    <s v="R-Shuswap R Low"/>
    <s v="H-Shuswap River, Middle,"/>
    <x v="1"/>
    <s v="BC"/>
    <s v="FRTH"/>
    <s v="TOMF"/>
    <s v="N"/>
    <n v="0.86728814915579744"/>
    <m/>
  </r>
  <r>
    <s v="N"/>
    <n v="4.0999999999999996"/>
    <n v="20171204"/>
    <s v="CDFO"/>
    <s v="CDFO"/>
    <n v="3"/>
    <s v="!03NOCN09107"/>
    <m/>
    <m/>
    <m/>
    <m/>
    <m/>
    <n v="1"/>
    <n v="1"/>
    <x v="31"/>
    <n v="20110413"/>
    <n v="20110414"/>
    <s v="2FS  TOMMR1387"/>
    <s v="2FS  TOMMH0160"/>
    <s v="2FS  TOMMS1387"/>
    <x v="3"/>
    <s v="H"/>
    <s v="P"/>
    <s v="FR"/>
    <n v="31.62"/>
    <n v="135"/>
    <s v="N"/>
    <m/>
    <m/>
    <m/>
    <m/>
    <n v="0"/>
    <n v="23284"/>
    <m/>
    <m/>
    <s v="B"/>
    <m/>
    <m/>
    <m/>
    <m/>
    <m/>
    <s v="R-Coldwater R"/>
    <s v="H-Spius Creek H"/>
    <x v="17"/>
    <s v="BC"/>
    <s v="FRTH"/>
    <s v="TOMM"/>
    <s v="N"/>
    <s v=""/>
    <m/>
  </r>
  <r>
    <s v="N"/>
    <n v="4.0999999999999996"/>
    <n v="20171204"/>
    <s v="CDFO"/>
    <s v="CDFO"/>
    <n v="3"/>
    <s v="!03NOCN09108"/>
    <m/>
    <m/>
    <m/>
    <m/>
    <m/>
    <n v="1"/>
    <n v="1"/>
    <x v="31"/>
    <n v="20110418"/>
    <n v="20110421"/>
    <s v="2FS  TOMMR0160"/>
    <s v="2FS  TOMMH0160"/>
    <s v="2FS  TOMMS0160"/>
    <x v="3"/>
    <s v="H"/>
    <s v="P"/>
    <s v="FR"/>
    <n v="28.21"/>
    <n v="131"/>
    <s v="N"/>
    <m/>
    <m/>
    <m/>
    <m/>
    <n v="0"/>
    <n v="66192"/>
    <m/>
    <m/>
    <s v="B"/>
    <m/>
    <m/>
    <m/>
    <m/>
    <m/>
    <s v="R-Spius Cr"/>
    <s v="H-Spius Creek H"/>
    <x v="19"/>
    <s v="BC"/>
    <s v="FRTH"/>
    <s v="TOMM"/>
    <s v="N"/>
    <s v=""/>
    <m/>
  </r>
  <r>
    <s v="N"/>
    <n v="4.0999999999999996"/>
    <n v="20171204"/>
    <s v="CDFO"/>
    <s v="CDFO"/>
    <n v="3"/>
    <s v="!03NOCN09111"/>
    <m/>
    <m/>
    <m/>
    <m/>
    <m/>
    <n v="1"/>
    <n v="3"/>
    <x v="31"/>
    <n v="20100521"/>
    <n v="20100521"/>
    <s v="2FS  LWFRR6718"/>
    <s v="2FS  GSMSH0287"/>
    <s v="2FS  GSMSS0288"/>
    <x v="1"/>
    <s v="H"/>
    <s v="P"/>
    <m/>
    <n v="8"/>
    <m/>
    <s v="N"/>
    <m/>
    <m/>
    <m/>
    <m/>
    <n v="0"/>
    <n v="3000"/>
    <m/>
    <m/>
    <m/>
    <m/>
    <m/>
    <m/>
    <m/>
    <m/>
    <s v="R-McLennan Cr"/>
    <s v="H-Nicomekl River H"/>
    <x v="54"/>
    <s v="BC"/>
    <s v="FRTH"/>
    <s v="LWFR"/>
    <s v="N"/>
    <s v=""/>
    <m/>
  </r>
  <r>
    <s v="N"/>
    <n v="4.0999999999999996"/>
    <n v="20171204"/>
    <s v="CDFO"/>
    <s v="CDFO"/>
    <n v="3"/>
    <s v="!03NOCN1363"/>
    <m/>
    <m/>
    <m/>
    <m/>
    <m/>
    <n v="1"/>
    <n v="3"/>
    <x v="35"/>
    <n v="20140518"/>
    <n v="20140519"/>
    <s v="2FS  LWFRR0302"/>
    <s v="2FS  LWFRH0302"/>
    <s v="2FS  LWFRS0107"/>
    <x v="1"/>
    <s v="H"/>
    <s v="P"/>
    <s v="FR"/>
    <n v="3"/>
    <m/>
    <s v="N"/>
    <m/>
    <m/>
    <m/>
    <m/>
    <n v="0"/>
    <n v="47332"/>
    <m/>
    <m/>
    <s v="W"/>
    <m/>
    <m/>
    <m/>
    <m/>
    <s v="EARLY RELEASE DUE TO HIGH DENSITIES"/>
    <s v="R-Alouette R S"/>
    <s v="H-Alouette River, South H"/>
    <x v="9"/>
    <s v="BC"/>
    <s v="FRTH"/>
    <s v="LWFR"/>
    <s v="N"/>
    <s v=""/>
    <m/>
  </r>
  <r>
    <s v="N"/>
    <n v="4.0999999999999996"/>
    <n v="20171204"/>
    <s v="CDFO"/>
    <s v="CDFO"/>
    <n v="3"/>
    <s v="!03NOCN1364"/>
    <m/>
    <m/>
    <m/>
    <m/>
    <m/>
    <n v="1"/>
    <n v="3"/>
    <x v="35"/>
    <n v="20140610"/>
    <n v="20140613"/>
    <s v="2FS  LWFRR0302"/>
    <s v="2FS  LWFRH0302"/>
    <s v="2FS  LWFRS0107"/>
    <x v="1"/>
    <s v="H"/>
    <s v="P"/>
    <s v="FR"/>
    <n v="6"/>
    <m/>
    <s v="N"/>
    <m/>
    <m/>
    <m/>
    <m/>
    <n v="0"/>
    <n v="23065"/>
    <m/>
    <m/>
    <s v="W"/>
    <m/>
    <m/>
    <m/>
    <m/>
    <s v="LATE RELEASE GROUP AS PER M.FOY DIRECTION"/>
    <s v="R-Alouette R S"/>
    <s v="H-Alouette River, South H"/>
    <x v="9"/>
    <s v="BC"/>
    <s v="FRTH"/>
    <s v="LWFR"/>
    <s v="N"/>
    <s v=""/>
    <m/>
  </r>
  <r>
    <s v="N"/>
    <n v="4.0999999999999996"/>
    <n v="20171204"/>
    <s v="CDFO"/>
    <s v="CDFO"/>
    <n v="3"/>
    <s v="!03NOCN1365"/>
    <m/>
    <m/>
    <m/>
    <m/>
    <m/>
    <n v="1"/>
    <n v="3"/>
    <x v="35"/>
    <n v="20140617"/>
    <n v="20140618"/>
    <s v="2FS  LWFRR0499"/>
    <s v="2FS  LWFRH0302"/>
    <s v="2FS  LWFRS0107"/>
    <x v="1"/>
    <s v="H"/>
    <s v="P"/>
    <s v="FR"/>
    <n v="6.7"/>
    <m/>
    <s v="N"/>
    <m/>
    <m/>
    <m/>
    <m/>
    <n v="0"/>
    <n v="53621"/>
    <m/>
    <m/>
    <s v="W"/>
    <m/>
    <m/>
    <m/>
    <m/>
    <s v="LARGER SAMPLE WEIGHT CAUSED EXTRA TRIP FROM ALLCO TO COQUITLAM WATERSHED"/>
    <s v="R-Coquitlam R"/>
    <s v="H-Alouette River, South H"/>
    <x v="9"/>
    <s v="BC"/>
    <s v="FRTH"/>
    <s v="LWFR"/>
    <s v="N"/>
    <s v=""/>
    <m/>
  </r>
  <r>
    <s v="T"/>
    <n v="4.0999999999999996"/>
    <n v="20171204"/>
    <s v="CDFO"/>
    <s v="CDFO"/>
    <n v="3"/>
    <s v="182199"/>
    <n v="12"/>
    <m/>
    <m/>
    <m/>
    <m/>
    <n v="1"/>
    <n v="2"/>
    <x v="30"/>
    <n v="20120526"/>
    <n v="20120526"/>
    <s v="2FS  TOMFR1958"/>
    <s v="2FS  TOMFH1958"/>
    <s v="2FS  TOMFS1958"/>
    <x v="1"/>
    <s v="H"/>
    <s v="P"/>
    <s v="MX"/>
    <n v="8.19"/>
    <n v="88"/>
    <s v="N"/>
    <n v="5000"/>
    <n v="47912"/>
    <m/>
    <m/>
    <n v="0"/>
    <n v="9259"/>
    <n v="5000"/>
    <n v="1482"/>
    <s v="B"/>
    <n v="9.7000000000000003E-3"/>
    <m/>
    <m/>
    <m/>
    <m/>
    <s v="R-Shuswap R Middle"/>
    <s v="H-Shuswap River, Middle,"/>
    <x v="11"/>
    <s v="BC"/>
    <s v="FRTH"/>
    <s v="TOMF"/>
    <s v="N"/>
    <n v="0.19325012522958757"/>
    <m/>
  </r>
  <r>
    <s v="T"/>
    <n v="4.0999999999999996"/>
    <n v="20171204"/>
    <s v="CDFO"/>
    <s v="CDFO"/>
    <n v="3"/>
    <s v="183193"/>
    <n v="12"/>
    <m/>
    <m/>
    <m/>
    <m/>
    <n v="1"/>
    <n v="2"/>
    <x v="36"/>
    <n v="20130528"/>
    <n v="20130528"/>
    <s v="2FS  TOMFR1958"/>
    <s v="2FS  TOMFH1958"/>
    <s v="2FS  TOMFS1958"/>
    <x v="1"/>
    <s v="H"/>
    <s v="P"/>
    <s v="MX"/>
    <n v="9.7100000000000009"/>
    <n v="93"/>
    <s v="N"/>
    <n v="5000"/>
    <n v="57851"/>
    <m/>
    <m/>
    <n v="0"/>
    <n v="1533"/>
    <n v="5000"/>
    <n v="881"/>
    <s v="B"/>
    <n v="1.4999999999999999E-2"/>
    <n v="55"/>
    <n v="200"/>
    <m/>
    <m/>
    <s v="R-Shuswap R Middle"/>
    <s v="H-Shuswap River, Middle,"/>
    <x v="11"/>
    <s v="BC"/>
    <s v="FRTH"/>
    <s v="TOMF"/>
    <s v="N"/>
    <n v="2.6499109782026239E-2"/>
    <m/>
  </r>
  <r>
    <s v="N"/>
    <n v="4.0999999999999996"/>
    <n v="20171204"/>
    <s v="CDFO"/>
    <s v="CDFO"/>
    <n v="3"/>
    <s v="!03NOCN8652"/>
    <m/>
    <m/>
    <m/>
    <m/>
    <m/>
    <n v="1"/>
    <n v="1"/>
    <x v="9"/>
    <n v="19870515"/>
    <n v="19870515"/>
    <s v="2FS  UPFRR1625"/>
    <s v="2FS  UPFRH1651"/>
    <s v="2FS  UPFRS1625"/>
    <x v="1"/>
    <s v="H"/>
    <s v="B"/>
    <s v="FR"/>
    <n v="4"/>
    <m/>
    <s v="N"/>
    <m/>
    <m/>
    <m/>
    <m/>
    <n v="0"/>
    <n v="96"/>
    <m/>
    <m/>
    <m/>
    <m/>
    <m/>
    <m/>
    <m/>
    <m/>
    <s v="R-Salmon R/UPFR"/>
    <s v="H-Pr George (Mackenzie) S"/>
    <x v="8"/>
    <s v="BC"/>
    <s v="FRTH"/>
    <s v="UPFR"/>
    <s v="N"/>
    <s v=""/>
    <m/>
  </r>
  <r>
    <s v="T"/>
    <n v="4.0999999999999996"/>
    <n v="20171204"/>
    <s v="CDFO"/>
    <s v="CDFO"/>
    <n v="3"/>
    <s v="182216"/>
    <n v="0"/>
    <m/>
    <m/>
    <m/>
    <m/>
    <n v="1"/>
    <n v="1"/>
    <x v="34"/>
    <n v="20010426"/>
    <n v="20010527"/>
    <s v="2FS  TOMMR0253"/>
    <s v="2FS  TOMMH0160"/>
    <s v="2FS  TOMMS0253"/>
    <x v="3"/>
    <s v="H"/>
    <s v="P"/>
    <m/>
    <n v="14.76"/>
    <n v="108"/>
    <s v="N"/>
    <n v="5000"/>
    <n v="25704"/>
    <m/>
    <m/>
    <n v="0"/>
    <n v="14477"/>
    <n v="5000"/>
    <n v="260"/>
    <s v="W"/>
    <n v="0.01"/>
    <n v="30"/>
    <n v="300"/>
    <m/>
    <s v="EXTENDED REARING. SEE ALSO 182217/18."/>
    <s v="R-Nicola R"/>
    <s v="H-Spius Creek H"/>
    <x v="7"/>
    <s v="BC"/>
    <s v="FRTH"/>
    <s v="TOMM"/>
    <s v="N"/>
    <n v="0.56321973233737943"/>
    <m/>
  </r>
  <r>
    <s v="T"/>
    <n v="4.0999999999999996"/>
    <n v="20171204"/>
    <s v="CDFO"/>
    <s v="CDFO"/>
    <n v="3"/>
    <s v="182218"/>
    <n v="0"/>
    <m/>
    <m/>
    <m/>
    <m/>
    <n v="1"/>
    <n v="1"/>
    <x v="34"/>
    <n v="20010426"/>
    <n v="20010427"/>
    <s v="2FS  TOMMR0253"/>
    <s v="2FS  TOMMH0160"/>
    <s v="2FS  TOMMS0253"/>
    <x v="3"/>
    <s v="H"/>
    <s v="P"/>
    <m/>
    <n v="14.76"/>
    <n v="108"/>
    <s v="N"/>
    <n v="5000"/>
    <n v="24084"/>
    <m/>
    <m/>
    <n v="0"/>
    <n v="52660"/>
    <n v="5000"/>
    <n v="243"/>
    <s v="W"/>
    <n v="0.01"/>
    <n v="30"/>
    <n v="200"/>
    <m/>
    <s v="EXTENDED REARING. SEE ALSO 182216/17."/>
    <s v="R-Nicola R"/>
    <s v="H-Spius Creek H"/>
    <x v="7"/>
    <s v="BC"/>
    <s v="FRTH"/>
    <s v="TOMM"/>
    <s v="N"/>
    <n v="2.1865138681282179"/>
    <m/>
  </r>
  <r>
    <s v="N"/>
    <n v="4.0999999999999996"/>
    <n v="20171204"/>
    <s v="CDFO"/>
    <s v="CDFO"/>
    <n v="3"/>
    <s v="!03NOCN0921"/>
    <m/>
    <m/>
    <m/>
    <m/>
    <m/>
    <n v="1"/>
    <n v="2"/>
    <x v="31"/>
    <n v="20100528"/>
    <n v="20100528"/>
    <s v="2FS  LWFRR0458"/>
    <s v="2FS  LWFRH0150"/>
    <s v="2FS  LWFRS1155"/>
    <x v="1"/>
    <s v="H"/>
    <s v="P"/>
    <s v="FR"/>
    <n v="7.3"/>
    <m/>
    <s v="N"/>
    <m/>
    <m/>
    <m/>
    <m/>
    <n v="0"/>
    <n v="98027"/>
    <m/>
    <m/>
    <s v="B"/>
    <m/>
    <m/>
    <m/>
    <m/>
    <m/>
    <s v="R-Hope Sl"/>
    <s v="H-Inch Creek H"/>
    <x v="23"/>
    <s v="BC"/>
    <s v="FRTH"/>
    <s v="LWFR"/>
    <s v="N"/>
    <s v=""/>
    <m/>
  </r>
  <r>
    <s v="T"/>
    <n v="4.0999999999999996"/>
    <n v="20171204"/>
    <s v="CDFO"/>
    <s v="CDFO"/>
    <n v="3"/>
    <s v="186240"/>
    <n v="12"/>
    <m/>
    <m/>
    <s v="D"/>
    <s v="032008H00000396"/>
    <n v="1"/>
    <n v="3"/>
    <x v="27"/>
    <n v="20080520"/>
    <n v="20080530"/>
    <s v="2FS  LWFRR0107"/>
    <s v="2FS  LWFRH0107"/>
    <s v="2FS  LWFRS0107"/>
    <x v="1"/>
    <s v="H"/>
    <s v="P"/>
    <m/>
    <n v="6.2"/>
    <m/>
    <s v="N"/>
    <n v="5000"/>
    <n v="49673"/>
    <m/>
    <m/>
    <n v="0"/>
    <n v="278696"/>
    <n v="5000"/>
    <n v="447"/>
    <m/>
    <n v="8.8999999999999999E-3"/>
    <n v="43"/>
    <n v="1016"/>
    <m/>
    <s v="AD-CLIPPED PORTION OF DIT PAIR. SEE 186241 FOR CWT-ONLY PORTION OF DIT PAIR."/>
    <s v="R-Chilliwack R"/>
    <s v="H-Chilliwack River H"/>
    <x v="9"/>
    <s v="BC"/>
    <s v="FRTH"/>
    <s v="LWFR"/>
    <s v="N"/>
    <n v="5.6106134117126008"/>
    <m/>
  </r>
  <r>
    <s v="N"/>
    <n v="4.0999999999999996"/>
    <n v="20171204"/>
    <s v="CDFO"/>
    <s v="CDFO"/>
    <n v="3"/>
    <s v="!03NOCN0560"/>
    <m/>
    <m/>
    <m/>
    <m/>
    <m/>
    <n v="1"/>
    <n v="3"/>
    <x v="14"/>
    <n v="20051211"/>
    <n v="20051211"/>
    <s v="2FS  LWFRR0107"/>
    <s v="2FS  LWFRH0107"/>
    <s v="2FS  LWFRS0107"/>
    <x v="5"/>
    <s v="H"/>
    <s v="B"/>
    <m/>
    <m/>
    <m/>
    <s v="N"/>
    <m/>
    <m/>
    <m/>
    <m/>
    <n v="0"/>
    <n v="202807"/>
    <m/>
    <m/>
    <s v="B"/>
    <m/>
    <m/>
    <m/>
    <m/>
    <s v="EGG PLANT TO SIDE CHAN 3 KM UPSTREAM VEDDER CROSSING"/>
    <s v="R-Chilliwack R"/>
    <s v="H-Chilliwack River H"/>
    <x v="9"/>
    <s v="BC"/>
    <s v="FRTH"/>
    <s v="LWFR"/>
    <s v="N"/>
    <s v=""/>
    <m/>
  </r>
  <r>
    <s v="T"/>
    <n v="4.0999999999999996"/>
    <n v="20171204"/>
    <s v="CDFO"/>
    <s v="CDFO"/>
    <n v="3"/>
    <s v="024052"/>
    <n v="0"/>
    <m/>
    <m/>
    <m/>
    <m/>
    <n v="1"/>
    <n v="3"/>
    <x v="3"/>
    <n v="198606"/>
    <n v="19860626"/>
    <s v="2FS  LWFRR0154"/>
    <s v="2FS  LWFRH0154"/>
    <s v="2FS  LWFRS0224"/>
    <x v="1"/>
    <s v="H"/>
    <s v="B"/>
    <m/>
    <n v="5.4"/>
    <m/>
    <s v="N"/>
    <n v="5000"/>
    <n v="24456"/>
    <m/>
    <m/>
    <n v="5000"/>
    <n v="756"/>
    <m/>
    <m/>
    <m/>
    <n v="0.03"/>
    <n v="14"/>
    <m/>
    <m/>
    <s v="TIME OF RELEASE 4: REPLICATE WITH 02/40/51"/>
    <s v="R-Chehalis R"/>
    <s v="H-Chehalis River H"/>
    <x v="3"/>
    <s v="BC"/>
    <s v="FRTH"/>
    <s v="LWFR"/>
    <s v="N"/>
    <n v="3.0912659470068694E-2"/>
    <m/>
  </r>
  <r>
    <s v="N"/>
    <n v="4.0999999999999996"/>
    <n v="20171204"/>
    <s v="CDFO"/>
    <s v="CDFO"/>
    <n v="3"/>
    <s v="!03NOCN0607"/>
    <m/>
    <m/>
    <m/>
    <m/>
    <m/>
    <n v="1"/>
    <n v="3"/>
    <x v="22"/>
    <n v="20070529"/>
    <n v="20070529"/>
    <s v="2FS  LWFRR0244"/>
    <s v="2FS  LWFRH0150"/>
    <s v="2FS  LWFRS0244"/>
    <x v="1"/>
    <s v="H"/>
    <s v="P"/>
    <m/>
    <n v="6"/>
    <n v="84"/>
    <s v="N"/>
    <m/>
    <m/>
    <m/>
    <m/>
    <n v="0"/>
    <n v="112446"/>
    <m/>
    <m/>
    <s v="B"/>
    <m/>
    <m/>
    <m/>
    <m/>
    <s v="THE GROUP WAS FED BIO-VITA THROUGHOUT REARING."/>
    <s v="R-Stave R"/>
    <s v="H-Inch Creek H"/>
    <x v="13"/>
    <s v="BC"/>
    <s v="FRTH"/>
    <s v="LWFR"/>
    <s v="N"/>
    <s v=""/>
    <m/>
  </r>
  <r>
    <s v="T"/>
    <n v="4.0999999999999996"/>
    <n v="20171204"/>
    <s v="CDFO"/>
    <s v="CDFO"/>
    <n v="3"/>
    <s v="182395"/>
    <n v="12"/>
    <m/>
    <m/>
    <m/>
    <m/>
    <n v="1"/>
    <n v="2"/>
    <x v="36"/>
    <n v="20130513"/>
    <n v="20130515"/>
    <s v="2FS  TOMFR0161"/>
    <s v="2FS  TOMFH1958"/>
    <s v="2FS  TOMFS0161"/>
    <x v="1"/>
    <s v="H"/>
    <s v="P"/>
    <s v="FR"/>
    <n v="6.36"/>
    <n v="81"/>
    <s v="N"/>
    <n v="5000"/>
    <n v="55406"/>
    <m/>
    <m/>
    <n v="0"/>
    <n v="1273"/>
    <n v="5000"/>
    <n v="943"/>
    <s v="B"/>
    <n v="1.7000000000000001E-2"/>
    <n v="18"/>
    <n v="200"/>
    <m/>
    <m/>
    <s v="R-Shuswap R Low"/>
    <s v="H-Shuswap River, Middle,"/>
    <x v="1"/>
    <s v="BC"/>
    <s v="FRTH"/>
    <s v="TOMF"/>
    <s v="N"/>
    <n v="2.2975850990867415E-2"/>
    <m/>
  </r>
  <r>
    <s v="N"/>
    <n v="4.0999999999999996"/>
    <n v="20171204"/>
    <s v="CDFO"/>
    <s v="CDFO"/>
    <n v="3"/>
    <s v="!03NOCN1272"/>
    <m/>
    <m/>
    <m/>
    <m/>
    <m/>
    <n v="1"/>
    <n v="3"/>
    <x v="36"/>
    <n v="20130430"/>
    <n v="20130503"/>
    <s v="2FS  LWFRR0302"/>
    <s v="2FS  LWFRH0302"/>
    <s v="2FS  LWFRS0107"/>
    <x v="1"/>
    <s v="H"/>
    <s v="P"/>
    <s v="FR"/>
    <n v="2.2000000000000002"/>
    <m/>
    <s v="N"/>
    <m/>
    <m/>
    <m/>
    <m/>
    <n v="0"/>
    <n v="620"/>
    <m/>
    <m/>
    <s v="W"/>
    <m/>
    <m/>
    <m/>
    <m/>
    <m/>
    <s v="R-Alouette R S"/>
    <s v="H-Alouette River, South H"/>
    <x v="9"/>
    <s v="BC"/>
    <s v="FRTH"/>
    <s v="LWFR"/>
    <s v="N"/>
    <s v=""/>
    <m/>
  </r>
  <r>
    <s v="T"/>
    <n v="4.0999999999999996"/>
    <n v="20171204"/>
    <s v="CDFO"/>
    <s v="CDFO"/>
    <n v="3"/>
    <s v="182390"/>
    <n v="12"/>
    <m/>
    <m/>
    <m/>
    <m/>
    <n v="1"/>
    <n v="1"/>
    <x v="30"/>
    <n v="20130418"/>
    <n v="20130419"/>
    <s v="2FS  TOMMR0253"/>
    <s v="2FS  TOMMH0160"/>
    <s v="2FS  TOMMS0253"/>
    <x v="3"/>
    <s v="H"/>
    <s v="P"/>
    <s v="FR"/>
    <n v="17.27"/>
    <n v="113"/>
    <s v="N"/>
    <n v="5000"/>
    <n v="53536"/>
    <m/>
    <m/>
    <n v="5000"/>
    <n v="1732"/>
    <m/>
    <m/>
    <s v="B"/>
    <n v="3.1300000000000001E-2"/>
    <n v="202"/>
    <n v="1021"/>
    <m/>
    <m/>
    <s v="R-Nicola R"/>
    <s v="H-Spius Creek H"/>
    <x v="7"/>
    <s v="BC"/>
    <s v="FRTH"/>
    <s v="TOMM"/>
    <s v="N"/>
    <n v="3.2352062163777645E-2"/>
    <m/>
  </r>
  <r>
    <s v="T"/>
    <n v="4.0999999999999996"/>
    <n v="20171204"/>
    <s v="CDFO"/>
    <s v="CDFO"/>
    <n v="3"/>
    <s v="182391"/>
    <n v="12"/>
    <m/>
    <m/>
    <m/>
    <m/>
    <n v="1"/>
    <n v="1"/>
    <x v="30"/>
    <n v="20130422"/>
    <n v="20130422"/>
    <s v="2FS  TOMMR0253"/>
    <s v="2FS  TOMMH0160"/>
    <s v="2FS  TOMMS0253"/>
    <x v="3"/>
    <s v="H"/>
    <s v="P"/>
    <s v="FR"/>
    <n v="17.670000000000002"/>
    <n v="114"/>
    <s v="N"/>
    <n v="5000"/>
    <n v="53828"/>
    <m/>
    <m/>
    <n v="5000"/>
    <n v="1244"/>
    <m/>
    <m/>
    <s v="B"/>
    <n v="2.2599999999999999E-2"/>
    <n v="201"/>
    <n v="841"/>
    <m/>
    <m/>
    <s v="R-Nicola R"/>
    <s v="H-Spius Creek H"/>
    <x v="7"/>
    <s v="BC"/>
    <s v="FRTH"/>
    <s v="TOMM"/>
    <s v="N"/>
    <n v="2.3110648733001411E-2"/>
    <m/>
  </r>
  <r>
    <s v="T"/>
    <n v="4.0999999999999996"/>
    <n v="20171204"/>
    <s v="CDFO"/>
    <s v="CDFO"/>
    <n v="3"/>
    <s v="182394"/>
    <n v="12"/>
    <m/>
    <m/>
    <m/>
    <m/>
    <n v="1"/>
    <n v="2"/>
    <x v="36"/>
    <n v="20130513"/>
    <n v="20130515"/>
    <s v="2FS  TOMFR0161"/>
    <s v="2FS  TOMFH1958"/>
    <s v="2FS  TOMFS0161"/>
    <x v="1"/>
    <s v="H"/>
    <s v="P"/>
    <s v="FR"/>
    <n v="6.36"/>
    <n v="81"/>
    <s v="N"/>
    <n v="5000"/>
    <n v="55490"/>
    <m/>
    <m/>
    <n v="0"/>
    <n v="1279"/>
    <n v="5000"/>
    <n v="1132"/>
    <s v="B"/>
    <n v="0.02"/>
    <n v="16"/>
    <n v="200"/>
    <m/>
    <m/>
    <s v="R-Shuswap R Low"/>
    <s v="H-Shuswap River, Middle,"/>
    <x v="1"/>
    <s v="BC"/>
    <s v="FRTH"/>
    <s v="TOMF"/>
    <s v="N"/>
    <n v="2.3049198053703372E-2"/>
    <m/>
  </r>
  <r>
    <s v="T"/>
    <n v="4.0999999999999996"/>
    <n v="20171204"/>
    <s v="CDFO"/>
    <s v="CDFO"/>
    <n v="3"/>
    <s v="182490"/>
    <n v="12"/>
    <m/>
    <m/>
    <m/>
    <m/>
    <n v="1"/>
    <n v="3"/>
    <x v="36"/>
    <n v="20130618"/>
    <n v="20130618"/>
    <s v="2FS  LWFRR0229"/>
    <s v="2FS  LWFRH0154"/>
    <s v="2FS  LWFRS0229"/>
    <x v="1"/>
    <s v="H"/>
    <s v="P"/>
    <s v="FR"/>
    <n v="6.6"/>
    <n v="84"/>
    <s v="N"/>
    <n v="5000"/>
    <n v="56516"/>
    <m/>
    <m/>
    <n v="0"/>
    <n v="4302"/>
    <n v="5000"/>
    <n v="1894"/>
    <s v="B"/>
    <n v="3.2399999999999998E-2"/>
    <m/>
    <n v="185"/>
    <m/>
    <m/>
    <s v="R-Harrison R"/>
    <s v="H-Chehalis River H"/>
    <x v="14"/>
    <s v="BC"/>
    <s v="FRTH"/>
    <s v="LWFR"/>
    <s v="N"/>
    <n v="7.6120036803736996E-2"/>
    <m/>
  </r>
  <r>
    <s v="T"/>
    <n v="4.0999999999999996"/>
    <n v="20171204"/>
    <s v="CDFO"/>
    <s v="CDFO"/>
    <n v="3"/>
    <s v="182491"/>
    <n v="12"/>
    <m/>
    <m/>
    <m/>
    <m/>
    <n v="1"/>
    <n v="3"/>
    <x v="36"/>
    <n v="20130618"/>
    <n v="20130618"/>
    <s v="2FS  LWFRR0229"/>
    <s v="2FS  LWFRH0154"/>
    <s v="2FS  LWFRS0229"/>
    <x v="1"/>
    <s v="H"/>
    <s v="P"/>
    <s v="FR"/>
    <n v="6.6"/>
    <n v="84"/>
    <s v="N"/>
    <n v="5000"/>
    <n v="57512"/>
    <m/>
    <m/>
    <n v="0"/>
    <n v="4377"/>
    <n v="5000"/>
    <n v="1928"/>
    <s v="B"/>
    <n v="3.2399999999999998E-2"/>
    <m/>
    <n v="185"/>
    <m/>
    <m/>
    <s v="R-Harrison R"/>
    <s v="H-Chehalis River H"/>
    <x v="14"/>
    <s v="BC"/>
    <s v="FRTH"/>
    <s v="LWFR"/>
    <s v="N"/>
    <n v="7.6105856169147307E-2"/>
    <m/>
  </r>
  <r>
    <s v="T"/>
    <n v="4.0999999999999996"/>
    <n v="20171204"/>
    <s v="CDFO"/>
    <s v="CDFO"/>
    <n v="3"/>
    <s v="182492"/>
    <n v="12"/>
    <m/>
    <m/>
    <m/>
    <m/>
    <n v="1"/>
    <n v="3"/>
    <x v="36"/>
    <n v="20130618"/>
    <n v="20130618"/>
    <s v="2FS  LWFRR0229"/>
    <s v="2FS  LWFRH0154"/>
    <s v="2FS  LWFRS0229"/>
    <x v="1"/>
    <s v="H"/>
    <s v="P"/>
    <s v="FR"/>
    <n v="6.6"/>
    <n v="84"/>
    <s v="N"/>
    <n v="5000"/>
    <n v="54157"/>
    <m/>
    <m/>
    <n v="0"/>
    <n v="4144"/>
    <n v="5000"/>
    <n v="2118"/>
    <s v="B"/>
    <n v="3.7600000000000001E-2"/>
    <m/>
    <n v="186"/>
    <m/>
    <m/>
    <s v="R-Harrison R"/>
    <s v="H-Chehalis River H"/>
    <x v="14"/>
    <s v="BC"/>
    <s v="FRTH"/>
    <s v="LWFR"/>
    <s v="N"/>
    <n v="7.6518270952970063E-2"/>
    <m/>
  </r>
  <r>
    <s v="T"/>
    <n v="4.0999999999999996"/>
    <n v="20171204"/>
    <s v="CDFO"/>
    <s v="CDFO"/>
    <n v="3"/>
    <s v="182493"/>
    <n v="12"/>
    <m/>
    <m/>
    <m/>
    <m/>
    <n v="1"/>
    <n v="3"/>
    <x v="36"/>
    <n v="20130618"/>
    <n v="20130618"/>
    <s v="2FS  LWFRR0229"/>
    <s v="2FS  LWFRH0154"/>
    <s v="2FS  LWFRS0229"/>
    <x v="1"/>
    <s v="H"/>
    <s v="P"/>
    <s v="FR"/>
    <n v="6.6"/>
    <n v="84"/>
    <s v="N"/>
    <n v="5000"/>
    <n v="60397"/>
    <m/>
    <m/>
    <n v="0"/>
    <n v="4622"/>
    <n v="5000"/>
    <n v="2362"/>
    <s v="B"/>
    <n v="3.7600000000000001E-2"/>
    <m/>
    <n v="186"/>
    <m/>
    <m/>
    <s v="R-Harrison R"/>
    <s v="H-Chehalis River H"/>
    <x v="14"/>
    <s v="BC"/>
    <s v="FRTH"/>
    <s v="LWFR"/>
    <s v="N"/>
    <n v="7.6526979816878324E-2"/>
    <m/>
  </r>
  <r>
    <s v="T"/>
    <n v="4.0999999999999996"/>
    <n v="20171204"/>
    <s v="CDFO"/>
    <s v="CDFO"/>
    <n v="3"/>
    <s v="186242"/>
    <n v="12"/>
    <m/>
    <m/>
    <s v="D"/>
    <s v="032008H00000396"/>
    <n v="1"/>
    <n v="3"/>
    <x v="27"/>
    <n v="20080520"/>
    <n v="20080520"/>
    <s v="2FS  LWFRR0107"/>
    <s v="2FS  LWFRH0107"/>
    <s v="2FS  LWFRS0107"/>
    <x v="1"/>
    <s v="H"/>
    <s v="P"/>
    <m/>
    <n v="6.3"/>
    <m/>
    <s v="N"/>
    <n v="5000"/>
    <n v="49792"/>
    <m/>
    <m/>
    <n v="0"/>
    <n v="267974"/>
    <n v="5000"/>
    <n v="225"/>
    <m/>
    <n v="4.4999999999999997E-3"/>
    <n v="41"/>
    <n v="893"/>
    <m/>
    <s v="AD-CLIPPED PORTION OF DIT PAIR. SEE 186243 FOR CWT-ONLY PORTION OF DIT PAIR."/>
    <s v="R-Chilliwack R"/>
    <s v="H-Chilliwack River H"/>
    <x v="9"/>
    <s v="BC"/>
    <s v="FRTH"/>
    <s v="LWFR"/>
    <s v="N"/>
    <n v="5.3818685732647813"/>
    <m/>
  </r>
  <r>
    <s v="N"/>
    <n v="4.0999999999999996"/>
    <n v="20171204"/>
    <s v="CDFO"/>
    <s v="CDFO"/>
    <n v="3"/>
    <s v="!03NOCN0505"/>
    <m/>
    <m/>
    <m/>
    <m/>
    <m/>
    <n v="1"/>
    <n v="2"/>
    <x v="14"/>
    <n v="20060530"/>
    <n v="20060531"/>
    <s v="2FS  LWFRR6413"/>
    <s v="2FS  LWFRH0150"/>
    <s v="2FS  LWFRS1155"/>
    <x v="1"/>
    <s v="H"/>
    <s v="B"/>
    <m/>
    <n v="7.8"/>
    <n v="91"/>
    <s v="N"/>
    <m/>
    <m/>
    <m/>
    <m/>
    <n v="0"/>
    <n v="38610"/>
    <m/>
    <m/>
    <s v="W"/>
    <m/>
    <m/>
    <m/>
    <m/>
    <m/>
    <s v="R-Wahleach Ch"/>
    <s v="H-Inch Creek H"/>
    <x v="23"/>
    <s v="BC"/>
    <s v="FRTH"/>
    <s v="LWFR"/>
    <s v="N"/>
    <s v=""/>
    <m/>
  </r>
  <r>
    <s v="T"/>
    <n v="4.0999999999999996"/>
    <n v="20171204"/>
    <s v="CDFO"/>
    <s v="CDFO"/>
    <n v="3"/>
    <s v="186241"/>
    <n v="12"/>
    <m/>
    <m/>
    <s v="D"/>
    <s v="032008H00000396"/>
    <n v="1"/>
    <n v="3"/>
    <x v="27"/>
    <n v="20080520"/>
    <n v="20080530"/>
    <s v="2FS  LWFRR0107"/>
    <s v="2FS  LWFRH0107"/>
    <s v="2FS  LWFRS0107"/>
    <x v="1"/>
    <s v="H"/>
    <s v="P"/>
    <m/>
    <n v="6.2"/>
    <m/>
    <s v="N"/>
    <n v="0"/>
    <n v="49871"/>
    <m/>
    <m/>
    <n v="0"/>
    <n v="278572"/>
    <m/>
    <m/>
    <s v="B"/>
    <n v="2E-3"/>
    <n v="43"/>
    <n v="1010"/>
    <m/>
    <s v="CWT-ONLY PORTION OF DIT PAIR. SEE 186240 FOR AD-CLIPPED PORTION OF DIT PAIR."/>
    <s v="R-Chilliwack R"/>
    <s v="H-Chilliwack River H"/>
    <x v="9"/>
    <s v="BC"/>
    <s v="FRTH"/>
    <s v="LWFR"/>
    <s v="N"/>
    <n v="5.5858514968619035"/>
    <m/>
  </r>
  <r>
    <s v="T"/>
    <n v="4.0999999999999996"/>
    <n v="20171204"/>
    <s v="CDFO"/>
    <s v="CDFO"/>
    <n v="3"/>
    <s v="022201"/>
    <n v="0"/>
    <m/>
    <m/>
    <m/>
    <m/>
    <n v="1"/>
    <n v="1"/>
    <x v="15"/>
    <n v="198304"/>
    <n v="19830415"/>
    <s v="2FS  UPFRR0263"/>
    <s v="2FS  UPFRH0155"/>
    <s v="2FS  UPFRS0263"/>
    <x v="1"/>
    <s v="H"/>
    <s v="B"/>
    <m/>
    <n v="3.2"/>
    <m/>
    <s v="N"/>
    <n v="5000"/>
    <n v="74916"/>
    <m/>
    <m/>
    <n v="5000"/>
    <n v="1763"/>
    <m/>
    <m/>
    <m/>
    <n v="2.3E-2"/>
    <n v="56"/>
    <m/>
    <m/>
    <s v="IMPRINTING: HELD 1 WK"/>
    <s v="R-Bowron R"/>
    <s v="H-Quesnel River H"/>
    <x v="26"/>
    <s v="BC"/>
    <s v="FRTH"/>
    <s v="UPFR"/>
    <s v="N"/>
    <n v="2.3533023653158205E-2"/>
    <m/>
  </r>
  <r>
    <s v="N"/>
    <n v="4.0999999999999996"/>
    <n v="20171204"/>
    <s v="CDFO"/>
    <s v="CDFO"/>
    <n v="3"/>
    <s v="!03NOCN0816"/>
    <m/>
    <m/>
    <m/>
    <m/>
    <m/>
    <n v="1"/>
    <n v="2"/>
    <x v="10"/>
    <n v="20090508"/>
    <n v="20090508"/>
    <s v="2FS  LWFRR0154"/>
    <s v="2FS  LWFRH0154"/>
    <s v="2FS  LWFRS0154"/>
    <x v="1"/>
    <s v="H"/>
    <s v="P"/>
    <m/>
    <n v="5.0999999999999996"/>
    <n v="78"/>
    <s v="N"/>
    <m/>
    <m/>
    <m/>
    <m/>
    <n v="0"/>
    <n v="704812"/>
    <m/>
    <m/>
    <s v="B"/>
    <m/>
    <m/>
    <m/>
    <m/>
    <m/>
    <s v="R-Chehalis R"/>
    <s v="H-Chehalis River H"/>
    <x v="30"/>
    <s v="BC"/>
    <s v="FRTH"/>
    <s v="LWFR"/>
    <s v="N"/>
    <s v=""/>
    <m/>
  </r>
  <r>
    <s v="T"/>
    <n v="4.0999999999999996"/>
    <n v="20171204"/>
    <s v="CDFO"/>
    <s v="CDFO"/>
    <n v="3"/>
    <s v="082749"/>
    <n v="0"/>
    <m/>
    <m/>
    <m/>
    <m/>
    <n v="1"/>
    <n v="2"/>
    <x v="12"/>
    <n v="20160713"/>
    <n v="20160713"/>
    <s v="2FS  UPFRR0272"/>
    <s v="2FS  TOMMH0160"/>
    <s v="2FS  UPFRS0272"/>
    <x v="2"/>
    <s v="H"/>
    <s v="P"/>
    <s v="FR"/>
    <n v="2.8"/>
    <m/>
    <s v="N"/>
    <n v="5000"/>
    <n v="2126"/>
    <m/>
    <m/>
    <m/>
    <m/>
    <m/>
    <m/>
    <s v="C"/>
    <n v="0"/>
    <m/>
    <n v="100"/>
    <m/>
    <m/>
    <s v="R-Chilko R"/>
    <s v="H-Spius Creek H"/>
    <x v="0"/>
    <s v="BC"/>
    <s v="FRTH"/>
    <s v="UPFR"/>
    <s v="N"/>
    <n v="0"/>
    <m/>
  </r>
  <r>
    <s v="T"/>
    <n v="4.0999999999999996"/>
    <n v="20171204"/>
    <s v="CDFO"/>
    <s v="CDFO"/>
    <n v="3"/>
    <s v="082750"/>
    <n v="0"/>
    <m/>
    <m/>
    <m/>
    <m/>
    <n v="1"/>
    <n v="2"/>
    <x v="12"/>
    <n v="20160713"/>
    <n v="20160713"/>
    <s v="2FS  UPFRR0272"/>
    <s v="2FS  TOMMH0160"/>
    <s v="2FS  UPFRS0272"/>
    <x v="2"/>
    <s v="H"/>
    <s v="P"/>
    <s v="FR"/>
    <n v="2.8"/>
    <m/>
    <s v="N"/>
    <n v="5000"/>
    <n v="2183"/>
    <m/>
    <m/>
    <m/>
    <m/>
    <m/>
    <m/>
    <s v="C"/>
    <n v="0"/>
    <m/>
    <n v="100"/>
    <m/>
    <m/>
    <s v="R-Chilko R"/>
    <s v="H-Spius Creek H"/>
    <x v="0"/>
    <s v="BC"/>
    <s v="FRTH"/>
    <s v="UPFR"/>
    <s v="N"/>
    <n v="0"/>
    <m/>
  </r>
  <r>
    <s v="T"/>
    <n v="4.0999999999999996"/>
    <n v="20171204"/>
    <s v="CDFO"/>
    <s v="CDFO"/>
    <n v="3"/>
    <s v="022410"/>
    <n v="0"/>
    <m/>
    <m/>
    <m/>
    <m/>
    <n v="1"/>
    <n v="1"/>
    <x v="15"/>
    <n v="198304"/>
    <n v="19830429"/>
    <s v="2FS  UPFRR0263"/>
    <s v="2FS  UPFRH0155"/>
    <s v="2FS  UPFRS0263"/>
    <x v="2"/>
    <s v="H"/>
    <s v="B"/>
    <m/>
    <n v="2.2999999999999998"/>
    <m/>
    <s v="N"/>
    <n v="5000"/>
    <n v="72346"/>
    <m/>
    <m/>
    <n v="0"/>
    <n v="30109"/>
    <n v="5000"/>
    <n v="437"/>
    <m/>
    <n v="6.0000000000000001E-3"/>
    <n v="70"/>
    <m/>
    <m/>
    <s v="NO IMPRINTING - CONTROL"/>
    <s v="R-Bowron R"/>
    <s v="H-Quesnel River H"/>
    <x v="26"/>
    <s v="BC"/>
    <s v="FRTH"/>
    <s v="UPFR"/>
    <s v="N"/>
    <n v="0.41618057667320929"/>
    <m/>
  </r>
  <r>
    <s v="N"/>
    <n v="4.0999999999999996"/>
    <n v="20171204"/>
    <s v="CDFO"/>
    <s v="CDFO"/>
    <n v="3"/>
    <s v="!03NOCN0823"/>
    <m/>
    <m/>
    <m/>
    <m/>
    <m/>
    <n v="1"/>
    <n v="2"/>
    <x v="10"/>
    <n v="20090501"/>
    <n v="20090501"/>
    <s v="2FS  LWFRR0107"/>
    <s v="2FS  LWFRH0107"/>
    <s v="2FS  LWFRS0107"/>
    <x v="1"/>
    <s v="H"/>
    <s v="P"/>
    <m/>
    <n v="7.3"/>
    <m/>
    <s v="N"/>
    <m/>
    <m/>
    <m/>
    <m/>
    <n v="0"/>
    <n v="514750"/>
    <m/>
    <m/>
    <s v="B"/>
    <m/>
    <m/>
    <m/>
    <m/>
    <s v="FLUSH RELEASE AT DUSK."/>
    <s v="R-Chilliwack R"/>
    <s v="H-Chilliwack River H"/>
    <x v="9"/>
    <s v="BC"/>
    <s v="FRTH"/>
    <s v="LWFR"/>
    <s v="N"/>
    <s v=""/>
    <m/>
  </r>
  <r>
    <s v="T"/>
    <n v="4.0999999999999996"/>
    <n v="20171204"/>
    <s v="CDFO"/>
    <s v="CDFO"/>
    <n v="3"/>
    <s v="024301"/>
    <n v="0"/>
    <m/>
    <m/>
    <m/>
    <m/>
    <n v="1"/>
    <n v="2"/>
    <x v="9"/>
    <n v="198705"/>
    <n v="19870525"/>
    <s v="2FS  TOMFR0156"/>
    <s v="2FS  TOMFH0156"/>
    <s v="2FS  TOMFS0156"/>
    <x v="2"/>
    <s v="H"/>
    <s v="B"/>
    <m/>
    <n v="3.8"/>
    <m/>
    <s v="N"/>
    <n v="5000"/>
    <n v="26872"/>
    <m/>
    <m/>
    <n v="0"/>
    <n v="59349"/>
    <n v="5000"/>
    <n v="206"/>
    <m/>
    <n v="7.6E-3"/>
    <n v="6"/>
    <m/>
    <m/>
    <s v="TIME OF RELEASE:SMOLT. SEE 024302-06(SM),024553-55(FALL),024201-03(1+)"/>
    <s v="R-Eagle R"/>
    <s v="H-Eagle River H"/>
    <x v="6"/>
    <s v="BC"/>
    <s v="FRTH"/>
    <s v="TOMF"/>
    <s v="N"/>
    <n v="2.2085814230425722"/>
    <m/>
  </r>
  <r>
    <s v="T"/>
    <n v="4.0999999999999996"/>
    <n v="20171204"/>
    <s v="CDFO"/>
    <s v="CDFO"/>
    <n v="3"/>
    <s v="180992"/>
    <n v="12"/>
    <m/>
    <m/>
    <m/>
    <m/>
    <n v="1"/>
    <n v="3"/>
    <x v="31"/>
    <n v="20100617"/>
    <n v="20100617"/>
    <s v="2FS  LWFRR0229"/>
    <s v="2FS  LWFRH0154"/>
    <s v="2FS  LWFRS0229"/>
    <x v="1"/>
    <s v="H"/>
    <s v="P"/>
    <m/>
    <n v="5.72"/>
    <n v="81"/>
    <s v="N"/>
    <n v="5000"/>
    <n v="55659"/>
    <m/>
    <m/>
    <n v="0"/>
    <n v="14557"/>
    <m/>
    <m/>
    <s v="B"/>
    <m/>
    <m/>
    <m/>
    <m/>
    <m/>
    <s v="R-Harrison R"/>
    <s v="H-Chehalis River H"/>
    <x v="14"/>
    <s v="BC"/>
    <s v="FRTH"/>
    <s v="LWFR"/>
    <s v="N"/>
    <n v="0.26153901435527049"/>
    <m/>
  </r>
  <r>
    <s v="T"/>
    <n v="4.0999999999999996"/>
    <n v="20171204"/>
    <s v="CDFO"/>
    <s v="CDFO"/>
    <n v="3"/>
    <s v="180484"/>
    <n v="12"/>
    <m/>
    <m/>
    <m/>
    <m/>
    <n v="1"/>
    <n v="3"/>
    <x v="10"/>
    <n v="20090608"/>
    <n v="20090608"/>
    <s v="2FS  LWFRR0229"/>
    <s v="2FS  LWFRH0154"/>
    <s v="2FS  LWFRS0229"/>
    <x v="1"/>
    <s v="H"/>
    <s v="P"/>
    <m/>
    <n v="6"/>
    <n v="82"/>
    <s v="N"/>
    <n v="5000"/>
    <n v="55246"/>
    <m/>
    <m/>
    <n v="0"/>
    <n v="26279"/>
    <n v="5000"/>
    <n v="729"/>
    <s v="B"/>
    <n v="1.2999999999999999E-2"/>
    <n v="1"/>
    <n v="307"/>
    <m/>
    <s v="ALSO SEE TAGCODES 180485-87."/>
    <s v="R-Harrison R"/>
    <s v="H-Chehalis River H"/>
    <x v="14"/>
    <s v="BC"/>
    <s v="FRTH"/>
    <s v="LWFR"/>
    <s v="N"/>
    <n v="0.4756724468739818"/>
    <m/>
  </r>
  <r>
    <s v="N"/>
    <n v="4.0999999999999996"/>
    <n v="20171204"/>
    <s v="CDFO"/>
    <s v="CDFO"/>
    <n v="3"/>
    <s v="!03NOCN08104"/>
    <m/>
    <m/>
    <m/>
    <m/>
    <m/>
    <n v="1"/>
    <n v="1"/>
    <x v="10"/>
    <n v="20100412"/>
    <n v="20100413"/>
    <s v="2FS  TOMMR1387"/>
    <s v="2FS  TOMMH0160"/>
    <s v="2FS  TOMMS1387"/>
    <x v="3"/>
    <s v="H"/>
    <s v="P"/>
    <m/>
    <n v="19.07"/>
    <n v="116"/>
    <s v="N"/>
    <m/>
    <m/>
    <m/>
    <m/>
    <n v="0"/>
    <n v="47584"/>
    <m/>
    <m/>
    <s v="W"/>
    <m/>
    <m/>
    <m/>
    <m/>
    <m/>
    <s v="R-Coldwater R"/>
    <s v="H-Spius Creek H"/>
    <x v="17"/>
    <s v="BC"/>
    <s v="FRTH"/>
    <s v="TOMM"/>
    <s v="N"/>
    <s v=""/>
    <m/>
  </r>
  <r>
    <s v="T"/>
    <n v="4.0999999999999996"/>
    <n v="20171204"/>
    <s v="CDFO"/>
    <s v="CDFO"/>
    <n v="3"/>
    <s v="180896"/>
    <n v="12"/>
    <m/>
    <m/>
    <s v="D"/>
    <s v="032010H00002486"/>
    <n v="1"/>
    <n v="3"/>
    <x v="31"/>
    <n v="20100515"/>
    <n v="20100518"/>
    <s v="2FS  LWFRR0107"/>
    <s v="2FS  LWFRH0107"/>
    <s v="2FS  LWFRS0107"/>
    <x v="1"/>
    <s v="H"/>
    <s v="P"/>
    <s v="FR"/>
    <n v="5.3"/>
    <n v="81"/>
    <s v="N"/>
    <n v="5000"/>
    <n v="99225"/>
    <m/>
    <m/>
    <n v="0"/>
    <n v="233407"/>
    <n v="5000"/>
    <n v="1115"/>
    <s v="B"/>
    <n v="1.11E-2"/>
    <n v="54"/>
    <n v="1115"/>
    <m/>
    <m/>
    <s v="R-Chilliwack R"/>
    <s v="H-Chilliwack River H"/>
    <x v="9"/>
    <s v="BC"/>
    <s v="FRTH"/>
    <s v="LWFR"/>
    <s v="N"/>
    <n v="2.3523003275384227"/>
    <m/>
  </r>
  <r>
    <s v="N"/>
    <n v="4.0999999999999996"/>
    <n v="20171204"/>
    <s v="CDFO"/>
    <s v="CDFO"/>
    <n v="3"/>
    <s v="!03NOCN1173"/>
    <m/>
    <m/>
    <m/>
    <m/>
    <m/>
    <n v="1"/>
    <n v="1"/>
    <x v="30"/>
    <n v="20120529"/>
    <n v="20120530"/>
    <s v="2FS  TOMFR0132"/>
    <s v="2FS  TOMMH0160"/>
    <s v="2FS  TOMFS0132"/>
    <x v="2"/>
    <s v="H"/>
    <s v="P"/>
    <s v="FR"/>
    <n v="2.31"/>
    <n v="59"/>
    <s v="N"/>
    <m/>
    <m/>
    <m/>
    <m/>
    <n v="0"/>
    <n v="73536"/>
    <m/>
    <m/>
    <s v="B"/>
    <m/>
    <m/>
    <m/>
    <m/>
    <m/>
    <s v="R-Salmon R/TOMF"/>
    <s v="H-Spius Creek H"/>
    <x v="28"/>
    <s v="BC"/>
    <s v="FRTH"/>
    <s v="TOMF"/>
    <s v="N"/>
    <s v=""/>
    <m/>
  </r>
  <r>
    <s v="N"/>
    <n v="4.0999999999999996"/>
    <n v="20171204"/>
    <s v="CDFO"/>
    <s v="CDFO"/>
    <n v="3"/>
    <s v="!03NOCN1174"/>
    <m/>
    <m/>
    <m/>
    <m/>
    <m/>
    <n v="1"/>
    <n v="2"/>
    <x v="30"/>
    <n v="20120504"/>
    <n v="20120504"/>
    <s v="2FS  TOMFR0161"/>
    <s v="2FS  TOMFH0289"/>
    <s v="2FS  TOMFS0161"/>
    <x v="4"/>
    <s v="H"/>
    <s v="P"/>
    <s v="FR"/>
    <n v="0.3"/>
    <m/>
    <s v="N"/>
    <m/>
    <m/>
    <m/>
    <m/>
    <n v="0"/>
    <n v="68000"/>
    <m/>
    <m/>
    <s v="B"/>
    <m/>
    <m/>
    <m/>
    <m/>
    <m/>
    <s v="R-Shuswap R Low"/>
    <s v="H-Kingfisher Creek/ TOMF"/>
    <x v="1"/>
    <s v="BC"/>
    <s v="FRTH"/>
    <s v="TOMF"/>
    <s v="N"/>
    <s v=""/>
    <m/>
  </r>
  <r>
    <s v="N"/>
    <n v="4.0999999999999996"/>
    <n v="20171204"/>
    <s v="CDFO"/>
    <s v="CDFO"/>
    <n v="3"/>
    <s v="!03NOCN8009"/>
    <m/>
    <m/>
    <m/>
    <m/>
    <m/>
    <n v="1"/>
    <n v="2"/>
    <x v="37"/>
    <n v="19810503"/>
    <n v="19810504"/>
    <s v="2FS  UPFRR0345"/>
    <s v="2FS  UPFRH1625"/>
    <s v="2FS  UPFRS0345"/>
    <x v="1"/>
    <s v="H"/>
    <s v="P"/>
    <m/>
    <n v="4"/>
    <m/>
    <s v="N"/>
    <m/>
    <m/>
    <m/>
    <m/>
    <n v="0"/>
    <n v="7999"/>
    <m/>
    <m/>
    <m/>
    <m/>
    <m/>
    <m/>
    <m/>
    <m/>
    <s v="R-Nechako R"/>
    <s v="H-Salmon River/ UPFR H"/>
    <x v="22"/>
    <s v="BC"/>
    <s v="FRTH"/>
    <s v="UPFR"/>
    <s v="N"/>
    <s v=""/>
    <m/>
  </r>
  <r>
    <s v="T"/>
    <n v="4.0999999999999996"/>
    <n v="20171204"/>
    <s v="CDFO"/>
    <s v="CDFO"/>
    <n v="3"/>
    <s v="185622"/>
    <n v="12"/>
    <m/>
    <m/>
    <m/>
    <m/>
    <n v="1"/>
    <n v="2"/>
    <x v="12"/>
    <n v="20160713"/>
    <n v="20160713"/>
    <s v="2FS  UPFRR0272"/>
    <s v="2FS  TOMMH0160"/>
    <s v="2FS  UPFRS0272"/>
    <x v="2"/>
    <s v="H"/>
    <s v="P"/>
    <s v="FR"/>
    <n v="2.8"/>
    <m/>
    <s v="N"/>
    <n v="5000"/>
    <n v="5829"/>
    <m/>
    <m/>
    <m/>
    <m/>
    <m/>
    <m/>
    <s v="C"/>
    <n v="0"/>
    <n v="1"/>
    <n v="100"/>
    <m/>
    <m/>
    <s v="R-Chilko R"/>
    <s v="H-Spius Creek H"/>
    <x v="0"/>
    <s v="BC"/>
    <s v="FRTH"/>
    <s v="UPFR"/>
    <s v="N"/>
    <n v="0"/>
    <m/>
  </r>
  <r>
    <s v="T"/>
    <n v="4.0999999999999996"/>
    <n v="20171204"/>
    <s v="CDFO"/>
    <s v="CDFO"/>
    <n v="3"/>
    <s v="185623"/>
    <n v="12"/>
    <m/>
    <m/>
    <m/>
    <m/>
    <n v="1"/>
    <n v="2"/>
    <x v="12"/>
    <n v="20160713"/>
    <n v="20160713"/>
    <s v="2FS  UPFRR0272"/>
    <s v="2FS  TOMMH0160"/>
    <s v="2FS  UPFRS0272"/>
    <x v="2"/>
    <s v="H"/>
    <s v="P"/>
    <s v="FR"/>
    <n v="2.8"/>
    <m/>
    <s v="N"/>
    <n v="5000"/>
    <n v="6038"/>
    <m/>
    <m/>
    <m/>
    <m/>
    <m/>
    <m/>
    <s v="C"/>
    <n v="0"/>
    <n v="1"/>
    <n v="100"/>
    <m/>
    <m/>
    <s v="R-Chilko R"/>
    <s v="H-Spius Creek H"/>
    <x v="0"/>
    <s v="BC"/>
    <s v="FRTH"/>
    <s v="UPFR"/>
    <s v="N"/>
    <n v="0"/>
    <m/>
  </r>
  <r>
    <s v="N"/>
    <n v="4.0999999999999996"/>
    <n v="20171204"/>
    <s v="CDFO"/>
    <s v="CDFO"/>
    <n v="3"/>
    <s v="!03NOCN0976"/>
    <m/>
    <m/>
    <m/>
    <m/>
    <m/>
    <n v="1"/>
    <n v="1"/>
    <x v="31"/>
    <n v="20100526"/>
    <n v="20100526"/>
    <s v="2FS  TOMMR0160"/>
    <s v="2FS  TOMMH0160"/>
    <s v="2FS  TOMMS0160"/>
    <x v="2"/>
    <s v="H"/>
    <s v="B"/>
    <m/>
    <n v="3.22"/>
    <n v="65"/>
    <s v="N"/>
    <m/>
    <m/>
    <m/>
    <m/>
    <n v="0"/>
    <n v="15208"/>
    <m/>
    <m/>
    <s v="W"/>
    <m/>
    <m/>
    <m/>
    <m/>
    <m/>
    <s v="R-Spius Cr"/>
    <s v="H-Spius Creek H"/>
    <x v="19"/>
    <s v="BC"/>
    <s v="FRTH"/>
    <s v="TOMM"/>
    <s v="N"/>
    <s v=""/>
    <m/>
  </r>
  <r>
    <s v="T"/>
    <n v="4.0999999999999996"/>
    <n v="20171204"/>
    <s v="CDFO"/>
    <s v="CDFO"/>
    <n v="3"/>
    <s v="180994"/>
    <n v="12"/>
    <m/>
    <m/>
    <m/>
    <m/>
    <n v="1"/>
    <n v="3"/>
    <x v="31"/>
    <n v="20100617"/>
    <n v="20100617"/>
    <s v="2FS  LWFRR0229"/>
    <s v="2FS  LWFRH0154"/>
    <s v="2FS  LWFRS0229"/>
    <x v="1"/>
    <s v="H"/>
    <s v="P"/>
    <m/>
    <n v="5.72"/>
    <n v="81"/>
    <s v="N"/>
    <n v="5000"/>
    <n v="61367"/>
    <m/>
    <m/>
    <n v="0"/>
    <n v="16050"/>
    <m/>
    <m/>
    <s v="B"/>
    <m/>
    <m/>
    <m/>
    <m/>
    <m/>
    <s v="R-Harrison R"/>
    <s v="H-Chehalis River H"/>
    <x v="14"/>
    <s v="BC"/>
    <s v="FRTH"/>
    <s v="LWFR"/>
    <s v="N"/>
    <n v="0.26154121922205747"/>
    <m/>
  </r>
  <r>
    <s v="N"/>
    <n v="4.0999999999999996"/>
    <n v="20171204"/>
    <s v="CDFO"/>
    <s v="CDFO"/>
    <n v="3"/>
    <s v="!03NOCN13100"/>
    <m/>
    <m/>
    <m/>
    <m/>
    <m/>
    <n v="1"/>
    <n v="1"/>
    <x v="35"/>
    <n v="20150413"/>
    <n v="20150414"/>
    <s v="2FS  TOMMR1387"/>
    <s v="2FS  TOMMH0160"/>
    <s v="2FS  TOMMS1387"/>
    <x v="3"/>
    <s v="H"/>
    <s v="B"/>
    <s v="MX"/>
    <n v="19.66"/>
    <n v="118"/>
    <s v="N"/>
    <m/>
    <m/>
    <m/>
    <m/>
    <n v="0"/>
    <n v="24865"/>
    <m/>
    <m/>
    <s v="W"/>
    <m/>
    <m/>
    <m/>
    <m/>
    <m/>
    <s v="R-Coldwater R"/>
    <s v="H-Spius Creek H"/>
    <x v="17"/>
    <s v="BC"/>
    <s v="FRTH"/>
    <s v="TOMM"/>
    <s v="N"/>
    <s v=""/>
    <m/>
  </r>
  <r>
    <s v="N"/>
    <n v="4.0999999999999996"/>
    <n v="20171204"/>
    <s v="CDFO"/>
    <s v="CDFO"/>
    <n v="3"/>
    <s v="!03NOCN13102"/>
    <m/>
    <m/>
    <m/>
    <m/>
    <m/>
    <n v="1"/>
    <n v="1"/>
    <x v="35"/>
    <n v="20150415"/>
    <n v="20150416"/>
    <s v="2FS  TOMMR0160"/>
    <s v="2FS  TOMMH0160"/>
    <s v="2FS  TOMMS0160"/>
    <x v="3"/>
    <s v="H"/>
    <s v="B"/>
    <s v="MX"/>
    <n v="19.510000000000002"/>
    <n v="120"/>
    <s v="N"/>
    <m/>
    <m/>
    <m/>
    <m/>
    <n v="0"/>
    <n v="42488"/>
    <m/>
    <m/>
    <s v="W"/>
    <m/>
    <m/>
    <m/>
    <m/>
    <m/>
    <s v="R-Spius Cr"/>
    <s v="H-Spius Creek H"/>
    <x v="19"/>
    <s v="BC"/>
    <s v="FRTH"/>
    <s v="TOMM"/>
    <s v="N"/>
    <s v=""/>
    <m/>
  </r>
  <r>
    <s v="N"/>
    <n v="4.0999999999999996"/>
    <n v="20171204"/>
    <s v="CDFO"/>
    <s v="CDFO"/>
    <n v="3"/>
    <s v="!03NOCN1588"/>
    <m/>
    <m/>
    <m/>
    <m/>
    <m/>
    <n v="1"/>
    <n v="1"/>
    <x v="12"/>
    <n v="20170418"/>
    <n v="20170420"/>
    <s v="2FS  TOMMR1387"/>
    <s v="2FS  TOMMH0160"/>
    <s v="2FS  TOMMS1387"/>
    <x v="3"/>
    <s v="H"/>
    <s v="P"/>
    <s v="FR"/>
    <n v="16.05"/>
    <m/>
    <s v="N"/>
    <m/>
    <m/>
    <m/>
    <m/>
    <n v="0"/>
    <n v="46423"/>
    <m/>
    <m/>
    <s v="B"/>
    <m/>
    <m/>
    <m/>
    <m/>
    <m/>
    <s v="R-Coldwater R"/>
    <s v="H-Spius Creek H"/>
    <x v="17"/>
    <s v="BC"/>
    <s v="FRTH"/>
    <s v="TOMM"/>
    <s v="N"/>
    <s v=""/>
    <m/>
  </r>
  <r>
    <s v="N"/>
    <n v="4.0999999999999996"/>
    <n v="20171204"/>
    <s v="CDFO"/>
    <s v="CDFO"/>
    <n v="3"/>
    <s v="!03NOCN1465"/>
    <m/>
    <m/>
    <m/>
    <m/>
    <m/>
    <n v="1"/>
    <n v="1"/>
    <x v="6"/>
    <n v="20150508"/>
    <n v="20150508"/>
    <s v="2FS  TOMMR1387"/>
    <s v="2FS  TOMMH0160"/>
    <s v="2FS  TOMMS1387"/>
    <x v="2"/>
    <s v="H"/>
    <s v="B"/>
    <s v="MX"/>
    <n v="1.98"/>
    <n v="62"/>
    <s v="N"/>
    <m/>
    <m/>
    <m/>
    <m/>
    <n v="0"/>
    <n v="7590"/>
    <m/>
    <m/>
    <s v="W"/>
    <m/>
    <m/>
    <m/>
    <m/>
    <m/>
    <s v="R-Coldwater R"/>
    <s v="H-Spius Creek H"/>
    <x v="17"/>
    <s v="BC"/>
    <s v="FRTH"/>
    <s v="TOMM"/>
    <s v="N"/>
    <s v=""/>
    <m/>
  </r>
  <r>
    <s v="N"/>
    <n v="4.0999999999999996"/>
    <n v="20171204"/>
    <s v="CDFO"/>
    <s v="CDFO"/>
    <n v="3"/>
    <s v="!03NOCN05101"/>
    <m/>
    <m/>
    <m/>
    <m/>
    <m/>
    <n v="1"/>
    <n v="2"/>
    <x v="14"/>
    <n v="20060601"/>
    <n v="20060601"/>
    <s v="2FS  UPFRR0155"/>
    <s v="2FS  UPFRH1651"/>
    <s v="2FS  UPFRS0155"/>
    <x v="2"/>
    <s v="H"/>
    <s v="B"/>
    <s v="FR"/>
    <n v="3"/>
    <m/>
    <s v="N"/>
    <m/>
    <m/>
    <m/>
    <m/>
    <n v="0"/>
    <n v="960"/>
    <m/>
    <m/>
    <s v="B"/>
    <m/>
    <m/>
    <m/>
    <m/>
    <s v="ALL NUMBERS, DATES, AND SIZES ARE ESTIMATED"/>
    <s v="R-Quesnel R"/>
    <s v="H-Pr George (Mackenzie) S"/>
    <x v="5"/>
    <s v="BC"/>
    <s v="FRTH"/>
    <s v="UPFR"/>
    <s v="N"/>
    <s v=""/>
    <m/>
  </r>
  <r>
    <s v="T"/>
    <n v="4.0999999999999996"/>
    <n v="20171204"/>
    <s v="CDFO"/>
    <s v="CDFO"/>
    <n v="3"/>
    <s v="180270"/>
    <n v="12"/>
    <m/>
    <m/>
    <m/>
    <m/>
    <n v="1"/>
    <n v="2"/>
    <x v="6"/>
    <n v="20150525"/>
    <n v="20150525"/>
    <s v="2FS  TOMFR1958"/>
    <s v="2FS  TOMFH1958"/>
    <s v="2FS  TOMFS1958"/>
    <x v="1"/>
    <s v="H"/>
    <s v="P"/>
    <s v="FR"/>
    <n v="8.64"/>
    <n v="89"/>
    <s v="N"/>
    <n v="5000"/>
    <n v="24613"/>
    <m/>
    <m/>
    <n v="5000"/>
    <n v="1671"/>
    <m/>
    <m/>
    <s v="B"/>
    <n v="0.06"/>
    <n v="57"/>
    <m/>
    <m/>
    <m/>
    <s v="R-Shuswap R Middle"/>
    <s v="H-Shuswap River, Middle,"/>
    <x v="11"/>
    <s v="BC"/>
    <s v="FRTH"/>
    <s v="TOMF"/>
    <s v="N"/>
    <n v="6.7890951935968794E-2"/>
    <m/>
  </r>
  <r>
    <s v="T"/>
    <n v="4.0999999999999996"/>
    <n v="20171204"/>
    <s v="CDFO"/>
    <s v="CDFO"/>
    <n v="3"/>
    <s v="180271"/>
    <n v="12"/>
    <m/>
    <m/>
    <m/>
    <m/>
    <n v="1"/>
    <n v="2"/>
    <x v="6"/>
    <n v="20150525"/>
    <n v="20150525"/>
    <s v="2FS  TOMFR1958"/>
    <s v="2FS  TOMFH1958"/>
    <s v="2FS  TOMFS1958"/>
    <x v="1"/>
    <s v="H"/>
    <s v="P"/>
    <s v="FR"/>
    <n v="8.64"/>
    <n v="89"/>
    <s v="N"/>
    <n v="5000"/>
    <n v="25094"/>
    <m/>
    <m/>
    <n v="5000"/>
    <n v="1704"/>
    <m/>
    <m/>
    <s v="B"/>
    <n v="0.06"/>
    <n v="57"/>
    <m/>
    <m/>
    <m/>
    <s v="R-Shuswap R Middle"/>
    <s v="H-Shuswap River, Middle,"/>
    <x v="11"/>
    <s v="BC"/>
    <s v="FRTH"/>
    <s v="TOMF"/>
    <s v="N"/>
    <n v="6.7904678409181476E-2"/>
    <m/>
  </r>
  <r>
    <s v="T"/>
    <n v="4.0999999999999996"/>
    <n v="20171204"/>
    <s v="CDFO"/>
    <s v="CDFO"/>
    <n v="3"/>
    <s v="183277"/>
    <n v="12"/>
    <m/>
    <m/>
    <m/>
    <m/>
    <n v="1"/>
    <n v="1"/>
    <x v="35"/>
    <n v="20150421"/>
    <n v="20150422"/>
    <s v="2FS  TOMMR0253"/>
    <s v="2FS  TOMMH0160"/>
    <s v="2FS  TOMMS0253"/>
    <x v="3"/>
    <s v="H"/>
    <s v="B"/>
    <s v="MX"/>
    <n v="16.7"/>
    <n v="113"/>
    <s v="N"/>
    <n v="5000"/>
    <n v="54517"/>
    <m/>
    <m/>
    <n v="5000"/>
    <n v="1056"/>
    <n v="0"/>
    <n v="562"/>
    <s v="W"/>
    <n v="1.9E-2"/>
    <n v="204"/>
    <m/>
    <m/>
    <m/>
    <s v="R-Nicola R"/>
    <s v="H-Spius Creek H"/>
    <x v="7"/>
    <s v="BC"/>
    <s v="FRTH"/>
    <s v="TOMM"/>
    <s v="N"/>
    <n v="1.9370104737971641E-2"/>
    <m/>
  </r>
  <r>
    <s v="T"/>
    <n v="4.0999999999999996"/>
    <n v="20171204"/>
    <s v="CDFO"/>
    <s v="CDFO"/>
    <n v="3"/>
    <s v="183280"/>
    <n v="12"/>
    <m/>
    <m/>
    <m/>
    <m/>
    <n v="1"/>
    <n v="2"/>
    <x v="6"/>
    <n v="20150512"/>
    <n v="20150514"/>
    <s v="2FS  TOMFR0161"/>
    <s v="2FS  TOMFH1958"/>
    <s v="2FS  TOMFS0161"/>
    <x v="1"/>
    <s v="H"/>
    <s v="B"/>
    <s v="MX"/>
    <n v="5.92"/>
    <n v="79"/>
    <s v="N"/>
    <n v="5000"/>
    <n v="54366"/>
    <m/>
    <m/>
    <n v="5000"/>
    <n v="4500"/>
    <m/>
    <m/>
    <s v="B"/>
    <n v="0.04"/>
    <n v="34"/>
    <n v="200"/>
    <m/>
    <m/>
    <s v="R-Shuswap R Low"/>
    <s v="H-Shuswap River, Middle,"/>
    <x v="1"/>
    <s v="BC"/>
    <s v="FRTH"/>
    <s v="TOMF"/>
    <s v="N"/>
    <n v="8.2772320935879037E-2"/>
    <m/>
  </r>
  <r>
    <s v="N"/>
    <n v="4.0999999999999996"/>
    <n v="20171204"/>
    <s v="CDFO"/>
    <s v="CDFO"/>
    <n v="3"/>
    <s v="!03NOCN8211"/>
    <m/>
    <m/>
    <m/>
    <m/>
    <m/>
    <n v="1"/>
    <n v="1"/>
    <x v="15"/>
    <n v="198304"/>
    <n v="19830402"/>
    <s v="2FS  UPFRR0262"/>
    <s v="2FS  UPFRH0155"/>
    <s v="2FS  UPFRS0262"/>
    <x v="2"/>
    <s v="H"/>
    <s v="B"/>
    <m/>
    <n v="1.1000000000000001"/>
    <m/>
    <s v="N"/>
    <m/>
    <m/>
    <m/>
    <m/>
    <n v="0"/>
    <n v="63513"/>
    <m/>
    <m/>
    <m/>
    <m/>
    <m/>
    <m/>
    <m/>
    <s v="ALL PINHEADS"/>
    <s v="R-Slim Cr"/>
    <s v="H-Quesnel River H"/>
    <x v="21"/>
    <s v="BC"/>
    <s v="FRTH"/>
    <s v="UPFR"/>
    <s v="N"/>
    <s v=""/>
    <m/>
  </r>
  <r>
    <s v="N"/>
    <n v="4.0999999999999996"/>
    <n v="20171204"/>
    <s v="CDFO"/>
    <s v="CDFO"/>
    <n v="3"/>
    <s v="!03NOCN1589"/>
    <m/>
    <m/>
    <m/>
    <m/>
    <m/>
    <n v="1"/>
    <n v="1"/>
    <x v="12"/>
    <n v="20170421"/>
    <n v="20170425"/>
    <s v="2FS  TOMMR0160"/>
    <s v="2FS  TOMMH0160"/>
    <s v="2FS  TOMMS0160"/>
    <x v="3"/>
    <s v="H"/>
    <s v="P"/>
    <s v="FR"/>
    <n v="16.43"/>
    <m/>
    <s v="N"/>
    <m/>
    <m/>
    <m/>
    <m/>
    <n v="0"/>
    <n v="64791"/>
    <m/>
    <m/>
    <s v="B"/>
    <m/>
    <m/>
    <m/>
    <m/>
    <m/>
    <s v="R-Spius Cr"/>
    <s v="H-Spius Creek H"/>
    <x v="19"/>
    <s v="BC"/>
    <s v="FRTH"/>
    <s v="TOMM"/>
    <s v="N"/>
    <s v=""/>
    <m/>
  </r>
  <r>
    <s v="N"/>
    <n v="4.0999999999999996"/>
    <n v="20171204"/>
    <s v="CDFO"/>
    <s v="CDFO"/>
    <n v="3"/>
    <s v="!03NOCN1590"/>
    <m/>
    <m/>
    <m/>
    <m/>
    <m/>
    <n v="1"/>
    <n v="2"/>
    <x v="12"/>
    <n v="20160511"/>
    <n v="20160513"/>
    <s v="2FS  TOMFR0161"/>
    <s v="2FS  TOMFH1958"/>
    <s v="2FS  TOMFS0161"/>
    <x v="1"/>
    <s v="H"/>
    <s v="P"/>
    <s v="FR"/>
    <n v="5.8"/>
    <n v="79"/>
    <s v="N"/>
    <m/>
    <m/>
    <m/>
    <m/>
    <n v="0"/>
    <n v="36056"/>
    <m/>
    <m/>
    <s v="B"/>
    <m/>
    <m/>
    <m/>
    <m/>
    <m/>
    <s v="R-Shuswap R Low"/>
    <s v="H-Shuswap River, Middle,"/>
    <x v="1"/>
    <s v="BC"/>
    <s v="FRTH"/>
    <s v="TOMF"/>
    <s v="N"/>
    <s v=""/>
    <m/>
  </r>
  <r>
    <s v="N"/>
    <n v="4.0999999999999996"/>
    <n v="20171204"/>
    <s v="CDFO"/>
    <s v="CDFO"/>
    <n v="3"/>
    <s v="!03NOCN1591"/>
    <m/>
    <m/>
    <m/>
    <m/>
    <m/>
    <n v="1"/>
    <n v="2"/>
    <x v="12"/>
    <n v="20170423"/>
    <n v="20170426"/>
    <s v="2FS  LWFRR0154"/>
    <s v="2FS  LWFRH0154"/>
    <s v="2FS  LWFRS0154"/>
    <x v="3"/>
    <s v="H"/>
    <s v="P"/>
    <s v="VO"/>
    <n v="14.67"/>
    <n v="108"/>
    <s v="N"/>
    <m/>
    <m/>
    <m/>
    <m/>
    <n v="0"/>
    <n v="96822"/>
    <m/>
    <m/>
    <s v="B"/>
    <m/>
    <m/>
    <m/>
    <m/>
    <m/>
    <s v="R-Chehalis R"/>
    <s v="H-Chehalis River H"/>
    <x v="30"/>
    <s v="BC"/>
    <s v="FRTH"/>
    <s v="LWFR"/>
    <s v="N"/>
    <s v=""/>
    <m/>
  </r>
  <r>
    <s v="N"/>
    <n v="4.0999999999999996"/>
    <n v="20171204"/>
    <s v="CDFO"/>
    <s v="CDFO"/>
    <n v="3"/>
    <s v="!03NOCN8212"/>
    <m/>
    <m/>
    <m/>
    <m/>
    <m/>
    <n v="1"/>
    <n v="1"/>
    <x v="15"/>
    <n v="198304"/>
    <n v="19830402"/>
    <s v="2FS  UPFRR0262"/>
    <s v="2FS  UPFRH0155"/>
    <s v="2FS  UPFRS0262"/>
    <x v="2"/>
    <s v="H"/>
    <s v="B"/>
    <m/>
    <n v="2.5"/>
    <m/>
    <s v="N"/>
    <m/>
    <m/>
    <m/>
    <m/>
    <n v="0"/>
    <n v="165775"/>
    <m/>
    <m/>
    <m/>
    <m/>
    <m/>
    <m/>
    <m/>
    <m/>
    <s v="R-Slim Cr"/>
    <s v="H-Quesnel River H"/>
    <x v="21"/>
    <s v="BC"/>
    <s v="FRTH"/>
    <s v="UPFR"/>
    <s v="N"/>
    <s v=""/>
    <m/>
  </r>
  <r>
    <s v="N"/>
    <n v="4.0999999999999996"/>
    <n v="20171204"/>
    <s v="CDFO"/>
    <s v="CDFO"/>
    <n v="3"/>
    <s v="!03NOCN1627"/>
    <m/>
    <m/>
    <m/>
    <m/>
    <m/>
    <n v="1"/>
    <n v="3"/>
    <x v="41"/>
    <n v="20170516"/>
    <n v="20170516"/>
    <s v="2FS  LWFRR0107"/>
    <s v="2FS  LWFRH0107"/>
    <s v="2FS  LWFRS0107"/>
    <x v="1"/>
    <s v="H"/>
    <s v="P"/>
    <s v="FR"/>
    <n v="5.6"/>
    <m/>
    <s v="N"/>
    <m/>
    <m/>
    <m/>
    <m/>
    <n v="0"/>
    <n v="839721"/>
    <m/>
    <m/>
    <s v="B"/>
    <m/>
    <m/>
    <m/>
    <m/>
    <m/>
    <s v="R-Chilliwack R"/>
    <s v="H-Chilliwack River H"/>
    <x v="9"/>
    <s v="BC"/>
    <s v="FRTH"/>
    <s v="LWFR"/>
    <s v="N"/>
    <s v=""/>
    <m/>
  </r>
  <r>
    <s v="N"/>
    <n v="4.0999999999999996"/>
    <n v="20171204"/>
    <s v="CDFO"/>
    <s v="CDFO"/>
    <n v="3"/>
    <s v="!03NOCN1628"/>
    <m/>
    <m/>
    <m/>
    <m/>
    <m/>
    <n v="1"/>
    <n v="2"/>
    <x v="41"/>
    <n v="20170427"/>
    <n v="20170501"/>
    <s v="2FS  LWFRR0107"/>
    <s v="2FS  LWFRH0107"/>
    <s v="2FS  LWFRS0107"/>
    <x v="1"/>
    <s v="H"/>
    <s v="P"/>
    <s v="MX"/>
    <n v="7"/>
    <m/>
    <s v="N"/>
    <m/>
    <m/>
    <m/>
    <m/>
    <n v="0"/>
    <n v="530108"/>
    <m/>
    <m/>
    <s v="B"/>
    <m/>
    <m/>
    <m/>
    <m/>
    <m/>
    <s v="R-Chilliwack R"/>
    <s v="H-Chilliwack River H"/>
    <x v="9"/>
    <s v="BC"/>
    <s v="FRTH"/>
    <s v="LWFR"/>
    <s v="N"/>
    <s v=""/>
    <m/>
  </r>
  <r>
    <s v="N"/>
    <n v="4.0999999999999996"/>
    <n v="20171204"/>
    <s v="CDFO"/>
    <s v="CDFO"/>
    <n v="3"/>
    <s v="!03NOCN1629"/>
    <m/>
    <m/>
    <m/>
    <m/>
    <m/>
    <n v="1"/>
    <n v="2"/>
    <x v="41"/>
    <n v="20170516"/>
    <n v="20170516"/>
    <s v="2FS  LWFRR0154"/>
    <s v="2FS  LWFRH0154"/>
    <s v="2FS  LWFRS0154"/>
    <x v="1"/>
    <s v="H"/>
    <s v="P"/>
    <s v="VO"/>
    <n v="5.17"/>
    <m/>
    <s v="N"/>
    <m/>
    <m/>
    <m/>
    <m/>
    <n v="0"/>
    <n v="144955"/>
    <m/>
    <m/>
    <s v="B"/>
    <m/>
    <m/>
    <m/>
    <m/>
    <m/>
    <s v="R-Chehalis R"/>
    <s v="H-Chehalis River H"/>
    <x v="30"/>
    <s v="BC"/>
    <s v="FRTH"/>
    <s v="LWFR"/>
    <s v="N"/>
    <s v=""/>
    <m/>
  </r>
  <r>
    <s v="T"/>
    <n v="4.0999999999999996"/>
    <n v="20171204"/>
    <s v="CDFO"/>
    <s v="CDFO"/>
    <n v="3"/>
    <s v="185925"/>
    <n v="12"/>
    <m/>
    <m/>
    <m/>
    <m/>
    <n v="1"/>
    <n v="1"/>
    <x v="22"/>
    <n v="20080411"/>
    <n v="20080416"/>
    <s v="2FS  TOMFR0132"/>
    <s v="2FS  TOMMH0160"/>
    <s v="2FS  TOMFS0132"/>
    <x v="3"/>
    <s v="H"/>
    <s v="P"/>
    <m/>
    <n v="15.64"/>
    <n v="112"/>
    <s v="N"/>
    <n v="5000"/>
    <n v="42321"/>
    <m/>
    <m/>
    <n v="0"/>
    <n v="35909"/>
    <n v="5000"/>
    <n v="1445"/>
    <s v="B"/>
    <n v="3.3000000000000002E-2"/>
    <n v="30"/>
    <n v="300"/>
    <m/>
    <m/>
    <s v="R-Salmon R/TOMF"/>
    <s v="H-Spius Creek H"/>
    <x v="28"/>
    <s v="BC"/>
    <s v="FRTH"/>
    <s v="TOMF"/>
    <s v="N"/>
    <n v="0.84849129273882939"/>
    <m/>
  </r>
  <r>
    <s v="N"/>
    <n v="4.0999999999999996"/>
    <n v="20171204"/>
    <s v="CDFO"/>
    <s v="CDFO"/>
    <n v="3"/>
    <s v="!03NOCN8112"/>
    <m/>
    <m/>
    <m/>
    <m/>
    <m/>
    <n v="1"/>
    <n v="1"/>
    <x v="24"/>
    <n v="19820515"/>
    <n v="19820515"/>
    <s v="2FS  TOMMR0253"/>
    <s v="2FS  TOMMH0253"/>
    <s v="2FS  TOMMS0253"/>
    <x v="4"/>
    <s v="H"/>
    <s v="B"/>
    <s v="VO"/>
    <n v="0.5"/>
    <m/>
    <s v="N"/>
    <m/>
    <m/>
    <m/>
    <m/>
    <n v="0"/>
    <n v="2500"/>
    <m/>
    <m/>
    <m/>
    <m/>
    <m/>
    <m/>
    <m/>
    <m/>
    <s v="R-Nicola R"/>
    <s v="H-Nicola River Inc"/>
    <x v="7"/>
    <s v="BC"/>
    <s v="FRTH"/>
    <s v="TOMM"/>
    <s v="N"/>
    <s v=""/>
    <m/>
  </r>
  <r>
    <s v="T"/>
    <n v="4.0999999999999996"/>
    <n v="20171204"/>
    <s v="CDFO"/>
    <s v="CDFO"/>
    <n v="3"/>
    <s v="183965"/>
    <n v="12"/>
    <m/>
    <m/>
    <m/>
    <m/>
    <n v="1"/>
    <n v="3"/>
    <x v="12"/>
    <n v="20160609"/>
    <n v="20160609"/>
    <s v="2FS  LWFRR0229"/>
    <s v="2FS  LWFRH0154"/>
    <s v="2FS  LWFRS0229"/>
    <x v="1"/>
    <s v="H"/>
    <s v="P"/>
    <s v="FR"/>
    <n v="6.11"/>
    <n v="84"/>
    <s v="N"/>
    <n v="5000"/>
    <n v="50366"/>
    <m/>
    <m/>
    <n v="5000"/>
    <n v="526"/>
    <m/>
    <m/>
    <s v="W"/>
    <n v="1.03E-2"/>
    <n v="7"/>
    <n v="870"/>
    <m/>
    <m/>
    <s v="R-Harrison R"/>
    <s v="H-Chehalis River H"/>
    <x v="14"/>
    <s v="BC"/>
    <s v="FRTH"/>
    <s v="LWFR"/>
    <s v="N"/>
    <n v="1.0443553190644482E-2"/>
    <m/>
  </r>
  <r>
    <s v="T"/>
    <n v="4.0999999999999996"/>
    <n v="20171204"/>
    <s v="CDFO"/>
    <s v="CDFO"/>
    <n v="3"/>
    <s v="183968"/>
    <n v="12"/>
    <m/>
    <m/>
    <m/>
    <m/>
    <n v="1"/>
    <n v="3"/>
    <x v="12"/>
    <n v="20160609"/>
    <n v="20160609"/>
    <s v="2FS  LWFRR0229"/>
    <s v="2FS  LWFRH0154"/>
    <s v="2FS  LWFRS0229"/>
    <x v="1"/>
    <s v="H"/>
    <s v="P"/>
    <s v="FR"/>
    <n v="6.11"/>
    <n v="84"/>
    <s v="N"/>
    <n v="5000"/>
    <n v="44034"/>
    <m/>
    <m/>
    <n v="5000"/>
    <n v="5387"/>
    <m/>
    <m/>
    <s v="W"/>
    <n v="0.109"/>
    <n v="6"/>
    <n v="734"/>
    <m/>
    <m/>
    <s v="R-Harrison R"/>
    <s v="H-Chehalis River H"/>
    <x v="14"/>
    <s v="BC"/>
    <s v="FRTH"/>
    <s v="LWFR"/>
    <s v="N"/>
    <n v="0.12233728482536221"/>
    <m/>
  </r>
  <r>
    <s v="T"/>
    <n v="4.0999999999999996"/>
    <n v="20171204"/>
    <s v="CDFO"/>
    <s v="CDFO"/>
    <n v="3"/>
    <s v="182587"/>
    <n v="12"/>
    <m/>
    <m/>
    <m/>
    <m/>
    <n v="1"/>
    <n v="1"/>
    <x v="12"/>
    <n v="20170420"/>
    <n v="20170420"/>
    <s v="2FS  TOMMR0253"/>
    <s v="2FS  TOMMH0160"/>
    <s v="2FS  TOMMS0253"/>
    <x v="3"/>
    <s v="H"/>
    <s v="P"/>
    <s v="FR"/>
    <m/>
    <m/>
    <s v="N"/>
    <n v="5000"/>
    <n v="10178"/>
    <m/>
    <m/>
    <n v="5000"/>
    <n v="1057"/>
    <m/>
    <m/>
    <s v="B"/>
    <n v="9.4100000000000003E-2"/>
    <m/>
    <m/>
    <m/>
    <m/>
    <s v="R-Nicola R"/>
    <s v="H-Spius Creek H"/>
    <x v="7"/>
    <s v="BC"/>
    <s v="FRTH"/>
    <s v="TOMM"/>
    <s v="N"/>
    <n v="0.10385144429160935"/>
    <m/>
  </r>
  <r>
    <s v="T"/>
    <n v="4.0999999999999996"/>
    <n v="20171204"/>
    <s v="CDFO"/>
    <s v="CDFO"/>
    <n v="3"/>
    <s v="186030"/>
    <n v="12"/>
    <m/>
    <m/>
    <m/>
    <m/>
    <n v="1"/>
    <n v="3"/>
    <x v="22"/>
    <n v="20070523"/>
    <n v="20070523"/>
    <s v="2FS  LWFRR0229"/>
    <s v="2FS  LWFRH0154"/>
    <s v="2FS  LWFRS0229"/>
    <x v="1"/>
    <s v="H"/>
    <s v="P"/>
    <m/>
    <n v="6.3"/>
    <n v="83"/>
    <s v="N"/>
    <n v="5000"/>
    <n v="24493"/>
    <m/>
    <m/>
    <n v="5000"/>
    <n v="443"/>
    <m/>
    <m/>
    <m/>
    <n v="1.78E-2"/>
    <n v="1"/>
    <n v="1295"/>
    <m/>
    <m/>
    <s v="R-Harrison R"/>
    <s v="H-Chehalis River H"/>
    <x v="14"/>
    <s v="BC"/>
    <s v="FRTH"/>
    <s v="LWFR"/>
    <s v="N"/>
    <n v="1.8086800310292736E-2"/>
    <m/>
  </r>
  <r>
    <s v="T"/>
    <n v="4.0999999999999996"/>
    <n v="20171204"/>
    <s v="CDFO"/>
    <s v="CDFO"/>
    <n v="3"/>
    <s v="186031"/>
    <n v="12"/>
    <m/>
    <m/>
    <m/>
    <m/>
    <n v="1"/>
    <n v="3"/>
    <x v="22"/>
    <n v="20070524"/>
    <n v="20070524"/>
    <s v="2FS  LWFRR0229"/>
    <s v="2FS  LWFRH0154"/>
    <s v="2FS  LWFRS0229"/>
    <x v="1"/>
    <s v="H"/>
    <s v="P"/>
    <m/>
    <n v="6"/>
    <n v="82"/>
    <s v="N"/>
    <n v="5000"/>
    <n v="25699"/>
    <m/>
    <m/>
    <n v="5000"/>
    <n v="347"/>
    <m/>
    <m/>
    <m/>
    <n v="1.3299999999999999E-2"/>
    <n v="1"/>
    <n v="1275"/>
    <m/>
    <m/>
    <s v="R-Harrison R"/>
    <s v="H-Chehalis River H"/>
    <x v="14"/>
    <s v="BC"/>
    <s v="FRTH"/>
    <s v="LWFR"/>
    <s v="N"/>
    <n v="1.3502470913265108E-2"/>
    <m/>
  </r>
  <r>
    <s v="T"/>
    <n v="4.0999999999999996"/>
    <n v="20171204"/>
    <s v="CDFO"/>
    <s v="CDFO"/>
    <n v="3"/>
    <s v="186032"/>
    <n v="12"/>
    <m/>
    <m/>
    <m/>
    <m/>
    <n v="1"/>
    <n v="3"/>
    <x v="22"/>
    <n v="20070530"/>
    <n v="20070530"/>
    <s v="2FS  LWFRR0229"/>
    <s v="2FS  LWFRH0154"/>
    <s v="2FS  LWFRS0229"/>
    <x v="1"/>
    <s v="H"/>
    <s v="P"/>
    <m/>
    <n v="6.6"/>
    <n v="85"/>
    <s v="N"/>
    <n v="5000"/>
    <n v="25782"/>
    <m/>
    <m/>
    <n v="5000"/>
    <n v="163"/>
    <m/>
    <m/>
    <m/>
    <n v="6.3E-3"/>
    <n v="1"/>
    <n v="1270"/>
    <m/>
    <m/>
    <s v="R-Harrison R"/>
    <s v="H-Chehalis River H"/>
    <x v="14"/>
    <s v="BC"/>
    <s v="FRTH"/>
    <s v="LWFR"/>
    <s v="N"/>
    <n v="6.3222403227057638E-3"/>
    <m/>
  </r>
  <r>
    <s v="N"/>
    <n v="4.0999999999999996"/>
    <n v="20171204"/>
    <s v="CDFO"/>
    <s v="CDFO"/>
    <n v="3"/>
    <s v="!03NOCN8224"/>
    <m/>
    <m/>
    <m/>
    <m/>
    <m/>
    <n v="1"/>
    <n v="1"/>
    <x v="15"/>
    <n v="19830515"/>
    <n v="19830515"/>
    <s v="2FS  TOMMR0253"/>
    <s v="2FS  TOMMH0253"/>
    <s v="2FS  TOMMS0253"/>
    <x v="4"/>
    <s v="H"/>
    <s v="B"/>
    <s v="VO"/>
    <n v="0.5"/>
    <m/>
    <s v="N"/>
    <m/>
    <m/>
    <m/>
    <m/>
    <n v="0"/>
    <n v="18000"/>
    <m/>
    <m/>
    <m/>
    <m/>
    <m/>
    <m/>
    <m/>
    <m/>
    <s v="R-Nicola R"/>
    <s v="H-Nicola River Inc"/>
    <x v="7"/>
    <s v="BC"/>
    <s v="FRTH"/>
    <s v="TOMM"/>
    <s v="N"/>
    <s v=""/>
    <m/>
  </r>
  <r>
    <s v="T"/>
    <n v="4.0999999999999996"/>
    <n v="20171204"/>
    <s v="CDFO"/>
    <s v="CDFO"/>
    <n v="3"/>
    <s v="182585"/>
    <n v="12"/>
    <m/>
    <m/>
    <m/>
    <m/>
    <n v="1"/>
    <n v="1"/>
    <x v="12"/>
    <n v="20170420"/>
    <n v="20170420"/>
    <s v="2FS  TOMMR0253"/>
    <s v="2FS  TOMMH0160"/>
    <s v="2FS  TOMMS0253"/>
    <x v="3"/>
    <s v="H"/>
    <s v="P"/>
    <s v="FR"/>
    <n v="16.21"/>
    <m/>
    <s v="N"/>
    <n v="5000"/>
    <n v="20345"/>
    <m/>
    <m/>
    <n v="5000"/>
    <n v="2113"/>
    <m/>
    <m/>
    <s v="B"/>
    <n v="9.4100000000000003E-2"/>
    <n v="180"/>
    <n v="3316"/>
    <m/>
    <m/>
    <s v="R-Nicola R"/>
    <s v="H-Spius Creek H"/>
    <x v="7"/>
    <s v="BC"/>
    <s v="FRTH"/>
    <s v="TOMM"/>
    <s v="N"/>
    <n v="0.1038584418776112"/>
    <m/>
  </r>
  <r>
    <s v="T"/>
    <n v="4.0999999999999996"/>
    <n v="20171204"/>
    <s v="CDFO"/>
    <s v="CDFO"/>
    <n v="3"/>
    <s v="182588"/>
    <n v="12"/>
    <m/>
    <m/>
    <m/>
    <m/>
    <n v="1"/>
    <n v="1"/>
    <x v="12"/>
    <n v="20170420"/>
    <n v="20170420"/>
    <s v="2FS  TOMMR0253"/>
    <s v="2FS  TOMMH0160"/>
    <s v="2FS  TOMMS0253"/>
    <x v="3"/>
    <s v="H"/>
    <s v="P"/>
    <s v="FR"/>
    <m/>
    <m/>
    <s v="N"/>
    <n v="5000"/>
    <n v="9740"/>
    <m/>
    <m/>
    <n v="5000"/>
    <n v="1012"/>
    <m/>
    <m/>
    <s v="B"/>
    <n v="9.4100000000000003E-2"/>
    <m/>
    <m/>
    <m/>
    <m/>
    <s v="R-Nicola R"/>
    <s v="H-Spius Creek H"/>
    <x v="7"/>
    <s v="BC"/>
    <s v="FRTH"/>
    <s v="TOMM"/>
    <s v="N"/>
    <n v="0.10390143737166324"/>
    <m/>
  </r>
  <r>
    <s v="N"/>
    <n v="4.0999999999999996"/>
    <n v="20171204"/>
    <s v="CDFO"/>
    <s v="CDFO"/>
    <n v="3"/>
    <s v="!03NOCN05123"/>
    <m/>
    <m/>
    <m/>
    <m/>
    <m/>
    <n v="1"/>
    <n v="1"/>
    <x v="14"/>
    <n v="20060614"/>
    <n v="20060614"/>
    <s v="2FS  TOMMR0160"/>
    <s v="2FS  TOMMH0160"/>
    <s v="2FS  TOMMS0160"/>
    <x v="2"/>
    <s v="H"/>
    <s v="B"/>
    <m/>
    <n v="2.78"/>
    <n v="63"/>
    <s v="N"/>
    <m/>
    <m/>
    <m/>
    <m/>
    <n v="0"/>
    <n v="19000"/>
    <m/>
    <m/>
    <s v="W"/>
    <m/>
    <m/>
    <m/>
    <m/>
    <s v="RELEASED TO 9 SITES IN UPPER SPIUS AND MAKA CREEKS."/>
    <s v="R-Spius Cr"/>
    <s v="H-Spius Creek H"/>
    <x v="19"/>
    <s v="BC"/>
    <s v="FRTH"/>
    <s v="TOMM"/>
    <s v="N"/>
    <s v=""/>
    <m/>
  </r>
  <r>
    <s v="T"/>
    <n v="4.0999999999999996"/>
    <n v="20171204"/>
    <s v="CDFO"/>
    <s v="CDFO"/>
    <n v="3"/>
    <s v="022858"/>
    <n v="0"/>
    <m/>
    <m/>
    <m/>
    <m/>
    <n v="1"/>
    <n v="1"/>
    <x v="26"/>
    <n v="19840713"/>
    <n v="19840713"/>
    <s v="2FS  LWFRR0244"/>
    <s v="2FS  LWFRH0244"/>
    <s v="2FS  LWFRS0154"/>
    <x v="1"/>
    <s v="H"/>
    <s v="B"/>
    <m/>
    <n v="6.97"/>
    <m/>
    <s v="N"/>
    <n v="5000"/>
    <n v="24619"/>
    <m/>
    <m/>
    <n v="5000"/>
    <n v="502"/>
    <m/>
    <m/>
    <m/>
    <n v="0.02"/>
    <n v="1"/>
    <m/>
    <m/>
    <m/>
    <s v="R-Stave R"/>
    <s v="H-Stave River H"/>
    <x v="30"/>
    <s v="BC"/>
    <s v="FRTH"/>
    <s v="LWFR"/>
    <s v="N"/>
    <n v="2.0390755107843536E-2"/>
    <m/>
  </r>
  <r>
    <s v="N"/>
    <n v="4.0999999999999996"/>
    <n v="20171204"/>
    <s v="CDFO"/>
    <s v="CDFO"/>
    <n v="3"/>
    <s v="!03NOCN8234"/>
    <m/>
    <m/>
    <m/>
    <m/>
    <m/>
    <n v="1"/>
    <n v="1"/>
    <x v="15"/>
    <n v="19830501"/>
    <n v="19830501"/>
    <s v="2FS  UPFRR1625"/>
    <s v="2FS  UPFRH1625"/>
    <s v="2FS  UPFRS1625"/>
    <x v="1"/>
    <s v="H"/>
    <s v="P"/>
    <m/>
    <m/>
    <m/>
    <s v="N"/>
    <m/>
    <m/>
    <m/>
    <m/>
    <n v="0"/>
    <n v="100"/>
    <m/>
    <m/>
    <m/>
    <m/>
    <m/>
    <m/>
    <m/>
    <m/>
    <s v="R-Salmon R/UPFR"/>
    <s v="H-Salmon River/ UPFR H"/>
    <x v="8"/>
    <s v="BC"/>
    <s v="FRTH"/>
    <s v="UPFR"/>
    <s v="N"/>
    <s v=""/>
    <m/>
  </r>
  <r>
    <s v="T"/>
    <n v="4.0999999999999996"/>
    <n v="20171204"/>
    <s v="CDFO"/>
    <s v="CDFO"/>
    <n v="3"/>
    <s v="184372"/>
    <n v="12"/>
    <m/>
    <m/>
    <m/>
    <m/>
    <n v="1"/>
    <n v="3"/>
    <x v="41"/>
    <n v="20170609"/>
    <n v="20170609"/>
    <s v="2FS  LWFRR0229"/>
    <s v="2FS  LWFRH0154"/>
    <s v="2FS  LWFRS0229"/>
    <x v="1"/>
    <s v="H"/>
    <s v="P"/>
    <s v="FR"/>
    <n v="6.33"/>
    <n v="82"/>
    <s v="N"/>
    <n v="5000"/>
    <n v="57920"/>
    <m/>
    <m/>
    <n v="5000"/>
    <n v="72"/>
    <m/>
    <m/>
    <s v="B"/>
    <n v="1.1999999999999999E-3"/>
    <n v="10"/>
    <n v="2420"/>
    <m/>
    <m/>
    <s v="R-Harrison R"/>
    <s v="H-Chehalis River H"/>
    <x v="14"/>
    <s v="BC"/>
    <s v="FRTH"/>
    <s v="LWFR"/>
    <s v="N"/>
    <n v="1.2430939226519336E-3"/>
    <m/>
  </r>
  <r>
    <s v="N"/>
    <n v="4.0999999999999996"/>
    <n v="20171204"/>
    <s v="CDFO"/>
    <s v="CDFO"/>
    <n v="3"/>
    <s v="!03NOCN8715"/>
    <m/>
    <m/>
    <m/>
    <m/>
    <m/>
    <n v="1"/>
    <n v="1"/>
    <x v="5"/>
    <n v="19880408"/>
    <n v="19880428"/>
    <s v="2FS  TOMMR0160"/>
    <s v="2FS  TOMMH0160"/>
    <s v="2FS  TOMMS0160"/>
    <x v="1"/>
    <s v="H"/>
    <s v="P"/>
    <m/>
    <n v="5.2"/>
    <m/>
    <s v="N"/>
    <m/>
    <m/>
    <m/>
    <m/>
    <n v="0"/>
    <n v="113440"/>
    <m/>
    <m/>
    <m/>
    <m/>
    <m/>
    <m/>
    <m/>
    <m/>
    <s v="R-Spius Cr"/>
    <s v="H-Spius Creek H"/>
    <x v="19"/>
    <s v="BC"/>
    <s v="FRTH"/>
    <s v="TOMM"/>
    <s v="N"/>
    <s v=""/>
    <m/>
  </r>
  <r>
    <s v="N"/>
    <n v="4.0999999999999996"/>
    <n v="20171204"/>
    <s v="CDFO"/>
    <s v="CDFO"/>
    <n v="3"/>
    <s v="!03NOCN8716"/>
    <m/>
    <m/>
    <m/>
    <m/>
    <m/>
    <n v="1"/>
    <n v="1"/>
    <x v="5"/>
    <n v="19880420"/>
    <n v="19880503"/>
    <s v="2FS  TOMMR1387"/>
    <s v="2FS  TOMMH0160"/>
    <s v="2FS  TOMMS1387"/>
    <x v="1"/>
    <s v="H"/>
    <s v="P"/>
    <m/>
    <n v="5.5"/>
    <m/>
    <s v="N"/>
    <m/>
    <m/>
    <m/>
    <m/>
    <n v="0"/>
    <n v="194270"/>
    <m/>
    <m/>
    <m/>
    <m/>
    <m/>
    <m/>
    <m/>
    <m/>
    <s v="R-Coldwater R"/>
    <s v="H-Spius Creek H"/>
    <x v="17"/>
    <s v="BC"/>
    <s v="FRTH"/>
    <s v="TOMM"/>
    <s v="N"/>
    <s v=""/>
    <m/>
  </r>
  <r>
    <s v="T"/>
    <n v="4.0999999999999996"/>
    <n v="20171204"/>
    <s v="CDFO"/>
    <s v="CDFO"/>
    <n v="3"/>
    <s v="184373"/>
    <n v="12"/>
    <m/>
    <m/>
    <m/>
    <m/>
    <n v="1"/>
    <n v="3"/>
    <x v="41"/>
    <n v="20170609"/>
    <n v="20170609"/>
    <s v="2FS  LWFRR0229"/>
    <s v="2FS  LWFRH0154"/>
    <s v="2FS  LWFRS0229"/>
    <x v="1"/>
    <s v="H"/>
    <s v="P"/>
    <s v="FR"/>
    <n v="6.33"/>
    <n v="82"/>
    <s v="N"/>
    <n v="5000"/>
    <n v="61577"/>
    <m/>
    <m/>
    <n v="5000"/>
    <n v="70"/>
    <m/>
    <m/>
    <s v="B"/>
    <n v="1.1000000000000001E-3"/>
    <n v="9"/>
    <n v="2624"/>
    <m/>
    <m/>
    <s v="R-Harrison R"/>
    <s v="H-Chehalis River H"/>
    <x v="14"/>
    <s v="BC"/>
    <s v="FRTH"/>
    <s v="LWFR"/>
    <s v="N"/>
    <n v="1.1367880864608538E-3"/>
    <m/>
  </r>
  <r>
    <s v="T"/>
    <n v="4.0999999999999996"/>
    <n v="20171204"/>
    <s v="CDFO"/>
    <s v="CDFO"/>
    <n v="3"/>
    <s v="184374"/>
    <n v="12"/>
    <m/>
    <m/>
    <m/>
    <m/>
    <n v="1"/>
    <n v="3"/>
    <x v="41"/>
    <n v="20170609"/>
    <n v="20170609"/>
    <s v="2FS  LWFRR0229"/>
    <s v="2FS  LWFRH0154"/>
    <s v="2FS  LWFRS0229"/>
    <x v="1"/>
    <s v="H"/>
    <s v="P"/>
    <s v="FR"/>
    <n v="6.33"/>
    <n v="82"/>
    <s v="N"/>
    <n v="5000"/>
    <n v="56782"/>
    <m/>
    <m/>
    <n v="5000"/>
    <n v="234"/>
    <m/>
    <m/>
    <s v="B"/>
    <n v="4.1000000000000003E-3"/>
    <n v="6"/>
    <n v="2192"/>
    <m/>
    <m/>
    <s v="R-Harrison R"/>
    <s v="H-Chehalis River H"/>
    <x v="14"/>
    <s v="BC"/>
    <s v="FRTH"/>
    <s v="LWFR"/>
    <s v="N"/>
    <n v="4.1210242682540241E-3"/>
    <m/>
  </r>
  <r>
    <s v="T"/>
    <n v="4.0999999999999996"/>
    <n v="20171204"/>
    <s v="CDFO"/>
    <s v="CDFO"/>
    <n v="3"/>
    <s v="184375"/>
    <n v="12"/>
    <m/>
    <m/>
    <m/>
    <m/>
    <n v="1"/>
    <n v="3"/>
    <x v="41"/>
    <n v="20170609"/>
    <n v="20170609"/>
    <s v="2FS  LWFRR0229"/>
    <s v="2FS  LWFRH0154"/>
    <s v="2FS  LWFRS0229"/>
    <x v="1"/>
    <s v="H"/>
    <s v="P"/>
    <s v="FR"/>
    <n v="6.33"/>
    <n v="82"/>
    <s v="N"/>
    <n v="5000"/>
    <n v="58224"/>
    <m/>
    <m/>
    <n v="5000"/>
    <n v="396"/>
    <m/>
    <m/>
    <s v="B"/>
    <n v="6.7999999999999996E-3"/>
    <n v="7"/>
    <n v="1922"/>
    <m/>
    <m/>
    <s v="R-Harrison R"/>
    <s v="H-Chehalis River H"/>
    <x v="14"/>
    <s v="BC"/>
    <s v="FRTH"/>
    <s v="LWFR"/>
    <s v="N"/>
    <n v="6.8013190436933225E-3"/>
    <m/>
  </r>
  <r>
    <s v="T"/>
    <n v="4.0999999999999996"/>
    <n v="20171204"/>
    <s v="CDFO"/>
    <s v="CDFO"/>
    <n v="3"/>
    <s v="184376"/>
    <n v="12"/>
    <m/>
    <m/>
    <m/>
    <m/>
    <n v="1"/>
    <n v="3"/>
    <x v="41"/>
    <n v="20170609"/>
    <n v="20170609"/>
    <s v="2FS  LWFRR0229"/>
    <s v="2FS  LWFRH0154"/>
    <s v="2FS  LWFRS0229"/>
    <x v="1"/>
    <s v="H"/>
    <s v="P"/>
    <s v="FR"/>
    <n v="6.33"/>
    <n v="82"/>
    <s v="N"/>
    <n v="5000"/>
    <n v="40715"/>
    <m/>
    <m/>
    <n v="5000"/>
    <n v="225"/>
    <m/>
    <m/>
    <s v="B"/>
    <n v="5.4999999999999997E-3"/>
    <n v="3"/>
    <n v="1821"/>
    <m/>
    <m/>
    <s v="R-Harrison R"/>
    <s v="H-Chehalis River H"/>
    <x v="14"/>
    <s v="BC"/>
    <s v="FRTH"/>
    <s v="LWFR"/>
    <s v="N"/>
    <n v="5.5262188382659951E-3"/>
    <m/>
  </r>
  <r>
    <s v="T"/>
    <n v="4.0999999999999996"/>
    <n v="20171204"/>
    <s v="CDFO"/>
    <s v="CDFO"/>
    <n v="3"/>
    <s v="184382"/>
    <n v="12"/>
    <m/>
    <m/>
    <m/>
    <m/>
    <n v="1"/>
    <n v="3"/>
    <x v="41"/>
    <n v="20170516"/>
    <n v="20170517"/>
    <s v="2FS  LWFRR0107"/>
    <s v="2FS  LWFRH0107"/>
    <s v="2FS  LWFRS0107"/>
    <x v="1"/>
    <s v="H"/>
    <s v="P"/>
    <s v="FR"/>
    <n v="5.6"/>
    <m/>
    <s v="N"/>
    <n v="5000"/>
    <n v="45953"/>
    <m/>
    <m/>
    <n v="5000"/>
    <n v="3888"/>
    <m/>
    <m/>
    <s v="B"/>
    <n v="7.8E-2"/>
    <m/>
    <m/>
    <m/>
    <m/>
    <s v="R-Chilliwack R"/>
    <s v="H-Chilliwack River H"/>
    <x v="9"/>
    <s v="BC"/>
    <s v="FRTH"/>
    <s v="LWFR"/>
    <s v="N"/>
    <n v="8.4608186625465154E-2"/>
    <m/>
  </r>
  <r>
    <s v="T"/>
    <n v="4.0999999999999996"/>
    <n v="20171204"/>
    <s v="CDFO"/>
    <s v="CDFO"/>
    <n v="3"/>
    <s v="184384"/>
    <n v="12"/>
    <m/>
    <m/>
    <m/>
    <m/>
    <n v="1"/>
    <n v="3"/>
    <x v="41"/>
    <n v="20170516"/>
    <n v="20170516"/>
    <s v="2FS  LWFRR0107"/>
    <s v="2FS  LWFRH0107"/>
    <s v="2FS  LWFRS0107"/>
    <x v="1"/>
    <s v="H"/>
    <s v="P"/>
    <s v="FR"/>
    <n v="5.6"/>
    <m/>
    <s v="N"/>
    <n v="5000"/>
    <n v="47819"/>
    <m/>
    <m/>
    <n v="5000"/>
    <n v="1786"/>
    <m/>
    <m/>
    <s v="B"/>
    <n v="3.5999999999999997E-2"/>
    <m/>
    <m/>
    <m/>
    <m/>
    <s v="R-Chilliwack R"/>
    <s v="H-Chilliwack River H"/>
    <x v="9"/>
    <s v="BC"/>
    <s v="FRTH"/>
    <s v="LWFR"/>
    <s v="N"/>
    <n v="3.7349170831677783E-2"/>
    <m/>
  </r>
  <r>
    <s v="T"/>
    <n v="4.0999999999999996"/>
    <n v="20171204"/>
    <s v="CDFO"/>
    <s v="CDFO"/>
    <n v="3"/>
    <s v="184385"/>
    <n v="12"/>
    <m/>
    <m/>
    <m/>
    <m/>
    <n v="1"/>
    <n v="3"/>
    <x v="41"/>
    <n v="20170516"/>
    <n v="20170516"/>
    <s v="2FS  LWFRR0107"/>
    <s v="2FS  LWFRH0107"/>
    <s v="2FS  LWFRS0107"/>
    <x v="1"/>
    <s v="H"/>
    <s v="P"/>
    <s v="FR"/>
    <n v="5.6"/>
    <m/>
    <s v="N"/>
    <n v="5000"/>
    <n v="49251"/>
    <m/>
    <m/>
    <n v="5000"/>
    <n v="649"/>
    <m/>
    <m/>
    <s v="B"/>
    <n v="1.2999999999999999E-2"/>
    <m/>
    <m/>
    <m/>
    <m/>
    <s v="R-Chilliwack R"/>
    <s v="H-Chilliwack River H"/>
    <x v="9"/>
    <s v="BC"/>
    <s v="FRTH"/>
    <s v="LWFR"/>
    <s v="N"/>
    <n v="1.3177397413250492E-2"/>
    <m/>
  </r>
  <r>
    <s v="T"/>
    <n v="4.0999999999999996"/>
    <n v="20171204"/>
    <s v="CDFO"/>
    <s v="CDFO"/>
    <n v="3"/>
    <s v="184383"/>
    <n v="12"/>
    <m/>
    <m/>
    <m/>
    <m/>
    <n v="1"/>
    <n v="3"/>
    <x v="41"/>
    <n v="20170516"/>
    <n v="20170516"/>
    <s v="2FS  LWFRR0107"/>
    <s v="2FS  LWFRH0107"/>
    <s v="2FS  LWFRS0107"/>
    <x v="1"/>
    <s v="H"/>
    <s v="P"/>
    <s v="FR"/>
    <n v="5.6"/>
    <m/>
    <s v="N"/>
    <n v="5000"/>
    <n v="47656"/>
    <m/>
    <m/>
    <n v="5000"/>
    <n v="2193"/>
    <m/>
    <m/>
    <s v="B"/>
    <n v="4.3999999999999997E-2"/>
    <m/>
    <m/>
    <m/>
    <m/>
    <s v="R-Chilliwack R"/>
    <s v="H-Chilliwack River H"/>
    <x v="9"/>
    <s v="BC"/>
    <s v="FRTH"/>
    <s v="LWFR"/>
    <s v="N"/>
    <n v="4.6017290582507975E-2"/>
    <m/>
  </r>
  <r>
    <s v="T"/>
    <n v="4.0999999999999996"/>
    <n v="20171204"/>
    <s v="CDFO"/>
    <s v="CDFO"/>
    <n v="3"/>
    <s v="185238"/>
    <n v="12"/>
    <m/>
    <m/>
    <s v="D"/>
    <s v="032006H00000393"/>
    <n v="1"/>
    <n v="3"/>
    <x v="14"/>
    <n v="20060502"/>
    <n v="20060515"/>
    <s v="2FS  LWFRR0107"/>
    <s v="2FS  LWFRH0107"/>
    <s v="2FS  LWFRS0107"/>
    <x v="1"/>
    <s v="H"/>
    <s v="P"/>
    <m/>
    <n v="5.75"/>
    <m/>
    <s v="N"/>
    <n v="5000"/>
    <n v="24719"/>
    <m/>
    <m/>
    <n v="0"/>
    <n v="132638"/>
    <n v="5000"/>
    <n v="364"/>
    <s v="B"/>
    <n v="1.4500000000000001E-2"/>
    <n v="30"/>
    <n v="451"/>
    <m/>
    <s v="DIT ADCWT-SEE ALSO 185030-32,185154,185239-41"/>
    <s v="R-Chilliwack R"/>
    <s v="H-Chilliwack River H"/>
    <x v="9"/>
    <s v="BC"/>
    <s v="FRTH"/>
    <s v="LWFR"/>
    <s v="N"/>
    <n v="5.3658319511307093"/>
    <m/>
  </r>
  <r>
    <s v="N"/>
    <n v="4.0999999999999996"/>
    <n v="20171204"/>
    <s v="CDFO"/>
    <s v="CDFO"/>
    <n v="3"/>
    <s v="!03NOCN9403"/>
    <m/>
    <m/>
    <m/>
    <m/>
    <m/>
    <n v="1"/>
    <n v="1"/>
    <x v="2"/>
    <n v="19950410"/>
    <n v="19950410"/>
    <s v="2FS  UPFRR1890"/>
    <s v="2FS  UPFRH0270"/>
    <s v="2FS  UPFRS1890"/>
    <x v="2"/>
    <s v="H"/>
    <s v="B"/>
    <m/>
    <n v="0.34"/>
    <n v="35"/>
    <s v="N"/>
    <m/>
    <m/>
    <m/>
    <m/>
    <n v="0"/>
    <n v="132861"/>
    <m/>
    <m/>
    <s v="W"/>
    <m/>
    <m/>
    <m/>
    <m/>
    <m/>
    <s v="R-Dome Cr"/>
    <s v="H-Penny H"/>
    <x v="15"/>
    <s v="BC"/>
    <s v="FRTH"/>
    <s v="UPFR"/>
    <s v="N"/>
    <s v=""/>
    <m/>
  </r>
  <r>
    <s v="N"/>
    <n v="4.0999999999999996"/>
    <n v="20171204"/>
    <s v="CDFO"/>
    <s v="CDFO"/>
    <n v="3"/>
    <s v="!03NOCN05142"/>
    <m/>
    <m/>
    <m/>
    <m/>
    <m/>
    <n v="1"/>
    <n v="1"/>
    <x v="14"/>
    <n v="20070410"/>
    <n v="20070416"/>
    <s v="2FS  TOMFR0132"/>
    <s v="2FS  TOMMH0160"/>
    <s v="2FS  TOMFS0132"/>
    <x v="3"/>
    <s v="H"/>
    <s v="P"/>
    <m/>
    <n v="14.38"/>
    <n v="108"/>
    <s v="N"/>
    <m/>
    <m/>
    <m/>
    <m/>
    <n v="0"/>
    <n v="88314"/>
    <m/>
    <m/>
    <s v="B"/>
    <m/>
    <m/>
    <m/>
    <m/>
    <m/>
    <s v="R-Salmon R/TOMF"/>
    <s v="H-Spius Creek H"/>
    <x v="28"/>
    <s v="BC"/>
    <s v="FRTH"/>
    <s v="TOMF"/>
    <s v="N"/>
    <s v=""/>
    <m/>
  </r>
  <r>
    <s v="N"/>
    <n v="4.0999999999999996"/>
    <n v="20171204"/>
    <s v="CDFO"/>
    <s v="CDFO"/>
    <n v="3"/>
    <s v="!03NOCN05102"/>
    <m/>
    <m/>
    <m/>
    <m/>
    <m/>
    <n v="1"/>
    <n v="2"/>
    <x v="14"/>
    <n v="20060601"/>
    <n v="20060601"/>
    <s v="2FS  UPFRR0155"/>
    <s v="2FS  UPFRH2480"/>
    <s v="2FS  UPFRS0155"/>
    <x v="2"/>
    <s v="H"/>
    <s v="B"/>
    <s v="FR"/>
    <n v="3"/>
    <m/>
    <s v="N"/>
    <m/>
    <m/>
    <m/>
    <m/>
    <n v="0"/>
    <n v="800"/>
    <m/>
    <m/>
    <s v="B"/>
    <m/>
    <m/>
    <m/>
    <m/>
    <s v="ALL NUMBERS, DATES, AND SIZES ESTIMATED"/>
    <s v="R-Quesnel R"/>
    <s v="H-Quesnel Schools"/>
    <x v="5"/>
    <s v="BC"/>
    <s v="FRTH"/>
    <s v="UPFR"/>
    <s v="N"/>
    <s v=""/>
    <m/>
  </r>
  <r>
    <s v="T"/>
    <n v="4.0999999999999996"/>
    <n v="20171204"/>
    <s v="CDFO"/>
    <s v="CDFO"/>
    <n v="3"/>
    <s v="186062"/>
    <n v="12"/>
    <m/>
    <m/>
    <m/>
    <m/>
    <n v="1"/>
    <n v="2"/>
    <x v="22"/>
    <n v="20070510"/>
    <n v="20070511"/>
    <s v="2FS  TOMFR0161"/>
    <s v="2FS  TOMFH1958"/>
    <s v="2FS  TOMFS0161"/>
    <x v="1"/>
    <s v="H"/>
    <s v="P"/>
    <m/>
    <n v="5.4"/>
    <n v="78"/>
    <s v="N"/>
    <n v="5000"/>
    <n v="50203"/>
    <m/>
    <m/>
    <n v="0"/>
    <n v="88863"/>
    <n v="5000"/>
    <n v="1553"/>
    <s v="B"/>
    <n v="0.03"/>
    <n v="27"/>
    <n v="100"/>
    <m/>
    <m/>
    <s v="R-Shuswap R Low"/>
    <s v="H-Shuswap River, Middle,"/>
    <x v="1"/>
    <s v="BC"/>
    <s v="FRTH"/>
    <s v="TOMF"/>
    <s v="N"/>
    <n v="1.7700735015835707"/>
    <m/>
  </r>
  <r>
    <s v="T"/>
    <n v="4.0999999999999996"/>
    <n v="20171204"/>
    <s v="CDFO"/>
    <s v="CDFO"/>
    <n v="3"/>
    <s v="180302"/>
    <n v="0"/>
    <m/>
    <m/>
    <m/>
    <m/>
    <n v="1"/>
    <n v="1"/>
    <x v="28"/>
    <n v="19920427"/>
    <n v="19920428"/>
    <s v="2FS  TOMMR1387"/>
    <s v="2FS  TOMMH0160"/>
    <s v="2FS  TOMMS1387"/>
    <x v="3"/>
    <s v="H"/>
    <s v="B"/>
    <m/>
    <n v="24.4"/>
    <n v="129"/>
    <s v="N"/>
    <n v="5000"/>
    <n v="24920"/>
    <m/>
    <m/>
    <n v="0"/>
    <n v="2831"/>
    <n v="5000"/>
    <n v="125"/>
    <s v="W"/>
    <n v="5.0000000000000001E-3"/>
    <n v="33"/>
    <n v="1000"/>
    <m/>
    <s v="TIME OF RELEASE: YEARLING"/>
    <s v="R-Coldwater R"/>
    <s v="H-Spius Creek H"/>
    <x v="17"/>
    <s v="BC"/>
    <s v="FRTH"/>
    <s v="TOMM"/>
    <s v="N"/>
    <n v="0.11360353130016052"/>
    <m/>
  </r>
  <r>
    <s v="T"/>
    <n v="4.0999999999999996"/>
    <n v="20171204"/>
    <s v="CDFO"/>
    <s v="CDFO"/>
    <n v="3"/>
    <s v="186162"/>
    <n v="12"/>
    <m/>
    <m/>
    <m/>
    <m/>
    <n v="1"/>
    <n v="2"/>
    <x v="27"/>
    <n v="20080514"/>
    <n v="20080515"/>
    <s v="2FS  TOMFR0161"/>
    <s v="2FS  TOMFH1958"/>
    <s v="2FS  TOMFS0161"/>
    <x v="1"/>
    <s v="H"/>
    <s v="P"/>
    <m/>
    <n v="5.54"/>
    <n v="78"/>
    <s v="N"/>
    <n v="5000"/>
    <n v="20016"/>
    <m/>
    <m/>
    <n v="0"/>
    <n v="17360"/>
    <n v="5000"/>
    <n v="619"/>
    <m/>
    <n v="0.03"/>
    <n v="23"/>
    <n v="100"/>
    <m/>
    <s v="RELEASED APPROX 300M UPSTREAM OF COOKE CR. CONFLUENCE. SEE 186352 COMMENT ALSO"/>
    <s v="R-Shuswap R Low"/>
    <s v="H-Shuswap River, Middle,"/>
    <x v="1"/>
    <s v="BC"/>
    <s v="FRTH"/>
    <s v="TOMF"/>
    <s v="N"/>
    <n v="0.86730615507593922"/>
    <m/>
  </r>
  <r>
    <s v="T"/>
    <n v="4.0999999999999996"/>
    <n v="20171204"/>
    <s v="CDFO"/>
    <s v="CDFO"/>
    <n v="3"/>
    <s v="023030"/>
    <n v="0"/>
    <m/>
    <m/>
    <m/>
    <m/>
    <n v="1"/>
    <n v="1"/>
    <x v="23"/>
    <n v="19850406"/>
    <n v="19850408"/>
    <s v="2FS  UPFRR0263"/>
    <s v="2FS  UPFRH0155"/>
    <s v="2FS  UPFRS0263"/>
    <x v="1"/>
    <s v="H"/>
    <s v="P"/>
    <m/>
    <n v="3.9"/>
    <m/>
    <s v="N"/>
    <n v="5000"/>
    <n v="27694"/>
    <m/>
    <m/>
    <n v="0"/>
    <n v="19220"/>
    <n v="5000"/>
    <n v="277"/>
    <s v="B"/>
    <n v="9.9000000000000008E-3"/>
    <n v="1"/>
    <m/>
    <m/>
    <m/>
    <s v="R-Bowron R"/>
    <s v="H-Quesnel River H"/>
    <x v="26"/>
    <s v="BC"/>
    <s v="FRTH"/>
    <s v="UPFR"/>
    <s v="N"/>
    <n v="0.69401314364122191"/>
    <m/>
  </r>
  <r>
    <s v="N"/>
    <n v="4.0999999999999996"/>
    <n v="20171204"/>
    <s v="CDFO"/>
    <s v="CDFO"/>
    <n v="3"/>
    <s v="!03NOCN8903"/>
    <m/>
    <m/>
    <m/>
    <m/>
    <m/>
    <n v="1"/>
    <n v="1"/>
    <x v="11"/>
    <n v="19900509"/>
    <n v="19900511"/>
    <s v="2FS  TOMFR1945"/>
    <s v="2FS  TOMFH0162"/>
    <s v="2FS  TOMFS1945"/>
    <x v="1"/>
    <s v="H"/>
    <s v="P"/>
    <m/>
    <n v="6.9"/>
    <n v="84"/>
    <s v="N"/>
    <m/>
    <m/>
    <m/>
    <m/>
    <n v="0"/>
    <n v="466400"/>
    <m/>
    <m/>
    <s v="B"/>
    <m/>
    <m/>
    <m/>
    <m/>
    <m/>
    <s v="R-Finn Cr"/>
    <s v="H-Clearwater River, Up, H"/>
    <x v="36"/>
    <s v="BC"/>
    <s v="FRTH"/>
    <s v="TOMF"/>
    <s v="N"/>
    <s v=""/>
    <m/>
  </r>
  <r>
    <s v="N"/>
    <n v="4.0999999999999996"/>
    <n v="20171204"/>
    <s v="CDFO"/>
    <s v="CDFO"/>
    <n v="3"/>
    <s v="!03NOCN06154"/>
    <m/>
    <m/>
    <m/>
    <m/>
    <m/>
    <n v="1"/>
    <n v="1"/>
    <x v="22"/>
    <n v="20080422"/>
    <n v="20080430"/>
    <s v="2FS  TOMMR0160"/>
    <s v="2FS  TOMMH0160"/>
    <s v="2FS  TOMMS0160"/>
    <x v="3"/>
    <s v="H"/>
    <s v="P"/>
    <m/>
    <n v="20.79"/>
    <n v="121"/>
    <s v="N"/>
    <m/>
    <m/>
    <m/>
    <m/>
    <n v="0"/>
    <n v="78717"/>
    <m/>
    <m/>
    <s v="B"/>
    <m/>
    <m/>
    <m/>
    <m/>
    <s v="RELEASED IN PROSPECT CREEK."/>
    <s v="R-Spius Cr"/>
    <s v="H-Spius Creek H"/>
    <x v="19"/>
    <s v="BC"/>
    <s v="FRTH"/>
    <s v="TOMM"/>
    <s v="N"/>
    <s v=""/>
    <m/>
  </r>
  <r>
    <s v="T"/>
    <n v="4.0999999999999996"/>
    <n v="20171204"/>
    <s v="CDFO"/>
    <s v="CDFO"/>
    <n v="3"/>
    <s v="023722"/>
    <n v="0"/>
    <m/>
    <m/>
    <m/>
    <m/>
    <n v="1"/>
    <n v="2"/>
    <x v="3"/>
    <n v="19860729"/>
    <n v="19860731"/>
    <s v="2FS  TOMFR0162"/>
    <s v="2FS  TOMFH0162"/>
    <s v="2FS  TOMFS0162"/>
    <x v="1"/>
    <s v="H"/>
    <s v="B"/>
    <m/>
    <n v="11.9"/>
    <m/>
    <s v="N"/>
    <n v="5000"/>
    <n v="48230"/>
    <m/>
    <m/>
    <n v="0"/>
    <n v="70607"/>
    <n v="5000"/>
    <n v="3163"/>
    <m/>
    <n v="6.1499999999999999E-2"/>
    <n v="1"/>
    <m/>
    <m/>
    <s v="TIME OF RELEASE - 4TH RELEASE. SEE 023719-023722."/>
    <s v="R-Clearwater R Up"/>
    <s v="H-Clearwater River, Up, H"/>
    <x v="10"/>
    <s v="BC"/>
    <s v="FRTH"/>
    <s v="TOMF"/>
    <s v="N"/>
    <n v="1.4639643375492433"/>
    <m/>
  </r>
  <r>
    <s v="T"/>
    <n v="4.0999999999999996"/>
    <n v="20171204"/>
    <s v="CDFO"/>
    <s v="CDFO"/>
    <n v="3"/>
    <s v="024537"/>
    <n v="0"/>
    <m/>
    <m/>
    <m/>
    <m/>
    <n v="1"/>
    <n v="2"/>
    <x v="9"/>
    <n v="19870505"/>
    <n v="19870506"/>
    <s v="2FS  TOMFR0188"/>
    <s v="2FS  TOMFH0162"/>
    <s v="2FS  TOMFS0188"/>
    <x v="1"/>
    <s v="H"/>
    <s v="P"/>
    <m/>
    <n v="4.2"/>
    <m/>
    <s v="N"/>
    <n v="5000"/>
    <n v="25182"/>
    <m/>
    <m/>
    <n v="0"/>
    <n v="84142"/>
    <n v="5000"/>
    <n v="253"/>
    <m/>
    <n v="9.9000000000000008E-3"/>
    <n v="1"/>
    <m/>
    <m/>
    <s v="REP. WITH 024536 + 024538"/>
    <s v="R-Thompson R N"/>
    <s v="H-Clearwater River, Up, H"/>
    <x v="40"/>
    <s v="BC"/>
    <s v="FRTH"/>
    <s v="TOMF"/>
    <s v="N"/>
    <n v="3.3413549360654438"/>
    <m/>
  </r>
  <r>
    <s v="T"/>
    <n v="4.0999999999999996"/>
    <n v="20171204"/>
    <s v="CDFO"/>
    <s v="CDFO"/>
    <n v="3"/>
    <s v="024538"/>
    <n v="0"/>
    <m/>
    <m/>
    <m/>
    <m/>
    <n v="1"/>
    <n v="2"/>
    <x v="9"/>
    <n v="19870505"/>
    <n v="19870506"/>
    <s v="2FS  TOMFR0188"/>
    <s v="2FS  TOMFH0162"/>
    <s v="2FS  TOMFS0188"/>
    <x v="1"/>
    <s v="H"/>
    <s v="P"/>
    <m/>
    <n v="4.2"/>
    <m/>
    <s v="N"/>
    <n v="5000"/>
    <n v="25434"/>
    <m/>
    <m/>
    <n v="0"/>
    <n v="84985"/>
    <m/>
    <m/>
    <m/>
    <m/>
    <n v="1"/>
    <m/>
    <m/>
    <s v="REP. WITH 024536 + 024537"/>
    <s v="R-Thompson R N"/>
    <s v="H-Clearwater River, Up, H"/>
    <x v="40"/>
    <s v="BC"/>
    <s v="FRTH"/>
    <s v="TOMF"/>
    <s v="N"/>
    <n v="3.3413934103955336"/>
    <m/>
  </r>
  <r>
    <s v="N"/>
    <n v="4.0999999999999996"/>
    <n v="20171204"/>
    <s v="CDFO"/>
    <s v="CDFO"/>
    <n v="3"/>
    <s v="!03NOCN9116"/>
    <m/>
    <m/>
    <m/>
    <m/>
    <m/>
    <n v="1"/>
    <n v="1"/>
    <x v="13"/>
    <n v="19930429"/>
    <n v="19930430"/>
    <s v="2FS  TOMMR0160"/>
    <s v="2FS  TOMMH0160"/>
    <s v="2FS  TOMMS0160"/>
    <x v="3"/>
    <s v="H"/>
    <s v="B"/>
    <m/>
    <n v="15.8"/>
    <n v="110"/>
    <s v="N"/>
    <m/>
    <m/>
    <m/>
    <m/>
    <n v="0"/>
    <n v="69448"/>
    <m/>
    <m/>
    <s v="W"/>
    <m/>
    <m/>
    <m/>
    <m/>
    <s v="YEARLING RELEASE"/>
    <s v="R-Spius Cr"/>
    <s v="H-Spius Creek H"/>
    <x v="19"/>
    <s v="BC"/>
    <s v="FRTH"/>
    <s v="TOMM"/>
    <s v="N"/>
    <s v=""/>
    <m/>
  </r>
  <r>
    <s v="N"/>
    <n v="4.0999999999999996"/>
    <n v="20171204"/>
    <s v="CDFO"/>
    <s v="CDFO"/>
    <n v="3"/>
    <s v="!03NOCN9128"/>
    <m/>
    <m/>
    <m/>
    <m/>
    <m/>
    <n v="1"/>
    <n v="2"/>
    <x v="13"/>
    <n v="19920329"/>
    <n v="19920329"/>
    <s v="2FS  TOMFR0161"/>
    <s v="2FS  TOMFH0289"/>
    <s v="2FS  TOMFS0161"/>
    <x v="4"/>
    <s v="H"/>
    <s v="P"/>
    <m/>
    <n v="0.5"/>
    <m/>
    <s v="N"/>
    <m/>
    <m/>
    <m/>
    <m/>
    <n v="0"/>
    <n v="45000"/>
    <m/>
    <m/>
    <s v="B"/>
    <m/>
    <m/>
    <m/>
    <m/>
    <m/>
    <s v="R-Shuswap R Low"/>
    <s v="H-Kingfisher Creek/ TOMF"/>
    <x v="1"/>
    <s v="BC"/>
    <s v="FRTH"/>
    <s v="TOMF"/>
    <s v="N"/>
    <s v=""/>
    <m/>
  </r>
  <r>
    <s v="N"/>
    <n v="4.0999999999999996"/>
    <n v="20171204"/>
    <s v="CDFO"/>
    <s v="CDFO"/>
    <n v="3"/>
    <s v="!03NOCN0465"/>
    <m/>
    <m/>
    <m/>
    <m/>
    <m/>
    <n v="1"/>
    <n v="2"/>
    <x v="29"/>
    <n v="20050524"/>
    <n v="20050526"/>
    <s v="2FS  TOMFR1958"/>
    <s v="2FS  TOMFH1958"/>
    <s v="2FS  TOMFS1958"/>
    <x v="1"/>
    <s v="H"/>
    <s v="P"/>
    <m/>
    <n v="8.83"/>
    <n v="90"/>
    <s v="N"/>
    <m/>
    <m/>
    <m/>
    <m/>
    <n v="0"/>
    <n v="260940"/>
    <m/>
    <m/>
    <s v="B"/>
    <m/>
    <m/>
    <m/>
    <m/>
    <s v="SEMI-VOLITIONAL RELEASE."/>
    <s v="R-Shuswap R Middle"/>
    <s v="H-Shuswap River, Middle,"/>
    <x v="11"/>
    <s v="BC"/>
    <s v="FRTH"/>
    <s v="TOMF"/>
    <s v="N"/>
    <s v=""/>
    <m/>
  </r>
  <r>
    <s v="N"/>
    <n v="4.0999999999999996"/>
    <n v="20171204"/>
    <s v="CDFO"/>
    <s v="CDFO"/>
    <n v="3"/>
    <s v="!03NOCN9141"/>
    <m/>
    <m/>
    <m/>
    <m/>
    <m/>
    <n v="1"/>
    <n v="1"/>
    <x v="13"/>
    <n v="19920627"/>
    <n v="19920627"/>
    <s v="2FS  UPFRR1890"/>
    <s v="2FS  UPFRH0270"/>
    <s v="2FS  UPFRS1890"/>
    <x v="2"/>
    <s v="H"/>
    <s v="B"/>
    <m/>
    <n v="1.7"/>
    <n v="56"/>
    <s v="N"/>
    <m/>
    <m/>
    <m/>
    <m/>
    <n v="0"/>
    <n v="147031"/>
    <m/>
    <m/>
    <s v="B"/>
    <m/>
    <m/>
    <m/>
    <m/>
    <m/>
    <s v="R-Dome Cr"/>
    <s v="H-Penny H"/>
    <x v="15"/>
    <s v="BC"/>
    <s v="FRTH"/>
    <s v="UPFR"/>
    <s v="N"/>
    <s v=""/>
    <m/>
  </r>
  <r>
    <s v="N"/>
    <n v="4.0999999999999996"/>
    <n v="20171204"/>
    <s v="CDFO"/>
    <s v="CDFO"/>
    <n v="3"/>
    <s v="!03NOCN0869"/>
    <m/>
    <m/>
    <m/>
    <m/>
    <m/>
    <n v="1"/>
    <n v="3"/>
    <x v="10"/>
    <n v="20090505"/>
    <n v="20090505"/>
    <s v="2FS  LWFRR0302"/>
    <s v="2FS  LWFRH0302"/>
    <s v="2FS  LWFRS0107"/>
    <x v="1"/>
    <s v="H"/>
    <s v="B"/>
    <m/>
    <n v="3.68"/>
    <m/>
    <s v="N"/>
    <m/>
    <m/>
    <m/>
    <m/>
    <n v="0"/>
    <n v="200000"/>
    <m/>
    <m/>
    <s v="B"/>
    <m/>
    <m/>
    <m/>
    <m/>
    <m/>
    <s v="R-Alouette R S"/>
    <s v="H-Alouette River, South H"/>
    <x v="9"/>
    <s v="BC"/>
    <s v="FRTH"/>
    <s v="LWFR"/>
    <s v="N"/>
    <s v=""/>
    <m/>
  </r>
  <r>
    <s v="N"/>
    <n v="4.0999999999999996"/>
    <n v="20171204"/>
    <s v="CDFO"/>
    <s v="CDFO"/>
    <n v="3"/>
    <s v="!03NOCN06102"/>
    <m/>
    <m/>
    <m/>
    <m/>
    <m/>
    <n v="1"/>
    <n v="3"/>
    <x v="22"/>
    <n v="20070503"/>
    <n v="20070503"/>
    <s v="2FS  LWFRR0302"/>
    <s v="2FS  LWFRH0302"/>
    <s v="2FS  LWFRS0107"/>
    <x v="1"/>
    <s v="H"/>
    <s v="B"/>
    <m/>
    <n v="4"/>
    <m/>
    <s v="N"/>
    <m/>
    <m/>
    <m/>
    <m/>
    <n v="0"/>
    <n v="76150"/>
    <m/>
    <m/>
    <s v="B"/>
    <m/>
    <m/>
    <m/>
    <m/>
    <m/>
    <s v="R-Alouette R S"/>
    <s v="H-Alouette River, South H"/>
    <x v="9"/>
    <s v="BC"/>
    <s v="FRTH"/>
    <s v="LWFR"/>
    <s v="N"/>
    <s v=""/>
    <m/>
  </r>
  <r>
    <s v="N"/>
    <n v="4.0999999999999996"/>
    <n v="20171204"/>
    <s v="CDFO"/>
    <s v="CDFO"/>
    <n v="3"/>
    <s v="!03NOCN0281"/>
    <m/>
    <m/>
    <m/>
    <m/>
    <m/>
    <n v="1"/>
    <n v="3"/>
    <x v="20"/>
    <n v="20030603"/>
    <n v="20030603"/>
    <s v="2FS  LWFRR0244"/>
    <s v="2FS  LWFRH0150"/>
    <s v="2FS  LWFRS0244"/>
    <x v="1"/>
    <s v="H"/>
    <s v="P"/>
    <m/>
    <n v="8.07"/>
    <n v="90"/>
    <s v="N"/>
    <m/>
    <m/>
    <m/>
    <m/>
    <n v="0"/>
    <n v="170216"/>
    <m/>
    <m/>
    <m/>
    <m/>
    <m/>
    <m/>
    <m/>
    <m/>
    <s v="R-Stave R"/>
    <s v="H-Inch Creek H"/>
    <x v="13"/>
    <s v="BC"/>
    <s v="FRTH"/>
    <s v="LWFR"/>
    <s v="N"/>
    <s v=""/>
    <m/>
  </r>
  <r>
    <s v="T"/>
    <n v="4.0999999999999996"/>
    <n v="20171204"/>
    <s v="CDFO"/>
    <s v="CDFO"/>
    <n v="3"/>
    <s v="185708"/>
    <n v="12"/>
    <m/>
    <m/>
    <s v="D"/>
    <s v="032007H00000394"/>
    <n v="1"/>
    <n v="3"/>
    <x v="22"/>
    <n v="20070516"/>
    <n v="20070604"/>
    <s v="2FS  LWFRR0107"/>
    <s v="2FS  LWFRH0107"/>
    <s v="2FS  LWFRS0107"/>
    <x v="1"/>
    <s v="H"/>
    <s v="P"/>
    <m/>
    <n v="5.8"/>
    <m/>
    <s v="N"/>
    <n v="5000"/>
    <n v="23603"/>
    <m/>
    <m/>
    <n v="0"/>
    <n v="116483"/>
    <n v="5000"/>
    <n v="1311"/>
    <s v="B"/>
    <n v="5.2600000000000001E-2"/>
    <n v="44"/>
    <n v="525"/>
    <m/>
    <s v="DIT: ADCWT. SEE 185706, 185710, 185657-59, 185607, 185609."/>
    <s v="R-Chilliwack R"/>
    <s v="H-Chilliwack River H"/>
    <x v="9"/>
    <s v="BC"/>
    <s v="FRTH"/>
    <s v="LWFR"/>
    <s v="N"/>
    <n v="4.9350929966529682"/>
    <m/>
  </r>
  <r>
    <s v="N"/>
    <n v="4.0999999999999996"/>
    <n v="20171204"/>
    <s v="CDFO"/>
    <s v="CDFO"/>
    <n v="3"/>
    <s v="!03NOCN0883"/>
    <m/>
    <m/>
    <m/>
    <m/>
    <m/>
    <n v="1"/>
    <n v="3"/>
    <x v="10"/>
    <n v="20090504"/>
    <n v="20090504"/>
    <s v="2FS  LWFRR0499"/>
    <s v="2FS  LWFRH0499"/>
    <s v="2FS  LWFRS0107"/>
    <x v="1"/>
    <s v="H"/>
    <s v="P"/>
    <m/>
    <n v="3.68"/>
    <m/>
    <s v="N"/>
    <m/>
    <m/>
    <m/>
    <m/>
    <n v="0"/>
    <n v="200456"/>
    <m/>
    <m/>
    <s v="B"/>
    <m/>
    <m/>
    <m/>
    <m/>
    <m/>
    <s v="R-Coquitlam R"/>
    <s v="H-Coquitlam River H"/>
    <x v="9"/>
    <s v="BC"/>
    <s v="FRTH"/>
    <s v="LWFR"/>
    <s v="N"/>
    <s v=""/>
    <m/>
  </r>
  <r>
    <s v="T"/>
    <n v="4.0999999999999996"/>
    <n v="20171204"/>
    <s v="CDFO"/>
    <s v="CDFO"/>
    <n v="3"/>
    <s v="185926"/>
    <n v="12"/>
    <m/>
    <m/>
    <m/>
    <m/>
    <n v="1"/>
    <n v="1"/>
    <x v="22"/>
    <n v="20080423"/>
    <n v="20080425"/>
    <s v="2FS  TOMMR0253"/>
    <s v="2FS  TOMMH0160"/>
    <s v="2FS  TOMMS0253"/>
    <x v="3"/>
    <s v="H"/>
    <s v="P"/>
    <m/>
    <n v="14.03"/>
    <n v="107"/>
    <s v="N"/>
    <n v="5000"/>
    <n v="44970"/>
    <m/>
    <m/>
    <n v="0"/>
    <n v="2230"/>
    <n v="5000"/>
    <n v="455"/>
    <s v="B"/>
    <n v="0.01"/>
    <n v="30"/>
    <n v="300"/>
    <m/>
    <s v="ALSO SEE TAGCODES 185936 &amp; 185935."/>
    <s v="R-Nicola R"/>
    <s v="H-Spius Creek H"/>
    <x v="7"/>
    <s v="BC"/>
    <s v="FRTH"/>
    <s v="TOMM"/>
    <s v="N"/>
    <n v="4.9588614631976877E-2"/>
    <m/>
  </r>
  <r>
    <s v="T"/>
    <n v="4.0999999999999996"/>
    <n v="20171204"/>
    <s v="CDFO"/>
    <s v="CDFO"/>
    <n v="3"/>
    <s v="020418"/>
    <n v="0"/>
    <m/>
    <m/>
    <m/>
    <m/>
    <n v="1"/>
    <n v="1"/>
    <x v="11"/>
    <n v="19900523"/>
    <n v="19900530"/>
    <s v="2FS  TOMMR0253"/>
    <s v="2FS  TOMMH0160"/>
    <s v="2FS  TOMMS0253"/>
    <x v="1"/>
    <s v="H"/>
    <s v="B"/>
    <m/>
    <n v="8.6"/>
    <n v="91"/>
    <s v="N"/>
    <n v="5000"/>
    <n v="24816"/>
    <m/>
    <m/>
    <n v="0"/>
    <n v="43544"/>
    <n v="5000"/>
    <n v="251"/>
    <s v="W"/>
    <n v="0.01"/>
    <n v="60"/>
    <n v="671"/>
    <m/>
    <s v="TIME OF RELEASE: LATE. RIVER AT FULL FLOOD,HIGH,FAST.SEE ALSO 020419-20"/>
    <s v="R-Nicola R"/>
    <s v="H-Spius Creek H"/>
    <x v="7"/>
    <s v="BC"/>
    <s v="FRTH"/>
    <s v="TOMM"/>
    <s v="N"/>
    <n v="1.7546744036105739"/>
    <m/>
  </r>
  <r>
    <s v="T"/>
    <n v="4.0999999999999996"/>
    <n v="20171204"/>
    <s v="CDFO"/>
    <s v="CDFO"/>
    <n v="3"/>
    <s v="185659"/>
    <n v="12"/>
    <m/>
    <m/>
    <s v="D"/>
    <s v="032007H00000394"/>
    <n v="1"/>
    <n v="3"/>
    <x v="22"/>
    <n v="20070516"/>
    <n v="20070604"/>
    <s v="2FS  LWFRR0107"/>
    <s v="2FS  LWFRH0107"/>
    <s v="2FS  LWFRS0107"/>
    <x v="1"/>
    <s v="H"/>
    <s v="P"/>
    <m/>
    <n v="5.8"/>
    <m/>
    <s v="N"/>
    <n v="0"/>
    <n v="23834"/>
    <m/>
    <m/>
    <n v="0"/>
    <n v="121153"/>
    <m/>
    <m/>
    <s v="B"/>
    <n v="6.7199999999999996E-2"/>
    <n v="38"/>
    <n v="525"/>
    <m/>
    <s v="DIT: CWT ONLY. SEE 185657-58, 185607, 185609, 185706, 185708, 185710."/>
    <s v="R-Chilliwack R"/>
    <s v="H-Chilliwack River H"/>
    <x v="9"/>
    <s v="BC"/>
    <s v="FRTH"/>
    <s v="LWFR"/>
    <s v="N"/>
    <n v="5.0832004699169255"/>
    <m/>
  </r>
  <r>
    <s v="T"/>
    <n v="4.0999999999999996"/>
    <n v="20171204"/>
    <s v="CDFO"/>
    <s v="CDFO"/>
    <n v="3"/>
    <s v="020420"/>
    <n v="0"/>
    <m/>
    <m/>
    <m/>
    <m/>
    <n v="1"/>
    <n v="1"/>
    <x v="11"/>
    <n v="19900523"/>
    <n v="19900530"/>
    <s v="2FS  TOMMR0253"/>
    <s v="2FS  TOMMH0160"/>
    <s v="2FS  TOMMS0253"/>
    <x v="1"/>
    <s v="H"/>
    <s v="B"/>
    <m/>
    <n v="8.6"/>
    <n v="91"/>
    <s v="N"/>
    <n v="5000"/>
    <n v="24852"/>
    <m/>
    <m/>
    <n v="0"/>
    <n v="43607"/>
    <n v="5000"/>
    <n v="251"/>
    <s v="W"/>
    <n v="0.01"/>
    <n v="60"/>
    <n v="671"/>
    <m/>
    <s v="TIME OF RELEASE: LATE. RIVER AT FULL FLOOD,HIGH,FAST.SEE 020418-19."/>
    <s v="R-Nicola R"/>
    <s v="H-Spius Creek H"/>
    <x v="7"/>
    <s v="BC"/>
    <s v="FRTH"/>
    <s v="TOMM"/>
    <s v="N"/>
    <n v="1.7546676323837116"/>
    <m/>
  </r>
  <r>
    <s v="N"/>
    <n v="4.0999999999999996"/>
    <n v="20171204"/>
    <s v="CDFO"/>
    <s v="CDFO"/>
    <n v="3"/>
    <s v="!03NOCN0854"/>
    <m/>
    <m/>
    <m/>
    <m/>
    <m/>
    <n v="1"/>
    <n v="1"/>
    <x v="10"/>
    <n v="20090527"/>
    <n v="20090527"/>
    <s v="2FS  TOMFR0132"/>
    <s v="2FS  TOMMH0160"/>
    <s v="2FS  TOMFS0132"/>
    <x v="2"/>
    <s v="H"/>
    <s v="B"/>
    <m/>
    <n v="0.85"/>
    <n v="43"/>
    <s v="N"/>
    <m/>
    <m/>
    <m/>
    <m/>
    <n v="0"/>
    <n v="44855"/>
    <m/>
    <m/>
    <s v="B"/>
    <m/>
    <m/>
    <m/>
    <m/>
    <s v="70,298 ON HAND FOR 2010 SMOLT 1+ RELEASE."/>
    <s v="R-Salmon R/TOMF"/>
    <s v="H-Spius Creek H"/>
    <x v="28"/>
    <s v="BC"/>
    <s v="FRTH"/>
    <s v="TOMF"/>
    <s v="N"/>
    <s v=""/>
    <m/>
  </r>
  <r>
    <s v="N"/>
    <n v="4.0999999999999996"/>
    <n v="20171204"/>
    <s v="CDFO"/>
    <s v="CDFO"/>
    <n v="3"/>
    <s v="!03NOCN0735"/>
    <m/>
    <m/>
    <m/>
    <m/>
    <m/>
    <n v="1"/>
    <n v="2"/>
    <x v="27"/>
    <n v="200805"/>
    <n v="200805"/>
    <s v="2FS  TOMFR0161"/>
    <s v="2FS  TOMFH2083"/>
    <s v="2FS  TOMFS0161"/>
    <x v="1"/>
    <s v="H"/>
    <s v="B"/>
    <s v="FR"/>
    <n v="3"/>
    <m/>
    <s v="N"/>
    <m/>
    <m/>
    <m/>
    <m/>
    <n v="0"/>
    <n v="250"/>
    <m/>
    <m/>
    <s v="B"/>
    <m/>
    <m/>
    <m/>
    <m/>
    <s v="CLASSROOM INCUBATION"/>
    <s v="R-Shuswap R Low"/>
    <s v="H-Revelstoke Schools"/>
    <x v="1"/>
    <s v="BC"/>
    <s v="FRTH"/>
    <s v="TOMF"/>
    <s v="N"/>
    <s v=""/>
    <m/>
  </r>
  <r>
    <s v="T"/>
    <n v="4.0999999999999996"/>
    <n v="20171204"/>
    <s v="CDFO"/>
    <s v="CDFO"/>
    <n v="3"/>
    <s v="020424"/>
    <n v="0"/>
    <m/>
    <m/>
    <m/>
    <m/>
    <n v="1"/>
    <n v="2"/>
    <x v="11"/>
    <n v="19900404"/>
    <n v="19900404"/>
    <s v="2FS  TOMFR1958"/>
    <s v="2FS  TOMFH1958"/>
    <s v="2FS  TOMFS1958"/>
    <x v="1"/>
    <s v="H"/>
    <s v="B"/>
    <m/>
    <n v="7"/>
    <n v="84"/>
    <s v="N"/>
    <n v="5000"/>
    <n v="25075"/>
    <m/>
    <m/>
    <n v="0"/>
    <n v="234249"/>
    <n v="5000"/>
    <n v="512"/>
    <s v="W"/>
    <n v="0.02"/>
    <n v="25"/>
    <n v="1000"/>
    <m/>
    <s v="TIME OF RELEASE:EARLY. REPLICATE OF 020423"/>
    <s v="R-Shuswap R Middle"/>
    <s v="H-Shuswap River, Middle,"/>
    <x v="11"/>
    <s v="BC"/>
    <s v="FRTH"/>
    <s v="TOMF"/>
    <s v="N"/>
    <n v="9.3419341974077774"/>
    <m/>
  </r>
  <r>
    <s v="N"/>
    <n v="4.0999999999999996"/>
    <n v="20171204"/>
    <s v="CDFO"/>
    <s v="CDFO"/>
    <n v="3"/>
    <s v="!03NOCN01121"/>
    <m/>
    <m/>
    <m/>
    <m/>
    <m/>
    <n v="1"/>
    <n v="1"/>
    <x v="25"/>
    <n v="20020617"/>
    <n v="20020617"/>
    <s v="2FS  TOMMR1387"/>
    <s v="2FS  TOMMH0160"/>
    <s v="2FS  TOMMS1387"/>
    <x v="2"/>
    <s v="H"/>
    <s v="B"/>
    <m/>
    <n v="3.07"/>
    <n v="66"/>
    <s v="N"/>
    <m/>
    <m/>
    <m/>
    <m/>
    <n v="0"/>
    <n v="19803"/>
    <m/>
    <m/>
    <s v="W"/>
    <m/>
    <m/>
    <m/>
    <m/>
    <s v="FED FRY RELEASED ABOVE CONFLUENCE WITH JULIET CREEK."/>
    <s v="R-Coldwater R"/>
    <s v="H-Spius Creek H"/>
    <x v="17"/>
    <s v="BC"/>
    <s v="FRTH"/>
    <s v="TOMM"/>
    <s v="N"/>
    <s v=""/>
    <m/>
  </r>
  <r>
    <s v="N"/>
    <n v="4.0999999999999996"/>
    <n v="20171204"/>
    <s v="CDFO"/>
    <s v="CDFO"/>
    <n v="3"/>
    <s v="!03NOCN0829"/>
    <m/>
    <m/>
    <m/>
    <m/>
    <m/>
    <n v="1"/>
    <n v="2"/>
    <x v="10"/>
    <n v="20090603"/>
    <n v="20090603"/>
    <s v="2FS  LWFRR2700"/>
    <s v="2FS  LWFRH0150"/>
    <s v="2FS  LWFRS1155"/>
    <x v="1"/>
    <s v="H"/>
    <s v="P"/>
    <m/>
    <n v="5.2"/>
    <n v="79"/>
    <s v="N"/>
    <m/>
    <m/>
    <m/>
    <m/>
    <n v="0"/>
    <n v="97426"/>
    <m/>
    <m/>
    <s v="B"/>
    <m/>
    <m/>
    <m/>
    <m/>
    <m/>
    <s v="R-Hope+Camp Sl"/>
    <s v="H-Inch Creek H"/>
    <x v="23"/>
    <s v="BC"/>
    <s v="FRTH"/>
    <s v="LWFR"/>
    <s v="N"/>
    <s v=""/>
    <m/>
  </r>
  <r>
    <s v="T"/>
    <n v="4.0999999999999996"/>
    <n v="20171204"/>
    <s v="CDFO"/>
    <s v="CDFO"/>
    <n v="3"/>
    <s v="020621"/>
    <n v="0"/>
    <m/>
    <m/>
    <m/>
    <m/>
    <n v="1"/>
    <n v="2"/>
    <x v="11"/>
    <n v="19900516"/>
    <n v="19900516"/>
    <s v="2FS  TOMFR0045"/>
    <s v="2FS  TOMFH0162"/>
    <s v="2FS  TOMFS0045"/>
    <x v="1"/>
    <s v="H"/>
    <s v="B"/>
    <m/>
    <n v="6.3"/>
    <n v="82"/>
    <s v="N"/>
    <n v="5000"/>
    <n v="24751"/>
    <m/>
    <m/>
    <n v="0"/>
    <n v="31915"/>
    <n v="5000"/>
    <n v="250"/>
    <s v="B"/>
    <n v="0.01"/>
    <n v="40"/>
    <n v="200"/>
    <m/>
    <s v="COMBINE WITH 020363. COMPARES SURVIVAL TO SIZES OF 020619-20 AT RELEASE."/>
    <s v="R-Raft R"/>
    <s v="H-Clearwater River, Up, H"/>
    <x v="16"/>
    <s v="BC"/>
    <s v="FRTH"/>
    <s v="TOMF"/>
    <s v="N"/>
    <n v="1.2894428507939073"/>
    <m/>
  </r>
  <r>
    <s v="N"/>
    <n v="4.0999999999999996"/>
    <n v="20171204"/>
    <s v="CDFO"/>
    <s v="CDFO"/>
    <n v="3"/>
    <s v="!03NOCN0476"/>
    <m/>
    <m/>
    <m/>
    <m/>
    <m/>
    <n v="1"/>
    <n v="1"/>
    <x v="29"/>
    <n v="20050526"/>
    <n v="20050526"/>
    <s v="2FS  TOMFR0132"/>
    <s v="2FS  TOMMH0160"/>
    <s v="2FS  TOMFS0132"/>
    <x v="2"/>
    <s v="H"/>
    <s v="B"/>
    <m/>
    <n v="1.47"/>
    <n v="51"/>
    <s v="N"/>
    <m/>
    <m/>
    <m/>
    <m/>
    <n v="0"/>
    <n v="33346"/>
    <m/>
    <m/>
    <s v="B"/>
    <m/>
    <m/>
    <m/>
    <m/>
    <s v="RELEASED AT 7 DIFFERENT SITES IN THE UPPER SALMON R"/>
    <s v="R-Salmon R/TOMF"/>
    <s v="H-Spius Creek H"/>
    <x v="28"/>
    <s v="BC"/>
    <s v="FRTH"/>
    <s v="TOMF"/>
    <s v="N"/>
    <s v=""/>
    <m/>
  </r>
  <r>
    <s v="N"/>
    <n v="4.0999999999999996"/>
    <n v="20171204"/>
    <s v="CDFO"/>
    <s v="CDFO"/>
    <n v="3"/>
    <s v="!03NOCN0666"/>
    <m/>
    <m/>
    <m/>
    <m/>
    <m/>
    <n v="1"/>
    <n v="2"/>
    <x v="22"/>
    <n v="20070620"/>
    <n v="20070620"/>
    <s v="2FS  UPFRR5685"/>
    <s v="2FS  UPFRH1651"/>
    <s v="2FS  UPFRS0155"/>
    <x v="2"/>
    <s v="H"/>
    <s v="B"/>
    <s v="FR"/>
    <n v="2"/>
    <m/>
    <s v="N"/>
    <m/>
    <m/>
    <m/>
    <m/>
    <n v="0"/>
    <n v="900"/>
    <m/>
    <m/>
    <s v="B"/>
    <m/>
    <m/>
    <m/>
    <m/>
    <s v="CLASSROOM INCUBATION."/>
    <s v="R-Baker Cr"/>
    <s v="H-Pr George (Mackenzie) S"/>
    <x v="5"/>
    <s v="BC"/>
    <s v="FRTH"/>
    <s v="UPFR"/>
    <s v="N"/>
    <s v=""/>
    <m/>
  </r>
  <r>
    <s v="N"/>
    <n v="4.0999999999999996"/>
    <n v="20171204"/>
    <s v="CDFO"/>
    <s v="CDFO"/>
    <n v="3"/>
    <s v="!03NOCN92103"/>
    <m/>
    <m/>
    <m/>
    <m/>
    <m/>
    <n v="1"/>
    <n v="2"/>
    <x v="4"/>
    <n v="19940326"/>
    <n v="19940402"/>
    <s v="2FS  UPFRR0155"/>
    <s v="2FS  UPFRH0155"/>
    <s v="2FS  UPFRS0155"/>
    <x v="3"/>
    <s v="H"/>
    <s v="B"/>
    <m/>
    <n v="12"/>
    <n v="100"/>
    <s v="N"/>
    <m/>
    <m/>
    <m/>
    <m/>
    <n v="0"/>
    <n v="175908"/>
    <m/>
    <m/>
    <s v="B"/>
    <m/>
    <m/>
    <m/>
    <m/>
    <s v="YEARLING RELEASE"/>
    <s v="R-Quesnel R"/>
    <s v="H-Quesnel River H"/>
    <x v="5"/>
    <s v="BC"/>
    <s v="FRTH"/>
    <s v="UPFR"/>
    <s v="N"/>
    <s v=""/>
    <m/>
  </r>
  <r>
    <s v="N"/>
    <n v="4.0999999999999996"/>
    <n v="20171204"/>
    <s v="CDFO"/>
    <s v="CDFO"/>
    <n v="3"/>
    <s v="!03NOCN9213"/>
    <m/>
    <m/>
    <m/>
    <m/>
    <m/>
    <n v="1"/>
    <n v="3"/>
    <x v="4"/>
    <n v="19930909"/>
    <n v="19930921"/>
    <s v="2FS  LWFRR0154"/>
    <s v="2FS  LWFRH0154"/>
    <s v="2FS  LWFRS0229"/>
    <x v="2"/>
    <s v="H"/>
    <s v="B"/>
    <m/>
    <n v="16.5"/>
    <m/>
    <s v="N"/>
    <m/>
    <m/>
    <m/>
    <m/>
    <n v="0"/>
    <n v="25483"/>
    <m/>
    <m/>
    <s v="B"/>
    <m/>
    <m/>
    <m/>
    <m/>
    <s v="INTENDED YEARLING RELEASE.REL'D DUE TO POOR QUALITY"/>
    <s v="R-Chehalis R"/>
    <s v="H-Chehalis River H"/>
    <x v="14"/>
    <s v="BC"/>
    <s v="FRTH"/>
    <s v="LWFR"/>
    <s v="N"/>
    <s v=""/>
    <m/>
  </r>
  <r>
    <s v="N"/>
    <n v="4.0999999999999996"/>
    <n v="20171204"/>
    <s v="CDFO"/>
    <s v="CDFO"/>
    <n v="3"/>
    <s v="!03NOCN0510"/>
    <m/>
    <m/>
    <m/>
    <m/>
    <m/>
    <n v="1"/>
    <n v="2"/>
    <x v="14"/>
    <n v="20060525"/>
    <n v="20060525"/>
    <s v="2FS  TOMFR1958"/>
    <s v="2FS  TOMFH1958"/>
    <s v="2FS  TOMFS1958"/>
    <x v="1"/>
    <s v="H"/>
    <s v="P"/>
    <m/>
    <n v="9.1300000000000008"/>
    <n v="91"/>
    <s v="N"/>
    <m/>
    <m/>
    <m/>
    <m/>
    <n v="0"/>
    <n v="206000"/>
    <m/>
    <m/>
    <s v="B"/>
    <m/>
    <m/>
    <m/>
    <m/>
    <s v="SEMI-VOL FROM RACEWAY TO M-SHUSWAP -600 FOR PINHEADS"/>
    <s v="R-Shuswap R Middle"/>
    <s v="H-Shuswap River, Middle,"/>
    <x v="11"/>
    <s v="BC"/>
    <s v="FRTH"/>
    <s v="TOMF"/>
    <s v="N"/>
    <s v=""/>
    <m/>
  </r>
  <r>
    <s v="N"/>
    <n v="4.0999999999999996"/>
    <n v="20171204"/>
    <s v="CDFO"/>
    <s v="CDFO"/>
    <n v="3"/>
    <s v="!03NOCN03112"/>
    <m/>
    <m/>
    <m/>
    <m/>
    <m/>
    <n v="1"/>
    <n v="1"/>
    <x v="21"/>
    <n v="20040423"/>
    <n v="20040423"/>
    <s v="2FS  TOMMR1387"/>
    <s v="2FS  TOMMH0160"/>
    <s v="2FS  TOMMS1387"/>
    <x v="2"/>
    <s v="H"/>
    <s v="B"/>
    <m/>
    <n v="1.27"/>
    <n v="49"/>
    <s v="N"/>
    <m/>
    <m/>
    <m/>
    <m/>
    <n v="0"/>
    <n v="7877"/>
    <m/>
    <m/>
    <s v="B"/>
    <m/>
    <m/>
    <m/>
    <m/>
    <s v="FRY FROM LIGHT BKD+ FEMALES. SCATTER RELEASE."/>
    <s v="R-Coldwater R"/>
    <s v="H-Spius Creek H"/>
    <x v="17"/>
    <s v="BC"/>
    <s v="FRTH"/>
    <s v="TOMM"/>
    <s v="N"/>
    <s v=""/>
    <m/>
  </r>
  <r>
    <s v="N"/>
    <n v="4.0999999999999996"/>
    <n v="20171204"/>
    <s v="CDFO"/>
    <s v="CDFO"/>
    <n v="3"/>
    <s v="!03NOCN0239"/>
    <m/>
    <m/>
    <m/>
    <m/>
    <m/>
    <n v="1"/>
    <n v="2"/>
    <x v="20"/>
    <n v="20030512"/>
    <n v="20030512"/>
    <s v="2FS  LWFRR0154"/>
    <s v="2FS  LWFRH0154"/>
    <s v="2FS  LWFRS0154"/>
    <x v="1"/>
    <s v="H"/>
    <s v="P"/>
    <m/>
    <n v="6.13"/>
    <m/>
    <s v="N"/>
    <m/>
    <m/>
    <m/>
    <m/>
    <n v="0"/>
    <n v="575775"/>
    <m/>
    <m/>
    <s v="B"/>
    <m/>
    <m/>
    <m/>
    <m/>
    <m/>
    <s v="R-Chehalis R"/>
    <s v="H-Chehalis River H"/>
    <x v="30"/>
    <s v="BC"/>
    <s v="FRTH"/>
    <s v="LWFR"/>
    <s v="N"/>
    <s v=""/>
    <m/>
  </r>
  <r>
    <s v="T"/>
    <n v="4.0999999999999996"/>
    <n v="20171204"/>
    <s v="CDFO"/>
    <s v="CDFO"/>
    <n v="3"/>
    <s v="180480"/>
    <n v="12"/>
    <m/>
    <m/>
    <s v="D"/>
    <s v="032009H00000399"/>
    <n v="1"/>
    <n v="3"/>
    <x v="10"/>
    <n v="20090519"/>
    <n v="20090526"/>
    <s v="2FS  LWFRR0107"/>
    <s v="2FS  LWFRH0107"/>
    <s v="2FS  LWFRS0107"/>
    <x v="1"/>
    <s v="H"/>
    <s v="P"/>
    <m/>
    <n v="5.6"/>
    <m/>
    <s v="N"/>
    <n v="5000"/>
    <n v="49758"/>
    <m/>
    <m/>
    <n v="0"/>
    <n v="220676"/>
    <n v="5000"/>
    <n v="203"/>
    <m/>
    <n v="4.1000000000000003E-3"/>
    <n v="40"/>
    <n v="1007"/>
    <m/>
    <s v="ADCWT OF DIT PAIR. SEE 180481 FOR CWT ONLY."/>
    <s v="R-Chilliwack R"/>
    <s v="H-Chilliwack River H"/>
    <x v="9"/>
    <s v="BC"/>
    <s v="FRTH"/>
    <s v="LWFR"/>
    <s v="N"/>
    <n v="4.4349853289923225"/>
    <m/>
  </r>
  <r>
    <s v="N"/>
    <n v="4.0999999999999996"/>
    <n v="20171204"/>
    <s v="CDFO"/>
    <s v="CDFO"/>
    <n v="3"/>
    <s v="!03NOCN0229"/>
    <m/>
    <m/>
    <m/>
    <m/>
    <m/>
    <n v="1"/>
    <n v="2"/>
    <x v="20"/>
    <n v="20030602"/>
    <n v="20030602"/>
    <s v="2FS  LWFRR6395"/>
    <s v="2FS  LWFRH0150"/>
    <s v="2FS  LWFRS1155"/>
    <x v="1"/>
    <s v="H"/>
    <s v="B"/>
    <m/>
    <n v="7"/>
    <n v="85"/>
    <s v="N"/>
    <m/>
    <m/>
    <m/>
    <m/>
    <n v="0"/>
    <n v="20350"/>
    <m/>
    <m/>
    <s v="B"/>
    <m/>
    <m/>
    <m/>
    <m/>
    <s v="EXTENTION OF RANGE OF LOWER FRASER RED STOCK"/>
    <s v="R-Wahleach Pd"/>
    <s v="H-Inch Creek H"/>
    <x v="23"/>
    <s v="BC"/>
    <s v="FRTH"/>
    <s v="LWFR"/>
    <s v="N"/>
    <s v=""/>
    <m/>
  </r>
  <r>
    <s v="T"/>
    <n v="4.0999999999999996"/>
    <n v="20171204"/>
    <s v="CDFO"/>
    <s v="CDFO"/>
    <n v="3"/>
    <s v="184907"/>
    <n v="12"/>
    <m/>
    <m/>
    <m/>
    <m/>
    <n v="1"/>
    <n v="2"/>
    <x v="14"/>
    <n v="20060510"/>
    <n v="20060511"/>
    <s v="2FS  TOMFR0161"/>
    <s v="2FS  TOMFH1958"/>
    <s v="2FS  TOMFS0161"/>
    <x v="1"/>
    <s v="H"/>
    <s v="P"/>
    <m/>
    <n v="5.38"/>
    <n v="76"/>
    <s v="N"/>
    <n v="5000"/>
    <n v="48216"/>
    <m/>
    <m/>
    <n v="0"/>
    <n v="76829"/>
    <n v="5000"/>
    <n v="2009"/>
    <s v="B"/>
    <n v="0.04"/>
    <n v="32"/>
    <n v="100"/>
    <m/>
    <m/>
    <s v="R-Shuswap R Low"/>
    <s v="H-Shuswap River, Middle,"/>
    <x v="1"/>
    <s v="BC"/>
    <s v="FRTH"/>
    <s v="TOMF"/>
    <s v="N"/>
    <n v="1.5934337149493945"/>
    <m/>
  </r>
  <r>
    <s v="N"/>
    <n v="4.0999999999999996"/>
    <n v="20171204"/>
    <s v="CDFO"/>
    <s v="CDFO"/>
    <n v="3"/>
    <s v="!03NOCN0245"/>
    <m/>
    <m/>
    <m/>
    <m/>
    <m/>
    <n v="1"/>
    <n v="3"/>
    <x v="20"/>
    <n v="20030610"/>
    <n v="20030610"/>
    <s v="2FS  LWFRR0499"/>
    <s v="2FS  LWFRH0499"/>
    <s v="2FS  LWFRS0107"/>
    <x v="1"/>
    <s v="H"/>
    <s v="B"/>
    <m/>
    <n v="3"/>
    <m/>
    <s v="N"/>
    <m/>
    <m/>
    <m/>
    <m/>
    <n v="0"/>
    <n v="8800"/>
    <m/>
    <m/>
    <s v="B"/>
    <m/>
    <m/>
    <m/>
    <m/>
    <m/>
    <s v="R-Coquitlam R"/>
    <s v="H-Coquitlam River H"/>
    <x v="9"/>
    <s v="BC"/>
    <s v="FRTH"/>
    <s v="LWFR"/>
    <s v="N"/>
    <s v=""/>
    <m/>
  </r>
  <r>
    <s v="N"/>
    <n v="4.0999999999999996"/>
    <n v="20171204"/>
    <s v="CDFO"/>
    <s v="CDFO"/>
    <n v="3"/>
    <s v="!03NOCN02115"/>
    <m/>
    <m/>
    <m/>
    <m/>
    <m/>
    <n v="1"/>
    <n v="1"/>
    <x v="20"/>
    <n v="20040416"/>
    <n v="20040420"/>
    <s v="2FS  TOMMR1387"/>
    <s v="2FS  TOMMH0160"/>
    <s v="2FS  TOMMS1387"/>
    <x v="3"/>
    <s v="H"/>
    <s v="P"/>
    <m/>
    <n v="15.3"/>
    <n v="112"/>
    <s v="N"/>
    <m/>
    <m/>
    <m/>
    <m/>
    <n v="0"/>
    <n v="89052"/>
    <m/>
    <m/>
    <s v="W"/>
    <m/>
    <m/>
    <m/>
    <m/>
    <s v="RELEASED AT COQUIHALLA LAKES TURNOFF"/>
    <s v="R-Coldwater R"/>
    <s v="H-Spius Creek H"/>
    <x v="17"/>
    <s v="BC"/>
    <s v="FRTH"/>
    <s v="TOMM"/>
    <s v="N"/>
    <s v=""/>
    <m/>
  </r>
  <r>
    <s v="N"/>
    <n v="4.0999999999999996"/>
    <n v="20171204"/>
    <s v="CDFO"/>
    <s v="CDFO"/>
    <n v="3"/>
    <s v="!03NOCN0393"/>
    <m/>
    <m/>
    <m/>
    <m/>
    <m/>
    <n v="1"/>
    <n v="1"/>
    <x v="21"/>
    <n v="20040531"/>
    <n v="20040531"/>
    <s v="2FS  LWFRR0152"/>
    <s v="2FS  LWFRH0152"/>
    <s v="2FS  LWFRS0152"/>
    <x v="1"/>
    <s v="H"/>
    <s v="P"/>
    <m/>
    <n v="3"/>
    <m/>
    <s v="N"/>
    <m/>
    <m/>
    <m/>
    <m/>
    <n v="0"/>
    <n v="8000"/>
    <m/>
    <m/>
    <s v="B"/>
    <m/>
    <m/>
    <m/>
    <m/>
    <s v="RELEASE DATA ESTIMATED."/>
    <s v="R-Birkenhead R"/>
    <s v="H-Birkenhead River H"/>
    <x v="12"/>
    <s v="BC"/>
    <s v="FRTH"/>
    <s v="LWFR"/>
    <s v="N"/>
    <s v=""/>
    <m/>
  </r>
  <r>
    <s v="T"/>
    <n v="4.0999999999999996"/>
    <n v="20171204"/>
    <s v="CDFO"/>
    <s v="CDFO"/>
    <n v="3"/>
    <s v="022760"/>
    <n v="0"/>
    <m/>
    <m/>
    <m/>
    <m/>
    <n v="1"/>
    <n v="3"/>
    <x v="26"/>
    <n v="19840619"/>
    <n v="19840620"/>
    <s v="2FS  LWFRR0154"/>
    <s v="2FS  LWFRH0154"/>
    <s v="2FS  LWFRS0229"/>
    <x v="1"/>
    <s v="H"/>
    <s v="B"/>
    <m/>
    <n v="3.9"/>
    <m/>
    <s v="N"/>
    <n v="5000"/>
    <n v="31264"/>
    <m/>
    <m/>
    <n v="0"/>
    <n v="390461"/>
    <n v="5000"/>
    <n v="236"/>
    <m/>
    <n v="7.4999999999999997E-3"/>
    <n v="2"/>
    <m/>
    <m/>
    <s v="TIME OF RELEASE: LATE"/>
    <s v="R-Chehalis R"/>
    <s v="H-Chehalis River H"/>
    <x v="14"/>
    <s v="BC"/>
    <s v="FRTH"/>
    <s v="LWFR"/>
    <s v="N"/>
    <n v="12.489156857727737"/>
    <m/>
  </r>
  <r>
    <s v="T"/>
    <n v="4.0999999999999996"/>
    <n v="20171204"/>
    <s v="CDFO"/>
    <s v="CDFO"/>
    <n v="3"/>
    <s v="020650"/>
    <n v="0"/>
    <m/>
    <m/>
    <m/>
    <m/>
    <n v="1"/>
    <n v="2"/>
    <x v="11"/>
    <n v="19900521"/>
    <n v="19900521"/>
    <s v="2FS  TOMFR0364"/>
    <s v="2FS  TOMFH0364"/>
    <s v="2FS  TOMFS0161"/>
    <x v="1"/>
    <s v="H"/>
    <s v="B"/>
    <m/>
    <n v="5.5"/>
    <n v="78"/>
    <s v="N"/>
    <n v="5000"/>
    <n v="25723"/>
    <m/>
    <m/>
    <n v="0"/>
    <n v="18185"/>
    <n v="5000"/>
    <n v="392"/>
    <s v="B"/>
    <n v="1.4999999999999999E-2"/>
    <n v="30"/>
    <n v="200"/>
    <m/>
    <m/>
    <s v="R-Adams R Up"/>
    <s v="H-Adams River, Upper"/>
    <x v="1"/>
    <s v="BC"/>
    <s v="FRTH"/>
    <s v="TOMF"/>
    <s v="N"/>
    <n v="0.70695486529564977"/>
    <m/>
  </r>
  <r>
    <s v="T"/>
    <n v="4.0999999999999996"/>
    <n v="20171204"/>
    <s v="CDFO"/>
    <s v="CDFO"/>
    <n v="3"/>
    <s v="022761"/>
    <n v="0"/>
    <m/>
    <m/>
    <m/>
    <m/>
    <n v="1"/>
    <n v="3"/>
    <x v="26"/>
    <n v="19840619"/>
    <n v="19840620"/>
    <s v="2FS  LWFRR0154"/>
    <s v="2FS  LWFRH0154"/>
    <s v="2FS  LWFRS0229"/>
    <x v="1"/>
    <s v="H"/>
    <s v="B"/>
    <m/>
    <n v="3.3"/>
    <m/>
    <s v="N"/>
    <n v="5000"/>
    <n v="26358"/>
    <m/>
    <m/>
    <n v="5000"/>
    <n v="334"/>
    <m/>
    <m/>
    <m/>
    <n v="1.2500000000000001E-2"/>
    <n v="2"/>
    <m/>
    <m/>
    <s v="TIME OF RELEASE: LATE"/>
    <s v="R-Chehalis R"/>
    <s v="H-Chehalis River H"/>
    <x v="14"/>
    <s v="BC"/>
    <s v="FRTH"/>
    <s v="LWFR"/>
    <s v="N"/>
    <n v="1.2671674633887246E-2"/>
    <m/>
  </r>
  <r>
    <s v="N"/>
    <n v="4.0999999999999996"/>
    <n v="20171204"/>
    <s v="CDFO"/>
    <s v="CDFO"/>
    <n v="3"/>
    <s v="!03NOCN9310"/>
    <m/>
    <m/>
    <m/>
    <m/>
    <m/>
    <n v="1"/>
    <n v="2"/>
    <x v="18"/>
    <n v="19940504"/>
    <n v="19940510"/>
    <s v="2FS  LWFRR0107"/>
    <s v="2FS  LWFRH0107"/>
    <s v="2FS  LWFRS0107"/>
    <x v="1"/>
    <s v="H"/>
    <s v="P"/>
    <m/>
    <n v="7.5"/>
    <n v="86"/>
    <s v="N"/>
    <m/>
    <m/>
    <m/>
    <m/>
    <n v="0"/>
    <n v="411510"/>
    <m/>
    <m/>
    <s v="B"/>
    <m/>
    <m/>
    <m/>
    <m/>
    <m/>
    <s v="R-Chilliwack R"/>
    <s v="H-Chilliwack River H"/>
    <x v="9"/>
    <s v="BC"/>
    <s v="FRTH"/>
    <s v="LWFR"/>
    <s v="N"/>
    <s v=""/>
    <m/>
  </r>
  <r>
    <s v="N"/>
    <n v="4.0999999999999996"/>
    <n v="20171204"/>
    <s v="CDFO"/>
    <s v="CDFO"/>
    <n v="3"/>
    <s v="!03NOCN0218"/>
    <m/>
    <m/>
    <m/>
    <m/>
    <m/>
    <n v="1"/>
    <n v="2"/>
    <x v="20"/>
    <n v="20030527"/>
    <n v="20030527"/>
    <s v="2FS  TOMFR1958"/>
    <s v="2FS  TOMFH1958"/>
    <s v="2FS  TOMFS1958"/>
    <x v="1"/>
    <s v="H"/>
    <s v="P"/>
    <m/>
    <n v="9.4"/>
    <n v="93"/>
    <s v="N"/>
    <m/>
    <m/>
    <m/>
    <m/>
    <n v="0"/>
    <n v="260920"/>
    <m/>
    <m/>
    <s v="B"/>
    <m/>
    <m/>
    <m/>
    <m/>
    <s v="SEMI VOLITIONAL RELEASE FROM RACEWAY THROUGH OUTFLOW CHANNEL TO MID. SHUSWAP"/>
    <s v="R-Shuswap R Middle"/>
    <s v="H-Shuswap River, Middle,"/>
    <x v="11"/>
    <s v="BC"/>
    <s v="FRTH"/>
    <s v="TOMF"/>
    <s v="N"/>
    <s v=""/>
    <m/>
  </r>
  <r>
    <s v="N"/>
    <n v="4.0999999999999996"/>
    <n v="20171204"/>
    <s v="CDFO"/>
    <s v="CDFO"/>
    <n v="3"/>
    <s v="!03NOCN94101"/>
    <m/>
    <m/>
    <m/>
    <m/>
    <m/>
    <n v="1"/>
    <n v="2"/>
    <x v="2"/>
    <n v="19960331"/>
    <n v="19960403"/>
    <s v="2FS  UPFRR0155"/>
    <s v="2FS  UPFRH0155"/>
    <s v="2FS  UPFRS0155"/>
    <x v="3"/>
    <s v="H"/>
    <s v="B"/>
    <m/>
    <n v="11.63"/>
    <m/>
    <s v="N"/>
    <m/>
    <m/>
    <m/>
    <m/>
    <n v="0"/>
    <n v="241845"/>
    <m/>
    <m/>
    <s v="B"/>
    <m/>
    <m/>
    <m/>
    <m/>
    <s v="YEARLING RELEASE; FUNDING FOR THIS HATCHERY WAS CUT &amp; PIP TOOK OVER."/>
    <s v="R-Quesnel R"/>
    <s v="H-Quesnel River H"/>
    <x v="5"/>
    <s v="BC"/>
    <s v="FRTH"/>
    <s v="UPFR"/>
    <s v="N"/>
    <s v=""/>
    <m/>
  </r>
  <r>
    <s v="N"/>
    <n v="4.0999999999999996"/>
    <n v="20171204"/>
    <s v="CDFO"/>
    <s v="CDFO"/>
    <n v="3"/>
    <s v="!03NOCN9413"/>
    <m/>
    <m/>
    <m/>
    <m/>
    <m/>
    <n v="1"/>
    <n v="2"/>
    <x v="2"/>
    <n v="19950515"/>
    <n v="19950516"/>
    <s v="2FS  LWFRR0154"/>
    <s v="2FS  LWFRH0154"/>
    <s v="2FS  LWFRS0107"/>
    <x v="1"/>
    <s v="H"/>
    <s v="P"/>
    <m/>
    <n v="9.4"/>
    <n v="94"/>
    <s v="N"/>
    <m/>
    <m/>
    <m/>
    <m/>
    <n v="0"/>
    <n v="215590"/>
    <m/>
    <m/>
    <s v="B"/>
    <m/>
    <m/>
    <m/>
    <m/>
    <m/>
    <s v="R-Chehalis R"/>
    <s v="H-Chehalis River H"/>
    <x v="9"/>
    <s v="BC"/>
    <s v="FRTH"/>
    <s v="LWFR"/>
    <s v="N"/>
    <s v=""/>
    <m/>
  </r>
  <r>
    <s v="T"/>
    <n v="4.0999999999999996"/>
    <n v="20171204"/>
    <s v="CDFO"/>
    <s v="CDFO"/>
    <n v="3"/>
    <s v="182118"/>
    <n v="0"/>
    <m/>
    <m/>
    <m/>
    <m/>
    <n v="1"/>
    <n v="1"/>
    <x v="21"/>
    <n v="20050419"/>
    <n v="20050422"/>
    <s v="2FS  TOMFR0132"/>
    <s v="2FS  TOMMH0160"/>
    <s v="2FS  TOMFS0132"/>
    <x v="3"/>
    <s v="H"/>
    <s v="P"/>
    <m/>
    <n v="15.7"/>
    <n v="112"/>
    <s v="N"/>
    <n v="5000"/>
    <n v="21356"/>
    <m/>
    <m/>
    <n v="0"/>
    <n v="9287"/>
    <m/>
    <m/>
    <s v="W"/>
    <m/>
    <m/>
    <m/>
    <m/>
    <s v="SEE ALSO 182332."/>
    <s v="R-Salmon R/TOMF"/>
    <s v="H-Spius Creek H"/>
    <x v="28"/>
    <s v="BC"/>
    <s v="FRTH"/>
    <s v="TOMF"/>
    <s v="N"/>
    <n v="0.4348660797902229"/>
    <m/>
  </r>
  <r>
    <s v="T"/>
    <n v="4.0999999999999996"/>
    <n v="20171204"/>
    <s v="CDFO"/>
    <s v="CDFO"/>
    <n v="3"/>
    <s v="181916"/>
    <n v="0"/>
    <m/>
    <m/>
    <m/>
    <m/>
    <n v="1"/>
    <n v="1"/>
    <x v="21"/>
    <n v="20050429"/>
    <n v="20050502"/>
    <s v="2FS  TOMMR0253"/>
    <s v="2FS  TOMMH0160"/>
    <s v="2FS  TOMMS0253"/>
    <x v="3"/>
    <s v="H"/>
    <s v="P"/>
    <m/>
    <n v="16"/>
    <n v="112"/>
    <s v="N"/>
    <n v="5000"/>
    <n v="22733"/>
    <m/>
    <m/>
    <n v="0"/>
    <n v="20241"/>
    <n v="5000"/>
    <n v="68"/>
    <s v="W"/>
    <n v="3.0000000000000001E-3"/>
    <n v="30"/>
    <n v="300"/>
    <m/>
    <s v="SEE ALSO 181915, 181917 &amp; 184050-51."/>
    <s v="R-Nicola R"/>
    <s v="H-Spius Creek H"/>
    <x v="7"/>
    <s v="BC"/>
    <s v="FRTH"/>
    <s v="TOMM"/>
    <s v="N"/>
    <n v="0.89037962433466766"/>
    <m/>
  </r>
  <r>
    <s v="T"/>
    <n v="4.0999999999999996"/>
    <n v="20171204"/>
    <s v="CDFO"/>
    <s v="CDFO"/>
    <n v="3"/>
    <s v="020101*1"/>
    <n v="0"/>
    <m/>
    <m/>
    <m/>
    <m/>
    <n v="1"/>
    <n v="3"/>
    <x v="42"/>
    <n v="19720726"/>
    <n v="19720731"/>
    <s v="2FS  LWFRR0229"/>
    <s v="2FS  GSMNH0103"/>
    <s v="2FS  LWFRS0229"/>
    <x v="1"/>
    <s v="H"/>
    <s v="B"/>
    <m/>
    <n v="4.7699999999999996"/>
    <m/>
    <s v="N"/>
    <n v="5000"/>
    <n v="24969"/>
    <m/>
    <m/>
    <n v="0"/>
    <n v="35689"/>
    <n v="5000"/>
    <n v="932"/>
    <m/>
    <n v="3.5999999999999997E-2"/>
    <m/>
    <m/>
    <s v="Y"/>
    <s v="WITH MARK 020201"/>
    <s v="R-Harrison R"/>
    <s v="H-Capilano River H"/>
    <x v="14"/>
    <s v="BC"/>
    <s v="FRTH"/>
    <s v="LWFR"/>
    <s v="N"/>
    <n v="1.4293323721414555"/>
    <m/>
  </r>
  <r>
    <s v="T"/>
    <n v="4.0999999999999996"/>
    <n v="20171204"/>
    <s v="CDFO"/>
    <s v="CDFO"/>
    <n v="3"/>
    <s v="020325"/>
    <n v="0"/>
    <m/>
    <m/>
    <m/>
    <m/>
    <n v="1"/>
    <n v="2"/>
    <x v="28"/>
    <n v="19911004"/>
    <n v="19911009"/>
    <s v="2FS  UPFRR0272"/>
    <s v="2FS  UPFRH0155"/>
    <s v="2FS  UPFRS0272"/>
    <x v="2"/>
    <s v="H"/>
    <s v="B"/>
    <m/>
    <n v="13.6"/>
    <n v="102"/>
    <s v="N"/>
    <n v="5000"/>
    <n v="25061"/>
    <m/>
    <m/>
    <n v="0"/>
    <n v="9901"/>
    <n v="5000"/>
    <n v="51"/>
    <s v="W"/>
    <n v="2E-3"/>
    <n v="1"/>
    <n v="100"/>
    <m/>
    <s v="TIME OF RELEASE-FALL. SEE ALSO 020323,020324"/>
    <s v="R-Chilko R"/>
    <s v="H-Quesnel River H"/>
    <x v="0"/>
    <s v="BC"/>
    <s v="FRTH"/>
    <s v="UPFR"/>
    <s v="N"/>
    <n v="0.39507601452456009"/>
    <m/>
  </r>
  <r>
    <s v="N"/>
    <n v="4.0999999999999996"/>
    <n v="20171204"/>
    <s v="CDFO"/>
    <s v="CDFO"/>
    <n v="3"/>
    <s v="!03NOCN0614"/>
    <m/>
    <m/>
    <m/>
    <m/>
    <m/>
    <n v="1"/>
    <n v="3"/>
    <x v="22"/>
    <n v="20070510"/>
    <n v="20070510"/>
    <s v="2FS  LWFRR0154"/>
    <s v="2FS  LWFRH0154"/>
    <s v="2FS  LWFRS0229"/>
    <x v="1"/>
    <s v="H"/>
    <s v="B"/>
    <m/>
    <n v="3.3"/>
    <m/>
    <s v="N"/>
    <m/>
    <m/>
    <m/>
    <m/>
    <n v="0"/>
    <n v="72221"/>
    <m/>
    <m/>
    <s v="B"/>
    <m/>
    <m/>
    <m/>
    <m/>
    <m/>
    <s v="R-Chehalis R"/>
    <s v="H-Chehalis River H"/>
    <x v="14"/>
    <s v="BC"/>
    <s v="FRTH"/>
    <s v="LWFR"/>
    <s v="N"/>
    <s v=""/>
    <m/>
  </r>
  <r>
    <s v="T"/>
    <n v="4.0999999999999996"/>
    <n v="20171204"/>
    <s v="CDFO"/>
    <s v="CDFO"/>
    <n v="3"/>
    <s v="184211"/>
    <n v="0"/>
    <m/>
    <m/>
    <s v="D"/>
    <s v="031999H00001806"/>
    <n v="1"/>
    <n v="2"/>
    <x v="19"/>
    <n v="19990508"/>
    <n v="19990512"/>
    <s v="2FS  TOMFR0161"/>
    <s v="2FS  TOMFH1958"/>
    <s v="2FS  TOMFS0161"/>
    <x v="1"/>
    <s v="H"/>
    <s v="P"/>
    <m/>
    <n v="6.7"/>
    <n v="83"/>
    <s v="N"/>
    <n v="0"/>
    <n v="58009"/>
    <m/>
    <m/>
    <n v="0"/>
    <n v="1873"/>
    <m/>
    <m/>
    <m/>
    <n v="3.1300000000000001E-2"/>
    <n v="30"/>
    <n v="200"/>
    <m/>
    <s v="DOUBLE INDEX- CWT ONLY; SEE ALSO 184210 (CWTONLY) &amp; 184208-09 (ADCWT)"/>
    <s v="R-Shuswap R Low"/>
    <s v="H-Shuswap River, Middle,"/>
    <x v="1"/>
    <s v="BC"/>
    <s v="FRTH"/>
    <s v="TOMF"/>
    <s v="N"/>
    <n v="3.2288093226913069E-2"/>
    <m/>
  </r>
  <r>
    <s v="T"/>
    <n v="4.0999999999999996"/>
    <n v="20171204"/>
    <s v="CDFO"/>
    <s v="CDFO"/>
    <n v="3"/>
    <s v="184503"/>
    <n v="0"/>
    <m/>
    <m/>
    <m/>
    <m/>
    <n v="1"/>
    <n v="2"/>
    <x v="33"/>
    <n v="20010528"/>
    <n v="20010528"/>
    <s v="2FS  TOMFR1958"/>
    <s v="2FS  TOMFH1958"/>
    <s v="2FS  TOMFS1958"/>
    <x v="1"/>
    <s v="H"/>
    <s v="P"/>
    <m/>
    <n v="8.56"/>
    <n v="90"/>
    <s v="N"/>
    <n v="5000"/>
    <n v="25517"/>
    <m/>
    <m/>
    <n v="0"/>
    <n v="58341"/>
    <m/>
    <m/>
    <s v="B"/>
    <m/>
    <n v="59"/>
    <n v="100"/>
    <m/>
    <s v="SEE ALSO 184501/02."/>
    <s v="R-Shuswap R Middle"/>
    <s v="H-Shuswap River, Middle,"/>
    <x v="11"/>
    <s v="BC"/>
    <s v="FRTH"/>
    <s v="TOMF"/>
    <s v="N"/>
    <n v="2.2863581141983778"/>
    <m/>
  </r>
  <r>
    <s v="N"/>
    <n v="4.0999999999999996"/>
    <n v="20171204"/>
    <s v="CDFO"/>
    <s v="CDFO"/>
    <n v="3"/>
    <s v="!03NOCN0142"/>
    <m/>
    <m/>
    <m/>
    <m/>
    <m/>
    <n v="1"/>
    <n v="2"/>
    <x v="25"/>
    <n v="20011107"/>
    <n v="20011107"/>
    <s v="2FS  TOMFR1958"/>
    <s v="2FS  TOMFH1958"/>
    <s v="2FS  TOMFS1958"/>
    <x v="5"/>
    <s v="H"/>
    <s v="B"/>
    <m/>
    <m/>
    <m/>
    <s v="N"/>
    <m/>
    <m/>
    <m/>
    <m/>
    <n v="0"/>
    <n v="45400"/>
    <m/>
    <m/>
    <s v="W"/>
    <m/>
    <m/>
    <m/>
    <m/>
    <m/>
    <s v="R-Shuswap R Middle"/>
    <s v="H-Shuswap River, Middle,"/>
    <x v="11"/>
    <s v="BC"/>
    <s v="FRTH"/>
    <s v="TOMF"/>
    <s v="N"/>
    <s v=""/>
    <m/>
  </r>
  <r>
    <s v="N"/>
    <n v="4.0999999999999996"/>
    <n v="20171204"/>
    <s v="CDFO"/>
    <s v="CDFO"/>
    <n v="3"/>
    <s v="!03NOCN0536"/>
    <m/>
    <m/>
    <m/>
    <m/>
    <m/>
    <n v="1"/>
    <n v="3"/>
    <x v="14"/>
    <n v="20060614"/>
    <n v="20060614"/>
    <s v="2FS  LWFRR0154"/>
    <s v="2FS  LWFRH0154"/>
    <s v="2FS  LWFRS0229"/>
    <x v="1"/>
    <s v="H"/>
    <s v="P"/>
    <m/>
    <n v="5.45"/>
    <m/>
    <s v="N"/>
    <m/>
    <m/>
    <m/>
    <m/>
    <n v="0"/>
    <n v="116854"/>
    <m/>
    <m/>
    <s v="B"/>
    <m/>
    <m/>
    <m/>
    <m/>
    <s v="RELEASED AT HATCHERY"/>
    <s v="R-Chehalis R"/>
    <s v="H-Chehalis River H"/>
    <x v="14"/>
    <s v="BC"/>
    <s v="FRTH"/>
    <s v="LWFR"/>
    <s v="N"/>
    <s v=""/>
    <m/>
  </r>
  <r>
    <s v="T"/>
    <n v="4.0999999999999996"/>
    <n v="20171204"/>
    <s v="CDFO"/>
    <s v="CDFO"/>
    <n v="3"/>
    <s v="184504"/>
    <n v="0"/>
    <m/>
    <m/>
    <s v="D"/>
    <s v="032001H00001804"/>
    <n v="1"/>
    <n v="2"/>
    <x v="33"/>
    <n v="20010515"/>
    <n v="20010518"/>
    <s v="2FS  TOMFR0161"/>
    <s v="2FS  TOMFH1958"/>
    <s v="2FS  TOMFS0161"/>
    <x v="1"/>
    <s v="H"/>
    <s v="P"/>
    <m/>
    <n v="6.38"/>
    <n v="82"/>
    <s v="N"/>
    <n v="5000"/>
    <n v="24611"/>
    <m/>
    <m/>
    <n v="0"/>
    <n v="94135"/>
    <m/>
    <m/>
    <s v="B"/>
    <m/>
    <n v="37"/>
    <n v="100"/>
    <m/>
    <s v="DOUBLE INDEX ADCWT. SEE ALSO 184505-07. COMPARE TO CWT ONLY 184508-11."/>
    <s v="R-Shuswap R Low"/>
    <s v="H-Shuswap River, Middle,"/>
    <x v="1"/>
    <s v="BC"/>
    <s v="FRTH"/>
    <s v="TOMF"/>
    <s v="N"/>
    <n v="3.8249156881069442"/>
    <m/>
  </r>
  <r>
    <s v="N"/>
    <n v="4.0999999999999996"/>
    <n v="20171204"/>
    <s v="CDFO"/>
    <s v="CDFO"/>
    <n v="3"/>
    <s v="!03NOCN0297"/>
    <m/>
    <m/>
    <m/>
    <m/>
    <m/>
    <n v="1"/>
    <n v="2"/>
    <x v="20"/>
    <n v="20021107"/>
    <n v="20021112"/>
    <s v="2FS  TOMFR1958"/>
    <s v="2FS  TOMFH1958"/>
    <s v="2FS  TOMFS1958"/>
    <x v="5"/>
    <s v="H"/>
    <s v="P"/>
    <m/>
    <m/>
    <m/>
    <s v="N"/>
    <m/>
    <m/>
    <m/>
    <m/>
    <n v="0"/>
    <n v="73160"/>
    <m/>
    <m/>
    <s v="B"/>
    <m/>
    <m/>
    <m/>
    <m/>
    <m/>
    <s v="R-Shuswap R Middle"/>
    <s v="H-Shuswap River, Middle,"/>
    <x v="11"/>
    <s v="BC"/>
    <s v="FRTH"/>
    <s v="TOMF"/>
    <s v="N"/>
    <s v=""/>
    <m/>
  </r>
  <r>
    <s v="N"/>
    <n v="4.0999999999999996"/>
    <n v="20171204"/>
    <s v="CDFO"/>
    <s v="CDFO"/>
    <n v="3"/>
    <s v="!03NOCN0696"/>
    <m/>
    <m/>
    <m/>
    <m/>
    <m/>
    <n v="1"/>
    <n v="1"/>
    <x v="22"/>
    <n v="20070711"/>
    <n v="20070711"/>
    <s v="2FS  TOMFR0132"/>
    <s v="2FS  TOMMH0160"/>
    <s v="2FS  TOMFS0132"/>
    <x v="2"/>
    <s v="H"/>
    <s v="B"/>
    <m/>
    <n v="3.39"/>
    <n v="68"/>
    <s v="N"/>
    <m/>
    <m/>
    <m/>
    <m/>
    <n v="0"/>
    <n v="55890"/>
    <m/>
    <m/>
    <s v="W"/>
    <m/>
    <m/>
    <m/>
    <m/>
    <m/>
    <s v="R-Salmon R/TOMF"/>
    <s v="H-Spius Creek H"/>
    <x v="28"/>
    <s v="BC"/>
    <s v="FRTH"/>
    <s v="TOMF"/>
    <s v="N"/>
    <s v=""/>
    <m/>
  </r>
  <r>
    <s v="T"/>
    <n v="4.0999999999999996"/>
    <n v="20171204"/>
    <s v="CDFO"/>
    <s v="CDFO"/>
    <n v="3"/>
    <s v="184508"/>
    <n v="0"/>
    <m/>
    <m/>
    <s v="D"/>
    <s v="032001H00001804"/>
    <n v="1"/>
    <n v="2"/>
    <x v="33"/>
    <n v="20010515"/>
    <n v="20010518"/>
    <s v="2FS  TOMFR0161"/>
    <s v="2FS  TOMFH1958"/>
    <s v="2FS  TOMFS0161"/>
    <x v="1"/>
    <s v="H"/>
    <s v="P"/>
    <m/>
    <n v="6.38"/>
    <n v="82"/>
    <s v="N"/>
    <n v="0"/>
    <n v="25893"/>
    <m/>
    <m/>
    <m/>
    <m/>
    <m/>
    <m/>
    <m/>
    <m/>
    <n v="37"/>
    <n v="100"/>
    <m/>
    <s v="DOUBLE INDEX CWT ONLY. SEE ALSO 184509-11. COMPARE TO ADCWT 184504-07."/>
    <s v="R-Shuswap R Low"/>
    <s v="H-Shuswap River, Middle,"/>
    <x v="1"/>
    <s v="BC"/>
    <s v="FRTH"/>
    <s v="TOMF"/>
    <s v="N"/>
    <n v="0"/>
    <m/>
  </r>
  <r>
    <s v="N"/>
    <n v="4.0999999999999996"/>
    <n v="20171204"/>
    <s v="CDFO"/>
    <s v="CDFO"/>
    <n v="3"/>
    <s v="!03NOCN0787"/>
    <m/>
    <m/>
    <m/>
    <m/>
    <m/>
    <n v="1"/>
    <n v="3"/>
    <x v="27"/>
    <n v="20080529"/>
    <n v="20080609"/>
    <s v="2FS  LWFRR0499"/>
    <s v="2FS  LWFRH0499"/>
    <s v="2FS  LWFRS0107"/>
    <x v="1"/>
    <s v="H"/>
    <s v="P"/>
    <m/>
    <n v="1.8"/>
    <m/>
    <s v="N"/>
    <m/>
    <m/>
    <m/>
    <m/>
    <n v="0"/>
    <n v="100000"/>
    <m/>
    <m/>
    <s v="B"/>
    <m/>
    <m/>
    <m/>
    <m/>
    <m/>
    <s v="R-Coquitlam R"/>
    <s v="H-Coquitlam River H"/>
    <x v="9"/>
    <s v="BC"/>
    <s v="FRTH"/>
    <s v="LWFR"/>
    <s v="N"/>
    <s v=""/>
    <m/>
  </r>
  <r>
    <s v="N"/>
    <n v="4.0999999999999996"/>
    <n v="20171204"/>
    <s v="CDFO"/>
    <s v="CDFO"/>
    <n v="3"/>
    <s v="!03NOCN98140"/>
    <m/>
    <m/>
    <m/>
    <m/>
    <m/>
    <n v="1"/>
    <n v="2"/>
    <x v="19"/>
    <n v="19981102"/>
    <n v="19981102"/>
    <s v="2FS  TOMFR1958"/>
    <s v="2FS  TOMFH1958"/>
    <s v="2FS  TOMFS1958"/>
    <x v="5"/>
    <s v="H"/>
    <s v="P"/>
    <m/>
    <m/>
    <m/>
    <s v="N"/>
    <m/>
    <m/>
    <m/>
    <m/>
    <n v="0"/>
    <n v="40460"/>
    <m/>
    <m/>
    <s v="B"/>
    <m/>
    <m/>
    <m/>
    <m/>
    <m/>
    <s v="R-Shuswap R Middle"/>
    <s v="H-Shuswap River, Middle,"/>
    <x v="11"/>
    <s v="BC"/>
    <s v="FRTH"/>
    <s v="TOMF"/>
    <s v="N"/>
    <s v=""/>
    <m/>
  </r>
  <r>
    <s v="T"/>
    <n v="4.0999999999999996"/>
    <n v="20171204"/>
    <s v="CDFO"/>
    <s v="CDFO"/>
    <n v="3"/>
    <s v="181366"/>
    <n v="12"/>
    <m/>
    <m/>
    <m/>
    <m/>
    <n v="1"/>
    <n v="1"/>
    <x v="30"/>
    <n v="20130423"/>
    <n v="20130423"/>
    <s v="2FS  TOMMR0253"/>
    <s v="2FS  TOMMH0160"/>
    <s v="2FS  TOMMS0253"/>
    <x v="3"/>
    <s v="H"/>
    <s v="P"/>
    <s v="FR"/>
    <n v="18.329999999999998"/>
    <n v="116"/>
    <s v="N"/>
    <n v="5000"/>
    <n v="43727"/>
    <m/>
    <m/>
    <n v="5000"/>
    <n v="1101"/>
    <m/>
    <m/>
    <s v="B"/>
    <n v="2.46E-2"/>
    <n v="195"/>
    <n v="855"/>
    <m/>
    <m/>
    <s v="R-Nicola R"/>
    <s v="H-Spius Creek H"/>
    <x v="7"/>
    <s v="BC"/>
    <s v="FRTH"/>
    <s v="TOMM"/>
    <s v="N"/>
    <n v="2.5178951220069981E-2"/>
    <m/>
  </r>
  <r>
    <s v="N"/>
    <n v="4.0999999999999996"/>
    <n v="20171204"/>
    <s v="CDFO"/>
    <s v="CDFO"/>
    <n v="3"/>
    <s v="!03NOCN02120"/>
    <m/>
    <m/>
    <m/>
    <m/>
    <m/>
    <n v="1"/>
    <n v="1"/>
    <x v="20"/>
    <n v="20030618"/>
    <n v="20030618"/>
    <s v="2FS  TOMMR0253"/>
    <s v="2FS  TOMMH0160"/>
    <s v="2FS  TOMMS0253"/>
    <x v="2"/>
    <s v="H"/>
    <s v="B"/>
    <m/>
    <n v="2.95"/>
    <n v="62"/>
    <s v="N"/>
    <m/>
    <m/>
    <m/>
    <m/>
    <n v="0"/>
    <n v="20315"/>
    <m/>
    <m/>
    <s v="B"/>
    <m/>
    <m/>
    <m/>
    <m/>
    <s v="TRANSFERRED TO SPAHOMIN CR ACCLIMATION POND MAY 27TH; REL TO UPPER NICOLA."/>
    <s v="R-Nicola R"/>
    <s v="H-Spius Creek H"/>
    <x v="7"/>
    <s v="BC"/>
    <s v="FRTH"/>
    <s v="TOMM"/>
    <s v="N"/>
    <s v=""/>
    <m/>
  </r>
  <r>
    <s v="N"/>
    <n v="4.0999999999999996"/>
    <n v="20171204"/>
    <s v="CDFO"/>
    <s v="CDFO"/>
    <n v="3"/>
    <s v="!03NOCN1159"/>
    <m/>
    <m/>
    <m/>
    <m/>
    <m/>
    <n v="1"/>
    <n v="2"/>
    <x v="30"/>
    <n v="20120511"/>
    <n v="20120511"/>
    <s v="2FS  LWFRR0154"/>
    <s v="2FS  LWFRH0154"/>
    <s v="2FS  LWFRS0154"/>
    <x v="1"/>
    <s v="H"/>
    <s v="P"/>
    <m/>
    <n v="6.57"/>
    <n v="83"/>
    <s v="N"/>
    <m/>
    <m/>
    <m/>
    <m/>
    <n v="0"/>
    <n v="123032"/>
    <m/>
    <m/>
    <m/>
    <m/>
    <m/>
    <m/>
    <m/>
    <m/>
    <s v="R-Chehalis R"/>
    <s v="H-Chehalis River H"/>
    <x v="30"/>
    <s v="BC"/>
    <s v="FRTH"/>
    <s v="LWFR"/>
    <s v="N"/>
    <s v=""/>
    <m/>
  </r>
  <r>
    <s v="T"/>
    <n v="4.0999999999999996"/>
    <n v="20171204"/>
    <s v="CDFO"/>
    <s v="CDFO"/>
    <n v="3"/>
    <s v="180352"/>
    <n v="0"/>
    <m/>
    <m/>
    <m/>
    <m/>
    <n v="1"/>
    <n v="1"/>
    <x v="13"/>
    <n v="19920508"/>
    <n v="19920511"/>
    <s v="2FS  TOMMR0253"/>
    <s v="2FS  TOMMH0160"/>
    <s v="2FS  TOMMS0253"/>
    <x v="1"/>
    <s v="H"/>
    <s v="P"/>
    <m/>
    <n v="6.5"/>
    <n v="86"/>
    <s v="N"/>
    <n v="5000"/>
    <n v="75198"/>
    <m/>
    <m/>
    <n v="0"/>
    <n v="114836"/>
    <n v="5000"/>
    <n v="530"/>
    <s v="W"/>
    <n v="7.0000000000000001E-3"/>
    <n v="30"/>
    <n v="2000"/>
    <m/>
    <s v="TIME OF RELEASE: EARLY. COMPARE TO 180353"/>
    <s v="R-Nicola R"/>
    <s v="H-Spius Creek H"/>
    <x v="7"/>
    <s v="BC"/>
    <s v="FRTH"/>
    <s v="TOMM"/>
    <s v="N"/>
    <n v="1.5271150828479481"/>
    <m/>
  </r>
  <r>
    <s v="N"/>
    <n v="4.0999999999999996"/>
    <n v="20171204"/>
    <s v="CDFO"/>
    <s v="CDFO"/>
    <n v="3"/>
    <s v="!03NOCN02119"/>
    <m/>
    <m/>
    <m/>
    <m/>
    <m/>
    <n v="1"/>
    <n v="1"/>
    <x v="20"/>
    <n v="20030527"/>
    <n v="20030527"/>
    <s v="2FS  TOMMR0253"/>
    <s v="2FS  TOMMH0160"/>
    <s v="2FS  TOMMS0253"/>
    <x v="2"/>
    <s v="H"/>
    <s v="B"/>
    <m/>
    <n v="1.23"/>
    <n v="47"/>
    <s v="N"/>
    <m/>
    <m/>
    <m/>
    <m/>
    <n v="0"/>
    <n v="26827"/>
    <m/>
    <m/>
    <s v="B"/>
    <m/>
    <m/>
    <m/>
    <m/>
    <s v="RELEASED AT DOT TRESTLE."/>
    <s v="R-Nicola R"/>
    <s v="H-Spius Creek H"/>
    <x v="7"/>
    <s v="BC"/>
    <s v="FRTH"/>
    <s v="TOMM"/>
    <s v="N"/>
    <s v=""/>
    <m/>
  </r>
  <r>
    <s v="N"/>
    <n v="4.0999999999999996"/>
    <n v="20171204"/>
    <s v="CDFO"/>
    <s v="CDFO"/>
    <n v="3"/>
    <s v="!03NOCN1104"/>
    <m/>
    <m/>
    <m/>
    <m/>
    <m/>
    <n v="1"/>
    <n v="2"/>
    <x v="30"/>
    <n v="20120423"/>
    <n v="20120423"/>
    <s v="2FS  LWFRR0107"/>
    <s v="2FS  LWFRH0107"/>
    <s v="2FS  LWFRS0107"/>
    <x v="1"/>
    <s v="H"/>
    <s v="P"/>
    <s v="VO"/>
    <n v="6.21"/>
    <m/>
    <s v="N"/>
    <m/>
    <m/>
    <m/>
    <m/>
    <n v="0"/>
    <n v="467878"/>
    <m/>
    <m/>
    <s v="B"/>
    <m/>
    <m/>
    <m/>
    <m/>
    <m/>
    <s v="R-Chilliwack R"/>
    <s v="H-Chilliwack River H"/>
    <x v="9"/>
    <s v="BC"/>
    <s v="FRTH"/>
    <s v="LWFR"/>
    <s v="N"/>
    <s v=""/>
    <m/>
  </r>
  <r>
    <s v="N"/>
    <n v="4.0999999999999996"/>
    <n v="20171204"/>
    <s v="CDFO"/>
    <s v="CDFO"/>
    <n v="3"/>
    <s v="!03NOCN0321"/>
    <m/>
    <m/>
    <m/>
    <m/>
    <m/>
    <n v="1"/>
    <n v="3"/>
    <x v="21"/>
    <n v="20040515"/>
    <n v="20040515"/>
    <s v="2FS  LWFRR0499"/>
    <s v="2FS  LWFRH6037"/>
    <s v="2FS  LWFRS0107"/>
    <x v="2"/>
    <s v="H"/>
    <s v="B"/>
    <m/>
    <n v="2"/>
    <m/>
    <s v="N"/>
    <m/>
    <m/>
    <m/>
    <m/>
    <n v="0"/>
    <n v="38000"/>
    <m/>
    <m/>
    <s v="B"/>
    <m/>
    <m/>
    <m/>
    <m/>
    <s v="CHILLIWACK FALL WHITES."/>
    <s v="R-Coquitlam R"/>
    <s v="H-River Springs H"/>
    <x v="9"/>
    <s v="BC"/>
    <s v="FRTH"/>
    <s v="LWFR"/>
    <s v="N"/>
    <s v=""/>
    <m/>
  </r>
  <r>
    <s v="N"/>
    <n v="4.0999999999999996"/>
    <n v="20171204"/>
    <s v="CDFO"/>
    <s v="CDFO"/>
    <n v="3"/>
    <s v="!03NOCN0345"/>
    <m/>
    <m/>
    <m/>
    <m/>
    <m/>
    <n v="1"/>
    <n v="2"/>
    <x v="21"/>
    <n v="20031108"/>
    <n v="20031109"/>
    <s v="2FS  TOMFR1958"/>
    <s v="2FS  TOMFH1958"/>
    <s v="2FS  TOMFS1958"/>
    <x v="5"/>
    <s v="H"/>
    <s v="B"/>
    <m/>
    <m/>
    <m/>
    <s v="N"/>
    <m/>
    <m/>
    <m/>
    <m/>
    <n v="0"/>
    <n v="59920"/>
    <m/>
    <m/>
    <s v="B"/>
    <m/>
    <m/>
    <m/>
    <m/>
    <m/>
    <s v="R-Shuswap R Middle"/>
    <s v="H-Shuswap River, Middle,"/>
    <x v="11"/>
    <s v="BC"/>
    <s v="FRTH"/>
    <s v="TOMF"/>
    <s v="N"/>
    <s v=""/>
    <m/>
  </r>
  <r>
    <s v="T"/>
    <n v="4.0999999999999996"/>
    <n v="20171204"/>
    <s v="CDFO"/>
    <s v="CDFO"/>
    <n v="3"/>
    <s v="182386"/>
    <n v="12"/>
    <m/>
    <m/>
    <m/>
    <m/>
    <n v="1"/>
    <n v="2"/>
    <x v="30"/>
    <n v="20120514"/>
    <n v="20120516"/>
    <s v="2FS  TOMFR0161"/>
    <s v="2FS  TOMFH1958"/>
    <s v="2FS  TOMFS0161"/>
    <x v="1"/>
    <s v="H"/>
    <s v="P"/>
    <s v="FR"/>
    <n v="5.75"/>
    <n v="79"/>
    <s v="N"/>
    <n v="5000"/>
    <n v="54604"/>
    <m/>
    <m/>
    <n v="5000"/>
    <n v="1980"/>
    <n v="0"/>
    <n v="1212"/>
    <s v="B"/>
    <n v="3.5000000000000003E-2"/>
    <n v="19"/>
    <m/>
    <m/>
    <m/>
    <s v="R-Shuswap R Low"/>
    <s v="H-Shuswap River, Middle,"/>
    <x v="1"/>
    <s v="BC"/>
    <s v="FRTH"/>
    <s v="TOMF"/>
    <s v="N"/>
    <n v="3.6261079774375503E-2"/>
    <m/>
  </r>
  <r>
    <s v="N"/>
    <n v="4.0999999999999996"/>
    <n v="20171204"/>
    <s v="CDFO"/>
    <s v="CDFO"/>
    <n v="3"/>
    <s v="!03NOCN0244"/>
    <m/>
    <m/>
    <m/>
    <m/>
    <m/>
    <n v="1"/>
    <n v="3"/>
    <x v="20"/>
    <n v="20030524"/>
    <n v="20030524"/>
    <s v="2FS  LWFRR0302"/>
    <s v="2FS  LWFRH0302"/>
    <s v="2FS  LWFRS0107"/>
    <x v="1"/>
    <s v="H"/>
    <s v="B"/>
    <m/>
    <n v="6"/>
    <m/>
    <s v="N"/>
    <m/>
    <m/>
    <m/>
    <m/>
    <n v="0"/>
    <n v="125000"/>
    <m/>
    <m/>
    <s v="B"/>
    <m/>
    <m/>
    <m/>
    <m/>
    <m/>
    <s v="R-Alouette R S"/>
    <s v="H-Alouette River, South H"/>
    <x v="9"/>
    <s v="BC"/>
    <s v="FRTH"/>
    <s v="LWFR"/>
    <s v="N"/>
    <s v=""/>
    <m/>
  </r>
  <r>
    <s v="T"/>
    <n v="4.0999999999999996"/>
    <n v="20171204"/>
    <s v="CDFO"/>
    <s v="CDFO"/>
    <n v="3"/>
    <s v="184704"/>
    <n v="12"/>
    <m/>
    <m/>
    <m/>
    <m/>
    <n v="1"/>
    <n v="2"/>
    <x v="25"/>
    <n v="20020528"/>
    <n v="20020528"/>
    <s v="2FS  TOMFR1958"/>
    <s v="2FS  TOMFH1958"/>
    <s v="2FS  TOMFS1958"/>
    <x v="1"/>
    <s v="H"/>
    <s v="P"/>
    <m/>
    <n v="10.43"/>
    <n v="96"/>
    <s v="N"/>
    <n v="5000"/>
    <n v="25183"/>
    <m/>
    <m/>
    <n v="0"/>
    <n v="59349"/>
    <n v="5000"/>
    <n v="254"/>
    <s v="B"/>
    <n v="0.01"/>
    <n v="60"/>
    <n v="100"/>
    <m/>
    <s v="SEE ALSO 184705 AND 184706."/>
    <s v="R-Shuswap R Middle"/>
    <s v="H-Shuswap River, Middle,"/>
    <x v="11"/>
    <s v="BC"/>
    <s v="FRTH"/>
    <s v="TOMF"/>
    <s v="N"/>
    <n v="2.3567088909184766"/>
    <m/>
  </r>
  <r>
    <s v="T"/>
    <n v="4.0999999999999996"/>
    <n v="20171204"/>
    <s v="CDFO"/>
    <s v="CDFO"/>
    <n v="3"/>
    <s v="184708"/>
    <n v="12"/>
    <m/>
    <m/>
    <s v="D"/>
    <s v="032002H00001796"/>
    <n v="1"/>
    <n v="2"/>
    <x v="25"/>
    <n v="20020517"/>
    <n v="20020519"/>
    <s v="2FS  TOMFR0161"/>
    <s v="2FS  TOMFH1958"/>
    <s v="2FS  TOMFS0161"/>
    <x v="1"/>
    <s v="H"/>
    <s v="P"/>
    <m/>
    <n v="6.54"/>
    <n v="82"/>
    <s v="N"/>
    <n v="5000"/>
    <n v="22710"/>
    <m/>
    <m/>
    <n v="0"/>
    <n v="100528"/>
    <m/>
    <m/>
    <s v="B"/>
    <m/>
    <n v="44"/>
    <n v="100"/>
    <m/>
    <s v="D.I., ADCWT; SEE ALSO 184707 &amp; 09-10 (ADCWT) &amp; 184711-14 (CWTONLY)."/>
    <s v="R-Shuswap R Low"/>
    <s v="H-Shuswap River, Middle,"/>
    <x v="1"/>
    <s v="BC"/>
    <s v="FRTH"/>
    <s v="TOMF"/>
    <s v="N"/>
    <n v="4.4265962131219725"/>
    <m/>
  </r>
  <r>
    <s v="T"/>
    <n v="4.0999999999999996"/>
    <n v="20171204"/>
    <s v="CDFO"/>
    <s v="CDFO"/>
    <n v="3"/>
    <s v="184709"/>
    <n v="12"/>
    <m/>
    <m/>
    <s v="D"/>
    <s v="032002H00001796"/>
    <n v="1"/>
    <n v="2"/>
    <x v="25"/>
    <n v="20020517"/>
    <n v="20020519"/>
    <s v="2FS  TOMFR0161"/>
    <s v="2FS  TOMFH1958"/>
    <s v="2FS  TOMFS0161"/>
    <x v="1"/>
    <s v="H"/>
    <s v="P"/>
    <m/>
    <n v="6.54"/>
    <n v="82"/>
    <s v="N"/>
    <n v="5000"/>
    <n v="24978"/>
    <m/>
    <m/>
    <n v="0"/>
    <n v="111683"/>
    <n v="5000"/>
    <n v="252"/>
    <s v="B"/>
    <n v="0.01"/>
    <n v="42"/>
    <n v="100"/>
    <m/>
    <s v="D.I., ADCWT; SEE ALSO 184707-08 &amp; 10 (ADCWT) &amp; 184711-14 (CWTONLY)."/>
    <s v="R-Shuswap R Low"/>
    <s v="H-Shuswap River, Middle,"/>
    <x v="1"/>
    <s v="BC"/>
    <s v="FRTH"/>
    <s v="TOMF"/>
    <s v="N"/>
    <n v="4.4712547041396427"/>
    <m/>
  </r>
  <r>
    <s v="T"/>
    <n v="4.0999999999999996"/>
    <n v="20171204"/>
    <s v="CDFO"/>
    <s v="CDFO"/>
    <n v="3"/>
    <s v="183569"/>
    <n v="12"/>
    <m/>
    <m/>
    <m/>
    <m/>
    <n v="1"/>
    <n v="2"/>
    <x v="35"/>
    <n v="20140514"/>
    <n v="20140515"/>
    <s v="2FS  TOMFR0161"/>
    <s v="2FS  TOMFH1958"/>
    <s v="2FS  TOMFS0161"/>
    <x v="1"/>
    <s v="H"/>
    <s v="P"/>
    <s v="FR"/>
    <n v="5.19"/>
    <n v="75"/>
    <s v="N"/>
    <n v="5000"/>
    <n v="18868"/>
    <m/>
    <m/>
    <n v="5000"/>
    <n v="993"/>
    <n v="0"/>
    <n v="760"/>
    <s v="B"/>
    <n v="0.05"/>
    <n v="15"/>
    <n v="200"/>
    <m/>
    <m/>
    <s v="R-Shuswap R Low"/>
    <s v="H-Shuswap River, Middle,"/>
    <x v="1"/>
    <s v="BC"/>
    <s v="FRTH"/>
    <s v="TOMF"/>
    <s v="N"/>
    <n v="5.2628789484842058E-2"/>
    <m/>
  </r>
  <r>
    <s v="N"/>
    <n v="4.0999999999999996"/>
    <n v="20171204"/>
    <s v="CDFO"/>
    <s v="CDFO"/>
    <n v="3"/>
    <s v="!03NOCN96147"/>
    <m/>
    <m/>
    <m/>
    <m/>
    <m/>
    <n v="1"/>
    <n v="1"/>
    <x v="32"/>
    <n v="19970515"/>
    <n v="19970531"/>
    <s v="2FS  UPFRR1625"/>
    <s v="2FS  UPFRH2150"/>
    <s v="2FS  UPFRS1625"/>
    <x v="1"/>
    <s v="H"/>
    <s v="B"/>
    <s v="FR"/>
    <n v="3"/>
    <m/>
    <s v="N"/>
    <m/>
    <m/>
    <m/>
    <m/>
    <n v="0"/>
    <n v="264"/>
    <m/>
    <m/>
    <m/>
    <m/>
    <m/>
    <m/>
    <m/>
    <m/>
    <s v="R-Salmon R/UPFR"/>
    <s v="H-Nechako Lks (Vanderh) S"/>
    <x v="8"/>
    <s v="BC"/>
    <s v="FRTH"/>
    <s v="UPFR"/>
    <s v="N"/>
    <s v=""/>
    <m/>
  </r>
  <r>
    <s v="N"/>
    <n v="4.0999999999999996"/>
    <n v="20171204"/>
    <s v="CDFO"/>
    <s v="CDFO"/>
    <n v="3"/>
    <s v="!03NOCN9619"/>
    <m/>
    <m/>
    <m/>
    <m/>
    <m/>
    <n v="1"/>
    <n v="2"/>
    <x v="32"/>
    <n v="19970505"/>
    <n v="19970512"/>
    <s v="2FS  LWFRR0107"/>
    <s v="2FS  LWFRH0107"/>
    <s v="2FS  LWFRS0107"/>
    <x v="1"/>
    <s v="H"/>
    <s v="P"/>
    <m/>
    <n v="5.5"/>
    <m/>
    <s v="N"/>
    <m/>
    <m/>
    <m/>
    <m/>
    <n v="0"/>
    <n v="404833"/>
    <m/>
    <m/>
    <s v="B"/>
    <m/>
    <m/>
    <m/>
    <m/>
    <m/>
    <s v="R-Chilliwack R"/>
    <s v="H-Chilliwack River H"/>
    <x v="9"/>
    <s v="BC"/>
    <s v="FRTH"/>
    <s v="LWFR"/>
    <s v="N"/>
    <s v=""/>
    <m/>
  </r>
  <r>
    <s v="T"/>
    <n v="4.0999999999999996"/>
    <n v="20171204"/>
    <s v="CDFO"/>
    <s v="CDFO"/>
    <n v="3"/>
    <s v="184711"/>
    <n v="12"/>
    <m/>
    <m/>
    <s v="D"/>
    <s v="032002H00001796"/>
    <n v="1"/>
    <n v="2"/>
    <x v="25"/>
    <n v="20020517"/>
    <n v="20020519"/>
    <s v="2FS  TOMFR0161"/>
    <s v="2FS  TOMFH1958"/>
    <s v="2FS  TOMFS0161"/>
    <x v="1"/>
    <s v="H"/>
    <s v="P"/>
    <m/>
    <n v="6.54"/>
    <n v="82"/>
    <s v="N"/>
    <n v="0"/>
    <n v="24538"/>
    <m/>
    <m/>
    <m/>
    <m/>
    <m/>
    <m/>
    <m/>
    <m/>
    <n v="44"/>
    <n v="100"/>
    <m/>
    <s v="D.I., CWTONLY; SEE ALSO 184712-14 (CWTONLY) &amp; 184707-10 (ADCWT)."/>
    <s v="R-Shuswap R Low"/>
    <s v="H-Shuswap River, Middle,"/>
    <x v="1"/>
    <s v="BC"/>
    <s v="FRTH"/>
    <s v="TOMF"/>
    <s v="N"/>
    <n v="0"/>
    <m/>
  </r>
  <r>
    <s v="T"/>
    <n v="4.0999999999999996"/>
    <n v="20171204"/>
    <s v="CDFO"/>
    <s v="CDFO"/>
    <n v="3"/>
    <s v="184713"/>
    <n v="12"/>
    <m/>
    <m/>
    <s v="D"/>
    <s v="032002H00001796"/>
    <n v="1"/>
    <n v="2"/>
    <x v="25"/>
    <n v="20020517"/>
    <n v="20020519"/>
    <s v="2FS  TOMFR0161"/>
    <s v="2FS  TOMFH1958"/>
    <s v="2FS  TOMFS0161"/>
    <x v="1"/>
    <s v="H"/>
    <s v="P"/>
    <m/>
    <n v="6.54"/>
    <n v="82"/>
    <s v="N"/>
    <n v="0"/>
    <n v="25011"/>
    <m/>
    <m/>
    <n v="0"/>
    <n v="253"/>
    <m/>
    <m/>
    <m/>
    <n v="0.01"/>
    <n v="42"/>
    <n v="100"/>
    <m/>
    <s v="D.I., CWTONLY; SEE ALSO 184711-12 &amp; 14 (CWTONLY) &amp; 184707-10 (ADCWT)."/>
    <s v="R-Shuswap R Low"/>
    <s v="H-Shuswap River, Middle,"/>
    <x v="1"/>
    <s v="BC"/>
    <s v="FRTH"/>
    <s v="TOMF"/>
    <s v="N"/>
    <n v="1.0115549158370317E-2"/>
    <m/>
  </r>
  <r>
    <s v="N"/>
    <n v="4.0999999999999996"/>
    <n v="20171204"/>
    <s v="CDFO"/>
    <s v="CDFO"/>
    <n v="3"/>
    <s v="!03NOCN9733"/>
    <m/>
    <m/>
    <m/>
    <m/>
    <m/>
    <n v="1"/>
    <n v="2"/>
    <x v="1"/>
    <n v="19980511"/>
    <n v="19980513"/>
    <s v="2FS  LWFRR0154"/>
    <s v="2FS  LWFRH0154"/>
    <s v="2FS  LWFRS0154"/>
    <x v="1"/>
    <s v="H"/>
    <s v="P"/>
    <m/>
    <n v="6.7"/>
    <n v="84"/>
    <s v="N"/>
    <m/>
    <m/>
    <m/>
    <m/>
    <n v="0"/>
    <n v="291337"/>
    <m/>
    <m/>
    <s v="B"/>
    <m/>
    <m/>
    <m/>
    <m/>
    <m/>
    <s v="R-Chehalis R"/>
    <s v="H-Chehalis River H"/>
    <x v="30"/>
    <s v="BC"/>
    <s v="FRTH"/>
    <s v="LWFR"/>
    <s v="N"/>
    <s v=""/>
    <m/>
  </r>
  <r>
    <s v="T"/>
    <n v="4.0999999999999996"/>
    <n v="20171204"/>
    <s v="CDFO"/>
    <s v="CDFO"/>
    <n v="3"/>
    <s v="185030"/>
    <n v="12"/>
    <m/>
    <m/>
    <s v="D"/>
    <s v="032006H00000393"/>
    <n v="1"/>
    <n v="3"/>
    <x v="14"/>
    <n v="20060502"/>
    <n v="20060515"/>
    <s v="2FS  LWFRR0107"/>
    <s v="2FS  LWFRH0107"/>
    <s v="2FS  LWFRS0107"/>
    <x v="1"/>
    <s v="H"/>
    <s v="P"/>
    <m/>
    <n v="5.6"/>
    <m/>
    <s v="N"/>
    <n v="5000"/>
    <n v="23925"/>
    <m/>
    <m/>
    <n v="0"/>
    <n v="131078"/>
    <n v="5000"/>
    <n v="863"/>
    <s v="B"/>
    <n v="3.4799999999999998E-2"/>
    <n v="30"/>
    <n v="333"/>
    <m/>
    <s v="DIT ADCWT-SEE 185031-32,185154,185239-41"/>
    <s v="R-Chilliwack R"/>
    <s v="H-Chilliwack River H"/>
    <x v="9"/>
    <s v="BC"/>
    <s v="FRTH"/>
    <s v="LWFR"/>
    <s v="N"/>
    <n v="5.4787042842215259"/>
    <m/>
  </r>
  <r>
    <s v="T"/>
    <n v="4.0999999999999996"/>
    <n v="20171204"/>
    <s v="CDFO"/>
    <s v="CDFO"/>
    <n v="3"/>
    <s v="185031"/>
    <n v="12"/>
    <m/>
    <m/>
    <s v="D"/>
    <s v="032006H00000393"/>
    <n v="1"/>
    <n v="3"/>
    <x v="14"/>
    <n v="20060502"/>
    <n v="20060515"/>
    <s v="2FS  LWFRR0107"/>
    <s v="2FS  LWFRH0107"/>
    <s v="2FS  LWFRS0107"/>
    <x v="1"/>
    <s v="H"/>
    <s v="P"/>
    <m/>
    <n v="5.6"/>
    <m/>
    <s v="N"/>
    <n v="0"/>
    <n v="23841"/>
    <m/>
    <m/>
    <n v="0"/>
    <n v="132176"/>
    <m/>
    <m/>
    <s v="B"/>
    <n v="3.9100000000000003E-2"/>
    <n v="30"/>
    <n v="360"/>
    <m/>
    <s v="DIT CWTONLY - SEE ALSO 185030,185031,185154,185238-41"/>
    <s v="R-Chilliwack R"/>
    <s v="H-Chilliwack River H"/>
    <x v="9"/>
    <s v="BC"/>
    <s v="FRTH"/>
    <s v="LWFR"/>
    <s v="N"/>
    <n v="5.5440627490457617"/>
    <m/>
  </r>
  <r>
    <s v="N"/>
    <n v="4.0999999999999996"/>
    <n v="20171204"/>
    <s v="CDFO"/>
    <s v="CDFO"/>
    <n v="3"/>
    <s v="!03NOCN9629"/>
    <m/>
    <m/>
    <m/>
    <m/>
    <m/>
    <n v="1"/>
    <n v="1"/>
    <x v="32"/>
    <n v="19970725"/>
    <n v="19970725"/>
    <s v="2FS  UPFRR1890"/>
    <s v="2FS  UPFRH0270"/>
    <s v="2FS  UPFRS1890"/>
    <x v="1"/>
    <s v="H"/>
    <s v="P"/>
    <m/>
    <n v="2.42"/>
    <n v="65"/>
    <s v="N"/>
    <m/>
    <m/>
    <m/>
    <m/>
    <n v="0"/>
    <n v="66271"/>
    <m/>
    <m/>
    <s v="B"/>
    <m/>
    <m/>
    <m/>
    <m/>
    <m/>
    <s v="R-Dome Cr"/>
    <s v="H-Penny H"/>
    <x v="15"/>
    <s v="BC"/>
    <s v="FRTH"/>
    <s v="UPFR"/>
    <s v="N"/>
    <s v=""/>
    <m/>
  </r>
  <r>
    <s v="N"/>
    <n v="4.0999999999999996"/>
    <n v="20171204"/>
    <s v="CDFO"/>
    <s v="CDFO"/>
    <n v="3"/>
    <s v="!03NOCN1175"/>
    <m/>
    <m/>
    <m/>
    <m/>
    <m/>
    <n v="1"/>
    <n v="2"/>
    <x v="30"/>
    <n v="20120630"/>
    <n v="20120630"/>
    <s v="2FS  TOMFR0161"/>
    <s v="2FS  TOMFH0289"/>
    <s v="2FS  TOMFS0161"/>
    <x v="2"/>
    <s v="H"/>
    <s v="P"/>
    <s v="FR"/>
    <n v="1.5"/>
    <m/>
    <s v="N"/>
    <m/>
    <m/>
    <m/>
    <m/>
    <n v="0"/>
    <n v="76800"/>
    <m/>
    <m/>
    <s v="B"/>
    <m/>
    <m/>
    <m/>
    <m/>
    <m/>
    <s v="R-Shuswap R Low"/>
    <s v="H-Kingfisher Creek/ TOMF"/>
    <x v="1"/>
    <s v="BC"/>
    <s v="FRTH"/>
    <s v="TOMF"/>
    <s v="N"/>
    <s v=""/>
    <m/>
  </r>
  <r>
    <s v="T"/>
    <n v="4.0999999999999996"/>
    <n v="20171204"/>
    <s v="CDFO"/>
    <s v="CDFO"/>
    <n v="3"/>
    <s v="181488"/>
    <n v="12"/>
    <m/>
    <m/>
    <m/>
    <m/>
    <n v="1"/>
    <n v="2"/>
    <x v="30"/>
    <n v="20120514"/>
    <n v="20120516"/>
    <s v="2FS  TOMFR0161"/>
    <s v="2FS  TOMFH1958"/>
    <s v="2FS  TOMFS0161"/>
    <x v="1"/>
    <s v="H"/>
    <s v="P"/>
    <s v="FR"/>
    <n v="5.75"/>
    <n v="79"/>
    <s v="N"/>
    <n v="5000"/>
    <n v="51342"/>
    <m/>
    <m/>
    <n v="5000"/>
    <n v="4451"/>
    <n v="0"/>
    <n v="1195"/>
    <s v="B"/>
    <n v="0.08"/>
    <n v="30"/>
    <m/>
    <m/>
    <m/>
    <s v="R-Shuswap R Low"/>
    <s v="H-Shuswap River, Middle,"/>
    <x v="1"/>
    <s v="BC"/>
    <s v="FRTH"/>
    <s v="TOMF"/>
    <s v="N"/>
    <n v="8.6693155700985541E-2"/>
    <m/>
  </r>
  <r>
    <s v="N"/>
    <n v="4.0999999999999996"/>
    <n v="20171204"/>
    <s v="CDFO"/>
    <s v="CDFO"/>
    <n v="3"/>
    <s v="!03NOCN0116"/>
    <m/>
    <m/>
    <m/>
    <m/>
    <m/>
    <n v="1"/>
    <n v="2"/>
    <x v="25"/>
    <n v="20020422"/>
    <n v="20020501"/>
    <s v="2FS  LWFRR0107"/>
    <s v="2FS  LWFRH0107"/>
    <s v="2FS  LWFRS0107"/>
    <x v="1"/>
    <s v="H"/>
    <s v="P"/>
    <m/>
    <n v="6.8"/>
    <m/>
    <s v="N"/>
    <m/>
    <m/>
    <m/>
    <m/>
    <n v="0"/>
    <n v="357265"/>
    <m/>
    <m/>
    <s v="B"/>
    <m/>
    <m/>
    <m/>
    <m/>
    <s v="NUMBER RELEASED REFLECTS APPROX. 5% LOSS DUE TO PREDATION IN REARING CHANNEL."/>
    <s v="R-Chilliwack R"/>
    <s v="H-Chilliwack River H"/>
    <x v="9"/>
    <s v="BC"/>
    <s v="FRTH"/>
    <s v="LWFR"/>
    <s v="N"/>
    <s v=""/>
    <m/>
  </r>
  <r>
    <s v="N"/>
    <n v="4.0999999999999996"/>
    <n v="20171204"/>
    <s v="CDFO"/>
    <s v="CDFO"/>
    <n v="3"/>
    <s v="!03NOCN1067"/>
    <m/>
    <m/>
    <m/>
    <m/>
    <m/>
    <n v="1"/>
    <n v="2"/>
    <x v="8"/>
    <n v="20110428"/>
    <n v="20110428"/>
    <s v="2FS  LWFRR0107"/>
    <s v="2FS  LWFRH0107"/>
    <s v="2FS  LWFRS0107"/>
    <x v="1"/>
    <s v="H"/>
    <s v="P"/>
    <s v="VO"/>
    <n v="7.36"/>
    <m/>
    <s v="N"/>
    <m/>
    <m/>
    <m/>
    <m/>
    <n v="0"/>
    <n v="321985"/>
    <m/>
    <m/>
    <s v="B"/>
    <m/>
    <m/>
    <m/>
    <m/>
    <m/>
    <s v="R-Chilliwack R"/>
    <s v="H-Chilliwack River H"/>
    <x v="9"/>
    <s v="BC"/>
    <s v="FRTH"/>
    <s v="LWFR"/>
    <s v="N"/>
    <s v=""/>
    <m/>
  </r>
  <r>
    <s v="N"/>
    <n v="4.0999999999999996"/>
    <n v="20171204"/>
    <s v="CDFO"/>
    <s v="CDFO"/>
    <n v="3"/>
    <s v="!03NOCN1068"/>
    <m/>
    <m/>
    <m/>
    <m/>
    <m/>
    <n v="1"/>
    <n v="2"/>
    <x v="8"/>
    <n v="20110509"/>
    <n v="20110509"/>
    <s v="2FS  LWFRR0154"/>
    <s v="2FS  LWFRH0154"/>
    <s v="2FS  LWFRS0154"/>
    <x v="1"/>
    <s v="H"/>
    <s v="P"/>
    <s v="FR"/>
    <n v="7.29"/>
    <n v="85"/>
    <s v="N"/>
    <m/>
    <m/>
    <m/>
    <m/>
    <n v="0"/>
    <n v="502370"/>
    <m/>
    <m/>
    <s v="B"/>
    <m/>
    <m/>
    <m/>
    <m/>
    <m/>
    <s v="R-Chehalis R"/>
    <s v="H-Chehalis River H"/>
    <x v="30"/>
    <s v="BC"/>
    <s v="FRTH"/>
    <s v="LWFR"/>
    <s v="N"/>
    <s v=""/>
    <m/>
  </r>
  <r>
    <s v="N"/>
    <n v="4.0999999999999996"/>
    <n v="20171204"/>
    <s v="CDFO"/>
    <s v="CDFO"/>
    <n v="3"/>
    <s v="!03NOCN1086"/>
    <m/>
    <m/>
    <m/>
    <m/>
    <m/>
    <n v="1"/>
    <n v="1"/>
    <x v="8"/>
    <n v="20120416"/>
    <n v="20120417"/>
    <s v="2FS  TOMMR1387"/>
    <s v="2FS  TOMMH0160"/>
    <s v="2FS  TOMMS1387"/>
    <x v="3"/>
    <s v="H"/>
    <s v="P"/>
    <s v="FR"/>
    <n v="15"/>
    <n v="110"/>
    <s v="N"/>
    <m/>
    <m/>
    <m/>
    <m/>
    <n v="0"/>
    <n v="62564"/>
    <m/>
    <m/>
    <s v="B"/>
    <m/>
    <m/>
    <m/>
    <m/>
    <m/>
    <s v="R-Coldwater R"/>
    <s v="H-Spius Creek H"/>
    <x v="17"/>
    <s v="BC"/>
    <s v="FRTH"/>
    <s v="TOMM"/>
    <s v="N"/>
    <s v=""/>
    <m/>
  </r>
  <r>
    <s v="N"/>
    <n v="4.0999999999999996"/>
    <n v="20171204"/>
    <s v="CDFO"/>
    <s v="CDFO"/>
    <n v="3"/>
    <s v="!03NOCN1088"/>
    <m/>
    <m/>
    <m/>
    <m/>
    <m/>
    <n v="1"/>
    <n v="1"/>
    <x v="8"/>
    <n v="20120427"/>
    <n v="20120528"/>
    <s v="2FS  TOMMR0160"/>
    <s v="2FS  TOMMH0160"/>
    <s v="2FS  TOMMS0160"/>
    <x v="3"/>
    <s v="H"/>
    <s v="P"/>
    <s v="FR"/>
    <n v="17.12"/>
    <n v="113"/>
    <s v="N"/>
    <m/>
    <m/>
    <m/>
    <m/>
    <n v="0"/>
    <n v="54935"/>
    <m/>
    <m/>
    <s v="B"/>
    <m/>
    <m/>
    <m/>
    <m/>
    <m/>
    <s v="R-Spius Cr"/>
    <s v="H-Spius Creek H"/>
    <x v="19"/>
    <s v="BC"/>
    <s v="FRTH"/>
    <s v="TOMM"/>
    <s v="N"/>
    <s v=""/>
    <m/>
  </r>
  <r>
    <s v="N"/>
    <n v="4.0999999999999996"/>
    <n v="20171204"/>
    <s v="CDFO"/>
    <s v="CDFO"/>
    <n v="3"/>
    <s v="!03NOCN99105"/>
    <m/>
    <m/>
    <m/>
    <m/>
    <m/>
    <n v="1"/>
    <n v="1"/>
    <x v="34"/>
    <n v="20000427"/>
    <n v="20000427"/>
    <s v="2FS  TOMMR6276"/>
    <s v="2FS  TOMMH0160"/>
    <s v="2FS  TOMMS0253"/>
    <x v="2"/>
    <s v="H"/>
    <s v="B"/>
    <m/>
    <n v="3.38"/>
    <n v="65"/>
    <s v="N"/>
    <m/>
    <m/>
    <m/>
    <m/>
    <n v="0"/>
    <n v="15000"/>
    <m/>
    <m/>
    <s v="W"/>
    <m/>
    <m/>
    <m/>
    <m/>
    <m/>
    <s v="R-Spahomin Cr"/>
    <s v="H-Spius Creek H"/>
    <x v="7"/>
    <s v="BC"/>
    <s v="FRTH"/>
    <s v="TOMM"/>
    <s v="N"/>
    <s v=""/>
    <m/>
  </r>
  <r>
    <s v="T"/>
    <n v="4.0999999999999996"/>
    <n v="20171204"/>
    <s v="CDFO"/>
    <s v="CDFO"/>
    <n v="3"/>
    <s v="182494"/>
    <n v="12"/>
    <m/>
    <m/>
    <m/>
    <m/>
    <n v="1"/>
    <n v="3"/>
    <x v="36"/>
    <n v="20130618"/>
    <n v="20130618"/>
    <s v="2FS  LWFRR0229"/>
    <s v="2FS  LWFRH0154"/>
    <s v="2FS  LWFRS0229"/>
    <x v="1"/>
    <s v="H"/>
    <s v="P"/>
    <s v="FR"/>
    <n v="6.6"/>
    <n v="84"/>
    <s v="N"/>
    <n v="5000"/>
    <n v="56765"/>
    <m/>
    <m/>
    <n v="0"/>
    <n v="4344"/>
    <n v="5000"/>
    <n v="2220"/>
    <s v="B"/>
    <n v="3.7600000000000001E-2"/>
    <m/>
    <n v="186"/>
    <m/>
    <m/>
    <s v="R-Harrison R"/>
    <s v="H-Chehalis River H"/>
    <x v="14"/>
    <s v="BC"/>
    <s v="FRTH"/>
    <s v="LWFR"/>
    <s v="N"/>
    <n v="7.6526028362547349E-2"/>
    <m/>
  </r>
  <r>
    <s v="T"/>
    <n v="4.0999999999999996"/>
    <n v="20171204"/>
    <s v="CDFO"/>
    <s v="CDFO"/>
    <n v="3"/>
    <s v="182128"/>
    <n v="0"/>
    <m/>
    <m/>
    <m/>
    <m/>
    <n v="1"/>
    <n v="1"/>
    <x v="19"/>
    <n v="20000425"/>
    <n v="20000426"/>
    <s v="2FS  TOMMR0253"/>
    <s v="2FS  TOMMH0160"/>
    <s v="2FS  TOMMS0253"/>
    <x v="3"/>
    <s v="H"/>
    <s v="P"/>
    <m/>
    <n v="20.239999999999998"/>
    <n v="120"/>
    <s v="N"/>
    <n v="5000"/>
    <n v="21340"/>
    <m/>
    <m/>
    <n v="0"/>
    <n v="13191"/>
    <n v="5000"/>
    <n v="435"/>
    <s v="W"/>
    <n v="0.02"/>
    <n v="30"/>
    <n v="300"/>
    <m/>
    <s v="EXTENDED REARING. SEE ALSO 182129."/>
    <s v="R-Nicola R"/>
    <s v="H-Spius Creek H"/>
    <x v="7"/>
    <s v="BC"/>
    <s v="FRTH"/>
    <s v="TOMM"/>
    <s v="N"/>
    <n v="0.61813495782567951"/>
    <m/>
  </r>
  <r>
    <s v="T"/>
    <n v="4.0999999999999996"/>
    <n v="20171204"/>
    <s v="CDFO"/>
    <s v="CDFO"/>
    <n v="3"/>
    <s v="180897"/>
    <n v="12"/>
    <m/>
    <m/>
    <m/>
    <m/>
    <n v="1"/>
    <n v="2"/>
    <x v="31"/>
    <n v="20100511"/>
    <n v="20100513"/>
    <s v="2FS  TOMFR0161"/>
    <s v="2FS  TOMFH1958"/>
    <s v="2FS  TOMFS0161"/>
    <x v="1"/>
    <s v="H"/>
    <s v="P"/>
    <s v="VO"/>
    <n v="6.13"/>
    <n v="80"/>
    <s v="N"/>
    <n v="5000"/>
    <n v="105886"/>
    <m/>
    <m/>
    <n v="0"/>
    <n v="9905"/>
    <n v="5000"/>
    <n v="4989"/>
    <s v="V"/>
    <n v="4.4999999999999998E-2"/>
    <n v="28"/>
    <n v="200"/>
    <m/>
    <m/>
    <s v="R-Shuswap R Low"/>
    <s v="H-Shuswap River, Middle,"/>
    <x v="1"/>
    <s v="BC"/>
    <s v="FRTH"/>
    <s v="TOMF"/>
    <s v="N"/>
    <n v="9.3544000151105908E-2"/>
    <m/>
  </r>
  <r>
    <s v="T"/>
    <n v="4.0999999999999996"/>
    <n v="20171204"/>
    <s v="CDFO"/>
    <s v="CDFO"/>
    <n v="3"/>
    <s v="182198"/>
    <n v="12"/>
    <m/>
    <m/>
    <m/>
    <m/>
    <n v="1"/>
    <n v="2"/>
    <x v="30"/>
    <n v="20120526"/>
    <n v="20120526"/>
    <s v="2FS  TOMFR1958"/>
    <s v="2FS  TOMFH1958"/>
    <s v="2FS  TOMFS1958"/>
    <x v="1"/>
    <s v="H"/>
    <s v="P"/>
    <s v="MX"/>
    <n v="8.19"/>
    <n v="88"/>
    <s v="N"/>
    <n v="5000"/>
    <n v="54887"/>
    <m/>
    <m/>
    <n v="0"/>
    <n v="10609"/>
    <n v="5000"/>
    <n v="1698"/>
    <s v="B"/>
    <n v="9.7000000000000003E-3"/>
    <m/>
    <m/>
    <m/>
    <m/>
    <s v="R-Shuswap R Middle"/>
    <s v="H-Shuswap River, Middle,"/>
    <x v="11"/>
    <s v="BC"/>
    <s v="FRTH"/>
    <s v="TOMF"/>
    <s v="N"/>
    <n v="0.1932880281305227"/>
    <m/>
  </r>
  <r>
    <s v="T"/>
    <n v="4.0999999999999996"/>
    <n v="20171204"/>
    <s v="CDFO"/>
    <s v="CDFO"/>
    <n v="3"/>
    <s v="182201"/>
    <n v="0"/>
    <m/>
    <m/>
    <m/>
    <m/>
    <n v="1"/>
    <n v="2"/>
    <x v="34"/>
    <n v="20000526"/>
    <n v="20000526"/>
    <s v="2FS  TOMFR1958"/>
    <s v="2FS  TOMFH1958"/>
    <s v="2FS  TOMFS1958"/>
    <x v="1"/>
    <s v="H"/>
    <s v="P"/>
    <m/>
    <n v="8.4"/>
    <n v="89"/>
    <s v="N"/>
    <n v="5000"/>
    <n v="26110"/>
    <m/>
    <m/>
    <n v="0"/>
    <n v="70222"/>
    <n v="5000"/>
    <n v="264"/>
    <m/>
    <n v="0.01"/>
    <n v="58"/>
    <n v="100"/>
    <m/>
    <m/>
    <s v="R-Shuswap R Middle"/>
    <s v="H-Shuswap River, Middle,"/>
    <x v="11"/>
    <s v="BC"/>
    <s v="FRTH"/>
    <s v="TOMF"/>
    <s v="N"/>
    <n v="2.6894676369207202"/>
    <m/>
  </r>
  <r>
    <s v="T"/>
    <n v="4.0999999999999996"/>
    <n v="20171204"/>
    <s v="CDFO"/>
    <s v="CDFO"/>
    <n v="3"/>
    <s v="182205"/>
    <n v="0"/>
    <m/>
    <m/>
    <s v="D"/>
    <s v="032000H00001805"/>
    <n v="1"/>
    <n v="2"/>
    <x v="34"/>
    <n v="20000515"/>
    <n v="20000519"/>
    <s v="2FS  TOMFR0161"/>
    <s v="2FS  TOMFH1958"/>
    <s v="2FS  TOMFS0161"/>
    <x v="1"/>
    <s v="H"/>
    <s v="P"/>
    <m/>
    <n v="5.75"/>
    <n v="79"/>
    <s v="N"/>
    <n v="5000"/>
    <n v="27728"/>
    <m/>
    <m/>
    <n v="0"/>
    <n v="166442"/>
    <n v="5000"/>
    <n v="313"/>
    <s v="B"/>
    <n v="1.12E-2"/>
    <n v="38"/>
    <n v="100"/>
    <m/>
    <s v="DOUBLE-INDEX, ADCWT. SEE ALSO 182204/06/07. COMPARE TO CWT ONLY 184310/11."/>
    <s v="R-Shuswap R Low"/>
    <s v="H-Shuswap River, Middle,"/>
    <x v="1"/>
    <s v="BC"/>
    <s v="FRTH"/>
    <s v="TOMF"/>
    <s v="N"/>
    <n v="6.0026687824581648"/>
    <m/>
  </r>
  <r>
    <s v="T"/>
    <n v="4.0999999999999996"/>
    <n v="20171204"/>
    <s v="CDFO"/>
    <s v="CDFO"/>
    <n v="3"/>
    <s v="182207"/>
    <n v="0"/>
    <m/>
    <m/>
    <s v="D"/>
    <s v="032000H00001805"/>
    <n v="1"/>
    <n v="2"/>
    <x v="34"/>
    <n v="20000515"/>
    <n v="20000519"/>
    <s v="2FS  TOMFR0161"/>
    <s v="2FS  TOMFH1958"/>
    <s v="2FS  TOMFS0161"/>
    <x v="1"/>
    <s v="H"/>
    <s v="P"/>
    <m/>
    <n v="5.75"/>
    <n v="79"/>
    <s v="N"/>
    <n v="5000"/>
    <n v="18108"/>
    <m/>
    <m/>
    <n v="0"/>
    <n v="108569"/>
    <n v="5000"/>
    <n v="183"/>
    <s v="B"/>
    <n v="0.01"/>
    <n v="36"/>
    <n v="100"/>
    <m/>
    <s v="DOUBLE-INDEX, ADCWT. SEE ALSO 182204-06. COMPARE TO CWT ONLY 184310/11."/>
    <s v="R-Shuswap R Low"/>
    <s v="H-Shuswap River, Middle,"/>
    <x v="1"/>
    <s v="BC"/>
    <s v="FRTH"/>
    <s v="TOMF"/>
    <s v="N"/>
    <n v="5.9956372873867902"/>
    <m/>
  </r>
  <r>
    <s v="T"/>
    <n v="4.0999999999999996"/>
    <n v="20171204"/>
    <s v="CDFO"/>
    <s v="CDFO"/>
    <n v="3"/>
    <s v="181971"/>
    <n v="12"/>
    <m/>
    <m/>
    <m/>
    <m/>
    <n v="1"/>
    <n v="3"/>
    <x v="36"/>
    <n v="20130515"/>
    <n v="20130527"/>
    <s v="2FS  LWFRR0107"/>
    <s v="2FS  LWFRH0107"/>
    <s v="2FS  LWFRS0107"/>
    <x v="1"/>
    <s v="H"/>
    <s v="P"/>
    <s v="VO"/>
    <n v="5.25"/>
    <m/>
    <s v="N"/>
    <n v="5000"/>
    <n v="49431"/>
    <m/>
    <m/>
    <n v="0"/>
    <n v="237431"/>
    <n v="5000"/>
    <n v="450"/>
    <s v="B"/>
    <n v="8.9999999999999993E-3"/>
    <n v="48"/>
    <n v="997"/>
    <m/>
    <s v="Discontinuation of double index tagging."/>
    <s v="R-Chilliwack R"/>
    <s v="H-Chilliwack River H"/>
    <x v="9"/>
    <s v="BC"/>
    <s v="FRTH"/>
    <s v="LWFR"/>
    <s v="N"/>
    <n v="4.8032813416681837"/>
    <m/>
  </r>
  <r>
    <s v="T"/>
    <n v="4.0999999999999996"/>
    <n v="20171204"/>
    <s v="CDFO"/>
    <s v="CDFO"/>
    <n v="3"/>
    <s v="180993"/>
    <n v="12"/>
    <m/>
    <m/>
    <m/>
    <m/>
    <n v="1"/>
    <n v="3"/>
    <x v="31"/>
    <n v="20100617"/>
    <n v="20100617"/>
    <s v="2FS  LWFRR0229"/>
    <s v="2FS  LWFRH0154"/>
    <s v="2FS  LWFRS0229"/>
    <x v="1"/>
    <s v="H"/>
    <s v="P"/>
    <m/>
    <n v="5.72"/>
    <n v="81"/>
    <s v="N"/>
    <n v="5000"/>
    <n v="55581"/>
    <m/>
    <m/>
    <n v="0"/>
    <n v="14537"/>
    <m/>
    <m/>
    <s v="B"/>
    <m/>
    <m/>
    <m/>
    <m/>
    <m/>
    <s v="R-Harrison R"/>
    <s v="H-Chehalis River H"/>
    <x v="14"/>
    <s v="BC"/>
    <s v="FRTH"/>
    <s v="LWFR"/>
    <s v="N"/>
    <n v="0.26154621183497956"/>
    <m/>
  </r>
  <r>
    <s v="T"/>
    <n v="4.0999999999999996"/>
    <n v="20171204"/>
    <s v="CDFO"/>
    <s v="CDFO"/>
    <n v="3"/>
    <s v="181198"/>
    <n v="12"/>
    <m/>
    <m/>
    <m/>
    <m/>
    <n v="1"/>
    <n v="2"/>
    <x v="8"/>
    <n v="20110511"/>
    <n v="20110513"/>
    <s v="2FS  TOMFR0161"/>
    <s v="2FS  TOMFH1958"/>
    <s v="2FS  TOMFS0161"/>
    <x v="1"/>
    <s v="H"/>
    <s v="P"/>
    <s v="FR"/>
    <n v="5.96"/>
    <n v="80"/>
    <s v="N"/>
    <n v="5000"/>
    <n v="4431"/>
    <m/>
    <m/>
    <n v="0"/>
    <n v="387"/>
    <n v="5000"/>
    <n v="137"/>
    <s v="B"/>
    <n v="0.03"/>
    <n v="24"/>
    <n v="200"/>
    <m/>
    <s v="See also codes 181196,181197,181381-181386,181585"/>
    <s v="R-Shuswap R Low"/>
    <s v="H-Shuswap River, Middle,"/>
    <x v="1"/>
    <s v="BC"/>
    <s v="FRTH"/>
    <s v="TOMF"/>
    <s v="N"/>
    <n v="8.7339201083276918E-2"/>
    <m/>
  </r>
  <r>
    <s v="T"/>
    <n v="4.0999999999999996"/>
    <n v="20171204"/>
    <s v="CDFO"/>
    <s v="CDFO"/>
    <n v="3"/>
    <s v="181211"/>
    <n v="0"/>
    <m/>
    <m/>
    <m/>
    <m/>
    <n v="1"/>
    <n v="3"/>
    <x v="4"/>
    <n v="19930514"/>
    <n v="19930520"/>
    <s v="2FS  LWFRR0107"/>
    <s v="2FS  LWFRH0107"/>
    <s v="2FS  LWFRS0107"/>
    <x v="1"/>
    <s v="H"/>
    <s v="P"/>
    <m/>
    <n v="5.5"/>
    <m/>
    <s v="N"/>
    <n v="5000"/>
    <n v="49419"/>
    <m/>
    <m/>
    <n v="0"/>
    <n v="573120"/>
    <n v="5000"/>
    <n v="328"/>
    <s v="B"/>
    <n v="6.6E-3"/>
    <n v="1"/>
    <n v="1531"/>
    <m/>
    <s v="TIME OF RELEASE-EARLY PRODUCTION."/>
    <s v="R-Chilliwack R"/>
    <s v="H-Chilliwack River H"/>
    <x v="9"/>
    <s v="BC"/>
    <s v="FRTH"/>
    <s v="LWFR"/>
    <s v="N"/>
    <n v="11.597158987433984"/>
    <m/>
  </r>
  <r>
    <s v="T"/>
    <n v="4.0999999999999996"/>
    <n v="20171204"/>
    <s v="CDFO"/>
    <s v="CDFO"/>
    <n v="3"/>
    <s v="181212"/>
    <n v="0"/>
    <m/>
    <m/>
    <m/>
    <m/>
    <n v="1"/>
    <n v="3"/>
    <x v="4"/>
    <n v="19930527"/>
    <n v="19930531"/>
    <s v="2FS  LWFRR0107"/>
    <s v="2FS  LWFRH0107"/>
    <s v="2FS  LWFRS0107"/>
    <x v="1"/>
    <s v="H"/>
    <s v="P"/>
    <m/>
    <n v="5.7"/>
    <m/>
    <s v="N"/>
    <n v="5000"/>
    <n v="48230"/>
    <m/>
    <m/>
    <n v="0"/>
    <n v="1229837"/>
    <n v="5000"/>
    <n v="444"/>
    <s v="B"/>
    <n v="9.1000000000000004E-3"/>
    <n v="1"/>
    <n v="1939"/>
    <m/>
    <s v="TIME OF RELEASE-LATE PRODUCTION."/>
    <s v="R-Chilliwack R"/>
    <s v="H-Chilliwack River H"/>
    <x v="9"/>
    <s v="BC"/>
    <s v="FRTH"/>
    <s v="LWFR"/>
    <s v="N"/>
    <n v="25.499419448476051"/>
    <m/>
  </r>
  <r>
    <s v="T"/>
    <n v="4.0999999999999996"/>
    <n v="20171204"/>
    <s v="CDFO"/>
    <s v="CDFO"/>
    <n v="3"/>
    <s v="181472"/>
    <n v="12"/>
    <m/>
    <m/>
    <m/>
    <m/>
    <n v="1"/>
    <n v="3"/>
    <x v="8"/>
    <n v="20110617"/>
    <n v="20110617"/>
    <s v="2FS  LWFRR0229"/>
    <s v="2FS  LWFRH0154"/>
    <s v="2FS  LWFRS0229"/>
    <x v="1"/>
    <s v="H"/>
    <s v="P"/>
    <s v="FR"/>
    <n v="6.25"/>
    <n v="81"/>
    <s v="N"/>
    <n v="5000"/>
    <n v="31738"/>
    <m/>
    <m/>
    <m/>
    <m/>
    <m/>
    <m/>
    <s v="B"/>
    <n v="0"/>
    <m/>
    <m/>
    <m/>
    <m/>
    <s v="R-Harrison R"/>
    <s v="H-Chehalis River H"/>
    <x v="14"/>
    <s v="BC"/>
    <s v="FRTH"/>
    <s v="LWFR"/>
    <s v="N"/>
    <n v="0"/>
    <m/>
  </r>
  <r>
    <s v="T"/>
    <n v="4.0999999999999996"/>
    <n v="20171204"/>
    <s v="CDFO"/>
    <s v="CDFO"/>
    <n v="3"/>
    <s v="181564"/>
    <n v="12"/>
    <m/>
    <m/>
    <m/>
    <m/>
    <n v="1"/>
    <n v="3"/>
    <x v="30"/>
    <n v="20120619"/>
    <n v="20120619"/>
    <s v="2FS  LWFRR0229"/>
    <s v="2FS  LWFRH0154"/>
    <s v="2FS  LWFRS0229"/>
    <x v="1"/>
    <s v="H"/>
    <s v="P"/>
    <s v="FR"/>
    <n v="5.83"/>
    <n v="83"/>
    <s v="N"/>
    <n v="5000"/>
    <n v="53214"/>
    <m/>
    <m/>
    <n v="0"/>
    <n v="5188"/>
    <n v="5000"/>
    <n v="4287"/>
    <s v="B"/>
    <n v="7.4999999999999997E-2"/>
    <m/>
    <n v="228"/>
    <m/>
    <m/>
    <s v="R-Harrison R"/>
    <s v="H-Chehalis River H"/>
    <x v="14"/>
    <s v="BC"/>
    <s v="FRTH"/>
    <s v="LWFR"/>
    <s v="N"/>
    <n v="9.7493140902769948E-2"/>
    <m/>
  </r>
  <r>
    <s v="T"/>
    <n v="4.0999999999999996"/>
    <n v="20171204"/>
    <s v="CDFO"/>
    <s v="CDFO"/>
    <n v="3"/>
    <s v="181486"/>
    <n v="12"/>
    <m/>
    <m/>
    <m/>
    <m/>
    <n v="1"/>
    <n v="2"/>
    <x v="30"/>
    <n v="20120514"/>
    <n v="20120516"/>
    <s v="2FS  TOMFR0161"/>
    <s v="2FS  TOMFH1958"/>
    <s v="2FS  TOMFS0161"/>
    <x v="1"/>
    <s v="H"/>
    <s v="P"/>
    <s v="FR"/>
    <n v="5.75"/>
    <n v="79"/>
    <s v="N"/>
    <n v="5000"/>
    <n v="51323"/>
    <m/>
    <m/>
    <n v="5000"/>
    <n v="4463"/>
    <n v="0"/>
    <n v="1195"/>
    <s v="B"/>
    <n v="0.08"/>
    <n v="35"/>
    <m/>
    <m/>
    <m/>
    <s v="R-Shuswap R Low"/>
    <s v="H-Shuswap River, Middle,"/>
    <x v="1"/>
    <s v="BC"/>
    <s v="FRTH"/>
    <s v="TOMF"/>
    <s v="N"/>
    <n v="8.6959063188044347E-2"/>
    <m/>
  </r>
  <r>
    <s v="T"/>
    <n v="4.0999999999999996"/>
    <n v="20171204"/>
    <s v="CDFO"/>
    <s v="CDFO"/>
    <n v="3"/>
    <s v="181487"/>
    <n v="12"/>
    <m/>
    <m/>
    <m/>
    <m/>
    <n v="1"/>
    <n v="2"/>
    <x v="30"/>
    <n v="20120514"/>
    <n v="20120516"/>
    <s v="2FS  TOMFR0161"/>
    <s v="2FS  TOMFH1958"/>
    <s v="2FS  TOMFS0161"/>
    <x v="1"/>
    <s v="H"/>
    <s v="P"/>
    <s v="FR"/>
    <n v="5.75"/>
    <n v="79"/>
    <s v="N"/>
    <n v="5000"/>
    <n v="51493"/>
    <m/>
    <m/>
    <n v="5000"/>
    <n v="4478"/>
    <n v="0"/>
    <n v="1199"/>
    <s v="B"/>
    <n v="0.08"/>
    <n v="32"/>
    <m/>
    <m/>
    <m/>
    <s v="R-Shuswap R Low"/>
    <s v="H-Shuswap River, Middle,"/>
    <x v="1"/>
    <s v="BC"/>
    <s v="FRTH"/>
    <s v="TOMF"/>
    <s v="N"/>
    <n v="8.6963276561862771E-2"/>
    <m/>
  </r>
  <r>
    <s v="T"/>
    <n v="4.0999999999999996"/>
    <n v="20171204"/>
    <s v="CDFO"/>
    <s v="CDFO"/>
    <n v="3"/>
    <s v="181491"/>
    <n v="12"/>
    <m/>
    <m/>
    <m/>
    <m/>
    <n v="1"/>
    <n v="2"/>
    <x v="30"/>
    <n v="20120514"/>
    <n v="20120516"/>
    <s v="2FS  TOMFR0161"/>
    <s v="2FS  TOMFH1958"/>
    <s v="2FS  TOMFS0161"/>
    <x v="1"/>
    <s v="H"/>
    <s v="P"/>
    <s v="FR"/>
    <n v="5.75"/>
    <n v="79"/>
    <s v="N"/>
    <n v="5000"/>
    <n v="52467"/>
    <m/>
    <m/>
    <n v="5000"/>
    <n v="3913"/>
    <n v="0"/>
    <n v="1207"/>
    <s v="B"/>
    <n v="6.0999999999999999E-2"/>
    <n v="22"/>
    <m/>
    <m/>
    <m/>
    <s v="R-Shuswap R Low"/>
    <s v="H-Shuswap River, Middle,"/>
    <x v="1"/>
    <s v="BC"/>
    <s v="FRTH"/>
    <s v="TOMF"/>
    <s v="N"/>
    <n v="7.4580212323936954E-2"/>
    <m/>
  </r>
  <r>
    <s v="T"/>
    <n v="4.0999999999999996"/>
    <n v="20171204"/>
    <s v="CDFO"/>
    <s v="CDFO"/>
    <n v="3"/>
    <s v="181496"/>
    <n v="12"/>
    <m/>
    <m/>
    <m/>
    <m/>
    <n v="1"/>
    <n v="3"/>
    <x v="30"/>
    <n v="20120619"/>
    <n v="20120619"/>
    <s v="2FS  LWFRR0229"/>
    <s v="2FS  LWFRH0154"/>
    <s v="2FS  LWFRS0229"/>
    <x v="1"/>
    <s v="H"/>
    <s v="P"/>
    <s v="FR"/>
    <n v="5.86"/>
    <n v="83"/>
    <s v="N"/>
    <n v="5000"/>
    <n v="53011"/>
    <m/>
    <m/>
    <n v="0"/>
    <n v="5149"/>
    <n v="5000"/>
    <n v="4058"/>
    <s v="B"/>
    <n v="7.0999999999999994E-2"/>
    <m/>
    <n v="225"/>
    <m/>
    <m/>
    <s v="R-Harrison R"/>
    <s v="H-Chehalis River H"/>
    <x v="14"/>
    <s v="BC"/>
    <s v="FRTH"/>
    <s v="LWFR"/>
    <s v="N"/>
    <n v="9.7130784176868948E-2"/>
    <m/>
  </r>
  <r>
    <s v="T"/>
    <n v="4.0999999999999996"/>
    <n v="20171204"/>
    <s v="CDFO"/>
    <s v="CDFO"/>
    <n v="3"/>
    <s v="181497"/>
    <n v="12"/>
    <m/>
    <m/>
    <m/>
    <m/>
    <n v="1"/>
    <n v="3"/>
    <x v="30"/>
    <n v="20120619"/>
    <n v="20120619"/>
    <s v="2FS  LWFRR0229"/>
    <s v="2FS  LWFRH0154"/>
    <s v="2FS  LWFRS0229"/>
    <x v="1"/>
    <s v="H"/>
    <s v="P"/>
    <s v="FR"/>
    <n v="5.86"/>
    <n v="83"/>
    <s v="N"/>
    <n v="5000"/>
    <n v="53106"/>
    <m/>
    <m/>
    <n v="0"/>
    <n v="5179"/>
    <n v="5000"/>
    <n v="4299"/>
    <s v="B"/>
    <n v="7.4999999999999997E-2"/>
    <m/>
    <n v="227"/>
    <m/>
    <m/>
    <s v="R-Harrison R"/>
    <s v="H-Chehalis River H"/>
    <x v="14"/>
    <s v="BC"/>
    <s v="FRTH"/>
    <s v="LWFR"/>
    <s v="N"/>
    <n v="9.7521937257560351E-2"/>
    <m/>
  </r>
  <r>
    <s v="T"/>
    <n v="4.0999999999999996"/>
    <n v="20171204"/>
    <s v="CDFO"/>
    <s v="CDFO"/>
    <n v="3"/>
    <s v="181498"/>
    <n v="12"/>
    <m/>
    <m/>
    <m/>
    <m/>
    <n v="1"/>
    <n v="3"/>
    <x v="30"/>
    <n v="20120619"/>
    <n v="20120619"/>
    <s v="2FS  LWFRR0229"/>
    <s v="2FS  LWFRH0154"/>
    <s v="2FS  LWFRS0229"/>
    <x v="1"/>
    <s v="H"/>
    <s v="P"/>
    <s v="FR"/>
    <n v="5.86"/>
    <n v="83"/>
    <s v="N"/>
    <n v="5000"/>
    <n v="53012"/>
    <m/>
    <m/>
    <n v="0"/>
    <n v="5174"/>
    <n v="5000"/>
    <n v="4333"/>
    <s v="B"/>
    <n v="7.5999999999999998E-2"/>
    <m/>
    <n v="225"/>
    <m/>
    <m/>
    <s v="R-Harrison R"/>
    <s v="H-Chehalis River H"/>
    <x v="14"/>
    <s v="BC"/>
    <s v="FRTH"/>
    <s v="LWFR"/>
    <s v="N"/>
    <n v="9.7600543273221152E-2"/>
    <m/>
  </r>
  <r>
    <s v="T"/>
    <n v="4.0999999999999996"/>
    <n v="20171204"/>
    <s v="CDFO"/>
    <s v="CDFO"/>
    <n v="3"/>
    <s v="021811"/>
    <n v="0"/>
    <m/>
    <m/>
    <m/>
    <m/>
    <n v="1"/>
    <n v="1"/>
    <x v="7"/>
    <n v="19800727"/>
    <n v="19800731"/>
    <s v="2FS  UPFRR0398"/>
    <m/>
    <s v="2FS  UPFRS0398"/>
    <x v="0"/>
    <s v="W"/>
    <s v="E"/>
    <m/>
    <n v="1.8"/>
    <m/>
    <m/>
    <n v="5000"/>
    <n v="14148"/>
    <m/>
    <m/>
    <n v="5000"/>
    <n v="685"/>
    <m/>
    <m/>
    <m/>
    <n v="4.6199999999999998E-2"/>
    <n v="1"/>
    <m/>
    <m/>
    <m/>
    <s v="R-Swift Cr"/>
    <s v="NA"/>
    <x v="50"/>
    <s v="BC"/>
    <s v="FRTH"/>
    <s v="UPFR"/>
    <s v="N"/>
    <n v="4.841673734803506E-2"/>
    <m/>
  </r>
  <r>
    <s v="T"/>
    <n v="4.0999999999999996"/>
    <n v="20171204"/>
    <s v="CDFO"/>
    <s v="CDFO"/>
    <n v="3"/>
    <s v="022125"/>
    <n v="0"/>
    <m/>
    <m/>
    <m/>
    <m/>
    <n v="1"/>
    <n v="2"/>
    <x v="38"/>
    <n v="19780707"/>
    <n v="19780723"/>
    <s v="2FS  UPFRR0272"/>
    <m/>
    <s v="2FS  UPFRS0272"/>
    <x v="0"/>
    <s v="W"/>
    <s v="E"/>
    <m/>
    <n v="1.7"/>
    <m/>
    <m/>
    <n v="5000"/>
    <n v="75913"/>
    <m/>
    <m/>
    <n v="5000"/>
    <n v="503"/>
    <m/>
    <m/>
    <m/>
    <n v="6.6E-3"/>
    <n v="1"/>
    <m/>
    <m/>
    <m/>
    <s v="R-Chilko R"/>
    <s v="NA"/>
    <x v="0"/>
    <s v="BC"/>
    <s v="FRTH"/>
    <s v="UPFR"/>
    <s v="N"/>
    <n v="6.6260060859141389E-3"/>
    <m/>
  </r>
  <r>
    <s v="T"/>
    <n v="4.0999999999999996"/>
    <n v="20171204"/>
    <s v="CDFO"/>
    <s v="CDFO"/>
    <n v="3"/>
    <s v="182384"/>
    <n v="12"/>
    <m/>
    <m/>
    <m/>
    <m/>
    <n v="1"/>
    <n v="1"/>
    <x v="8"/>
    <n v="20120419"/>
    <n v="20120424"/>
    <s v="2FS  TOMMR0253"/>
    <s v="2FS  TOMMH0160"/>
    <s v="2FS  TOMMS0253"/>
    <x v="3"/>
    <s v="H"/>
    <s v="P"/>
    <s v="FR"/>
    <n v="14.3"/>
    <n v="107"/>
    <s v="N"/>
    <n v="5000"/>
    <n v="51745"/>
    <m/>
    <m/>
    <n v="5000"/>
    <n v="1164"/>
    <n v="0"/>
    <n v="207"/>
    <s v="B"/>
    <n v="2.1999999999999999E-2"/>
    <m/>
    <m/>
    <m/>
    <s v="BKD present in this release group"/>
    <s v="R-Nicola R"/>
    <s v="H-Spius Creek H"/>
    <x v="7"/>
    <s v="BC"/>
    <s v="FRTH"/>
    <s v="TOMM"/>
    <s v="N"/>
    <n v="2.249492704609141E-2"/>
    <m/>
  </r>
  <r>
    <s v="T"/>
    <n v="4.0999999999999996"/>
    <n v="20171204"/>
    <s v="CDFO"/>
    <s v="CDFO"/>
    <n v="3"/>
    <s v="182385"/>
    <n v="12"/>
    <m/>
    <m/>
    <s v="D"/>
    <s v="032012H00002504"/>
    <n v="1"/>
    <n v="3"/>
    <x v="30"/>
    <n v="20120516"/>
    <n v="20120528"/>
    <s v="2FS  LWFRR0107"/>
    <s v="2FS  LWFRH0107"/>
    <s v="2FS  LWFRS0107"/>
    <x v="1"/>
    <s v="H"/>
    <s v="P"/>
    <s v="VO"/>
    <n v="5.23"/>
    <m/>
    <s v="N"/>
    <n v="5000"/>
    <n v="48816"/>
    <m/>
    <m/>
    <n v="0"/>
    <n v="103798"/>
    <n v="5000"/>
    <n v="540"/>
    <s v="B"/>
    <n v="1.0999999999999999E-2"/>
    <m/>
    <m/>
    <m/>
    <m/>
    <s v="R-Chilliwack R"/>
    <s v="H-Chilliwack River H"/>
    <x v="9"/>
    <s v="BC"/>
    <s v="FRTH"/>
    <s v="LWFR"/>
    <s v="N"/>
    <n v="2.126311045558833"/>
    <m/>
  </r>
  <r>
    <s v="T"/>
    <n v="4.0999999999999996"/>
    <n v="20171204"/>
    <s v="CDFO"/>
    <s v="CDFO"/>
    <n v="3"/>
    <s v="182387"/>
    <n v="12"/>
    <m/>
    <m/>
    <m/>
    <m/>
    <n v="1"/>
    <n v="2"/>
    <x v="30"/>
    <n v="20120514"/>
    <n v="20120516"/>
    <s v="2FS  TOMFR0161"/>
    <s v="2FS  TOMFH1958"/>
    <s v="2FS  TOMFS0161"/>
    <x v="1"/>
    <s v="H"/>
    <s v="P"/>
    <s v="FR"/>
    <n v="5.75"/>
    <n v="79"/>
    <s v="N"/>
    <n v="5000"/>
    <n v="54230"/>
    <m/>
    <m/>
    <n v="5000"/>
    <n v="1967"/>
    <n v="0"/>
    <n v="1203"/>
    <s v="B"/>
    <n v="3.5000000000000003E-2"/>
    <n v="17"/>
    <m/>
    <m/>
    <m/>
    <s v="R-Shuswap R Low"/>
    <s v="H-Shuswap River, Middle,"/>
    <x v="1"/>
    <s v="BC"/>
    <s v="FRTH"/>
    <s v="TOMF"/>
    <s v="N"/>
    <n v="3.6271436474276234E-2"/>
    <m/>
  </r>
  <r>
    <s v="N"/>
    <n v="4.0999999999999996"/>
    <n v="20171204"/>
    <s v="CDFO"/>
    <s v="CDFO"/>
    <n v="3"/>
    <s v="!03NOCN1394"/>
    <m/>
    <m/>
    <m/>
    <m/>
    <m/>
    <n v="1"/>
    <n v="1"/>
    <x v="35"/>
    <n v="20140410"/>
    <n v="20140410"/>
    <s v="2FS  TOMMR1387"/>
    <s v="2FS  TOMMH0160"/>
    <s v="2FS  TOMMS1387"/>
    <x v="2"/>
    <s v="H"/>
    <s v="P"/>
    <s v="FR"/>
    <n v="1.89"/>
    <n v="54"/>
    <s v="N"/>
    <m/>
    <m/>
    <m/>
    <m/>
    <n v="0"/>
    <n v="3064"/>
    <m/>
    <m/>
    <s v="B"/>
    <m/>
    <m/>
    <m/>
    <m/>
    <m/>
    <s v="R-Coldwater R"/>
    <s v="H-Spius Creek H"/>
    <x v="17"/>
    <s v="BC"/>
    <s v="FRTH"/>
    <s v="TOMM"/>
    <s v="N"/>
    <s v=""/>
    <m/>
  </r>
  <r>
    <s v="T"/>
    <n v="4.0999999999999996"/>
    <n v="20171204"/>
    <s v="CDFO"/>
    <s v="CDFO"/>
    <n v="3"/>
    <s v="181053"/>
    <n v="0"/>
    <m/>
    <m/>
    <m/>
    <m/>
    <n v="1"/>
    <n v="1"/>
    <x v="32"/>
    <n v="19970502"/>
    <n v="19970502"/>
    <s v="2FS  UPFRR1625"/>
    <s v="2FS  UPFRH1625"/>
    <s v="2FS  UPFRS1625"/>
    <x v="1"/>
    <s v="H"/>
    <s v="P"/>
    <m/>
    <n v="5.75"/>
    <m/>
    <s v="N"/>
    <n v="5000"/>
    <n v="28618"/>
    <m/>
    <m/>
    <m/>
    <m/>
    <m/>
    <m/>
    <m/>
    <m/>
    <n v="1"/>
    <n v="100"/>
    <m/>
    <s v="ALSO SEE 182158"/>
    <s v="R-Salmon R/UPFR"/>
    <s v="H-Salmon River/ UPFR H"/>
    <x v="8"/>
    <s v="BC"/>
    <s v="FRTH"/>
    <s v="UPFR"/>
    <s v="N"/>
    <n v="0"/>
    <m/>
  </r>
  <r>
    <s v="T"/>
    <n v="4.0999999999999996"/>
    <n v="20171204"/>
    <s v="CDFO"/>
    <s v="CDFO"/>
    <n v="3"/>
    <s v="181195"/>
    <n v="12"/>
    <m/>
    <m/>
    <m/>
    <m/>
    <n v="1"/>
    <n v="2"/>
    <x v="8"/>
    <n v="20110525"/>
    <n v="20110525"/>
    <s v="2FS  TOMFR1958"/>
    <s v="2FS  TOMFH1958"/>
    <s v="2FS  TOMFS1958"/>
    <x v="1"/>
    <s v="H"/>
    <s v="P"/>
    <s v="MX"/>
    <n v="8.5"/>
    <n v="89"/>
    <s v="N"/>
    <n v="5000"/>
    <n v="17275"/>
    <m/>
    <m/>
    <n v="5000"/>
    <n v="1382"/>
    <n v="0"/>
    <n v="1105"/>
    <s v="B"/>
    <n v="7.4099999999999999E-2"/>
    <m/>
    <m/>
    <m/>
    <s v="Tag loss estimate combined for all mark groups."/>
    <s v="R-Shuswap R Middle"/>
    <s v="H-Shuswap River, Middle,"/>
    <x v="11"/>
    <s v="BC"/>
    <s v="FRTH"/>
    <s v="TOMF"/>
    <s v="N"/>
    <n v="0.08"/>
    <m/>
  </r>
  <r>
    <s v="T"/>
    <n v="4.0999999999999996"/>
    <n v="20171204"/>
    <s v="CDFO"/>
    <s v="CDFO"/>
    <n v="3"/>
    <s v="025641"/>
    <n v="9"/>
    <m/>
    <m/>
    <m/>
    <m/>
    <n v="1"/>
    <n v="3"/>
    <x v="14"/>
    <n v="20060601"/>
    <n v="20060607"/>
    <s v="2FS  LWFRR0229"/>
    <s v="2FS  LWFRH0154"/>
    <s v="2FS  LWFRS0229"/>
    <x v="1"/>
    <s v="H"/>
    <s v="P"/>
    <m/>
    <n v="5.3"/>
    <n v="81"/>
    <s v="N"/>
    <n v="5000"/>
    <n v="53222"/>
    <m/>
    <m/>
    <n v="5000"/>
    <n v="1799"/>
    <m/>
    <m/>
    <m/>
    <n v="3.27E-2"/>
    <n v="1"/>
    <n v="1040"/>
    <m/>
    <s v="TRUCKED TO LOG DUMP ON CHEHALIS RESERVE"/>
    <s v="R-Harrison R"/>
    <s v="H-Chehalis River H"/>
    <x v="14"/>
    <s v="BC"/>
    <s v="FRTH"/>
    <s v="LWFR"/>
    <s v="N"/>
    <n v="3.3801811281049192E-2"/>
    <m/>
  </r>
  <r>
    <s v="T"/>
    <n v="4.0999999999999996"/>
    <n v="20171204"/>
    <s v="CDFO"/>
    <s v="CDFO"/>
    <n v="3"/>
    <s v="180547"/>
    <n v="0"/>
    <m/>
    <m/>
    <m/>
    <m/>
    <n v="1"/>
    <n v="2"/>
    <x v="4"/>
    <n v="19930506"/>
    <n v="19930506"/>
    <s v="2FS  UPFRR2722"/>
    <s v="2FS  UPFRH0158"/>
    <s v="2FS  UPFRS0158"/>
    <x v="1"/>
    <s v="H"/>
    <s v="B"/>
    <m/>
    <n v="7"/>
    <m/>
    <s v="N"/>
    <n v="5000"/>
    <n v="25559"/>
    <m/>
    <m/>
    <n v="0"/>
    <n v="13123"/>
    <m/>
    <m/>
    <s v="B"/>
    <m/>
    <n v="1"/>
    <n v="100"/>
    <m/>
    <s v="NECHAKO RIVER STUDY; ALSO SEE 180546 &amp; 180239"/>
    <s v="R-Stuart Lk"/>
    <s v="H-Stuart River"/>
    <x v="2"/>
    <s v="BC"/>
    <s v="FRTH"/>
    <s v="UPFR"/>
    <s v="N"/>
    <n v="0.51343949293790836"/>
    <m/>
  </r>
  <r>
    <s v="N"/>
    <n v="4.0999999999999996"/>
    <n v="20171204"/>
    <s v="CDFO"/>
    <s v="CDFO"/>
    <n v="3"/>
    <s v="!03NOCN8880"/>
    <m/>
    <m/>
    <m/>
    <m/>
    <m/>
    <n v="1"/>
    <n v="1"/>
    <x v="17"/>
    <n v="19890404"/>
    <n v="19890523"/>
    <s v="2FS  TOMMR0253"/>
    <s v="2FS  TOMMH0160"/>
    <s v="2FS  TOMMS0253"/>
    <x v="1"/>
    <s v="H"/>
    <s v="P"/>
    <m/>
    <n v="5.3"/>
    <m/>
    <s v="N"/>
    <m/>
    <m/>
    <m/>
    <m/>
    <n v="0"/>
    <n v="350042"/>
    <m/>
    <m/>
    <s v="W"/>
    <m/>
    <m/>
    <m/>
    <m/>
    <m/>
    <s v="R-Nicola R"/>
    <s v="H-Spius Creek H"/>
    <x v="7"/>
    <s v="BC"/>
    <s v="FRTH"/>
    <s v="TOMM"/>
    <s v="N"/>
    <s v=""/>
    <m/>
  </r>
  <r>
    <s v="N"/>
    <n v="4.0999999999999996"/>
    <n v="20171204"/>
    <s v="CDFO"/>
    <s v="CDFO"/>
    <n v="3"/>
    <s v="!03NOCN8904"/>
    <m/>
    <m/>
    <m/>
    <m/>
    <m/>
    <n v="1"/>
    <n v="2"/>
    <x v="11"/>
    <n v="19900515"/>
    <n v="19900516"/>
    <s v="2FS  TOMFR0188"/>
    <s v="2FS  TOMFH0162"/>
    <s v="2FS  TOMFS0188"/>
    <x v="1"/>
    <s v="H"/>
    <s v="P"/>
    <m/>
    <n v="5.9"/>
    <n v="80"/>
    <s v="N"/>
    <m/>
    <m/>
    <m/>
    <m/>
    <n v="0"/>
    <n v="292260"/>
    <m/>
    <m/>
    <s v="B"/>
    <m/>
    <m/>
    <m/>
    <m/>
    <m/>
    <s v="R-Thompson R N"/>
    <s v="H-Clearwater River, Up, H"/>
    <x v="40"/>
    <s v="BC"/>
    <s v="FRTH"/>
    <s v="TOMF"/>
    <s v="N"/>
    <s v=""/>
    <m/>
  </r>
  <r>
    <s v="N"/>
    <n v="4.0999999999999996"/>
    <n v="20171204"/>
    <s v="CDFO"/>
    <s v="CDFO"/>
    <n v="3"/>
    <s v="!03NOCN8934"/>
    <m/>
    <m/>
    <m/>
    <m/>
    <m/>
    <n v="1"/>
    <n v="2"/>
    <x v="11"/>
    <n v="19900427"/>
    <n v="19900427"/>
    <s v="2FS  TOMFR0161"/>
    <s v="2FS  TOMFH0289"/>
    <s v="2FS  TOMFS0161"/>
    <x v="4"/>
    <s v="H"/>
    <s v="B"/>
    <m/>
    <m/>
    <m/>
    <s v="N"/>
    <m/>
    <m/>
    <m/>
    <m/>
    <n v="0"/>
    <n v="138000"/>
    <m/>
    <m/>
    <s v="B"/>
    <m/>
    <m/>
    <m/>
    <m/>
    <m/>
    <s v="R-Shuswap R Low"/>
    <s v="H-Kingfisher Creek/ TOMF"/>
    <x v="1"/>
    <s v="BC"/>
    <s v="FRTH"/>
    <s v="TOMF"/>
    <s v="N"/>
    <s v=""/>
    <m/>
  </r>
  <r>
    <s v="T"/>
    <n v="4.0999999999999996"/>
    <n v="20171204"/>
    <s v="CDFO"/>
    <s v="CDFO"/>
    <n v="3"/>
    <s v="021029"/>
    <n v="0"/>
    <m/>
    <m/>
    <m/>
    <m/>
    <n v="1"/>
    <n v="1"/>
    <x v="28"/>
    <n v="19920428"/>
    <n v="19920428"/>
    <s v="2FS  TOMMR0254"/>
    <s v="2FS  TOMMH0254"/>
    <s v="2FS  TOMMS0254"/>
    <x v="3"/>
    <s v="H"/>
    <s v="P"/>
    <m/>
    <n v="30.5"/>
    <m/>
    <s v="N"/>
    <n v="5000"/>
    <n v="7888"/>
    <m/>
    <m/>
    <n v="0"/>
    <n v="3652"/>
    <m/>
    <m/>
    <s v="B"/>
    <m/>
    <n v="1"/>
    <m/>
    <m/>
    <s v="YEARLING RELEASE"/>
    <s v="R-Deadman R"/>
    <s v="H-Deadman River H"/>
    <x v="42"/>
    <s v="BC"/>
    <s v="FRTH"/>
    <s v="TOMM"/>
    <s v="N"/>
    <n v="0.4629817444219067"/>
    <m/>
  </r>
  <r>
    <s v="T"/>
    <n v="4.0999999999999996"/>
    <n v="20171204"/>
    <s v="CDFO"/>
    <s v="CDFO"/>
    <n v="3"/>
    <s v="024208"/>
    <n v="0"/>
    <m/>
    <m/>
    <m/>
    <m/>
    <n v="1"/>
    <n v="1"/>
    <x v="9"/>
    <n v="19870417"/>
    <n v="19870419"/>
    <s v="2FS  UPFRR2311"/>
    <s v="2FS  UPFRH0155"/>
    <s v="2FS  UPFRS2311"/>
    <x v="1"/>
    <s v="H"/>
    <s v="P"/>
    <m/>
    <n v="4.2"/>
    <m/>
    <s v="N"/>
    <n v="5000"/>
    <n v="26865"/>
    <m/>
    <m/>
    <n v="0"/>
    <n v="67072"/>
    <n v="5000"/>
    <n v="64"/>
    <m/>
    <n v="2.3999999999999998E-3"/>
    <n v="1"/>
    <m/>
    <m/>
    <s v="REPLICATE WITH 024206-07"/>
    <s v="R-West Road R"/>
    <s v="H-Quesnel River H"/>
    <x v="45"/>
    <s v="BC"/>
    <s v="FRTH"/>
    <s v="UPFR"/>
    <s v="N"/>
    <n v="2.4966313046715056"/>
    <m/>
  </r>
  <r>
    <s v="T"/>
    <n v="4.0999999999999996"/>
    <n v="20171204"/>
    <s v="CDFO"/>
    <s v="CDFO"/>
    <n v="3"/>
    <s v="184129"/>
    <n v="0"/>
    <m/>
    <m/>
    <s v="D"/>
    <s v="032000H00000389"/>
    <n v="1"/>
    <n v="3"/>
    <x v="34"/>
    <n v="20000523"/>
    <n v="20000529"/>
    <s v="2FS  LWFRR0107"/>
    <s v="2FS  LWFRH0107"/>
    <s v="2FS  LWFRS0107"/>
    <x v="1"/>
    <s v="H"/>
    <s v="P"/>
    <m/>
    <n v="6.2"/>
    <m/>
    <s v="N"/>
    <n v="0"/>
    <n v="24138"/>
    <m/>
    <m/>
    <n v="0"/>
    <n v="128049"/>
    <m/>
    <m/>
    <s v="B"/>
    <n v="3.7900000000000003E-2"/>
    <n v="36"/>
    <n v="1952"/>
    <m/>
    <s v="CWT ONLY. SEE 184123/25/27. COMPARE TO ADCWT 184124/26/28/30.THERMAL MASS MARK"/>
    <s v="R-Chilliwack R"/>
    <s v="H-Chilliwack River H"/>
    <x v="9"/>
    <s v="BC"/>
    <s v="FRTH"/>
    <s v="LWFR"/>
    <s v="N"/>
    <n v="5.3048719860800402"/>
    <m/>
  </r>
  <r>
    <s v="N"/>
    <n v="4.0999999999999996"/>
    <n v="20171204"/>
    <s v="CDFO"/>
    <s v="CDFO"/>
    <n v="3"/>
    <s v="!03NOCN04140"/>
    <m/>
    <m/>
    <m/>
    <m/>
    <m/>
    <n v="1"/>
    <n v="3"/>
    <x v="29"/>
    <n v="20050608"/>
    <n v="20050608"/>
    <s v="2FS  LWFRR0302"/>
    <s v="2FS  LWFRH0302"/>
    <s v="2FS  LWFRS0107"/>
    <x v="1"/>
    <s v="H"/>
    <s v="P"/>
    <m/>
    <n v="5.3"/>
    <m/>
    <s v="N"/>
    <m/>
    <m/>
    <m/>
    <m/>
    <n v="0"/>
    <n v="150000"/>
    <m/>
    <m/>
    <m/>
    <m/>
    <m/>
    <m/>
    <m/>
    <m/>
    <s v="R-Alouette R S"/>
    <s v="H-Alouette River, South H"/>
    <x v="9"/>
    <s v="BC"/>
    <s v="FRTH"/>
    <s v="LWFR"/>
    <s v="N"/>
    <s v=""/>
    <m/>
  </r>
  <r>
    <s v="T"/>
    <n v="4.0999999999999996"/>
    <n v="20171204"/>
    <s v="CDFO"/>
    <s v="CDFO"/>
    <n v="3"/>
    <s v="183493"/>
    <n v="12"/>
    <m/>
    <m/>
    <m/>
    <m/>
    <n v="1"/>
    <n v="1"/>
    <x v="36"/>
    <n v="20140423"/>
    <n v="20140428"/>
    <s v="2FS  TOMMR0253"/>
    <s v="2FS  TOMMH0160"/>
    <s v="2FS  TOMMS0253"/>
    <x v="3"/>
    <s v="H"/>
    <s v="P"/>
    <s v="FR"/>
    <n v="14.6"/>
    <n v="110"/>
    <s v="N"/>
    <n v="5000"/>
    <n v="22340"/>
    <m/>
    <m/>
    <n v="5000"/>
    <n v="314"/>
    <m/>
    <m/>
    <s v="B"/>
    <n v="1.3899999999999999E-2"/>
    <m/>
    <m/>
    <m/>
    <m/>
    <s v="R-Nicola R"/>
    <s v="H-Spius Creek H"/>
    <x v="7"/>
    <s v="BC"/>
    <s v="FRTH"/>
    <s v="TOMM"/>
    <s v="N"/>
    <n v="1.4055505819158461E-2"/>
    <m/>
  </r>
  <r>
    <s v="N"/>
    <n v="4.0999999999999996"/>
    <n v="20171204"/>
    <s v="CDFO"/>
    <s v="CDFO"/>
    <n v="3"/>
    <s v="!03NOCN1375"/>
    <m/>
    <m/>
    <m/>
    <m/>
    <m/>
    <n v="1"/>
    <n v="2"/>
    <x v="35"/>
    <n v="20140501"/>
    <n v="20140504"/>
    <s v="2FS  LWFRR0107"/>
    <s v="2FS  LWFRH0107"/>
    <s v="2FS  LWFRS0107"/>
    <x v="1"/>
    <s v="H"/>
    <s v="P"/>
    <s v="MX"/>
    <n v="6.75"/>
    <m/>
    <s v="N"/>
    <m/>
    <m/>
    <m/>
    <m/>
    <n v="0"/>
    <n v="456924"/>
    <m/>
    <m/>
    <s v="B"/>
    <m/>
    <m/>
    <m/>
    <m/>
    <s v="Volitional realease for 4 days, then forced released after."/>
    <s v="R-Chilliwack R"/>
    <s v="H-Chilliwack River H"/>
    <x v="9"/>
    <s v="BC"/>
    <s v="FRTH"/>
    <s v="LWFR"/>
    <s v="N"/>
    <s v=""/>
    <m/>
  </r>
  <r>
    <s v="T"/>
    <n v="4.0999999999999996"/>
    <n v="20171204"/>
    <s v="CDFO"/>
    <s v="CDFO"/>
    <n v="3"/>
    <s v="183194"/>
    <n v="12"/>
    <m/>
    <m/>
    <m/>
    <m/>
    <n v="1"/>
    <n v="2"/>
    <x v="36"/>
    <n v="20130528"/>
    <n v="20130528"/>
    <s v="2FS  TOMFR1958"/>
    <s v="2FS  TOMFH1958"/>
    <s v="2FS  TOMFS1958"/>
    <x v="1"/>
    <s v="H"/>
    <s v="P"/>
    <s v="MX"/>
    <n v="9.7100000000000009"/>
    <n v="93"/>
    <s v="N"/>
    <n v="5000"/>
    <n v="55348"/>
    <m/>
    <m/>
    <n v="0"/>
    <n v="1467"/>
    <n v="5000"/>
    <n v="843"/>
    <s v="B"/>
    <n v="1.4999999999999999E-2"/>
    <n v="53"/>
    <n v="200"/>
    <m/>
    <m/>
    <s v="R-Shuswap R Middle"/>
    <s v="H-Shuswap River, Middle,"/>
    <x v="11"/>
    <s v="BC"/>
    <s v="FRTH"/>
    <s v="TOMF"/>
    <s v="N"/>
    <n v="2.6505022765050228E-2"/>
    <m/>
  </r>
  <r>
    <s v="T"/>
    <n v="4.0999999999999996"/>
    <n v="20171204"/>
    <s v="CDFO"/>
    <s v="CDFO"/>
    <n v="3"/>
    <s v="182594"/>
    <n v="12"/>
    <m/>
    <m/>
    <m/>
    <m/>
    <n v="1"/>
    <n v="2"/>
    <x v="6"/>
    <n v="20160405"/>
    <n v="20160405"/>
    <s v="2FS  TOMFR1958"/>
    <s v="2FS  TOMFH1958"/>
    <s v="2FS  TOMFS1958"/>
    <x v="3"/>
    <s v="H"/>
    <s v="P"/>
    <s v="FR"/>
    <n v="19.11"/>
    <n v="117"/>
    <s v="N"/>
    <n v="5000"/>
    <n v="7352"/>
    <m/>
    <m/>
    <n v="5000"/>
    <n v="1558"/>
    <m/>
    <m/>
    <s v="B"/>
    <n v="8.5000000000000006E-2"/>
    <n v="19"/>
    <n v="200"/>
    <m/>
    <m/>
    <s v="R-Shuswap R Middle"/>
    <s v="H-Shuswap River, Middle,"/>
    <x v="11"/>
    <s v="BC"/>
    <s v="FRTH"/>
    <s v="TOMF"/>
    <s v="N"/>
    <n v="0.2119151251360174"/>
    <m/>
  </r>
  <r>
    <s v="T"/>
    <n v="4.0999999999999996"/>
    <n v="20171204"/>
    <s v="CDFO"/>
    <s v="CDFO"/>
    <n v="3"/>
    <s v="182595"/>
    <n v="12"/>
    <m/>
    <m/>
    <m/>
    <m/>
    <n v="1"/>
    <n v="2"/>
    <x v="6"/>
    <n v="20160405"/>
    <n v="20160405"/>
    <s v="2FS  TOMFR1958"/>
    <s v="2FS  TOMFH1958"/>
    <s v="2FS  TOMFS1958"/>
    <x v="3"/>
    <s v="H"/>
    <s v="P"/>
    <s v="FR"/>
    <n v="19.11"/>
    <n v="117"/>
    <s v="N"/>
    <n v="5000"/>
    <n v="9425"/>
    <m/>
    <m/>
    <m/>
    <m/>
    <m/>
    <m/>
    <s v="B"/>
    <m/>
    <m/>
    <m/>
    <m/>
    <m/>
    <s v="R-Shuswap R Middle"/>
    <s v="H-Shuswap River, Middle,"/>
    <x v="11"/>
    <s v="BC"/>
    <s v="FRTH"/>
    <s v="TOMF"/>
    <s v="N"/>
    <n v="0"/>
    <m/>
  </r>
  <r>
    <s v="T"/>
    <n v="4.0999999999999996"/>
    <n v="20171204"/>
    <s v="CDFO"/>
    <s v="CDFO"/>
    <n v="3"/>
    <s v="183394"/>
    <n v="12"/>
    <m/>
    <m/>
    <m/>
    <m/>
    <n v="1"/>
    <n v="3"/>
    <x v="6"/>
    <n v="20150609"/>
    <n v="20150619"/>
    <s v="2FS  LWFRR0229"/>
    <s v="2FS  LWFRH0154"/>
    <s v="2FS  LWFRS0229"/>
    <x v="1"/>
    <s v="H"/>
    <s v="P"/>
    <s v="FR"/>
    <n v="5.56"/>
    <n v="83"/>
    <s v="N"/>
    <n v="5000"/>
    <n v="51277"/>
    <m/>
    <m/>
    <m/>
    <m/>
    <m/>
    <m/>
    <s v="B"/>
    <m/>
    <m/>
    <m/>
    <m/>
    <m/>
    <s v="R-Harrison R"/>
    <s v="H-Chehalis River H"/>
    <x v="14"/>
    <s v="BC"/>
    <s v="FRTH"/>
    <s v="LWFR"/>
    <s v="N"/>
    <n v="0"/>
    <m/>
  </r>
  <r>
    <s v="N"/>
    <n v="4.0999999999999996"/>
    <n v="20171204"/>
    <s v="CDFO"/>
    <s v="CDFO"/>
    <n v="3"/>
    <s v="!03NOCN1477"/>
    <m/>
    <m/>
    <m/>
    <m/>
    <m/>
    <n v="1"/>
    <n v="2"/>
    <x v="6"/>
    <n v="20150601"/>
    <n v="20150605"/>
    <s v="2FS  UPFRR0325"/>
    <s v="2FS  UPFRH1651"/>
    <s v="2FS  UPFRS0155"/>
    <x v="2"/>
    <s v="H"/>
    <s v="B"/>
    <s v="FR"/>
    <m/>
    <m/>
    <s v="N"/>
    <m/>
    <m/>
    <m/>
    <m/>
    <n v="0"/>
    <n v="882"/>
    <m/>
    <m/>
    <s v="B"/>
    <m/>
    <m/>
    <m/>
    <m/>
    <m/>
    <s v="R-Fraser R Up"/>
    <s v="H-Pr George (Mackenzie) S"/>
    <x v="5"/>
    <s v="BC"/>
    <s v="FRTH"/>
    <s v="UPFR"/>
    <s v="N"/>
    <s v=""/>
    <m/>
  </r>
  <r>
    <s v="T"/>
    <n v="4.0999999999999996"/>
    <n v="20171204"/>
    <s v="CDFO"/>
    <s v="CDFO"/>
    <n v="3"/>
    <s v="183571"/>
    <n v="12"/>
    <m/>
    <m/>
    <m/>
    <m/>
    <n v="1"/>
    <n v="2"/>
    <x v="35"/>
    <n v="20150401"/>
    <n v="20150401"/>
    <s v="2FS  TOMFR1958"/>
    <s v="2FS  TOMFH1958"/>
    <s v="2FS  TOMFS1958"/>
    <x v="3"/>
    <s v="H"/>
    <s v="B"/>
    <m/>
    <n v="17.82"/>
    <n v="113"/>
    <s v="N"/>
    <n v="5000"/>
    <n v="20488"/>
    <m/>
    <m/>
    <n v="0"/>
    <n v="132"/>
    <m/>
    <m/>
    <m/>
    <n v="0"/>
    <n v="195"/>
    <n v="200"/>
    <m/>
    <m/>
    <s v="R-Shuswap R Middle"/>
    <s v="H-Shuswap River, Middle,"/>
    <x v="11"/>
    <s v="BC"/>
    <s v="FRTH"/>
    <s v="TOMF"/>
    <s v="N"/>
    <n v="6.4427957828973054E-3"/>
    <m/>
  </r>
  <r>
    <s v="T"/>
    <n v="4.0999999999999996"/>
    <n v="20171204"/>
    <s v="CDFO"/>
    <s v="CDFO"/>
    <n v="3"/>
    <s v="022028"/>
    <n v="0"/>
    <m/>
    <m/>
    <m/>
    <m/>
    <n v="1"/>
    <n v="1"/>
    <x v="7"/>
    <n v="1980"/>
    <n v="198008"/>
    <s v="2FS  UPFRR0396"/>
    <m/>
    <s v="2FS  UPFRS0269"/>
    <x v="0"/>
    <s v="W"/>
    <m/>
    <m/>
    <m/>
    <m/>
    <m/>
    <n v="5000"/>
    <n v="4672"/>
    <m/>
    <m/>
    <m/>
    <m/>
    <m/>
    <m/>
    <m/>
    <n v="0"/>
    <n v="2"/>
    <m/>
    <m/>
    <m/>
    <s v="R-Perry Ranch Cr"/>
    <s v="NA"/>
    <x v="46"/>
    <s v="BC"/>
    <s v="FRTH"/>
    <s v="UPFR"/>
    <s v="N"/>
    <n v="0"/>
    <m/>
  </r>
  <r>
    <s v="T"/>
    <n v="4.0999999999999996"/>
    <n v="20171204"/>
    <s v="CDFO"/>
    <s v="CDFO"/>
    <n v="3"/>
    <s v="184364"/>
    <n v="12"/>
    <m/>
    <m/>
    <m/>
    <m/>
    <n v="1"/>
    <n v="2"/>
    <x v="41"/>
    <n v="20170510"/>
    <n v="20170512"/>
    <s v="2FS  TOMFR0161"/>
    <s v="2FS  TOMFH1958"/>
    <s v="2FS  TOMFS0161"/>
    <x v="1"/>
    <s v="H"/>
    <s v="P"/>
    <s v="FR"/>
    <n v="6.05"/>
    <n v="80"/>
    <s v="N"/>
    <n v="5000"/>
    <n v="56799"/>
    <m/>
    <m/>
    <m/>
    <m/>
    <m/>
    <m/>
    <s v="B"/>
    <n v="0"/>
    <m/>
    <m/>
    <m/>
    <m/>
    <s v="R-Shuswap R Low"/>
    <s v="H-Shuswap River, Middle,"/>
    <x v="1"/>
    <s v="BC"/>
    <s v="FRTH"/>
    <s v="TOMF"/>
    <s v="N"/>
    <n v="0"/>
    <m/>
  </r>
  <r>
    <s v="T"/>
    <n v="4.0999999999999996"/>
    <n v="20171204"/>
    <s v="CDFO"/>
    <s v="CDFO"/>
    <n v="3"/>
    <s v="025341"/>
    <n v="0"/>
    <m/>
    <m/>
    <m/>
    <m/>
    <n v="1"/>
    <n v="2"/>
    <x v="5"/>
    <n v="198805"/>
    <n v="19880516"/>
    <s v="2FS  TOMFR1958"/>
    <s v="2FS  TOMFH1958"/>
    <s v="2FS  TOMFS1958"/>
    <x v="1"/>
    <s v="H"/>
    <s v="B"/>
    <m/>
    <n v="6.1"/>
    <n v="82"/>
    <s v="N"/>
    <n v="5000"/>
    <n v="26564"/>
    <m/>
    <m/>
    <n v="0"/>
    <n v="235216"/>
    <n v="5000"/>
    <n v="161"/>
    <s v="B"/>
    <n v="6.0000000000000001E-3"/>
    <n v="4"/>
    <m/>
    <m/>
    <s v="TIME OF RELEASE:LATE. SEE 025342"/>
    <s v="R-Shuswap R Middle"/>
    <s v="H-Shuswap River, Middle,"/>
    <x v="11"/>
    <s v="BC"/>
    <s v="FRTH"/>
    <s v="TOMF"/>
    <s v="N"/>
    <n v="8.8546905586508053"/>
    <m/>
  </r>
  <r>
    <s v="T"/>
    <n v="4.0999999999999996"/>
    <n v="20171204"/>
    <s v="CDFO"/>
    <s v="CDFO"/>
    <n v="3"/>
    <s v="180853"/>
    <n v="0"/>
    <m/>
    <m/>
    <m/>
    <m/>
    <n v="1"/>
    <n v="1"/>
    <x v="4"/>
    <n v="199306"/>
    <n v="19930629"/>
    <s v="2FS  TOMMR0253"/>
    <s v="2FS  TOMMH0160"/>
    <s v="2FS  TOMMS0253"/>
    <x v="1"/>
    <s v="H"/>
    <s v="P"/>
    <m/>
    <n v="4.0999999999999996"/>
    <n v="70"/>
    <s v="N"/>
    <n v="5000"/>
    <n v="75560"/>
    <m/>
    <m/>
    <n v="0"/>
    <n v="37887"/>
    <n v="5000"/>
    <n v="763"/>
    <s v="W"/>
    <n v="0.01"/>
    <n v="1"/>
    <n v="300"/>
    <m/>
    <s v="TIME OF RELEASE-POST FRESHET"/>
    <s v="R-Nicola R"/>
    <s v="H-Spius Creek H"/>
    <x v="7"/>
    <s v="BC"/>
    <s v="FRTH"/>
    <s v="TOMM"/>
    <s v="N"/>
    <n v="0.5014160931709899"/>
    <m/>
  </r>
  <r>
    <s v="T"/>
    <n v="4.0999999999999996"/>
    <n v="20171204"/>
    <s v="CDFO"/>
    <s v="CDFO"/>
    <n v="3"/>
    <s v="180854"/>
    <n v="0"/>
    <m/>
    <m/>
    <m/>
    <m/>
    <n v="1"/>
    <n v="2"/>
    <x v="4"/>
    <n v="199305"/>
    <n v="19930527"/>
    <s v="2FS  TOMFR1958"/>
    <s v="2FS  TOMFH1958"/>
    <s v="2FS  TOMFS1958"/>
    <x v="1"/>
    <s v="H"/>
    <s v="P"/>
    <m/>
    <n v="7.6"/>
    <n v="87"/>
    <s v="N"/>
    <n v="5000"/>
    <n v="75126"/>
    <m/>
    <m/>
    <n v="0"/>
    <n v="442596"/>
    <n v="5000"/>
    <n v="378"/>
    <s v="B"/>
    <n v="5.0000000000000001E-3"/>
    <n v="48"/>
    <n v="200"/>
    <m/>
    <m/>
    <s v="R-Shuswap R Middle"/>
    <s v="H-Shuswap River, Middle,"/>
    <x v="11"/>
    <s v="BC"/>
    <s v="FRTH"/>
    <s v="TOMF"/>
    <s v="N"/>
    <n v="5.8913824774379044"/>
    <m/>
  </r>
  <r>
    <s v="T"/>
    <n v="4.0999999999999996"/>
    <n v="20171204"/>
    <s v="CDFO"/>
    <s v="CDFO"/>
    <n v="3"/>
    <s v="022043"/>
    <n v="0"/>
    <m/>
    <m/>
    <m/>
    <m/>
    <n v="1"/>
    <n v="2"/>
    <x v="0"/>
    <n v="197907"/>
    <n v="197907"/>
    <s v="2FS  UPFRR0155"/>
    <m/>
    <s v="2FS  UPFRS0155"/>
    <x v="0"/>
    <s v="W"/>
    <m/>
    <m/>
    <n v="2"/>
    <m/>
    <m/>
    <n v="5000"/>
    <n v="28449"/>
    <m/>
    <m/>
    <n v="0"/>
    <n v="1660"/>
    <n v="5000"/>
    <n v="697"/>
    <m/>
    <n v="2.3900000000000001E-2"/>
    <n v="4"/>
    <m/>
    <m/>
    <m/>
    <s v="R-Quesnel R"/>
    <s v="NA"/>
    <x v="5"/>
    <s v="BC"/>
    <s v="FRTH"/>
    <s v="UPFR"/>
    <s v="N"/>
    <n v="5.835002987802735E-2"/>
    <m/>
  </r>
  <r>
    <s v="T"/>
    <n v="4.0999999999999996"/>
    <n v="20171204"/>
    <s v="CDFO"/>
    <s v="CDFO"/>
    <n v="3"/>
    <s v="180151"/>
    <n v="0"/>
    <m/>
    <m/>
    <m/>
    <m/>
    <n v="1"/>
    <n v="2"/>
    <x v="13"/>
    <n v="199205"/>
    <n v="19920513"/>
    <s v="2FS  TOMFR2617"/>
    <s v="2FS  TOMFH0162"/>
    <s v="2FS  TOMFS2617"/>
    <x v="1"/>
    <s v="H"/>
    <s v="B"/>
    <m/>
    <n v="5.3"/>
    <n v="78"/>
    <s v="N"/>
    <n v="5000"/>
    <n v="20260"/>
    <m/>
    <m/>
    <n v="0"/>
    <n v="21926"/>
    <m/>
    <m/>
    <s v="B"/>
    <m/>
    <n v="14"/>
    <n v="200"/>
    <m/>
    <s v="AMBIENT TEMP.COMBINE WITH 180152. SEE 180149-50 ACCELERATED."/>
    <s v="R-Clearwater R Low"/>
    <s v="H-Clearwater River, Up, H"/>
    <x v="24"/>
    <s v="BC"/>
    <s v="FRTH"/>
    <s v="TOMF"/>
    <s v="N"/>
    <n v="1.0822309970384996"/>
    <m/>
  </r>
  <r>
    <s v="T"/>
    <n v="4.0999999999999996"/>
    <n v="20171204"/>
    <s v="CDFO"/>
    <s v="CDFO"/>
    <n v="3"/>
    <s v="180562"/>
    <n v="0"/>
    <m/>
    <m/>
    <m/>
    <m/>
    <n v="1"/>
    <n v="2"/>
    <x v="2"/>
    <n v="199505"/>
    <n v="199505"/>
    <s v="2FS  UPFRR0158"/>
    <s v="2FS  UPFRH0158"/>
    <s v="2FS  UPFRS0158"/>
    <x v="1"/>
    <s v="H"/>
    <s v="B"/>
    <m/>
    <n v="5"/>
    <m/>
    <s v="N"/>
    <n v="5000"/>
    <n v="8863"/>
    <m/>
    <m/>
    <n v="5000"/>
    <n v="90"/>
    <m/>
    <m/>
    <m/>
    <n v="1.01E-2"/>
    <n v="1"/>
    <n v="100"/>
    <m/>
    <s v="NECHAKO STUDY; HATCHERY CLOSED- NO'S ESTIM.; ALSO SEE 181839 &amp; 181840"/>
    <s v="R-Stuart R"/>
    <s v="H-Stuart River"/>
    <x v="2"/>
    <s v="BC"/>
    <s v="FRTH"/>
    <s v="UPFR"/>
    <s v="N"/>
    <n v="1.0154575200270789E-2"/>
    <m/>
  </r>
  <r>
    <s v="T"/>
    <n v="4.0999999999999996"/>
    <n v="20171204"/>
    <s v="CDFO"/>
    <s v="CDFO"/>
    <n v="3"/>
    <s v="180448"/>
    <n v="0"/>
    <m/>
    <m/>
    <m/>
    <m/>
    <n v="1"/>
    <n v="2"/>
    <x v="13"/>
    <n v="199205"/>
    <n v="19920518"/>
    <s v="2FS  TOMFR0156"/>
    <s v="2FS  TOMFH0156"/>
    <s v="2FS  TOMFS0156"/>
    <x v="2"/>
    <s v="H"/>
    <s v="B"/>
    <m/>
    <n v="3.27"/>
    <m/>
    <s v="N"/>
    <n v="5000"/>
    <n v="20224"/>
    <m/>
    <m/>
    <n v="0"/>
    <n v="888"/>
    <n v="5000"/>
    <n v="321"/>
    <s v="B"/>
    <n v="1.5599999999999999E-2"/>
    <n v="30"/>
    <n v="577"/>
    <m/>
    <s v="CONTROL FOR 180445-180447"/>
    <s v="R-Eagle R"/>
    <s v="H-Eagle River H"/>
    <x v="6"/>
    <s v="BC"/>
    <s v="FRTH"/>
    <s v="TOMF"/>
    <s v="N"/>
    <n v="4.3908227848101264E-2"/>
    <m/>
  </r>
  <r>
    <s v="N"/>
    <n v="4.0999999999999996"/>
    <n v="20171204"/>
    <s v="CDFO"/>
    <s v="CDFO"/>
    <n v="3"/>
    <s v="!03LV8318"/>
    <m/>
    <m/>
    <m/>
    <m/>
    <m/>
    <n v="1"/>
    <n v="1"/>
    <x v="26"/>
    <n v="198505"/>
    <n v="19850514"/>
    <s v="2FS  LWFRR0154"/>
    <s v="2FS  LWFRH0154"/>
    <s v="2FS  LWFRS0154"/>
    <x v="3"/>
    <s v="H"/>
    <s v="B"/>
    <m/>
    <n v="25"/>
    <m/>
    <s v="N"/>
    <m/>
    <m/>
    <m/>
    <m/>
    <n v="1"/>
    <n v="2157"/>
    <m/>
    <m/>
    <m/>
    <m/>
    <m/>
    <m/>
    <m/>
    <s v="EXTENDED REARED"/>
    <s v="R-Chehalis R"/>
    <s v="H-Chehalis River H"/>
    <x v="30"/>
    <s v="BC"/>
    <s v="FRTH"/>
    <s v="LWFR"/>
    <s v="N"/>
    <s v=""/>
    <m/>
  </r>
  <r>
    <s v="N"/>
    <n v="4.0999999999999996"/>
    <n v="20171204"/>
    <s v="CDFO"/>
    <s v="CDFO"/>
    <n v="3"/>
    <s v="!03NOCN9071"/>
    <m/>
    <m/>
    <m/>
    <m/>
    <m/>
    <n v="1"/>
    <n v="2"/>
    <x v="28"/>
    <n v="199105"/>
    <n v="199105"/>
    <s v="2FS  TOMFR0161"/>
    <s v="2FS  TOMFH2559"/>
    <s v="2FS  TOMFS0161"/>
    <x v="2"/>
    <s v="H"/>
    <s v="B"/>
    <s v="FR"/>
    <m/>
    <m/>
    <s v="N"/>
    <m/>
    <m/>
    <m/>
    <m/>
    <n v="0"/>
    <n v="600"/>
    <m/>
    <m/>
    <s v="B"/>
    <m/>
    <m/>
    <m/>
    <m/>
    <m/>
    <s v="R-Shuswap R Low"/>
    <s v="H-Vernon Schools"/>
    <x v="1"/>
    <s v="BC"/>
    <s v="FRTH"/>
    <s v="TOMF"/>
    <s v="N"/>
    <s v=""/>
    <m/>
  </r>
  <r>
    <s v="N"/>
    <n v="4.0999999999999996"/>
    <n v="20171204"/>
    <s v="CDFO"/>
    <s v="CDFO"/>
    <n v="3"/>
    <s v="!03NOCN9206"/>
    <m/>
    <m/>
    <m/>
    <m/>
    <m/>
    <n v="1"/>
    <n v="2"/>
    <x v="4"/>
    <n v="199305"/>
    <n v="19930517"/>
    <s v="2FS  LWFRR0154"/>
    <s v="2FS  LWFRH0154"/>
    <s v="2FS  LWFRS0107"/>
    <x v="1"/>
    <s v="H"/>
    <s v="B"/>
    <m/>
    <n v="6.1"/>
    <n v="79"/>
    <s v="N"/>
    <m/>
    <m/>
    <m/>
    <m/>
    <n v="0"/>
    <n v="150834"/>
    <m/>
    <m/>
    <s v="B"/>
    <m/>
    <m/>
    <m/>
    <m/>
    <m/>
    <s v="R-Chehalis R"/>
    <s v="H-Chehalis River H"/>
    <x v="9"/>
    <s v="BC"/>
    <s v="FRTH"/>
    <s v="LWFR"/>
    <s v="N"/>
    <s v=""/>
    <m/>
  </r>
  <r>
    <s v="T"/>
    <n v="4.0999999999999996"/>
    <n v="20171204"/>
    <s v="CDFO"/>
    <s v="CDFO"/>
    <n v="3"/>
    <s v="022521"/>
    <n v="0"/>
    <m/>
    <m/>
    <m/>
    <m/>
    <n v="1"/>
    <n v="3"/>
    <x v="15"/>
    <n v="198306"/>
    <n v="19830603"/>
    <s v="2FS  LWFRR0154"/>
    <s v="2FS  LWFRH0154"/>
    <s v="2FS  LWFRS0229"/>
    <x v="1"/>
    <s v="H"/>
    <s v="B"/>
    <m/>
    <n v="6.7"/>
    <m/>
    <s v="N"/>
    <n v="5000"/>
    <n v="33048"/>
    <m/>
    <m/>
    <n v="0"/>
    <n v="170999"/>
    <n v="5000"/>
    <n v="2874"/>
    <m/>
    <n v="0.08"/>
    <n v="40"/>
    <m/>
    <m/>
    <s v="TIME AND SIZE: LARGE LATE RELEASE"/>
    <s v="R-Chehalis R"/>
    <s v="H-Chehalis River H"/>
    <x v="14"/>
    <s v="BC"/>
    <s v="FRTH"/>
    <s v="LWFR"/>
    <s v="N"/>
    <n v="5.174261679980634"/>
    <m/>
  </r>
  <r>
    <s v="N"/>
    <n v="4.0999999999999996"/>
    <n v="20171204"/>
    <s v="CDFO"/>
    <s v="CDFO"/>
    <n v="3"/>
    <s v="!03NOCN93114"/>
    <m/>
    <m/>
    <m/>
    <m/>
    <m/>
    <n v="1"/>
    <n v="2"/>
    <x v="18"/>
    <n v="199310"/>
    <n v="199310"/>
    <s v="2FS  UPFRR0155"/>
    <s v="2FS  UPFRH0155"/>
    <s v="2FS  UPFRS0155"/>
    <x v="5"/>
    <s v="H"/>
    <s v="B"/>
    <m/>
    <m/>
    <m/>
    <s v="N"/>
    <m/>
    <m/>
    <m/>
    <m/>
    <n v="0"/>
    <n v="4882"/>
    <m/>
    <m/>
    <m/>
    <m/>
    <m/>
    <m/>
    <m/>
    <s v="Release date is a guess"/>
    <s v="R-Quesnel R"/>
    <s v="H-Quesnel River H"/>
    <x v="5"/>
    <s v="BC"/>
    <s v="FRTH"/>
    <s v="UPFR"/>
    <s v="N"/>
    <s v=""/>
    <m/>
  </r>
  <r>
    <s v="N"/>
    <n v="4.0999999999999996"/>
    <n v="20171204"/>
    <s v="CDFO"/>
    <s v="CDFO"/>
    <n v="3"/>
    <s v="!03NOCN94107"/>
    <m/>
    <m/>
    <m/>
    <m/>
    <m/>
    <n v="1"/>
    <n v="2"/>
    <x v="2"/>
    <n v="199505"/>
    <n v="199505"/>
    <s v="2FS  UPFRR5685"/>
    <s v="2FS  UPFRH2480"/>
    <s v="2FS  UPFRS0155"/>
    <x v="1"/>
    <s v="H"/>
    <s v="B"/>
    <s v="FR"/>
    <n v="3"/>
    <m/>
    <s v="N"/>
    <m/>
    <m/>
    <m/>
    <m/>
    <n v="0"/>
    <n v="450"/>
    <m/>
    <m/>
    <s v="B"/>
    <m/>
    <m/>
    <m/>
    <m/>
    <m/>
    <s v="R-Baker Cr"/>
    <s v="H-Quesnel Schools"/>
    <x v="5"/>
    <s v="BC"/>
    <s v="FRTH"/>
    <s v="UPFR"/>
    <s v="N"/>
    <s v=""/>
    <m/>
  </r>
  <r>
    <s v="N"/>
    <n v="4.0999999999999996"/>
    <n v="20171204"/>
    <s v="CDFO"/>
    <s v="CDFO"/>
    <n v="3"/>
    <s v="!03NOCN94108"/>
    <m/>
    <m/>
    <m/>
    <m/>
    <m/>
    <n v="1"/>
    <n v="2"/>
    <x v="2"/>
    <n v="199505"/>
    <n v="199505"/>
    <s v="2FS  UPFRR0155"/>
    <s v="2FS  UPFRH0022"/>
    <s v="2FS  UPFRS0155"/>
    <x v="1"/>
    <s v="H"/>
    <s v="B"/>
    <s v="FR"/>
    <n v="3"/>
    <m/>
    <s v="N"/>
    <m/>
    <m/>
    <m/>
    <m/>
    <n v="0"/>
    <n v="900"/>
    <m/>
    <m/>
    <s v="B"/>
    <m/>
    <m/>
    <m/>
    <m/>
    <m/>
    <s v="R-Quesnel R"/>
    <s v="H-Williams Lk Schools"/>
    <x v="5"/>
    <s v="BC"/>
    <s v="FRTH"/>
    <s v="UPFR"/>
    <s v="N"/>
    <s v=""/>
    <m/>
  </r>
  <r>
    <s v="T"/>
    <n v="4.0999999999999996"/>
    <n v="20171204"/>
    <s v="CDFO"/>
    <s v="CDFO"/>
    <n v="3"/>
    <s v="023606"/>
    <n v="0"/>
    <m/>
    <m/>
    <m/>
    <m/>
    <n v="1"/>
    <n v="1"/>
    <x v="3"/>
    <n v="198605"/>
    <n v="19860521"/>
    <s v="2FS  UPFRR0127"/>
    <s v="2FS  UPFRH0155"/>
    <s v="2FS  UPFRS0127"/>
    <x v="1"/>
    <s v="H"/>
    <s v="B"/>
    <m/>
    <n v="5"/>
    <m/>
    <s v="N"/>
    <n v="5000"/>
    <n v="25899"/>
    <m/>
    <m/>
    <n v="5000"/>
    <n v="68"/>
    <m/>
    <m/>
    <m/>
    <n v="2.5999999999999999E-3"/>
    <n v="1"/>
    <m/>
    <m/>
    <s v="TIME OF RELEASE: LATE RELEASE SEE 023605,08"/>
    <s v="R-Fontoniko Cr"/>
    <s v="H-Quesnel River H"/>
    <x v="34"/>
    <s v="BC"/>
    <s v="FRTH"/>
    <s v="UPFR"/>
    <s v="N"/>
    <n v="2.6255839993822153E-3"/>
    <m/>
  </r>
  <r>
    <s v="T"/>
    <n v="4.0999999999999996"/>
    <n v="20171204"/>
    <s v="CDFO"/>
    <s v="CDFO"/>
    <n v="3"/>
    <s v="021543"/>
    <n v="0"/>
    <m/>
    <m/>
    <m/>
    <m/>
    <n v="1"/>
    <n v="2"/>
    <x v="28"/>
    <n v="199107"/>
    <n v="19910711"/>
    <s v="2FS  TOMFR0162"/>
    <s v="2FS  TOMFH0162"/>
    <s v="2FS  TOMFS0162"/>
    <x v="1"/>
    <s v="H"/>
    <s v="B"/>
    <m/>
    <n v="13.8"/>
    <m/>
    <s v="N"/>
    <n v="5000"/>
    <n v="49554"/>
    <m/>
    <m/>
    <n v="0"/>
    <n v="18805"/>
    <n v="5000"/>
    <n v="501"/>
    <s v="B"/>
    <n v="0.01"/>
    <m/>
    <m/>
    <m/>
    <s v="TIME OF RELEASE-LATE. SEE 021147-48(MID) &amp; 021149-50(EARLY)."/>
    <s v="R-Clearwater R Up"/>
    <s v="H-Clearwater River, Up, H"/>
    <x v="10"/>
    <s v="BC"/>
    <s v="FRTH"/>
    <s v="TOMF"/>
    <s v="N"/>
    <n v="0.37948500625580173"/>
    <m/>
  </r>
  <r>
    <s v="T"/>
    <n v="4.0999999999999996"/>
    <n v="20171204"/>
    <s v="CDFO"/>
    <s v="CDFO"/>
    <n v="3"/>
    <s v="023616"/>
    <n v="0"/>
    <m/>
    <m/>
    <m/>
    <m/>
    <n v="1"/>
    <n v="1"/>
    <x v="3"/>
    <n v="198605"/>
    <n v="19860505"/>
    <s v="2FS  UPFRR0066"/>
    <s v="2FS  UPFRH0155"/>
    <s v="2FS  UPFRS0066"/>
    <x v="1"/>
    <s v="H"/>
    <s v="P"/>
    <m/>
    <n v="3.2"/>
    <m/>
    <s v="N"/>
    <n v="5000"/>
    <n v="25052"/>
    <m/>
    <m/>
    <n v="0"/>
    <n v="28925"/>
    <n v="5000"/>
    <n v="36"/>
    <m/>
    <n v="1.4E-3"/>
    <n v="1"/>
    <m/>
    <m/>
    <s v="REPLICATE OF 36/15; 36/17"/>
    <s v="R-Nazko R"/>
    <s v="H-Quesnel River H"/>
    <x v="20"/>
    <s v="BC"/>
    <s v="FRTH"/>
    <s v="UPFR"/>
    <s v="N"/>
    <n v="1.1545984352546703"/>
    <m/>
  </r>
  <r>
    <s v="N"/>
    <n v="4.0999999999999996"/>
    <n v="20171204"/>
    <s v="CDFO"/>
    <s v="CDFO"/>
    <n v="3"/>
    <s v="!03NOCN9443"/>
    <m/>
    <m/>
    <m/>
    <m/>
    <m/>
    <n v="1"/>
    <n v="2"/>
    <x v="2"/>
    <n v="199505"/>
    <n v="199505"/>
    <s v="2FS  UPFRR0158"/>
    <s v="2FS  UPFRH1651"/>
    <s v="2FS  UPFRS0158"/>
    <x v="1"/>
    <s v="H"/>
    <s v="B"/>
    <s v="FR"/>
    <m/>
    <m/>
    <s v="N"/>
    <m/>
    <m/>
    <m/>
    <m/>
    <n v="0"/>
    <n v="450"/>
    <m/>
    <m/>
    <s v="B"/>
    <m/>
    <m/>
    <m/>
    <m/>
    <m/>
    <s v="R-Stuart R"/>
    <s v="H-Pr George (Mackenzie) S"/>
    <x v="2"/>
    <s v="BC"/>
    <s v="FRTH"/>
    <s v="UPFR"/>
    <s v="N"/>
    <s v=""/>
    <m/>
  </r>
  <r>
    <s v="N"/>
    <n v="4.0999999999999996"/>
    <n v="20171204"/>
    <s v="CDFO"/>
    <s v="CDFO"/>
    <n v="3"/>
    <s v="!03NOCN9444"/>
    <m/>
    <m/>
    <m/>
    <m/>
    <m/>
    <n v="1"/>
    <n v="1"/>
    <x v="2"/>
    <n v="199505"/>
    <n v="199505"/>
    <s v="2FS  UPFRR1890"/>
    <s v="2FS  UPFRH1651"/>
    <s v="2FS  UPFRS1890"/>
    <x v="1"/>
    <s v="H"/>
    <s v="B"/>
    <s v="FR"/>
    <m/>
    <m/>
    <s v="N"/>
    <m/>
    <m/>
    <m/>
    <m/>
    <n v="0"/>
    <n v="180"/>
    <m/>
    <m/>
    <s v="B"/>
    <m/>
    <m/>
    <m/>
    <m/>
    <m/>
    <s v="R-Dome Cr"/>
    <s v="H-Pr George (Mackenzie) S"/>
    <x v="15"/>
    <s v="BC"/>
    <s v="FRTH"/>
    <s v="UPFR"/>
    <s v="N"/>
    <s v=""/>
    <m/>
  </r>
  <r>
    <s v="T"/>
    <n v="4.0999999999999996"/>
    <n v="20171204"/>
    <s v="CDFO"/>
    <s v="CDFO"/>
    <n v="3"/>
    <s v="025756"/>
    <n v="0"/>
    <m/>
    <m/>
    <m/>
    <m/>
    <n v="1"/>
    <n v="2"/>
    <x v="17"/>
    <n v="198905"/>
    <n v="19890512"/>
    <s v="2FS  UPFRR0158"/>
    <s v="2FS  UPFRH0158"/>
    <s v="2FS  UPFRS0158"/>
    <x v="1"/>
    <s v="H"/>
    <s v="B"/>
    <m/>
    <n v="7.55"/>
    <m/>
    <s v="N"/>
    <n v="5000"/>
    <n v="27128"/>
    <m/>
    <m/>
    <n v="5000"/>
    <n v="109"/>
    <m/>
    <m/>
    <m/>
    <n v="4.0000000000000001E-3"/>
    <n v="1"/>
    <m/>
    <m/>
    <s v="NECHAKO RIVER STUDY - ALSO SEE 02-57-57"/>
    <s v="R-Stuart R"/>
    <s v="H-Stuart River"/>
    <x v="2"/>
    <s v="BC"/>
    <s v="FRTH"/>
    <s v="UPFR"/>
    <s v="N"/>
    <n v="4.0179887938661162E-3"/>
    <m/>
  </r>
  <r>
    <s v="N"/>
    <n v="4.0999999999999996"/>
    <n v="20171204"/>
    <s v="CDFO"/>
    <s v="CDFO"/>
    <n v="3"/>
    <s v="!03NOCN0323"/>
    <m/>
    <m/>
    <m/>
    <m/>
    <m/>
    <n v="1"/>
    <n v="2"/>
    <x v="21"/>
    <n v="200405"/>
    <n v="200405"/>
    <s v="2FS  TOMFR0161"/>
    <s v="2FS  TOMFH1650"/>
    <s v="2FS  TOMFS0161"/>
    <x v="1"/>
    <s v="H"/>
    <s v="B"/>
    <s v="FR"/>
    <n v="3"/>
    <m/>
    <s v="N"/>
    <m/>
    <m/>
    <m/>
    <m/>
    <n v="0"/>
    <n v="585"/>
    <m/>
    <m/>
    <s v="B"/>
    <m/>
    <m/>
    <m/>
    <m/>
    <m/>
    <s v="R-Shuswap R Low"/>
    <s v="H-N Okanagan-Shuswap Sch"/>
    <x v="1"/>
    <s v="BC"/>
    <s v="FRTH"/>
    <s v="TOMF"/>
    <s v="N"/>
    <s v=""/>
    <m/>
  </r>
  <r>
    <s v="T"/>
    <n v="4.0999999999999996"/>
    <n v="20171204"/>
    <s v="CDFO"/>
    <s v="CDFO"/>
    <n v="3"/>
    <s v="024726"/>
    <n v="0"/>
    <m/>
    <m/>
    <m/>
    <m/>
    <n v="1"/>
    <n v="1"/>
    <x v="5"/>
    <n v="198805"/>
    <n v="19880503"/>
    <s v="2FS  LWFRR0152"/>
    <s v="2FS  LWFRH0152"/>
    <s v="2FS  LWFRS0152"/>
    <x v="1"/>
    <s v="H"/>
    <s v="B"/>
    <m/>
    <n v="11.1"/>
    <m/>
    <s v="N"/>
    <n v="5000"/>
    <n v="24433"/>
    <m/>
    <m/>
    <n v="0"/>
    <n v="19942"/>
    <n v="5000"/>
    <n v="407"/>
    <s v="B"/>
    <n v="1.6400000000000001E-2"/>
    <n v="2"/>
    <m/>
    <m/>
    <s v="INIT INCUB+ REAR AT INCH; REL UP BIRKRNHEAD IN HINTOO FLATS AREA"/>
    <s v="R-Birkenhead R"/>
    <s v="H-Birkenhead River H"/>
    <x v="12"/>
    <s v="BC"/>
    <s v="FRTH"/>
    <s v="LWFR"/>
    <s v="N"/>
    <n v="0.81619121679695494"/>
    <m/>
  </r>
  <r>
    <s v="T"/>
    <n v="4.0999999999999996"/>
    <n v="20171204"/>
    <s v="CDFO"/>
    <s v="CDFO"/>
    <n v="3"/>
    <s v="024727"/>
    <n v="0"/>
    <m/>
    <m/>
    <m/>
    <m/>
    <n v="1"/>
    <n v="2"/>
    <x v="5"/>
    <n v="198804"/>
    <n v="19880408"/>
    <s v="2FS  LWFRR0249"/>
    <s v="2FS  LWFRH0150"/>
    <s v="2FS  LWFRS0249"/>
    <x v="1"/>
    <s v="H"/>
    <s v="B"/>
    <m/>
    <n v="8.6"/>
    <n v="93"/>
    <s v="N"/>
    <n v="5000"/>
    <n v="24193"/>
    <m/>
    <m/>
    <n v="0"/>
    <n v="31269"/>
    <n v="5000"/>
    <n v="1470"/>
    <s v="B"/>
    <n v="5.7299999999999997E-2"/>
    <n v="2"/>
    <m/>
    <m/>
    <s v="TIME OF RELEASE:EARLY. SEE 024728(LATE)"/>
    <s v="R-Pitt R Up"/>
    <s v="H-Inch Creek H"/>
    <x v="29"/>
    <s v="BC"/>
    <s v="FRTH"/>
    <s v="LWFR"/>
    <s v="N"/>
    <n v="1.2924812962427148"/>
    <m/>
  </r>
  <r>
    <s v="N"/>
    <n v="4.0999999999999996"/>
    <n v="20171204"/>
    <s v="CDFO"/>
    <s v="CDFO"/>
    <n v="3"/>
    <s v="!03NOCN96148"/>
    <m/>
    <m/>
    <m/>
    <m/>
    <m/>
    <n v="1"/>
    <n v="2"/>
    <x v="32"/>
    <n v="199705"/>
    <n v="199705"/>
    <s v="2FS  UPFRR0155"/>
    <s v="2FS  UPFRH2480"/>
    <s v="2FS  UPFRS0155"/>
    <x v="1"/>
    <s v="H"/>
    <s v="B"/>
    <s v="FR"/>
    <n v="3"/>
    <m/>
    <s v="N"/>
    <m/>
    <m/>
    <m/>
    <m/>
    <n v="0"/>
    <n v="250"/>
    <m/>
    <m/>
    <s v="B"/>
    <m/>
    <m/>
    <m/>
    <m/>
    <m/>
    <s v="R-Quesnel R"/>
    <s v="H-Quesnel Schools"/>
    <x v="5"/>
    <s v="BC"/>
    <s v="FRTH"/>
    <s v="UPFR"/>
    <s v="N"/>
    <s v=""/>
    <m/>
  </r>
  <r>
    <s v="N"/>
    <n v="4.0999999999999996"/>
    <n v="20171204"/>
    <s v="CDFO"/>
    <s v="CDFO"/>
    <n v="3"/>
    <s v="!03NOCN0252"/>
    <m/>
    <m/>
    <m/>
    <m/>
    <m/>
    <n v="1"/>
    <n v="2"/>
    <x v="20"/>
    <n v="200305"/>
    <n v="200306"/>
    <s v="2FS  TOMFR0161"/>
    <s v="2FS  TOMFH1650"/>
    <s v="2FS  TOMFS0161"/>
    <x v="1"/>
    <s v="H"/>
    <s v="B"/>
    <s v="FR"/>
    <n v="3"/>
    <m/>
    <s v="N"/>
    <m/>
    <m/>
    <m/>
    <m/>
    <n v="0"/>
    <n v="600"/>
    <m/>
    <m/>
    <s v="B"/>
    <m/>
    <m/>
    <m/>
    <m/>
    <s v="CLASSROOM INCUBATION SIZE AND DATE ESTIMATED"/>
    <s v="R-Shuswap R Low"/>
    <s v="H-N Okanagan-Shuswap Sch"/>
    <x v="1"/>
    <s v="BC"/>
    <s v="FRTH"/>
    <s v="TOMF"/>
    <s v="N"/>
    <s v=""/>
    <m/>
  </r>
  <r>
    <s v="T"/>
    <n v="4.0999999999999996"/>
    <n v="20171204"/>
    <s v="CDFO"/>
    <s v="CDFO"/>
    <n v="3"/>
    <s v="025157"/>
    <n v="0"/>
    <m/>
    <m/>
    <m/>
    <m/>
    <n v="1"/>
    <n v="1"/>
    <x v="5"/>
    <n v="198805"/>
    <n v="19880524"/>
    <s v="2FS  LWFRR0107"/>
    <s v="2FS  LWFRH0107"/>
    <s v="2FS  TOMFS1945"/>
    <x v="1"/>
    <s v="H"/>
    <s v="B"/>
    <m/>
    <n v="8.5"/>
    <m/>
    <s v="N"/>
    <n v="5000"/>
    <n v="24802"/>
    <m/>
    <m/>
    <n v="0"/>
    <n v="84108"/>
    <n v="5000"/>
    <n v="161"/>
    <s v="B"/>
    <n v="6.4000000000000003E-3"/>
    <n v="1"/>
    <m/>
    <m/>
    <s v="UPFR REDS. REPLICATE WITH 025158"/>
    <s v="R-Chilliwack R"/>
    <s v="H-Chilliwack River H"/>
    <x v="36"/>
    <s v="BC"/>
    <s v="FRTH"/>
    <s v="LWFR"/>
    <s v="N"/>
    <n v="3.3911781307959035"/>
    <m/>
  </r>
  <r>
    <s v="T"/>
    <n v="4.0999999999999996"/>
    <n v="20171204"/>
    <s v="CDFO"/>
    <s v="CDFO"/>
    <n v="3"/>
    <s v="025158"/>
    <n v="0"/>
    <m/>
    <m/>
    <m/>
    <m/>
    <n v="1"/>
    <n v="1"/>
    <x v="5"/>
    <n v="198805"/>
    <n v="19880524"/>
    <s v="2FS  LWFRR0107"/>
    <s v="2FS  LWFRH0107"/>
    <s v="2FS  TOMFS1945"/>
    <x v="1"/>
    <s v="H"/>
    <s v="B"/>
    <m/>
    <n v="8.5"/>
    <m/>
    <s v="N"/>
    <n v="5000"/>
    <n v="24833"/>
    <m/>
    <m/>
    <n v="0"/>
    <n v="84214"/>
    <n v="5000"/>
    <n v="228"/>
    <s v="B"/>
    <n v="9.1000000000000004E-3"/>
    <n v="1"/>
    <m/>
    <m/>
    <s v="UPFR REDS. REPLICATE WITH 025157"/>
    <s v="R-Chilliwack R"/>
    <s v="H-Chilliwack River H"/>
    <x v="36"/>
    <s v="BC"/>
    <s v="FRTH"/>
    <s v="LWFR"/>
    <s v="N"/>
    <n v="3.3912133048765756"/>
    <m/>
  </r>
  <r>
    <s v="N"/>
    <n v="4.0999999999999996"/>
    <n v="20171204"/>
    <s v="CDFO"/>
    <s v="CDFO"/>
    <n v="3"/>
    <s v="!03NOCN01112"/>
    <m/>
    <m/>
    <m/>
    <m/>
    <m/>
    <n v="1"/>
    <n v="2"/>
    <x v="25"/>
    <n v="200205"/>
    <n v="200205"/>
    <s v="2FS  TOMFR0161"/>
    <s v="2FS  TOMFH2083"/>
    <s v="2FS  TOMFS0161"/>
    <x v="1"/>
    <s v="H"/>
    <s v="B"/>
    <s v="FR"/>
    <n v="3"/>
    <m/>
    <s v="N"/>
    <m/>
    <m/>
    <m/>
    <m/>
    <n v="0"/>
    <n v="550"/>
    <m/>
    <m/>
    <s v="B"/>
    <m/>
    <m/>
    <m/>
    <m/>
    <m/>
    <s v="R-Shuswap R Low"/>
    <s v="H-Revelstoke Schools"/>
    <x v="1"/>
    <s v="BC"/>
    <s v="FRTH"/>
    <s v="TOMF"/>
    <s v="N"/>
    <s v=""/>
    <m/>
  </r>
  <r>
    <s v="N"/>
    <n v="4.0999999999999996"/>
    <n v="20171204"/>
    <s v="CDFO"/>
    <s v="CDFO"/>
    <n v="3"/>
    <s v="!03NOCN0445"/>
    <m/>
    <m/>
    <m/>
    <m/>
    <m/>
    <n v="1"/>
    <n v="2"/>
    <x v="29"/>
    <n v="200505"/>
    <n v="200505"/>
    <s v="2FS  TOMFR0161"/>
    <s v="2FS  TOMFH1650"/>
    <s v="2FS  TOMFS0161"/>
    <x v="1"/>
    <s v="H"/>
    <s v="B"/>
    <s v="FR"/>
    <n v="2"/>
    <m/>
    <s v="N"/>
    <m/>
    <m/>
    <m/>
    <m/>
    <n v="0"/>
    <n v="600"/>
    <m/>
    <m/>
    <s v="B"/>
    <m/>
    <m/>
    <m/>
    <m/>
    <m/>
    <s v="R-Shuswap R Low"/>
    <s v="H-N Okanagan-Shuswap Sch"/>
    <x v="1"/>
    <s v="BC"/>
    <s v="FRTH"/>
    <s v="TOMF"/>
    <s v="N"/>
    <s v=""/>
    <m/>
  </r>
  <r>
    <s v="N"/>
    <n v="4.0999999999999996"/>
    <n v="20171204"/>
    <s v="CDFO"/>
    <s v="CDFO"/>
    <n v="3"/>
    <s v="!03NOCN8608"/>
    <m/>
    <m/>
    <m/>
    <m/>
    <m/>
    <n v="1"/>
    <n v="1"/>
    <x v="9"/>
    <n v="198704"/>
    <n v="19870415"/>
    <s v="2FS  UPFRR0066"/>
    <s v="2FS  UPFRH0155"/>
    <s v="2FS  UPFRS0066"/>
    <x v="1"/>
    <s v="H"/>
    <s v="P"/>
    <m/>
    <n v="4.7"/>
    <m/>
    <s v="N"/>
    <m/>
    <m/>
    <m/>
    <m/>
    <n v="0"/>
    <n v="180862"/>
    <m/>
    <m/>
    <s v="B"/>
    <m/>
    <m/>
    <m/>
    <m/>
    <m/>
    <s v="R-Nazko R"/>
    <s v="H-Quesnel River H"/>
    <x v="20"/>
    <s v="BC"/>
    <s v="FRTH"/>
    <s v="UPFR"/>
    <s v="N"/>
    <s v=""/>
    <m/>
  </r>
  <r>
    <s v="N"/>
    <n v="4.0999999999999996"/>
    <n v="20171204"/>
    <s v="CDFO"/>
    <s v="CDFO"/>
    <n v="3"/>
    <s v="!03NOCN9645"/>
    <m/>
    <m/>
    <m/>
    <m/>
    <m/>
    <n v="1"/>
    <n v="2"/>
    <x v="16"/>
    <n v="199705"/>
    <n v="199705"/>
    <s v="2FS  TOMMR0254"/>
    <s v="2FS  TOMMH0254"/>
    <s v="2FS  TOMMS0254"/>
    <x v="3"/>
    <s v="H"/>
    <s v="P"/>
    <m/>
    <n v="15"/>
    <m/>
    <s v="W"/>
    <m/>
    <m/>
    <m/>
    <m/>
    <n v="0"/>
    <n v="4700"/>
    <m/>
    <m/>
    <s v="B"/>
    <m/>
    <m/>
    <m/>
    <m/>
    <s v="RELEASED FISH SERIOUSLY ILL."/>
    <s v="R-Deadman R"/>
    <s v="H-Deadman River H"/>
    <x v="42"/>
    <s v="BC"/>
    <s v="FRTH"/>
    <s v="TOMM"/>
    <s v="N"/>
    <s v=""/>
    <m/>
  </r>
  <r>
    <s v="T"/>
    <n v="4.0999999999999996"/>
    <n v="20171204"/>
    <s v="CDFO"/>
    <s v="CDFO"/>
    <n v="3"/>
    <s v="181203"/>
    <n v="0"/>
    <m/>
    <m/>
    <m/>
    <m/>
    <n v="1"/>
    <n v="2"/>
    <x v="4"/>
    <n v="199305"/>
    <n v="19930524"/>
    <s v="2FS  TOMFR0156"/>
    <s v="2FS  TOMFH0156"/>
    <s v="2FS  TOMFS0156"/>
    <x v="2"/>
    <s v="H"/>
    <s v="B"/>
    <m/>
    <n v="3.6"/>
    <m/>
    <s v="N"/>
    <n v="5000"/>
    <n v="31468"/>
    <m/>
    <m/>
    <n v="0"/>
    <n v="4283"/>
    <n v="5000"/>
    <n v="318"/>
    <s v="B"/>
    <n v="0.01"/>
    <n v="7"/>
    <n v="100"/>
    <m/>
    <s v="ENCHANTED RELEASE.COMBINE WITH 181204"/>
    <s v="R-Eagle R"/>
    <s v="H-Eagle River H"/>
    <x v="6"/>
    <s v="BC"/>
    <s v="FRTH"/>
    <s v="TOMF"/>
    <s v="N"/>
    <n v="0.13610652091013092"/>
    <m/>
  </r>
  <r>
    <s v="T"/>
    <n v="4.0999999999999996"/>
    <n v="20171204"/>
    <s v="CDFO"/>
    <s v="CDFO"/>
    <n v="3"/>
    <s v="183351"/>
    <n v="0"/>
    <m/>
    <m/>
    <m/>
    <m/>
    <n v="1"/>
    <n v="1"/>
    <x v="32"/>
    <n v="199805"/>
    <n v="19980506"/>
    <s v="2FS  TOMFR0132"/>
    <s v="2FS  TOMMH0160"/>
    <s v="2FS  TOMFS0132"/>
    <x v="3"/>
    <s v="H"/>
    <s v="P"/>
    <m/>
    <n v="15.4"/>
    <n v="123"/>
    <s v="N"/>
    <n v="5000"/>
    <n v="49833"/>
    <m/>
    <m/>
    <n v="0"/>
    <n v="36553"/>
    <n v="5000"/>
    <n v="504"/>
    <s v="W"/>
    <n v="0.01"/>
    <n v="1"/>
    <n v="500"/>
    <m/>
    <s v="YEARLING RELEASE"/>
    <s v="R-Salmon R/TOMF"/>
    <s v="H-Spius Creek H"/>
    <x v="28"/>
    <s v="BC"/>
    <s v="FRTH"/>
    <s v="TOMF"/>
    <s v="N"/>
    <n v="0.73350992314329866"/>
    <m/>
  </r>
  <r>
    <s v="T"/>
    <n v="4.0999999999999996"/>
    <n v="20171204"/>
    <s v="CDFO"/>
    <s v="CDFO"/>
    <n v="3"/>
    <s v="025518"/>
    <n v="0"/>
    <m/>
    <m/>
    <m/>
    <m/>
    <n v="1"/>
    <n v="1"/>
    <x v="17"/>
    <n v="198904"/>
    <n v="19890417"/>
    <s v="2FS  TOMMR0253"/>
    <s v="2FS  TOMMH0160"/>
    <s v="2FS  TOMMS0253"/>
    <x v="1"/>
    <s v="H"/>
    <s v="B"/>
    <m/>
    <n v="5"/>
    <n v="77"/>
    <s v="N"/>
    <n v="5000"/>
    <n v="51138"/>
    <m/>
    <m/>
    <n v="5000"/>
    <n v="154"/>
    <m/>
    <m/>
    <m/>
    <n v="3.0000000000000001E-3"/>
    <n v="1"/>
    <m/>
    <m/>
    <s v="IMPRINT"/>
    <s v="R-Nicola R"/>
    <s v="H-Spius Creek H"/>
    <x v="7"/>
    <s v="BC"/>
    <s v="FRTH"/>
    <s v="TOMM"/>
    <s v="N"/>
    <n v="3.0114591888615121E-3"/>
    <m/>
  </r>
  <r>
    <s v="T"/>
    <n v="4.0999999999999996"/>
    <n v="20171204"/>
    <s v="CDFO"/>
    <s v="CDFO"/>
    <n v="3"/>
    <s v="025852"/>
    <n v="0"/>
    <m/>
    <m/>
    <m/>
    <m/>
    <n v="1"/>
    <n v="2"/>
    <x v="17"/>
    <n v="198905"/>
    <n v="19890508"/>
    <s v="2FS  TOMFR0156"/>
    <s v="2FS  TOMFH0156"/>
    <s v="2FS  TOMFS0156"/>
    <x v="2"/>
    <s v="H"/>
    <s v="B"/>
    <m/>
    <n v="3.5"/>
    <m/>
    <s v="N"/>
    <n v="5000"/>
    <n v="27208"/>
    <m/>
    <m/>
    <n v="0"/>
    <n v="40585"/>
    <n v="5000"/>
    <n v="147"/>
    <m/>
    <n v="5.4000000000000003E-3"/>
    <n v="2"/>
    <m/>
    <m/>
    <s v="EARLY RELEASE (UPPER SITE)"/>
    <s v="R-Eagle R"/>
    <s v="H-Eagle River H"/>
    <x v="6"/>
    <s v="BC"/>
    <s v="FRTH"/>
    <s v="TOMF"/>
    <s v="N"/>
    <n v="1.4916568656277565"/>
    <m/>
  </r>
  <r>
    <s v="N"/>
    <n v="4.0999999999999996"/>
    <n v="20171204"/>
    <s v="CDFO"/>
    <s v="CDFO"/>
    <n v="3"/>
    <s v="!03NOCN9002"/>
    <m/>
    <m/>
    <m/>
    <m/>
    <m/>
    <n v="1"/>
    <n v="2"/>
    <x v="28"/>
    <n v="199105"/>
    <n v="19910510"/>
    <s v="2FS  LWFRR0154"/>
    <s v="2FS  LWFRH0154"/>
    <s v="2FS  LWFRS0107"/>
    <x v="1"/>
    <s v="H"/>
    <s v="B"/>
    <m/>
    <n v="6"/>
    <n v="79"/>
    <s v="N"/>
    <m/>
    <m/>
    <m/>
    <m/>
    <n v="0"/>
    <n v="193415"/>
    <m/>
    <m/>
    <s v="B"/>
    <m/>
    <m/>
    <m/>
    <m/>
    <s v="COMBO TRANSPLANT &amp; FLESH COLOUR"/>
    <s v="R-Chehalis R"/>
    <s v="H-Chehalis River H"/>
    <x v="9"/>
    <s v="BC"/>
    <s v="FRTH"/>
    <s v="LWFR"/>
    <s v="N"/>
    <s v=""/>
    <m/>
  </r>
  <r>
    <s v="T"/>
    <n v="4.0999999999999996"/>
    <n v="20171204"/>
    <s v="CDFO"/>
    <s v="CDFO"/>
    <n v="3"/>
    <s v="023014"/>
    <n v="0"/>
    <m/>
    <m/>
    <m/>
    <m/>
    <n v="1"/>
    <n v="2"/>
    <x v="23"/>
    <n v="198505"/>
    <n v="19850506"/>
    <s v="2FS  UPFRR0155"/>
    <s v="2FS  UPFRH0155"/>
    <s v="2FS  UPFRS0155"/>
    <x v="2"/>
    <s v="H"/>
    <s v="B"/>
    <m/>
    <n v="2.6"/>
    <m/>
    <s v="N"/>
    <n v="5000"/>
    <n v="27761"/>
    <m/>
    <m/>
    <n v="0"/>
    <n v="12018"/>
    <n v="5000"/>
    <n v="151"/>
    <m/>
    <n v="5.4000000000000003E-3"/>
    <n v="1"/>
    <m/>
    <m/>
    <s v="IMPRINTED 1 WEEK - RED X RED"/>
    <s v="R-Quesnel R"/>
    <s v="H-Quesnel River H"/>
    <x v="5"/>
    <s v="BC"/>
    <s v="FRTH"/>
    <s v="UPFR"/>
    <s v="N"/>
    <n v="0.4329094773243039"/>
    <m/>
  </r>
  <r>
    <s v="T"/>
    <n v="4.0999999999999996"/>
    <n v="20171204"/>
    <s v="CDFO"/>
    <s v="CDFO"/>
    <n v="3"/>
    <s v="025453"/>
    <n v="0"/>
    <m/>
    <m/>
    <m/>
    <m/>
    <n v="1"/>
    <n v="1"/>
    <x v="17"/>
    <n v="198904"/>
    <n v="19890412"/>
    <s v="2FS  UPFRR2737"/>
    <s v="2FS  UPFRH0155"/>
    <s v="2FS  UPFRS0352"/>
    <x v="1"/>
    <s v="H"/>
    <s v="B"/>
    <m/>
    <n v="6.7"/>
    <n v="89"/>
    <s v="N"/>
    <n v="5000"/>
    <n v="25421"/>
    <m/>
    <m/>
    <n v="5000"/>
    <n v="45"/>
    <m/>
    <m/>
    <m/>
    <n v="1.8E-3"/>
    <n v="1"/>
    <m/>
    <m/>
    <s v="CONTRIB'N &amp; SURV OF FISH RELEASED BELOW THE LAKE"/>
    <s v="R-Cariboo R Low"/>
    <s v="H-Quesnel River H"/>
    <x v="25"/>
    <s v="BC"/>
    <s v="FRTH"/>
    <s v="UPFR"/>
    <s v="N"/>
    <n v="1.7701900003933755E-3"/>
    <m/>
  </r>
  <r>
    <s v="T"/>
    <n v="4.0999999999999996"/>
    <n v="20171204"/>
    <s v="CDFO"/>
    <s v="CDFO"/>
    <n v="3"/>
    <s v="180326"/>
    <n v="0"/>
    <m/>
    <m/>
    <m/>
    <m/>
    <n v="1"/>
    <n v="2"/>
    <x v="13"/>
    <n v="199205"/>
    <n v="19920519"/>
    <s v="2FS  TOMFR0161"/>
    <s v="2FS  TOMFH0156"/>
    <s v="2FS  TOMFS0161"/>
    <x v="1"/>
    <s v="H"/>
    <s v="P"/>
    <m/>
    <n v="5.6"/>
    <m/>
    <s v="N"/>
    <n v="5000"/>
    <n v="53507"/>
    <m/>
    <m/>
    <n v="0"/>
    <n v="63605"/>
    <n v="5000"/>
    <n v="848"/>
    <s v="B"/>
    <n v="1.5599999999999999E-2"/>
    <n v="30"/>
    <n v="577"/>
    <m/>
    <m/>
    <s v="R-Shuswap R Low"/>
    <s v="H-Eagle River H"/>
    <x v="1"/>
    <s v="BC"/>
    <s v="FRTH"/>
    <s v="TOMF"/>
    <s v="N"/>
    <n v="1.188722970826247"/>
    <m/>
  </r>
  <r>
    <s v="T"/>
    <n v="4.0999999999999996"/>
    <n v="20171204"/>
    <s v="CDFO"/>
    <s v="CDFO"/>
    <n v="3"/>
    <s v="025043"/>
    <n v="0"/>
    <m/>
    <m/>
    <m/>
    <m/>
    <n v="1"/>
    <n v="1"/>
    <x v="5"/>
    <n v="198904"/>
    <n v="19890411"/>
    <s v="2FS  UPFRR1890"/>
    <s v="2FS  UPFRH0270"/>
    <s v="2FS  UPFRS1890"/>
    <x v="3"/>
    <s v="H"/>
    <s v="P"/>
    <m/>
    <n v="12.15"/>
    <m/>
    <s v="N"/>
    <n v="5000"/>
    <n v="10629"/>
    <m/>
    <m/>
    <n v="0"/>
    <n v="457"/>
    <m/>
    <m/>
    <s v="B"/>
    <m/>
    <n v="1"/>
    <m/>
    <m/>
    <m/>
    <s v="R-Dome Cr"/>
    <s v="H-Penny H"/>
    <x v="15"/>
    <s v="BC"/>
    <s v="FRTH"/>
    <s v="UPFR"/>
    <s v="N"/>
    <n v="4.2995578135290244E-2"/>
    <m/>
  </r>
  <r>
    <s v="T"/>
    <n v="4.0999999999999996"/>
    <n v="20171204"/>
    <s v="CDFO"/>
    <s v="CDFO"/>
    <n v="3"/>
    <s v="023663"/>
    <n v="0"/>
    <m/>
    <m/>
    <m/>
    <m/>
    <n v="1"/>
    <n v="1"/>
    <x v="3"/>
    <n v="198604"/>
    <n v="19860402"/>
    <s v="2FS  TOMMR0299"/>
    <s v="2FS  TOMMH0157"/>
    <s v="2FS  TOMMS0252"/>
    <x v="2"/>
    <s v="H"/>
    <s v="P"/>
    <m/>
    <n v="2.4"/>
    <m/>
    <s v="N"/>
    <n v="5000"/>
    <n v="38747"/>
    <m/>
    <m/>
    <n v="0"/>
    <n v="5541"/>
    <n v="5000"/>
    <n v="1198"/>
    <m/>
    <n v="0.03"/>
    <n v="5"/>
    <m/>
    <m/>
    <m/>
    <s v="R-Bonaparte R Low"/>
    <s v="H-Loon Creek H"/>
    <x v="4"/>
    <s v="BC"/>
    <s v="FRTH"/>
    <s v="TOMM"/>
    <s v="N"/>
    <n v="0.14300461971249387"/>
    <m/>
  </r>
  <r>
    <s v="T"/>
    <n v="4.0999999999999996"/>
    <n v="20171204"/>
    <s v="CDFO"/>
    <s v="CDFO"/>
    <n v="3"/>
    <s v="023547"/>
    <n v="0"/>
    <m/>
    <m/>
    <m/>
    <m/>
    <n v="1"/>
    <n v="2"/>
    <x v="3"/>
    <n v="198604"/>
    <n v="19860428"/>
    <s v="2FS  TOMFR1958"/>
    <s v="2FS  TOMFH1958"/>
    <s v="2FS  TOMFS1958"/>
    <x v="1"/>
    <s v="H"/>
    <s v="B"/>
    <m/>
    <n v="3.1"/>
    <m/>
    <s v="N"/>
    <n v="5000"/>
    <n v="20335"/>
    <m/>
    <m/>
    <n v="0"/>
    <n v="14096"/>
    <n v="5000"/>
    <n v="813"/>
    <m/>
    <n v="3.8399999999999997E-2"/>
    <n v="4"/>
    <m/>
    <m/>
    <s v="TIME OF RELEASE:EARLY SEE 023546"/>
    <s v="R-Shuswap R Middle"/>
    <s v="H-Shuswap River, Middle,"/>
    <x v="11"/>
    <s v="BC"/>
    <s v="FRTH"/>
    <s v="TOMF"/>
    <s v="N"/>
    <n v="0.69318908286206049"/>
    <m/>
  </r>
  <r>
    <s v="T"/>
    <n v="4.0999999999999996"/>
    <n v="20171204"/>
    <s v="CDFO"/>
    <s v="CDFO"/>
    <n v="3"/>
    <s v="180345"/>
    <n v="0"/>
    <m/>
    <m/>
    <m/>
    <m/>
    <n v="1"/>
    <n v="1"/>
    <x v="13"/>
    <n v="199205"/>
    <n v="19920520"/>
    <s v="2FS  TOMFR0132"/>
    <s v="2FS  TOMFH0156"/>
    <s v="2FS  TOMFS0132"/>
    <x v="1"/>
    <s v="H"/>
    <s v="B"/>
    <m/>
    <n v="6"/>
    <m/>
    <s v="N"/>
    <n v="5000"/>
    <n v="55989"/>
    <m/>
    <m/>
    <n v="0"/>
    <n v="101050"/>
    <n v="5000"/>
    <n v="129"/>
    <s v="B"/>
    <n v="2.3E-3"/>
    <n v="24"/>
    <n v="434"/>
    <m/>
    <s v="HEATED INCUBATION. UPPER SALMON RELEASE"/>
    <s v="R-Salmon R/TOMF"/>
    <s v="H-Eagle River H"/>
    <x v="28"/>
    <s v="BC"/>
    <s v="FRTH"/>
    <s v="TOMF"/>
    <s v="N"/>
    <n v="1.8048188036935826"/>
    <m/>
  </r>
  <r>
    <s v="N"/>
    <n v="4.0999999999999996"/>
    <n v="20171204"/>
    <s v="CDFO"/>
    <s v="CDFO"/>
    <n v="3"/>
    <s v="!03NOCN04139"/>
    <m/>
    <m/>
    <m/>
    <m/>
    <m/>
    <n v="1"/>
    <n v="2"/>
    <x v="29"/>
    <n v="200505"/>
    <n v="200505"/>
    <s v="2FS  UPFRR0155"/>
    <s v="2FS  UPFRH2150"/>
    <s v="2FS  UPFRS0155"/>
    <x v="2"/>
    <s v="H"/>
    <s v="B"/>
    <s v="FR"/>
    <n v="3"/>
    <m/>
    <s v="N"/>
    <m/>
    <m/>
    <m/>
    <m/>
    <n v="0"/>
    <n v="146"/>
    <m/>
    <m/>
    <m/>
    <m/>
    <m/>
    <m/>
    <m/>
    <m/>
    <s v="R-Quesnel R"/>
    <s v="H-Nechako Lks (Vanderh) S"/>
    <x v="5"/>
    <s v="BC"/>
    <s v="FRTH"/>
    <s v="UPFR"/>
    <s v="N"/>
    <s v=""/>
    <m/>
  </r>
  <r>
    <s v="N"/>
    <n v="4.0999999999999996"/>
    <n v="20171204"/>
    <s v="CDFO"/>
    <s v="CDFO"/>
    <n v="3"/>
    <s v="!03NOCN0736"/>
    <m/>
    <m/>
    <m/>
    <m/>
    <m/>
    <n v="1"/>
    <n v="2"/>
    <x v="27"/>
    <n v="200805"/>
    <n v="200806"/>
    <s v="2FS  TOMFR0161"/>
    <s v="2FS  TOMFH2559"/>
    <s v="2FS  TOMFS0161"/>
    <x v="1"/>
    <s v="H"/>
    <s v="B"/>
    <s v="FR"/>
    <n v="3"/>
    <m/>
    <s v="N"/>
    <m/>
    <m/>
    <m/>
    <m/>
    <n v="0"/>
    <n v="1000"/>
    <m/>
    <m/>
    <s v="B"/>
    <m/>
    <m/>
    <m/>
    <m/>
    <s v="CLASSROOM INCUBATION."/>
    <s v="R-Shuswap R Low"/>
    <s v="H-Vernon Schools"/>
    <x v="1"/>
    <s v="BC"/>
    <s v="FRTH"/>
    <s v="TOMF"/>
    <s v="N"/>
    <s v=""/>
    <m/>
  </r>
  <r>
    <s v="T"/>
    <n v="4.0999999999999996"/>
    <n v="20171204"/>
    <s v="CDFO"/>
    <s v="CDFO"/>
    <n v="3"/>
    <s v="183909"/>
    <n v="0"/>
    <m/>
    <m/>
    <m/>
    <m/>
    <n v="1"/>
    <n v="3"/>
    <x v="1"/>
    <n v="199805"/>
    <n v="19980528"/>
    <s v="2FS  LWFRR0244"/>
    <s v="2FS  LWFRH0150"/>
    <s v="2FS  LWFRS0244"/>
    <x v="1"/>
    <s v="H"/>
    <s v="P"/>
    <m/>
    <n v="4.8"/>
    <n v="78"/>
    <s v="N"/>
    <n v="5000"/>
    <n v="50205"/>
    <m/>
    <m/>
    <n v="0"/>
    <n v="155936"/>
    <m/>
    <m/>
    <s v="B"/>
    <m/>
    <n v="2"/>
    <n v="200"/>
    <m/>
    <m/>
    <s v="R-Stave R"/>
    <s v="H-Inch Creek H"/>
    <x v="13"/>
    <s v="BC"/>
    <s v="FRTH"/>
    <s v="LWFR"/>
    <s v="N"/>
    <n v="3.1059854596155763"/>
    <m/>
  </r>
  <r>
    <s v="N"/>
    <n v="4.0999999999999996"/>
    <n v="20171204"/>
    <s v="CDFO"/>
    <s v="CDFO"/>
    <n v="3"/>
    <s v="!03NOCN1361"/>
    <m/>
    <m/>
    <m/>
    <m/>
    <m/>
    <n v="1"/>
    <n v="2"/>
    <x v="35"/>
    <n v="201405"/>
    <n v="201406"/>
    <s v="2FS  UPFRR0345"/>
    <s v="2FS  UPFRH1651"/>
    <s v="2FS  UPFRS0155"/>
    <x v="2"/>
    <s v="H"/>
    <s v="B"/>
    <s v="FR"/>
    <m/>
    <m/>
    <s v="N"/>
    <m/>
    <m/>
    <m/>
    <m/>
    <n v="0"/>
    <n v="550"/>
    <m/>
    <m/>
    <s v="B"/>
    <m/>
    <m/>
    <m/>
    <m/>
    <m/>
    <s v="R-Nechako R"/>
    <s v="H-Pr George (Mackenzie) S"/>
    <x v="5"/>
    <s v="BC"/>
    <s v="FRTH"/>
    <s v="UPFR"/>
    <s v="N"/>
    <s v=""/>
    <m/>
  </r>
  <r>
    <s v="N"/>
    <n v="4.0999999999999996"/>
    <n v="20171204"/>
    <s v="CDFO"/>
    <s v="CDFO"/>
    <n v="3"/>
    <s v="!03NOCN1487"/>
    <m/>
    <m/>
    <m/>
    <m/>
    <m/>
    <n v="1"/>
    <n v="2"/>
    <x v="6"/>
    <n v="201505"/>
    <n v="201505"/>
    <s v="2FS  TOMFR0161"/>
    <s v="2FS  TOMFH0289"/>
    <s v="2FS  TOMFS0161"/>
    <x v="4"/>
    <s v="H"/>
    <s v="B"/>
    <s v="FR"/>
    <n v="0.5"/>
    <m/>
    <s v="N"/>
    <m/>
    <m/>
    <m/>
    <m/>
    <n v="0"/>
    <n v="79200"/>
    <m/>
    <m/>
    <s v="B"/>
    <m/>
    <m/>
    <m/>
    <m/>
    <m/>
    <s v="R-Shuswap R Low"/>
    <s v="H-Kingfisher Creek/ TOMF"/>
    <x v="1"/>
    <s v="BC"/>
    <s v="FRTH"/>
    <s v="TOMF"/>
    <s v="N"/>
    <s v=""/>
    <m/>
  </r>
  <r>
    <s v="N"/>
    <n v="4.0999999999999996"/>
    <n v="20171204"/>
    <s v="CDFO"/>
    <s v="CDFO"/>
    <n v="3"/>
    <s v="!03NOCN9386"/>
    <m/>
    <m/>
    <m/>
    <m/>
    <m/>
    <n v="1"/>
    <n v="2"/>
    <x v="18"/>
    <n v="199405"/>
    <n v="199405"/>
    <s v="2FS  UPFRR0158"/>
    <s v="2FS  UPFRH1651"/>
    <s v="2FS  UPFRS0158"/>
    <x v="1"/>
    <s v="H"/>
    <s v="B"/>
    <s v="FR"/>
    <m/>
    <m/>
    <s v="N"/>
    <m/>
    <m/>
    <m/>
    <m/>
    <n v="0"/>
    <n v="240"/>
    <m/>
    <m/>
    <m/>
    <m/>
    <m/>
    <m/>
    <m/>
    <m/>
    <s v="R-Stuart R"/>
    <s v="H-Pr George (Mackenzie) S"/>
    <x v="2"/>
    <s v="BC"/>
    <s v="FRTH"/>
    <s v="UPFR"/>
    <s v="N"/>
    <s v=""/>
    <m/>
  </r>
  <r>
    <s v="N"/>
    <n v="4.0999999999999996"/>
    <n v="20171204"/>
    <s v="CDFO"/>
    <s v="CDFO"/>
    <n v="3"/>
    <s v="!03NOCN94100"/>
    <m/>
    <m/>
    <m/>
    <m/>
    <m/>
    <n v="1"/>
    <n v="1"/>
    <x v="2"/>
    <n v="19960411"/>
    <n v="199605"/>
    <s v="2FS  LWFRR0152"/>
    <s v="2FS  LWFRH0152"/>
    <s v="2FS  LWFRS0152"/>
    <x v="3"/>
    <s v="H"/>
    <s v="B"/>
    <m/>
    <n v="15"/>
    <m/>
    <s v="N"/>
    <m/>
    <m/>
    <m/>
    <m/>
    <n v="0"/>
    <n v="6350"/>
    <m/>
    <m/>
    <s v="B"/>
    <m/>
    <m/>
    <m/>
    <m/>
    <s v="YEARLING RELEASE"/>
    <s v="R-Birkenhead R"/>
    <s v="H-Birkenhead River H"/>
    <x v="12"/>
    <s v="BC"/>
    <s v="FRTH"/>
    <s v="LWFR"/>
    <s v="N"/>
    <s v=""/>
    <m/>
  </r>
  <r>
    <s v="N"/>
    <n v="4.0999999999999996"/>
    <n v="20171204"/>
    <s v="CDFO"/>
    <s v="CDFO"/>
    <n v="3"/>
    <s v="!03NOCN1066"/>
    <m/>
    <m/>
    <m/>
    <m/>
    <m/>
    <n v="1"/>
    <n v="3"/>
    <x v="8"/>
    <n v="20110630"/>
    <n v="20110630"/>
    <s v="2FS  LWFRR0499"/>
    <s v="2FS  LWFRH0499"/>
    <s v="2FS  LWFRS0107"/>
    <x v="1"/>
    <s v="H"/>
    <s v="P"/>
    <m/>
    <n v="3"/>
    <m/>
    <s v="N"/>
    <m/>
    <m/>
    <m/>
    <m/>
    <n v="0"/>
    <n v="25000"/>
    <m/>
    <m/>
    <s v="B"/>
    <m/>
    <m/>
    <m/>
    <m/>
    <m/>
    <s v="R-Coquitlam R"/>
    <s v="H-Coquitlam River H"/>
    <x v="9"/>
    <s v="BC"/>
    <s v="FRTH"/>
    <s v="LWFR"/>
    <s v="N"/>
    <s v=""/>
    <m/>
  </r>
  <r>
    <s v="T"/>
    <n v="4.0999999999999996"/>
    <n v="20171204"/>
    <s v="CDFO"/>
    <s v="CDFO"/>
    <n v="3"/>
    <s v="021601"/>
    <n v="0"/>
    <m/>
    <m/>
    <m/>
    <m/>
    <n v="1"/>
    <n v="2"/>
    <x v="7"/>
    <n v="19800604"/>
    <n v="19800609"/>
    <s v="2FS  TOMFR0161"/>
    <m/>
    <s v="2FS  TOMFS0161"/>
    <x v="0"/>
    <s v="W"/>
    <s v="E"/>
    <m/>
    <n v="2.4"/>
    <m/>
    <m/>
    <n v="5000"/>
    <n v="45440"/>
    <m/>
    <m/>
    <n v="5000"/>
    <n v="1200"/>
    <m/>
    <m/>
    <m/>
    <n v="2.5700000000000001E-2"/>
    <n v="1"/>
    <m/>
    <m/>
    <m/>
    <s v="R-Shuswap R Low"/>
    <s v="NA"/>
    <x v="1"/>
    <s v="BC"/>
    <s v="FRTH"/>
    <s v="TOMF"/>
    <s v="N"/>
    <n v="2.6408450704225352E-2"/>
    <m/>
  </r>
  <r>
    <s v="T"/>
    <n v="4.0999999999999996"/>
    <n v="20171204"/>
    <s v="CDFO"/>
    <s v="CDFO"/>
    <n v="3"/>
    <s v="021625"/>
    <n v="0"/>
    <m/>
    <m/>
    <m/>
    <m/>
    <n v="1"/>
    <n v="2"/>
    <x v="0"/>
    <n v="19790613"/>
    <n v="19790624"/>
    <s v="2FS  TOMFR0161"/>
    <m/>
    <s v="2FS  TOMFS0161"/>
    <x v="1"/>
    <s v="W"/>
    <s v="E"/>
    <m/>
    <n v="2.7"/>
    <m/>
    <m/>
    <n v="5000"/>
    <n v="122797"/>
    <m/>
    <m/>
    <n v="5000"/>
    <n v="1125"/>
    <m/>
    <m/>
    <m/>
    <n v="9.1000000000000004E-3"/>
    <n v="1"/>
    <m/>
    <m/>
    <m/>
    <s v="R-Shuswap R Low"/>
    <s v="NA"/>
    <x v="1"/>
    <s v="BC"/>
    <s v="FRTH"/>
    <s v="TOMF"/>
    <s v="N"/>
    <n v="9.1614615992247368E-3"/>
    <m/>
  </r>
  <r>
    <s v="T"/>
    <n v="4.0999999999999996"/>
    <n v="20171204"/>
    <s v="CDFO"/>
    <s v="CDFO"/>
    <n v="3"/>
    <s v="023843"/>
    <n v="0"/>
    <m/>
    <m/>
    <m/>
    <m/>
    <n v="1"/>
    <n v="1"/>
    <x v="9"/>
    <n v="19870625"/>
    <n v="19870629"/>
    <s v="2FS  TOMMR0254"/>
    <m/>
    <s v="2FS  TOMMS0254"/>
    <x v="4"/>
    <s v="W"/>
    <s v="B"/>
    <m/>
    <n v="1.7"/>
    <m/>
    <s v="N"/>
    <n v="5000"/>
    <n v="8444"/>
    <m/>
    <m/>
    <n v="0"/>
    <n v="347"/>
    <n v="5000"/>
    <n v="60"/>
    <s v="C"/>
    <n v="7.1000000000000004E-3"/>
    <n v="1"/>
    <m/>
    <m/>
    <s v="RECONNAISSANCE PRIOR TO HATCHERY CONSTRUCTION"/>
    <s v="R-Deadman R"/>
    <s v="NA"/>
    <x v="42"/>
    <s v="BC"/>
    <s v="FRTH"/>
    <s v="TOMM"/>
    <s v="N"/>
    <n v="4.1094268119374701E-2"/>
    <m/>
  </r>
  <r>
    <s v="T"/>
    <n v="4.0999999999999996"/>
    <n v="20171204"/>
    <s v="CDFO"/>
    <s v="CDFO"/>
    <n v="3"/>
    <s v="023845"/>
    <n v="0"/>
    <m/>
    <m/>
    <m/>
    <m/>
    <n v="1"/>
    <n v="1"/>
    <x v="9"/>
    <n v="19870629"/>
    <n v="19870817"/>
    <s v="2FS  TOMMR0254"/>
    <m/>
    <s v="2FS  TOMMS0254"/>
    <x v="4"/>
    <s v="W"/>
    <s v="B"/>
    <m/>
    <n v="2.1"/>
    <m/>
    <s v="N"/>
    <n v="5000"/>
    <n v="7452"/>
    <m/>
    <m/>
    <n v="0"/>
    <n v="177"/>
    <n v="5000"/>
    <n v="63"/>
    <s v="C"/>
    <n v="8.3999999999999995E-3"/>
    <n v="1"/>
    <m/>
    <m/>
    <s v="RECONNAISSANCE PRIOR TO HATCHERY CONSTRUCTION"/>
    <s v="R-Deadman R"/>
    <s v="NA"/>
    <x v="42"/>
    <s v="BC"/>
    <s v="FRTH"/>
    <s v="TOMM"/>
    <s v="N"/>
    <n v="2.3752012882447666E-2"/>
    <m/>
  </r>
  <r>
    <s v="N"/>
    <n v="4.0999999999999996"/>
    <n v="20171204"/>
    <s v="CDFO"/>
    <s v="CDFO"/>
    <n v="3"/>
    <s v="!03NOCN9762"/>
    <m/>
    <m/>
    <m/>
    <m/>
    <m/>
    <n v="1"/>
    <n v="2"/>
    <x v="1"/>
    <n v="199805"/>
    <n v="199805"/>
    <s v="2FS  TOMFR0161"/>
    <s v="2FS  TOMFH1650"/>
    <s v="2FS  TOMFS0161"/>
    <x v="1"/>
    <s v="H"/>
    <s v="B"/>
    <s v="FR"/>
    <n v="2"/>
    <m/>
    <s v="N"/>
    <m/>
    <m/>
    <m/>
    <m/>
    <n v="0"/>
    <n v="1200"/>
    <m/>
    <m/>
    <s v="B"/>
    <m/>
    <m/>
    <m/>
    <m/>
    <m/>
    <s v="R-Shuswap R Low"/>
    <s v="H-N Okanagan-Shuswap Sch"/>
    <x v="1"/>
    <s v="BC"/>
    <s v="FRTH"/>
    <s v="TOMF"/>
    <s v="N"/>
    <s v=""/>
    <m/>
  </r>
  <r>
    <s v="T"/>
    <n v="4.0999999999999996"/>
    <n v="20171204"/>
    <s v="CDFO"/>
    <s v="CDFO"/>
    <n v="3"/>
    <s v="025853"/>
    <n v="0"/>
    <m/>
    <m/>
    <m/>
    <m/>
    <n v="1"/>
    <n v="2"/>
    <x v="17"/>
    <n v="198905"/>
    <n v="19890525"/>
    <s v="2FS  TOMFR0156"/>
    <s v="2FS  TOMFH0156"/>
    <s v="2FS  TOMFS0156"/>
    <x v="2"/>
    <s v="H"/>
    <s v="B"/>
    <m/>
    <n v="3.8"/>
    <m/>
    <s v="N"/>
    <n v="5000"/>
    <n v="27531"/>
    <m/>
    <m/>
    <n v="0"/>
    <n v="40670"/>
    <m/>
    <m/>
    <m/>
    <m/>
    <n v="2"/>
    <m/>
    <m/>
    <s v="LATE RELEASE (LOWER SITE)"/>
    <s v="R-Eagle R"/>
    <s v="H-Eagle River H"/>
    <x v="6"/>
    <s v="BC"/>
    <s v="FRTH"/>
    <s v="TOMF"/>
    <s v="N"/>
    <n v="1.4772438342232392"/>
    <m/>
  </r>
  <r>
    <s v="N"/>
    <n v="4.0999999999999996"/>
    <n v="20171204"/>
    <s v="CDFO"/>
    <s v="CDFO"/>
    <n v="3"/>
    <s v="!03NOCN8963"/>
    <m/>
    <m/>
    <m/>
    <m/>
    <m/>
    <n v="1"/>
    <n v="2"/>
    <x v="11"/>
    <n v="199005"/>
    <n v="199005"/>
    <s v="2FS  TOMFR0162"/>
    <s v="2FS  TOMFH1924"/>
    <s v="2FS  TOMFS0162"/>
    <x v="2"/>
    <s v="H"/>
    <s v="B"/>
    <s v="FR"/>
    <m/>
    <m/>
    <s v="N"/>
    <m/>
    <m/>
    <m/>
    <m/>
    <n v="0"/>
    <n v="75"/>
    <m/>
    <m/>
    <m/>
    <m/>
    <m/>
    <m/>
    <m/>
    <m/>
    <s v="R-Clearwater R Up"/>
    <s v="H-North Thompson Schools"/>
    <x v="10"/>
    <s v="BC"/>
    <s v="FRTH"/>
    <s v="TOMF"/>
    <s v="N"/>
    <s v=""/>
    <m/>
  </r>
  <r>
    <s v="N"/>
    <n v="4.0999999999999996"/>
    <n v="20171204"/>
    <s v="CDFO"/>
    <s v="CDFO"/>
    <n v="3"/>
    <s v="!03NOCN8503"/>
    <m/>
    <m/>
    <m/>
    <m/>
    <m/>
    <n v="1"/>
    <n v="2"/>
    <x v="3"/>
    <n v="198606"/>
    <n v="19860606"/>
    <s v="2FS  TOMFR0156"/>
    <s v="2FS  TOMFH0156"/>
    <s v="2FS  TOMFS0156"/>
    <x v="1"/>
    <s v="H"/>
    <s v="B"/>
    <m/>
    <n v="4.0999999999999996"/>
    <m/>
    <s v="N"/>
    <m/>
    <m/>
    <m/>
    <m/>
    <n v="0"/>
    <n v="58683"/>
    <m/>
    <m/>
    <m/>
    <m/>
    <m/>
    <m/>
    <m/>
    <s v="WATER QUALITY TEST FISH"/>
    <s v="R-Eagle R"/>
    <s v="H-Eagle River H"/>
    <x v="6"/>
    <s v="BC"/>
    <s v="FRTH"/>
    <s v="TOMF"/>
    <s v="N"/>
    <s v=""/>
    <m/>
  </r>
  <r>
    <s v="N"/>
    <n v="4.0999999999999996"/>
    <n v="20171204"/>
    <s v="CDFO"/>
    <s v="CDFO"/>
    <n v="3"/>
    <s v="!03NOCN8506"/>
    <m/>
    <m/>
    <m/>
    <m/>
    <m/>
    <n v="1"/>
    <n v="1"/>
    <x v="3"/>
    <n v="198603"/>
    <n v="19860331"/>
    <s v="2FS  TOMMR0299"/>
    <s v="2FS  TOMMH0157"/>
    <s v="2FS  TOMMS0252"/>
    <x v="2"/>
    <s v="H"/>
    <s v="B"/>
    <m/>
    <n v="1"/>
    <m/>
    <s v="N"/>
    <m/>
    <m/>
    <m/>
    <m/>
    <n v="0"/>
    <n v="18400"/>
    <m/>
    <m/>
    <m/>
    <m/>
    <m/>
    <m/>
    <m/>
    <s v="GRADEOUTS - TOO SMALL TO TAG"/>
    <s v="R-Bonaparte R Low"/>
    <s v="H-Loon Creek H"/>
    <x v="4"/>
    <s v="BC"/>
    <s v="FRTH"/>
    <s v="TOMM"/>
    <s v="N"/>
    <s v=""/>
    <m/>
  </r>
  <r>
    <s v="N"/>
    <n v="4.0999999999999996"/>
    <n v="20171204"/>
    <s v="CDFO"/>
    <s v="CDFO"/>
    <n v="3"/>
    <s v="!03NOCN8508"/>
    <m/>
    <m/>
    <m/>
    <m/>
    <m/>
    <n v="1"/>
    <n v="1"/>
    <x v="3"/>
    <n v="198605"/>
    <n v="19860523"/>
    <s v="2FS  UPFRR0352"/>
    <s v="2FS  UPFRH0155"/>
    <s v="2FS  UPFRS0352"/>
    <x v="2"/>
    <s v="H"/>
    <s v="B"/>
    <m/>
    <n v="1.9"/>
    <m/>
    <s v="N"/>
    <m/>
    <m/>
    <m/>
    <m/>
    <n v="0"/>
    <n v="19553"/>
    <m/>
    <m/>
    <m/>
    <m/>
    <m/>
    <m/>
    <m/>
    <s v="DOWNGRADES"/>
    <s v="R-Cariboo R Up"/>
    <s v="H-Quesnel River H"/>
    <x v="25"/>
    <s v="BC"/>
    <s v="FRTH"/>
    <s v="UPFR"/>
    <s v="N"/>
    <s v=""/>
    <m/>
  </r>
  <r>
    <s v="N"/>
    <n v="4.0999999999999996"/>
    <n v="20171204"/>
    <s v="CDFO"/>
    <s v="CDFO"/>
    <n v="3"/>
    <s v="!03NOCN0891"/>
    <m/>
    <m/>
    <m/>
    <m/>
    <m/>
    <n v="1"/>
    <n v="2"/>
    <x v="10"/>
    <n v="200905"/>
    <n v="200905"/>
    <s v="2FS  UPFRR0155"/>
    <s v="2FS  UPFRH2480"/>
    <s v="2FS  UPFRS0155"/>
    <x v="2"/>
    <s v="H"/>
    <s v="B"/>
    <s v="FR"/>
    <n v="2"/>
    <m/>
    <s v="N"/>
    <m/>
    <m/>
    <m/>
    <m/>
    <n v="0"/>
    <n v="800"/>
    <m/>
    <m/>
    <s v="B"/>
    <m/>
    <m/>
    <m/>
    <m/>
    <s v="CLASSROOM INCUBATION"/>
    <s v="R-Quesnel R"/>
    <s v="H-Quesnel Schools"/>
    <x v="5"/>
    <s v="BC"/>
    <s v="FRTH"/>
    <s v="UPFR"/>
    <s v="N"/>
    <s v=""/>
    <m/>
  </r>
  <r>
    <s v="N"/>
    <n v="4.0999999999999996"/>
    <n v="20171204"/>
    <s v="CDFO"/>
    <s v="CDFO"/>
    <n v="3"/>
    <s v="!03NOCN9407"/>
    <m/>
    <m/>
    <m/>
    <m/>
    <m/>
    <n v="1"/>
    <n v="1"/>
    <x v="2"/>
    <n v="199505"/>
    <n v="19950501"/>
    <s v="2FS  TOMMR1387"/>
    <s v="2FS  TOMMH0160"/>
    <s v="2FS  TOMMS1387"/>
    <x v="1"/>
    <s v="H"/>
    <s v="P"/>
    <m/>
    <n v="7.9"/>
    <n v="43"/>
    <s v="N"/>
    <m/>
    <m/>
    <m/>
    <m/>
    <n v="0"/>
    <n v="23405"/>
    <m/>
    <m/>
    <s v="W"/>
    <m/>
    <m/>
    <m/>
    <m/>
    <m/>
    <s v="R-Coldwater R"/>
    <s v="H-Spius Creek H"/>
    <x v="17"/>
    <s v="BC"/>
    <s v="FRTH"/>
    <s v="TOMM"/>
    <s v="N"/>
    <s v=""/>
    <m/>
  </r>
  <r>
    <s v="T"/>
    <n v="4.0999999999999996"/>
    <n v="20171204"/>
    <s v="CDFO"/>
    <s v="CDFO"/>
    <n v="3"/>
    <s v="021536"/>
    <n v="0"/>
    <m/>
    <m/>
    <m/>
    <m/>
    <n v="1"/>
    <n v="1"/>
    <x v="28"/>
    <n v="199105"/>
    <n v="19910515"/>
    <s v="2FS  TOMFR0132"/>
    <s v="2FS  TOMFH0156"/>
    <s v="2FS  TOMFS0132"/>
    <x v="1"/>
    <s v="H"/>
    <s v="B"/>
    <m/>
    <n v="5.7"/>
    <m/>
    <s v="N"/>
    <n v="5000"/>
    <n v="55823"/>
    <m/>
    <m/>
    <n v="0"/>
    <n v="91649"/>
    <n v="5000"/>
    <n v="112"/>
    <s v="B"/>
    <n v="2E-3"/>
    <n v="30"/>
    <n v="500"/>
    <m/>
    <s v="UPPER SALMON RELEASE. HEATED INCUBATION. SEE ALSO 021537,021446."/>
    <s v="R-Salmon R/TOMF"/>
    <s v="H-Eagle River H"/>
    <x v="28"/>
    <s v="BC"/>
    <s v="FRTH"/>
    <s v="TOMF"/>
    <s v="N"/>
    <n v="1.6417784784049585"/>
    <m/>
  </r>
  <r>
    <s v="T"/>
    <n v="4.0999999999999996"/>
    <n v="20171204"/>
    <s v="CDFO"/>
    <s v="CDFO"/>
    <n v="3"/>
    <s v="182734"/>
    <n v="0"/>
    <m/>
    <m/>
    <m/>
    <m/>
    <n v="1"/>
    <n v="1"/>
    <x v="16"/>
    <n v="199704"/>
    <n v="19970429"/>
    <s v="2FS  TOMMR0160"/>
    <s v="2FS  TOMMH0160"/>
    <s v="2FS  TOMMS0160"/>
    <x v="3"/>
    <s v="H"/>
    <s v="P"/>
    <m/>
    <n v="17.5"/>
    <n v="114"/>
    <s v="N"/>
    <n v="5000"/>
    <n v="47160"/>
    <m/>
    <m/>
    <n v="0"/>
    <n v="4999"/>
    <n v="5000"/>
    <n v="237"/>
    <s v="B"/>
    <n v="5.0000000000000001E-3"/>
    <n v="1"/>
    <n v="500"/>
    <m/>
    <s v="YEARLING RELEASE"/>
    <s v="R-Spius Cr"/>
    <s v="H-Spius Creek H"/>
    <x v="19"/>
    <s v="BC"/>
    <s v="FRTH"/>
    <s v="TOMM"/>
    <s v="N"/>
    <n v="0.10600084817642069"/>
    <m/>
  </r>
  <r>
    <s v="T"/>
    <n v="4.0999999999999996"/>
    <n v="20171204"/>
    <s v="CDFO"/>
    <s v="CDFO"/>
    <n v="3"/>
    <s v="025103"/>
    <n v="0"/>
    <m/>
    <m/>
    <m/>
    <m/>
    <n v="1"/>
    <n v="2"/>
    <x v="5"/>
    <n v="198804"/>
    <n v="19880424"/>
    <s v="2FS  UPFRR0155"/>
    <s v="2FS  UPFRH0155"/>
    <s v="2FS  UPFRS0155"/>
    <x v="1"/>
    <s v="H"/>
    <s v="B"/>
    <m/>
    <n v="3.5"/>
    <n v="67"/>
    <s v="N"/>
    <n v="5000"/>
    <n v="26649"/>
    <m/>
    <m/>
    <n v="0"/>
    <n v="104477"/>
    <m/>
    <m/>
    <m/>
    <m/>
    <n v="1"/>
    <m/>
    <m/>
    <s v="HATCHERY RELEASE - EARLY"/>
    <s v="R-Quesnel R"/>
    <s v="H-Quesnel River H"/>
    <x v="5"/>
    <s v="BC"/>
    <s v="FRTH"/>
    <s v="UPFR"/>
    <s v="N"/>
    <n v="3.9204848211940408"/>
    <m/>
  </r>
  <r>
    <s v="T"/>
    <n v="4.0999999999999996"/>
    <n v="20171204"/>
    <s v="CDFO"/>
    <s v="CDFO"/>
    <n v="3"/>
    <s v="021530"/>
    <n v="0"/>
    <m/>
    <m/>
    <m/>
    <m/>
    <n v="1"/>
    <n v="2"/>
    <x v="28"/>
    <n v="199104"/>
    <n v="19910419"/>
    <s v="2FS  TOMFR1958"/>
    <s v="2FS  TOMFH1958"/>
    <s v="2FS  TOMFS1958"/>
    <x v="1"/>
    <s v="H"/>
    <s v="B"/>
    <m/>
    <n v="7"/>
    <n v="83"/>
    <s v="N"/>
    <n v="5000"/>
    <n v="50279"/>
    <m/>
    <m/>
    <n v="0"/>
    <n v="389102"/>
    <m/>
    <m/>
    <s v="B"/>
    <m/>
    <n v="43"/>
    <n v="2000"/>
    <m/>
    <s v="TIME OF RELEASE:EARLY. SEE 021531."/>
    <s v="R-Shuswap R Middle"/>
    <s v="H-Shuswap River, Middle,"/>
    <x v="11"/>
    <s v="BC"/>
    <s v="FRTH"/>
    <s v="TOMF"/>
    <s v="N"/>
    <n v="7.7388571769526049"/>
    <m/>
  </r>
  <r>
    <s v="N"/>
    <n v="4.0999999999999996"/>
    <n v="20171204"/>
    <s v="CDFO"/>
    <s v="CDFO"/>
    <n v="3"/>
    <s v="!03NOCN1003"/>
    <m/>
    <m/>
    <m/>
    <m/>
    <m/>
    <n v="1"/>
    <n v="2"/>
    <x v="8"/>
    <n v="201103"/>
    <n v="201103"/>
    <s v="2FS  TOMFR1958"/>
    <s v="2FS  TOMFH1958"/>
    <s v="2FS  TOMFS1958"/>
    <x v="5"/>
    <s v="H"/>
    <s v="P"/>
    <s v="FR"/>
    <m/>
    <m/>
    <s v="N"/>
    <m/>
    <m/>
    <m/>
    <m/>
    <n v="0"/>
    <n v="56590"/>
    <m/>
    <m/>
    <s v="W"/>
    <m/>
    <m/>
    <m/>
    <m/>
    <m/>
    <s v="R-Shuswap R Middle"/>
    <s v="H-Shuswap River, Middle,"/>
    <x v="11"/>
    <s v="BC"/>
    <s v="FRTH"/>
    <s v="TOMF"/>
    <s v="N"/>
    <s v=""/>
    <m/>
  </r>
  <r>
    <s v="N"/>
    <n v="4.0999999999999996"/>
    <n v="20171204"/>
    <s v="CDFO"/>
    <s v="CDFO"/>
    <n v="3"/>
    <s v="!03NOCN95101"/>
    <m/>
    <m/>
    <m/>
    <m/>
    <m/>
    <n v="1"/>
    <n v="1"/>
    <x v="16"/>
    <n v="199610"/>
    <n v="199610"/>
    <s v="2FS  TOMMR0254"/>
    <s v="2FS  TOMMH0254"/>
    <s v="2FS  TOMMS0254"/>
    <x v="2"/>
    <s v="H"/>
    <s v="B"/>
    <m/>
    <n v="5"/>
    <m/>
    <s v="N"/>
    <m/>
    <m/>
    <m/>
    <m/>
    <n v="0"/>
    <n v="4700"/>
    <m/>
    <m/>
    <s v="B"/>
    <m/>
    <m/>
    <m/>
    <m/>
    <s v="FRY RELEASE; RELEASED FISH SERIOUSLY ILL."/>
    <s v="R-Deadman R"/>
    <s v="H-Deadman River H"/>
    <x v="42"/>
    <s v="BC"/>
    <s v="FRTH"/>
    <s v="TOMM"/>
    <s v="N"/>
    <s v=""/>
    <m/>
  </r>
  <r>
    <s v="T"/>
    <n v="4.0999999999999996"/>
    <n v="20171204"/>
    <s v="CDFO"/>
    <s v="CDFO"/>
    <n v="3"/>
    <s v="024215"/>
    <n v="0"/>
    <m/>
    <m/>
    <m/>
    <m/>
    <n v="1"/>
    <n v="2"/>
    <x v="9"/>
    <n v="198704"/>
    <n v="19870424"/>
    <s v="2FS  UPFRR0272"/>
    <s v="2FS  UPFRH0155"/>
    <s v="2FS  UPFRS0272"/>
    <x v="1"/>
    <s v="H"/>
    <s v="P"/>
    <m/>
    <n v="3.9"/>
    <m/>
    <s v="N"/>
    <n v="5000"/>
    <n v="26495"/>
    <m/>
    <m/>
    <n v="0"/>
    <n v="7034"/>
    <m/>
    <m/>
    <m/>
    <m/>
    <n v="2"/>
    <m/>
    <m/>
    <s v="REPLICATE WITH 024213-14, 024216, 024251-52 &amp; 023809-10"/>
    <s v="R-Chilko R"/>
    <s v="H-Quesnel River H"/>
    <x v="0"/>
    <s v="BC"/>
    <s v="FRTH"/>
    <s v="UPFR"/>
    <s v="N"/>
    <n v="0.26548405359501792"/>
    <m/>
  </r>
  <r>
    <s v="N"/>
    <n v="4.0999999999999996"/>
    <n v="20171204"/>
    <s v="CDFO"/>
    <s v="CDFO"/>
    <n v="3"/>
    <s v="!03NOCN0452"/>
    <m/>
    <m/>
    <m/>
    <m/>
    <m/>
    <n v="1"/>
    <n v="2"/>
    <x v="29"/>
    <n v="200505"/>
    <n v="200505"/>
    <s v="2FS  UPFRR0155"/>
    <s v="2FS  UPFRH1651"/>
    <s v="2FS  UPFRS0155"/>
    <x v="2"/>
    <s v="H"/>
    <s v="B"/>
    <s v="FR"/>
    <n v="3"/>
    <m/>
    <s v="N"/>
    <m/>
    <m/>
    <m/>
    <m/>
    <n v="0"/>
    <n v="584"/>
    <m/>
    <m/>
    <s v="B"/>
    <m/>
    <m/>
    <m/>
    <m/>
    <m/>
    <s v="R-Quesnel R"/>
    <s v="H-Pr George (Mackenzie) S"/>
    <x v="5"/>
    <s v="BC"/>
    <s v="FRTH"/>
    <s v="UPFR"/>
    <s v="N"/>
    <s v=""/>
    <m/>
  </r>
  <r>
    <s v="N"/>
    <n v="4.0999999999999996"/>
    <n v="20171204"/>
    <s v="CDFO"/>
    <s v="CDFO"/>
    <n v="3"/>
    <s v="!03NOCN0807"/>
    <m/>
    <m/>
    <m/>
    <m/>
    <m/>
    <n v="1"/>
    <n v="2"/>
    <x v="10"/>
    <n v="200905"/>
    <n v="200906"/>
    <s v="2FS  TOMFR0161"/>
    <s v="2FS  TOMFH2559"/>
    <s v="2FS  TOMFS0161"/>
    <x v="1"/>
    <s v="H"/>
    <s v="B"/>
    <s v="FR"/>
    <n v="3"/>
    <m/>
    <s v="N"/>
    <m/>
    <m/>
    <m/>
    <m/>
    <n v="0"/>
    <n v="850"/>
    <m/>
    <m/>
    <s v="B"/>
    <m/>
    <m/>
    <m/>
    <m/>
    <s v="CLASSROOM INCUBATION"/>
    <s v="R-Shuswap R Low"/>
    <s v="H-Vernon Schools"/>
    <x v="1"/>
    <s v="BC"/>
    <s v="FRTH"/>
    <s v="TOMF"/>
    <s v="N"/>
    <s v=""/>
    <m/>
  </r>
  <r>
    <s v="T"/>
    <n v="4.0999999999999996"/>
    <n v="20171204"/>
    <s v="CDFO"/>
    <s v="CDFO"/>
    <n v="3"/>
    <s v="025738"/>
    <n v="0"/>
    <m/>
    <m/>
    <m/>
    <m/>
    <n v="1"/>
    <n v="1"/>
    <x v="17"/>
    <n v="198904"/>
    <n v="19890417"/>
    <s v="2FS  TOMMR0253"/>
    <s v="2FS  TOMMH0160"/>
    <s v="2FS  TOMMS0253"/>
    <x v="1"/>
    <s v="H"/>
    <s v="P"/>
    <m/>
    <n v="5.5"/>
    <n v="78"/>
    <s v="N"/>
    <n v="5000"/>
    <n v="26095"/>
    <m/>
    <m/>
    <n v="0"/>
    <n v="45568"/>
    <n v="5000"/>
    <n v="235"/>
    <m/>
    <n v="8.8999999999999999E-3"/>
    <n v="1"/>
    <m/>
    <m/>
    <s v="CONTROL FOR IMPRINT GROUP"/>
    <s v="R-Nicola R"/>
    <s v="H-Spius Creek H"/>
    <x v="7"/>
    <s v="BC"/>
    <s v="FRTH"/>
    <s v="TOMM"/>
    <s v="N"/>
    <n v="1.7462349109024717"/>
    <m/>
  </r>
  <r>
    <s v="T"/>
    <n v="4.0999999999999996"/>
    <n v="20171204"/>
    <s v="CDFO"/>
    <s v="CDFO"/>
    <n v="3"/>
    <s v="025105"/>
    <n v="0"/>
    <m/>
    <m/>
    <m/>
    <m/>
    <n v="1"/>
    <n v="2"/>
    <x v="5"/>
    <n v="198806"/>
    <n v="19880606"/>
    <s v="2FS  UPFRR0155"/>
    <s v="2FS  UPFRH0155"/>
    <s v="2FS  UPFRS0155"/>
    <x v="1"/>
    <s v="H"/>
    <s v="B"/>
    <m/>
    <n v="6.8"/>
    <n v="84"/>
    <s v="N"/>
    <n v="5000"/>
    <n v="25802"/>
    <m/>
    <m/>
    <n v="5000"/>
    <n v="75"/>
    <m/>
    <m/>
    <m/>
    <n v="2.8999999999999998E-3"/>
    <n v="1"/>
    <m/>
    <m/>
    <s v="HATCHERY-LATE RELEASE"/>
    <s v="R-Quesnel R"/>
    <s v="H-Quesnel River H"/>
    <x v="5"/>
    <s v="BC"/>
    <s v="FRTH"/>
    <s v="UPFR"/>
    <s v="N"/>
    <n v="2.9067514146190218E-3"/>
    <m/>
  </r>
  <r>
    <s v="T"/>
    <n v="4.0999999999999996"/>
    <n v="20171204"/>
    <s v="CDFO"/>
    <s v="CDFO"/>
    <n v="3"/>
    <s v="024203"/>
    <n v="0"/>
    <m/>
    <m/>
    <m/>
    <m/>
    <n v="1"/>
    <n v="2"/>
    <x v="9"/>
    <n v="198803"/>
    <n v="19880329"/>
    <s v="2FS  TOMFR0156"/>
    <s v="2FS  TOMFH0156"/>
    <s v="2FS  TOMFS0156"/>
    <x v="3"/>
    <s v="H"/>
    <s v="P"/>
    <m/>
    <n v="19.5"/>
    <m/>
    <s v="N"/>
    <n v="5000"/>
    <n v="20954"/>
    <m/>
    <m/>
    <n v="5000"/>
    <n v="254"/>
    <m/>
    <m/>
    <m/>
    <n v="1.2E-2"/>
    <n v="335"/>
    <m/>
    <m/>
    <s v="TIME OF RELEASE:YEARLING. SEE 024201-02(1+), 024301-06(SM),024553-55(FALL)"/>
    <s v="R-Eagle R"/>
    <s v="H-Eagle River H"/>
    <x v="6"/>
    <s v="BC"/>
    <s v="FRTH"/>
    <s v="TOMF"/>
    <s v="N"/>
    <n v="1.2121790588909038E-2"/>
    <m/>
  </r>
  <r>
    <s v="T"/>
    <n v="4.0999999999999996"/>
    <n v="20171204"/>
    <s v="CDFO"/>
    <s v="CDFO"/>
    <n v="3"/>
    <s v="025407"/>
    <n v="0"/>
    <m/>
    <m/>
    <m/>
    <m/>
    <n v="1"/>
    <n v="1"/>
    <x v="5"/>
    <n v="198805"/>
    <n v="19880519"/>
    <s v="2FS  TOMFR0132"/>
    <s v="2FS  TOMFH0156"/>
    <s v="2FS  TOMFS0132"/>
    <x v="1"/>
    <s v="H"/>
    <s v="P"/>
    <m/>
    <n v="3.9"/>
    <m/>
    <s v="N"/>
    <n v="5000"/>
    <n v="53868"/>
    <m/>
    <m/>
    <n v="0"/>
    <n v="74685"/>
    <m/>
    <m/>
    <s v="B"/>
    <m/>
    <n v="3"/>
    <m/>
    <m/>
    <m/>
    <s v="R-Salmon R/TOMF"/>
    <s v="H-Eagle River H"/>
    <x v="28"/>
    <s v="BC"/>
    <s v="FRTH"/>
    <s v="TOMF"/>
    <s v="N"/>
    <n v="1.3864446424593451"/>
    <m/>
  </r>
  <r>
    <s v="T"/>
    <n v="4.0999999999999996"/>
    <n v="20171204"/>
    <s v="CDFO"/>
    <s v="CDFO"/>
    <n v="3"/>
    <s v="180414"/>
    <n v="0"/>
    <m/>
    <m/>
    <m/>
    <m/>
    <n v="1"/>
    <n v="1"/>
    <x v="13"/>
    <n v="199204"/>
    <n v="19920409"/>
    <s v="2FS  UPFRR0352"/>
    <s v="2FS  UPFRH0155"/>
    <s v="2FS  UPFRS0352"/>
    <x v="1"/>
    <s v="H"/>
    <s v="B"/>
    <m/>
    <n v="6"/>
    <n v="80"/>
    <s v="N"/>
    <n v="5000"/>
    <n v="27221"/>
    <m/>
    <m/>
    <n v="0"/>
    <n v="83697"/>
    <n v="5000"/>
    <n v="939"/>
    <s v="B"/>
    <n v="3.3300000000000003E-2"/>
    <n v="60"/>
    <n v="300"/>
    <m/>
    <s v="SMALL DIAMETER EGGS"/>
    <s v="R-Cariboo R Up"/>
    <s v="H-Quesnel River H"/>
    <x v="25"/>
    <s v="BC"/>
    <s v="FRTH"/>
    <s v="UPFR"/>
    <s v="N"/>
    <n v="3.0747217221997722"/>
    <m/>
  </r>
  <r>
    <s v="N"/>
    <n v="4.0999999999999996"/>
    <n v="20171204"/>
    <s v="CDFO"/>
    <s v="CDFO"/>
    <n v="3"/>
    <s v="!03NOCN8420"/>
    <m/>
    <m/>
    <m/>
    <m/>
    <m/>
    <n v="1"/>
    <n v="2"/>
    <x v="23"/>
    <n v="198506"/>
    <n v="19850609"/>
    <s v="2FS  TOMFR0161"/>
    <s v="2FS  TOMFH0289"/>
    <s v="2FS  TOMFS0161"/>
    <x v="1"/>
    <s v="H"/>
    <s v="P"/>
    <m/>
    <n v="2.5"/>
    <m/>
    <s v="N"/>
    <m/>
    <m/>
    <m/>
    <m/>
    <n v="0"/>
    <n v="83500"/>
    <m/>
    <m/>
    <m/>
    <m/>
    <m/>
    <m/>
    <m/>
    <m/>
    <s v="R-Shuswap R Low"/>
    <s v="H-Kingfisher Creek/ TOMF"/>
    <x v="1"/>
    <s v="BC"/>
    <s v="FRTH"/>
    <s v="TOMF"/>
    <s v="N"/>
    <s v=""/>
    <m/>
  </r>
  <r>
    <s v="N"/>
    <n v="4.0999999999999996"/>
    <n v="20171204"/>
    <s v="CDFO"/>
    <s v="CDFO"/>
    <n v="3"/>
    <s v="!03NOCN9314"/>
    <m/>
    <m/>
    <m/>
    <m/>
    <m/>
    <n v="1"/>
    <n v="1"/>
    <x v="18"/>
    <n v="199406"/>
    <n v="19940609"/>
    <s v="2FS  TOMFR0132"/>
    <s v="2FS  TOMFH0156"/>
    <s v="2FS  TOMFS0132"/>
    <x v="1"/>
    <s v="H"/>
    <s v="P"/>
    <m/>
    <n v="7"/>
    <m/>
    <s v="N"/>
    <m/>
    <m/>
    <m/>
    <m/>
    <n v="0"/>
    <n v="60146"/>
    <m/>
    <m/>
    <s v="B"/>
    <m/>
    <m/>
    <m/>
    <m/>
    <s v="UPPER SALMON RELEASE"/>
    <s v="R-Salmon R/TOMF"/>
    <s v="H-Eagle River H"/>
    <x v="28"/>
    <s v="BC"/>
    <s v="FRTH"/>
    <s v="TOMF"/>
    <s v="N"/>
    <s v=""/>
    <m/>
  </r>
  <r>
    <s v="T"/>
    <n v="4.0999999999999996"/>
    <n v="20171204"/>
    <s v="CDFO"/>
    <s v="CDFO"/>
    <n v="3"/>
    <s v="020313"/>
    <n v="0"/>
    <m/>
    <m/>
    <m/>
    <m/>
    <n v="1"/>
    <n v="2"/>
    <x v="13"/>
    <n v="199205"/>
    <n v="19920518"/>
    <s v="2FS  TOMFR0045"/>
    <s v="2FS  TOMFH0162"/>
    <s v="2FS  TOMFS0045"/>
    <x v="1"/>
    <s v="H"/>
    <s v="P"/>
    <m/>
    <n v="7.4"/>
    <n v="86"/>
    <s v="N"/>
    <n v="5000"/>
    <n v="76220"/>
    <m/>
    <m/>
    <n v="0"/>
    <n v="69247"/>
    <n v="5000"/>
    <n v="383"/>
    <s v="B"/>
    <n v="5.0000000000000001E-3"/>
    <n v="41"/>
    <n v="400"/>
    <m/>
    <m/>
    <s v="R-Raft R"/>
    <s v="H-Clearwater River, Up, H"/>
    <x v="16"/>
    <s v="BC"/>
    <s v="FRTH"/>
    <s v="TOMF"/>
    <s v="N"/>
    <n v="0.90851482550511675"/>
    <m/>
  </r>
  <r>
    <s v="T"/>
    <n v="4.0999999999999996"/>
    <n v="20171204"/>
    <s v="CDFO"/>
    <s v="CDFO"/>
    <n v="3"/>
    <s v="022815"/>
    <n v="0"/>
    <m/>
    <m/>
    <m/>
    <m/>
    <n v="1"/>
    <n v="1"/>
    <x v="23"/>
    <n v="198504"/>
    <n v="19850415"/>
    <s v="2FS  UPFRR0269"/>
    <s v="2FS  UPFRH0155"/>
    <s v="2FS  UPFRS0269"/>
    <x v="1"/>
    <s v="H"/>
    <s v="P"/>
    <m/>
    <n v="5.3"/>
    <m/>
    <s v="N"/>
    <n v="5000"/>
    <n v="26295"/>
    <m/>
    <m/>
    <n v="0"/>
    <n v="1667"/>
    <n v="5000"/>
    <n v="132"/>
    <m/>
    <n v="5.0000000000000001E-3"/>
    <n v="1"/>
    <m/>
    <m/>
    <m/>
    <s v="R-Willow R/UPFR"/>
    <s v="H-Quesnel River H"/>
    <x v="46"/>
    <s v="BC"/>
    <s v="FRTH"/>
    <s v="UPFR"/>
    <s v="N"/>
    <n v="6.3396082905495338E-2"/>
    <m/>
  </r>
  <r>
    <s v="N"/>
    <n v="4.0999999999999996"/>
    <n v="20171204"/>
    <s v="CDFO"/>
    <s v="CDFO"/>
    <n v="3"/>
    <s v="!03NOCN9383"/>
    <m/>
    <m/>
    <m/>
    <m/>
    <m/>
    <n v="1"/>
    <n v="1"/>
    <x v="18"/>
    <n v="199410"/>
    <n v="19941003"/>
    <s v="2FS  TOMMR1387"/>
    <s v="2FS  TOMMH0160"/>
    <s v="2FS  TOMMS1387"/>
    <x v="2"/>
    <s v="H"/>
    <s v="B"/>
    <m/>
    <n v="11.9"/>
    <n v="105"/>
    <s v="N"/>
    <m/>
    <m/>
    <m/>
    <m/>
    <n v="0"/>
    <n v="6136"/>
    <m/>
    <m/>
    <s v="W"/>
    <m/>
    <m/>
    <m/>
    <m/>
    <m/>
    <s v="R-Coldwater R"/>
    <s v="H-Spius Creek H"/>
    <x v="17"/>
    <s v="BC"/>
    <s v="FRTH"/>
    <s v="TOMM"/>
    <s v="N"/>
    <s v=""/>
    <m/>
  </r>
  <r>
    <s v="N"/>
    <n v="4.0999999999999996"/>
    <n v="20171204"/>
    <s v="CDFO"/>
    <s v="CDFO"/>
    <n v="3"/>
    <s v="!03NOCN8719"/>
    <m/>
    <m/>
    <m/>
    <m/>
    <m/>
    <n v="1"/>
    <n v="2"/>
    <x v="5"/>
    <n v="198804"/>
    <n v="19880425"/>
    <s v="2FS  UPFRR0155"/>
    <s v="2FS  UPFRH0155"/>
    <s v="2FS  UPFRS0155"/>
    <x v="1"/>
    <s v="H"/>
    <s v="B"/>
    <m/>
    <n v="3.5"/>
    <m/>
    <s v="N"/>
    <m/>
    <m/>
    <m/>
    <m/>
    <n v="0"/>
    <n v="202635"/>
    <m/>
    <m/>
    <m/>
    <m/>
    <m/>
    <m/>
    <m/>
    <s v="REARED PARTLY AT CLEARWATER"/>
    <s v="R-Quesnel R"/>
    <s v="H-Quesnel River H"/>
    <x v="5"/>
    <s v="BC"/>
    <s v="FRTH"/>
    <s v="UPFR"/>
    <s v="N"/>
    <s v=""/>
    <m/>
  </r>
  <r>
    <s v="T"/>
    <n v="4.0999999999999996"/>
    <n v="20171204"/>
    <s v="CDFO"/>
    <s v="CDFO"/>
    <n v="3"/>
    <s v="023624"/>
    <n v="0"/>
    <m/>
    <m/>
    <m/>
    <m/>
    <n v="1"/>
    <n v="1"/>
    <x v="3"/>
    <n v="198605"/>
    <n v="19860502"/>
    <s v="2FS  UPFRR0263"/>
    <s v="2FS  UPFRH0155"/>
    <s v="2FS  UPFRS0263"/>
    <x v="1"/>
    <s v="H"/>
    <s v="P"/>
    <m/>
    <n v="3.1"/>
    <m/>
    <s v="N"/>
    <n v="5000"/>
    <n v="25730"/>
    <m/>
    <m/>
    <n v="0"/>
    <n v="11455"/>
    <n v="5000"/>
    <n v="131"/>
    <m/>
    <n v="5.1000000000000004E-3"/>
    <n v="1"/>
    <m/>
    <m/>
    <m/>
    <s v="R-Bowron R"/>
    <s v="H-Quesnel River H"/>
    <x v="26"/>
    <s v="BC"/>
    <s v="FRTH"/>
    <s v="UPFR"/>
    <s v="N"/>
    <n v="0.44520015546055186"/>
    <m/>
  </r>
  <r>
    <s v="T"/>
    <n v="4.0999999999999996"/>
    <n v="20171204"/>
    <s v="CDFO"/>
    <s v="CDFO"/>
    <n v="3"/>
    <s v="023019"/>
    <n v="0"/>
    <m/>
    <m/>
    <m/>
    <m/>
    <n v="1"/>
    <n v="1"/>
    <x v="23"/>
    <n v="198504"/>
    <n v="19850412"/>
    <s v="2FS  UPFRR0352"/>
    <s v="2FS  UPFRH0155"/>
    <s v="2FS  UPFRS0352"/>
    <x v="1"/>
    <s v="H"/>
    <s v="B"/>
    <m/>
    <n v="4"/>
    <m/>
    <s v="N"/>
    <n v="5000"/>
    <n v="27245"/>
    <m/>
    <m/>
    <n v="0"/>
    <n v="409"/>
    <n v="5000"/>
    <n v="55"/>
    <s v="B"/>
    <n v="2E-3"/>
    <n v="1"/>
    <m/>
    <m/>
    <s v="TIME OF RELEASE-MID. SEE 023018-23."/>
    <s v="R-Cariboo R Up"/>
    <s v="H-Quesnel River H"/>
    <x v="25"/>
    <s v="BC"/>
    <s v="FRTH"/>
    <s v="UPFR"/>
    <s v="N"/>
    <n v="1.5011928794274178E-2"/>
    <m/>
  </r>
  <r>
    <s v="T"/>
    <n v="4.0999999999999996"/>
    <n v="20171204"/>
    <s v="CDFO"/>
    <s v="CDFO"/>
    <n v="3"/>
    <s v="022434"/>
    <n v="0"/>
    <m/>
    <m/>
    <m/>
    <m/>
    <n v="1"/>
    <n v="2"/>
    <x v="15"/>
    <n v="198304"/>
    <n v="19830415"/>
    <s v="2FS  UPFRR0155"/>
    <s v="2FS  UPFRH0155"/>
    <s v="2FS  UPFRS0155"/>
    <x v="2"/>
    <s v="H"/>
    <s v="B"/>
    <m/>
    <n v="2.2999999999999998"/>
    <m/>
    <s v="N"/>
    <n v="5000"/>
    <n v="51401"/>
    <m/>
    <m/>
    <n v="5000"/>
    <n v="519"/>
    <m/>
    <m/>
    <m/>
    <n v="0.01"/>
    <n v="29"/>
    <m/>
    <m/>
    <s v="FLESH COLOUR HYBRID"/>
    <s v="R-Quesnel R"/>
    <s v="H-Quesnel River H"/>
    <x v="5"/>
    <s v="BC"/>
    <s v="FRTH"/>
    <s v="UPFR"/>
    <s v="N"/>
    <n v="1.0097079823349741E-2"/>
    <m/>
  </r>
  <r>
    <s v="T"/>
    <n v="4.0999999999999996"/>
    <n v="20171204"/>
    <s v="CDFO"/>
    <s v="CDFO"/>
    <n v="3"/>
    <s v="020754"/>
    <n v="0"/>
    <m/>
    <m/>
    <m/>
    <m/>
    <n v="1"/>
    <n v="1"/>
    <x v="28"/>
    <n v="199104"/>
    <n v="19910425"/>
    <s v="2FS  UPFRR2311"/>
    <s v="2FS  UPFRH0155"/>
    <s v="2FS  UPFRS2311"/>
    <x v="1"/>
    <s v="H"/>
    <s v="B"/>
    <m/>
    <n v="4.8"/>
    <n v="76"/>
    <s v="N"/>
    <n v="5000"/>
    <n v="25068"/>
    <m/>
    <m/>
    <n v="0"/>
    <n v="11602"/>
    <n v="5000"/>
    <n v="162"/>
    <s v="B"/>
    <n v="6.4000000000000003E-3"/>
    <n v="1"/>
    <n v="600"/>
    <m/>
    <s v="AMBIENT WATER INCUBATION. SEE 020755-020759"/>
    <s v="R-West Road R"/>
    <s v="H-Quesnel River H"/>
    <x v="45"/>
    <s v="BC"/>
    <s v="FRTH"/>
    <s v="UPFR"/>
    <s v="N"/>
    <n v="0.46282112653582258"/>
    <m/>
  </r>
  <r>
    <s v="T"/>
    <n v="4.0999999999999996"/>
    <n v="20171204"/>
    <s v="CDFO"/>
    <s v="CDFO"/>
    <n v="3"/>
    <s v="020757"/>
    <n v="0"/>
    <m/>
    <m/>
    <m/>
    <m/>
    <n v="1"/>
    <n v="1"/>
    <x v="28"/>
    <n v="199104"/>
    <n v="19910423"/>
    <s v="2FS  UPFRR2311"/>
    <s v="2FS  UPFRH0155"/>
    <s v="2FS  UPFRS2311"/>
    <x v="1"/>
    <s v="H"/>
    <s v="B"/>
    <m/>
    <n v="6"/>
    <n v="82"/>
    <s v="N"/>
    <n v="5000"/>
    <n v="22790"/>
    <m/>
    <m/>
    <n v="5000"/>
    <n v="465"/>
    <n v="0"/>
    <n v="417"/>
    <s v="C"/>
    <n v="0.02"/>
    <n v="30"/>
    <n v="100"/>
    <m/>
    <s v="ACCELERATED INCUBATION. SEE ALSO 020754-020759."/>
    <s v="R-West Road R"/>
    <s v="H-Quesnel River H"/>
    <x v="45"/>
    <s v="BC"/>
    <s v="FRTH"/>
    <s v="UPFR"/>
    <s v="N"/>
    <n v="2.0403685827117157E-2"/>
    <m/>
  </r>
  <r>
    <s v="T"/>
    <n v="4.0999999999999996"/>
    <n v="20171204"/>
    <s v="CDFO"/>
    <s v="CDFO"/>
    <n v="3"/>
    <s v="020758"/>
    <n v="0"/>
    <m/>
    <m/>
    <m/>
    <m/>
    <n v="1"/>
    <n v="1"/>
    <x v="28"/>
    <n v="199104"/>
    <n v="19910423"/>
    <s v="2FS  UPFRR2311"/>
    <s v="2FS  UPFRH0155"/>
    <s v="2FS  UPFRS2311"/>
    <x v="1"/>
    <s v="H"/>
    <s v="B"/>
    <m/>
    <n v="6"/>
    <n v="82"/>
    <s v="N"/>
    <n v="5000"/>
    <n v="22009"/>
    <m/>
    <m/>
    <n v="5000"/>
    <n v="449"/>
    <n v="0"/>
    <n v="403"/>
    <s v="C"/>
    <n v="0.02"/>
    <n v="30"/>
    <n v="100"/>
    <m/>
    <s v="ACCELERATED INCUBATION.  SEE ALSO 020754-020759"/>
    <s v="R-West Road R"/>
    <s v="H-Quesnel River H"/>
    <x v="45"/>
    <s v="BC"/>
    <s v="FRTH"/>
    <s v="UPFR"/>
    <s v="N"/>
    <n v="2.0400745149711481E-2"/>
    <m/>
  </r>
  <r>
    <s v="T"/>
    <n v="4.0999999999999996"/>
    <n v="20171204"/>
    <s v="CDFO"/>
    <s v="CDFO"/>
    <n v="3"/>
    <s v="024227"/>
    <n v="0"/>
    <m/>
    <m/>
    <m/>
    <m/>
    <n v="1"/>
    <n v="2"/>
    <x v="9"/>
    <n v="198704"/>
    <n v="19870427"/>
    <s v="2FS  UPFRR2737"/>
    <s v="2FS  UPFRH0155"/>
    <s v="2FS  UPFRS2737"/>
    <x v="1"/>
    <s v="H"/>
    <s v="P"/>
    <m/>
    <n v="3.4"/>
    <m/>
    <s v="N"/>
    <n v="5000"/>
    <n v="26375"/>
    <m/>
    <m/>
    <n v="0"/>
    <n v="7506"/>
    <n v="5000"/>
    <n v="144"/>
    <m/>
    <n v="5.4000000000000003E-3"/>
    <n v="1"/>
    <m/>
    <m/>
    <s v="3 REL. SITES ON LOWER CARIBOO"/>
    <s v="R-Cariboo R Low"/>
    <s v="H-Quesnel River H"/>
    <x v="39"/>
    <s v="BC"/>
    <s v="FRTH"/>
    <s v="UPFR"/>
    <s v="N"/>
    <n v="0.2845876777251185"/>
    <m/>
  </r>
  <r>
    <s v="T"/>
    <n v="4.0999999999999996"/>
    <n v="20171204"/>
    <s v="CDFO"/>
    <s v="CDFO"/>
    <n v="3"/>
    <s v="023243"/>
    <n v="0"/>
    <m/>
    <m/>
    <m/>
    <m/>
    <n v="1"/>
    <n v="2"/>
    <x v="23"/>
    <n v="198510"/>
    <n v="19851001"/>
    <s v="2FS  TOMFR0156"/>
    <s v="2FS  TOMFH0156"/>
    <s v="2FS  TOMFS0156"/>
    <x v="2"/>
    <s v="H"/>
    <s v="B"/>
    <m/>
    <n v="11.6"/>
    <m/>
    <s v="N"/>
    <n v="5000"/>
    <n v="43021"/>
    <m/>
    <m/>
    <m/>
    <m/>
    <m/>
    <m/>
    <m/>
    <m/>
    <n v="1"/>
    <m/>
    <m/>
    <s v="TIME OF RELEASE:FALL. SEE 023244(FALL), 023261-62,023037(SM), 023303(1+)"/>
    <s v="R-Eagle R"/>
    <s v="H-Eagle River H"/>
    <x v="6"/>
    <s v="BC"/>
    <s v="FRTH"/>
    <s v="TOMF"/>
    <s v="N"/>
    <n v="0"/>
    <m/>
  </r>
  <r>
    <s v="T"/>
    <n v="4.0999999999999996"/>
    <n v="20171204"/>
    <s v="CDFO"/>
    <s v="CDFO"/>
    <n v="3"/>
    <s v="023244"/>
    <n v="0"/>
    <m/>
    <m/>
    <m/>
    <m/>
    <n v="1"/>
    <n v="2"/>
    <x v="23"/>
    <n v="198510"/>
    <n v="19851001"/>
    <s v="2FS  TOMFR0156"/>
    <s v="2FS  TOMFH0156"/>
    <s v="2FS  TOMFS0156"/>
    <x v="2"/>
    <s v="H"/>
    <s v="B"/>
    <m/>
    <n v="11.6"/>
    <m/>
    <s v="N"/>
    <n v="5000"/>
    <n v="40526"/>
    <m/>
    <m/>
    <m/>
    <m/>
    <m/>
    <m/>
    <m/>
    <m/>
    <n v="1"/>
    <m/>
    <m/>
    <s v="TIME OF RELEASE:FALL, SEE 023243(FALL), 023261-62,023037(SM),023303(1+)"/>
    <s v="R-Eagle R"/>
    <s v="H-Eagle River H"/>
    <x v="6"/>
    <s v="BC"/>
    <s v="FRTH"/>
    <s v="TOMF"/>
    <s v="N"/>
    <n v="0"/>
    <m/>
  </r>
  <r>
    <s v="T"/>
    <n v="4.0999999999999996"/>
    <n v="20171204"/>
    <s v="CDFO"/>
    <s v="CDFO"/>
    <n v="3"/>
    <s v="025747"/>
    <n v="0"/>
    <m/>
    <m/>
    <m/>
    <m/>
    <n v="1"/>
    <n v="3"/>
    <x v="17"/>
    <n v="19890524"/>
    <n v="19890601"/>
    <s v="2FS  LWFRR0107"/>
    <s v="2FS  LWFRH0107"/>
    <s v="2FS  LWFRS0107"/>
    <x v="1"/>
    <s v="H"/>
    <s v="P"/>
    <m/>
    <n v="5.9"/>
    <m/>
    <s v="N"/>
    <n v="5000"/>
    <n v="25845"/>
    <m/>
    <m/>
    <n v="0"/>
    <n v="296864"/>
    <n v="5000"/>
    <n v="247"/>
    <s v="B"/>
    <n v="9.4999999999999998E-3"/>
    <n v="1"/>
    <m/>
    <m/>
    <m/>
    <s v="R-Chilliwack R"/>
    <s v="H-Chilliwack River H"/>
    <x v="9"/>
    <s v="BC"/>
    <s v="FRTH"/>
    <s v="LWFR"/>
    <s v="N"/>
    <n v="11.48632230605533"/>
    <m/>
  </r>
  <r>
    <s v="T"/>
    <n v="4.0999999999999996"/>
    <n v="20171204"/>
    <s v="CDFO"/>
    <s v="CDFO"/>
    <n v="3"/>
    <s v="024707"/>
    <n v="0"/>
    <m/>
    <m/>
    <m/>
    <m/>
    <n v="1"/>
    <n v="1"/>
    <x v="9"/>
    <n v="19880308"/>
    <n v="19880309"/>
    <s v="2FS  TOMMR0252"/>
    <s v="2FS  TOMMH0160"/>
    <s v="2FS  TOMMS0252"/>
    <x v="3"/>
    <s v="H"/>
    <s v="B"/>
    <m/>
    <n v="12"/>
    <n v="101"/>
    <s v="N"/>
    <n v="5000"/>
    <n v="24956"/>
    <m/>
    <m/>
    <n v="0"/>
    <n v="21030"/>
    <n v="5000"/>
    <n v="614"/>
    <s v="W"/>
    <n v="2.4E-2"/>
    <n v="1"/>
    <m/>
    <m/>
    <s v="TIME OF RELEASE"/>
    <s v="R-Bonaparte R"/>
    <s v="H-Spius Creek H"/>
    <x v="4"/>
    <s v="BC"/>
    <s v="FRTH"/>
    <s v="TOMM"/>
    <s v="N"/>
    <n v="0.84268312229523967"/>
    <m/>
  </r>
  <r>
    <s v="N"/>
    <n v="4.0999999999999996"/>
    <n v="20171204"/>
    <s v="CDFO"/>
    <s v="CDFO"/>
    <n v="3"/>
    <s v="!03NOCN1395"/>
    <m/>
    <m/>
    <m/>
    <m/>
    <m/>
    <n v="1"/>
    <n v="1"/>
    <x v="35"/>
    <n v="20140520"/>
    <n v="20140520"/>
    <s v="2FS  TOMMR1387"/>
    <s v="2FS  TOMMH0160"/>
    <s v="2FS  TOMMS1387"/>
    <x v="2"/>
    <s v="H"/>
    <s v="P"/>
    <s v="FR"/>
    <n v="1.82"/>
    <n v="52"/>
    <s v="N"/>
    <m/>
    <m/>
    <m/>
    <m/>
    <n v="0"/>
    <n v="4154"/>
    <m/>
    <m/>
    <s v="B"/>
    <m/>
    <m/>
    <m/>
    <m/>
    <m/>
    <s v="R-Coldwater R"/>
    <s v="H-Spius Creek H"/>
    <x v="17"/>
    <s v="BC"/>
    <s v="FRTH"/>
    <s v="TOMM"/>
    <s v="N"/>
    <s v=""/>
    <m/>
  </r>
  <r>
    <s v="T"/>
    <n v="4.0999999999999996"/>
    <n v="20171204"/>
    <s v="CDFO"/>
    <s v="CDFO"/>
    <n v="3"/>
    <s v="181918"/>
    <n v="0"/>
    <m/>
    <m/>
    <m/>
    <m/>
    <n v="1"/>
    <n v="1"/>
    <x v="8"/>
    <n v="20120419"/>
    <n v="20120424"/>
    <s v="2FS  TOMMR0253"/>
    <s v="2FS  TOMMH0160"/>
    <s v="2FS  TOMMS0253"/>
    <x v="3"/>
    <s v="H"/>
    <s v="P"/>
    <s v="FR"/>
    <n v="14.3"/>
    <n v="107"/>
    <s v="N"/>
    <n v="5000"/>
    <n v="8870"/>
    <m/>
    <m/>
    <n v="0"/>
    <n v="209"/>
    <n v="5000"/>
    <n v="101"/>
    <s v="B"/>
    <n v="1.0999999999999999E-2"/>
    <m/>
    <m/>
    <m/>
    <s v="BKD in this release group"/>
    <s v="R-Nicola R"/>
    <s v="H-Spius Creek H"/>
    <x v="7"/>
    <s v="BC"/>
    <s v="FRTH"/>
    <s v="TOMM"/>
    <s v="N"/>
    <n v="2.3562570462232243E-2"/>
    <m/>
  </r>
  <r>
    <s v="T"/>
    <n v="4.0999999999999996"/>
    <n v="20171204"/>
    <s v="CDFO"/>
    <s v="CDFO"/>
    <n v="3"/>
    <s v="181910"/>
    <n v="0"/>
    <m/>
    <m/>
    <m/>
    <m/>
    <n v="1"/>
    <n v="2"/>
    <x v="25"/>
    <n v="20020530"/>
    <n v="20020530"/>
    <s v="2FS  LWFRR1155"/>
    <s v="2FS  LWFRH0150"/>
    <s v="2FS  LWFRS1155"/>
    <x v="1"/>
    <s v="H"/>
    <s v="P"/>
    <m/>
    <n v="6.9"/>
    <n v="86"/>
    <s v="N"/>
    <n v="5000"/>
    <n v="20475"/>
    <m/>
    <m/>
    <n v="0"/>
    <n v="19626"/>
    <n v="5000"/>
    <n v="137"/>
    <s v="B"/>
    <n v="6.6E-3"/>
    <n v="2"/>
    <n v="300"/>
    <m/>
    <s v="NATIVE LOWER FRASER SUMMER RED CHINOOK."/>
    <s v="R-Maria Sl"/>
    <s v="H-Inch Creek H"/>
    <x v="23"/>
    <s v="BC"/>
    <s v="FRTH"/>
    <s v="LWFR"/>
    <s v="N"/>
    <n v="0.9585347985347985"/>
    <m/>
  </r>
  <r>
    <s v="T"/>
    <n v="4.0999999999999996"/>
    <n v="20171204"/>
    <s v="CDFO"/>
    <s v="CDFO"/>
    <n v="3"/>
    <s v="181915"/>
    <n v="0"/>
    <m/>
    <m/>
    <m/>
    <m/>
    <n v="1"/>
    <n v="1"/>
    <x v="21"/>
    <n v="20050429"/>
    <n v="20050502"/>
    <s v="2FS  TOMMR0253"/>
    <s v="2FS  TOMMH0160"/>
    <s v="2FS  TOMMS0253"/>
    <x v="3"/>
    <s v="H"/>
    <s v="P"/>
    <m/>
    <n v="16"/>
    <n v="112"/>
    <s v="N"/>
    <n v="5000"/>
    <n v="22223"/>
    <m/>
    <m/>
    <n v="0"/>
    <n v="19988"/>
    <n v="5000"/>
    <n v="293"/>
    <s v="W"/>
    <n v="1.2999999999999999E-2"/>
    <n v="30"/>
    <n v="300"/>
    <m/>
    <s v="SEE ALSO 181916, 181917 &amp; 184050-51."/>
    <s v="R-Nicola R"/>
    <s v="H-Spius Creek H"/>
    <x v="7"/>
    <s v="BC"/>
    <s v="FRTH"/>
    <s v="TOMM"/>
    <s v="N"/>
    <n v="0.89942852000179996"/>
    <m/>
  </r>
  <r>
    <s v="T"/>
    <n v="4.0999999999999996"/>
    <n v="20171204"/>
    <s v="CDFO"/>
    <s v="CDFO"/>
    <n v="3"/>
    <s v="182847"/>
    <n v="0"/>
    <m/>
    <m/>
    <m/>
    <m/>
    <n v="1"/>
    <n v="3"/>
    <x v="32"/>
    <n v="19970520"/>
    <n v="19970522"/>
    <s v="2FS  LWFRR0154"/>
    <s v="2FS  LWFRH0154"/>
    <s v="2FS  LWFRS0107"/>
    <x v="2"/>
    <s v="H"/>
    <s v="B"/>
    <m/>
    <n v="1.8"/>
    <n v="56"/>
    <s v="N"/>
    <n v="5000"/>
    <n v="50954"/>
    <m/>
    <m/>
    <n v="0"/>
    <n v="1193107"/>
    <n v="5000"/>
    <n v="25"/>
    <s v="B"/>
    <n v="5.0000000000000001E-4"/>
    <n v="31"/>
    <n v="1980"/>
    <m/>
    <s v="HARRISON FALL MALES X CHILLIWACK FALL FEMALES"/>
    <s v="R-Chehalis R"/>
    <s v="H-Chehalis River H"/>
    <x v="9"/>
    <s v="BC"/>
    <s v="FRTH"/>
    <s v="LWFR"/>
    <s v="N"/>
    <n v="23.415374651646584"/>
    <m/>
  </r>
  <r>
    <s v="T"/>
    <n v="4.0999999999999996"/>
    <n v="20171204"/>
    <s v="CDFO"/>
    <s v="CDFO"/>
    <n v="3"/>
    <s v="181383"/>
    <n v="12"/>
    <m/>
    <m/>
    <m/>
    <m/>
    <n v="1"/>
    <n v="2"/>
    <x v="8"/>
    <n v="20110511"/>
    <n v="20110513"/>
    <s v="2FS  TOMFR0161"/>
    <s v="2FS  TOMFH1958"/>
    <s v="2FS  TOMFS0161"/>
    <x v="1"/>
    <s v="H"/>
    <s v="P"/>
    <s v="FR"/>
    <n v="5.96"/>
    <n v="80"/>
    <s v="N"/>
    <n v="5000"/>
    <n v="55240"/>
    <m/>
    <m/>
    <n v="0"/>
    <n v="4777"/>
    <n v="5000"/>
    <n v="1127"/>
    <s v="B"/>
    <n v="0.02"/>
    <n v="33"/>
    <n v="200"/>
    <m/>
    <s v="See also tag groups 181196-181198,181381-181382, 181384-181386, 181585"/>
    <s v="R-Shuswap R Low"/>
    <s v="H-Shuswap River, Middle,"/>
    <x v="1"/>
    <s v="BC"/>
    <s v="FRTH"/>
    <s v="TOMF"/>
    <s v="N"/>
    <n v="8.6477190441708901E-2"/>
    <m/>
  </r>
  <r>
    <s v="N"/>
    <n v="4.0999999999999996"/>
    <n v="20171204"/>
    <s v="CDFO"/>
    <s v="CDFO"/>
    <n v="3"/>
    <s v="!03NOCN9894"/>
    <m/>
    <m/>
    <m/>
    <m/>
    <m/>
    <n v="1"/>
    <n v="1"/>
    <x v="19"/>
    <n v="19990421"/>
    <n v="19990421"/>
    <s v="2FS  TOMMR1387"/>
    <s v="2FS  TOMMH0160"/>
    <s v="2FS  TOMMS1387"/>
    <x v="2"/>
    <s v="H"/>
    <s v="P"/>
    <m/>
    <n v="1.4"/>
    <n v="50"/>
    <m/>
    <m/>
    <m/>
    <m/>
    <m/>
    <n v="0"/>
    <n v="5435"/>
    <m/>
    <m/>
    <s v="W"/>
    <m/>
    <m/>
    <m/>
    <m/>
    <m/>
    <s v="R-Coldwater R"/>
    <s v="H-Spius Creek H"/>
    <x v="17"/>
    <s v="BC"/>
    <s v="FRTH"/>
    <s v="TOMM"/>
    <s v="N"/>
    <s v=""/>
    <m/>
  </r>
  <r>
    <s v="T"/>
    <n v="4.0999999999999996"/>
    <n v="20171204"/>
    <s v="CDFO"/>
    <s v="CDFO"/>
    <n v="3"/>
    <s v="185706"/>
    <n v="12"/>
    <m/>
    <m/>
    <s v="D"/>
    <s v="032007H00000394"/>
    <n v="1"/>
    <n v="3"/>
    <x v="22"/>
    <n v="20070516"/>
    <n v="20070523"/>
    <s v="2FS  LWFRR0107"/>
    <s v="2FS  LWFRH0107"/>
    <s v="2FS  LWFRS0107"/>
    <x v="1"/>
    <s v="H"/>
    <s v="P"/>
    <m/>
    <n v="5.93"/>
    <m/>
    <s v="N"/>
    <n v="5000"/>
    <n v="23993"/>
    <m/>
    <m/>
    <n v="0"/>
    <n v="133810"/>
    <n v="5000"/>
    <n v="902"/>
    <s v="B"/>
    <n v="3.6200000000000003E-2"/>
    <n v="36"/>
    <n v="535"/>
    <m/>
    <s v="DIT: ADCWT. SEE 185708,185710,185657-59,185607,185609"/>
    <s v="R-Chilliwack R"/>
    <s v="H-Chilliwack River H"/>
    <x v="9"/>
    <s v="BC"/>
    <s v="FRTH"/>
    <s v="LWFR"/>
    <s v="N"/>
    <n v="5.5770433042970868"/>
    <m/>
  </r>
  <r>
    <s v="T"/>
    <n v="4.0999999999999996"/>
    <n v="20171204"/>
    <s v="CDFO"/>
    <s v="CDFO"/>
    <n v="3"/>
    <s v="180385"/>
    <n v="12"/>
    <m/>
    <m/>
    <m/>
    <m/>
    <n v="1"/>
    <n v="2"/>
    <x v="10"/>
    <n v="20090514"/>
    <n v="20090515"/>
    <s v="2FS  TOMFR0161"/>
    <s v="2FS  TOMFH1958"/>
    <s v="2FS  TOMFS0161"/>
    <x v="1"/>
    <s v="H"/>
    <s v="P"/>
    <m/>
    <n v="4.8"/>
    <n v="75"/>
    <s v="N"/>
    <n v="5000"/>
    <n v="25382"/>
    <m/>
    <m/>
    <n v="0"/>
    <n v="25339"/>
    <n v="5000"/>
    <n v="785"/>
    <s v="B"/>
    <n v="0.03"/>
    <n v="16"/>
    <n v="200"/>
    <m/>
    <s v="ALSO SEE TAGCODES 180276-77 &amp; 180380-84."/>
    <s v="R-Shuswap R Low"/>
    <s v="H-Shuswap River, Middle,"/>
    <x v="1"/>
    <s v="BC"/>
    <s v="FRTH"/>
    <s v="TOMF"/>
    <s v="N"/>
    <n v="0.99830588606098813"/>
    <m/>
  </r>
  <r>
    <s v="N"/>
    <n v="4.0999999999999996"/>
    <n v="20171204"/>
    <s v="CDFO"/>
    <s v="CDFO"/>
    <n v="3"/>
    <s v="!03NOCN0974"/>
    <m/>
    <m/>
    <m/>
    <m/>
    <m/>
    <n v="1"/>
    <n v="1"/>
    <x v="31"/>
    <n v="20100527"/>
    <n v="20100527"/>
    <s v="2FS  TOMMR0253"/>
    <s v="2FS  TOMMH0160"/>
    <s v="2FS  TOMMS0253"/>
    <x v="2"/>
    <s v="H"/>
    <s v="P"/>
    <m/>
    <n v="1.44"/>
    <n v="50"/>
    <s v="N"/>
    <m/>
    <m/>
    <m/>
    <m/>
    <n v="0"/>
    <n v="5620"/>
    <m/>
    <m/>
    <s v="B"/>
    <m/>
    <m/>
    <m/>
    <m/>
    <m/>
    <s v="R-Nicola R"/>
    <s v="H-Spius Creek H"/>
    <x v="7"/>
    <s v="BC"/>
    <s v="FRTH"/>
    <s v="TOMM"/>
    <s v="N"/>
    <s v=""/>
    <m/>
  </r>
  <r>
    <s v="N"/>
    <n v="4.0999999999999996"/>
    <n v="20171204"/>
    <s v="CDFO"/>
    <s v="CDFO"/>
    <n v="3"/>
    <s v="!03NOCN0978"/>
    <m/>
    <m/>
    <m/>
    <m/>
    <m/>
    <n v="1"/>
    <n v="3"/>
    <x v="31"/>
    <n v="20100630"/>
    <n v="20100703"/>
    <s v="2FS  LWFRR0499"/>
    <s v="2FS  LWFRH0499"/>
    <s v="2FS  LWFRS0107"/>
    <x v="1"/>
    <s v="H"/>
    <s v="P"/>
    <m/>
    <n v="3.33"/>
    <m/>
    <s v="N"/>
    <m/>
    <m/>
    <m/>
    <m/>
    <n v="0"/>
    <n v="45000"/>
    <m/>
    <m/>
    <m/>
    <m/>
    <m/>
    <m/>
    <m/>
    <m/>
    <s v="R-Coquitlam R"/>
    <s v="H-Coquitlam River H"/>
    <x v="9"/>
    <s v="BC"/>
    <s v="FRTH"/>
    <s v="LWFR"/>
    <s v="N"/>
    <s v=""/>
    <m/>
  </r>
  <r>
    <s v="T"/>
    <n v="4.0999999999999996"/>
    <n v="20171204"/>
    <s v="CDFO"/>
    <s v="CDFO"/>
    <n v="3"/>
    <s v="180246"/>
    <n v="0"/>
    <m/>
    <m/>
    <m/>
    <m/>
    <n v="1"/>
    <n v="1"/>
    <x v="4"/>
    <n v="19930706"/>
    <n v="19930707"/>
    <s v="2FS  TOMFR0132"/>
    <s v="2FS  TOMFH0156"/>
    <s v="2FS  TOMFS0132"/>
    <x v="1"/>
    <s v="H"/>
    <s v="B"/>
    <m/>
    <n v="7.2"/>
    <m/>
    <s v="N"/>
    <n v="5000"/>
    <n v="20264"/>
    <m/>
    <m/>
    <n v="0"/>
    <n v="3864"/>
    <m/>
    <m/>
    <s v="B"/>
    <m/>
    <n v="1"/>
    <n v="100"/>
    <m/>
    <s v="UPPER SALMON RELEASE.COMBINE WITH 020133"/>
    <s v="R-Salmon R/TOMF"/>
    <s v="H-Eagle River H"/>
    <x v="28"/>
    <s v="BC"/>
    <s v="FRTH"/>
    <s v="TOMF"/>
    <s v="N"/>
    <n v="0.19068298460323727"/>
    <m/>
  </r>
  <r>
    <s v="T"/>
    <n v="4.0999999999999996"/>
    <n v="20171204"/>
    <s v="CDFO"/>
    <s v="CDFO"/>
    <n v="3"/>
    <s v="180483"/>
    <n v="12"/>
    <m/>
    <m/>
    <s v="D"/>
    <s v="032009H00000399"/>
    <n v="1"/>
    <n v="3"/>
    <x v="10"/>
    <n v="20090519"/>
    <n v="20090608"/>
    <s v="2FS  LWFRR0107"/>
    <s v="2FS  LWFRH0107"/>
    <s v="2FS  LWFRS0107"/>
    <x v="1"/>
    <s v="H"/>
    <s v="P"/>
    <m/>
    <n v="5.2"/>
    <m/>
    <s v="N"/>
    <n v="0"/>
    <n v="49914"/>
    <m/>
    <m/>
    <n v="0"/>
    <n v="236077"/>
    <m/>
    <m/>
    <s v="B"/>
    <m/>
    <n v="41"/>
    <n v="1000"/>
    <m/>
    <s v="CWT ONLY OF DIT PAIR. SEE 180482 FOR ADCWT."/>
    <s v="R-Chilliwack R"/>
    <s v="H-Chilliwack River H"/>
    <x v="9"/>
    <s v="BC"/>
    <s v="FRTH"/>
    <s v="LWFR"/>
    <s v="N"/>
    <n v="4.7296750410706414"/>
    <m/>
  </r>
  <r>
    <s v="N"/>
    <n v="4.0999999999999996"/>
    <n v="20171204"/>
    <s v="CDFO"/>
    <s v="CDFO"/>
    <n v="3"/>
    <s v="!03NOCN0648"/>
    <m/>
    <m/>
    <m/>
    <m/>
    <m/>
    <n v="1"/>
    <n v="3"/>
    <x v="22"/>
    <n v="20070603"/>
    <n v="20070606"/>
    <s v="2FS  LWFRR0499"/>
    <s v="2FS  LWFRH0499"/>
    <s v="2FS  LWFRS0107"/>
    <x v="1"/>
    <s v="H"/>
    <s v="P"/>
    <m/>
    <n v="1.6"/>
    <m/>
    <s v="N"/>
    <m/>
    <m/>
    <m/>
    <m/>
    <n v="0"/>
    <n v="93500"/>
    <m/>
    <m/>
    <s v="B"/>
    <m/>
    <m/>
    <m/>
    <m/>
    <m/>
    <s v="R-Coquitlam R"/>
    <s v="H-Coquitlam River H"/>
    <x v="9"/>
    <s v="BC"/>
    <s v="FRTH"/>
    <s v="LWFR"/>
    <s v="N"/>
    <s v=""/>
    <m/>
  </r>
  <r>
    <s v="N"/>
    <n v="4.0999999999999996"/>
    <n v="20171204"/>
    <s v="CDFO"/>
    <s v="CDFO"/>
    <n v="3"/>
    <s v="!03NOCN8424"/>
    <m/>
    <m/>
    <m/>
    <m/>
    <m/>
    <n v="1"/>
    <n v="1"/>
    <x v="23"/>
    <n v="19850618"/>
    <n v="19850618"/>
    <s v="2FS  UPFRR1304"/>
    <s v="2FS  UPFRH1304"/>
    <s v="2FS  UPFRS1304"/>
    <x v="1"/>
    <s v="H"/>
    <s v="P"/>
    <m/>
    <n v="5"/>
    <m/>
    <s v="N"/>
    <m/>
    <m/>
    <m/>
    <m/>
    <n v="0"/>
    <n v="5500"/>
    <m/>
    <m/>
    <m/>
    <m/>
    <m/>
    <m/>
    <m/>
    <m/>
    <s v="R-Chilako R"/>
    <s v="H-Chilako River H"/>
    <x v="47"/>
    <s v="BC"/>
    <s v="FRTH"/>
    <s v="UPFR"/>
    <s v="N"/>
    <s v=""/>
    <m/>
  </r>
  <r>
    <s v="T"/>
    <n v="4.0999999999999996"/>
    <n v="20171204"/>
    <s v="CDFO"/>
    <s v="CDFO"/>
    <n v="3"/>
    <s v="186338"/>
    <n v="12"/>
    <m/>
    <m/>
    <m/>
    <m/>
    <n v="1"/>
    <n v="2"/>
    <x v="31"/>
    <n v="20100511"/>
    <n v="20100513"/>
    <s v="2FS  TOMFR0161"/>
    <s v="2FS  TOMFH1958"/>
    <s v="2FS  TOMFS0161"/>
    <x v="1"/>
    <s v="H"/>
    <s v="P"/>
    <s v="VO"/>
    <n v="6.13"/>
    <n v="80"/>
    <s v="N"/>
    <n v="5000"/>
    <n v="10446"/>
    <m/>
    <m/>
    <n v="0"/>
    <n v="977"/>
    <n v="5000"/>
    <n v="492"/>
    <s v="V"/>
    <n v="4.4999999999999998E-2"/>
    <n v="25"/>
    <n v="200"/>
    <m/>
    <m/>
    <s v="R-Shuswap R Low"/>
    <s v="H-Shuswap River, Middle,"/>
    <x v="1"/>
    <s v="BC"/>
    <s v="FRTH"/>
    <s v="TOMF"/>
    <s v="N"/>
    <n v="9.3528623396515409E-2"/>
    <m/>
  </r>
  <r>
    <s v="N"/>
    <n v="4.0999999999999996"/>
    <n v="20171204"/>
    <s v="CDFO"/>
    <s v="CDFO"/>
    <n v="3"/>
    <s v="!03NOCN8656"/>
    <m/>
    <m/>
    <m/>
    <m/>
    <m/>
    <n v="1"/>
    <n v="2"/>
    <x v="9"/>
    <n v="19870401"/>
    <n v="19870401"/>
    <s v="2FS  TOMFR0162"/>
    <s v="2FS  TOMFH1924"/>
    <s v="2FS  TOMFS0162"/>
    <x v="2"/>
    <s v="H"/>
    <s v="B"/>
    <s v="FR"/>
    <m/>
    <m/>
    <s v="N"/>
    <m/>
    <m/>
    <m/>
    <m/>
    <n v="0"/>
    <n v="72"/>
    <m/>
    <m/>
    <m/>
    <m/>
    <m/>
    <m/>
    <m/>
    <m/>
    <s v="R-Clearwater R Up"/>
    <s v="H-North Thompson Schools"/>
    <x v="10"/>
    <s v="BC"/>
    <s v="FRTH"/>
    <s v="TOMF"/>
    <s v="N"/>
    <s v=""/>
    <m/>
  </r>
  <r>
    <s v="N"/>
    <n v="4.0999999999999996"/>
    <n v="20171204"/>
    <s v="CDFO"/>
    <s v="CDFO"/>
    <n v="3"/>
    <s v="!03NOCN9518"/>
    <m/>
    <m/>
    <m/>
    <m/>
    <m/>
    <n v="1"/>
    <n v="2"/>
    <x v="16"/>
    <n v="19960506"/>
    <n v="19960514"/>
    <s v="2FS  LWFRR0107"/>
    <s v="2FS  LWFRH0107"/>
    <s v="2FS  LWFRS0107"/>
    <x v="1"/>
    <s v="H"/>
    <s v="P"/>
    <m/>
    <n v="6.5"/>
    <m/>
    <s v="N"/>
    <m/>
    <m/>
    <m/>
    <m/>
    <n v="0"/>
    <n v="442680"/>
    <m/>
    <m/>
    <s v="B"/>
    <m/>
    <m/>
    <m/>
    <m/>
    <m/>
    <s v="R-Chilliwack R"/>
    <s v="H-Chilliwack River H"/>
    <x v="9"/>
    <s v="BC"/>
    <s v="FRTH"/>
    <s v="LWFR"/>
    <s v="N"/>
    <s v=""/>
    <m/>
  </r>
  <r>
    <s v="N"/>
    <n v="4.0999999999999996"/>
    <n v="20171204"/>
    <s v="CDFO"/>
    <s v="CDFO"/>
    <n v="3"/>
    <s v="!03NOCN9404"/>
    <m/>
    <m/>
    <m/>
    <m/>
    <m/>
    <n v="1"/>
    <n v="2"/>
    <x v="2"/>
    <n v="19950504"/>
    <n v="19950510"/>
    <s v="2FS  LWFRR0107"/>
    <s v="2FS  LWFRH0107"/>
    <s v="2FS  LWFRS0107"/>
    <x v="1"/>
    <s v="H"/>
    <s v="P"/>
    <m/>
    <n v="6.5"/>
    <m/>
    <s v="N"/>
    <m/>
    <m/>
    <m/>
    <m/>
    <n v="0"/>
    <n v="452650"/>
    <m/>
    <m/>
    <s v="B"/>
    <m/>
    <m/>
    <m/>
    <m/>
    <m/>
    <s v="R-Chilliwack R"/>
    <s v="H-Chilliwack River H"/>
    <x v="9"/>
    <s v="BC"/>
    <s v="FRTH"/>
    <s v="LWFR"/>
    <s v="N"/>
    <s v=""/>
    <m/>
  </r>
  <r>
    <s v="N"/>
    <n v="4.0999999999999996"/>
    <n v="20171204"/>
    <s v="CDFO"/>
    <s v="CDFO"/>
    <n v="3"/>
    <s v="!03NOCN9051"/>
    <m/>
    <m/>
    <m/>
    <m/>
    <m/>
    <n v="1"/>
    <n v="1"/>
    <x v="28"/>
    <n v="19910516"/>
    <n v="19910516"/>
    <s v="2FS  TOMMR0254"/>
    <s v="2FS  TOMMH0254"/>
    <s v="2FS  TOMMS0254"/>
    <x v="1"/>
    <s v="H"/>
    <s v="B"/>
    <m/>
    <n v="5.5"/>
    <m/>
    <s v="N"/>
    <m/>
    <m/>
    <m/>
    <m/>
    <n v="0"/>
    <n v="25700"/>
    <m/>
    <m/>
    <s v="W"/>
    <m/>
    <m/>
    <m/>
    <m/>
    <s v="ACCELERATED GROWTH"/>
    <s v="R-Deadman R"/>
    <s v="H-Deadman River H"/>
    <x v="42"/>
    <s v="BC"/>
    <s v="FRTH"/>
    <s v="TOMM"/>
    <s v="N"/>
    <s v=""/>
    <m/>
  </r>
  <r>
    <s v="T"/>
    <n v="4.0999999999999996"/>
    <n v="20171204"/>
    <s v="CDFO"/>
    <s v="CDFO"/>
    <n v="3"/>
    <s v="020319"/>
    <n v="0"/>
    <m/>
    <m/>
    <m/>
    <m/>
    <n v="1"/>
    <n v="2"/>
    <x v="28"/>
    <n v="19910503"/>
    <n v="19910505"/>
    <s v="2FS  UPFRR0158"/>
    <s v="2FS  UPFRH0158"/>
    <s v="2FS  UPFRS0158"/>
    <x v="1"/>
    <s v="H"/>
    <s v="B"/>
    <m/>
    <n v="5.03"/>
    <m/>
    <s v="N"/>
    <n v="5000"/>
    <n v="26804"/>
    <m/>
    <m/>
    <n v="0"/>
    <n v="4189"/>
    <m/>
    <m/>
    <s v="B"/>
    <m/>
    <n v="1"/>
    <m/>
    <m/>
    <s v="NECHAKO RIVER STUDY- ALSO SEE 2-10-09, 2-11-22 &amp; 2-11-23"/>
    <s v="R-Stuart R"/>
    <s v="H-Stuart River"/>
    <x v="2"/>
    <s v="BC"/>
    <s v="FRTH"/>
    <s v="UPFR"/>
    <s v="N"/>
    <n v="0.1562826443814356"/>
    <m/>
  </r>
  <r>
    <s v="T"/>
    <n v="4.0999999999999996"/>
    <n v="20171204"/>
    <s v="CDFO"/>
    <s v="CDFO"/>
    <n v="3"/>
    <s v="020709"/>
    <n v="0"/>
    <m/>
    <m/>
    <m/>
    <m/>
    <n v="1"/>
    <n v="2"/>
    <x v="11"/>
    <n v="19900511"/>
    <n v="19900511"/>
    <s v="2FS  TOMFR0156"/>
    <s v="2FS  TOMFH0156"/>
    <s v="2FS  TOMFS0156"/>
    <x v="2"/>
    <s v="H"/>
    <s v="B"/>
    <m/>
    <n v="3.6"/>
    <m/>
    <s v="N"/>
    <n v="5000"/>
    <n v="27125"/>
    <m/>
    <m/>
    <n v="0"/>
    <n v="28141"/>
    <n v="5000"/>
    <n v="159"/>
    <s v="B"/>
    <n v="5.7999999999999996E-3"/>
    <n v="1"/>
    <n v="100"/>
    <m/>
    <s v="EARLY RELEASE (MIDDLE SITE)"/>
    <s v="R-Eagle R"/>
    <s v="H-Eagle River H"/>
    <x v="6"/>
    <s v="BC"/>
    <s v="FRTH"/>
    <s v="TOMF"/>
    <s v="N"/>
    <n v="1.0374562211981566"/>
    <m/>
  </r>
  <r>
    <s v="T"/>
    <n v="4.0999999999999996"/>
    <n v="20171204"/>
    <s v="CDFO"/>
    <s v="CDFO"/>
    <n v="3"/>
    <s v="020713"/>
    <n v="0"/>
    <m/>
    <m/>
    <m/>
    <m/>
    <n v="1"/>
    <n v="2"/>
    <x v="11"/>
    <n v="19900528"/>
    <n v="19900528"/>
    <s v="2FS  TOMFR0156"/>
    <s v="2FS  TOMFH0156"/>
    <s v="2FS  TOMFS0156"/>
    <x v="2"/>
    <s v="H"/>
    <s v="B"/>
    <m/>
    <n v="4.5999999999999996"/>
    <m/>
    <s v="N"/>
    <n v="5000"/>
    <n v="28295"/>
    <m/>
    <m/>
    <n v="0"/>
    <n v="27253"/>
    <m/>
    <m/>
    <s v="B"/>
    <m/>
    <n v="1"/>
    <n v="100"/>
    <m/>
    <s v="LATE RELEASE (UPPER SITE)"/>
    <s v="R-Eagle R"/>
    <s v="H-Eagle River H"/>
    <x v="6"/>
    <s v="BC"/>
    <s v="FRTH"/>
    <s v="TOMF"/>
    <s v="N"/>
    <n v="0.96317370560169646"/>
    <m/>
  </r>
  <r>
    <s v="T"/>
    <n v="4.0999999999999996"/>
    <n v="20171204"/>
    <s v="CDFO"/>
    <s v="CDFO"/>
    <n v="3"/>
    <s v="022803"/>
    <n v="0"/>
    <m/>
    <m/>
    <m/>
    <m/>
    <n v="1"/>
    <n v="2"/>
    <x v="26"/>
    <n v="19840515"/>
    <n v="19840529"/>
    <s v="2FS  TOMFR0156"/>
    <s v="2FS  TOMFH0156"/>
    <s v="2FS  TOMFS0156"/>
    <x v="2"/>
    <s v="H"/>
    <s v="B"/>
    <m/>
    <n v="3.5"/>
    <m/>
    <s v="N"/>
    <n v="5000"/>
    <n v="41121"/>
    <m/>
    <m/>
    <n v="0"/>
    <n v="28233"/>
    <n v="5000"/>
    <n v="932"/>
    <m/>
    <n v="2.2200000000000001E-2"/>
    <n v="1"/>
    <m/>
    <m/>
    <m/>
    <s v="R-Eagle R"/>
    <s v="H-Eagle River H"/>
    <x v="6"/>
    <s v="BC"/>
    <s v="FRTH"/>
    <s v="TOMF"/>
    <s v="N"/>
    <n v="0.68658349748303782"/>
    <m/>
  </r>
  <r>
    <s v="T"/>
    <n v="4.0999999999999996"/>
    <n v="20171204"/>
    <s v="CDFO"/>
    <s v="CDFO"/>
    <n v="3"/>
    <s v="020324"/>
    <n v="0"/>
    <m/>
    <m/>
    <m/>
    <m/>
    <n v="1"/>
    <n v="2"/>
    <x v="28"/>
    <n v="19911004"/>
    <n v="19911009"/>
    <s v="2FS  UPFRR0272"/>
    <s v="2FS  UPFRH0155"/>
    <s v="2FS  UPFRS0272"/>
    <x v="2"/>
    <s v="H"/>
    <s v="B"/>
    <m/>
    <n v="13.6"/>
    <n v="102"/>
    <s v="N"/>
    <n v="5000"/>
    <n v="24928"/>
    <m/>
    <m/>
    <n v="0"/>
    <n v="9849"/>
    <m/>
    <m/>
    <s v="W"/>
    <m/>
    <n v="1"/>
    <n v="100"/>
    <m/>
    <s v="TIME OF RELEASE-FALL. SEE ALSO 020323,020325."/>
    <s v="R-Chilko R"/>
    <s v="H-Quesnel River H"/>
    <x v="0"/>
    <s v="BC"/>
    <s v="FRTH"/>
    <s v="UPFR"/>
    <s v="N"/>
    <n v="0.39509788189987161"/>
    <m/>
  </r>
  <r>
    <s v="N"/>
    <n v="4.0999999999999996"/>
    <n v="20171204"/>
    <s v="CDFO"/>
    <s v="CDFO"/>
    <n v="3"/>
    <s v="!03NOCN03110"/>
    <m/>
    <m/>
    <m/>
    <m/>
    <m/>
    <n v="1"/>
    <n v="1"/>
    <x v="21"/>
    <n v="20040608"/>
    <n v="20040609"/>
    <s v="2FS  TOMMR0253"/>
    <s v="2FS  TOMMH0160"/>
    <s v="2FS  TOMMS0253"/>
    <x v="2"/>
    <s v="H"/>
    <s v="B"/>
    <m/>
    <n v="1.2"/>
    <n v="48"/>
    <s v="N"/>
    <m/>
    <m/>
    <m/>
    <m/>
    <n v="0"/>
    <n v="23971"/>
    <m/>
    <m/>
    <s v="W"/>
    <m/>
    <m/>
    <m/>
    <m/>
    <s v="RELEASED DOWNSTREAM OF SPIUS CR CONFLUENCE."/>
    <s v="R-Nicola R"/>
    <s v="H-Spius Creek H"/>
    <x v="7"/>
    <s v="BC"/>
    <s v="FRTH"/>
    <s v="TOMM"/>
    <s v="N"/>
    <s v=""/>
    <m/>
  </r>
  <r>
    <s v="N"/>
    <n v="4.0999999999999996"/>
    <n v="20171204"/>
    <s v="CDFO"/>
    <s v="CDFO"/>
    <n v="3"/>
    <s v="!03NOCN03114"/>
    <m/>
    <m/>
    <m/>
    <m/>
    <m/>
    <n v="1"/>
    <n v="1"/>
    <x v="21"/>
    <n v="20050425"/>
    <n v="20050427"/>
    <s v="2FS  TOMMR1387"/>
    <s v="2FS  TOMMH0160"/>
    <s v="2FS  TOMMS1387"/>
    <x v="3"/>
    <s v="H"/>
    <s v="P"/>
    <m/>
    <n v="18.100000000000001"/>
    <n v="119"/>
    <s v="N"/>
    <m/>
    <m/>
    <m/>
    <m/>
    <n v="0"/>
    <n v="83436"/>
    <m/>
    <m/>
    <s v="B"/>
    <m/>
    <m/>
    <m/>
    <m/>
    <s v="RELEASED AT 2ND BRIDGE ON ZUM MTN RD."/>
    <s v="R-Coldwater R"/>
    <s v="H-Spius Creek H"/>
    <x v="17"/>
    <s v="BC"/>
    <s v="FRTH"/>
    <s v="TOMM"/>
    <s v="N"/>
    <s v=""/>
    <m/>
  </r>
  <r>
    <s v="N"/>
    <n v="4.0999999999999996"/>
    <n v="20171204"/>
    <s v="CDFO"/>
    <s v="CDFO"/>
    <n v="3"/>
    <s v="!03NOCN03115"/>
    <m/>
    <m/>
    <m/>
    <m/>
    <m/>
    <n v="1"/>
    <n v="1"/>
    <x v="21"/>
    <n v="20040527"/>
    <n v="20040527"/>
    <s v="2FS  TOMMR0160"/>
    <s v="2FS  TOMMH0160"/>
    <s v="2FS  TOMMS0160"/>
    <x v="2"/>
    <s v="H"/>
    <s v="B"/>
    <m/>
    <n v="1.58"/>
    <n v="51"/>
    <s v="N"/>
    <m/>
    <m/>
    <m/>
    <m/>
    <n v="0"/>
    <n v="14336"/>
    <m/>
    <m/>
    <s v="B"/>
    <m/>
    <m/>
    <m/>
    <m/>
    <s v="FRY FROM LIGHT BKD+ FEMALES. RELEASED IN UP MAKA &amp; AT MAKA/SPIUS CONFLUENCE."/>
    <s v="R-Spius Cr"/>
    <s v="H-Spius Creek H"/>
    <x v="19"/>
    <s v="BC"/>
    <s v="FRTH"/>
    <s v="TOMM"/>
    <s v="N"/>
    <s v=""/>
    <m/>
  </r>
  <r>
    <s v="N"/>
    <n v="4.0999999999999996"/>
    <n v="20171204"/>
    <s v="CDFO"/>
    <s v="CDFO"/>
    <n v="3"/>
    <s v="!03NOCN0811"/>
    <m/>
    <m/>
    <m/>
    <m/>
    <m/>
    <n v="1"/>
    <n v="2"/>
    <x v="10"/>
    <n v="20081113"/>
    <n v="20081118"/>
    <s v="2FS  TOMFR1958"/>
    <s v="2FS  TOMFH1958"/>
    <s v="2FS  TOMFS1958"/>
    <x v="5"/>
    <s v="H"/>
    <s v="B"/>
    <m/>
    <m/>
    <m/>
    <s v="N"/>
    <m/>
    <m/>
    <m/>
    <m/>
    <n v="0"/>
    <n v="68650"/>
    <m/>
    <m/>
    <s v="B"/>
    <m/>
    <m/>
    <m/>
    <m/>
    <s v="EYED EGG PLANT"/>
    <s v="R-Shuswap R Middle"/>
    <s v="H-Shuswap River, Middle,"/>
    <x v="11"/>
    <s v="BC"/>
    <s v="FRTH"/>
    <s v="TOMF"/>
    <s v="N"/>
    <s v=""/>
    <m/>
  </r>
  <r>
    <s v="N"/>
    <n v="4.0999999999999996"/>
    <n v="20171204"/>
    <s v="CDFO"/>
    <s v="CDFO"/>
    <n v="3"/>
    <s v="!03NOCN0027"/>
    <m/>
    <m/>
    <m/>
    <m/>
    <m/>
    <n v="1"/>
    <n v="1"/>
    <x v="33"/>
    <n v="20010615"/>
    <n v="20010615"/>
    <s v="2FS  UPFRR1890"/>
    <s v="2FS  UPFRH0270"/>
    <s v="2FS  UPFRS1890"/>
    <x v="2"/>
    <s v="H"/>
    <s v="B"/>
    <m/>
    <n v="0.78"/>
    <n v="44"/>
    <s v="N"/>
    <m/>
    <m/>
    <m/>
    <m/>
    <n v="0"/>
    <n v="80270"/>
    <m/>
    <m/>
    <s v="B"/>
    <m/>
    <m/>
    <m/>
    <m/>
    <s v="FED FRY RELEASE AT OOG CREEK."/>
    <s v="R-Dome Cr"/>
    <s v="H-Penny H"/>
    <x v="15"/>
    <s v="BC"/>
    <s v="FRTH"/>
    <s v="UPFR"/>
    <s v="N"/>
    <s v=""/>
    <m/>
  </r>
  <r>
    <s v="N"/>
    <n v="4.0999999999999996"/>
    <n v="20171204"/>
    <s v="CDFO"/>
    <s v="CDFO"/>
    <n v="3"/>
    <s v="!03NOCN02114"/>
    <m/>
    <m/>
    <m/>
    <m/>
    <m/>
    <n v="1"/>
    <n v="1"/>
    <x v="20"/>
    <n v="20040414"/>
    <n v="20040415"/>
    <s v="2FS  TOMMR0160"/>
    <s v="2FS  TOMMH0160"/>
    <s v="2FS  TOMMS0160"/>
    <x v="3"/>
    <s v="H"/>
    <s v="P"/>
    <m/>
    <n v="17.3"/>
    <n v="115"/>
    <s v="N"/>
    <m/>
    <m/>
    <m/>
    <m/>
    <n v="0"/>
    <n v="60385"/>
    <m/>
    <m/>
    <s v="W"/>
    <m/>
    <m/>
    <m/>
    <m/>
    <s v="RELEASED AT CONFLUENCE MAKA AND SPIUS (FIJI) CREEKS"/>
    <s v="R-Spius Cr"/>
    <s v="H-Spius Creek H"/>
    <x v="19"/>
    <s v="BC"/>
    <s v="FRTH"/>
    <s v="TOMM"/>
    <s v="N"/>
    <s v=""/>
    <m/>
  </r>
  <r>
    <s v="N"/>
    <n v="4.0999999999999996"/>
    <n v="20171204"/>
    <s v="CDFO"/>
    <s v="CDFO"/>
    <n v="3"/>
    <s v="!03NOCN0047"/>
    <m/>
    <m/>
    <m/>
    <m/>
    <m/>
    <n v="1"/>
    <n v="2"/>
    <x v="33"/>
    <n v="20010424"/>
    <n v="20010427"/>
    <s v="2FS  LWFRR0107"/>
    <s v="2FS  LWFRH0107"/>
    <s v="2FS  LWFRS0107"/>
    <x v="1"/>
    <s v="H"/>
    <s v="P"/>
    <m/>
    <n v="6.6"/>
    <m/>
    <s v="N"/>
    <m/>
    <m/>
    <m/>
    <m/>
    <n v="0"/>
    <n v="432999"/>
    <m/>
    <m/>
    <s v="B"/>
    <m/>
    <m/>
    <m/>
    <m/>
    <s v="NUMBER RELEASED REFLECTS AN EST. 4% PREDATION LOSS."/>
    <s v="R-Chilliwack R"/>
    <s v="H-Chilliwack River H"/>
    <x v="9"/>
    <s v="BC"/>
    <s v="FRTH"/>
    <s v="LWFR"/>
    <s v="N"/>
    <s v=""/>
    <m/>
  </r>
  <r>
    <s v="N"/>
    <n v="4.0999999999999996"/>
    <n v="20171204"/>
    <s v="CDFO"/>
    <s v="CDFO"/>
    <n v="3"/>
    <s v="!03NOCN0319"/>
    <m/>
    <m/>
    <m/>
    <m/>
    <m/>
    <n v="1"/>
    <n v="3"/>
    <x v="21"/>
    <n v="20040607"/>
    <n v="20040607"/>
    <s v="2FS  LWFRR0302"/>
    <s v="2FS  LWFRH0302"/>
    <s v="2FS  LWFRS0107"/>
    <x v="1"/>
    <s v="H"/>
    <s v="B"/>
    <m/>
    <n v="5.0999999999999996"/>
    <m/>
    <s v="N"/>
    <m/>
    <m/>
    <m/>
    <m/>
    <n v="0"/>
    <n v="98972"/>
    <m/>
    <m/>
    <s v="B"/>
    <m/>
    <m/>
    <m/>
    <m/>
    <s v="CHILLIWACK FALL WHITES."/>
    <s v="R-Alouette R S"/>
    <s v="H-Alouette River, South H"/>
    <x v="9"/>
    <s v="BC"/>
    <s v="FRTH"/>
    <s v="LWFR"/>
    <s v="N"/>
    <s v=""/>
    <m/>
  </r>
  <r>
    <s v="N"/>
    <n v="4.0999999999999996"/>
    <n v="20171204"/>
    <s v="CDFO"/>
    <s v="CDFO"/>
    <n v="3"/>
    <s v="!03NOCN9551"/>
    <m/>
    <m/>
    <m/>
    <m/>
    <m/>
    <n v="1"/>
    <n v="2"/>
    <x v="16"/>
    <n v="19951107"/>
    <n v="19951121"/>
    <s v="2FS  TOMFR1958"/>
    <s v="2FS  TOMFH1958"/>
    <s v="2FS  TOMFS1958"/>
    <x v="5"/>
    <s v="H"/>
    <s v="B"/>
    <m/>
    <m/>
    <m/>
    <s v="N"/>
    <m/>
    <m/>
    <m/>
    <m/>
    <n v="0"/>
    <n v="58030"/>
    <m/>
    <m/>
    <s v="W"/>
    <m/>
    <m/>
    <m/>
    <m/>
    <m/>
    <s v="R-Shuswap R Middle"/>
    <s v="H-Shuswap River, Middle,"/>
    <x v="11"/>
    <s v="BC"/>
    <s v="FRTH"/>
    <s v="TOMF"/>
    <s v="N"/>
    <s v=""/>
    <m/>
  </r>
  <r>
    <s v="N"/>
    <n v="4.0999999999999996"/>
    <n v="20171204"/>
    <s v="CDFO"/>
    <s v="CDFO"/>
    <n v="3"/>
    <s v="!03NOCN97108"/>
    <m/>
    <m/>
    <m/>
    <m/>
    <m/>
    <n v="1"/>
    <n v="2"/>
    <x v="1"/>
    <n v="19990420"/>
    <n v="19990420"/>
    <s v="2FS  UPFRR0155"/>
    <s v="2FS  UPFRH0155"/>
    <s v="2FS  UPFRS0155"/>
    <x v="3"/>
    <s v="H"/>
    <s v="B"/>
    <m/>
    <n v="15"/>
    <m/>
    <s v="N"/>
    <m/>
    <m/>
    <m/>
    <m/>
    <n v="0"/>
    <n v="246037"/>
    <m/>
    <m/>
    <s v="B"/>
    <m/>
    <m/>
    <m/>
    <m/>
    <s v="EXTENDED REARING."/>
    <s v="R-Quesnel R"/>
    <s v="H-Quesnel River H"/>
    <x v="5"/>
    <s v="BC"/>
    <s v="FRTH"/>
    <s v="UPFR"/>
    <s v="N"/>
    <s v=""/>
    <m/>
  </r>
  <r>
    <s v="N"/>
    <n v="4.0999999999999996"/>
    <n v="20171204"/>
    <s v="CDFO"/>
    <s v="CDFO"/>
    <n v="3"/>
    <s v="!03NOCN0238"/>
    <m/>
    <m/>
    <m/>
    <m/>
    <m/>
    <n v="1"/>
    <n v="2"/>
    <x v="20"/>
    <n v="20030422"/>
    <n v="20030501"/>
    <s v="2FS  LWFRR0107"/>
    <s v="2FS  LWFRH0107"/>
    <s v="2FS  LWFRS0107"/>
    <x v="1"/>
    <s v="H"/>
    <s v="P"/>
    <m/>
    <n v="6.8"/>
    <m/>
    <s v="N"/>
    <m/>
    <m/>
    <m/>
    <m/>
    <n v="0"/>
    <n v="460330"/>
    <m/>
    <m/>
    <s v="B"/>
    <m/>
    <m/>
    <m/>
    <m/>
    <m/>
    <s v="R-Chilliwack R"/>
    <s v="H-Chilliwack River H"/>
    <x v="9"/>
    <s v="BC"/>
    <s v="FRTH"/>
    <s v="LWFR"/>
    <s v="N"/>
    <s v=""/>
    <m/>
  </r>
  <r>
    <s v="N"/>
    <n v="4.0999999999999996"/>
    <n v="20171204"/>
    <s v="CDFO"/>
    <s v="CDFO"/>
    <n v="3"/>
    <s v="!03NOCN9618"/>
    <m/>
    <m/>
    <m/>
    <m/>
    <m/>
    <n v="1"/>
    <n v="3"/>
    <x v="32"/>
    <n v="19970507"/>
    <n v="19970522"/>
    <s v="2FS  LWFRR0154"/>
    <s v="2FS  LWFRH0154"/>
    <s v="2FS  LWFRS0229"/>
    <x v="2"/>
    <s v="H"/>
    <s v="P"/>
    <m/>
    <n v="1.6"/>
    <n v="54"/>
    <s v="N"/>
    <m/>
    <m/>
    <m/>
    <m/>
    <n v="0"/>
    <n v="612502"/>
    <m/>
    <m/>
    <s v="B"/>
    <m/>
    <m/>
    <m/>
    <m/>
    <s v="REARED WITH CHUM"/>
    <s v="R-Chehalis R"/>
    <s v="H-Chehalis River H"/>
    <x v="14"/>
    <s v="BC"/>
    <s v="FRTH"/>
    <s v="LWFR"/>
    <s v="N"/>
    <s v=""/>
    <m/>
  </r>
  <r>
    <s v="N"/>
    <n v="4.0999999999999996"/>
    <n v="20171204"/>
    <s v="CDFO"/>
    <s v="CDFO"/>
    <n v="3"/>
    <s v="!03NOCN9777"/>
    <m/>
    <m/>
    <m/>
    <m/>
    <m/>
    <n v="1"/>
    <n v="1"/>
    <x v="1"/>
    <n v="19980501"/>
    <n v="19980501"/>
    <s v="2FS  UPFRR1625"/>
    <s v="2FS  UPFRH1304"/>
    <s v="2FS  UPFRS1625"/>
    <x v="1"/>
    <s v="H"/>
    <s v="P"/>
    <m/>
    <m/>
    <m/>
    <s v="N"/>
    <m/>
    <m/>
    <m/>
    <m/>
    <n v="0"/>
    <n v="5000"/>
    <m/>
    <m/>
    <s v="B"/>
    <m/>
    <m/>
    <m/>
    <m/>
    <m/>
    <s v="R-Salmon R/UPFR"/>
    <s v="H-Chilako River H"/>
    <x v="8"/>
    <s v="BC"/>
    <s v="FRTH"/>
    <s v="UPFR"/>
    <s v="N"/>
    <s v=""/>
    <m/>
  </r>
  <r>
    <s v="N"/>
    <n v="4.0999999999999996"/>
    <n v="20171204"/>
    <s v="CDFO"/>
    <s v="CDFO"/>
    <n v="3"/>
    <s v="!03NOCN9626"/>
    <m/>
    <m/>
    <m/>
    <m/>
    <m/>
    <n v="1"/>
    <n v="3"/>
    <x v="32"/>
    <n v="19970520"/>
    <n v="19970524"/>
    <s v="2FS  LWFRR0302"/>
    <s v="2FS  LWFRH0302"/>
    <s v="2FS  LWFRS0107"/>
    <x v="1"/>
    <s v="H"/>
    <s v="B"/>
    <m/>
    <n v="4"/>
    <m/>
    <s v="N"/>
    <m/>
    <m/>
    <m/>
    <m/>
    <n v="0"/>
    <n v="52593"/>
    <m/>
    <m/>
    <s v="B"/>
    <m/>
    <m/>
    <m/>
    <m/>
    <m/>
    <s v="R-Alouette R S"/>
    <s v="H-Alouette River, South H"/>
    <x v="9"/>
    <s v="BC"/>
    <s v="FRTH"/>
    <s v="LWFR"/>
    <s v="N"/>
    <s v=""/>
    <m/>
  </r>
  <r>
    <s v="N"/>
    <n v="4.0999999999999996"/>
    <n v="20171204"/>
    <s v="CDFO"/>
    <s v="CDFO"/>
    <n v="3"/>
    <s v="!03NOCN99117"/>
    <m/>
    <m/>
    <m/>
    <m/>
    <m/>
    <n v="1"/>
    <n v="3"/>
    <x v="34"/>
    <n v="20010417"/>
    <n v="20010418"/>
    <s v="2FS  LWFRR0154"/>
    <s v="2FS  LWFRH0154"/>
    <s v="2FS  LWFRS0229"/>
    <x v="3"/>
    <s v="H"/>
    <s v="B"/>
    <m/>
    <n v="17"/>
    <m/>
    <s v="N"/>
    <m/>
    <m/>
    <m/>
    <m/>
    <n v="0"/>
    <n v="67040"/>
    <m/>
    <m/>
    <s v="B"/>
    <m/>
    <m/>
    <m/>
    <m/>
    <s v="YEARLING RELEASE."/>
    <s v="R-Chehalis R"/>
    <s v="H-Chehalis River H"/>
    <x v="14"/>
    <s v="BC"/>
    <s v="FRTH"/>
    <s v="LWFR"/>
    <s v="N"/>
    <s v=""/>
    <m/>
  </r>
  <r>
    <s v="N"/>
    <n v="4.0999999999999996"/>
    <n v="20171204"/>
    <s v="CDFO"/>
    <s v="CDFO"/>
    <n v="3"/>
    <s v="!03NOCN99121"/>
    <m/>
    <m/>
    <m/>
    <m/>
    <m/>
    <n v="1"/>
    <n v="2"/>
    <x v="34"/>
    <n v="20010427"/>
    <n v="20010427"/>
    <s v="2FS  UPFRR0155"/>
    <s v="2FS  UPFRH0155"/>
    <s v="2FS  UPFRS0155"/>
    <x v="3"/>
    <s v="H"/>
    <s v="B"/>
    <m/>
    <n v="16.95"/>
    <m/>
    <s v="N"/>
    <m/>
    <m/>
    <m/>
    <m/>
    <n v="0"/>
    <n v="275450"/>
    <m/>
    <m/>
    <s v="B"/>
    <m/>
    <m/>
    <m/>
    <m/>
    <s v="YEARLING RELEASE"/>
    <s v="R-Quesnel R"/>
    <s v="H-Quesnel River H"/>
    <x v="5"/>
    <s v="BC"/>
    <s v="FRTH"/>
    <s v="UPFR"/>
    <s v="N"/>
    <s v=""/>
    <m/>
  </r>
  <r>
    <s v="N"/>
    <n v="4.0999999999999996"/>
    <n v="20171204"/>
    <s v="CDFO"/>
    <s v="CDFO"/>
    <n v="3"/>
    <s v="!03NOCN99122"/>
    <m/>
    <m/>
    <m/>
    <m/>
    <m/>
    <n v="1"/>
    <n v="1"/>
    <x v="34"/>
    <n v="20010508"/>
    <n v="20010508"/>
    <s v="2FS  TOMMR0254"/>
    <s v="2FS  TOMMH0254"/>
    <s v="2FS  TOMMS0254"/>
    <x v="3"/>
    <s v="H"/>
    <s v="B"/>
    <m/>
    <n v="13"/>
    <m/>
    <s v="N"/>
    <m/>
    <m/>
    <m/>
    <m/>
    <n v="0"/>
    <n v="78664"/>
    <m/>
    <m/>
    <s v="B"/>
    <m/>
    <m/>
    <m/>
    <m/>
    <s v="YEARLING RELEASE."/>
    <s v="R-Deadman R"/>
    <s v="H-Deadman River H"/>
    <x v="42"/>
    <s v="BC"/>
    <s v="FRTH"/>
    <s v="TOMM"/>
    <s v="N"/>
    <s v=""/>
    <m/>
  </r>
  <r>
    <s v="N"/>
    <n v="4.0999999999999996"/>
    <n v="20171204"/>
    <s v="CDFO"/>
    <s v="CDFO"/>
    <n v="3"/>
    <s v="!03NOCN0291"/>
    <m/>
    <m/>
    <m/>
    <m/>
    <m/>
    <n v="1"/>
    <n v="1"/>
    <x v="20"/>
    <n v="20030615"/>
    <n v="20030615"/>
    <s v="2FS  UPFRR1890"/>
    <s v="2FS  UPFRH0270"/>
    <s v="2FS  UPFRS1890"/>
    <x v="2"/>
    <s v="H"/>
    <s v="B"/>
    <m/>
    <n v="0.76"/>
    <n v="42"/>
    <s v="N"/>
    <m/>
    <m/>
    <m/>
    <m/>
    <n v="0"/>
    <n v="118916"/>
    <m/>
    <m/>
    <m/>
    <m/>
    <m/>
    <m/>
    <m/>
    <s v="FED FRY RELEASE TO UPPER DOME CREEK"/>
    <s v="R-Dome Cr"/>
    <s v="H-Penny H"/>
    <x v="15"/>
    <s v="BC"/>
    <s v="FRTH"/>
    <s v="UPFR"/>
    <s v="N"/>
    <s v=""/>
    <m/>
  </r>
  <r>
    <s v="N"/>
    <n v="4.0999999999999996"/>
    <n v="20171204"/>
    <s v="CDFO"/>
    <s v="CDFO"/>
    <n v="3"/>
    <s v="!03NOCN00120"/>
    <m/>
    <m/>
    <m/>
    <m/>
    <m/>
    <n v="1"/>
    <n v="3"/>
    <x v="33"/>
    <n v="20020415"/>
    <n v="20020419"/>
    <s v="2FS  LWFRR0154"/>
    <s v="2FS  LWFRH0154"/>
    <s v="2FS  LWFRS0229"/>
    <x v="3"/>
    <s v="H"/>
    <s v="B"/>
    <m/>
    <n v="15.86"/>
    <m/>
    <s v="N"/>
    <m/>
    <m/>
    <m/>
    <m/>
    <n v="0"/>
    <n v="26463"/>
    <m/>
    <m/>
    <s v="B"/>
    <m/>
    <m/>
    <m/>
    <m/>
    <s v="YEARLING RELEASE"/>
    <s v="R-Chehalis R"/>
    <s v="H-Chehalis River H"/>
    <x v="14"/>
    <s v="BC"/>
    <s v="FRTH"/>
    <s v="LWFR"/>
    <s v="N"/>
    <s v=""/>
    <m/>
  </r>
  <r>
    <s v="N"/>
    <n v="4.0999999999999996"/>
    <n v="20171204"/>
    <s v="CDFO"/>
    <s v="CDFO"/>
    <n v="3"/>
    <s v="!03NOCN1065"/>
    <m/>
    <m/>
    <m/>
    <m/>
    <m/>
    <n v="1"/>
    <n v="3"/>
    <x v="8"/>
    <n v="20110427"/>
    <n v="20110427"/>
    <s v="2FS  LWFRR0182"/>
    <s v="2FS  LWFRH0302"/>
    <s v="2FS  LWFRS0107"/>
    <x v="1"/>
    <s v="H"/>
    <s v="P"/>
    <m/>
    <m/>
    <m/>
    <s v="N"/>
    <m/>
    <m/>
    <m/>
    <m/>
    <n v="0"/>
    <n v="50027"/>
    <m/>
    <m/>
    <m/>
    <m/>
    <m/>
    <m/>
    <m/>
    <s v="These fish were transferred directly in as smolts from Chilliwack hatchery"/>
    <s v="R-Alouette R"/>
    <s v="H-Alouette River, South H"/>
    <x v="9"/>
    <s v="BC"/>
    <s v="FRTH"/>
    <s v="LWFR"/>
    <s v="N"/>
    <s v=""/>
    <m/>
  </r>
  <r>
    <s v="N"/>
    <n v="4.0999999999999996"/>
    <n v="20171204"/>
    <s v="CDFO"/>
    <s v="CDFO"/>
    <n v="3"/>
    <s v="!03NOCN9983"/>
    <m/>
    <m/>
    <m/>
    <m/>
    <m/>
    <n v="1"/>
    <n v="3"/>
    <x v="34"/>
    <n v="20000607"/>
    <n v="20000610"/>
    <s v="2FS  LWFRR0302"/>
    <s v="2FS  LWFRH0302"/>
    <s v="2FS  LWFRS0107"/>
    <x v="1"/>
    <s v="H"/>
    <s v="B"/>
    <m/>
    <n v="3.5"/>
    <m/>
    <s v="N"/>
    <m/>
    <m/>
    <m/>
    <m/>
    <n v="0"/>
    <n v="109156"/>
    <m/>
    <m/>
    <s v="B"/>
    <m/>
    <m/>
    <m/>
    <m/>
    <s v="ORIGINALLY HARRISON STOCK."/>
    <s v="R-Alouette R S"/>
    <s v="H-Alouette River, South H"/>
    <x v="9"/>
    <s v="BC"/>
    <s v="FRTH"/>
    <s v="LWFR"/>
    <s v="N"/>
    <s v=""/>
    <m/>
  </r>
  <r>
    <s v="N"/>
    <n v="4.0999999999999996"/>
    <n v="20171204"/>
    <s v="CDFO"/>
    <s v="CDFO"/>
    <n v="3"/>
    <s v="!03NOCN1019"/>
    <m/>
    <m/>
    <m/>
    <m/>
    <m/>
    <n v="1"/>
    <n v="1"/>
    <x v="8"/>
    <n v="20110615"/>
    <n v="20110615"/>
    <s v="2FS  TOMMR1387"/>
    <s v="2FS  TOMMH0160"/>
    <s v="2FS  TOMMS1387"/>
    <x v="2"/>
    <s v="H"/>
    <s v="P"/>
    <s v="FR"/>
    <n v="3.52"/>
    <n v="66"/>
    <s v="N"/>
    <m/>
    <m/>
    <m/>
    <m/>
    <n v="0"/>
    <n v="18656"/>
    <m/>
    <m/>
    <s v="W"/>
    <m/>
    <m/>
    <m/>
    <m/>
    <m/>
    <s v="R-Coldwater R"/>
    <s v="H-Spius Creek H"/>
    <x v="17"/>
    <s v="BC"/>
    <s v="FRTH"/>
    <s v="TOMM"/>
    <s v="N"/>
    <s v=""/>
    <m/>
  </r>
  <r>
    <s v="N"/>
    <n v="4.0999999999999996"/>
    <n v="20171204"/>
    <s v="CDFO"/>
    <s v="CDFO"/>
    <n v="3"/>
    <s v="!03NOCN1020"/>
    <m/>
    <m/>
    <m/>
    <m/>
    <m/>
    <n v="1"/>
    <n v="1"/>
    <x v="8"/>
    <n v="20110306"/>
    <n v="20110306"/>
    <s v="2FS  TOMMR0160"/>
    <s v="2FS  TOMMH0160"/>
    <s v="2FS  TOMMS0160"/>
    <x v="4"/>
    <s v="H"/>
    <s v="P"/>
    <s v="FR"/>
    <n v="0.48"/>
    <m/>
    <s v="W"/>
    <m/>
    <m/>
    <m/>
    <m/>
    <n v="0"/>
    <n v="3009"/>
    <m/>
    <m/>
    <s v="B"/>
    <m/>
    <m/>
    <m/>
    <m/>
    <s v="Fish released as medium BKD positive"/>
    <s v="R-Spius Cr"/>
    <s v="H-Spius Creek H"/>
    <x v="19"/>
    <s v="BC"/>
    <s v="FRTH"/>
    <s v="TOMM"/>
    <s v="N"/>
    <s v=""/>
    <m/>
  </r>
  <r>
    <s v="N"/>
    <n v="4.0999999999999996"/>
    <n v="20171204"/>
    <s v="CDFO"/>
    <s v="CDFO"/>
    <n v="3"/>
    <s v="!03NOCN1021"/>
    <m/>
    <m/>
    <m/>
    <m/>
    <m/>
    <n v="1"/>
    <n v="1"/>
    <x v="8"/>
    <n v="20110510"/>
    <n v="20110511"/>
    <s v="2FS  TOMMR0160"/>
    <s v="2FS  TOMMH0160"/>
    <s v="2FS  TOMMS0160"/>
    <x v="2"/>
    <s v="H"/>
    <s v="P"/>
    <s v="FR"/>
    <n v="1.75"/>
    <n v="51"/>
    <s v="N"/>
    <m/>
    <m/>
    <m/>
    <m/>
    <n v="0"/>
    <n v="15428"/>
    <m/>
    <m/>
    <s v="B"/>
    <m/>
    <m/>
    <m/>
    <m/>
    <m/>
    <s v="R-Spius Cr"/>
    <s v="H-Spius Creek H"/>
    <x v="19"/>
    <s v="BC"/>
    <s v="FRTH"/>
    <s v="TOMM"/>
    <s v="N"/>
    <s v=""/>
    <m/>
  </r>
  <r>
    <s v="N"/>
    <n v="4.0999999999999996"/>
    <n v="20171204"/>
    <s v="CDFO"/>
    <s v="CDFO"/>
    <n v="3"/>
    <s v="!03NOCN1060"/>
    <m/>
    <m/>
    <m/>
    <m/>
    <m/>
    <n v="1"/>
    <n v="3"/>
    <x v="8"/>
    <n v="20110409"/>
    <n v="20110409"/>
    <s v="2FS  LWFRR0302"/>
    <s v="2FS  LWFRH0302"/>
    <s v="2FS  LWFRS0107"/>
    <x v="2"/>
    <s v="H"/>
    <s v="P"/>
    <m/>
    <n v="0.46"/>
    <m/>
    <s v="N"/>
    <m/>
    <m/>
    <m/>
    <m/>
    <n v="0"/>
    <n v="250"/>
    <m/>
    <m/>
    <s v="W"/>
    <m/>
    <m/>
    <m/>
    <m/>
    <m/>
    <s v="R-Alouette R S"/>
    <s v="H-Alouette River, South H"/>
    <x v="9"/>
    <s v="BC"/>
    <s v="FRTH"/>
    <s v="LWFR"/>
    <s v="N"/>
    <s v=""/>
    <m/>
  </r>
  <r>
    <s v="N"/>
    <n v="4.0999999999999996"/>
    <n v="20171204"/>
    <s v="CDFO"/>
    <s v="CDFO"/>
    <n v="3"/>
    <s v="!03NOCN8553"/>
    <m/>
    <m/>
    <m/>
    <m/>
    <m/>
    <n v="1"/>
    <n v="1"/>
    <x v="3"/>
    <n v="19860410"/>
    <n v="19860410"/>
    <s v="2FS  UPFRR1304"/>
    <s v="2FS  UPFRH1651"/>
    <s v="2FS  UPFRS1304"/>
    <x v="1"/>
    <s v="H"/>
    <s v="B"/>
    <s v="FR"/>
    <n v="5"/>
    <m/>
    <s v="N"/>
    <m/>
    <m/>
    <m/>
    <m/>
    <n v="0"/>
    <n v="56"/>
    <m/>
    <m/>
    <m/>
    <m/>
    <m/>
    <m/>
    <m/>
    <m/>
    <s v="R-Chilako R"/>
    <s v="H-Pr George (Mackenzie) S"/>
    <x v="47"/>
    <s v="BC"/>
    <s v="FRTH"/>
    <s v="UPFR"/>
    <s v="N"/>
    <s v=""/>
    <m/>
  </r>
  <r>
    <s v="T"/>
    <n v="4.0999999999999996"/>
    <n v="20171204"/>
    <s v="CDFO"/>
    <s v="CDFO"/>
    <n v="3"/>
    <s v="182125"/>
    <n v="0"/>
    <m/>
    <m/>
    <m/>
    <m/>
    <n v="1"/>
    <n v="3"/>
    <x v="2"/>
    <n v="19950509"/>
    <n v="19950529"/>
    <s v="2FS  LWFRR0244"/>
    <s v="2FS  LWFRH0107"/>
    <s v="2FS  LWFRS0107"/>
    <x v="1"/>
    <s v="H"/>
    <s v="B"/>
    <m/>
    <n v="3.8"/>
    <m/>
    <s v="N"/>
    <n v="5000"/>
    <n v="24708"/>
    <m/>
    <m/>
    <n v="0"/>
    <n v="74490"/>
    <n v="5000"/>
    <n v="379"/>
    <s v="B"/>
    <n v="1.5100000000000001E-2"/>
    <n v="30"/>
    <n v="1314"/>
    <m/>
    <s v="SEE 180213. NEW WIRE."/>
    <s v="R-Stave R"/>
    <s v="H-Chilliwack River H"/>
    <x v="9"/>
    <s v="BC"/>
    <s v="FRTH"/>
    <s v="LWFR"/>
    <s v="N"/>
    <n v="3.0148130160271975"/>
    <m/>
  </r>
  <r>
    <s v="T"/>
    <n v="4.0999999999999996"/>
    <n v="20171204"/>
    <s v="CDFO"/>
    <s v="CDFO"/>
    <n v="3"/>
    <s v="182127"/>
    <n v="0"/>
    <m/>
    <m/>
    <m/>
    <m/>
    <n v="1"/>
    <n v="1"/>
    <x v="19"/>
    <n v="20000413"/>
    <n v="20000415"/>
    <s v="2FS  TOMMR1387"/>
    <s v="2FS  TOMMH0160"/>
    <s v="2FS  TOMMS1387"/>
    <x v="3"/>
    <s v="H"/>
    <s v="P"/>
    <m/>
    <n v="16.579999999999998"/>
    <n v="113"/>
    <s v="N"/>
    <n v="5000"/>
    <n v="17201"/>
    <m/>
    <m/>
    <n v="0"/>
    <n v="12183"/>
    <n v="5000"/>
    <n v="1577"/>
    <s v="W"/>
    <n v="8.4000000000000005E-2"/>
    <n v="30"/>
    <n v="300"/>
    <m/>
    <s v="EXTENDED REARING. SEE ALSO 182126."/>
    <s v="R-Coldwater R"/>
    <s v="H-Spius Creek H"/>
    <x v="17"/>
    <s v="BC"/>
    <s v="FRTH"/>
    <s v="TOMM"/>
    <s v="N"/>
    <n v="0.70827277483867213"/>
    <m/>
  </r>
  <r>
    <s v="T"/>
    <n v="4.0999999999999996"/>
    <n v="20171204"/>
    <s v="CDFO"/>
    <s v="CDFO"/>
    <n v="3"/>
    <s v="182132"/>
    <n v="0"/>
    <m/>
    <m/>
    <m/>
    <m/>
    <n v="1"/>
    <n v="3"/>
    <x v="34"/>
    <n v="20000428"/>
    <n v="20000429"/>
    <s v="2FS  LWFRR0154"/>
    <s v="2FS  LWFRH0154"/>
    <s v="2FS  LWFRS0229"/>
    <x v="2"/>
    <s v="H"/>
    <s v="B"/>
    <m/>
    <n v="1.76"/>
    <n v="57"/>
    <s v="N"/>
    <n v="5000"/>
    <n v="23977"/>
    <m/>
    <m/>
    <n v="0"/>
    <n v="866565"/>
    <n v="5000"/>
    <n v="24"/>
    <s v="B"/>
    <n v="1E-3"/>
    <n v="30"/>
    <n v="1000"/>
    <m/>
    <s v="EARLY RELEASE; SEE ALSO 182133. COMPARE TO 182134-35 (SMOLT RELEASE)."/>
    <s v="R-Chehalis R"/>
    <s v="H-Chehalis River H"/>
    <x v="14"/>
    <s v="BC"/>
    <s v="FRTH"/>
    <s v="LWFR"/>
    <s v="N"/>
    <n v="36.141510614338742"/>
    <m/>
  </r>
  <r>
    <s v="T"/>
    <n v="4.0999999999999996"/>
    <n v="20171204"/>
    <s v="CDFO"/>
    <s v="CDFO"/>
    <n v="3"/>
    <s v="181679"/>
    <n v="12"/>
    <m/>
    <m/>
    <s v="D"/>
    <s v="032011H00002492"/>
    <n v="1"/>
    <n v="3"/>
    <x v="8"/>
    <n v="20110516"/>
    <n v="20110531"/>
    <s v="2FS  LWFRR0107"/>
    <s v="2FS  LWFRH0107"/>
    <s v="2FS  LWFRS0107"/>
    <x v="1"/>
    <s v="H"/>
    <s v="P"/>
    <s v="FR"/>
    <m/>
    <m/>
    <s v="N"/>
    <n v="0"/>
    <n v="96788"/>
    <m/>
    <m/>
    <n v="0"/>
    <n v="245520"/>
    <m/>
    <m/>
    <s v="B"/>
    <n v="3.0200000000000001E-2"/>
    <m/>
    <m/>
    <m/>
    <m/>
    <s v="R-Chilliwack R"/>
    <s v="H-Chilliwack River H"/>
    <x v="9"/>
    <s v="BC"/>
    <s v="FRTH"/>
    <s v="LWFR"/>
    <s v="N"/>
    <n v="2.5366781005909824"/>
    <m/>
  </r>
  <r>
    <s v="T"/>
    <n v="4.0999999999999996"/>
    <n v="20171204"/>
    <s v="CDFO"/>
    <s v="CDFO"/>
    <n v="3"/>
    <s v="181724"/>
    <n v="0"/>
    <m/>
    <m/>
    <m/>
    <m/>
    <n v="1"/>
    <n v="3"/>
    <x v="19"/>
    <n v="19990430"/>
    <n v="19990501"/>
    <s v="2FS  LWFRR0154"/>
    <s v="2FS  LWFRH0154"/>
    <s v="2FS  LWFRS0229"/>
    <x v="2"/>
    <s v="H"/>
    <s v="B"/>
    <m/>
    <n v="2.1"/>
    <n v="61"/>
    <s v="N"/>
    <n v="5000"/>
    <n v="10488"/>
    <m/>
    <m/>
    <n v="0"/>
    <n v="213573"/>
    <n v="5000"/>
    <n v="76"/>
    <s v="B"/>
    <n v="7.1999999999999998E-3"/>
    <n v="31"/>
    <n v="1392"/>
    <m/>
    <s v="EARLY SMALL REL; ALSO 183723, 183916 &amp; 182722 (EARLY); COMP TO 183917 (LATE)."/>
    <s v="R-Chehalis R"/>
    <s v="H-Chehalis River H"/>
    <x v="14"/>
    <s v="BC"/>
    <s v="FRTH"/>
    <s v="LWFR"/>
    <s v="N"/>
    <n v="20.363558352402745"/>
    <m/>
  </r>
  <r>
    <s v="T"/>
    <n v="4.0999999999999996"/>
    <n v="20171204"/>
    <s v="CDFO"/>
    <s v="CDFO"/>
    <n v="3"/>
    <s v="180895"/>
    <n v="12"/>
    <m/>
    <m/>
    <s v="D"/>
    <s v="032010H00002486"/>
    <n v="1"/>
    <n v="3"/>
    <x v="31"/>
    <n v="20100515"/>
    <n v="20100518"/>
    <s v="2FS  LWFRR0107"/>
    <s v="2FS  LWFRH0107"/>
    <s v="2FS  LWFRS0107"/>
    <x v="1"/>
    <s v="H"/>
    <s v="P"/>
    <m/>
    <n v="5.8"/>
    <n v="81"/>
    <s v="N"/>
    <n v="0"/>
    <n v="97839"/>
    <m/>
    <m/>
    <n v="0"/>
    <n v="236583"/>
    <m/>
    <m/>
    <s v="B"/>
    <n v="2.69E-2"/>
    <n v="54"/>
    <n v="4004"/>
    <m/>
    <m/>
    <s v="R-Chilliwack R"/>
    <s v="H-Chilliwack River H"/>
    <x v="9"/>
    <s v="BC"/>
    <s v="FRTH"/>
    <s v="LWFR"/>
    <s v="N"/>
    <n v="2.4180848128047097"/>
    <m/>
  </r>
  <r>
    <s v="T"/>
    <n v="4.0999999999999996"/>
    <n v="20171204"/>
    <s v="CDFO"/>
    <s v="CDFO"/>
    <n v="3"/>
    <s v="180898"/>
    <n v="12"/>
    <m/>
    <m/>
    <s v="D"/>
    <s v="032010H00002486"/>
    <n v="1"/>
    <n v="3"/>
    <x v="31"/>
    <n v="20100515"/>
    <n v="20100518"/>
    <s v="2FS  LWFRR0107"/>
    <s v="2FS  LWFRH0107"/>
    <s v="2FS  LWFRS0107"/>
    <x v="1"/>
    <s v="H"/>
    <s v="P"/>
    <m/>
    <n v="5.3"/>
    <n v="81"/>
    <s v="N"/>
    <n v="5000"/>
    <n v="90482"/>
    <m/>
    <m/>
    <n v="0"/>
    <n v="233425"/>
    <n v="5000"/>
    <n v="9868"/>
    <s v="B"/>
    <n v="9.8299999999999998E-2"/>
    <n v="54"/>
    <n v="4126"/>
    <m/>
    <m/>
    <s v="R-Chilliwack R"/>
    <s v="H-Chilliwack River H"/>
    <x v="9"/>
    <s v="BC"/>
    <s v="FRTH"/>
    <s v="LWFR"/>
    <s v="N"/>
    <n v="2.5797948763289935"/>
    <m/>
  </r>
  <r>
    <s v="T"/>
    <n v="4.0999999999999996"/>
    <n v="20171204"/>
    <s v="CDFO"/>
    <s v="CDFO"/>
    <n v="3"/>
    <s v="182197"/>
    <n v="12"/>
    <m/>
    <m/>
    <m/>
    <m/>
    <n v="1"/>
    <n v="2"/>
    <x v="30"/>
    <n v="20120526"/>
    <n v="20120526"/>
    <s v="2FS  TOMFR1958"/>
    <s v="2FS  TOMFH1958"/>
    <s v="2FS  TOMFS1958"/>
    <x v="1"/>
    <s v="H"/>
    <s v="P"/>
    <s v="MX"/>
    <n v="8.19"/>
    <n v="88"/>
    <s v="N"/>
    <n v="5000"/>
    <n v="43214"/>
    <m/>
    <m/>
    <n v="0"/>
    <n v="8352"/>
    <n v="5000"/>
    <n v="1337"/>
    <s v="B"/>
    <n v="9.7000000000000003E-3"/>
    <n v="57"/>
    <n v="44550"/>
    <m/>
    <m/>
    <s v="R-Shuswap R Middle"/>
    <s v="H-Shuswap River, Middle,"/>
    <x v="11"/>
    <s v="BC"/>
    <s v="FRTH"/>
    <s v="TOMF"/>
    <s v="N"/>
    <n v="0.19327069931040866"/>
    <m/>
  </r>
  <r>
    <s v="T"/>
    <n v="4.0999999999999996"/>
    <n v="20171204"/>
    <s v="CDFO"/>
    <s v="CDFO"/>
    <n v="3"/>
    <s v="182206"/>
    <n v="0"/>
    <m/>
    <m/>
    <s v="D"/>
    <s v="032000H00001805"/>
    <n v="1"/>
    <n v="2"/>
    <x v="34"/>
    <n v="20000515"/>
    <n v="20000519"/>
    <s v="2FS  TOMFR0161"/>
    <s v="2FS  TOMFH1958"/>
    <s v="2FS  TOMFS0161"/>
    <x v="1"/>
    <s v="H"/>
    <s v="P"/>
    <m/>
    <n v="5.75"/>
    <n v="79"/>
    <s v="N"/>
    <n v="5000"/>
    <n v="25913"/>
    <m/>
    <m/>
    <n v="0"/>
    <n v="154755"/>
    <n v="5000"/>
    <n v="159"/>
    <s v="B"/>
    <n v="6.1000000000000004E-3"/>
    <n v="37"/>
    <n v="100"/>
    <m/>
    <s v="DOUBLE-INDEX, ADCWT. SEE ALSO 182204/05/07. COMPARE TO CWT ONLY 184310/11."/>
    <s v="R-Shuswap R Low"/>
    <s v="H-Shuswap River, Middle,"/>
    <x v="1"/>
    <s v="BC"/>
    <s v="FRTH"/>
    <s v="TOMF"/>
    <s v="N"/>
    <n v="5.972098946474742"/>
    <m/>
  </r>
  <r>
    <s v="N"/>
    <n v="4.0999999999999996"/>
    <n v="20171204"/>
    <s v="CDFO"/>
    <s v="CDFO"/>
    <n v="3"/>
    <s v="!03LV8728"/>
    <m/>
    <m/>
    <m/>
    <m/>
    <m/>
    <n v="1"/>
    <n v="1"/>
    <x v="5"/>
    <n v="19880521"/>
    <n v="19880522"/>
    <s v="2FS  UPFRR1625"/>
    <s v="2FS  UPFRH1625"/>
    <s v="2FS  UPFRS1625"/>
    <x v="1"/>
    <s v="H"/>
    <s v="P"/>
    <m/>
    <n v="6.5"/>
    <m/>
    <s v="N"/>
    <m/>
    <m/>
    <m/>
    <m/>
    <n v="1"/>
    <n v="25206"/>
    <m/>
    <m/>
    <m/>
    <m/>
    <m/>
    <m/>
    <m/>
    <s v="MARKED FOR ESCAPEMENT I.D."/>
    <s v="R-Salmon R/UPFR"/>
    <s v="H-Salmon River/ UPFR H"/>
    <x v="8"/>
    <s v="BC"/>
    <s v="FRTH"/>
    <s v="UPFR"/>
    <s v="N"/>
    <s v=""/>
    <m/>
  </r>
  <r>
    <s v="T"/>
    <n v="4.0999999999999996"/>
    <n v="20171204"/>
    <s v="CDFO"/>
    <s v="CDFO"/>
    <n v="3"/>
    <s v="180991"/>
    <n v="12"/>
    <m/>
    <m/>
    <m/>
    <m/>
    <n v="1"/>
    <n v="1"/>
    <x v="10"/>
    <n v="20100406"/>
    <n v="20100409"/>
    <s v="2FS  TOMFR0132"/>
    <s v="2FS  TOMMH0160"/>
    <s v="2FS  TOMFS0132"/>
    <x v="3"/>
    <s v="H"/>
    <s v="P"/>
    <m/>
    <n v="14.6"/>
    <n v="109"/>
    <s v="N"/>
    <n v="5000"/>
    <n v="43005"/>
    <m/>
    <m/>
    <n v="0"/>
    <n v="21070"/>
    <n v="5000"/>
    <n v="2050"/>
    <s v="W"/>
    <n v="4.6300000000000001E-2"/>
    <n v="30"/>
    <n v="540"/>
    <m/>
    <m/>
    <s v="R-Salmon R/TOMF"/>
    <s v="H-Spius Creek H"/>
    <x v="28"/>
    <s v="BC"/>
    <s v="FRTH"/>
    <s v="TOMF"/>
    <s v="N"/>
    <n v="0.48994302988024646"/>
    <m/>
  </r>
  <r>
    <s v="T"/>
    <n v="4.0999999999999996"/>
    <n v="20171204"/>
    <s v="CDFO"/>
    <s v="CDFO"/>
    <n v="3"/>
    <s v="181364"/>
    <n v="12"/>
    <m/>
    <m/>
    <m/>
    <m/>
    <n v="1"/>
    <n v="1"/>
    <x v="31"/>
    <n v="20110426"/>
    <n v="20110429"/>
    <s v="2FS  TOMMR0253"/>
    <s v="2FS  TOMMH0160"/>
    <s v="2FS  TOMMS0253"/>
    <x v="3"/>
    <s v="H"/>
    <s v="P"/>
    <s v="FR"/>
    <n v="18.27"/>
    <n v="118"/>
    <s v="N"/>
    <n v="5000"/>
    <n v="34033"/>
    <m/>
    <m/>
    <n v="5000"/>
    <n v="2415"/>
    <n v="0"/>
    <n v="0"/>
    <s v="B"/>
    <n v="6.6000000000000003E-2"/>
    <n v="30"/>
    <n v="334"/>
    <m/>
    <m/>
    <s v="R-Nicola R"/>
    <s v="H-Spius Creek H"/>
    <x v="7"/>
    <s v="BC"/>
    <s v="FRTH"/>
    <s v="TOMM"/>
    <s v="N"/>
    <n v="7.0960538301060735E-2"/>
    <m/>
  </r>
  <r>
    <s v="T"/>
    <n v="4.0999999999999996"/>
    <n v="20171204"/>
    <s v="CDFO"/>
    <s v="CDFO"/>
    <n v="3"/>
    <s v="181369"/>
    <n v="12"/>
    <m/>
    <m/>
    <m/>
    <m/>
    <n v="1"/>
    <n v="2"/>
    <x v="8"/>
    <n v="20110525"/>
    <n v="20110525"/>
    <s v="2FS  TOMFR1958"/>
    <s v="2FS  TOMFH1958"/>
    <s v="2FS  TOMFS1958"/>
    <x v="1"/>
    <s v="H"/>
    <s v="P"/>
    <s v="MX"/>
    <n v="8.5"/>
    <n v="89"/>
    <s v="N"/>
    <n v="5000"/>
    <n v="41503"/>
    <m/>
    <m/>
    <n v="5000"/>
    <n v="3322"/>
    <n v="0"/>
    <n v="2822"/>
    <s v="B"/>
    <n v="7.4099999999999999E-2"/>
    <m/>
    <m/>
    <m/>
    <m/>
    <s v="R-Shuswap R Middle"/>
    <s v="H-Shuswap River, Middle,"/>
    <x v="11"/>
    <s v="BC"/>
    <s v="FRTH"/>
    <s v="TOMF"/>
    <s v="N"/>
    <n v="8.0042406573018823E-2"/>
    <m/>
  </r>
  <r>
    <s v="T"/>
    <n v="4.0999999999999996"/>
    <n v="20171204"/>
    <s v="CDFO"/>
    <s v="CDFO"/>
    <n v="3"/>
    <s v="181370"/>
    <n v="12"/>
    <m/>
    <m/>
    <m/>
    <m/>
    <n v="1"/>
    <n v="2"/>
    <x v="8"/>
    <n v="20110525"/>
    <n v="20110525"/>
    <s v="2FS  TOMFR1958"/>
    <s v="2FS  TOMFH1958"/>
    <s v="2FS  TOMFS1958"/>
    <x v="1"/>
    <s v="H"/>
    <s v="P"/>
    <s v="MX"/>
    <n v="8.5"/>
    <n v="89"/>
    <s v="N"/>
    <n v="5000"/>
    <n v="39971"/>
    <m/>
    <m/>
    <n v="5000"/>
    <n v="3203"/>
    <n v="0"/>
    <n v="2718"/>
    <s v="B"/>
    <n v="7.4099999999999999E-2"/>
    <m/>
    <m/>
    <m/>
    <m/>
    <s v="R-Shuswap R Middle"/>
    <s v="H-Shuswap River, Middle,"/>
    <x v="11"/>
    <s v="BC"/>
    <s v="FRTH"/>
    <s v="TOMF"/>
    <s v="N"/>
    <n v="8.0133096494958839E-2"/>
    <m/>
  </r>
  <r>
    <s v="T"/>
    <n v="4.0999999999999996"/>
    <n v="20171204"/>
    <s v="CDFO"/>
    <s v="CDFO"/>
    <n v="3"/>
    <s v="181371"/>
    <n v="12"/>
    <m/>
    <m/>
    <m/>
    <m/>
    <n v="1"/>
    <n v="2"/>
    <x v="8"/>
    <n v="20110525"/>
    <n v="20110525"/>
    <s v="2FS  TOMFR1958"/>
    <s v="2FS  TOMFH1958"/>
    <s v="2FS  TOMFS1958"/>
    <x v="1"/>
    <s v="H"/>
    <s v="P"/>
    <s v="MX"/>
    <n v="8.5"/>
    <n v="89"/>
    <s v="N"/>
    <n v="5000"/>
    <n v="42140"/>
    <m/>
    <m/>
    <n v="5000"/>
    <n v="3373"/>
    <n v="0"/>
    <n v="2866"/>
    <s v="B"/>
    <n v="7.4099999999999999E-2"/>
    <m/>
    <m/>
    <m/>
    <m/>
    <s v="R-Shuswap R Middle"/>
    <s v="H-Shuswap River, Middle,"/>
    <x v="11"/>
    <s v="BC"/>
    <s v="FRTH"/>
    <s v="TOMF"/>
    <s v="N"/>
    <n v="8.0042714760322736E-2"/>
    <m/>
  </r>
  <r>
    <s v="T"/>
    <n v="4.0999999999999996"/>
    <n v="20171204"/>
    <s v="CDFO"/>
    <s v="CDFO"/>
    <n v="3"/>
    <s v="181380"/>
    <n v="12"/>
    <m/>
    <m/>
    <m/>
    <m/>
    <n v="1"/>
    <n v="1"/>
    <x v="31"/>
    <n v="20110427"/>
    <n v="20110428"/>
    <s v="2FS  TOMMR0253"/>
    <s v="2FS  TOMMH0160"/>
    <s v="2FS  TOMMS0253"/>
    <x v="3"/>
    <s v="H"/>
    <s v="P"/>
    <s v="FR"/>
    <n v="17.920000000000002"/>
    <n v="120"/>
    <s v="N"/>
    <n v="5000"/>
    <n v="51365"/>
    <m/>
    <m/>
    <n v="0"/>
    <n v="1854"/>
    <n v="5000"/>
    <n v="1317"/>
    <s v="B"/>
    <n v="2.5000000000000001E-2"/>
    <n v="30"/>
    <n v="321"/>
    <m/>
    <m/>
    <s v="R-Nicola R"/>
    <s v="H-Spius Creek H"/>
    <x v="7"/>
    <s v="BC"/>
    <s v="FRTH"/>
    <s v="TOMM"/>
    <s v="N"/>
    <n v="3.6094616957071939E-2"/>
    <m/>
  </r>
  <r>
    <s v="T"/>
    <n v="4.0999999999999996"/>
    <n v="20171204"/>
    <s v="CDFO"/>
    <s v="CDFO"/>
    <n v="3"/>
    <s v="181381"/>
    <n v="12"/>
    <m/>
    <m/>
    <m/>
    <m/>
    <n v="1"/>
    <n v="2"/>
    <x v="8"/>
    <n v="20110511"/>
    <n v="20110513"/>
    <s v="2FS  TOMFR0161"/>
    <s v="2FS  TOMFH1958"/>
    <s v="2FS  TOMFS0161"/>
    <x v="1"/>
    <s v="H"/>
    <s v="P"/>
    <s v="FR"/>
    <n v="5.96"/>
    <n v="80"/>
    <s v="N"/>
    <n v="5000"/>
    <n v="54259"/>
    <m/>
    <m/>
    <n v="0"/>
    <n v="4790"/>
    <n v="5000"/>
    <n v="2261"/>
    <s v="B"/>
    <n v="0.04"/>
    <n v="40"/>
    <n v="200"/>
    <m/>
    <s v="See also codes 181196-181198,181382-181386,181585"/>
    <s v="R-Shuswap R Low"/>
    <s v="H-Shuswap River, Middle,"/>
    <x v="1"/>
    <s v="BC"/>
    <s v="FRTH"/>
    <s v="TOMF"/>
    <s v="N"/>
    <n v="8.828028529829153E-2"/>
    <m/>
  </r>
  <r>
    <s v="T"/>
    <n v="4.0999999999999996"/>
    <n v="20171204"/>
    <s v="CDFO"/>
    <s v="CDFO"/>
    <n v="3"/>
    <s v="181327"/>
    <n v="0"/>
    <m/>
    <m/>
    <m/>
    <m/>
    <n v="1"/>
    <n v="1"/>
    <x v="18"/>
    <n v="19950422"/>
    <n v="19950510"/>
    <s v="2FS  TOMMR0254"/>
    <s v="2FS  TOMMH0254"/>
    <s v="2FS  TOMMS0254"/>
    <x v="3"/>
    <s v="H"/>
    <s v="P"/>
    <m/>
    <n v="18"/>
    <m/>
    <s v="N"/>
    <n v="5000"/>
    <n v="23338"/>
    <m/>
    <m/>
    <n v="0"/>
    <n v="5578"/>
    <m/>
    <m/>
    <s v="B"/>
    <m/>
    <n v="1"/>
    <n v="100"/>
    <m/>
    <s v="EXTENDED REARING; DEVELOP IFF MARK-ONLY FISHERY; ALSO SEE 020929"/>
    <s v="R-Deadman R"/>
    <s v="H-Deadman River H"/>
    <x v="42"/>
    <s v="BC"/>
    <s v="FRTH"/>
    <s v="TOMM"/>
    <s v="N"/>
    <n v="0.23900934098894508"/>
    <m/>
  </r>
  <r>
    <s v="T"/>
    <n v="4.0999999999999996"/>
    <n v="20171204"/>
    <s v="CDFO"/>
    <s v="CDFO"/>
    <n v="3"/>
    <s v="181470"/>
    <n v="12"/>
    <m/>
    <m/>
    <m/>
    <m/>
    <n v="1"/>
    <n v="3"/>
    <x v="8"/>
    <n v="20110617"/>
    <n v="20110617"/>
    <s v="2FS  LWFRR0229"/>
    <s v="2FS  LWFRH0154"/>
    <s v="2FS  LWFRS0229"/>
    <x v="1"/>
    <s v="H"/>
    <s v="P"/>
    <s v="FR"/>
    <n v="6.25"/>
    <n v="81"/>
    <s v="N"/>
    <n v="5000"/>
    <n v="64923"/>
    <m/>
    <m/>
    <m/>
    <m/>
    <m/>
    <m/>
    <s v="B"/>
    <n v="0"/>
    <m/>
    <m/>
    <m/>
    <m/>
    <s v="R-Harrison R"/>
    <s v="H-Chehalis River H"/>
    <x v="14"/>
    <s v="BC"/>
    <s v="FRTH"/>
    <s v="LWFR"/>
    <s v="N"/>
    <n v="0"/>
    <m/>
  </r>
  <r>
    <s v="T"/>
    <n v="4.0999999999999996"/>
    <n v="20171204"/>
    <s v="CDFO"/>
    <s v="CDFO"/>
    <n v="3"/>
    <s v="181471"/>
    <n v="12"/>
    <m/>
    <m/>
    <m/>
    <m/>
    <n v="1"/>
    <n v="3"/>
    <x v="8"/>
    <n v="20110617"/>
    <n v="20110617"/>
    <s v="2FS  LWFRR0229"/>
    <s v="2FS  LWFRH0154"/>
    <s v="2FS  LWFRS0229"/>
    <x v="1"/>
    <s v="H"/>
    <s v="P"/>
    <s v="FR"/>
    <n v="6.25"/>
    <n v="81"/>
    <s v="N"/>
    <n v="5000"/>
    <n v="42182"/>
    <m/>
    <m/>
    <m/>
    <m/>
    <m/>
    <m/>
    <s v="B"/>
    <n v="0"/>
    <m/>
    <m/>
    <m/>
    <m/>
    <s v="R-Harrison R"/>
    <s v="H-Chehalis River H"/>
    <x v="14"/>
    <s v="BC"/>
    <s v="FRTH"/>
    <s v="LWFR"/>
    <s v="N"/>
    <n v="0"/>
    <m/>
  </r>
  <r>
    <s v="T"/>
    <n v="4.0999999999999996"/>
    <n v="20171204"/>
    <s v="CDFO"/>
    <s v="CDFO"/>
    <n v="3"/>
    <s v="181473"/>
    <n v="12"/>
    <m/>
    <m/>
    <m/>
    <m/>
    <n v="1"/>
    <n v="3"/>
    <x v="8"/>
    <n v="20110617"/>
    <n v="20110617"/>
    <s v="2FS  LWFRR0229"/>
    <s v="2FS  LWFRH0154"/>
    <s v="2FS  LWFRS0229"/>
    <x v="1"/>
    <s v="H"/>
    <s v="P"/>
    <s v="FR"/>
    <n v="6.25"/>
    <n v="81"/>
    <s v="N"/>
    <n v="5000"/>
    <n v="56489"/>
    <m/>
    <m/>
    <m/>
    <m/>
    <m/>
    <m/>
    <s v="B"/>
    <n v="0"/>
    <m/>
    <m/>
    <m/>
    <m/>
    <s v="R-Harrison R"/>
    <s v="H-Chehalis River H"/>
    <x v="14"/>
    <s v="BC"/>
    <s v="FRTH"/>
    <s v="LWFR"/>
    <s v="N"/>
    <n v="0"/>
    <m/>
  </r>
  <r>
    <s v="T"/>
    <n v="4.0999999999999996"/>
    <n v="20171204"/>
    <s v="CDFO"/>
    <s v="CDFO"/>
    <n v="3"/>
    <s v="183104"/>
    <n v="0"/>
    <m/>
    <m/>
    <m/>
    <m/>
    <n v="1"/>
    <n v="1"/>
    <x v="1"/>
    <n v="19990416"/>
    <n v="19990416"/>
    <s v="2FS  TOMMR0254"/>
    <s v="2FS  TOMMH0254"/>
    <s v="2FS  TOMMS0254"/>
    <x v="3"/>
    <s v="H"/>
    <s v="P"/>
    <m/>
    <n v="19.010000000000002"/>
    <m/>
    <s v="N"/>
    <n v="5000"/>
    <n v="24732"/>
    <m/>
    <m/>
    <n v="0"/>
    <n v="32900"/>
    <n v="5000"/>
    <n v="125"/>
    <m/>
    <n v="5.0000000000000001E-3"/>
    <n v="30"/>
    <n v="250"/>
    <m/>
    <s v="YEARLING REL. ALSO 183103; ESTIMATED RELEASE #'S DUE TO POOR RECORD-KEEPING."/>
    <s v="R-Deadman R"/>
    <s v="H-Deadman River H"/>
    <x v="42"/>
    <s v="BC"/>
    <s v="FRTH"/>
    <s v="TOMM"/>
    <s v="N"/>
    <n v="1.3302603913957625"/>
    <m/>
  </r>
  <r>
    <s v="T"/>
    <n v="4.0999999999999996"/>
    <n v="20171204"/>
    <s v="CDFO"/>
    <s v="CDFO"/>
    <n v="3"/>
    <s v="181592"/>
    <n v="12"/>
    <m/>
    <m/>
    <s v="D"/>
    <s v="032011H00002492"/>
    <n v="1"/>
    <n v="3"/>
    <x v="8"/>
    <n v="20110516"/>
    <n v="20110518"/>
    <s v="2FS  LWFRR0107"/>
    <s v="2FS  LWFRH0107"/>
    <s v="2FS  LWFRS0107"/>
    <x v="1"/>
    <s v="H"/>
    <s v="P"/>
    <s v="FR"/>
    <m/>
    <m/>
    <s v="N"/>
    <n v="5000"/>
    <n v="49383"/>
    <m/>
    <m/>
    <n v="0"/>
    <n v="134298"/>
    <n v="5000"/>
    <n v="619"/>
    <s v="B"/>
    <n v="1.24E-2"/>
    <m/>
    <m/>
    <m/>
    <m/>
    <s v="R-Chilliwack R"/>
    <s v="H-Chilliwack River H"/>
    <x v="9"/>
    <s v="BC"/>
    <s v="FRTH"/>
    <s v="LWFR"/>
    <s v="N"/>
    <n v="2.719518862766539"/>
    <m/>
  </r>
  <r>
    <s v="T"/>
    <n v="4.0999999999999996"/>
    <n v="20171204"/>
    <s v="CDFO"/>
    <s v="CDFO"/>
    <n v="3"/>
    <s v="181582"/>
    <n v="12"/>
    <m/>
    <m/>
    <m/>
    <m/>
    <n v="1"/>
    <n v="1"/>
    <x v="31"/>
    <n v="20110428"/>
    <n v="20110429"/>
    <s v="2FS  TOMMR0253"/>
    <s v="2FS  TOMMH0160"/>
    <s v="2FS  TOMMS0253"/>
    <x v="3"/>
    <s v="H"/>
    <s v="P"/>
    <s v="FR"/>
    <n v="18.64"/>
    <n v="118"/>
    <s v="N"/>
    <n v="5000"/>
    <n v="54056"/>
    <m/>
    <m/>
    <n v="0"/>
    <n v="2457"/>
    <n v="5000"/>
    <n v="1672"/>
    <s v="B"/>
    <n v="0.03"/>
    <n v="30"/>
    <n v="327"/>
    <m/>
    <m/>
    <s v="R-Nicola R"/>
    <s v="H-Spius Creek H"/>
    <x v="7"/>
    <s v="BC"/>
    <s v="FRTH"/>
    <s v="TOMM"/>
    <s v="N"/>
    <n v="4.545286369690691E-2"/>
    <m/>
  </r>
  <r>
    <s v="T"/>
    <n v="4.0999999999999996"/>
    <n v="20171204"/>
    <s v="CDFO"/>
    <s v="CDFO"/>
    <n v="3"/>
    <s v="181583"/>
    <n v="12"/>
    <m/>
    <m/>
    <m/>
    <m/>
    <n v="1"/>
    <n v="1"/>
    <x v="31"/>
    <n v="20110426"/>
    <n v="20110427"/>
    <s v="2FS  TOMMR0253"/>
    <s v="2FS  TOMMH0160"/>
    <s v="2FS  TOMMS0253"/>
    <x v="3"/>
    <s v="H"/>
    <s v="P"/>
    <s v="FR"/>
    <n v="18.27"/>
    <n v="116"/>
    <s v="N"/>
    <n v="5000"/>
    <n v="53677"/>
    <m/>
    <m/>
    <n v="0"/>
    <n v="8257"/>
    <n v="5000"/>
    <n v="817"/>
    <s v="B"/>
    <n v="1.2E-2"/>
    <n v="30"/>
    <n v="324"/>
    <m/>
    <m/>
    <s v="R-Nicola R"/>
    <s v="H-Spius Creek H"/>
    <x v="7"/>
    <s v="BC"/>
    <s v="FRTH"/>
    <s v="TOMM"/>
    <s v="N"/>
    <n v="0.15382752389291504"/>
    <m/>
  </r>
  <r>
    <s v="T"/>
    <n v="4.0999999999999996"/>
    <n v="20171204"/>
    <s v="CDFO"/>
    <s v="CDFO"/>
    <n v="3"/>
    <s v="181584"/>
    <n v="12"/>
    <m/>
    <m/>
    <s v="D"/>
    <s v="032011H00002492"/>
    <n v="1"/>
    <n v="3"/>
    <x v="8"/>
    <n v="20110516"/>
    <n v="20110531"/>
    <s v="2FS  LWFRR0107"/>
    <s v="2FS  LWFRH0107"/>
    <s v="2FS  LWFRS0107"/>
    <x v="1"/>
    <s v="H"/>
    <s v="P"/>
    <s v="FR"/>
    <n v="5.42"/>
    <m/>
    <s v="N"/>
    <n v="5000"/>
    <n v="49681"/>
    <m/>
    <m/>
    <n v="0"/>
    <n v="108689"/>
    <n v="5000"/>
    <n v="305"/>
    <s v="B"/>
    <n v="6.1000000000000004E-3"/>
    <m/>
    <m/>
    <m/>
    <m/>
    <s v="R-Chilliwack R"/>
    <s v="H-Chilliwack River H"/>
    <x v="9"/>
    <s v="BC"/>
    <s v="FRTH"/>
    <s v="LWFR"/>
    <s v="N"/>
    <n v="2.1877377669531612"/>
    <m/>
  </r>
  <r>
    <s v="T"/>
    <n v="4.0999999999999996"/>
    <n v="20171204"/>
    <s v="CDFO"/>
    <s v="CDFO"/>
    <n v="3"/>
    <s v="181585"/>
    <n v="12"/>
    <m/>
    <m/>
    <m/>
    <m/>
    <n v="1"/>
    <n v="2"/>
    <x v="8"/>
    <n v="20110511"/>
    <n v="20110513"/>
    <s v="2FS  TOMFR0161"/>
    <s v="2FS  TOMFH1958"/>
    <s v="2FS  TOMFS0161"/>
    <x v="1"/>
    <s v="H"/>
    <s v="P"/>
    <s v="FR"/>
    <n v="5.96"/>
    <n v="80"/>
    <s v="N"/>
    <n v="5000"/>
    <n v="53449"/>
    <m/>
    <m/>
    <n v="0"/>
    <n v="4719"/>
    <n v="5000"/>
    <n v="2227"/>
    <s v="B"/>
    <n v="0.04"/>
    <n v="42"/>
    <n v="200"/>
    <m/>
    <s v="See also tag codes 181196-181198,181381-181386"/>
    <s v="R-Shuswap R Low"/>
    <s v="H-Shuswap River, Middle,"/>
    <x v="1"/>
    <s v="BC"/>
    <s v="FRTH"/>
    <s v="TOMF"/>
    <s v="N"/>
    <n v="8.828977155793373E-2"/>
    <m/>
  </r>
  <r>
    <s v="T"/>
    <n v="4.0999999999999996"/>
    <n v="20171204"/>
    <s v="CDFO"/>
    <s v="CDFO"/>
    <n v="3"/>
    <s v="181489"/>
    <n v="12"/>
    <m/>
    <m/>
    <m/>
    <m/>
    <n v="1"/>
    <n v="2"/>
    <x v="30"/>
    <n v="20120514"/>
    <n v="20120516"/>
    <s v="2FS  TOMFR0161"/>
    <s v="2FS  TOMFH1958"/>
    <s v="2FS  TOMFS0161"/>
    <x v="1"/>
    <s v="H"/>
    <s v="P"/>
    <s v="FR"/>
    <n v="5.75"/>
    <n v="79"/>
    <s v="N"/>
    <n v="5000"/>
    <n v="52086"/>
    <m/>
    <m/>
    <n v="5000"/>
    <n v="4025"/>
    <n v="0"/>
    <n v="1202"/>
    <s v="B"/>
    <n v="7.6999999999999999E-2"/>
    <n v="26"/>
    <m/>
    <m/>
    <m/>
    <s v="R-Shuswap R Low"/>
    <s v="H-Shuswap River, Middle,"/>
    <x v="1"/>
    <s v="BC"/>
    <s v="FRTH"/>
    <s v="TOMF"/>
    <s v="N"/>
    <n v="7.7276043466574518E-2"/>
    <m/>
  </r>
  <r>
    <s v="T"/>
    <n v="4.0999999999999996"/>
    <n v="20171204"/>
    <s v="CDFO"/>
    <s v="CDFO"/>
    <n v="3"/>
    <s v="181490"/>
    <n v="12"/>
    <m/>
    <m/>
    <m/>
    <m/>
    <n v="1"/>
    <n v="2"/>
    <x v="30"/>
    <n v="20120514"/>
    <n v="20120516"/>
    <s v="2FS  TOMFR0161"/>
    <s v="2FS  TOMFH1958"/>
    <s v="2FS  TOMFS0161"/>
    <x v="1"/>
    <s v="H"/>
    <s v="P"/>
    <s v="FR"/>
    <n v="5.75"/>
    <n v="79"/>
    <s v="N"/>
    <n v="5000"/>
    <n v="51883"/>
    <m/>
    <m/>
    <n v="5000"/>
    <n v="3905"/>
    <n v="0"/>
    <n v="1195"/>
    <s v="B"/>
    <n v="7.0000000000000007E-2"/>
    <n v="26"/>
    <m/>
    <m/>
    <m/>
    <s v="R-Shuswap R Low"/>
    <s v="H-Shuswap River, Middle,"/>
    <x v="1"/>
    <s v="BC"/>
    <s v="FRTH"/>
    <s v="TOMF"/>
    <s v="N"/>
    <n v="7.5265501223907641E-2"/>
    <m/>
  </r>
  <r>
    <s v="T"/>
    <n v="4.0999999999999996"/>
    <n v="20171204"/>
    <s v="CDFO"/>
    <s v="CDFO"/>
    <n v="3"/>
    <s v="181499"/>
    <n v="12"/>
    <m/>
    <m/>
    <m/>
    <m/>
    <n v="1"/>
    <n v="3"/>
    <x v="30"/>
    <n v="20120619"/>
    <n v="20120619"/>
    <s v="2FS  LWFRR0229"/>
    <s v="2FS  LWFRH0154"/>
    <s v="2FS  LWFRS0229"/>
    <x v="1"/>
    <s v="H"/>
    <s v="P"/>
    <s v="FR"/>
    <n v="5.86"/>
    <n v="83"/>
    <s v="N"/>
    <n v="5000"/>
    <n v="53408"/>
    <m/>
    <m/>
    <n v="0"/>
    <n v="5208"/>
    <n v="5000"/>
    <n v="4323"/>
    <s v="B"/>
    <n v="7.4999999999999997E-2"/>
    <m/>
    <n v="227"/>
    <m/>
    <m/>
    <s v="R-Harrison R"/>
    <s v="H-Chehalis River H"/>
    <x v="14"/>
    <s v="BC"/>
    <s v="FRTH"/>
    <s v="LWFR"/>
    <s v="N"/>
    <n v="9.751348112642301E-2"/>
    <m/>
  </r>
  <r>
    <s v="T"/>
    <n v="4.0999999999999996"/>
    <n v="20171204"/>
    <s v="CDFO"/>
    <s v="CDFO"/>
    <n v="3"/>
    <s v="181510"/>
    <n v="0"/>
    <m/>
    <m/>
    <m/>
    <m/>
    <n v="1"/>
    <n v="1"/>
    <x v="16"/>
    <n v="19970415"/>
    <n v="19970415"/>
    <s v="2FS  UPFRR1890"/>
    <s v="2FS  UPFRH0270"/>
    <s v="2FS  UPFRS1890"/>
    <x v="3"/>
    <s v="H"/>
    <s v="P"/>
    <m/>
    <n v="9.49"/>
    <n v="96"/>
    <s v="N"/>
    <n v="5000"/>
    <n v="25192"/>
    <m/>
    <m/>
    <n v="0"/>
    <n v="3544"/>
    <m/>
    <m/>
    <s v="B"/>
    <m/>
    <n v="1"/>
    <n v="100"/>
    <m/>
    <m/>
    <s v="R-Dome Cr"/>
    <s v="H-Penny H"/>
    <x v="15"/>
    <s v="BC"/>
    <s v="FRTH"/>
    <s v="UPFR"/>
    <s v="N"/>
    <n v="0.1406795808193077"/>
    <m/>
  </r>
  <r>
    <s v="T"/>
    <n v="4.0999999999999996"/>
    <n v="20171204"/>
    <s v="CDFO"/>
    <s v="CDFO"/>
    <n v="3"/>
    <s v="182383"/>
    <n v="12"/>
    <m/>
    <m/>
    <m/>
    <m/>
    <n v="1"/>
    <n v="1"/>
    <x v="8"/>
    <n v="20120419"/>
    <n v="20120424"/>
    <s v="2FS  TOMMR0253"/>
    <s v="2FS  TOMMH0160"/>
    <s v="2FS  TOMMS0253"/>
    <x v="3"/>
    <s v="H"/>
    <s v="P"/>
    <s v="FR"/>
    <n v="14.3"/>
    <n v="107"/>
    <s v="N"/>
    <n v="5000"/>
    <n v="51223"/>
    <m/>
    <m/>
    <n v="5000"/>
    <n v="2235"/>
    <n v="0"/>
    <n v="864"/>
    <s v="B"/>
    <n v="4.2000000000000003E-2"/>
    <m/>
    <m/>
    <m/>
    <s v="BKD present in this release group"/>
    <s v="R-Nicola R"/>
    <s v="H-Spius Creek H"/>
    <x v="7"/>
    <s v="BC"/>
    <s v="FRTH"/>
    <s v="TOMM"/>
    <s v="N"/>
    <n v="4.3632743103683889E-2"/>
    <m/>
  </r>
  <r>
    <s v="T"/>
    <n v="4.0999999999999996"/>
    <n v="20171204"/>
    <s v="CDFO"/>
    <s v="CDFO"/>
    <n v="3"/>
    <s v="180766"/>
    <n v="12"/>
    <m/>
    <m/>
    <m/>
    <m/>
    <n v="1"/>
    <n v="2"/>
    <x v="31"/>
    <n v="20100510"/>
    <n v="20100510"/>
    <s v="2FS  TOMFR1958"/>
    <s v="2FS  TOMFH1958"/>
    <s v="2FS  TOMFS1958"/>
    <x v="1"/>
    <s v="H"/>
    <s v="P"/>
    <s v="VO"/>
    <n v="8.86"/>
    <n v="90"/>
    <s v="N"/>
    <n v="5000"/>
    <n v="55475"/>
    <m/>
    <m/>
    <n v="0"/>
    <n v="2097"/>
    <n v="5000"/>
    <n v="1132"/>
    <s v="B"/>
    <n v="0.02"/>
    <n v="67"/>
    <n v="200"/>
    <m/>
    <m/>
    <s v="R-Shuswap R Middle"/>
    <s v="H-Shuswap River, Middle,"/>
    <x v="11"/>
    <s v="BC"/>
    <s v="FRTH"/>
    <s v="TOMF"/>
    <s v="N"/>
    <n v="3.7800811176205498E-2"/>
    <m/>
  </r>
  <r>
    <s v="T"/>
    <n v="4.0999999999999996"/>
    <n v="20171204"/>
    <s v="CDFO"/>
    <s v="CDFO"/>
    <n v="3"/>
    <s v="180767"/>
    <n v="12"/>
    <m/>
    <m/>
    <m/>
    <m/>
    <n v="1"/>
    <n v="2"/>
    <x v="31"/>
    <n v="20100529"/>
    <n v="20100529"/>
    <s v="2FS  TOMFR1958"/>
    <s v="2FS  TOMFH1958"/>
    <s v="2FS  TOMFS1958"/>
    <x v="1"/>
    <s v="H"/>
    <s v="P"/>
    <s v="VO"/>
    <n v="8.86"/>
    <n v="90"/>
    <s v="N"/>
    <n v="5000"/>
    <n v="54952"/>
    <m/>
    <m/>
    <n v="0"/>
    <n v="2077"/>
    <n v="5000"/>
    <n v="1121"/>
    <s v="B"/>
    <n v="0.02"/>
    <n v="65"/>
    <n v="200"/>
    <m/>
    <m/>
    <s v="R-Shuswap R Middle"/>
    <s v="H-Shuswap River, Middle,"/>
    <x v="11"/>
    <s v="BC"/>
    <s v="FRTH"/>
    <s v="TOMF"/>
    <s v="N"/>
    <n v="3.7796622506915123E-2"/>
    <m/>
  </r>
  <r>
    <s v="T"/>
    <n v="4.0999999999999996"/>
    <n v="20171204"/>
    <s v="CDFO"/>
    <s v="CDFO"/>
    <n v="3"/>
    <s v="182480"/>
    <n v="12"/>
    <m/>
    <m/>
    <m/>
    <m/>
    <n v="1"/>
    <n v="3"/>
    <x v="6"/>
    <n v="20150609"/>
    <n v="20150609"/>
    <s v="2FS  LWFRR0229"/>
    <s v="2FS  LWFRH0154"/>
    <s v="2FS  LWFRS0229"/>
    <x v="1"/>
    <s v="H"/>
    <s v="P"/>
    <s v="FR"/>
    <n v="5.56"/>
    <n v="83"/>
    <s v="N"/>
    <n v="5000"/>
    <n v="35854"/>
    <m/>
    <m/>
    <m/>
    <m/>
    <m/>
    <m/>
    <s v="B"/>
    <m/>
    <m/>
    <m/>
    <m/>
    <m/>
    <s v="R-Harrison R"/>
    <s v="H-Chehalis River H"/>
    <x v="14"/>
    <s v="BC"/>
    <s v="FRTH"/>
    <s v="LWFR"/>
    <s v="N"/>
    <n v="0"/>
    <m/>
  </r>
  <r>
    <s v="T"/>
    <n v="4.0999999999999996"/>
    <n v="20171204"/>
    <s v="CDFO"/>
    <s v="CDFO"/>
    <n v="3"/>
    <s v="182332"/>
    <n v="0"/>
    <m/>
    <m/>
    <m/>
    <m/>
    <n v="1"/>
    <n v="1"/>
    <x v="21"/>
    <n v="20050419"/>
    <n v="20050422"/>
    <s v="2FS  TOMFR0132"/>
    <s v="2FS  TOMMH0160"/>
    <s v="2FS  TOMFS0132"/>
    <x v="3"/>
    <s v="H"/>
    <s v="P"/>
    <m/>
    <n v="15.7"/>
    <n v="112"/>
    <s v="N"/>
    <n v="5000"/>
    <n v="19670"/>
    <m/>
    <m/>
    <n v="0"/>
    <n v="8554"/>
    <m/>
    <m/>
    <s v="W"/>
    <m/>
    <m/>
    <m/>
    <m/>
    <s v="SEE ALSO 182118."/>
    <s v="R-Salmon R/TOMF"/>
    <s v="H-Spius Creek H"/>
    <x v="28"/>
    <s v="BC"/>
    <s v="FRTH"/>
    <s v="TOMF"/>
    <s v="N"/>
    <n v="0.43487544483985763"/>
    <m/>
  </r>
  <r>
    <s v="T"/>
    <n v="4.0999999999999996"/>
    <n v="20171204"/>
    <s v="CDFO"/>
    <s v="CDFO"/>
    <n v="3"/>
    <s v="183027"/>
    <n v="0"/>
    <m/>
    <m/>
    <m/>
    <m/>
    <n v="1"/>
    <n v="2"/>
    <x v="33"/>
    <n v="20010529"/>
    <n v="20010529"/>
    <s v="2FS  LWFRR1155"/>
    <s v="2FS  LWFRH0150"/>
    <s v="2FS  LWFRS1155"/>
    <x v="1"/>
    <s v="H"/>
    <s v="P"/>
    <m/>
    <n v="6.5"/>
    <n v="85"/>
    <s v="N"/>
    <n v="5000"/>
    <n v="20183"/>
    <m/>
    <m/>
    <n v="0"/>
    <n v="7564"/>
    <m/>
    <m/>
    <s v="B"/>
    <m/>
    <n v="2"/>
    <n v="400"/>
    <m/>
    <s v="NATIVE SUMMER-RUN RED CHINOOK POPULATION."/>
    <s v="R-Maria Sl"/>
    <s v="H-Inch Creek H"/>
    <x v="23"/>
    <s v="BC"/>
    <s v="FRTH"/>
    <s v="LWFR"/>
    <s v="N"/>
    <n v="0.37477084675221722"/>
    <m/>
  </r>
  <r>
    <s v="T"/>
    <n v="4.0999999999999996"/>
    <n v="20171204"/>
    <s v="CDFO"/>
    <s v="CDFO"/>
    <n v="3"/>
    <s v="183103"/>
    <n v="0"/>
    <m/>
    <m/>
    <m/>
    <m/>
    <n v="1"/>
    <n v="1"/>
    <x v="1"/>
    <n v="19990416"/>
    <n v="19990416"/>
    <s v="2FS  TOMMR0254"/>
    <s v="2FS  TOMMH0254"/>
    <s v="2FS  TOMMS0254"/>
    <x v="3"/>
    <s v="H"/>
    <s v="P"/>
    <m/>
    <n v="19.010000000000002"/>
    <m/>
    <s v="N"/>
    <n v="5000"/>
    <n v="24430"/>
    <m/>
    <m/>
    <n v="5000"/>
    <n v="562"/>
    <m/>
    <m/>
    <m/>
    <n v="2.2499999999999999E-2"/>
    <n v="30"/>
    <n v="250"/>
    <m/>
    <s v="YEARLING REL. ALSO 183104; ESTIMATED RELEASE #'S DUE TO POOR RECORD-KEEPING."/>
    <s v="R-Deadman R"/>
    <s v="H-Deadman River H"/>
    <x v="42"/>
    <s v="BC"/>
    <s v="FRTH"/>
    <s v="TOMM"/>
    <s v="N"/>
    <n v="2.3004502660663118E-2"/>
    <m/>
  </r>
  <r>
    <s v="T"/>
    <n v="4.0999999999999996"/>
    <n v="20171204"/>
    <s v="CDFO"/>
    <s v="CDFO"/>
    <n v="3"/>
    <s v="181091"/>
    <n v="12"/>
    <m/>
    <m/>
    <m/>
    <m/>
    <n v="1"/>
    <n v="1"/>
    <x v="8"/>
    <n v="20120419"/>
    <n v="20120424"/>
    <s v="2FS  TOMMR0253"/>
    <s v="2FS  TOMMH0160"/>
    <s v="2FS  TOMMS0253"/>
    <x v="3"/>
    <s v="H"/>
    <s v="P"/>
    <s v="FR"/>
    <n v="14.3"/>
    <n v="107"/>
    <s v="N"/>
    <n v="5000"/>
    <n v="26273"/>
    <m/>
    <m/>
    <n v="5000"/>
    <n v="444"/>
    <n v="0"/>
    <n v="361"/>
    <s v="B"/>
    <n v="1.66E-2"/>
    <m/>
    <m/>
    <m/>
    <s v="BKD was present in this release group"/>
    <s v="R-Nicola R"/>
    <s v="H-Spius Creek H"/>
    <x v="7"/>
    <s v="BC"/>
    <s v="FRTH"/>
    <s v="TOMM"/>
    <s v="N"/>
    <n v="1.6899478552125757E-2"/>
    <m/>
  </r>
  <r>
    <s v="T"/>
    <n v="4.0999999999999996"/>
    <n v="20171204"/>
    <s v="CDFO"/>
    <s v="CDFO"/>
    <n v="3"/>
    <s v="181829"/>
    <n v="0"/>
    <m/>
    <m/>
    <m/>
    <m/>
    <n v="1"/>
    <n v="1"/>
    <x v="2"/>
    <n v="19960424"/>
    <n v="19960425"/>
    <s v="2FS  TOMFR0132"/>
    <s v="2FS  TOMMH0160"/>
    <s v="2FS  TOMFS0132"/>
    <x v="3"/>
    <s v="H"/>
    <s v="P"/>
    <m/>
    <n v="16.8"/>
    <n v="117"/>
    <s v="N"/>
    <n v="5000"/>
    <n v="25276"/>
    <m/>
    <m/>
    <n v="0"/>
    <n v="7424"/>
    <n v="5000"/>
    <n v="255"/>
    <s v="B"/>
    <n v="0.01"/>
    <n v="1"/>
    <n v="500"/>
    <m/>
    <s v="YEARLING RELEASE"/>
    <s v="R-Salmon R/TOMF"/>
    <s v="H-Spius Creek H"/>
    <x v="28"/>
    <s v="BC"/>
    <s v="FRTH"/>
    <s v="TOMF"/>
    <s v="N"/>
    <n v="0.29371736034182622"/>
    <m/>
  </r>
  <r>
    <s v="T"/>
    <n v="4.0999999999999996"/>
    <n v="20171204"/>
    <s v="CDFO"/>
    <s v="CDFO"/>
    <n v="3"/>
    <s v="181227"/>
    <n v="0"/>
    <m/>
    <m/>
    <m/>
    <m/>
    <n v="1"/>
    <n v="1"/>
    <x v="4"/>
    <n v="19940503"/>
    <n v="19940506"/>
    <s v="2FS  TOMMR0253"/>
    <s v="2FS  TOMMH0160"/>
    <s v="2FS  TOMMS0253"/>
    <x v="3"/>
    <s v="H"/>
    <s v="P"/>
    <m/>
    <n v="19.2"/>
    <n v="117"/>
    <s v="W"/>
    <n v="5000"/>
    <n v="47150"/>
    <m/>
    <m/>
    <n v="0"/>
    <n v="179161"/>
    <n v="5000"/>
    <n v="476"/>
    <s v="W"/>
    <n v="0.01"/>
    <n v="1"/>
    <n v="2000"/>
    <m/>
    <s v="YEARLINGS.BKD. 5075 MARKS &amp; 19782 UNMARKS REL'D SPAHOMIN POND-AFS FUNDED."/>
    <s v="R-Nicola R"/>
    <s v="H-Spius Creek H"/>
    <x v="7"/>
    <s v="BC"/>
    <s v="FRTH"/>
    <s v="TOMM"/>
    <s v="N"/>
    <n v="3.7998091198303285"/>
    <m/>
  </r>
  <r>
    <s v="T"/>
    <n v="4.0999999999999996"/>
    <n v="20171204"/>
    <s v="CDFO"/>
    <s v="CDFO"/>
    <n v="3"/>
    <s v="181163"/>
    <n v="0"/>
    <m/>
    <m/>
    <m/>
    <m/>
    <n v="1"/>
    <n v="2"/>
    <x v="4"/>
    <n v="19940427"/>
    <n v="19940429"/>
    <s v="2FS  UPFRR1619"/>
    <s v="2FS  TOMMH0160"/>
    <s v="2FS  UPFRS1619"/>
    <x v="3"/>
    <s v="H"/>
    <s v="B"/>
    <m/>
    <n v="21"/>
    <n v="123"/>
    <s v="N"/>
    <n v="5000"/>
    <n v="23597"/>
    <m/>
    <m/>
    <n v="0"/>
    <n v="23834"/>
    <n v="5000"/>
    <n v="238"/>
    <s v="W"/>
    <n v="0.01"/>
    <n v="1"/>
    <n v="2000"/>
    <m/>
    <s v="YEARLING RELEASE"/>
    <s v="R-Bridge R"/>
    <s v="H-Spius Creek H"/>
    <x v="18"/>
    <s v="BC"/>
    <s v="FRTH"/>
    <s v="UPFR"/>
    <s v="N"/>
    <n v="1.0100436496164766"/>
    <m/>
  </r>
  <r>
    <s v="T"/>
    <n v="4.0999999999999996"/>
    <n v="20171204"/>
    <s v="CDFO"/>
    <s v="CDFO"/>
    <n v="3"/>
    <s v="180937"/>
    <n v="0"/>
    <m/>
    <m/>
    <m/>
    <m/>
    <n v="1"/>
    <n v="2"/>
    <x v="4"/>
    <n v="19930504"/>
    <n v="19930513"/>
    <s v="2FS  LWFRR0107"/>
    <s v="2FS  LWFRH0107"/>
    <s v="2FS  LWFRS0107"/>
    <x v="1"/>
    <s v="H"/>
    <s v="P"/>
    <m/>
    <n v="7.5"/>
    <m/>
    <s v="N"/>
    <n v="5000"/>
    <n v="47623"/>
    <m/>
    <m/>
    <n v="0"/>
    <n v="353261"/>
    <n v="5000"/>
    <n v="213"/>
    <s v="B"/>
    <n v="4.4999999999999997E-3"/>
    <n v="1"/>
    <n v="1124"/>
    <m/>
    <m/>
    <s v="R-Chilliwack R"/>
    <s v="H-Chilliwack River H"/>
    <x v="9"/>
    <s v="BC"/>
    <s v="FRTH"/>
    <s v="LWFR"/>
    <s v="N"/>
    <n v="7.4178653171786744"/>
    <m/>
  </r>
  <r>
    <s v="T"/>
    <n v="4.0999999999999996"/>
    <n v="20171204"/>
    <s v="CDFO"/>
    <s v="CDFO"/>
    <n v="3"/>
    <s v="181196"/>
    <n v="12"/>
    <m/>
    <m/>
    <m/>
    <m/>
    <n v="1"/>
    <n v="2"/>
    <x v="8"/>
    <n v="20110511"/>
    <n v="20110513"/>
    <s v="2FS  TOMFR0161"/>
    <s v="2FS  TOMFH1958"/>
    <s v="2FS  TOMFS0161"/>
    <x v="1"/>
    <s v="H"/>
    <s v="P"/>
    <s v="FR"/>
    <n v="5.96"/>
    <n v="80"/>
    <s v="N"/>
    <n v="5000"/>
    <n v="27149"/>
    <m/>
    <m/>
    <n v="0"/>
    <n v="2372"/>
    <n v="5000"/>
    <n v="840"/>
    <s v="B"/>
    <n v="0.03"/>
    <n v="24"/>
    <n v="200"/>
    <m/>
    <s v="See also codes 181197,181198,181381-181386,181585"/>
    <s v="R-Shuswap R Low"/>
    <s v="H-Shuswap River, Middle,"/>
    <x v="1"/>
    <s v="BC"/>
    <s v="FRTH"/>
    <s v="TOMF"/>
    <s v="N"/>
    <n v="8.7369700541456402E-2"/>
    <m/>
  </r>
  <r>
    <s v="T"/>
    <n v="4.0999999999999996"/>
    <n v="20171204"/>
    <s v="CDFO"/>
    <s v="CDFO"/>
    <n v="3"/>
    <s v="181197"/>
    <n v="12"/>
    <m/>
    <m/>
    <m/>
    <m/>
    <n v="1"/>
    <n v="2"/>
    <x v="8"/>
    <n v="20110511"/>
    <n v="20110511"/>
    <s v="2FS  TOMFR0161"/>
    <s v="2FS  TOMFH1958"/>
    <s v="2FS  TOMFS0161"/>
    <x v="1"/>
    <s v="H"/>
    <s v="P"/>
    <s v="FR"/>
    <n v="5.96"/>
    <n v="80"/>
    <s v="N"/>
    <n v="5000"/>
    <n v="25813"/>
    <m/>
    <m/>
    <n v="0"/>
    <n v="2221"/>
    <n v="5000"/>
    <n v="798"/>
    <s v="B"/>
    <n v="0.03"/>
    <n v="24"/>
    <n v="200"/>
    <m/>
    <s v="See also codes 181196,181198,181381-181386,181585"/>
    <s v="R-Shuswap R Low"/>
    <s v="H-Shuswap River, Middle,"/>
    <x v="1"/>
    <s v="BC"/>
    <s v="FRTH"/>
    <s v="TOMF"/>
    <s v="N"/>
    <n v="8.6041916863595858E-2"/>
    <m/>
  </r>
  <r>
    <s v="T"/>
    <n v="4.0999999999999996"/>
    <n v="20171204"/>
    <s v="CDFO"/>
    <s v="CDFO"/>
    <n v="3"/>
    <s v="183353"/>
    <n v="0"/>
    <m/>
    <m/>
    <m/>
    <m/>
    <n v="1"/>
    <n v="3"/>
    <x v="1"/>
    <n v="19980522"/>
    <n v="19980526"/>
    <s v="2FS  LWFRR0107"/>
    <s v="2FS  LWFRH0107"/>
    <s v="2FS  LWFRS0107"/>
    <x v="1"/>
    <s v="H"/>
    <s v="P"/>
    <m/>
    <n v="5.7"/>
    <m/>
    <s v="N"/>
    <n v="5000"/>
    <n v="47694"/>
    <m/>
    <m/>
    <n v="0"/>
    <n v="587060"/>
    <n v="5000"/>
    <n v="2247"/>
    <s v="B"/>
    <n v="4.4999999999999998E-2"/>
    <n v="29"/>
    <n v="1000"/>
    <m/>
    <s v="FED MOORE CLARK DRY. SEE 183354 (CMP DIET)"/>
    <s v="R-Chilliwack R"/>
    <s v="H-Chilliwack River H"/>
    <x v="9"/>
    <s v="BC"/>
    <s v="FRTH"/>
    <s v="LWFR"/>
    <s v="N"/>
    <n v="12.308885813729191"/>
    <m/>
  </r>
  <r>
    <s v="T"/>
    <n v="4.0999999999999996"/>
    <n v="20171204"/>
    <s v="CDFO"/>
    <s v="CDFO"/>
    <n v="3"/>
    <s v="183354"/>
    <n v="0"/>
    <m/>
    <m/>
    <m/>
    <m/>
    <n v="1"/>
    <n v="3"/>
    <x v="1"/>
    <n v="19980522"/>
    <n v="19980526"/>
    <s v="2FS  LWFRR0107"/>
    <s v="2FS  LWFRH0107"/>
    <s v="2FS  LWFRS0107"/>
    <x v="1"/>
    <s v="H"/>
    <s v="P"/>
    <m/>
    <n v="4.5999999999999996"/>
    <m/>
    <s v="N"/>
    <n v="5000"/>
    <n v="47385"/>
    <m/>
    <m/>
    <n v="0"/>
    <n v="1234843"/>
    <n v="5000"/>
    <n v="2233"/>
    <s v="B"/>
    <n v="4.4999999999999998E-2"/>
    <n v="29"/>
    <n v="1000"/>
    <m/>
    <s v="FED CMP. SEE 183353 (DRY DIET)"/>
    <s v="R-Chilliwack R"/>
    <s v="H-Chilliwack River H"/>
    <x v="9"/>
    <s v="BC"/>
    <s v="FRTH"/>
    <s v="LWFR"/>
    <s v="N"/>
    <n v="26.059786852379446"/>
    <m/>
  </r>
  <r>
    <s v="N"/>
    <n v="4.0999999999999996"/>
    <n v="20171204"/>
    <s v="CDFO"/>
    <s v="CDFO"/>
    <n v="3"/>
    <s v="!03NOCN8729"/>
    <m/>
    <m/>
    <m/>
    <m/>
    <m/>
    <n v="1"/>
    <n v="2"/>
    <x v="5"/>
    <n v="19880430"/>
    <n v="19880430"/>
    <s v="2FS  TOMFR0162"/>
    <s v="2FS  TOMFH1924"/>
    <s v="2FS  TOMFS0162"/>
    <x v="2"/>
    <s v="H"/>
    <s v="B"/>
    <s v="FR"/>
    <m/>
    <m/>
    <s v="N"/>
    <m/>
    <m/>
    <m/>
    <m/>
    <n v="0"/>
    <n v="72"/>
    <m/>
    <m/>
    <s v="B"/>
    <m/>
    <m/>
    <m/>
    <m/>
    <m/>
    <s v="R-Clearwater R Up"/>
    <s v="H-North Thompson Schools"/>
    <x v="10"/>
    <s v="BC"/>
    <s v="FRTH"/>
    <s v="TOMF"/>
    <s v="N"/>
    <s v=""/>
    <m/>
  </r>
  <r>
    <s v="T"/>
    <n v="4.0999999999999996"/>
    <n v="20171204"/>
    <s v="CDFO"/>
    <s v="CDFO"/>
    <n v="3"/>
    <s v="182242"/>
    <n v="0"/>
    <m/>
    <m/>
    <m/>
    <m/>
    <n v="1"/>
    <n v="1"/>
    <x v="2"/>
    <n v="19960508"/>
    <n v="19960515"/>
    <s v="2FS  TOMMR0253"/>
    <s v="2FS  TOMMH0160"/>
    <s v="2FS  TOMMS0253"/>
    <x v="3"/>
    <s v="H"/>
    <s v="B"/>
    <m/>
    <n v="17"/>
    <m/>
    <s v="N"/>
    <n v="5000"/>
    <n v="329"/>
    <m/>
    <m/>
    <m/>
    <m/>
    <m/>
    <m/>
    <m/>
    <m/>
    <m/>
    <m/>
    <m/>
    <s v="ESTIMATED RELEASE NUMBER FROM SPAHOMIN SM POND AFTER FREEZE KILLED MOST FISH"/>
    <s v="R-Nicola R"/>
    <s v="H-Spius Creek H"/>
    <x v="7"/>
    <s v="BC"/>
    <s v="FRTH"/>
    <s v="TOMM"/>
    <s v="N"/>
    <n v="0"/>
    <m/>
  </r>
  <r>
    <s v="T"/>
    <n v="4.0999999999999996"/>
    <n v="20171204"/>
    <s v="CDFO"/>
    <s v="CDFO"/>
    <n v="3"/>
    <s v="182131"/>
    <n v="0"/>
    <m/>
    <m/>
    <m/>
    <m/>
    <n v="1"/>
    <n v="1"/>
    <x v="19"/>
    <n v="20000411"/>
    <n v="20000412"/>
    <s v="2FS  TOMFR0132"/>
    <s v="2FS  TOMMH0160"/>
    <s v="2FS  TOMFS0132"/>
    <x v="3"/>
    <s v="H"/>
    <s v="P"/>
    <m/>
    <n v="15.5"/>
    <n v="111"/>
    <s v="N"/>
    <n v="5000"/>
    <n v="22829"/>
    <m/>
    <m/>
    <n v="0"/>
    <n v="18829"/>
    <m/>
    <m/>
    <s v="W"/>
    <m/>
    <n v="30"/>
    <n v="600"/>
    <m/>
    <s v="EXTENDED REARING. SEE ALSO 182130."/>
    <s v="R-Salmon R/TOMF"/>
    <s v="H-Spius Creek H"/>
    <x v="28"/>
    <s v="BC"/>
    <s v="FRTH"/>
    <s v="TOMF"/>
    <s v="N"/>
    <n v="0.82478426562705331"/>
    <m/>
  </r>
  <r>
    <s v="T"/>
    <n v="4.0999999999999996"/>
    <n v="20171204"/>
    <s v="CDFO"/>
    <s v="CDFO"/>
    <n v="3"/>
    <s v="182258"/>
    <n v="0"/>
    <m/>
    <m/>
    <m/>
    <m/>
    <n v="1"/>
    <n v="3"/>
    <x v="16"/>
    <n v="19960607"/>
    <n v="19960609"/>
    <s v="2FS  LWFRR0154"/>
    <s v="2FS  LWFRH0154"/>
    <s v="2FS  LWFRS0229"/>
    <x v="1"/>
    <s v="H"/>
    <s v="P"/>
    <m/>
    <n v="3.7"/>
    <n v="71"/>
    <s v="N"/>
    <n v="5000"/>
    <n v="45813"/>
    <m/>
    <m/>
    <n v="0"/>
    <n v="56996"/>
    <n v="5000"/>
    <n v="1295"/>
    <s v="B"/>
    <n v="2.75E-2"/>
    <n v="30"/>
    <n v="1966"/>
    <m/>
    <m/>
    <s v="R-Chehalis R"/>
    <s v="H-Chehalis River H"/>
    <x v="14"/>
    <s v="BC"/>
    <s v="FRTH"/>
    <s v="LWFR"/>
    <s v="N"/>
    <n v="1.2441010193613167"/>
    <m/>
  </r>
  <r>
    <s v="T"/>
    <n v="4.0999999999999996"/>
    <n v="20171204"/>
    <s v="CDFO"/>
    <s v="CDFO"/>
    <n v="3"/>
    <s v="182261"/>
    <n v="0"/>
    <m/>
    <m/>
    <m/>
    <m/>
    <n v="1"/>
    <n v="3"/>
    <x v="16"/>
    <n v="19960529"/>
    <n v="19960530"/>
    <s v="2FS  LWFRR0107"/>
    <s v="2FS  LWFRH0107"/>
    <s v="2FS  LWFRS0107"/>
    <x v="1"/>
    <s v="H"/>
    <s v="P"/>
    <m/>
    <n v="6"/>
    <m/>
    <s v="N"/>
    <n v="5000"/>
    <n v="49252"/>
    <m/>
    <m/>
    <n v="0"/>
    <n v="372394"/>
    <n v="5000"/>
    <n v="502"/>
    <s v="B"/>
    <n v="1.01E-2"/>
    <n v="45"/>
    <n v="594"/>
    <m/>
    <s v="SEE ALSO 182262."/>
    <s v="R-Chilliwack R"/>
    <s v="H-Chilliwack River H"/>
    <x v="9"/>
    <s v="BC"/>
    <s v="FRTH"/>
    <s v="LWFR"/>
    <s v="N"/>
    <n v="7.5609924470072283"/>
    <m/>
  </r>
  <r>
    <s v="T"/>
    <n v="4.0999999999999996"/>
    <n v="20171204"/>
    <s v="CDFO"/>
    <s v="CDFO"/>
    <n v="3"/>
    <s v="182262"/>
    <n v="0"/>
    <m/>
    <m/>
    <m/>
    <m/>
    <n v="1"/>
    <n v="3"/>
    <x v="16"/>
    <n v="19960531"/>
    <n v="19960607"/>
    <s v="2FS  LWFRR0107"/>
    <s v="2FS  LWFRH0107"/>
    <s v="2FS  LWFRS0107"/>
    <x v="1"/>
    <s v="H"/>
    <s v="P"/>
    <m/>
    <n v="5.2"/>
    <m/>
    <s v="N"/>
    <n v="5000"/>
    <n v="49768"/>
    <m/>
    <m/>
    <n v="0"/>
    <n v="341173"/>
    <m/>
    <m/>
    <s v="B"/>
    <m/>
    <n v="30"/>
    <n v="653"/>
    <m/>
    <s v="SEE ALSO 182261."/>
    <s v="R-Chilliwack R"/>
    <s v="H-Chilliwack River H"/>
    <x v="9"/>
    <s v="BC"/>
    <s v="FRTH"/>
    <s v="LWFR"/>
    <s v="N"/>
    <n v="6.8552684455875257"/>
    <m/>
  </r>
  <r>
    <s v="T"/>
    <n v="4.0999999999999996"/>
    <n v="20171204"/>
    <s v="CDFO"/>
    <s v="CDFO"/>
    <n v="3"/>
    <s v="182732"/>
    <n v="0"/>
    <m/>
    <m/>
    <m/>
    <m/>
    <n v="1"/>
    <n v="1"/>
    <x v="16"/>
    <n v="19970501"/>
    <n v="19970507"/>
    <s v="2FS  TOMMR0253"/>
    <s v="2FS  TOMMH0160"/>
    <s v="2FS  TOMMS0253"/>
    <x v="3"/>
    <s v="H"/>
    <s v="P"/>
    <m/>
    <n v="17.5"/>
    <n v="112"/>
    <s v="N"/>
    <n v="5000"/>
    <n v="50275"/>
    <m/>
    <m/>
    <n v="0"/>
    <n v="39492"/>
    <n v="5000"/>
    <n v="507"/>
    <s v="B"/>
    <n v="0.01"/>
    <n v="1"/>
    <n v="500"/>
    <m/>
    <s v="FED HI RATION. SEE 182731-LO RATION GROUP"/>
    <s v="R-Nicola R"/>
    <s v="H-Spius Creek H"/>
    <x v="7"/>
    <s v="BC"/>
    <s v="FRTH"/>
    <s v="TOMM"/>
    <s v="N"/>
    <n v="0.78551964196916957"/>
    <m/>
  </r>
  <r>
    <s v="T"/>
    <n v="4.0999999999999996"/>
    <n v="20171204"/>
    <s v="CDFO"/>
    <s v="CDFO"/>
    <n v="3"/>
    <s v="182733"/>
    <n v="0"/>
    <m/>
    <m/>
    <m/>
    <m/>
    <n v="1"/>
    <n v="1"/>
    <x v="16"/>
    <n v="19970430"/>
    <n v="19970501"/>
    <s v="2FS  TOMFR0132"/>
    <s v="2FS  TOMMH0160"/>
    <s v="2FS  TOMFS0132"/>
    <x v="3"/>
    <s v="H"/>
    <s v="P"/>
    <m/>
    <n v="15.7"/>
    <n v="110"/>
    <s v="N"/>
    <n v="5000"/>
    <n v="50668"/>
    <m/>
    <m/>
    <n v="0"/>
    <n v="19469"/>
    <m/>
    <m/>
    <s v="W"/>
    <m/>
    <n v="1"/>
    <n v="500"/>
    <m/>
    <s v="YEARLING RELEASE"/>
    <s v="R-Salmon R/TOMF"/>
    <s v="H-Spius Creek H"/>
    <x v="28"/>
    <s v="BC"/>
    <s v="FRTH"/>
    <s v="TOMF"/>
    <s v="N"/>
    <n v="0.38424646719823163"/>
    <m/>
  </r>
  <r>
    <s v="T"/>
    <n v="4.0999999999999996"/>
    <n v="20171204"/>
    <s v="CDFO"/>
    <s v="CDFO"/>
    <n v="3"/>
    <s v="025517"/>
    <n v="0"/>
    <m/>
    <m/>
    <m/>
    <m/>
    <n v="1"/>
    <n v="1"/>
    <x v="17"/>
    <n v="19890426"/>
    <n v="19890508"/>
    <s v="2FS  TOMMR1387"/>
    <s v="2FS  TOMMH0160"/>
    <s v="2FS  TOMMS1387"/>
    <x v="1"/>
    <s v="H"/>
    <s v="P"/>
    <m/>
    <n v="6"/>
    <n v="80"/>
    <s v="N"/>
    <n v="5000"/>
    <n v="50416"/>
    <m/>
    <m/>
    <n v="0"/>
    <n v="37459"/>
    <n v="5000"/>
    <n v="252"/>
    <m/>
    <n v="5.0000000000000001E-3"/>
    <n v="1"/>
    <m/>
    <m/>
    <m/>
    <s v="R-Coldwater R"/>
    <s v="H-Spius Creek H"/>
    <x v="17"/>
    <s v="BC"/>
    <s v="FRTH"/>
    <s v="TOMM"/>
    <s v="N"/>
    <n v="0.74299825452237389"/>
    <m/>
  </r>
  <r>
    <s v="T"/>
    <n v="4.0999999999999996"/>
    <n v="20171204"/>
    <s v="CDFO"/>
    <s v="CDFO"/>
    <n v="3"/>
    <s v="025650"/>
    <n v="9"/>
    <m/>
    <m/>
    <m/>
    <m/>
    <n v="1"/>
    <n v="3"/>
    <x v="14"/>
    <n v="20060606"/>
    <n v="20060607"/>
    <s v="2FS  LWFRR0229"/>
    <s v="2FS  LWFRH0154"/>
    <s v="2FS  LWFRS0229"/>
    <x v="1"/>
    <s v="H"/>
    <s v="P"/>
    <m/>
    <n v="5.25"/>
    <n v="79"/>
    <s v="N"/>
    <n v="5000"/>
    <n v="49090"/>
    <m/>
    <m/>
    <n v="5000"/>
    <n v="3943"/>
    <m/>
    <m/>
    <m/>
    <n v="7.4300000000000005E-2"/>
    <n v="1"/>
    <n v="1049"/>
    <m/>
    <s v="TRUCKED TO LOG DUMP ON CHEHALIS RESERVE"/>
    <s v="R-Harrison R"/>
    <s v="H-Chehalis River H"/>
    <x v="14"/>
    <s v="BC"/>
    <s v="FRTH"/>
    <s v="LWFR"/>
    <s v="N"/>
    <n v="8.0321857812181707E-2"/>
    <m/>
  </r>
  <r>
    <s v="T"/>
    <n v="4.0999999999999996"/>
    <n v="20171204"/>
    <s v="CDFO"/>
    <s v="CDFO"/>
    <n v="3"/>
    <s v="025652"/>
    <n v="9"/>
    <m/>
    <m/>
    <m/>
    <m/>
    <n v="1"/>
    <n v="2"/>
    <x v="14"/>
    <n v="20060510"/>
    <n v="20060511"/>
    <s v="2FS  TOMFR0161"/>
    <s v="2FS  TOMFH1958"/>
    <s v="2FS  TOMFS0161"/>
    <x v="1"/>
    <s v="H"/>
    <s v="P"/>
    <m/>
    <n v="5.38"/>
    <n v="78"/>
    <s v="N"/>
    <n v="5000"/>
    <n v="50529"/>
    <m/>
    <m/>
    <n v="0"/>
    <n v="78872"/>
    <n v="5000"/>
    <n v="1031"/>
    <s v="B"/>
    <n v="0.02"/>
    <n v="28"/>
    <n v="100"/>
    <m/>
    <m/>
    <s v="R-Shuswap R Low"/>
    <s v="H-Shuswap River, Middle,"/>
    <x v="1"/>
    <s v="BC"/>
    <s v="FRTH"/>
    <s v="TOMF"/>
    <s v="N"/>
    <n v="1.5609254091709712"/>
    <m/>
  </r>
  <r>
    <s v="T"/>
    <n v="4.0999999999999996"/>
    <n v="20171204"/>
    <s v="CDFO"/>
    <s v="CDFO"/>
    <n v="3"/>
    <s v="020201"/>
    <n v="0"/>
    <m/>
    <m/>
    <m/>
    <m/>
    <n v="1"/>
    <n v="3"/>
    <x v="42"/>
    <n v="19720726"/>
    <n v="19720731"/>
    <s v="2FS  LWFRR0229"/>
    <s v="2FS  GSMNH0103"/>
    <s v="2FS  LWFRS0229"/>
    <x v="1"/>
    <s v="H"/>
    <s v="B"/>
    <m/>
    <n v="4.8"/>
    <m/>
    <s v="N"/>
    <n v="5000"/>
    <n v="42257"/>
    <m/>
    <m/>
    <n v="0"/>
    <n v="60400"/>
    <n v="5000"/>
    <n v="1578"/>
    <m/>
    <n v="3.5999999999999997E-2"/>
    <m/>
    <m/>
    <m/>
    <s v="WITH MARK 020101"/>
    <s v="R-Harrison R"/>
    <s v="H-Capilano River H"/>
    <x v="14"/>
    <s v="BC"/>
    <s v="FRTH"/>
    <s v="LWFR"/>
    <s v="N"/>
    <n v="1.4293489836003503"/>
    <m/>
  </r>
  <r>
    <s v="T"/>
    <n v="4.0999999999999996"/>
    <n v="20171204"/>
    <s v="CDFO"/>
    <s v="CDFO"/>
    <n v="3"/>
    <s v="025462"/>
    <n v="0"/>
    <m/>
    <m/>
    <m/>
    <m/>
    <n v="1"/>
    <n v="1"/>
    <x v="17"/>
    <n v="19890413"/>
    <n v="19890417"/>
    <s v="2FS  UPFRR0352"/>
    <s v="2FS  UPFRH0155"/>
    <s v="2FS  UPFRS0352"/>
    <x v="1"/>
    <s v="H"/>
    <s v="B"/>
    <m/>
    <n v="7.3"/>
    <n v="92"/>
    <s v="N"/>
    <n v="5000"/>
    <n v="25683"/>
    <m/>
    <m/>
    <n v="0"/>
    <n v="101639"/>
    <n v="5000"/>
    <n v="37"/>
    <m/>
    <n v="1.4E-3"/>
    <n v="1"/>
    <m/>
    <m/>
    <s v="37362 REL AT LITTLE R (14070 MARKS); CONTR'N &amp; SURV OF FISH REL ABOVE LAKE"/>
    <s v="R-Cariboo R Up"/>
    <s v="H-Quesnel River H"/>
    <x v="25"/>
    <s v="BC"/>
    <s v="FRTH"/>
    <s v="UPFR"/>
    <s v="N"/>
    <n v="3.9574426663551767"/>
    <m/>
  </r>
  <r>
    <s v="T"/>
    <n v="4.0999999999999996"/>
    <n v="20171204"/>
    <s v="CDFO"/>
    <s v="CDFO"/>
    <n v="3"/>
    <s v="025661"/>
    <n v="9"/>
    <m/>
    <m/>
    <m/>
    <m/>
    <n v="1"/>
    <n v="2"/>
    <x v="17"/>
    <n v="19890529"/>
    <n v="19890531"/>
    <s v="2FS  TOMFR0162"/>
    <s v="2FS  TOMFH0162"/>
    <s v="2FS  TOMFS0162"/>
    <x v="1"/>
    <s v="H"/>
    <s v="B"/>
    <m/>
    <n v="6.1"/>
    <n v="80"/>
    <s v="N"/>
    <n v="5000"/>
    <n v="73816"/>
    <m/>
    <m/>
    <n v="0"/>
    <n v="349337"/>
    <n v="5000"/>
    <n v="1147"/>
    <s v="B"/>
    <n v="1.5299999999999999E-2"/>
    <n v="1"/>
    <m/>
    <m/>
    <s v="PRODUCTION RELEASE OF EARLY COMPONENT OF RUN."/>
    <s v="R-Clearwater R Up"/>
    <s v="H-Clearwater River, Up, H"/>
    <x v="10"/>
    <s v="BC"/>
    <s v="FRTH"/>
    <s v="TOMF"/>
    <s v="N"/>
    <n v="4.7325376612116612"/>
    <m/>
  </r>
  <r>
    <s v="T"/>
    <n v="4.0999999999999996"/>
    <n v="20171204"/>
    <s v="CDFO"/>
    <s v="CDFO"/>
    <n v="3"/>
    <s v="026033"/>
    <n v="0"/>
    <m/>
    <m/>
    <m/>
    <m/>
    <n v="1"/>
    <n v="2"/>
    <x v="11"/>
    <n v="19900607"/>
    <n v="19900607"/>
    <s v="2FS  UPFRR0155"/>
    <s v="2FS  UPFRH0155"/>
    <s v="2FS  UPFRS0155"/>
    <x v="1"/>
    <s v="H"/>
    <s v="B"/>
    <m/>
    <n v="8.9"/>
    <n v="91"/>
    <s v="N"/>
    <n v="5000"/>
    <n v="40622"/>
    <m/>
    <m/>
    <n v="0"/>
    <n v="5803"/>
    <m/>
    <m/>
    <s v="B"/>
    <m/>
    <n v="1"/>
    <n v="100"/>
    <m/>
    <s v="TIME OF RELEASE- PRE-FRESHET RELEASE. SEE 020259 POST-FRESHET"/>
    <s v="R-Quesnel R"/>
    <s v="H-Quesnel River H"/>
    <x v="5"/>
    <s v="BC"/>
    <s v="FRTH"/>
    <s v="UPFR"/>
    <s v="N"/>
    <n v="0.14285362611392841"/>
    <m/>
  </r>
  <r>
    <s v="N"/>
    <n v="4.0999999999999996"/>
    <n v="20171204"/>
    <s v="CDFO"/>
    <s v="CDFO"/>
    <n v="3"/>
    <s v="!03NOCN8714"/>
    <m/>
    <m/>
    <m/>
    <m/>
    <m/>
    <n v="1"/>
    <n v="1"/>
    <x v="5"/>
    <n v="19880405"/>
    <n v="19880418"/>
    <s v="2FS  TOMMR0252"/>
    <s v="2FS  TOMMH0160"/>
    <s v="2FS  TOMMS0252"/>
    <x v="1"/>
    <s v="H"/>
    <s v="P"/>
    <m/>
    <n v="3.1"/>
    <m/>
    <s v="N"/>
    <m/>
    <m/>
    <m/>
    <m/>
    <n v="0"/>
    <n v="151941"/>
    <m/>
    <m/>
    <m/>
    <m/>
    <m/>
    <m/>
    <m/>
    <m/>
    <s v="R-Bonaparte R"/>
    <s v="H-Spius Creek H"/>
    <x v="4"/>
    <s v="BC"/>
    <s v="FRTH"/>
    <s v="TOMM"/>
    <s v="N"/>
    <s v=""/>
    <m/>
  </r>
  <r>
    <s v="N"/>
    <n v="4.0999999999999996"/>
    <n v="20171204"/>
    <s v="CDFO"/>
    <s v="CDFO"/>
    <n v="3"/>
    <s v="!03NOCN8727"/>
    <m/>
    <m/>
    <m/>
    <m/>
    <m/>
    <n v="1"/>
    <n v="1"/>
    <x v="5"/>
    <n v="19880404"/>
    <n v="19880404"/>
    <s v="2FS  UPFRR1304"/>
    <s v="2FS  UPFRH1304"/>
    <s v="2FS  UPFRS1304"/>
    <x v="1"/>
    <s v="H"/>
    <s v="P"/>
    <m/>
    <n v="5"/>
    <m/>
    <s v="N"/>
    <m/>
    <m/>
    <m/>
    <m/>
    <n v="0"/>
    <n v="1000"/>
    <m/>
    <m/>
    <s v="B"/>
    <m/>
    <m/>
    <m/>
    <m/>
    <m/>
    <s v="R-Chilako R"/>
    <s v="H-Chilako River H"/>
    <x v="47"/>
    <s v="BC"/>
    <s v="FRTH"/>
    <s v="UPFR"/>
    <s v="N"/>
    <s v=""/>
    <m/>
  </r>
  <r>
    <s v="N"/>
    <n v="4.0999999999999996"/>
    <n v="20171204"/>
    <s v="CDFO"/>
    <s v="CDFO"/>
    <n v="3"/>
    <s v="!03NOCN8728"/>
    <m/>
    <m/>
    <m/>
    <m/>
    <m/>
    <n v="1"/>
    <n v="2"/>
    <x v="5"/>
    <n v="19880704"/>
    <n v="19880705"/>
    <s v="2FS  TOMFR0161"/>
    <s v="2FS  TOMFH0289"/>
    <s v="2FS  TOMFS0161"/>
    <x v="1"/>
    <s v="H"/>
    <s v="P"/>
    <m/>
    <n v="1.9"/>
    <m/>
    <s v="N"/>
    <m/>
    <m/>
    <m/>
    <m/>
    <n v="0"/>
    <n v="99500"/>
    <m/>
    <m/>
    <s v="B"/>
    <m/>
    <m/>
    <m/>
    <m/>
    <m/>
    <s v="R-Shuswap R Low"/>
    <s v="H-Kingfisher Creek/ TOMF"/>
    <x v="1"/>
    <s v="BC"/>
    <s v="FRTH"/>
    <s v="TOMF"/>
    <s v="N"/>
    <s v=""/>
    <m/>
  </r>
  <r>
    <s v="N"/>
    <n v="4.0999999999999996"/>
    <n v="20171204"/>
    <s v="CDFO"/>
    <s v="CDFO"/>
    <n v="3"/>
    <s v="!03NOCN8971"/>
    <m/>
    <m/>
    <m/>
    <m/>
    <m/>
    <n v="1"/>
    <n v="2"/>
    <x v="11"/>
    <n v="19900601"/>
    <n v="19900601"/>
    <s v="2FS  TOMFR0161"/>
    <s v="2FS  TOMFH2559"/>
    <s v="2FS  TOMFS0161"/>
    <x v="2"/>
    <s v="H"/>
    <s v="B"/>
    <s v="FR"/>
    <m/>
    <m/>
    <s v="N"/>
    <m/>
    <m/>
    <m/>
    <m/>
    <n v="0"/>
    <n v="220"/>
    <m/>
    <m/>
    <m/>
    <m/>
    <m/>
    <m/>
    <m/>
    <m/>
    <s v="R-Shuswap R Low"/>
    <s v="H-Vernon Schools"/>
    <x v="1"/>
    <s v="BC"/>
    <s v="FRTH"/>
    <s v="TOMF"/>
    <s v="N"/>
    <s v=""/>
    <m/>
  </r>
  <r>
    <s v="N"/>
    <n v="4.0999999999999996"/>
    <n v="20171204"/>
    <s v="CDFO"/>
    <s v="CDFO"/>
    <n v="3"/>
    <s v="!03NOCN8979"/>
    <m/>
    <m/>
    <m/>
    <m/>
    <m/>
    <n v="1"/>
    <n v="1"/>
    <x v="11"/>
    <n v="19900613"/>
    <n v="19900613"/>
    <s v="2FS  TOMMR0254"/>
    <s v="2FS  TOMMH0254"/>
    <s v="2FS  TOMMS0254"/>
    <x v="2"/>
    <s v="H"/>
    <s v="B"/>
    <m/>
    <n v="1.8"/>
    <m/>
    <s v="N"/>
    <m/>
    <m/>
    <m/>
    <m/>
    <n v="0"/>
    <n v="75857"/>
    <m/>
    <m/>
    <s v="B"/>
    <m/>
    <m/>
    <m/>
    <m/>
    <s v="RELEASED DURING FLOOD THAT DESTROYED HATCHERY."/>
    <s v="R-Deadman R"/>
    <s v="H-Deadman River H"/>
    <x v="42"/>
    <s v="BC"/>
    <s v="FRTH"/>
    <s v="TOMM"/>
    <s v="N"/>
    <s v=""/>
    <m/>
  </r>
  <r>
    <s v="T"/>
    <n v="4.0999999999999996"/>
    <n v="20171204"/>
    <s v="CDFO"/>
    <s v="CDFO"/>
    <n v="3"/>
    <s v="026014"/>
    <n v="0"/>
    <m/>
    <m/>
    <m/>
    <m/>
    <n v="1"/>
    <n v="1"/>
    <x v="28"/>
    <n v="19910504"/>
    <n v="19910512"/>
    <s v="2FS  UPFRR1625"/>
    <s v="2FS  UPFRH1625"/>
    <s v="2FS  UPFRS1625"/>
    <x v="1"/>
    <s v="H"/>
    <s v="P"/>
    <m/>
    <n v="5.0999999999999996"/>
    <m/>
    <s v="N"/>
    <n v="5000"/>
    <n v="27699"/>
    <m/>
    <m/>
    <n v="5000"/>
    <n v="280"/>
    <m/>
    <m/>
    <m/>
    <n v="0.01"/>
    <n v="1"/>
    <m/>
    <m/>
    <s v="CONTRIBUTION AND DISTRIBUTION - UPPER FRASER STOCK - ALSO SEE 02-60-15."/>
    <s v="R-Salmon R/UPFR"/>
    <s v="H-Salmon River/ UPFR H"/>
    <x v="8"/>
    <s v="BC"/>
    <s v="FRTH"/>
    <s v="UPFR"/>
    <s v="N"/>
    <n v="1.0108668182966895E-2"/>
    <m/>
  </r>
  <r>
    <s v="T"/>
    <n v="4.0999999999999996"/>
    <n v="20171204"/>
    <s v="CDFO"/>
    <s v="CDFO"/>
    <n v="3"/>
    <s v="026015"/>
    <n v="0"/>
    <m/>
    <m/>
    <m/>
    <m/>
    <n v="1"/>
    <n v="1"/>
    <x v="28"/>
    <n v="19910504"/>
    <n v="19910512"/>
    <s v="2FS  UPFRR1625"/>
    <s v="2FS  UPFRH1625"/>
    <s v="2FS  UPFRS1625"/>
    <x v="1"/>
    <s v="H"/>
    <s v="P"/>
    <m/>
    <n v="5.0999999999999996"/>
    <m/>
    <s v="N"/>
    <n v="5000"/>
    <n v="25960"/>
    <m/>
    <m/>
    <n v="5000"/>
    <n v="262"/>
    <m/>
    <m/>
    <m/>
    <n v="0.01"/>
    <n v="1"/>
    <m/>
    <m/>
    <s v="CONTRIBUTION AND DISTRIBUTION - UPPER FRASER STOCK - ALSO SEE 02-60-14."/>
    <s v="R-Salmon R/UPFR"/>
    <s v="H-Salmon River/ UPFR H"/>
    <x v="8"/>
    <s v="BC"/>
    <s v="FRTH"/>
    <s v="UPFR"/>
    <s v="N"/>
    <n v="1.0092449922958397E-2"/>
    <m/>
  </r>
  <r>
    <s v="T"/>
    <n v="4.0999999999999996"/>
    <n v="20171204"/>
    <s v="CDFO"/>
    <s v="CDFO"/>
    <n v="3"/>
    <s v="024763"/>
    <n v="0"/>
    <m/>
    <m/>
    <m/>
    <m/>
    <n v="1"/>
    <n v="2"/>
    <x v="5"/>
    <n v="19880429"/>
    <n v="19880501"/>
    <s v="2FS  TOMFR2617"/>
    <s v="2FS  TOMFH0162"/>
    <s v="2FS  TOMFS2617"/>
    <x v="1"/>
    <s v="H"/>
    <s v="P"/>
    <m/>
    <n v="3.9"/>
    <n v="71"/>
    <s v="N"/>
    <n v="5000"/>
    <n v="26890"/>
    <m/>
    <m/>
    <n v="0"/>
    <n v="215649"/>
    <n v="5000"/>
    <n v="101"/>
    <s v="B"/>
    <n v="3.7000000000000002E-3"/>
    <n v="1"/>
    <m/>
    <m/>
    <s v="REPLICATE OF 024801."/>
    <s v="R-Clearwater R Low"/>
    <s v="H-Clearwater River, Up, H"/>
    <x v="24"/>
    <s v="BC"/>
    <s v="FRTH"/>
    <s v="TOMF"/>
    <s v="N"/>
    <n v="8.0196727407958353"/>
    <m/>
  </r>
  <r>
    <s v="T"/>
    <n v="4.0999999999999996"/>
    <n v="20171204"/>
    <s v="CDFO"/>
    <s v="CDFO"/>
    <n v="3"/>
    <s v="020235"/>
    <n v="0"/>
    <m/>
    <m/>
    <m/>
    <m/>
    <n v="1"/>
    <n v="3"/>
    <x v="28"/>
    <n v="19920408"/>
    <n v="19920415"/>
    <s v="2FS  LWFRR0154"/>
    <s v="2FS  LWFRH0154"/>
    <s v="2FS  LWFRS0229"/>
    <x v="3"/>
    <s v="H"/>
    <s v="B"/>
    <m/>
    <n v="25.2"/>
    <n v="132"/>
    <s v="N"/>
    <n v="5000"/>
    <n v="18697"/>
    <m/>
    <m/>
    <n v="5000"/>
    <n v="122"/>
    <m/>
    <m/>
    <m/>
    <n v="6.4999999999999997E-3"/>
    <n v="44"/>
    <n v="310"/>
    <m/>
    <s v="TIME OF RELEASE: YEARLINGS"/>
    <s v="R-Chehalis R"/>
    <s v="H-Chehalis River H"/>
    <x v="14"/>
    <s v="BC"/>
    <s v="FRTH"/>
    <s v="LWFR"/>
    <s v="N"/>
    <n v="6.5251109803711824E-3"/>
    <m/>
  </r>
  <r>
    <s v="T"/>
    <n v="4.0999999999999996"/>
    <n v="20171204"/>
    <s v="CDFO"/>
    <s v="CDFO"/>
    <n v="3"/>
    <s v="020242"/>
    <n v="0"/>
    <m/>
    <m/>
    <m/>
    <m/>
    <n v="1"/>
    <n v="3"/>
    <x v="11"/>
    <n v="19900514"/>
    <n v="19900523"/>
    <s v="2FS  LWFRR0107"/>
    <s v="2FS  LWFRH0107"/>
    <s v="2FS  LWFRS0107"/>
    <x v="1"/>
    <s v="H"/>
    <s v="P"/>
    <m/>
    <n v="5.3"/>
    <m/>
    <s v="N"/>
    <n v="5000"/>
    <n v="23590"/>
    <m/>
    <m/>
    <n v="0"/>
    <n v="208968"/>
    <n v="5000"/>
    <n v="223"/>
    <s v="B"/>
    <n v="9.4000000000000004E-3"/>
    <n v="25"/>
    <n v="533"/>
    <m/>
    <s v="COMBINE W/ 020243. PROGENY OF HARRISON TRANSPLANT."/>
    <s v="R-Chilliwack R"/>
    <s v="H-Chilliwack River H"/>
    <x v="9"/>
    <s v="BC"/>
    <s v="FRTH"/>
    <s v="LWFR"/>
    <s v="N"/>
    <n v="8.8583298007630358"/>
    <m/>
  </r>
  <r>
    <s v="N"/>
    <n v="4.0999999999999996"/>
    <n v="20171204"/>
    <s v="CDFO"/>
    <s v="CDFO"/>
    <n v="3"/>
    <s v="!03NOCN8766"/>
    <m/>
    <m/>
    <m/>
    <m/>
    <m/>
    <n v="1"/>
    <n v="2"/>
    <x v="5"/>
    <n v="19890111"/>
    <n v="19890114"/>
    <s v="2FS  UPFRR0155"/>
    <s v="2FS  UPFRH0155"/>
    <s v="2FS  UPFRS0155"/>
    <x v="3"/>
    <s v="H"/>
    <s v="B"/>
    <m/>
    <n v="9.1999999999999993"/>
    <m/>
    <s v="N"/>
    <m/>
    <m/>
    <m/>
    <m/>
    <n v="0"/>
    <n v="28149"/>
    <m/>
    <m/>
    <s v="W"/>
    <m/>
    <m/>
    <m/>
    <m/>
    <s v="REARED IN EARTHEN CHANNEL FROM 04/10/88 TO RELEASE"/>
    <s v="R-Quesnel R"/>
    <s v="H-Quesnel River H"/>
    <x v="5"/>
    <s v="BC"/>
    <s v="FRTH"/>
    <s v="UPFR"/>
    <s v="N"/>
    <s v=""/>
    <m/>
  </r>
  <r>
    <s v="N"/>
    <n v="4.0999999999999996"/>
    <n v="20171204"/>
    <s v="CDFO"/>
    <s v="CDFO"/>
    <n v="3"/>
    <s v="!03NOCN8767"/>
    <m/>
    <m/>
    <m/>
    <m/>
    <m/>
    <n v="1"/>
    <n v="2"/>
    <x v="5"/>
    <n v="19890323"/>
    <n v="19890504"/>
    <s v="2FS  UPFRR0155"/>
    <s v="2FS  UPFRH0155"/>
    <s v="2FS  UPFRS0155"/>
    <x v="3"/>
    <s v="H"/>
    <s v="B"/>
    <m/>
    <n v="10.5"/>
    <m/>
    <s v="N"/>
    <m/>
    <m/>
    <m/>
    <m/>
    <n v="0"/>
    <n v="10000"/>
    <m/>
    <m/>
    <s v="W"/>
    <m/>
    <m/>
    <m/>
    <m/>
    <s v="REARED IN EARTHEN CHANNEL FROM 04/10/88 TO RELEASE"/>
    <s v="R-Quesnel R"/>
    <s v="H-Quesnel River H"/>
    <x v="5"/>
    <s v="BC"/>
    <s v="FRTH"/>
    <s v="UPFR"/>
    <s v="N"/>
    <s v=""/>
    <m/>
  </r>
  <r>
    <s v="N"/>
    <n v="4.0999999999999996"/>
    <n v="20171204"/>
    <s v="CDFO"/>
    <s v="CDFO"/>
    <n v="3"/>
    <s v="!03NOCN8770"/>
    <m/>
    <m/>
    <m/>
    <m/>
    <m/>
    <n v="1"/>
    <n v="1"/>
    <x v="5"/>
    <n v="19880515"/>
    <n v="19880515"/>
    <s v="2FS  UPFRR1625"/>
    <s v="2FS  UPFRH2150"/>
    <s v="2FS  UPFRS1625"/>
    <x v="1"/>
    <s v="H"/>
    <s v="B"/>
    <s v="FR"/>
    <n v="4"/>
    <m/>
    <s v="N"/>
    <m/>
    <m/>
    <m/>
    <m/>
    <n v="0"/>
    <n v="144"/>
    <m/>
    <m/>
    <m/>
    <m/>
    <m/>
    <m/>
    <m/>
    <m/>
    <s v="R-Salmon R/UPFR"/>
    <s v="H-Nechako Lks (Vanderh) S"/>
    <x v="8"/>
    <s v="BC"/>
    <s v="FRTH"/>
    <s v="UPFR"/>
    <s v="N"/>
    <s v=""/>
    <m/>
  </r>
  <r>
    <s v="N"/>
    <n v="4.0999999999999996"/>
    <n v="20171204"/>
    <s v="CDFO"/>
    <s v="CDFO"/>
    <n v="3"/>
    <s v="!03NOCN8814"/>
    <m/>
    <m/>
    <m/>
    <m/>
    <m/>
    <n v="1"/>
    <n v="1"/>
    <x v="17"/>
    <n v="19890421"/>
    <n v="19890502"/>
    <s v="2FS  TOMMR0254"/>
    <s v="2FS  TOMMH0160"/>
    <s v="2FS  TOMMS0254"/>
    <x v="1"/>
    <s v="H"/>
    <s v="P"/>
    <m/>
    <n v="6"/>
    <m/>
    <s v="N"/>
    <m/>
    <m/>
    <m/>
    <m/>
    <n v="0"/>
    <n v="94098"/>
    <m/>
    <m/>
    <s v="W"/>
    <m/>
    <m/>
    <m/>
    <m/>
    <m/>
    <s v="R-Deadman R"/>
    <s v="H-Spius Creek H"/>
    <x v="42"/>
    <s v="BC"/>
    <s v="FRTH"/>
    <s v="TOMM"/>
    <s v="N"/>
    <s v=""/>
    <m/>
  </r>
  <r>
    <s v="N"/>
    <n v="4.0999999999999996"/>
    <n v="20171204"/>
    <s v="CDFO"/>
    <s v="CDFO"/>
    <n v="3"/>
    <s v="!03NOCN8815"/>
    <m/>
    <m/>
    <m/>
    <m/>
    <m/>
    <n v="1"/>
    <n v="1"/>
    <x v="17"/>
    <n v="19890426"/>
    <n v="19890504"/>
    <s v="2FS  TOMMR0252"/>
    <s v="2FS  TOMMH0160"/>
    <s v="2FS  TOMMS0252"/>
    <x v="1"/>
    <s v="H"/>
    <s v="P"/>
    <m/>
    <n v="5.4"/>
    <m/>
    <s v="N"/>
    <m/>
    <m/>
    <m/>
    <m/>
    <n v="0"/>
    <n v="181224"/>
    <m/>
    <m/>
    <s v="W"/>
    <m/>
    <m/>
    <m/>
    <m/>
    <m/>
    <s v="R-Bonaparte R"/>
    <s v="H-Spius Creek H"/>
    <x v="4"/>
    <s v="BC"/>
    <s v="FRTH"/>
    <s v="TOMM"/>
    <s v="N"/>
    <s v=""/>
    <m/>
  </r>
  <r>
    <s v="T"/>
    <n v="4.0999999999999996"/>
    <n v="20171204"/>
    <s v="CDFO"/>
    <s v="CDFO"/>
    <n v="3"/>
    <s v="180267"/>
    <n v="12"/>
    <m/>
    <m/>
    <m/>
    <m/>
    <n v="1"/>
    <n v="2"/>
    <x v="10"/>
    <n v="20090531"/>
    <n v="20090531"/>
    <s v="2FS  TOMFR1958"/>
    <s v="2FS  TOMFH1958"/>
    <s v="2FS  TOMFS1958"/>
    <x v="1"/>
    <s v="H"/>
    <s v="P"/>
    <m/>
    <n v="8.1999999999999993"/>
    <n v="88"/>
    <s v="N"/>
    <n v="5000"/>
    <n v="25848"/>
    <m/>
    <m/>
    <n v="0"/>
    <n v="26007"/>
    <n v="5000"/>
    <n v="528"/>
    <s v="B"/>
    <n v="0.02"/>
    <n v="57"/>
    <n v="200"/>
    <m/>
    <s v="ALSO SEE TAGCODES 180266, 180268 &amp; 180269"/>
    <s v="R-Shuswap R Middle"/>
    <s v="H-Shuswap River, Middle,"/>
    <x v="11"/>
    <s v="BC"/>
    <s v="FRTH"/>
    <s v="TOMF"/>
    <s v="N"/>
    <n v="1.0061513463324048"/>
    <m/>
  </r>
  <r>
    <s v="T"/>
    <n v="4.0999999999999996"/>
    <n v="20171204"/>
    <s v="CDFO"/>
    <s v="CDFO"/>
    <n v="3"/>
    <s v="180269"/>
    <n v="12"/>
    <m/>
    <m/>
    <m/>
    <m/>
    <n v="1"/>
    <n v="2"/>
    <x v="10"/>
    <n v="20090531"/>
    <n v="20090531"/>
    <s v="2FS  TOMFR1958"/>
    <s v="2FS  TOMFH1958"/>
    <s v="2FS  TOMFS1958"/>
    <x v="1"/>
    <s v="H"/>
    <s v="P"/>
    <m/>
    <n v="8.1999999999999993"/>
    <n v="88"/>
    <s v="N"/>
    <n v="5000"/>
    <n v="25473"/>
    <m/>
    <m/>
    <n v="0"/>
    <n v="25630"/>
    <n v="5000"/>
    <n v="520"/>
    <s v="B"/>
    <n v="0.02"/>
    <n v="55"/>
    <n v="200"/>
    <m/>
    <s v="ALSO SEE TAGCODES 180266-180268."/>
    <s v="R-Shuswap R Middle"/>
    <s v="H-Shuswap River, Middle,"/>
    <x v="11"/>
    <s v="BC"/>
    <s v="FRTH"/>
    <s v="TOMF"/>
    <s v="N"/>
    <n v="1.0061633886860597"/>
    <m/>
  </r>
  <r>
    <s v="T"/>
    <n v="4.0999999999999996"/>
    <n v="20171204"/>
    <s v="CDFO"/>
    <s v="CDFO"/>
    <n v="3"/>
    <s v="180276"/>
    <n v="12"/>
    <m/>
    <m/>
    <m/>
    <m/>
    <n v="1"/>
    <n v="2"/>
    <x v="10"/>
    <n v="20090514"/>
    <n v="20090515"/>
    <s v="2FS  TOMFR0161"/>
    <s v="2FS  TOMFH1958"/>
    <s v="2FS  TOMFS0161"/>
    <x v="1"/>
    <s v="H"/>
    <s v="P"/>
    <m/>
    <n v="4.8"/>
    <n v="75"/>
    <s v="N"/>
    <n v="5000"/>
    <n v="50588"/>
    <m/>
    <m/>
    <n v="0"/>
    <n v="50503"/>
    <n v="5000"/>
    <n v="1565"/>
    <s v="B"/>
    <n v="0.03"/>
    <n v="27"/>
    <n v="200"/>
    <m/>
    <s v="ALSO SEE TAGCODES 180277 &amp; 180380-85."/>
    <s v="R-Shuswap R Low"/>
    <s v="H-Shuswap River, Middle,"/>
    <x v="1"/>
    <s v="BC"/>
    <s v="FRTH"/>
    <s v="TOMF"/>
    <s v="N"/>
    <n v="0.99831975962678898"/>
    <m/>
  </r>
  <r>
    <s v="T"/>
    <n v="4.0999999999999996"/>
    <n v="20171204"/>
    <s v="CDFO"/>
    <s v="CDFO"/>
    <n v="3"/>
    <s v="180277"/>
    <n v="12"/>
    <m/>
    <m/>
    <m/>
    <m/>
    <n v="1"/>
    <n v="2"/>
    <x v="10"/>
    <n v="20090514"/>
    <n v="20090515"/>
    <s v="2FS  TOMFR0161"/>
    <s v="2FS  TOMFH1958"/>
    <s v="2FS  TOMFS0161"/>
    <x v="1"/>
    <s v="H"/>
    <s v="P"/>
    <m/>
    <n v="4.8"/>
    <n v="75"/>
    <s v="N"/>
    <n v="5000"/>
    <n v="49741"/>
    <m/>
    <m/>
    <n v="0"/>
    <n v="49567"/>
    <n v="5000"/>
    <n v="1538"/>
    <s v="B"/>
    <n v="0.03"/>
    <n v="24"/>
    <n v="200"/>
    <m/>
    <s v="ALSO SEE TAGCODES 180276 &amp; 180380-85."/>
    <s v="R-Shuswap R Low"/>
    <s v="H-Shuswap River, Middle,"/>
    <x v="1"/>
    <s v="BC"/>
    <s v="FRTH"/>
    <s v="TOMF"/>
    <s v="N"/>
    <n v="0.99650187973703785"/>
    <m/>
  </r>
  <r>
    <s v="T"/>
    <n v="4.0999999999999996"/>
    <n v="20171204"/>
    <s v="CDFO"/>
    <s v="CDFO"/>
    <n v="3"/>
    <s v="180279"/>
    <n v="12"/>
    <m/>
    <m/>
    <s v="D"/>
    <s v="032012H00002504"/>
    <n v="1"/>
    <n v="3"/>
    <x v="30"/>
    <n v="20120516"/>
    <n v="20120516"/>
    <s v="2FS  LWFRR0107"/>
    <s v="2FS  LWFRH0107"/>
    <s v="2FS  LWFRS0107"/>
    <x v="1"/>
    <s v="H"/>
    <s v="P"/>
    <s v="VO"/>
    <n v="4.93"/>
    <m/>
    <s v="N"/>
    <n v="5000"/>
    <n v="48817"/>
    <m/>
    <m/>
    <n v="0"/>
    <n v="111142"/>
    <n v="5000"/>
    <n v="617"/>
    <s v="B"/>
    <n v="1.2500000000000001E-2"/>
    <m/>
    <m/>
    <m/>
    <m/>
    <s v="R-Chilliwack R"/>
    <s v="H-Chilliwack River H"/>
    <x v="9"/>
    <s v="BC"/>
    <s v="FRTH"/>
    <s v="LWFR"/>
    <s v="N"/>
    <n v="2.276706884896655"/>
    <m/>
  </r>
  <r>
    <s v="T"/>
    <n v="4.0999999999999996"/>
    <n v="20171204"/>
    <s v="CDFO"/>
    <s v="CDFO"/>
    <n v="3"/>
    <s v="024816"/>
    <n v="0"/>
    <m/>
    <m/>
    <m/>
    <m/>
    <n v="1"/>
    <n v="2"/>
    <x v="5"/>
    <n v="19880427"/>
    <n v="19880428"/>
    <s v="2FS  TOMFR0188"/>
    <s v="2FS  TOMFH0162"/>
    <s v="2FS  TOMFS0188"/>
    <x v="1"/>
    <s v="H"/>
    <s v="P"/>
    <m/>
    <n v="4.5"/>
    <n v="74"/>
    <s v="N"/>
    <n v="5000"/>
    <n v="51189"/>
    <m/>
    <m/>
    <n v="0"/>
    <n v="514920"/>
    <n v="5000"/>
    <n v="191"/>
    <s v="B"/>
    <n v="3.7000000000000002E-3"/>
    <n v="1"/>
    <m/>
    <m/>
    <m/>
    <s v="R-Thompson R N"/>
    <s v="H-Clearwater River, Up, H"/>
    <x v="40"/>
    <s v="BC"/>
    <s v="FRTH"/>
    <s v="TOMF"/>
    <s v="N"/>
    <n v="10.05919240461818"/>
    <m/>
  </r>
  <r>
    <s v="T"/>
    <n v="4.0999999999999996"/>
    <n v="20171204"/>
    <s v="CDFO"/>
    <s v="CDFO"/>
    <n v="3"/>
    <s v="020259"/>
    <n v="9"/>
    <m/>
    <m/>
    <m/>
    <m/>
    <n v="1"/>
    <n v="2"/>
    <x v="11"/>
    <n v="19900721"/>
    <n v="19900721"/>
    <s v="2FS  UPFRR0155"/>
    <s v="2FS  UPFRH0155"/>
    <s v="2FS  UPFRS0155"/>
    <x v="1"/>
    <s v="H"/>
    <s v="B"/>
    <m/>
    <n v="10"/>
    <n v="98"/>
    <s v="N"/>
    <n v="5000"/>
    <n v="75607"/>
    <m/>
    <m/>
    <n v="5000"/>
    <n v="181"/>
    <m/>
    <m/>
    <m/>
    <n v="2.3999999999999998E-3"/>
    <n v="1"/>
    <m/>
    <m/>
    <s v="TIME OF RELEASE-POST FRESHET.RELEASE @ HATCHERY. SEE 026033(PRE-FRESHET_"/>
    <s v="R-Quesnel R"/>
    <s v="H-Quesnel River H"/>
    <x v="5"/>
    <s v="BC"/>
    <s v="FRTH"/>
    <s v="UPFR"/>
    <s v="N"/>
    <n v="2.3939582313806922E-3"/>
    <m/>
  </r>
  <r>
    <s v="T"/>
    <n v="4.0999999999999996"/>
    <n v="20171204"/>
    <s v="CDFO"/>
    <s v="CDFO"/>
    <n v="3"/>
    <s v="180152"/>
    <n v="0"/>
    <m/>
    <m/>
    <m/>
    <m/>
    <n v="1"/>
    <n v="2"/>
    <x v="13"/>
    <n v="199205"/>
    <n v="19920513"/>
    <s v="2FS  TOMFR2617"/>
    <s v="2FS  TOMFH0162"/>
    <s v="2FS  TOMFS2617"/>
    <x v="1"/>
    <s v="H"/>
    <s v="B"/>
    <m/>
    <n v="5.3"/>
    <n v="78"/>
    <s v="N"/>
    <n v="5000"/>
    <n v="20321"/>
    <m/>
    <m/>
    <n v="0"/>
    <n v="21993"/>
    <m/>
    <m/>
    <s v="B"/>
    <m/>
    <n v="14"/>
    <n v="200"/>
    <m/>
    <s v="AMBIENT TEMP.COMBINE WITH 180151. SEE 180149-50 ACCELERATED."/>
    <s v="R-Clearwater R Low"/>
    <s v="H-Clearwater River, Up, H"/>
    <x v="24"/>
    <s v="BC"/>
    <s v="FRTH"/>
    <s v="TOMF"/>
    <s v="N"/>
    <n v="1.0822794153831012"/>
    <m/>
  </r>
  <r>
    <s v="N"/>
    <n v="4.0999999999999996"/>
    <n v="20171204"/>
    <s v="CDFO"/>
    <s v="CDFO"/>
    <n v="3"/>
    <s v="!03NOCN8320"/>
    <m/>
    <m/>
    <m/>
    <m/>
    <m/>
    <n v="1"/>
    <n v="2"/>
    <x v="26"/>
    <n v="198406"/>
    <n v="19840620"/>
    <s v="2FS  TOMFR0161"/>
    <s v="2FS  TOMFH0289"/>
    <s v="2FS  TOMFS0161"/>
    <x v="1"/>
    <s v="H"/>
    <s v="P"/>
    <m/>
    <n v="2"/>
    <m/>
    <s v="N"/>
    <m/>
    <m/>
    <m/>
    <m/>
    <n v="0"/>
    <n v="27000"/>
    <m/>
    <m/>
    <m/>
    <m/>
    <m/>
    <m/>
    <m/>
    <m/>
    <s v="R-Shuswap R Low"/>
    <s v="H-Kingfisher Creek/ TOMF"/>
    <x v="1"/>
    <s v="BC"/>
    <s v="FRTH"/>
    <s v="TOMF"/>
    <s v="N"/>
    <s v=""/>
    <m/>
  </r>
  <r>
    <s v="N"/>
    <n v="4.0999999999999996"/>
    <n v="20171204"/>
    <s v="CDFO"/>
    <s v="CDFO"/>
    <n v="3"/>
    <s v="!03NOCN8825"/>
    <m/>
    <m/>
    <m/>
    <m/>
    <m/>
    <n v="1"/>
    <n v="2"/>
    <x v="17"/>
    <n v="19890608"/>
    <n v="19890608"/>
    <s v="2FS  UPFRR2238"/>
    <s v="2FS  UPFRH0022"/>
    <s v="2FS  UPFRS0155"/>
    <x v="1"/>
    <s v="H"/>
    <s v="B"/>
    <s v="FR"/>
    <m/>
    <m/>
    <s v="N"/>
    <m/>
    <m/>
    <m/>
    <m/>
    <n v="0"/>
    <n v="225"/>
    <m/>
    <m/>
    <m/>
    <m/>
    <m/>
    <m/>
    <m/>
    <m/>
    <s v="R-McKinley Lk"/>
    <s v="H-Williams Lk Schools"/>
    <x v="5"/>
    <s v="BC"/>
    <s v="FRTH"/>
    <s v="UPFR"/>
    <s v="N"/>
    <s v=""/>
    <m/>
  </r>
  <r>
    <s v="N"/>
    <n v="4.0999999999999996"/>
    <n v="20171204"/>
    <s v="CDFO"/>
    <s v="CDFO"/>
    <n v="3"/>
    <s v="!03NOCN8826"/>
    <m/>
    <m/>
    <m/>
    <m/>
    <m/>
    <n v="1"/>
    <n v="2"/>
    <x v="17"/>
    <n v="19890619"/>
    <n v="19890619"/>
    <s v="2FS  UPFRR0155"/>
    <s v="2FS  UPFRH0022"/>
    <s v="2FS  UPFRS0155"/>
    <x v="1"/>
    <s v="H"/>
    <s v="B"/>
    <s v="FR"/>
    <m/>
    <m/>
    <s v="N"/>
    <m/>
    <m/>
    <m/>
    <m/>
    <n v="0"/>
    <n v="75"/>
    <m/>
    <m/>
    <m/>
    <m/>
    <m/>
    <m/>
    <m/>
    <m/>
    <s v="R-Quesnel R"/>
    <s v="H-Williams Lk Schools"/>
    <x v="5"/>
    <s v="BC"/>
    <s v="FRTH"/>
    <s v="UPFR"/>
    <s v="N"/>
    <s v=""/>
    <m/>
  </r>
  <r>
    <s v="N"/>
    <n v="4.0999999999999996"/>
    <n v="20171204"/>
    <s v="CDFO"/>
    <s v="CDFO"/>
    <n v="3"/>
    <s v="!03NOCN8835"/>
    <m/>
    <m/>
    <m/>
    <m/>
    <m/>
    <n v="1"/>
    <n v="2"/>
    <x v="17"/>
    <n v="19890515"/>
    <n v="19890515"/>
    <s v="2FS  TOMFR0162"/>
    <s v="2FS  TOMFH1924"/>
    <s v="2FS  TOMFS0162"/>
    <x v="2"/>
    <s v="H"/>
    <s v="B"/>
    <s v="FR"/>
    <m/>
    <m/>
    <s v="N"/>
    <m/>
    <m/>
    <m/>
    <m/>
    <n v="0"/>
    <n v="80"/>
    <m/>
    <m/>
    <m/>
    <m/>
    <m/>
    <m/>
    <m/>
    <m/>
    <s v="R-Clearwater R Up"/>
    <s v="H-North Thompson Schools"/>
    <x v="10"/>
    <s v="BC"/>
    <s v="FRTH"/>
    <s v="TOMF"/>
    <s v="N"/>
    <s v=""/>
    <m/>
  </r>
  <r>
    <s v="N"/>
    <n v="4.0999999999999996"/>
    <n v="20171204"/>
    <s v="CDFO"/>
    <s v="CDFO"/>
    <n v="3"/>
    <s v="!03NOCN8840"/>
    <m/>
    <m/>
    <m/>
    <m/>
    <m/>
    <n v="1"/>
    <n v="2"/>
    <x v="17"/>
    <n v="19890516"/>
    <n v="19890516"/>
    <s v="2FS  TOMFR0161"/>
    <s v="2FS  TOMFH2559"/>
    <s v="2FS  TOMFS0161"/>
    <x v="2"/>
    <s v="H"/>
    <s v="B"/>
    <s v="FR"/>
    <m/>
    <m/>
    <s v="N"/>
    <m/>
    <m/>
    <m/>
    <m/>
    <n v="0"/>
    <n v="250"/>
    <m/>
    <m/>
    <m/>
    <m/>
    <m/>
    <m/>
    <m/>
    <m/>
    <s v="R-Shuswap R Low"/>
    <s v="H-Vernon Schools"/>
    <x v="1"/>
    <s v="BC"/>
    <s v="FRTH"/>
    <s v="TOMF"/>
    <s v="N"/>
    <s v=""/>
    <m/>
  </r>
  <r>
    <s v="N"/>
    <n v="4.0999999999999996"/>
    <n v="20171204"/>
    <s v="CDFO"/>
    <s v="CDFO"/>
    <n v="3"/>
    <s v="!03NOCN8821"/>
    <m/>
    <m/>
    <m/>
    <m/>
    <m/>
    <n v="1"/>
    <n v="1"/>
    <x v="17"/>
    <n v="19890515"/>
    <n v="19890517"/>
    <s v="2FS  UPFRR0263"/>
    <s v="2FS  UPFRH0155"/>
    <s v="2FS  UPFRS0263"/>
    <x v="1"/>
    <s v="H"/>
    <s v="P"/>
    <m/>
    <n v="8.6"/>
    <m/>
    <s v="N"/>
    <m/>
    <m/>
    <m/>
    <m/>
    <n v="0"/>
    <n v="327830"/>
    <m/>
    <m/>
    <m/>
    <m/>
    <m/>
    <m/>
    <m/>
    <m/>
    <s v="R-Bowron R"/>
    <s v="H-Quesnel River H"/>
    <x v="26"/>
    <s v="BC"/>
    <s v="FRTH"/>
    <s v="UPFR"/>
    <s v="N"/>
    <s v=""/>
    <m/>
  </r>
  <r>
    <s v="T"/>
    <n v="4.0999999999999996"/>
    <n v="20171204"/>
    <s v="CDFO"/>
    <s v="CDFO"/>
    <n v="3"/>
    <s v="180301"/>
    <n v="0"/>
    <m/>
    <m/>
    <m/>
    <m/>
    <n v="1"/>
    <n v="1"/>
    <x v="28"/>
    <n v="19920427"/>
    <n v="19920428"/>
    <s v="2FS  TOMMR1387"/>
    <s v="2FS  TOMMH0160"/>
    <s v="2FS  TOMMS1387"/>
    <x v="3"/>
    <s v="H"/>
    <s v="B"/>
    <m/>
    <n v="24.4"/>
    <n v="129"/>
    <s v="N"/>
    <n v="5000"/>
    <n v="24815"/>
    <m/>
    <m/>
    <n v="0"/>
    <n v="2819"/>
    <n v="5000"/>
    <n v="125"/>
    <s v="W"/>
    <n v="5.0000000000000001E-3"/>
    <n v="33"/>
    <n v="1000"/>
    <m/>
    <s v="TIME OF RELEASE: YEARLING"/>
    <s v="R-Coldwater R"/>
    <s v="H-Spius Creek H"/>
    <x v="17"/>
    <s v="BC"/>
    <s v="FRTH"/>
    <s v="TOMM"/>
    <s v="N"/>
    <n v="0.11360064477130767"/>
    <m/>
  </r>
  <r>
    <s v="T"/>
    <n v="4.0999999999999996"/>
    <n v="20171204"/>
    <s v="CDFO"/>
    <s v="CDFO"/>
    <n v="3"/>
    <s v="025635"/>
    <n v="9"/>
    <m/>
    <m/>
    <m/>
    <m/>
    <n v="1"/>
    <n v="2"/>
    <x v="17"/>
    <n v="19900223"/>
    <n v="19900325"/>
    <s v="2FS  UPFRR0155"/>
    <s v="2FS  UPFRH0155"/>
    <s v="2FS  UPFRS0155"/>
    <x v="3"/>
    <s v="H"/>
    <s v="B"/>
    <m/>
    <n v="15.1"/>
    <n v="108"/>
    <s v="N"/>
    <n v="5000"/>
    <n v="48676"/>
    <m/>
    <m/>
    <n v="0"/>
    <n v="1255"/>
    <m/>
    <m/>
    <s v="P"/>
    <m/>
    <n v="1"/>
    <n v="1000"/>
    <m/>
    <s v="TIME OF RELEASE- YEARLING. LOWER EARTHEN CHANNEL REARED"/>
    <s v="R-Quesnel R"/>
    <s v="H-Quesnel River H"/>
    <x v="5"/>
    <s v="BC"/>
    <s v="FRTH"/>
    <s v="UPFR"/>
    <s v="N"/>
    <n v="2.578272660037801E-2"/>
    <m/>
  </r>
  <r>
    <s v="T"/>
    <n v="4.0999999999999996"/>
    <n v="20171204"/>
    <s v="CDFO"/>
    <s v="CDFO"/>
    <n v="3"/>
    <s v="025637"/>
    <n v="9"/>
    <m/>
    <m/>
    <m/>
    <m/>
    <n v="1"/>
    <n v="1"/>
    <x v="11"/>
    <n v="19900402"/>
    <n v="19900402"/>
    <s v="2FS  UPFRR0352"/>
    <s v="2FS  UPFRH0155"/>
    <s v="2FS  UPFRS0352"/>
    <x v="1"/>
    <s v="H"/>
    <s v="B"/>
    <m/>
    <n v="8.1"/>
    <n v="89"/>
    <s v="N"/>
    <n v="5000"/>
    <n v="52395"/>
    <m/>
    <m/>
    <n v="0"/>
    <n v="489"/>
    <n v="5000"/>
    <n v="135"/>
    <s v="C"/>
    <n v="2.5999999999999999E-3"/>
    <n v="1"/>
    <m/>
    <m/>
    <s v="EGGS INCUBATED USING HEATED WELL WATER. SEE 025638"/>
    <s v="R-Cariboo R Up"/>
    <s v="H-Quesnel River H"/>
    <x v="25"/>
    <s v="BC"/>
    <s v="FRTH"/>
    <s v="UPFR"/>
    <s v="N"/>
    <n v="9.3329516175207558E-3"/>
    <m/>
  </r>
  <r>
    <s v="T"/>
    <n v="4.0999999999999996"/>
    <n v="20171204"/>
    <s v="CDFO"/>
    <s v="CDFO"/>
    <n v="3"/>
    <s v="025638"/>
    <n v="9"/>
    <m/>
    <m/>
    <m/>
    <m/>
    <n v="1"/>
    <n v="1"/>
    <x v="11"/>
    <n v="19900501"/>
    <n v="19900501"/>
    <s v="2FS  UPFRR0352"/>
    <s v="2FS  UPFRH0155"/>
    <s v="2FS  UPFRS0352"/>
    <x v="1"/>
    <s v="H"/>
    <s v="B"/>
    <m/>
    <n v="8.8000000000000007"/>
    <n v="93"/>
    <s v="N"/>
    <n v="5000"/>
    <n v="52203"/>
    <m/>
    <m/>
    <n v="0"/>
    <n v="6129"/>
    <n v="5000"/>
    <n v="449"/>
    <s v="B"/>
    <n v="8.5000000000000006E-3"/>
    <n v="30"/>
    <m/>
    <m/>
    <s v="EGGS INCUBATED WITH AMBIENT WATER. SEE 025637"/>
    <s v="R-Cariboo R Up"/>
    <s v="H-Quesnel River H"/>
    <x v="25"/>
    <s v="BC"/>
    <s v="FRTH"/>
    <s v="UPFR"/>
    <s v="N"/>
    <n v="0.11740704557209355"/>
    <m/>
  </r>
  <r>
    <s v="T"/>
    <n v="4.0999999999999996"/>
    <n v="20171204"/>
    <s v="CDFO"/>
    <s v="CDFO"/>
    <n v="3"/>
    <s v="020120"/>
    <n v="0"/>
    <m/>
    <m/>
    <m/>
    <m/>
    <n v="1"/>
    <n v="1"/>
    <x v="11"/>
    <n v="19900425"/>
    <n v="19900426"/>
    <s v="2FS  UPFRR0273"/>
    <s v="2FS  UPFRH0155"/>
    <s v="2FS  UPFRS0273"/>
    <x v="1"/>
    <s v="H"/>
    <s v="P"/>
    <m/>
    <n v="7.5"/>
    <n v="87"/>
    <s v="N"/>
    <n v="5000"/>
    <n v="26814"/>
    <m/>
    <m/>
    <n v="0"/>
    <n v="34434"/>
    <n v="5000"/>
    <n v="270"/>
    <s v="C"/>
    <n v="0.01"/>
    <n v="30"/>
    <n v="166"/>
    <m/>
    <s v="REPLICATE OF 020115 &amp; 020122."/>
    <s v="R-Chilcotin R"/>
    <s v="H-Quesnel River H"/>
    <x v="48"/>
    <s v="BC"/>
    <s v="FRTH"/>
    <s v="UPFR"/>
    <s v="N"/>
    <n v="1.2841799060192436"/>
    <m/>
  </r>
  <r>
    <s v="T"/>
    <n v="4.0999999999999996"/>
    <n v="20171204"/>
    <s v="CDFO"/>
    <s v="CDFO"/>
    <n v="3"/>
    <s v="020122"/>
    <n v="0"/>
    <m/>
    <m/>
    <m/>
    <m/>
    <n v="1"/>
    <n v="1"/>
    <x v="11"/>
    <n v="19900425"/>
    <n v="19900426"/>
    <s v="2FS  UPFRR0273"/>
    <s v="2FS  UPFRH0155"/>
    <s v="2FS  UPFRS0273"/>
    <x v="1"/>
    <s v="H"/>
    <s v="P"/>
    <m/>
    <n v="7.5"/>
    <n v="87"/>
    <s v="N"/>
    <n v="5000"/>
    <n v="26539"/>
    <m/>
    <m/>
    <n v="0"/>
    <n v="34081"/>
    <n v="5000"/>
    <n v="268"/>
    <s v="C"/>
    <n v="0.01"/>
    <n v="30"/>
    <n v="168"/>
    <m/>
    <s v="REPLICATE OF 020120 &amp; 020115."/>
    <s v="R-Chilcotin R"/>
    <s v="H-Quesnel River H"/>
    <x v="48"/>
    <s v="BC"/>
    <s v="FRTH"/>
    <s v="UPFR"/>
    <s v="N"/>
    <n v="1.2841855382644409"/>
    <m/>
  </r>
  <r>
    <s v="T"/>
    <n v="4.0999999999999996"/>
    <n v="20171204"/>
    <s v="CDFO"/>
    <s v="CDFO"/>
    <n v="3"/>
    <s v="025710"/>
    <n v="0"/>
    <m/>
    <m/>
    <m/>
    <m/>
    <n v="1"/>
    <n v="2"/>
    <x v="17"/>
    <n v="19900223"/>
    <n v="19900223"/>
    <s v="2FS  TOMFR0156"/>
    <s v="2FS  TOMFH0156"/>
    <s v="2FS  TOMFS0156"/>
    <x v="3"/>
    <s v="H"/>
    <s v="P"/>
    <m/>
    <n v="17.600000000000001"/>
    <m/>
    <s v="N"/>
    <n v="5000"/>
    <n v="10660"/>
    <m/>
    <m/>
    <m/>
    <m/>
    <m/>
    <m/>
    <m/>
    <m/>
    <n v="1"/>
    <m/>
    <m/>
    <s v="TIME OF RELEASE-YEARLING. SEE 026029, 025906, 026030."/>
    <s v="R-Eagle R"/>
    <s v="H-Eagle River H"/>
    <x v="6"/>
    <s v="BC"/>
    <s v="FRTH"/>
    <s v="TOMF"/>
    <s v="N"/>
    <n v="0"/>
    <m/>
  </r>
  <r>
    <s v="T"/>
    <n v="4.0999999999999996"/>
    <n v="20171204"/>
    <s v="CDFO"/>
    <s v="CDFO"/>
    <n v="3"/>
    <s v="023031"/>
    <n v="0"/>
    <m/>
    <m/>
    <m/>
    <m/>
    <n v="1"/>
    <n v="1"/>
    <x v="23"/>
    <n v="19850406"/>
    <n v="19850408"/>
    <s v="2FS  UPFRR0263"/>
    <s v="2FS  UPFRH0155"/>
    <s v="2FS  UPFRS0263"/>
    <x v="1"/>
    <s v="H"/>
    <s v="P"/>
    <m/>
    <n v="3.9"/>
    <m/>
    <s v="N"/>
    <n v="5000"/>
    <n v="27191"/>
    <m/>
    <m/>
    <n v="0"/>
    <n v="19221"/>
    <n v="5000"/>
    <n v="275"/>
    <s v="B"/>
    <n v="0.01"/>
    <n v="1"/>
    <m/>
    <m/>
    <m/>
    <s v="R-Bowron R"/>
    <s v="H-Quesnel River H"/>
    <x v="26"/>
    <s v="BC"/>
    <s v="FRTH"/>
    <s v="UPFR"/>
    <s v="N"/>
    <n v="0.70688830863153251"/>
    <m/>
  </r>
  <r>
    <s v="T"/>
    <n v="4.0999999999999996"/>
    <n v="20171204"/>
    <s v="CDFO"/>
    <s v="CDFO"/>
    <n v="3"/>
    <s v="023038"/>
    <n v="0"/>
    <m/>
    <m/>
    <m/>
    <m/>
    <n v="1"/>
    <n v="1"/>
    <x v="23"/>
    <n v="19850409"/>
    <n v="19850413"/>
    <s v="2FS  TOMMR0253"/>
    <s v="2FS  TOMMH0160"/>
    <s v="2FS  TOMMS0253"/>
    <x v="1"/>
    <s v="H"/>
    <s v="B"/>
    <m/>
    <n v="5"/>
    <m/>
    <s v="N"/>
    <n v="5000"/>
    <n v="30830"/>
    <m/>
    <m/>
    <n v="5000"/>
    <n v="926"/>
    <m/>
    <m/>
    <m/>
    <n v="2.92E-2"/>
    <n v="1"/>
    <m/>
    <m/>
    <s v="IMPRINTED"/>
    <s v="R-Nicola R"/>
    <s v="H-Spius Creek H"/>
    <x v="7"/>
    <s v="BC"/>
    <s v="FRTH"/>
    <s v="TOMM"/>
    <s v="N"/>
    <n v="3.003567953292248E-2"/>
    <m/>
  </r>
  <r>
    <s v="T"/>
    <n v="4.0999999999999996"/>
    <n v="20171204"/>
    <s v="CDFO"/>
    <s v="CDFO"/>
    <n v="3"/>
    <s v="023044"/>
    <n v="0"/>
    <m/>
    <m/>
    <m/>
    <m/>
    <n v="1"/>
    <n v="2"/>
    <x v="23"/>
    <n v="19850525"/>
    <n v="19850526"/>
    <s v="2FS  TOMFR0162"/>
    <s v="2FS  TOMFH0162"/>
    <s v="2FS  TOMFS0162"/>
    <x v="1"/>
    <s v="H"/>
    <s v="B"/>
    <m/>
    <n v="4.0999999999999996"/>
    <m/>
    <s v="N"/>
    <n v="5000"/>
    <n v="40288"/>
    <m/>
    <m/>
    <n v="0"/>
    <n v="137218"/>
    <n v="5000"/>
    <n v="1016"/>
    <m/>
    <n v="2.46E-2"/>
    <n v="1"/>
    <m/>
    <m/>
    <s v="LATE RELEASE ABOVE THE HATCHERY"/>
    <s v="R-Clearwater R Up"/>
    <s v="H-Clearwater River, Up, H"/>
    <x v="10"/>
    <s v="BC"/>
    <s v="FRTH"/>
    <s v="TOMF"/>
    <s v="N"/>
    <n v="3.4059273232724383"/>
    <m/>
  </r>
  <r>
    <s v="T"/>
    <n v="4.0999999999999996"/>
    <n v="20171204"/>
    <s v="CDFO"/>
    <s v="CDFO"/>
    <n v="3"/>
    <s v="023052"/>
    <n v="0"/>
    <m/>
    <m/>
    <m/>
    <m/>
    <n v="1"/>
    <n v="2"/>
    <x v="23"/>
    <n v="19850421"/>
    <n v="19850423"/>
    <s v="2FS  TOMFR0045"/>
    <s v="2FS  TOMFH0162"/>
    <s v="2FS  TOMFS0045"/>
    <x v="1"/>
    <s v="H"/>
    <s v="B"/>
    <m/>
    <n v="3.8"/>
    <m/>
    <s v="N"/>
    <n v="5000"/>
    <n v="49588"/>
    <m/>
    <m/>
    <n v="0"/>
    <n v="19658"/>
    <n v="5000"/>
    <n v="1305"/>
    <m/>
    <n v="2.5600000000000001E-2"/>
    <n v="1"/>
    <m/>
    <m/>
    <s v="TIME OF RELEASE-EARLY"/>
    <s v="R-Raft R"/>
    <s v="H-Clearwater River, Up, H"/>
    <x v="16"/>
    <s v="BC"/>
    <s v="FRTH"/>
    <s v="TOMF"/>
    <s v="N"/>
    <n v="0.39642655481164796"/>
    <m/>
  </r>
  <r>
    <s v="T"/>
    <n v="4.0999999999999996"/>
    <n v="20171204"/>
    <s v="CDFO"/>
    <s v="CDFO"/>
    <n v="3"/>
    <s v="180544"/>
    <n v="0"/>
    <m/>
    <m/>
    <m/>
    <m/>
    <n v="1"/>
    <n v="1"/>
    <x v="13"/>
    <n v="19930410"/>
    <n v="19930410"/>
    <s v="2FS  UPFRR1890"/>
    <s v="2FS  UPFRH0270"/>
    <s v="2FS  UPFRS1890"/>
    <x v="3"/>
    <s v="H"/>
    <s v="P"/>
    <m/>
    <n v="11.8"/>
    <n v="100"/>
    <s v="N"/>
    <n v="5000"/>
    <n v="25808"/>
    <m/>
    <m/>
    <n v="0"/>
    <n v="264"/>
    <n v="5000"/>
    <n v="261"/>
    <s v="C"/>
    <n v="0.01"/>
    <n v="1"/>
    <m/>
    <m/>
    <m/>
    <s v="R-Dome Cr"/>
    <s v="H-Penny H"/>
    <x v="15"/>
    <s v="BC"/>
    <s v="FRTH"/>
    <s v="UPFR"/>
    <s v="N"/>
    <n v="1.022938623682579E-2"/>
    <m/>
  </r>
  <r>
    <s v="T"/>
    <n v="4.0999999999999996"/>
    <n v="20171204"/>
    <s v="CDFO"/>
    <s v="CDFO"/>
    <n v="3"/>
    <s v="180546"/>
    <n v="0"/>
    <m/>
    <m/>
    <m/>
    <m/>
    <n v="1"/>
    <n v="2"/>
    <x v="4"/>
    <n v="19930506"/>
    <n v="19930506"/>
    <s v="2FS  UPFRR2722"/>
    <s v="2FS  UPFRH0158"/>
    <s v="2FS  UPFRS0158"/>
    <x v="1"/>
    <s v="H"/>
    <s v="B"/>
    <m/>
    <n v="7"/>
    <m/>
    <s v="N"/>
    <n v="5000"/>
    <n v="25913"/>
    <m/>
    <m/>
    <n v="0"/>
    <n v="13305"/>
    <m/>
    <m/>
    <s v="B"/>
    <m/>
    <n v="1"/>
    <n v="100"/>
    <m/>
    <s v="NECHAKO RIVER STUDY; ALSO SEE 180547 &amp; 180239"/>
    <s v="R-Stuart Lk"/>
    <s v="H-Stuart River"/>
    <x v="2"/>
    <s v="BC"/>
    <s v="FRTH"/>
    <s v="UPFR"/>
    <s v="N"/>
    <n v="0.51344884806853708"/>
    <m/>
  </r>
  <r>
    <s v="N"/>
    <n v="4.0999999999999996"/>
    <n v="20171204"/>
    <s v="CDFO"/>
    <s v="CDFO"/>
    <n v="3"/>
    <s v="!03NOCN8913"/>
    <m/>
    <m/>
    <m/>
    <m/>
    <m/>
    <n v="1"/>
    <n v="2"/>
    <x v="11"/>
    <n v="19900725"/>
    <n v="19900725"/>
    <s v="2FS  UPFRR2737"/>
    <s v="2FS  UPFRH0155"/>
    <s v="2FS  UPFRS2737"/>
    <x v="1"/>
    <s v="H"/>
    <s v="P"/>
    <m/>
    <n v="11.8"/>
    <n v="99"/>
    <s v="N"/>
    <m/>
    <m/>
    <m/>
    <m/>
    <n v="0"/>
    <n v="7122"/>
    <m/>
    <m/>
    <s v="B"/>
    <m/>
    <m/>
    <m/>
    <m/>
    <m/>
    <s v="R-Cariboo R Low"/>
    <s v="H-Quesnel River H"/>
    <x v="39"/>
    <s v="BC"/>
    <s v="FRTH"/>
    <s v="UPFR"/>
    <s v="N"/>
    <s v=""/>
    <m/>
  </r>
  <r>
    <s v="N"/>
    <n v="4.0999999999999996"/>
    <n v="20171204"/>
    <s v="CDFO"/>
    <s v="CDFO"/>
    <n v="3"/>
    <s v="!03NOCN8914"/>
    <m/>
    <m/>
    <m/>
    <m/>
    <m/>
    <n v="1"/>
    <n v="2"/>
    <x v="11"/>
    <n v="19900516"/>
    <n v="19900516"/>
    <s v="2FS  TOMFR1958"/>
    <s v="2FS  TOMFH1958"/>
    <s v="2FS  TOMFS1958"/>
    <x v="1"/>
    <s v="H"/>
    <s v="P"/>
    <m/>
    <n v="5.5"/>
    <n v="77"/>
    <s v="N"/>
    <m/>
    <m/>
    <m/>
    <m/>
    <n v="0"/>
    <n v="23180"/>
    <m/>
    <m/>
    <s v="W"/>
    <m/>
    <m/>
    <m/>
    <m/>
    <s v="PROGENY OF LATE SPAWNERS"/>
    <s v="R-Shuswap R Middle"/>
    <s v="H-Shuswap River, Middle,"/>
    <x v="11"/>
    <s v="BC"/>
    <s v="FRTH"/>
    <s v="TOMF"/>
    <s v="N"/>
    <s v=""/>
    <m/>
  </r>
  <r>
    <s v="N"/>
    <n v="4.0999999999999996"/>
    <n v="20171204"/>
    <s v="CDFO"/>
    <s v="CDFO"/>
    <n v="3"/>
    <s v="!03NOCN8915"/>
    <m/>
    <m/>
    <m/>
    <m/>
    <m/>
    <n v="1"/>
    <n v="1"/>
    <x v="11"/>
    <n v="19900402"/>
    <n v="19900403"/>
    <s v="2FS  TOMMR0252"/>
    <s v="2FS  TOMMH0160"/>
    <s v="2FS  TOMMS0252"/>
    <x v="2"/>
    <s v="H"/>
    <s v="P"/>
    <m/>
    <n v="2.9"/>
    <n v="65"/>
    <s v="N"/>
    <m/>
    <m/>
    <m/>
    <m/>
    <n v="0"/>
    <n v="69460"/>
    <m/>
    <m/>
    <s v="B"/>
    <m/>
    <m/>
    <m/>
    <m/>
    <m/>
    <s v="R-Bonaparte R"/>
    <s v="H-Spius Creek H"/>
    <x v="4"/>
    <s v="BC"/>
    <s v="FRTH"/>
    <s v="TOMM"/>
    <s v="N"/>
    <s v=""/>
    <m/>
  </r>
  <r>
    <s v="T"/>
    <n v="4.0999999999999996"/>
    <n v="20171204"/>
    <s v="CDFO"/>
    <s v="CDFO"/>
    <n v="3"/>
    <s v="021959"/>
    <n v="0"/>
    <m/>
    <m/>
    <m/>
    <m/>
    <n v="1"/>
    <n v="1"/>
    <x v="24"/>
    <n v="19820812"/>
    <n v="19820820"/>
    <s v="2FS  LWFRR0152"/>
    <s v="2FS  LWFRH0152"/>
    <s v="2FS  LWFRS0152"/>
    <x v="2"/>
    <s v="H"/>
    <s v="P"/>
    <m/>
    <n v="3.7"/>
    <m/>
    <s v="N"/>
    <n v="5000"/>
    <n v="9005"/>
    <m/>
    <m/>
    <n v="5000"/>
    <n v="426"/>
    <n v="0"/>
    <n v="375"/>
    <m/>
    <n v="4.5199999999999997E-2"/>
    <n v="1"/>
    <m/>
    <m/>
    <m/>
    <s v="R-Birkenhead R"/>
    <s v="H-Birkenhead River H"/>
    <x v="12"/>
    <s v="BC"/>
    <s v="FRTH"/>
    <s v="LWFR"/>
    <s v="N"/>
    <n v="4.7307051637978902E-2"/>
    <m/>
  </r>
  <r>
    <s v="T"/>
    <n v="4.0999999999999996"/>
    <n v="20171204"/>
    <s v="CDFO"/>
    <s v="CDFO"/>
    <n v="3"/>
    <s v="021717"/>
    <n v="0"/>
    <m/>
    <m/>
    <m/>
    <m/>
    <n v="1"/>
    <n v="2"/>
    <x v="23"/>
    <n v="19850415"/>
    <n v="19850507"/>
    <s v="2FS  UPFRR0158"/>
    <s v="2FS  UPFRH0158"/>
    <s v="2FS  UPFRS0158"/>
    <x v="1"/>
    <s v="H"/>
    <s v="B"/>
    <m/>
    <n v="5.8"/>
    <m/>
    <s v="N"/>
    <n v="5000"/>
    <n v="102737"/>
    <m/>
    <m/>
    <n v="0"/>
    <n v="62171"/>
    <m/>
    <m/>
    <m/>
    <m/>
    <n v="1"/>
    <m/>
    <m/>
    <s v="NECHAKO RIVER STUDY"/>
    <s v="R-Stuart R"/>
    <s v="H-Stuart River"/>
    <x v="2"/>
    <s v="BC"/>
    <s v="FRTH"/>
    <s v="UPFR"/>
    <s v="N"/>
    <n v="0.60514712323700326"/>
    <m/>
  </r>
  <r>
    <s v="T"/>
    <n v="4.0999999999999996"/>
    <n v="20171204"/>
    <s v="CDFO"/>
    <s v="CDFO"/>
    <n v="3"/>
    <s v="021952"/>
    <n v="0"/>
    <m/>
    <m/>
    <m/>
    <m/>
    <n v="1"/>
    <n v="1"/>
    <x v="37"/>
    <n v="19810711"/>
    <n v="19810718"/>
    <s v="2FS  UPFRR0262"/>
    <s v="2FS  UPFRH0270"/>
    <s v="2FS  UPFRS0262"/>
    <x v="2"/>
    <s v="H"/>
    <s v="P"/>
    <m/>
    <n v="1.9"/>
    <m/>
    <s v="N"/>
    <n v="5000"/>
    <n v="44053"/>
    <m/>
    <m/>
    <n v="0"/>
    <n v="12240"/>
    <n v="5000"/>
    <n v="1185"/>
    <m/>
    <n v="2.6200000000000001E-2"/>
    <n v="1"/>
    <m/>
    <m/>
    <m/>
    <s v="R-Slim Cr"/>
    <s v="H-Penny H"/>
    <x v="21"/>
    <s v="BC"/>
    <s v="FRTH"/>
    <s v="UPFR"/>
    <s v="N"/>
    <n v="0.27784713867387012"/>
    <m/>
  </r>
  <r>
    <s v="T"/>
    <n v="4.0999999999999996"/>
    <n v="20171204"/>
    <s v="CDFO"/>
    <s v="CDFO"/>
    <n v="3"/>
    <s v="021655"/>
    <n v="0"/>
    <m/>
    <m/>
    <m/>
    <m/>
    <n v="1"/>
    <n v="1"/>
    <x v="38"/>
    <n v="19780718"/>
    <n v="19780720"/>
    <s v="2FS  LWFRR0152"/>
    <s v="2FS  LWFRH0152"/>
    <s v="2FS  LWFRS0152"/>
    <x v="2"/>
    <s v="H"/>
    <s v="P"/>
    <m/>
    <n v="2.5"/>
    <m/>
    <s v="N"/>
    <n v="5000"/>
    <n v="14793"/>
    <m/>
    <m/>
    <n v="0"/>
    <n v="1224"/>
    <n v="5000"/>
    <n v="302"/>
    <m/>
    <n v="0.02"/>
    <n v="1"/>
    <m/>
    <m/>
    <m/>
    <s v="R-Birkenhead R"/>
    <s v="H-Birkenhead River H"/>
    <x v="12"/>
    <s v="BC"/>
    <s v="FRTH"/>
    <s v="LWFR"/>
    <s v="N"/>
    <n v="8.2741837355505984E-2"/>
    <m/>
  </r>
  <r>
    <s v="T"/>
    <n v="4.0999999999999996"/>
    <n v="20171204"/>
    <s v="CDFO"/>
    <s v="CDFO"/>
    <n v="3"/>
    <s v="022145"/>
    <n v="0"/>
    <m/>
    <m/>
    <m/>
    <m/>
    <n v="1"/>
    <n v="1"/>
    <x v="37"/>
    <n v="19810820"/>
    <n v="19810824"/>
    <s v="2FS  UPFRR0263"/>
    <s v="2FS  UPFRH0270"/>
    <s v="2FS  UPFRS0263"/>
    <x v="2"/>
    <s v="H"/>
    <s v="P"/>
    <m/>
    <n v="1.7"/>
    <m/>
    <s v="N"/>
    <n v="5000"/>
    <n v="24432"/>
    <m/>
    <m/>
    <n v="0"/>
    <n v="2386"/>
    <n v="5000"/>
    <n v="2148"/>
    <m/>
    <n v="8.0799999999999997E-2"/>
    <n v="5"/>
    <m/>
    <m/>
    <s v="APPROX. 8% OF FISH BLIND"/>
    <s v="R-Bowron R"/>
    <s v="H-Penny H"/>
    <x v="26"/>
    <s v="BC"/>
    <s v="FRTH"/>
    <s v="UPFR"/>
    <s v="N"/>
    <n v="9.7658808120497709E-2"/>
    <m/>
  </r>
  <r>
    <s v="T"/>
    <n v="4.0999999999999996"/>
    <n v="20171204"/>
    <s v="CDFO"/>
    <s v="CDFO"/>
    <n v="3"/>
    <s v="022416"/>
    <n v="0"/>
    <m/>
    <m/>
    <m/>
    <m/>
    <n v="1"/>
    <n v="1"/>
    <x v="24"/>
    <n v="19820426"/>
    <n v="19820430"/>
    <s v="2FS  TOMMR0253"/>
    <s v="2FS  TOMMH0157"/>
    <s v="2FS  TOMMS0253"/>
    <x v="2"/>
    <s v="H"/>
    <s v="P"/>
    <m/>
    <n v="1.3"/>
    <m/>
    <s v="N"/>
    <n v="5000"/>
    <n v="7050"/>
    <m/>
    <m/>
    <n v="0"/>
    <n v="6800"/>
    <n v="5000"/>
    <n v="450"/>
    <m/>
    <n v="0.06"/>
    <n v="7"/>
    <m/>
    <m/>
    <m/>
    <s v="R-Nicola R"/>
    <s v="H-Loon Creek H"/>
    <x v="7"/>
    <s v="BC"/>
    <s v="FRTH"/>
    <s v="TOMM"/>
    <s v="N"/>
    <n v="0.96453900709219853"/>
    <m/>
  </r>
  <r>
    <s v="T"/>
    <n v="4.0999999999999996"/>
    <n v="20171204"/>
    <s v="CDFO"/>
    <s v="CDFO"/>
    <n v="3"/>
    <s v="180304"/>
    <n v="0"/>
    <m/>
    <m/>
    <m/>
    <m/>
    <n v="1"/>
    <n v="1"/>
    <x v="28"/>
    <n v="19920325"/>
    <n v="19920424"/>
    <s v="2FS  TOMMR0253"/>
    <s v="2FS  TOMMH0160"/>
    <s v="2FS  TOMMS0253"/>
    <x v="3"/>
    <s v="H"/>
    <s v="P"/>
    <m/>
    <n v="20.399999999999999"/>
    <n v="118"/>
    <s v="N"/>
    <n v="5000"/>
    <n v="24964"/>
    <m/>
    <m/>
    <n v="0"/>
    <n v="46855"/>
    <n v="5000"/>
    <n v="75"/>
    <s v="W"/>
    <n v="3.0000000000000001E-3"/>
    <n v="27"/>
    <n v="666"/>
    <m/>
    <s v="TIME OF RELEASE: YEARLING"/>
    <s v="R-Nicola R"/>
    <s v="H-Spius Creek H"/>
    <x v="7"/>
    <s v="BC"/>
    <s v="FRTH"/>
    <s v="TOMM"/>
    <s v="N"/>
    <n v="1.8769027399455216"/>
    <m/>
  </r>
  <r>
    <s v="T"/>
    <n v="4.0999999999999996"/>
    <n v="20171204"/>
    <s v="CDFO"/>
    <s v="CDFO"/>
    <n v="3"/>
    <s v="180305"/>
    <n v="0"/>
    <m/>
    <m/>
    <m/>
    <m/>
    <n v="1"/>
    <n v="1"/>
    <x v="28"/>
    <n v="19920325"/>
    <n v="19920424"/>
    <s v="2FS  TOMMR0253"/>
    <s v="2FS  TOMMH0160"/>
    <s v="2FS  TOMMS0253"/>
    <x v="3"/>
    <s v="H"/>
    <s v="P"/>
    <m/>
    <n v="20.399999999999999"/>
    <n v="118"/>
    <s v="N"/>
    <n v="5000"/>
    <n v="24932"/>
    <m/>
    <m/>
    <n v="0"/>
    <n v="46795"/>
    <n v="5000"/>
    <n v="75"/>
    <s v="W"/>
    <n v="3.0000000000000001E-3"/>
    <n v="27"/>
    <n v="666"/>
    <m/>
    <s v="TIME OF RELEASE: YEARLING"/>
    <s v="R-Nicola R"/>
    <s v="H-Spius Creek H"/>
    <x v="7"/>
    <s v="BC"/>
    <s v="FRTH"/>
    <s v="TOMM"/>
    <s v="N"/>
    <n v="1.8769051820952991"/>
    <m/>
  </r>
  <r>
    <s v="T"/>
    <n v="4.0999999999999996"/>
    <n v="20171204"/>
    <s v="CDFO"/>
    <s v="CDFO"/>
    <n v="3"/>
    <s v="180306"/>
    <n v="0"/>
    <m/>
    <m/>
    <m/>
    <m/>
    <n v="1"/>
    <n v="1"/>
    <x v="28"/>
    <n v="19920325"/>
    <n v="19920424"/>
    <s v="2FS  TOMMR0253"/>
    <s v="2FS  TOMMH0160"/>
    <s v="2FS  TOMMS0253"/>
    <x v="3"/>
    <s v="H"/>
    <s v="P"/>
    <m/>
    <n v="20.399999999999999"/>
    <n v="118"/>
    <s v="N"/>
    <n v="5000"/>
    <n v="25363"/>
    <m/>
    <m/>
    <n v="0"/>
    <n v="47603"/>
    <n v="5000"/>
    <n v="76"/>
    <s v="W"/>
    <n v="3.0000000000000001E-3"/>
    <n v="27"/>
    <n v="666"/>
    <m/>
    <s v="TIME OF RELEASE: YEARLING"/>
    <s v="R-Nicola R"/>
    <s v="H-Spius Creek H"/>
    <x v="7"/>
    <s v="BC"/>
    <s v="FRTH"/>
    <s v="TOMM"/>
    <s v="N"/>
    <n v="1.8768678784055515"/>
    <m/>
  </r>
  <r>
    <s v="T"/>
    <n v="4.0999999999999996"/>
    <n v="20171204"/>
    <s v="CDFO"/>
    <s v="CDFO"/>
    <n v="3"/>
    <s v="023720"/>
    <n v="0"/>
    <m/>
    <m/>
    <m/>
    <m/>
    <n v="1"/>
    <n v="2"/>
    <x v="3"/>
    <n v="19860527"/>
    <n v="19860529"/>
    <s v="2FS  TOMFR0162"/>
    <s v="2FS  TOMFH0162"/>
    <s v="2FS  TOMFS0162"/>
    <x v="1"/>
    <s v="H"/>
    <s v="B"/>
    <m/>
    <n v="5.5"/>
    <m/>
    <s v="N"/>
    <n v="5000"/>
    <n v="52279"/>
    <m/>
    <m/>
    <n v="0"/>
    <n v="61975"/>
    <n v="5000"/>
    <n v="79"/>
    <m/>
    <n v="1.5E-3"/>
    <n v="1"/>
    <m/>
    <m/>
    <s v="TIME OF RELEASE - 2ND RELEASE. SEE 023719-023722."/>
    <s v="R-Clearwater R Up"/>
    <s v="H-Clearwater River, Up, H"/>
    <x v="10"/>
    <s v="BC"/>
    <s v="FRTH"/>
    <s v="TOMF"/>
    <s v="N"/>
    <n v="1.1854664396794123"/>
    <m/>
  </r>
  <r>
    <s v="T"/>
    <n v="4.0999999999999996"/>
    <n v="20171204"/>
    <s v="CDFO"/>
    <s v="CDFO"/>
    <n v="3"/>
    <s v="023721"/>
    <n v="0"/>
    <m/>
    <m/>
    <m/>
    <m/>
    <n v="1"/>
    <n v="2"/>
    <x v="3"/>
    <n v="19860623"/>
    <n v="19860625"/>
    <s v="2FS  TOMFR0162"/>
    <s v="2FS  TOMFH0162"/>
    <s v="2FS  TOMFS0162"/>
    <x v="1"/>
    <s v="H"/>
    <s v="B"/>
    <m/>
    <n v="7.2"/>
    <m/>
    <s v="N"/>
    <n v="5000"/>
    <n v="49897"/>
    <m/>
    <m/>
    <n v="0"/>
    <n v="69908"/>
    <n v="5000"/>
    <n v="1955"/>
    <m/>
    <n v="3.7699999999999997E-2"/>
    <n v="1"/>
    <m/>
    <m/>
    <s v="TIME OF RELEASE - 3RD RELEASE. SEE 023719-023722."/>
    <s v="R-Clearwater R Up"/>
    <s v="H-Clearwater River, Up, H"/>
    <x v="10"/>
    <s v="BC"/>
    <s v="FRTH"/>
    <s v="TOMF"/>
    <s v="N"/>
    <n v="1.4010461550794637"/>
    <m/>
  </r>
  <r>
    <s v="T"/>
    <n v="4.0999999999999996"/>
    <n v="20171204"/>
    <s v="CDFO"/>
    <s v="CDFO"/>
    <n v="3"/>
    <s v="024563"/>
    <n v="0"/>
    <m/>
    <m/>
    <m/>
    <m/>
    <n v="1"/>
    <n v="1"/>
    <x v="9"/>
    <n v="19870908"/>
    <n v="19870915"/>
    <s v="2FS  TOMMR0253"/>
    <s v="2FS  TOMMH0160"/>
    <s v="2FS  TOMMS0253"/>
    <x v="2"/>
    <s v="H"/>
    <s v="B"/>
    <m/>
    <n v="9.6"/>
    <m/>
    <s v="N"/>
    <n v="5000"/>
    <n v="20913"/>
    <m/>
    <m/>
    <n v="0"/>
    <n v="7368"/>
    <n v="5000"/>
    <n v="426"/>
    <m/>
    <n v="0.02"/>
    <n v="1"/>
    <m/>
    <m/>
    <m/>
    <s v="R-Nicola R"/>
    <s v="H-Spius Creek H"/>
    <x v="7"/>
    <s v="BC"/>
    <s v="FRTH"/>
    <s v="TOMM"/>
    <s v="N"/>
    <n v="0.35231674078324487"/>
    <m/>
  </r>
  <r>
    <s v="T"/>
    <n v="4.0999999999999996"/>
    <n v="20171204"/>
    <s v="CDFO"/>
    <s v="CDFO"/>
    <n v="3"/>
    <s v="024601"/>
    <n v="0"/>
    <m/>
    <m/>
    <m/>
    <m/>
    <n v="1"/>
    <n v="1"/>
    <x v="9"/>
    <n v="19870908"/>
    <n v="19870915"/>
    <s v="2FS  TOMMR0253"/>
    <s v="2FS  TOMMH0160"/>
    <s v="2FS  TOMMS0253"/>
    <x v="2"/>
    <s v="H"/>
    <s v="B"/>
    <m/>
    <n v="9.6"/>
    <m/>
    <s v="N"/>
    <n v="5000"/>
    <n v="25400"/>
    <m/>
    <m/>
    <n v="0"/>
    <n v="8949"/>
    <n v="5000"/>
    <n v="520"/>
    <m/>
    <n v="2.01E-2"/>
    <n v="1"/>
    <m/>
    <m/>
    <m/>
    <s v="R-Nicola R"/>
    <s v="H-Spius Creek H"/>
    <x v="7"/>
    <s v="BC"/>
    <s v="FRTH"/>
    <s v="TOMM"/>
    <s v="N"/>
    <n v="0.35232283464566927"/>
    <m/>
  </r>
  <r>
    <s v="T"/>
    <n v="4.0999999999999996"/>
    <n v="20171204"/>
    <s v="CDFO"/>
    <s v="CDFO"/>
    <n v="3"/>
    <s v="180317"/>
    <n v="0"/>
    <m/>
    <m/>
    <m/>
    <m/>
    <n v="1"/>
    <n v="1"/>
    <x v="13"/>
    <n v="19920409"/>
    <n v="19920410"/>
    <s v="2FS  UPFRR0352"/>
    <s v="2FS  UPFRH0155"/>
    <s v="2FS  UPFRS0352"/>
    <x v="1"/>
    <s v="H"/>
    <s v="B"/>
    <m/>
    <n v="8.8000000000000007"/>
    <n v="91"/>
    <s v="N"/>
    <n v="5000"/>
    <n v="31681"/>
    <m/>
    <m/>
    <n v="5000"/>
    <n v="310"/>
    <m/>
    <m/>
    <m/>
    <n v="9.7000000000000003E-3"/>
    <n v="60"/>
    <n v="300"/>
    <m/>
    <s v="SMALL DIAMETER EGGS.REARED 50% QUESNEL + WELL WATER FOR 2 WKS"/>
    <s v="R-Cariboo R Up"/>
    <s v="H-Quesnel River H"/>
    <x v="25"/>
    <s v="BC"/>
    <s v="FRTH"/>
    <s v="UPFR"/>
    <s v="N"/>
    <n v="9.7850446639941926E-3"/>
    <m/>
  </r>
  <r>
    <s v="T"/>
    <n v="4.0999999999999996"/>
    <n v="20171204"/>
    <s v="CDFO"/>
    <s v="CDFO"/>
    <n v="3"/>
    <s v="024244"/>
    <n v="0"/>
    <m/>
    <m/>
    <m/>
    <m/>
    <n v="1"/>
    <n v="2"/>
    <x v="9"/>
    <n v="19870428"/>
    <n v="19870507"/>
    <s v="2FS  LWFRR0107"/>
    <s v="2FS  LWFRH0107"/>
    <s v="2FS  LWFRS0107"/>
    <x v="1"/>
    <s v="H"/>
    <s v="P"/>
    <m/>
    <n v="15"/>
    <m/>
    <s v="N"/>
    <n v="5000"/>
    <n v="25032"/>
    <m/>
    <m/>
    <n v="0"/>
    <n v="28194"/>
    <n v="5000"/>
    <n v="37"/>
    <m/>
    <n v="1.5E-3"/>
    <n v="1"/>
    <m/>
    <m/>
    <s v="SUMMER WHITES.REP. WITH 024245"/>
    <s v="R-Chilliwack R"/>
    <s v="H-Chilliwack River H"/>
    <x v="9"/>
    <s v="BC"/>
    <s v="FRTH"/>
    <s v="LWFR"/>
    <s v="N"/>
    <n v="1.1263183125599232"/>
    <m/>
  </r>
  <r>
    <s v="T"/>
    <n v="4.0999999999999996"/>
    <n v="20171204"/>
    <s v="CDFO"/>
    <s v="CDFO"/>
    <n v="3"/>
    <s v="024245"/>
    <n v="0"/>
    <m/>
    <m/>
    <m/>
    <m/>
    <n v="1"/>
    <n v="2"/>
    <x v="9"/>
    <n v="19870428"/>
    <n v="19870507"/>
    <s v="2FS  LWFRR0107"/>
    <s v="2FS  LWFRH0107"/>
    <s v="2FS  LWFRS0107"/>
    <x v="1"/>
    <s v="H"/>
    <s v="P"/>
    <m/>
    <n v="15"/>
    <m/>
    <s v="N"/>
    <n v="5000"/>
    <n v="25124"/>
    <m/>
    <m/>
    <n v="0"/>
    <n v="28297"/>
    <n v="5000"/>
    <n v="21"/>
    <m/>
    <n v="8.0000000000000004E-4"/>
    <n v="1"/>
    <m/>
    <m/>
    <s v="SUMMER WHITES.REP. WITH 024244"/>
    <s v="R-Chilliwack R"/>
    <s v="H-Chilliwack River H"/>
    <x v="9"/>
    <s v="BC"/>
    <s v="FRTH"/>
    <s v="LWFR"/>
    <s v="N"/>
    <n v="1.1262935838242318"/>
    <m/>
  </r>
  <r>
    <s v="T"/>
    <n v="4.0999999999999996"/>
    <n v="20171204"/>
    <s v="CDFO"/>
    <s v="CDFO"/>
    <n v="3"/>
    <s v="024523"/>
    <n v="0"/>
    <m/>
    <m/>
    <m/>
    <m/>
    <n v="1"/>
    <n v="2"/>
    <x v="9"/>
    <n v="19870620"/>
    <n v="19870621"/>
    <s v="2FS  TOMFR2617"/>
    <s v="2FS  TOMFH0162"/>
    <s v="2FS  TOMFS2617"/>
    <x v="1"/>
    <s v="H"/>
    <s v="B"/>
    <m/>
    <n v="9.6999999999999993"/>
    <m/>
    <s v="N"/>
    <n v="5000"/>
    <n v="26091"/>
    <m/>
    <m/>
    <n v="0"/>
    <n v="115935"/>
    <m/>
    <m/>
    <m/>
    <m/>
    <n v="1"/>
    <m/>
    <m/>
    <s v="TIME OF RELEASE- 3RD RELEASE. SEE 024521-22 &amp; 024524."/>
    <s v="R-Clearwater R Low"/>
    <s v="H-Clearwater River, Up, H"/>
    <x v="24"/>
    <s v="BC"/>
    <s v="FRTH"/>
    <s v="TOMF"/>
    <s v="N"/>
    <n v="4.4434862596297577"/>
    <m/>
  </r>
  <r>
    <s v="T"/>
    <n v="4.0999999999999996"/>
    <n v="20171204"/>
    <s v="CDFO"/>
    <s v="CDFO"/>
    <n v="3"/>
    <s v="024524"/>
    <n v="0"/>
    <m/>
    <m/>
    <m/>
    <m/>
    <n v="1"/>
    <n v="2"/>
    <x v="9"/>
    <n v="19870721"/>
    <n v="19870722"/>
    <s v="2FS  TOMFR2617"/>
    <s v="2FS  TOMFH0162"/>
    <s v="2FS  TOMFS2617"/>
    <x v="1"/>
    <s v="H"/>
    <s v="B"/>
    <m/>
    <n v="14.7"/>
    <m/>
    <s v="N"/>
    <n v="5000"/>
    <n v="25302"/>
    <m/>
    <m/>
    <n v="0"/>
    <n v="117250"/>
    <n v="5000"/>
    <n v="288"/>
    <m/>
    <n v="1.1299999999999999E-2"/>
    <n v="1"/>
    <m/>
    <m/>
    <s v="TIME OF RELEASE-4TH RELEASE. SEE 024521-23."/>
    <s v="R-Clearwater R Low"/>
    <s v="H-Clearwater River, Up, H"/>
    <x v="24"/>
    <s v="BC"/>
    <s v="FRTH"/>
    <s v="TOMF"/>
    <s v="N"/>
    <n v="4.6340210260058496"/>
    <m/>
  </r>
  <r>
    <s v="T"/>
    <n v="4.0999999999999996"/>
    <n v="20171204"/>
    <s v="CDFO"/>
    <s v="CDFO"/>
    <n v="3"/>
    <s v="024607"/>
    <n v="0"/>
    <m/>
    <m/>
    <m/>
    <m/>
    <n v="1"/>
    <n v="1"/>
    <x v="9"/>
    <n v="19870403"/>
    <n v="19870506"/>
    <s v="2FS  TOMMR1387"/>
    <s v="2FS  TOMMH0160"/>
    <s v="2FS  TOMMS1387"/>
    <x v="1"/>
    <s v="H"/>
    <s v="P"/>
    <m/>
    <n v="5.8"/>
    <m/>
    <s v="N"/>
    <n v="5000"/>
    <n v="50787"/>
    <m/>
    <m/>
    <n v="0"/>
    <n v="75220"/>
    <n v="5000"/>
    <n v="513"/>
    <m/>
    <n v="0.01"/>
    <n v="1"/>
    <m/>
    <m/>
    <m/>
    <s v="R-Coldwater R"/>
    <s v="H-Spius Creek H"/>
    <x v="17"/>
    <s v="BC"/>
    <s v="FRTH"/>
    <s v="TOMM"/>
    <s v="N"/>
    <n v="1.4810876799180892"/>
    <m/>
  </r>
  <r>
    <s v="T"/>
    <n v="4.0999999999999996"/>
    <n v="20171204"/>
    <s v="CDFO"/>
    <s v="CDFO"/>
    <n v="3"/>
    <s v="024610"/>
    <n v="0"/>
    <m/>
    <m/>
    <m/>
    <m/>
    <n v="1"/>
    <n v="2"/>
    <x v="9"/>
    <n v="19870427"/>
    <n v="19870429"/>
    <s v="2FS  TOMFR0161"/>
    <s v="2FS  TOMFH1958"/>
    <s v="2FS  TOMFS0161"/>
    <x v="1"/>
    <s v="H"/>
    <s v="B"/>
    <m/>
    <n v="4.2"/>
    <m/>
    <s v="N"/>
    <n v="5000"/>
    <n v="49392"/>
    <m/>
    <m/>
    <n v="0"/>
    <n v="512008"/>
    <n v="5000"/>
    <n v="500"/>
    <m/>
    <n v="0.01"/>
    <n v="1"/>
    <m/>
    <m/>
    <s v="TIME OF RELEASE:EARLY RELEASE"/>
    <s v="R-Shuswap R Low"/>
    <s v="H-Shuswap River, Middle,"/>
    <x v="1"/>
    <s v="BC"/>
    <s v="FRTH"/>
    <s v="TOMF"/>
    <s v="N"/>
    <n v="10.366213151927438"/>
    <m/>
  </r>
  <r>
    <s v="T"/>
    <n v="4.0999999999999996"/>
    <n v="20171204"/>
    <s v="CDFO"/>
    <s v="CDFO"/>
    <n v="3"/>
    <s v="024527"/>
    <n v="0"/>
    <m/>
    <m/>
    <m/>
    <m/>
    <n v="1"/>
    <n v="1"/>
    <x v="9"/>
    <n v="19870421"/>
    <n v="19870424"/>
    <s v="2FS  TOMFR0364"/>
    <s v="2FS  TOMFH0162"/>
    <s v="2FS  TOMFS1945"/>
    <x v="1"/>
    <s v="H"/>
    <s v="B"/>
    <m/>
    <n v="6.8"/>
    <m/>
    <s v="N"/>
    <n v="5000"/>
    <n v="25558"/>
    <m/>
    <m/>
    <n v="0"/>
    <n v="216492"/>
    <n v="5000"/>
    <n v="330"/>
    <m/>
    <n v="1.2699999999999999E-2"/>
    <n v="1"/>
    <m/>
    <m/>
    <m/>
    <s v="R-Adams R Up"/>
    <s v="H-Clearwater River, Up, H"/>
    <x v="36"/>
    <s v="BC"/>
    <s v="FRTH"/>
    <s v="TOMF"/>
    <s v="N"/>
    <n v="8.4706158541356906"/>
    <m/>
  </r>
  <r>
    <s v="T"/>
    <n v="4.0999999999999996"/>
    <n v="20171204"/>
    <s v="CDFO"/>
    <s v="CDFO"/>
    <n v="3"/>
    <s v="024528"/>
    <n v="0"/>
    <m/>
    <m/>
    <m/>
    <m/>
    <n v="1"/>
    <n v="1"/>
    <x v="9"/>
    <n v="19870415"/>
    <n v="19870421"/>
    <s v="2FS  TOMMR0254"/>
    <s v="2FS  TOMMH0160"/>
    <s v="2FS  TOMMS0254"/>
    <x v="1"/>
    <s v="H"/>
    <s v="P"/>
    <m/>
    <n v="4.5999999999999996"/>
    <m/>
    <s v="N"/>
    <n v="5000"/>
    <n v="25942"/>
    <m/>
    <m/>
    <n v="0"/>
    <n v="1912"/>
    <n v="5000"/>
    <n v="262"/>
    <m/>
    <n v="0.01"/>
    <n v="1"/>
    <m/>
    <m/>
    <m/>
    <s v="R-Deadman R"/>
    <s v="H-Spius Creek H"/>
    <x v="42"/>
    <s v="BC"/>
    <s v="FRTH"/>
    <s v="TOMM"/>
    <s v="N"/>
    <n v="7.3702875645671115E-2"/>
    <m/>
  </r>
  <r>
    <s v="T"/>
    <n v="4.0999999999999996"/>
    <n v="20171204"/>
    <s v="CDFO"/>
    <s v="CDFO"/>
    <n v="3"/>
    <s v="024529"/>
    <n v="0"/>
    <m/>
    <m/>
    <m/>
    <m/>
    <n v="1"/>
    <n v="1"/>
    <x v="9"/>
    <n v="19870415"/>
    <n v="19870421"/>
    <s v="2FS  TOMMR0254"/>
    <s v="2FS  TOMMH0160"/>
    <s v="2FS  TOMMS0254"/>
    <x v="1"/>
    <s v="H"/>
    <s v="P"/>
    <m/>
    <n v="4.5999999999999996"/>
    <m/>
    <s v="N"/>
    <n v="5000"/>
    <n v="26455"/>
    <m/>
    <m/>
    <n v="0"/>
    <n v="1949"/>
    <n v="5000"/>
    <n v="267"/>
    <m/>
    <n v="0.01"/>
    <n v="1"/>
    <m/>
    <m/>
    <m/>
    <s v="R-Deadman R"/>
    <s v="H-Spius Creek H"/>
    <x v="42"/>
    <s v="BC"/>
    <s v="FRTH"/>
    <s v="TOMM"/>
    <s v="N"/>
    <n v="7.3672273672273678E-2"/>
    <m/>
  </r>
  <r>
    <s v="T"/>
    <n v="4.0999999999999996"/>
    <n v="20171204"/>
    <s v="CDFO"/>
    <s v="CDFO"/>
    <n v="3"/>
    <s v="024535"/>
    <n v="0"/>
    <m/>
    <m/>
    <m/>
    <m/>
    <n v="1"/>
    <n v="2"/>
    <x v="9"/>
    <n v="19870520"/>
    <n v="19870522"/>
    <s v="2FS  TOMFR1958"/>
    <s v="2FS  TOMFH1958"/>
    <s v="2FS  TOMFS1958"/>
    <x v="1"/>
    <s v="H"/>
    <s v="B"/>
    <m/>
    <n v="6.7"/>
    <m/>
    <s v="N"/>
    <n v="5000"/>
    <n v="26505"/>
    <m/>
    <m/>
    <n v="0"/>
    <n v="286523"/>
    <n v="5000"/>
    <n v="272"/>
    <m/>
    <n v="1.0200000000000001E-2"/>
    <n v="1"/>
    <m/>
    <m/>
    <s v="TIME OF RELEASE:LATE"/>
    <s v="R-Shuswap R Middle"/>
    <s v="H-Shuswap River, Middle,"/>
    <x v="11"/>
    <s v="BC"/>
    <s v="FRTH"/>
    <s v="TOMF"/>
    <s v="N"/>
    <n v="10.810149028485192"/>
    <m/>
  </r>
  <r>
    <s v="T"/>
    <n v="4.0999999999999996"/>
    <n v="20171204"/>
    <s v="CDFO"/>
    <s v="CDFO"/>
    <n v="3"/>
    <s v="024536"/>
    <n v="0"/>
    <m/>
    <m/>
    <m/>
    <m/>
    <n v="1"/>
    <n v="2"/>
    <x v="9"/>
    <n v="19870505"/>
    <n v="19870506"/>
    <s v="2FS  TOMFR0188"/>
    <s v="2FS  TOMFH0162"/>
    <s v="2FS  TOMFS0188"/>
    <x v="1"/>
    <s v="H"/>
    <s v="P"/>
    <m/>
    <n v="4.2"/>
    <m/>
    <s v="N"/>
    <n v="5000"/>
    <n v="25743"/>
    <m/>
    <m/>
    <n v="0"/>
    <n v="86017"/>
    <n v="5000"/>
    <n v="164"/>
    <m/>
    <n v="6.3E-3"/>
    <n v="1"/>
    <m/>
    <m/>
    <s v="REP. WITH 024537 + 024538"/>
    <s v="R-Thompson R N"/>
    <s v="H-Clearwater River, Up, H"/>
    <x v="40"/>
    <s v="BC"/>
    <s v="FRTH"/>
    <s v="TOMF"/>
    <s v="N"/>
    <n v="3.3413743541933729"/>
    <m/>
  </r>
  <r>
    <s v="T"/>
    <n v="4.0999999999999996"/>
    <n v="20171204"/>
    <s v="CDFO"/>
    <s v="CDFO"/>
    <n v="3"/>
    <s v="020748"/>
    <n v="0"/>
    <m/>
    <m/>
    <m/>
    <m/>
    <n v="1"/>
    <n v="1"/>
    <x v="28"/>
    <n v="19910501"/>
    <n v="19910502"/>
    <s v="2FS  UPFRR0273"/>
    <s v="2FS  UPFRH0155"/>
    <s v="2FS  UPFRS0273"/>
    <x v="1"/>
    <s v="H"/>
    <s v="P"/>
    <m/>
    <n v="8.1"/>
    <n v="89"/>
    <s v="N"/>
    <n v="5000"/>
    <n v="25130"/>
    <m/>
    <m/>
    <n v="0"/>
    <n v="51418"/>
    <m/>
    <m/>
    <s v="B"/>
    <m/>
    <n v="53"/>
    <n v="33"/>
    <m/>
    <s v="COMBINE WITH 020749-50."/>
    <s v="R-Chilcotin R"/>
    <s v="H-Quesnel River H"/>
    <x v="48"/>
    <s v="BC"/>
    <s v="FRTH"/>
    <s v="UPFR"/>
    <s v="N"/>
    <n v="2.0460803820135296"/>
    <m/>
  </r>
  <r>
    <s v="T"/>
    <n v="4.0999999999999996"/>
    <n v="20171204"/>
    <s v="CDFO"/>
    <s v="CDFO"/>
    <n v="3"/>
    <s v="020749"/>
    <n v="0"/>
    <m/>
    <m/>
    <m/>
    <m/>
    <n v="1"/>
    <n v="1"/>
    <x v="28"/>
    <n v="19910501"/>
    <n v="19910502"/>
    <s v="2FS  UPFRR0273"/>
    <s v="2FS  UPFRH0155"/>
    <s v="2FS  UPFRS0273"/>
    <x v="1"/>
    <s v="H"/>
    <s v="P"/>
    <m/>
    <n v="8.1"/>
    <n v="89"/>
    <s v="N"/>
    <n v="5000"/>
    <n v="25229"/>
    <m/>
    <m/>
    <n v="0"/>
    <n v="51419"/>
    <m/>
    <m/>
    <s v="B"/>
    <m/>
    <n v="53"/>
    <n v="33"/>
    <m/>
    <s v="COMBINE WITH 020748,020750."/>
    <s v="R-Chilcotin R"/>
    <s v="H-Quesnel River H"/>
    <x v="48"/>
    <s v="BC"/>
    <s v="FRTH"/>
    <s v="UPFR"/>
    <s v="N"/>
    <n v="2.0380910856553967"/>
    <m/>
  </r>
  <r>
    <s v="T"/>
    <n v="4.0999999999999996"/>
    <n v="20171204"/>
    <s v="CDFO"/>
    <s v="CDFO"/>
    <n v="3"/>
    <s v="024525"/>
    <n v="0"/>
    <m/>
    <m/>
    <m/>
    <m/>
    <n v="1"/>
    <n v="1"/>
    <x v="9"/>
    <n v="19870414"/>
    <n v="19870416"/>
    <s v="2FS  TOMFR0364"/>
    <s v="2FS  TOMFH0162"/>
    <s v="2FS  TOMFS1945"/>
    <x v="1"/>
    <s v="H"/>
    <s v="B"/>
    <m/>
    <n v="6.4"/>
    <m/>
    <s v="N"/>
    <n v="5000"/>
    <n v="24846"/>
    <m/>
    <m/>
    <n v="0"/>
    <n v="96808"/>
    <n v="5000"/>
    <n v="486"/>
    <m/>
    <n v="1.9199999999999998E-2"/>
    <n v="1"/>
    <m/>
    <m/>
    <m/>
    <s v="R-Adams R Up"/>
    <s v="H-Clearwater River, Up, H"/>
    <x v="36"/>
    <s v="BC"/>
    <s v="FRTH"/>
    <s v="TOMF"/>
    <s v="N"/>
    <n v="3.8963213394510183"/>
    <m/>
  </r>
  <r>
    <s v="T"/>
    <n v="4.0999999999999996"/>
    <n v="20171204"/>
    <s v="CDFO"/>
    <s v="CDFO"/>
    <n v="3"/>
    <s v="022417"/>
    <n v="0"/>
    <m/>
    <m/>
    <m/>
    <m/>
    <n v="1"/>
    <n v="1"/>
    <x v="24"/>
    <n v="19820426"/>
    <n v="19820430"/>
    <s v="2FS  TOMMR0298"/>
    <s v="2FS  TOMMH0157"/>
    <s v="2FS  TOMMS0252"/>
    <x v="2"/>
    <s v="H"/>
    <s v="P"/>
    <m/>
    <n v="2.7"/>
    <m/>
    <s v="N"/>
    <n v="5000"/>
    <n v="29100"/>
    <m/>
    <m/>
    <n v="5000"/>
    <n v="900"/>
    <m/>
    <m/>
    <m/>
    <n v="0.03"/>
    <n v="7"/>
    <m/>
    <m/>
    <m/>
    <s v="R-Bonaparte R Up"/>
    <s v="H-Loon Creek H"/>
    <x v="4"/>
    <s v="BC"/>
    <s v="FRTH"/>
    <s v="TOMM"/>
    <s v="N"/>
    <n v="3.0927835051546393E-2"/>
    <m/>
  </r>
  <r>
    <s v="T"/>
    <n v="4.0999999999999996"/>
    <n v="20171204"/>
    <s v="CDFO"/>
    <s v="CDFO"/>
    <n v="3"/>
    <s v="180332"/>
    <n v="0"/>
    <m/>
    <m/>
    <m/>
    <m/>
    <n v="1"/>
    <n v="3"/>
    <x v="13"/>
    <n v="19920504"/>
    <n v="19920525"/>
    <s v="2FS  LWFRR0107"/>
    <s v="2FS  LWFRH0107"/>
    <s v="2FS  LWFRS0107"/>
    <x v="1"/>
    <s v="H"/>
    <s v="P"/>
    <m/>
    <n v="6.4"/>
    <m/>
    <s v="N"/>
    <n v="5000"/>
    <n v="47598"/>
    <m/>
    <m/>
    <n v="0"/>
    <n v="502229"/>
    <n v="5000"/>
    <n v="1154"/>
    <s v="B"/>
    <n v="2.3699999999999999E-2"/>
    <n v="1"/>
    <m/>
    <m/>
    <s v="COMBINE WITH 180334. RELEASE WT RANGED FROM 4.3G ON MAY4 TO 6.4 G ON MAY 25"/>
    <s v="R-Chilliwack R"/>
    <s v="H-Chilliwack River H"/>
    <x v="9"/>
    <s v="BC"/>
    <s v="FRTH"/>
    <s v="LWFR"/>
    <s v="N"/>
    <n v="10.551472750955922"/>
    <m/>
  </r>
  <r>
    <s v="T"/>
    <n v="4.0999999999999996"/>
    <n v="20171204"/>
    <s v="CDFO"/>
    <s v="CDFO"/>
    <n v="3"/>
    <s v="180335"/>
    <n v="0"/>
    <m/>
    <m/>
    <m/>
    <m/>
    <n v="1"/>
    <n v="3"/>
    <x v="13"/>
    <n v="19920414"/>
    <n v="19920423"/>
    <s v="2FS  LWFRR0154"/>
    <s v="2FS  LWFRH0154"/>
    <s v="2FS  LWFRS0229"/>
    <x v="2"/>
    <s v="H"/>
    <s v="P"/>
    <m/>
    <n v="2.2999999999999998"/>
    <n v="61"/>
    <s v="N"/>
    <n v="5000"/>
    <n v="53575"/>
    <m/>
    <m/>
    <n v="0"/>
    <n v="993493"/>
    <n v="5000"/>
    <n v="629"/>
    <s v="B"/>
    <n v="1.1599999999999999E-2"/>
    <n v="38"/>
    <n v="2065"/>
    <m/>
    <m/>
    <s v="R-Chehalis R"/>
    <s v="H-Chehalis River H"/>
    <x v="14"/>
    <s v="BC"/>
    <s v="FRTH"/>
    <s v="LWFR"/>
    <s v="N"/>
    <n v="18.54396640223985"/>
    <m/>
  </r>
  <r>
    <s v="T"/>
    <n v="4.0999999999999996"/>
    <n v="20171204"/>
    <s v="CDFO"/>
    <s v="CDFO"/>
    <n v="3"/>
    <s v="180336"/>
    <n v="0"/>
    <m/>
    <m/>
    <m/>
    <m/>
    <n v="1"/>
    <n v="3"/>
    <x v="13"/>
    <n v="19920424"/>
    <n v="19920430"/>
    <s v="2FS  LWFRR0154"/>
    <s v="2FS  LWFRH0154"/>
    <s v="2FS  LWFRS0229"/>
    <x v="2"/>
    <s v="H"/>
    <s v="P"/>
    <m/>
    <n v="2.5"/>
    <n v="63"/>
    <s v="N"/>
    <n v="5000"/>
    <n v="53019"/>
    <m/>
    <m/>
    <n v="0"/>
    <n v="1203761"/>
    <n v="5000"/>
    <n v="884"/>
    <s v="B"/>
    <n v="1.6400000000000001E-2"/>
    <n v="31"/>
    <n v="2073"/>
    <m/>
    <m/>
    <s v="R-Chehalis R"/>
    <s v="H-Chehalis River H"/>
    <x v="14"/>
    <s v="BC"/>
    <s v="FRTH"/>
    <s v="LWFR"/>
    <s v="N"/>
    <n v="22.704332409136349"/>
    <m/>
  </r>
  <r>
    <s v="T"/>
    <n v="4.0999999999999996"/>
    <n v="20171204"/>
    <s v="CDFO"/>
    <s v="CDFO"/>
    <n v="3"/>
    <s v="021440"/>
    <n v="0"/>
    <m/>
    <m/>
    <m/>
    <m/>
    <n v="1"/>
    <n v="2"/>
    <x v="28"/>
    <n v="199105"/>
    <n v="19910516"/>
    <s v="2FS  TOMFR0156"/>
    <s v="2FS  TOMFH0156"/>
    <s v="2FS  TOMFS0156"/>
    <x v="2"/>
    <s v="H"/>
    <s v="B"/>
    <m/>
    <n v="6.2"/>
    <m/>
    <s v="N"/>
    <n v="5000"/>
    <n v="26518"/>
    <m/>
    <m/>
    <n v="0"/>
    <n v="56382"/>
    <n v="5000"/>
    <n v="106"/>
    <s v="B"/>
    <n v="4.0000000000000001E-3"/>
    <n v="30"/>
    <n v="500"/>
    <m/>
    <s v="GRIFFEN LAKE RELEASE. HEATED INCUBATION. SEE CONTROL 021443."/>
    <s v="R-Eagle R"/>
    <s v="H-Eagle River H"/>
    <x v="6"/>
    <s v="BC"/>
    <s v="FRTH"/>
    <s v="TOMF"/>
    <s v="N"/>
    <n v="2.126178444829927"/>
    <m/>
  </r>
  <r>
    <s v="T"/>
    <n v="4.0999999999999996"/>
    <n v="20171204"/>
    <s v="CDFO"/>
    <s v="CDFO"/>
    <n v="3"/>
    <s v="024247"/>
    <n v="0"/>
    <m/>
    <m/>
    <m/>
    <m/>
    <n v="1"/>
    <n v="2"/>
    <x v="9"/>
    <n v="19870507"/>
    <n v="19870508"/>
    <s v="2FS  TOMFR0162"/>
    <s v="2FS  TOMFH0162"/>
    <s v="2FS  TOMFS0162"/>
    <x v="1"/>
    <s v="H"/>
    <s v="B"/>
    <m/>
    <n v="3.6"/>
    <m/>
    <s v="N"/>
    <n v="5000"/>
    <n v="25256"/>
    <m/>
    <m/>
    <n v="0"/>
    <n v="153506"/>
    <n v="5000"/>
    <n v="255"/>
    <m/>
    <n v="0.01"/>
    <n v="1"/>
    <m/>
    <m/>
    <s v="TIME OF RELEASE 1 - SEE 024248-50."/>
    <s v="R-Clearwater R Up"/>
    <s v="H-Clearwater River, Up, H"/>
    <x v="10"/>
    <s v="BC"/>
    <s v="FRTH"/>
    <s v="TOMF"/>
    <s v="N"/>
    <n v="6.0780012670256571"/>
    <m/>
  </r>
  <r>
    <s v="T"/>
    <n v="4.0999999999999996"/>
    <n v="20171204"/>
    <s v="CDFO"/>
    <s v="CDFO"/>
    <n v="3"/>
    <s v="024249"/>
    <n v="0"/>
    <m/>
    <m/>
    <m/>
    <m/>
    <n v="1"/>
    <n v="2"/>
    <x v="9"/>
    <n v="19870623"/>
    <n v="19870624"/>
    <s v="2FS  TOMFR0162"/>
    <s v="2FS  TOMFH0162"/>
    <s v="2FS  TOMFS0162"/>
    <x v="1"/>
    <s v="H"/>
    <s v="B"/>
    <m/>
    <n v="7.9"/>
    <m/>
    <s v="N"/>
    <n v="5000"/>
    <n v="25507"/>
    <m/>
    <m/>
    <n v="0"/>
    <n v="146313"/>
    <n v="5000"/>
    <n v="159"/>
    <m/>
    <n v="6.1999999999999998E-3"/>
    <n v="1"/>
    <m/>
    <m/>
    <s v="TIME OF RELEASE 3. SEE 024247-48, 024250."/>
    <s v="R-Clearwater R Up"/>
    <s v="H-Clearwater River, Up, H"/>
    <x v="10"/>
    <s v="BC"/>
    <s v="FRTH"/>
    <s v="TOMF"/>
    <s v="N"/>
    <n v="5.7361900654722229"/>
    <m/>
  </r>
  <r>
    <s v="T"/>
    <n v="4.0999999999999996"/>
    <n v="20171204"/>
    <s v="CDFO"/>
    <s v="CDFO"/>
    <n v="3"/>
    <s v="024250"/>
    <n v="0"/>
    <m/>
    <m/>
    <m/>
    <m/>
    <n v="1"/>
    <n v="2"/>
    <x v="9"/>
    <n v="19870722"/>
    <n v="19870724"/>
    <s v="2FS  TOMFR2616"/>
    <s v="2FS  TOMFH0162"/>
    <s v="2FS  TOMFS0162"/>
    <x v="1"/>
    <s v="H"/>
    <s v="B"/>
    <m/>
    <n v="12.5"/>
    <m/>
    <s v="N"/>
    <n v="5000"/>
    <n v="25687"/>
    <m/>
    <m/>
    <n v="0"/>
    <n v="147808"/>
    <n v="5000"/>
    <n v="355"/>
    <m/>
    <n v="1.3599999999999999E-2"/>
    <n v="1"/>
    <m/>
    <m/>
    <s v="TIME OF RELEASE 4. SEE 024247-49."/>
    <s v="R-Lonespoon Cr"/>
    <s v="H-Clearwater River, Up, H"/>
    <x v="10"/>
    <s v="BC"/>
    <s v="FRTH"/>
    <s v="TOMF"/>
    <s v="N"/>
    <n v="5.7541947288511697"/>
    <m/>
  </r>
  <r>
    <s v="T"/>
    <n v="4.0999999999999996"/>
    <n v="20171204"/>
    <s v="CDFO"/>
    <s v="CDFO"/>
    <n v="3"/>
    <s v="020750"/>
    <n v="0"/>
    <m/>
    <m/>
    <m/>
    <m/>
    <n v="1"/>
    <n v="1"/>
    <x v="28"/>
    <n v="19910501"/>
    <n v="19910502"/>
    <s v="2FS  UPFRR0273"/>
    <s v="2FS  UPFRH0155"/>
    <s v="2FS  UPFRS0273"/>
    <x v="1"/>
    <s v="H"/>
    <s v="P"/>
    <m/>
    <n v="8.1"/>
    <n v="89"/>
    <s v="N"/>
    <n v="5000"/>
    <n v="25218"/>
    <m/>
    <m/>
    <n v="0"/>
    <n v="51419"/>
    <m/>
    <m/>
    <s v="B"/>
    <m/>
    <n v="53"/>
    <n v="33"/>
    <m/>
    <s v="COMBINE WITH 020748-49."/>
    <s v="R-Chilcotin R"/>
    <s v="H-Quesnel River H"/>
    <x v="48"/>
    <s v="BC"/>
    <s v="FRTH"/>
    <s v="UPFR"/>
    <s v="N"/>
    <n v="2.0389800935839482"/>
    <m/>
  </r>
  <r>
    <s v="T"/>
    <n v="4.0999999999999996"/>
    <n v="20171204"/>
    <s v="CDFO"/>
    <s v="CDFO"/>
    <n v="3"/>
    <s v="023410"/>
    <n v="0"/>
    <m/>
    <m/>
    <m/>
    <m/>
    <n v="1"/>
    <n v="1"/>
    <x v="3"/>
    <n v="19860414"/>
    <n v="19860416"/>
    <s v="2FS  TOMFR1945"/>
    <s v="2FS  TOMFH0162"/>
    <s v="2FS  TOMFS1945"/>
    <x v="1"/>
    <s v="H"/>
    <s v="B"/>
    <m/>
    <n v="6.6"/>
    <m/>
    <s v="N"/>
    <n v="5000"/>
    <n v="21333"/>
    <m/>
    <m/>
    <n v="0"/>
    <n v="14604"/>
    <n v="5000"/>
    <n v="519"/>
    <m/>
    <n v="2.3800000000000002E-2"/>
    <n v="1"/>
    <m/>
    <m/>
    <s v="TIME OF RELEASE EARLY). SEE 023409 (EARLY) &amp; 023411-12 (LATE)"/>
    <s v="R-Finn Cr"/>
    <s v="H-Clearwater River, Up, H"/>
    <x v="36"/>
    <s v="BC"/>
    <s v="FRTH"/>
    <s v="TOMF"/>
    <s v="N"/>
    <n v="0.68457319645619463"/>
    <m/>
  </r>
  <r>
    <s v="T"/>
    <n v="4.0999999999999996"/>
    <n v="20171204"/>
    <s v="CDFO"/>
    <s v="CDFO"/>
    <n v="3"/>
    <s v="023411"/>
    <n v="0"/>
    <m/>
    <m/>
    <m/>
    <m/>
    <n v="1"/>
    <n v="1"/>
    <x v="3"/>
    <n v="19860512"/>
    <n v="19860513"/>
    <s v="2FS  TOMFR1945"/>
    <s v="2FS  TOMFH0162"/>
    <s v="2FS  TOMFS1945"/>
    <x v="1"/>
    <s v="H"/>
    <s v="B"/>
    <m/>
    <n v="7.9"/>
    <m/>
    <s v="N"/>
    <n v="5000"/>
    <n v="21046"/>
    <m/>
    <m/>
    <n v="0"/>
    <n v="11845"/>
    <n v="5000"/>
    <n v="116"/>
    <m/>
    <n v="5.4999999999999997E-3"/>
    <n v="1"/>
    <m/>
    <m/>
    <s v="TIME OF RELEASE LATE). SEE 023409-10(EARLY) &amp; 023412(LATE)."/>
    <s v="R-Finn Cr"/>
    <s v="H-Clearwater River, Up, H"/>
    <x v="36"/>
    <s v="BC"/>
    <s v="FRTH"/>
    <s v="TOMF"/>
    <s v="N"/>
    <n v="0.56281478665779716"/>
    <m/>
  </r>
  <r>
    <s v="T"/>
    <n v="4.0999999999999996"/>
    <n v="20171204"/>
    <s v="CDFO"/>
    <s v="CDFO"/>
    <n v="3"/>
    <s v="023412"/>
    <n v="0"/>
    <m/>
    <m/>
    <m/>
    <m/>
    <n v="1"/>
    <n v="1"/>
    <x v="3"/>
    <n v="19860512"/>
    <n v="19860513"/>
    <s v="2FS  TOMFR1945"/>
    <s v="2FS  TOMFH0162"/>
    <s v="2FS  TOMFS1945"/>
    <x v="1"/>
    <s v="H"/>
    <s v="B"/>
    <m/>
    <n v="7.9"/>
    <m/>
    <s v="N"/>
    <n v="5000"/>
    <n v="21155"/>
    <m/>
    <m/>
    <n v="0"/>
    <n v="12040"/>
    <n v="5000"/>
    <n v="356"/>
    <m/>
    <n v="1.6500000000000001E-2"/>
    <n v="1"/>
    <m/>
    <m/>
    <s v="TIME OF RELEASE-LATE. SEE 023409-10 (EARLY) &amp; 023411 (LATE)"/>
    <s v="R-Finn Cr"/>
    <s v="H-Clearwater River, Up, H"/>
    <x v="36"/>
    <s v="BC"/>
    <s v="FRTH"/>
    <s v="TOMF"/>
    <s v="N"/>
    <n v="0.56913259276766726"/>
    <m/>
  </r>
  <r>
    <s v="T"/>
    <n v="4.0999999999999996"/>
    <n v="20171204"/>
    <s v="CDFO"/>
    <s v="CDFO"/>
    <n v="3"/>
    <s v="023414"/>
    <n v="0"/>
    <m/>
    <m/>
    <m/>
    <m/>
    <n v="1"/>
    <n v="3"/>
    <x v="23"/>
    <n v="19850616"/>
    <n v="19850617"/>
    <s v="2FS  LWFRR0107"/>
    <s v="2FS  LWFRH0107"/>
    <s v="2FS  LWFRS0107"/>
    <x v="1"/>
    <s v="H"/>
    <s v="B"/>
    <m/>
    <n v="6.8"/>
    <m/>
    <s v="N"/>
    <n v="5000"/>
    <n v="14266"/>
    <m/>
    <m/>
    <n v="0"/>
    <n v="148713"/>
    <n v="5000"/>
    <n v="1069"/>
    <m/>
    <n v="6.9699999999999998E-2"/>
    <n v="20"/>
    <m/>
    <m/>
    <s v="TIME OF RELEASE - LATE. FALL WHITES. SEE 023415-023419."/>
    <s v="R-Chilliwack R"/>
    <s v="H-Chilliwack River H"/>
    <x v="9"/>
    <s v="BC"/>
    <s v="FRTH"/>
    <s v="LWFR"/>
    <s v="N"/>
    <n v="10.424295527828404"/>
    <m/>
  </r>
  <r>
    <s v="T"/>
    <n v="4.0999999999999996"/>
    <n v="20171204"/>
    <s v="CDFO"/>
    <s v="CDFO"/>
    <n v="3"/>
    <s v="023416"/>
    <n v="0"/>
    <m/>
    <m/>
    <m/>
    <m/>
    <n v="1"/>
    <n v="3"/>
    <x v="23"/>
    <n v="19850616"/>
    <n v="19850617"/>
    <s v="2FS  LWFRR0107"/>
    <s v="2FS  LWFRH0107"/>
    <s v="2FS  LWFRS0107"/>
    <x v="1"/>
    <s v="H"/>
    <s v="B"/>
    <m/>
    <n v="6.8"/>
    <m/>
    <s v="N"/>
    <n v="5000"/>
    <n v="14100"/>
    <m/>
    <m/>
    <n v="0"/>
    <n v="146982"/>
    <n v="5000"/>
    <n v="1069"/>
    <m/>
    <n v="7.0499999999999993E-2"/>
    <n v="20"/>
    <m/>
    <m/>
    <s v="TIME OF RELEASE - LATE. FALL WHITES. SEE 023414-023419."/>
    <s v="R-Chilliwack R"/>
    <s v="H-Chilliwack River H"/>
    <x v="9"/>
    <s v="BC"/>
    <s v="FRTH"/>
    <s v="LWFR"/>
    <s v="N"/>
    <n v="10.424255319148935"/>
    <m/>
  </r>
  <r>
    <s v="T"/>
    <n v="4.0999999999999996"/>
    <n v="20171204"/>
    <s v="CDFO"/>
    <s v="CDFO"/>
    <n v="3"/>
    <s v="023418"/>
    <n v="0"/>
    <m/>
    <m/>
    <m/>
    <m/>
    <n v="1"/>
    <n v="3"/>
    <x v="23"/>
    <n v="19850606"/>
    <n v="19850607"/>
    <s v="2FS  LWFRR0107"/>
    <s v="2FS  LWFRH0107"/>
    <s v="2FS  LWFRS0107"/>
    <x v="1"/>
    <s v="H"/>
    <s v="B"/>
    <m/>
    <n v="5.6"/>
    <m/>
    <s v="N"/>
    <n v="5000"/>
    <n v="15100"/>
    <m/>
    <m/>
    <n v="0"/>
    <n v="149055"/>
    <n v="5000"/>
    <n v="228"/>
    <m/>
    <n v="1.49E-2"/>
    <n v="11"/>
    <m/>
    <m/>
    <s v="TIME OF RELEASE - NORMAL.  FALL WHITES. SEE 023414-023419."/>
    <s v="R-Chilliwack R"/>
    <s v="H-Chilliwack River H"/>
    <x v="9"/>
    <s v="BC"/>
    <s v="FRTH"/>
    <s v="LWFR"/>
    <s v="N"/>
    <n v="9.8711920529801329"/>
    <m/>
  </r>
  <r>
    <s v="T"/>
    <n v="4.0999999999999996"/>
    <n v="20171204"/>
    <s v="CDFO"/>
    <s v="CDFO"/>
    <n v="3"/>
    <s v="023419"/>
    <n v="0"/>
    <m/>
    <m/>
    <m/>
    <m/>
    <n v="1"/>
    <n v="3"/>
    <x v="23"/>
    <n v="19850606"/>
    <n v="19850607"/>
    <s v="2FS  LWFRR0107"/>
    <s v="2FS  LWFRH0107"/>
    <s v="2FS  LWFRS0107"/>
    <x v="1"/>
    <s v="H"/>
    <s v="B"/>
    <m/>
    <n v="5.6"/>
    <m/>
    <s v="N"/>
    <n v="5000"/>
    <n v="14883"/>
    <m/>
    <m/>
    <n v="0"/>
    <n v="146912"/>
    <n v="5000"/>
    <n v="227"/>
    <m/>
    <n v="1.4999999999999999E-2"/>
    <n v="11"/>
    <m/>
    <m/>
    <s v="TIME OF RELEASE - NORMAL.  FALL WHITES. SEE 023414-023419."/>
    <s v="R-Chilliwack R"/>
    <s v="H-Chilliwack River H"/>
    <x v="9"/>
    <s v="BC"/>
    <s v="FRTH"/>
    <s v="LWFR"/>
    <s v="N"/>
    <n v="9.8711281327689306"/>
    <m/>
  </r>
  <r>
    <s v="T"/>
    <n v="4.0999999999999996"/>
    <n v="20171204"/>
    <s v="CDFO"/>
    <s v="CDFO"/>
    <n v="3"/>
    <s v="021158"/>
    <n v="0"/>
    <m/>
    <m/>
    <m/>
    <m/>
    <n v="1"/>
    <n v="2"/>
    <x v="13"/>
    <n v="19920319"/>
    <n v="19920502"/>
    <s v="2FS  UPFRR2722"/>
    <s v="2FS  UPFRH0158"/>
    <s v="2FS  UPFRS0158"/>
    <x v="1"/>
    <s v="H"/>
    <s v="B"/>
    <m/>
    <n v="7"/>
    <m/>
    <s v="N"/>
    <n v="5000"/>
    <n v="25219"/>
    <m/>
    <m/>
    <n v="0"/>
    <n v="1546"/>
    <m/>
    <m/>
    <s v="B"/>
    <m/>
    <n v="1"/>
    <m/>
    <m/>
    <s v="NECHAKO STUDY; ACCID. REL. SOME TAGS WITH UNTAGGED FRY MAR.19/92 AT 3 GM"/>
    <s v="R-Stuart Lk"/>
    <s v="H-Stuart River"/>
    <x v="2"/>
    <s v="BC"/>
    <s v="FRTH"/>
    <s v="UPFR"/>
    <s v="N"/>
    <n v="6.1302985844006501E-2"/>
    <m/>
  </r>
  <r>
    <s v="T"/>
    <n v="4.0999999999999996"/>
    <n v="20171204"/>
    <s v="CDFO"/>
    <s v="CDFO"/>
    <n v="3"/>
    <s v="021159"/>
    <n v="0"/>
    <m/>
    <m/>
    <m/>
    <m/>
    <n v="1"/>
    <n v="2"/>
    <x v="13"/>
    <n v="19920319"/>
    <n v="19920502"/>
    <s v="2FS  UPFRR2722"/>
    <s v="2FS  UPFRH0158"/>
    <s v="2FS  UPFRS0158"/>
    <x v="1"/>
    <s v="H"/>
    <s v="B"/>
    <m/>
    <n v="7"/>
    <m/>
    <s v="N"/>
    <n v="5000"/>
    <n v="25042"/>
    <m/>
    <m/>
    <n v="0"/>
    <n v="1536"/>
    <m/>
    <m/>
    <s v="B"/>
    <m/>
    <n v="1"/>
    <m/>
    <m/>
    <s v="NECHAKO STUDY; ACCID. REL. SOME TAGS WITH UNTAGGED FRY MAR.19/92 AT 3 GM"/>
    <s v="R-Stuart Lk"/>
    <s v="H-Stuart River"/>
    <x v="2"/>
    <s v="BC"/>
    <s v="FRTH"/>
    <s v="UPFR"/>
    <s v="N"/>
    <n v="6.1336953917418738E-2"/>
    <m/>
  </r>
  <r>
    <s v="T"/>
    <n v="4.0999999999999996"/>
    <n v="20171204"/>
    <s v="CDFO"/>
    <s v="CDFO"/>
    <n v="3"/>
    <s v="020861"/>
    <n v="0"/>
    <m/>
    <m/>
    <m/>
    <m/>
    <n v="1"/>
    <n v="1"/>
    <x v="13"/>
    <n v="19930413"/>
    <n v="19930419"/>
    <s v="2FS  TOMMR0254"/>
    <s v="2FS  TOMMH0254"/>
    <s v="2FS  TOMMS0254"/>
    <x v="3"/>
    <s v="H"/>
    <s v="P"/>
    <m/>
    <n v="17.2"/>
    <m/>
    <s v="N"/>
    <n v="5000"/>
    <n v="3000"/>
    <m/>
    <m/>
    <m/>
    <m/>
    <m/>
    <m/>
    <m/>
    <m/>
    <n v="1"/>
    <n v="100"/>
    <m/>
    <s v="YEARLING RELEASE; IFF MARK-ONLY FISHERY; MORTALITIES NOT RECORDED SO REL # EST"/>
    <s v="R-Deadman R"/>
    <s v="H-Deadman River H"/>
    <x v="42"/>
    <s v="BC"/>
    <s v="FRTH"/>
    <s v="TOMM"/>
    <s v="N"/>
    <n v="0"/>
    <m/>
  </r>
  <r>
    <s v="T"/>
    <n v="4.0999999999999996"/>
    <n v="20171204"/>
    <s v="CDFO"/>
    <s v="CDFO"/>
    <n v="3"/>
    <s v="020929"/>
    <n v="0"/>
    <m/>
    <m/>
    <m/>
    <m/>
    <n v="1"/>
    <n v="1"/>
    <x v="18"/>
    <n v="19950422"/>
    <n v="19950510"/>
    <s v="2FS  TOMMR0254"/>
    <s v="2FS  TOMMH0254"/>
    <s v="2FS  TOMMS0254"/>
    <x v="3"/>
    <s v="H"/>
    <s v="P"/>
    <m/>
    <n v="18"/>
    <m/>
    <s v="N"/>
    <n v="5000"/>
    <n v="8066"/>
    <m/>
    <m/>
    <n v="0"/>
    <n v="1928"/>
    <m/>
    <m/>
    <s v="B"/>
    <m/>
    <n v="1"/>
    <n v="100"/>
    <m/>
    <s v="EXTENDED REARING; DEVELOP IFF MARK-ONLY FISHERY; ALSO SEE 181327"/>
    <s v="R-Deadman R"/>
    <s v="H-Deadman River H"/>
    <x v="42"/>
    <s v="BC"/>
    <s v="FRTH"/>
    <s v="TOMM"/>
    <s v="N"/>
    <n v="0.23902801884453262"/>
    <m/>
  </r>
  <r>
    <s v="T"/>
    <n v="4.0999999999999996"/>
    <n v="20171204"/>
    <s v="CDFO"/>
    <s v="CDFO"/>
    <n v="3"/>
    <s v="021122"/>
    <n v="0"/>
    <m/>
    <m/>
    <m/>
    <m/>
    <n v="1"/>
    <n v="2"/>
    <x v="28"/>
    <n v="19910503"/>
    <n v="19910505"/>
    <s v="2FS  UPFRR0158"/>
    <s v="2FS  UPFRH0158"/>
    <s v="2FS  UPFRS0158"/>
    <x v="1"/>
    <s v="H"/>
    <s v="B"/>
    <m/>
    <n v="5.03"/>
    <m/>
    <s v="N"/>
    <n v="5000"/>
    <n v="26889"/>
    <m/>
    <m/>
    <n v="0"/>
    <n v="4189"/>
    <m/>
    <m/>
    <s v="B"/>
    <m/>
    <n v="1"/>
    <m/>
    <m/>
    <s v="NECHAKO RIVER STUDY- ALSO SEE 2-03-19, 2-10-09 &amp; 2-11-23"/>
    <s v="R-Stuart R"/>
    <s v="H-Stuart River"/>
    <x v="2"/>
    <s v="BC"/>
    <s v="FRTH"/>
    <s v="UPFR"/>
    <s v="N"/>
    <n v="0.15578861244375022"/>
    <m/>
  </r>
  <r>
    <s v="T"/>
    <n v="4.0999999999999996"/>
    <n v="20171204"/>
    <s v="CDFO"/>
    <s v="CDFO"/>
    <n v="3"/>
    <s v="025427"/>
    <n v="0"/>
    <m/>
    <m/>
    <m/>
    <m/>
    <n v="1"/>
    <n v="2"/>
    <x v="5"/>
    <n v="19880614"/>
    <n v="19880615"/>
    <s v="2FS  TOMFR0162"/>
    <s v="2FS  TOMFH0162"/>
    <s v="2FS  TOMFS0162"/>
    <x v="1"/>
    <s v="H"/>
    <s v="B"/>
    <m/>
    <n v="7.2"/>
    <n v="84"/>
    <s v="N"/>
    <n v="5000"/>
    <n v="26108"/>
    <m/>
    <m/>
    <n v="0"/>
    <n v="78769"/>
    <n v="5000"/>
    <n v="88"/>
    <s v="B"/>
    <n v="3.3999999999999998E-3"/>
    <n v="1"/>
    <m/>
    <m/>
    <s v="TIME OF RELEASE-LATE. SEE 025424-26(EARLY),025519(R3-MID) &amp; 025428(LATE)."/>
    <s v="R-Clearwater R Up"/>
    <s v="H-Clearwater River, Up, H"/>
    <x v="10"/>
    <s v="BC"/>
    <s v="FRTH"/>
    <s v="TOMF"/>
    <s v="N"/>
    <n v="3.0170445840355447"/>
    <m/>
  </r>
  <r>
    <s v="T"/>
    <n v="4.0999999999999996"/>
    <n v="20171204"/>
    <s v="CDFO"/>
    <s v="CDFO"/>
    <n v="3"/>
    <s v="025428"/>
    <n v="0"/>
    <m/>
    <m/>
    <m/>
    <m/>
    <n v="1"/>
    <n v="2"/>
    <x v="5"/>
    <n v="19880614"/>
    <n v="19880615"/>
    <s v="2FS  TOMFR0162"/>
    <s v="2FS  TOMFH0162"/>
    <s v="2FS  TOMFS0162"/>
    <x v="1"/>
    <s v="H"/>
    <s v="B"/>
    <m/>
    <n v="7.2"/>
    <n v="84"/>
    <s v="N"/>
    <n v="5000"/>
    <n v="25891"/>
    <m/>
    <m/>
    <n v="0"/>
    <n v="78114"/>
    <m/>
    <m/>
    <s v="B"/>
    <m/>
    <n v="1"/>
    <m/>
    <m/>
    <s v="TIME OF RELEASE-LATE. SEE 0254224-26(EARLY), 025519(R3-MID), &amp; 025427(LATE)."/>
    <s v="R-Clearwater R Up"/>
    <s v="H-Clearwater River, Up, H"/>
    <x v="10"/>
    <s v="BC"/>
    <s v="FRTH"/>
    <s v="TOMF"/>
    <s v="N"/>
    <n v="3.0170329458112857"/>
    <m/>
  </r>
  <r>
    <s v="T"/>
    <n v="4.0999999999999996"/>
    <n v="20171204"/>
    <s v="CDFO"/>
    <s v="CDFO"/>
    <n v="3"/>
    <s v="025431"/>
    <n v="0"/>
    <m/>
    <m/>
    <m/>
    <m/>
    <n v="1"/>
    <n v="1"/>
    <x v="5"/>
    <n v="19890310"/>
    <n v="19890331"/>
    <s v="2FS  TOMMR0253"/>
    <s v="2FS  TOMMH0160"/>
    <s v="2FS  TOMMS0253"/>
    <x v="3"/>
    <s v="H"/>
    <s v="B"/>
    <m/>
    <n v="18"/>
    <n v="112"/>
    <s v="N"/>
    <n v="5000"/>
    <n v="23561"/>
    <m/>
    <m/>
    <n v="0"/>
    <n v="11309"/>
    <m/>
    <m/>
    <s v="W"/>
    <m/>
    <n v="1"/>
    <m/>
    <m/>
    <s v="TIME OF RELEASE: YEARLING"/>
    <s v="R-Nicola R"/>
    <s v="H-Spius Creek H"/>
    <x v="7"/>
    <s v="BC"/>
    <s v="FRTH"/>
    <s v="TOMM"/>
    <s v="N"/>
    <n v="0.47998811595433133"/>
    <m/>
  </r>
  <r>
    <s v="T"/>
    <n v="4.0999999999999996"/>
    <n v="20171204"/>
    <s v="CDFO"/>
    <s v="CDFO"/>
    <n v="3"/>
    <s v="021160"/>
    <n v="0"/>
    <m/>
    <m/>
    <m/>
    <m/>
    <n v="1"/>
    <n v="2"/>
    <x v="13"/>
    <n v="19920319"/>
    <n v="19920502"/>
    <s v="2FS  UPFRR2722"/>
    <s v="2FS  UPFRH0158"/>
    <s v="2FS  UPFRS0158"/>
    <x v="1"/>
    <s v="H"/>
    <s v="B"/>
    <m/>
    <n v="7"/>
    <m/>
    <s v="N"/>
    <n v="5000"/>
    <n v="25171"/>
    <m/>
    <m/>
    <n v="0"/>
    <n v="1551"/>
    <n v="5000"/>
    <n v="126"/>
    <s v="B"/>
    <n v="5.0000000000000001E-3"/>
    <n v="1"/>
    <m/>
    <m/>
    <s v="NECHAKO STUDY; ACCID. REL. SOME TAGS WITH UNTAGGED FRY MAR.19/92 AT 3 GM"/>
    <s v="R-Stuart Lk"/>
    <s v="H-Stuart River"/>
    <x v="2"/>
    <s v="BC"/>
    <s v="FRTH"/>
    <s v="UPFR"/>
    <s v="N"/>
    <n v="6.1618529259862539E-2"/>
    <m/>
  </r>
  <r>
    <s v="T"/>
    <n v="4.0999999999999996"/>
    <n v="20171204"/>
    <s v="CDFO"/>
    <s v="CDFO"/>
    <n v="3"/>
    <s v="021463"/>
    <n v="0"/>
    <m/>
    <m/>
    <m/>
    <m/>
    <n v="1"/>
    <n v="1"/>
    <x v="28"/>
    <n v="19910703"/>
    <n v="19910703"/>
    <s v="2FS  LWFRR0152"/>
    <s v="2FS  LWFRH0152"/>
    <s v="2FS  LWFRS0152"/>
    <x v="1"/>
    <s v="H"/>
    <s v="B"/>
    <m/>
    <n v="4"/>
    <n v="70"/>
    <s v="N"/>
    <n v="5000"/>
    <n v="25197"/>
    <m/>
    <m/>
    <n v="0"/>
    <n v="19043"/>
    <m/>
    <m/>
    <s v="B"/>
    <m/>
    <n v="1"/>
    <n v="200"/>
    <m/>
    <s v="TENDERFOOT REARED; COMPARE TO 021527 INCH REARED &amp; LARGER"/>
    <s v="R-Birkenhead R"/>
    <s v="H-Birkenhead River H"/>
    <x v="12"/>
    <s v="BC"/>
    <s v="FRTH"/>
    <s v="LWFR"/>
    <s v="N"/>
    <n v="0.75576457514783502"/>
    <m/>
  </r>
  <r>
    <s v="T"/>
    <n v="4.0999999999999996"/>
    <n v="20171204"/>
    <s v="CDFO"/>
    <s v="CDFO"/>
    <n v="3"/>
    <s v="021532"/>
    <n v="0"/>
    <m/>
    <m/>
    <m/>
    <m/>
    <n v="1"/>
    <n v="2"/>
    <x v="28"/>
    <n v="19910514"/>
    <n v="19910515"/>
    <s v="2FS  TOMFR0161"/>
    <s v="2FS  TOMFH1958"/>
    <s v="2FS  TOMFS0161"/>
    <x v="1"/>
    <s v="H"/>
    <s v="P"/>
    <m/>
    <n v="7.1"/>
    <n v="84"/>
    <s v="N"/>
    <n v="5000"/>
    <n v="47161"/>
    <m/>
    <m/>
    <n v="0"/>
    <n v="34694"/>
    <n v="5000"/>
    <n v="150"/>
    <s v="B"/>
    <n v="3.2000000000000002E-3"/>
    <n v="40"/>
    <n v="2000"/>
    <m/>
    <m/>
    <s v="R-Shuswap R Low"/>
    <s v="H-Shuswap River, Middle,"/>
    <x v="1"/>
    <s v="BC"/>
    <s v="FRTH"/>
    <s v="TOMF"/>
    <s v="N"/>
    <n v="0.73565021946099529"/>
    <m/>
  </r>
  <r>
    <s v="T"/>
    <n v="4.0999999999999996"/>
    <n v="20171204"/>
    <s v="CDFO"/>
    <s v="CDFO"/>
    <n v="3"/>
    <s v="180283"/>
    <n v="12"/>
    <m/>
    <m/>
    <m/>
    <m/>
    <n v="1"/>
    <n v="2"/>
    <x v="36"/>
    <n v="20130528"/>
    <n v="20130528"/>
    <s v="2FS  TOMFR1958"/>
    <s v="2FS  TOMFH1958"/>
    <s v="2FS  TOMFS1958"/>
    <x v="1"/>
    <s v="H"/>
    <s v="P"/>
    <s v="MX"/>
    <n v="9.7100000000000009"/>
    <n v="93"/>
    <s v="N"/>
    <n v="5000"/>
    <n v="15049"/>
    <m/>
    <m/>
    <n v="0"/>
    <n v="399"/>
    <n v="5000"/>
    <n v="229"/>
    <s v="B"/>
    <n v="1.4999999999999999E-2"/>
    <n v="51"/>
    <n v="200"/>
    <m/>
    <m/>
    <s v="R-Shuswap R Middle"/>
    <s v="H-Shuswap River, Middle,"/>
    <x v="11"/>
    <s v="BC"/>
    <s v="FRTH"/>
    <s v="TOMF"/>
    <s v="N"/>
    <n v="2.6513389593992957E-2"/>
    <m/>
  </r>
  <r>
    <s v="T"/>
    <n v="4.0999999999999996"/>
    <n v="20171204"/>
    <s v="CDFO"/>
    <s v="CDFO"/>
    <n v="3"/>
    <s v="023760"/>
    <n v="0"/>
    <m/>
    <m/>
    <m/>
    <m/>
    <n v="1"/>
    <n v="3"/>
    <x v="3"/>
    <n v="19870315"/>
    <n v="19870329"/>
    <s v="2FS  LWFRR0154"/>
    <s v="2FS  LWFRH0154"/>
    <s v="2FS  LWFRS0224"/>
    <x v="3"/>
    <s v="H"/>
    <s v="B"/>
    <m/>
    <n v="42.4"/>
    <m/>
    <s v="N"/>
    <n v="5000"/>
    <n v="18990"/>
    <m/>
    <m/>
    <n v="5000"/>
    <n v="880"/>
    <m/>
    <m/>
    <m/>
    <n v="4.4299999999999999E-2"/>
    <n v="324"/>
    <m/>
    <m/>
    <s v="TIME OF RELEASE: EXTENDED REARED. SEE 023761"/>
    <s v="R-Chehalis R"/>
    <s v="H-Chehalis River H"/>
    <x v="3"/>
    <s v="BC"/>
    <s v="FRTH"/>
    <s v="LWFR"/>
    <s v="N"/>
    <n v="4.6340179041600843E-2"/>
    <m/>
  </r>
  <r>
    <s v="T"/>
    <n v="4.0999999999999996"/>
    <n v="20171204"/>
    <s v="CDFO"/>
    <s v="CDFO"/>
    <n v="3"/>
    <s v="023761"/>
    <n v="0"/>
    <m/>
    <m/>
    <m/>
    <m/>
    <n v="1"/>
    <n v="3"/>
    <x v="3"/>
    <n v="19870315"/>
    <n v="19870329"/>
    <s v="2FS  LWFRR0154"/>
    <s v="2FS  LWFRH0154"/>
    <s v="2FS  LWFRS0224"/>
    <x v="3"/>
    <s v="H"/>
    <s v="B"/>
    <m/>
    <n v="42.4"/>
    <m/>
    <s v="N"/>
    <n v="5000"/>
    <n v="19605"/>
    <m/>
    <m/>
    <n v="5000"/>
    <n v="909"/>
    <m/>
    <m/>
    <m/>
    <n v="4.4299999999999999E-2"/>
    <n v="324"/>
    <m/>
    <m/>
    <s v="TIME OF RELEASE:EXTENDED REARED. ALSO SEE 023760"/>
    <s v="R-Chehalis R"/>
    <s v="H-Chehalis River H"/>
    <x v="3"/>
    <s v="BC"/>
    <s v="FRTH"/>
    <s v="LWFR"/>
    <s v="N"/>
    <n v="4.636572302983933E-2"/>
    <m/>
  </r>
  <r>
    <s v="T"/>
    <n v="4.0999999999999996"/>
    <n v="20171204"/>
    <s v="CDFO"/>
    <s v="CDFO"/>
    <n v="3"/>
    <s v="024316"/>
    <n v="0"/>
    <m/>
    <m/>
    <m/>
    <m/>
    <n v="1"/>
    <n v="2"/>
    <x v="9"/>
    <n v="19870521"/>
    <n v="19870523"/>
    <s v="2FS  TOMFR0161"/>
    <s v="2FS  TOMFH1958"/>
    <s v="2FS  TOMFS0161"/>
    <x v="1"/>
    <s v="H"/>
    <s v="B"/>
    <m/>
    <n v="5.2"/>
    <m/>
    <s v="N"/>
    <n v="5000"/>
    <n v="51771"/>
    <m/>
    <m/>
    <n v="0"/>
    <n v="499882"/>
    <n v="5000"/>
    <n v="347"/>
    <m/>
    <n v="6.7000000000000002E-3"/>
    <n v="1"/>
    <m/>
    <m/>
    <s v="TIME OF RELEASE: LATE RELEASE"/>
    <s v="R-Shuswap R Low"/>
    <s v="H-Shuswap River, Middle,"/>
    <x v="1"/>
    <s v="BC"/>
    <s v="FRTH"/>
    <s v="TOMF"/>
    <s v="N"/>
    <n v="9.6556373259160537"/>
    <m/>
  </r>
  <r>
    <s v="T"/>
    <n v="4.0999999999999996"/>
    <n v="20171204"/>
    <s v="CDFO"/>
    <s v="CDFO"/>
    <n v="3"/>
    <s v="024320"/>
    <n v="0"/>
    <m/>
    <m/>
    <m/>
    <m/>
    <n v="1"/>
    <n v="1"/>
    <x v="9"/>
    <n v="19870402"/>
    <n v="19870510"/>
    <s v="2FS  LWFRR0152"/>
    <s v="2FS  LWFRH0152"/>
    <s v="2FS  LWFRS0152"/>
    <x v="1"/>
    <s v="H"/>
    <s v="B"/>
    <m/>
    <n v="5"/>
    <m/>
    <s v="N"/>
    <n v="5000"/>
    <n v="48150"/>
    <m/>
    <m/>
    <n v="5000"/>
    <n v="922"/>
    <n v="0"/>
    <n v="428"/>
    <m/>
    <n v="1.8800000000000001E-2"/>
    <n v="1"/>
    <m/>
    <m/>
    <s v="FISH REARED TO FRY STAGE AT INCH CREEK"/>
    <s v="R-Birkenhead R"/>
    <s v="H-Birkenhead River H"/>
    <x v="12"/>
    <s v="BC"/>
    <s v="FRTH"/>
    <s v="LWFR"/>
    <s v="N"/>
    <n v="1.9148494288681206E-2"/>
    <m/>
  </r>
  <r>
    <s v="T"/>
    <n v="4.0999999999999996"/>
    <n v="20171204"/>
    <s v="CDFO"/>
    <s v="CDFO"/>
    <n v="3"/>
    <s v="024321"/>
    <n v="0"/>
    <m/>
    <m/>
    <m/>
    <m/>
    <n v="1"/>
    <n v="1"/>
    <x v="9"/>
    <n v="19870402"/>
    <n v="19870510"/>
    <s v="2FS  LWFRR0152"/>
    <s v="2FS  LWFRH0152"/>
    <s v="2FS  LWFRS0152"/>
    <x v="2"/>
    <s v="H"/>
    <s v="B"/>
    <m/>
    <n v="2"/>
    <m/>
    <s v="N"/>
    <n v="5000"/>
    <n v="50695"/>
    <m/>
    <m/>
    <n v="0"/>
    <n v="72091"/>
    <n v="5000"/>
    <n v="714"/>
    <m/>
    <n v="1.3899999999999999E-2"/>
    <n v="1"/>
    <m/>
    <m/>
    <s v="REARED AT BIRKENHEAD;REL. VOLITIONALLY"/>
    <s v="R-Birkenhead R"/>
    <s v="H-Birkenhead River H"/>
    <x v="12"/>
    <s v="BC"/>
    <s v="FRTH"/>
    <s v="LWFR"/>
    <s v="N"/>
    <n v="1.4220534569484169"/>
    <m/>
  </r>
  <r>
    <s v="T"/>
    <n v="4.0999999999999996"/>
    <n v="20171204"/>
    <s v="CDFO"/>
    <s v="CDFO"/>
    <n v="3"/>
    <s v="023310"/>
    <n v="0"/>
    <m/>
    <m/>
    <m/>
    <m/>
    <n v="1"/>
    <n v="1"/>
    <x v="3"/>
    <n v="19860408"/>
    <n v="19860416"/>
    <s v="2FS  TOMMR0253"/>
    <s v="2FS  TOMMH0160"/>
    <s v="2FS  TOMMS0253"/>
    <x v="1"/>
    <s v="H"/>
    <s v="B"/>
    <m/>
    <n v="5.4"/>
    <m/>
    <s v="N"/>
    <n v="5000"/>
    <n v="74530"/>
    <m/>
    <m/>
    <n v="5000"/>
    <n v="3920"/>
    <m/>
    <m/>
    <m/>
    <n v="0.05"/>
    <n v="1"/>
    <m/>
    <m/>
    <s v="IMPRINT"/>
    <s v="R-Nicola R"/>
    <s v="H-Spius Creek H"/>
    <x v="7"/>
    <s v="BC"/>
    <s v="FRTH"/>
    <s v="TOMM"/>
    <s v="N"/>
    <n v="5.2596269958406008E-2"/>
    <m/>
  </r>
  <r>
    <s v="T"/>
    <n v="4.0999999999999996"/>
    <n v="20171204"/>
    <s v="CDFO"/>
    <s v="CDFO"/>
    <n v="3"/>
    <s v="023311"/>
    <n v="0"/>
    <m/>
    <m/>
    <m/>
    <m/>
    <n v="1"/>
    <n v="1"/>
    <x v="3"/>
    <n v="19860408"/>
    <n v="19860416"/>
    <s v="2FS  TOMMR0253"/>
    <s v="2FS  TOMMH0160"/>
    <s v="2FS  TOMMS0253"/>
    <x v="1"/>
    <s v="H"/>
    <s v="P"/>
    <m/>
    <n v="7"/>
    <m/>
    <s v="N"/>
    <n v="5000"/>
    <n v="71610"/>
    <m/>
    <m/>
    <n v="0"/>
    <n v="124000"/>
    <n v="5000"/>
    <n v="5390"/>
    <m/>
    <n v="7.0000000000000007E-2"/>
    <n v="1"/>
    <m/>
    <m/>
    <s v="CONTROL FOR IMPRINT GROUP"/>
    <s v="R-Nicola R"/>
    <s v="H-Spius Creek H"/>
    <x v="7"/>
    <s v="BC"/>
    <s v="FRTH"/>
    <s v="TOMM"/>
    <s v="N"/>
    <n v="1.7316017316017316"/>
    <m/>
  </r>
  <r>
    <s v="T"/>
    <n v="4.0999999999999996"/>
    <n v="20171204"/>
    <s v="CDFO"/>
    <s v="CDFO"/>
    <n v="3"/>
    <s v="023713"/>
    <n v="0"/>
    <m/>
    <m/>
    <m/>
    <m/>
    <n v="1"/>
    <n v="1"/>
    <x v="3"/>
    <n v="19860415"/>
    <n v="19860615"/>
    <s v="2FS  LWFRR0152"/>
    <s v="2FS  LWFRH0152"/>
    <s v="2FS  LWFRS0152"/>
    <x v="2"/>
    <s v="H"/>
    <s v="B"/>
    <m/>
    <n v="2.7"/>
    <m/>
    <s v="N"/>
    <n v="5000"/>
    <n v="49460"/>
    <m/>
    <m/>
    <n v="0"/>
    <n v="13209"/>
    <n v="5000"/>
    <n v="1292"/>
    <m/>
    <n v="2.5499999999999998E-2"/>
    <n v="1"/>
    <m/>
    <m/>
    <s v="VOLITIONAL REL-BIRK REARED-1.3% PINHEADS"/>
    <s v="R-Birkenhead R"/>
    <s v="H-Birkenhead River H"/>
    <x v="12"/>
    <s v="BC"/>
    <s v="FRTH"/>
    <s v="LWFR"/>
    <s v="N"/>
    <n v="0.26706429437929641"/>
    <m/>
  </r>
  <r>
    <s v="T"/>
    <n v="4.0999999999999996"/>
    <n v="20171204"/>
    <s v="CDFO"/>
    <s v="CDFO"/>
    <n v="3"/>
    <s v="023714"/>
    <n v="0"/>
    <m/>
    <m/>
    <m/>
    <m/>
    <n v="1"/>
    <n v="1"/>
    <x v="3"/>
    <n v="19860415"/>
    <n v="19860615"/>
    <s v="2FS  LWFRR0152"/>
    <s v="2FS  LWFRH0152"/>
    <s v="2FS  LWFRS0152"/>
    <x v="1"/>
    <s v="H"/>
    <s v="B"/>
    <m/>
    <n v="5.7"/>
    <m/>
    <s v="N"/>
    <n v="5000"/>
    <n v="42543"/>
    <m/>
    <m/>
    <n v="0"/>
    <n v="2153"/>
    <n v="5000"/>
    <n v="322"/>
    <m/>
    <n v="7.4999999999999997E-3"/>
    <n v="1"/>
    <m/>
    <m/>
    <s v="VOLITIONAL REL-INCH REARED-4.8% PINHEADS"/>
    <s v="R-Birkenhead R"/>
    <s v="H-Birkenhead River H"/>
    <x v="12"/>
    <s v="BC"/>
    <s v="FRTH"/>
    <s v="LWFR"/>
    <s v="N"/>
    <n v="5.0607620525115762E-2"/>
    <m/>
  </r>
  <r>
    <s v="T"/>
    <n v="4.0999999999999996"/>
    <n v="20171204"/>
    <s v="CDFO"/>
    <s v="CDFO"/>
    <n v="3"/>
    <s v="184532"/>
    <n v="0"/>
    <m/>
    <m/>
    <m/>
    <m/>
    <n v="1"/>
    <n v="1"/>
    <x v="20"/>
    <n v="20040406"/>
    <n v="20040408"/>
    <s v="2FS  TOMFR0132"/>
    <s v="2FS  TOMMH0160"/>
    <s v="2FS  TOMFS0132"/>
    <x v="3"/>
    <s v="H"/>
    <s v="P"/>
    <m/>
    <n v="11"/>
    <n v="100"/>
    <s v="N"/>
    <n v="5000"/>
    <n v="40870"/>
    <m/>
    <m/>
    <n v="0"/>
    <n v="20815"/>
    <n v="5000"/>
    <n v="706"/>
    <s v="W"/>
    <n v="1.7000000000000001E-2"/>
    <n v="30"/>
    <n v="600"/>
    <m/>
    <s v="ALSO 728 TAGS &amp; 13 AD-ONLY (741) RELEASED FEB 12 DUE TO MINOR FURUNC INFECTION"/>
    <s v="R-Salmon R/TOMF"/>
    <s v="H-Spius Creek H"/>
    <x v="28"/>
    <s v="BC"/>
    <s v="FRTH"/>
    <s v="TOMF"/>
    <s v="N"/>
    <n v="0.50929777342794225"/>
    <m/>
  </r>
  <r>
    <s v="T"/>
    <n v="4.0999999999999996"/>
    <n v="20171204"/>
    <s v="CDFO"/>
    <s v="CDFO"/>
    <n v="3"/>
    <s v="184858"/>
    <n v="12"/>
    <m/>
    <m/>
    <m/>
    <m/>
    <n v="1"/>
    <n v="1"/>
    <x v="29"/>
    <n v="20060415"/>
    <n v="20060415"/>
    <s v="2FS  UPFRR1890"/>
    <s v="2FS  UPFRH0270"/>
    <s v="2FS  UPFRS1890"/>
    <x v="3"/>
    <s v="H"/>
    <s v="P"/>
    <m/>
    <n v="9.32"/>
    <n v="91"/>
    <s v="N"/>
    <n v="5000"/>
    <n v="30197"/>
    <m/>
    <m/>
    <m/>
    <m/>
    <m/>
    <m/>
    <m/>
    <m/>
    <n v="1"/>
    <n v="100"/>
    <m/>
    <s v="SEE ALSO 184833"/>
    <s v="R-Dome Cr"/>
    <s v="H-Penny H"/>
    <x v="15"/>
    <s v="BC"/>
    <s v="FRTH"/>
    <s v="UPFR"/>
    <s v="N"/>
    <n v="0"/>
    <m/>
  </r>
  <r>
    <s v="T"/>
    <n v="4.0999999999999996"/>
    <n v="20171204"/>
    <s v="CDFO"/>
    <s v="CDFO"/>
    <n v="3"/>
    <s v="184859"/>
    <n v="12"/>
    <m/>
    <m/>
    <m/>
    <m/>
    <n v="1"/>
    <n v="1"/>
    <x v="25"/>
    <n v="20030409"/>
    <n v="20030409"/>
    <s v="2FS  TOMFR0132"/>
    <s v="2FS  TOMMH0160"/>
    <s v="2FS  TOMFS0132"/>
    <x v="3"/>
    <s v="H"/>
    <s v="P"/>
    <m/>
    <n v="12.46"/>
    <n v="103"/>
    <s v="N"/>
    <n v="5000"/>
    <n v="29614"/>
    <m/>
    <m/>
    <n v="0"/>
    <n v="2052"/>
    <n v="5000"/>
    <n v="390"/>
    <s v="W"/>
    <n v="1.2999999999999999E-2"/>
    <n v="30"/>
    <n v="300"/>
    <m/>
    <s v="SEE ALSO 184860"/>
    <s v="R-Salmon R/TOMF"/>
    <s v="H-Spius Creek H"/>
    <x v="28"/>
    <s v="BC"/>
    <s v="FRTH"/>
    <s v="TOMF"/>
    <s v="N"/>
    <n v="6.9291551293307219E-2"/>
    <m/>
  </r>
  <r>
    <s v="T"/>
    <n v="4.0999999999999996"/>
    <n v="20171204"/>
    <s v="CDFO"/>
    <s v="CDFO"/>
    <n v="3"/>
    <s v="184860"/>
    <n v="12"/>
    <m/>
    <m/>
    <m/>
    <m/>
    <n v="1"/>
    <n v="1"/>
    <x v="25"/>
    <n v="20030409"/>
    <n v="20030409"/>
    <s v="2FS  TOMFR0132"/>
    <s v="2FS  TOMMH0160"/>
    <s v="2FS  TOMFS0132"/>
    <x v="3"/>
    <s v="H"/>
    <s v="P"/>
    <m/>
    <n v="11.82"/>
    <n v="102"/>
    <s v="N"/>
    <n v="5000"/>
    <n v="29371"/>
    <m/>
    <m/>
    <n v="0"/>
    <n v="2022"/>
    <n v="5000"/>
    <n v="207"/>
    <s v="W"/>
    <n v="7.0000000000000001E-3"/>
    <n v="30"/>
    <n v="300"/>
    <m/>
    <s v="SEE ALSO 184859"/>
    <s v="R-Salmon R/TOMF"/>
    <s v="H-Spius Creek H"/>
    <x v="28"/>
    <s v="BC"/>
    <s v="FRTH"/>
    <s v="TOMF"/>
    <s v="N"/>
    <n v="6.8843416975928634E-2"/>
    <m/>
  </r>
  <r>
    <s v="T"/>
    <n v="4.0999999999999996"/>
    <n v="20171204"/>
    <s v="CDFO"/>
    <s v="CDFO"/>
    <n v="3"/>
    <s v="185426"/>
    <n v="12"/>
    <m/>
    <m/>
    <m/>
    <m/>
    <n v="1"/>
    <n v="2"/>
    <x v="21"/>
    <n v="20040509"/>
    <n v="20040512"/>
    <s v="2FS  TOMFR0161"/>
    <s v="2FS  TOMFH1958"/>
    <s v="2FS  TOMFS0161"/>
    <x v="1"/>
    <s v="H"/>
    <s v="P"/>
    <m/>
    <n v="5.81"/>
    <n v="79"/>
    <s v="N"/>
    <n v="5000"/>
    <n v="26875"/>
    <m/>
    <m/>
    <n v="0"/>
    <n v="225527"/>
    <n v="5000"/>
    <n v="939"/>
    <s v="B"/>
    <n v="3.3799999999999997E-2"/>
    <n v="32"/>
    <n v="100"/>
    <m/>
    <s v="ADCWT (NO LONGER DI TAGGING). SEE ALSO 185207 AND 185608."/>
    <s v="R-Shuswap R Low"/>
    <s v="H-Shuswap River, Middle,"/>
    <x v="1"/>
    <s v="BC"/>
    <s v="FRTH"/>
    <s v="TOMF"/>
    <s v="N"/>
    <n v="8.3917023255813952"/>
    <m/>
  </r>
  <r>
    <s v="N"/>
    <n v="4.0999999999999996"/>
    <n v="20171204"/>
    <s v="CDFO"/>
    <s v="CDFO"/>
    <n v="3"/>
    <s v="!03NOCN02113"/>
    <m/>
    <m/>
    <m/>
    <m/>
    <m/>
    <n v="1"/>
    <n v="3"/>
    <x v="20"/>
    <n v="20040527"/>
    <n v="20040527"/>
    <s v="2FS  TOMMR0253"/>
    <s v="2FS  TOMMH0160"/>
    <s v="2FS  TOMMS0253"/>
    <x v="2"/>
    <s v="H"/>
    <s v="P"/>
    <m/>
    <m/>
    <n v="47"/>
    <m/>
    <m/>
    <m/>
    <m/>
    <m/>
    <n v="0"/>
    <n v="26827"/>
    <m/>
    <m/>
    <s v="B"/>
    <m/>
    <m/>
    <m/>
    <m/>
    <s v="RELEASED AT DOT TRESTLE"/>
    <s v="R-Nicola R"/>
    <s v="H-Spius Creek H"/>
    <x v="7"/>
    <s v="BC"/>
    <s v="FRTH"/>
    <s v="TOMM"/>
    <s v="N"/>
    <s v=""/>
    <m/>
  </r>
  <r>
    <s v="T"/>
    <n v="4.0999999999999996"/>
    <n v="20171204"/>
    <s v="CDFO"/>
    <s v="CDFO"/>
    <n v="3"/>
    <s v="026302"/>
    <n v="0"/>
    <m/>
    <m/>
    <m/>
    <m/>
    <n v="1"/>
    <n v="1"/>
    <x v="17"/>
    <n v="19900329"/>
    <n v="19900420"/>
    <s v="2FS  TOMMR0254"/>
    <s v="2FS  TOMMH0254"/>
    <s v="2FS  TOMMS0254"/>
    <x v="3"/>
    <s v="H"/>
    <s v="P"/>
    <m/>
    <n v="18.899999999999999"/>
    <m/>
    <s v="N"/>
    <n v="5000"/>
    <n v="18244"/>
    <m/>
    <m/>
    <m/>
    <m/>
    <m/>
    <m/>
    <m/>
    <m/>
    <n v="1"/>
    <m/>
    <m/>
    <s v="YEARLING RELEASE - SURVIVAL COMPARISON TO EARLIER WILD TAGGING"/>
    <s v="R-Deadman R"/>
    <s v="H-Deadman River H"/>
    <x v="42"/>
    <s v="BC"/>
    <s v="FRTH"/>
    <s v="TOMM"/>
    <s v="N"/>
    <n v="0"/>
    <m/>
  </r>
  <r>
    <s v="T"/>
    <n v="4.0999999999999996"/>
    <n v="20171204"/>
    <s v="CDFO"/>
    <s v="CDFO"/>
    <n v="3"/>
    <s v="184909"/>
    <n v="12"/>
    <m/>
    <m/>
    <m/>
    <m/>
    <n v="1"/>
    <n v="3"/>
    <x v="25"/>
    <n v="20020523"/>
    <n v="20020523"/>
    <s v="2FS  LWFRR0244"/>
    <s v="2FS  LWFRH0150"/>
    <s v="2FS  LWFRS0244"/>
    <x v="1"/>
    <s v="H"/>
    <s v="P"/>
    <m/>
    <n v="7.1"/>
    <n v="87"/>
    <s v="N"/>
    <n v="5000"/>
    <n v="50407"/>
    <m/>
    <m/>
    <n v="0"/>
    <n v="216315"/>
    <n v="5000"/>
    <n v="209"/>
    <s v="B"/>
    <n v="4.1000000000000003E-3"/>
    <n v="2"/>
    <n v="600"/>
    <m/>
    <m/>
    <s v="R-Stave R"/>
    <s v="H-Inch Creek H"/>
    <x v="13"/>
    <s v="BC"/>
    <s v="FRTH"/>
    <s v="LWFR"/>
    <s v="N"/>
    <n v="4.2913682623445153"/>
    <m/>
  </r>
  <r>
    <s v="T"/>
    <n v="4.0999999999999996"/>
    <n v="20171204"/>
    <s v="CDFO"/>
    <s v="CDFO"/>
    <n v="3"/>
    <s v="184910"/>
    <n v="12"/>
    <m/>
    <m/>
    <m/>
    <m/>
    <n v="1"/>
    <n v="1"/>
    <x v="33"/>
    <n v="20020412"/>
    <n v="20020415"/>
    <s v="2FS  TOMMR1387"/>
    <s v="2FS  TOMMH0160"/>
    <s v="2FS  TOMMS1387"/>
    <x v="3"/>
    <s v="H"/>
    <s v="P"/>
    <m/>
    <n v="16.75"/>
    <n v="113"/>
    <s v="N"/>
    <n v="5000"/>
    <n v="48549"/>
    <m/>
    <m/>
    <n v="0"/>
    <n v="19229"/>
    <n v="5000"/>
    <n v="342"/>
    <s v="W"/>
    <n v="7.0000000000000001E-3"/>
    <n v="30"/>
    <n v="300"/>
    <m/>
    <s v="REL. SOME FROM ACCLIMATION POND AFTER 2 WKS &amp; SOME AT JULIET CR CONFLUENCE."/>
    <s v="R-Coldwater R"/>
    <s v="H-Spius Creek H"/>
    <x v="17"/>
    <s v="BC"/>
    <s v="FRTH"/>
    <s v="TOMM"/>
    <s v="N"/>
    <n v="0.39607406949679708"/>
    <m/>
  </r>
  <r>
    <s v="T"/>
    <n v="4.0999999999999996"/>
    <n v="20171204"/>
    <s v="CDFO"/>
    <s v="CDFO"/>
    <n v="3"/>
    <s v="023240"/>
    <n v="0"/>
    <m/>
    <m/>
    <m/>
    <m/>
    <n v="1"/>
    <n v="1"/>
    <x v="23"/>
    <n v="19850414"/>
    <n v="19850418"/>
    <s v="2FS  TOMMR0254"/>
    <s v="2FS  TOMMH0157"/>
    <s v="2FS  TOMMS0254"/>
    <x v="2"/>
    <s v="H"/>
    <s v="P"/>
    <m/>
    <n v="3.3"/>
    <m/>
    <s v="N"/>
    <n v="5000"/>
    <n v="38688"/>
    <m/>
    <m/>
    <n v="0"/>
    <n v="39700"/>
    <n v="5000"/>
    <n v="1612"/>
    <m/>
    <n v="0.04"/>
    <n v="2"/>
    <m/>
    <m/>
    <m/>
    <s v="R-Deadman R"/>
    <s v="H-Loon Creek H"/>
    <x v="42"/>
    <s v="BC"/>
    <s v="FRTH"/>
    <s v="TOMM"/>
    <s v="N"/>
    <n v="1.026157981803143"/>
    <m/>
  </r>
  <r>
    <s v="T"/>
    <n v="4.0999999999999996"/>
    <n v="20171204"/>
    <s v="CDFO"/>
    <s v="CDFO"/>
    <n v="3"/>
    <s v="184911"/>
    <n v="12"/>
    <m/>
    <m/>
    <m/>
    <m/>
    <n v="1"/>
    <n v="3"/>
    <x v="25"/>
    <n v="20020415"/>
    <n v="20020429"/>
    <s v="2FS  LWFRR0154"/>
    <s v="2FS  LWFRH0154"/>
    <s v="2FS  LWFRS0229"/>
    <x v="2"/>
    <s v="H"/>
    <s v="B"/>
    <m/>
    <n v="1.84"/>
    <n v="57"/>
    <s v="N"/>
    <n v="5000"/>
    <n v="51815"/>
    <m/>
    <m/>
    <n v="0"/>
    <n v="1903604"/>
    <n v="5000"/>
    <n v="182"/>
    <s v="B"/>
    <n v="3.5000000000000001E-3"/>
    <n v="30"/>
    <n v="2006"/>
    <m/>
    <s v="SMALL SIZE AND EARLY RELEASE TIME; INCLUDES UNMARKED FISH REARED WITH CHUM."/>
    <s v="R-Chehalis R"/>
    <s v="H-Chehalis River H"/>
    <x v="14"/>
    <s v="BC"/>
    <s v="FRTH"/>
    <s v="LWFR"/>
    <s v="N"/>
    <n v="36.738473415034257"/>
    <m/>
  </r>
  <r>
    <s v="T"/>
    <n v="4.0999999999999996"/>
    <n v="20171204"/>
    <s v="CDFO"/>
    <s v="CDFO"/>
    <n v="3"/>
    <s v="184912"/>
    <n v="12"/>
    <m/>
    <m/>
    <m/>
    <m/>
    <n v="1"/>
    <n v="3"/>
    <x v="25"/>
    <n v="20020604"/>
    <n v="20020606"/>
    <s v="2FS  LWFRR0154"/>
    <s v="2FS  LWFRH0154"/>
    <s v="2FS  LWFRS0229"/>
    <x v="1"/>
    <s v="H"/>
    <s v="B"/>
    <m/>
    <n v="4.92"/>
    <n v="78"/>
    <s v="N"/>
    <n v="5000"/>
    <n v="50653"/>
    <m/>
    <m/>
    <n v="0"/>
    <n v="313519"/>
    <n v="5000"/>
    <n v="1272"/>
    <s v="B"/>
    <n v="2.4500000000000001E-2"/>
    <n v="30"/>
    <n v="1989"/>
    <m/>
    <s v="LARGE SIZE AND LATE RELEASE"/>
    <s v="R-Chehalis R"/>
    <s v="H-Chehalis River H"/>
    <x v="14"/>
    <s v="BC"/>
    <s v="FRTH"/>
    <s v="LWFR"/>
    <s v="N"/>
    <n v="6.1895445482005016"/>
    <m/>
  </r>
  <r>
    <s v="T"/>
    <n v="4.0999999999999996"/>
    <n v="20171204"/>
    <s v="CDFO"/>
    <s v="CDFO"/>
    <n v="3"/>
    <s v="184913"/>
    <n v="12"/>
    <m/>
    <m/>
    <s v="D"/>
    <s v="032002H00000385"/>
    <n v="1"/>
    <n v="3"/>
    <x v="25"/>
    <n v="20020521"/>
    <n v="20020529"/>
    <s v="2FS  LWFRR0107"/>
    <s v="2FS  LWFRH0107"/>
    <s v="2FS  LWFRS0107"/>
    <x v="1"/>
    <s v="H"/>
    <s v="P"/>
    <m/>
    <n v="5.5"/>
    <m/>
    <s v="N"/>
    <n v="0"/>
    <n v="48787"/>
    <m/>
    <m/>
    <n v="0"/>
    <n v="277318"/>
    <m/>
    <m/>
    <s v="B"/>
    <n v="2.3E-2"/>
    <n v="48"/>
    <n v="518"/>
    <m/>
    <s v="D.I., CWTONLY; SEE 184915 (CWTONLY) &amp; 184914 &amp; 16 (ADCWT)"/>
    <s v="R-Chilliwack R"/>
    <s v="H-Chilliwack River H"/>
    <x v="9"/>
    <s v="BC"/>
    <s v="FRTH"/>
    <s v="LWFR"/>
    <s v="N"/>
    <n v="5.6842601512698057"/>
    <m/>
  </r>
  <r>
    <s v="T"/>
    <n v="4.0999999999999996"/>
    <n v="20171204"/>
    <s v="CDFO"/>
    <s v="CDFO"/>
    <n v="3"/>
    <s v="184914"/>
    <n v="12"/>
    <m/>
    <m/>
    <s v="D"/>
    <s v="032002H00000385"/>
    <n v="1"/>
    <n v="3"/>
    <x v="25"/>
    <n v="20020521"/>
    <n v="20020529"/>
    <s v="2FS  LWFRR0107"/>
    <s v="2FS  LWFRH0107"/>
    <s v="2FS  LWFRS0107"/>
    <x v="1"/>
    <s v="H"/>
    <s v="P"/>
    <m/>
    <n v="5.5"/>
    <m/>
    <s v="N"/>
    <n v="5000"/>
    <n v="49911"/>
    <m/>
    <m/>
    <n v="0"/>
    <n v="276030"/>
    <m/>
    <m/>
    <s v="B"/>
    <m/>
    <n v="48"/>
    <n v="478"/>
    <m/>
    <s v="D.I., ADCWT; SEE 184916 (ADCWT) &amp; 184913 &amp; 15 (CWTONLY)"/>
    <s v="R-Chilliwack R"/>
    <s v="H-Chilliwack River H"/>
    <x v="9"/>
    <s v="BC"/>
    <s v="FRTH"/>
    <s v="LWFR"/>
    <s v="N"/>
    <n v="5.5304441906593738"/>
    <m/>
  </r>
  <r>
    <s v="T"/>
    <n v="4.0999999999999996"/>
    <n v="20171204"/>
    <s v="CDFO"/>
    <s v="CDFO"/>
    <n v="3"/>
    <s v="184915"/>
    <n v="12"/>
    <m/>
    <m/>
    <s v="D"/>
    <s v="032002H00000385"/>
    <n v="1"/>
    <n v="3"/>
    <x v="25"/>
    <n v="20020527"/>
    <n v="20020531"/>
    <s v="2FS  LWFRR0107"/>
    <s v="2FS  LWFRH0107"/>
    <s v="2FS  LWFRS0107"/>
    <x v="1"/>
    <s v="H"/>
    <s v="P"/>
    <m/>
    <n v="5.2"/>
    <m/>
    <s v="N"/>
    <n v="0"/>
    <n v="48440"/>
    <m/>
    <m/>
    <n v="0"/>
    <n v="242591"/>
    <m/>
    <m/>
    <s v="B"/>
    <n v="0.02"/>
    <n v="39"/>
    <n v="518"/>
    <m/>
    <s v="D.I., CWTONLY; SEE 184913 (CWTONLY) &amp; 181914 &amp; 16 (ADCWT)"/>
    <s v="R-Chilliwack R"/>
    <s v="H-Chilliwack River H"/>
    <x v="9"/>
    <s v="BC"/>
    <s v="FRTH"/>
    <s v="LWFR"/>
    <s v="N"/>
    <n v="5.0080718414533445"/>
    <m/>
  </r>
  <r>
    <s v="T"/>
    <n v="4.0999999999999996"/>
    <n v="20171204"/>
    <s v="CDFO"/>
    <s v="CDFO"/>
    <n v="3"/>
    <s v="184916"/>
    <n v="12"/>
    <m/>
    <m/>
    <s v="D"/>
    <s v="032002H00000385"/>
    <n v="1"/>
    <n v="3"/>
    <x v="25"/>
    <n v="20020527"/>
    <n v="20020531"/>
    <s v="2FS  LWFRR0107"/>
    <s v="2FS  LWFRH0107"/>
    <s v="2FS  LWFRS0107"/>
    <x v="1"/>
    <s v="H"/>
    <s v="P"/>
    <m/>
    <n v="5.2"/>
    <m/>
    <s v="N"/>
    <n v="5000"/>
    <n v="49260"/>
    <m/>
    <m/>
    <n v="0"/>
    <n v="240776"/>
    <m/>
    <m/>
    <s v="B"/>
    <m/>
    <n v="39"/>
    <n v="488"/>
    <m/>
    <s v="D.I., ADCWT; SEE 184914 (ADCWT) &amp; 184913 &amp; 15 (CWTONLY)"/>
    <s v="R-Chilliwack R"/>
    <s v="H-Chilliwack River H"/>
    <x v="9"/>
    <s v="BC"/>
    <s v="FRTH"/>
    <s v="LWFR"/>
    <s v="N"/>
    <n v="4.8878603329273247"/>
    <m/>
  </r>
  <r>
    <s v="T"/>
    <n v="4.0999999999999996"/>
    <n v="20171204"/>
    <s v="CDFO"/>
    <s v="CDFO"/>
    <n v="3"/>
    <s v="184920"/>
    <n v="12"/>
    <m/>
    <m/>
    <m/>
    <m/>
    <n v="1"/>
    <n v="3"/>
    <x v="20"/>
    <n v="20030422"/>
    <n v="20030430"/>
    <s v="2FS  LWFRR0154"/>
    <s v="2FS  LWFRH0154"/>
    <s v="2FS  LWFRS0229"/>
    <x v="2"/>
    <s v="H"/>
    <s v="B"/>
    <m/>
    <n v="1.71"/>
    <m/>
    <s v="N"/>
    <n v="5000"/>
    <n v="48461"/>
    <m/>
    <m/>
    <n v="0"/>
    <n v="1563150"/>
    <n v="5000"/>
    <n v="813"/>
    <s v="B"/>
    <n v="1.6500000000000001E-2"/>
    <n v="30"/>
    <n v="2000"/>
    <m/>
    <s v="SMALL SIZE AND EARLY REL.  SEE 184921 FOR LARGER SIZE"/>
    <s v="R-Chehalis R"/>
    <s v="H-Chehalis River H"/>
    <x v="14"/>
    <s v="BC"/>
    <s v="FRTH"/>
    <s v="LWFR"/>
    <s v="N"/>
    <n v="32.255834588638287"/>
    <m/>
  </r>
  <r>
    <s v="T"/>
    <n v="4.0999999999999996"/>
    <n v="20171204"/>
    <s v="CDFO"/>
    <s v="CDFO"/>
    <n v="3"/>
    <s v="184921"/>
    <n v="12"/>
    <m/>
    <m/>
    <m/>
    <m/>
    <n v="1"/>
    <n v="3"/>
    <x v="20"/>
    <n v="20030603"/>
    <n v="20030604"/>
    <s v="2FS  LWFRR0154"/>
    <s v="2FS  LWFRH0154"/>
    <s v="2FS  LWFRS0229"/>
    <x v="1"/>
    <s v="H"/>
    <s v="B"/>
    <m/>
    <n v="4.66"/>
    <n v="78"/>
    <s v="N"/>
    <n v="5000"/>
    <n v="51581"/>
    <m/>
    <m/>
    <n v="0"/>
    <n v="322438"/>
    <n v="5000"/>
    <n v="259"/>
    <s v="B"/>
    <n v="5.0000000000000001E-3"/>
    <n v="30"/>
    <n v="2000"/>
    <m/>
    <s v="LARGE SIZE AND LATE RELEASE.  SEE 184920 FOR SMALLS"/>
    <s v="R-Chehalis R"/>
    <s v="H-Chehalis River H"/>
    <x v="14"/>
    <s v="BC"/>
    <s v="FRTH"/>
    <s v="LWFR"/>
    <s v="N"/>
    <n v="6.2511002113181213"/>
    <m/>
  </r>
  <r>
    <s v="T"/>
    <n v="4.0999999999999996"/>
    <n v="20171204"/>
    <s v="CDFO"/>
    <s v="CDFO"/>
    <n v="3"/>
    <s v="185236"/>
    <n v="12"/>
    <m/>
    <m/>
    <m/>
    <m/>
    <n v="1"/>
    <n v="1"/>
    <x v="14"/>
    <n v="20070424"/>
    <n v="20070425"/>
    <s v="2FS  TOMMR0253"/>
    <s v="2FS  TOMMH0160"/>
    <s v="2FS  TOMMS0253"/>
    <x v="3"/>
    <s v="H"/>
    <s v="P"/>
    <m/>
    <n v="16.690000000000001"/>
    <n v="112"/>
    <s v="N"/>
    <n v="5000"/>
    <n v="26102"/>
    <m/>
    <m/>
    <n v="5000"/>
    <n v="1130"/>
    <m/>
    <m/>
    <m/>
    <n v="4.1500000000000002E-2"/>
    <n v="30"/>
    <n v="313"/>
    <m/>
    <s v="RELEASE SITES: NICOLA RANCH, RIVER RANCH, NORGARDS"/>
    <s v="R-Nicola R"/>
    <s v="H-Spius Creek H"/>
    <x v="7"/>
    <s v="BC"/>
    <s v="FRTH"/>
    <s v="TOMM"/>
    <s v="N"/>
    <n v="4.329170178530381E-2"/>
    <m/>
  </r>
  <r>
    <s v="T"/>
    <n v="4.0999999999999996"/>
    <n v="20171204"/>
    <s v="CDFO"/>
    <s v="CDFO"/>
    <n v="3"/>
    <s v="185237"/>
    <n v="12"/>
    <m/>
    <m/>
    <m/>
    <m/>
    <n v="1"/>
    <n v="1"/>
    <x v="14"/>
    <n v="20070425"/>
    <n v="20070425"/>
    <s v="2FS  TOMMR0253"/>
    <s v="2FS  TOMMH0160"/>
    <s v="2FS  TOMMS0253"/>
    <x v="3"/>
    <s v="H"/>
    <s v="P"/>
    <m/>
    <n v="16.690000000000001"/>
    <n v="112"/>
    <s v="N"/>
    <n v="5000"/>
    <n v="27776"/>
    <m/>
    <m/>
    <n v="5000"/>
    <n v="92"/>
    <m/>
    <m/>
    <m/>
    <n v="3.3E-3"/>
    <n v="30"/>
    <n v="301"/>
    <m/>
    <s v="SAME RELEASE SITES AS 185236"/>
    <s v="R-Nicola R"/>
    <s v="H-Spius Creek H"/>
    <x v="7"/>
    <s v="BC"/>
    <s v="FRTH"/>
    <s v="TOMM"/>
    <s v="N"/>
    <n v="3.3122119815668202E-3"/>
    <m/>
  </r>
  <r>
    <s v="T"/>
    <n v="4.0999999999999996"/>
    <n v="20171204"/>
    <s v="CDFO"/>
    <s v="CDFO"/>
    <n v="3"/>
    <s v="185239"/>
    <n v="12"/>
    <m/>
    <m/>
    <s v="D"/>
    <s v="032006H00000393"/>
    <n v="1"/>
    <n v="3"/>
    <x v="14"/>
    <n v="20060502"/>
    <n v="20060515"/>
    <s v="2FS  LWFRR0107"/>
    <s v="2FS  LWFRH0107"/>
    <s v="2FS  LWFRS0107"/>
    <x v="1"/>
    <s v="H"/>
    <s v="P"/>
    <m/>
    <n v="5.75"/>
    <m/>
    <s v="N"/>
    <n v="0"/>
    <n v="23452"/>
    <m/>
    <m/>
    <n v="0"/>
    <n v="131251"/>
    <m/>
    <m/>
    <s v="B"/>
    <n v="4.6800000000000001E-2"/>
    <n v="30"/>
    <n v="457"/>
    <m/>
    <s v="DIT CWTONLY - SEE ALSO 185030-32,185154,185238,185240-41"/>
    <s v="R-Chilliwack R"/>
    <s v="H-Chilliwack River H"/>
    <x v="9"/>
    <s v="BC"/>
    <s v="FRTH"/>
    <s v="LWFR"/>
    <s v="N"/>
    <n v="5.5965802490192731"/>
    <m/>
  </r>
  <r>
    <s v="T"/>
    <n v="4.0999999999999996"/>
    <n v="20171204"/>
    <s v="CDFO"/>
    <s v="CDFO"/>
    <n v="3"/>
    <s v="185240"/>
    <n v="12"/>
    <m/>
    <m/>
    <s v="D"/>
    <s v="032006H00000393"/>
    <n v="1"/>
    <n v="3"/>
    <x v="14"/>
    <n v="20060502"/>
    <n v="20060502"/>
    <s v="2FS  LWFRR0107"/>
    <s v="2FS  LWFRH0107"/>
    <s v="2FS  LWFRS0107"/>
    <x v="1"/>
    <s v="H"/>
    <s v="P"/>
    <m/>
    <n v="5.75"/>
    <m/>
    <s v="N"/>
    <n v="5000"/>
    <n v="24719"/>
    <m/>
    <m/>
    <n v="0"/>
    <n v="132607"/>
    <n v="5000"/>
    <n v="358"/>
    <s v="B"/>
    <n v="1.43E-2"/>
    <n v="30"/>
    <n v="451"/>
    <m/>
    <s v="DIT ADCWT-SEE ALSO 185030-31,185154,185238-39,185241"/>
    <s v="R-Chilliwack R"/>
    <s v="H-Chilliwack River H"/>
    <x v="9"/>
    <s v="BC"/>
    <s v="FRTH"/>
    <s v="LWFR"/>
    <s v="N"/>
    <n v="5.3645778550912251"/>
    <m/>
  </r>
  <r>
    <s v="T"/>
    <n v="4.0999999999999996"/>
    <n v="20171204"/>
    <s v="CDFO"/>
    <s v="CDFO"/>
    <n v="3"/>
    <s v="185241"/>
    <n v="12"/>
    <m/>
    <m/>
    <s v="D"/>
    <s v="032006H00000393"/>
    <n v="1"/>
    <n v="3"/>
    <x v="14"/>
    <n v="20060502"/>
    <n v="20060515"/>
    <s v="2FS  LWFRR0107"/>
    <s v="2FS  LWFRH0107"/>
    <s v="2FS  LWFRS0107"/>
    <x v="1"/>
    <s v="H"/>
    <s v="P"/>
    <m/>
    <n v="5.75"/>
    <m/>
    <s v="N"/>
    <n v="0"/>
    <n v="23445"/>
    <m/>
    <m/>
    <n v="0"/>
    <n v="131208"/>
    <m/>
    <m/>
    <s v="B"/>
    <n v="4.6800000000000001E-2"/>
    <n v="30"/>
    <n v="457"/>
    <m/>
    <s v="DIT CWTONLY - SEE ALSO 185030-32,185154,185238-40"/>
    <s v="R-Chilliwack R"/>
    <s v="H-Chilliwack River H"/>
    <x v="9"/>
    <s v="BC"/>
    <s v="FRTH"/>
    <s v="LWFR"/>
    <s v="N"/>
    <n v="5.5964171465131161"/>
    <m/>
  </r>
  <r>
    <s v="T"/>
    <n v="4.0999999999999996"/>
    <n v="20171204"/>
    <s v="CDFO"/>
    <s v="CDFO"/>
    <n v="3"/>
    <s v="185516"/>
    <n v="12"/>
    <m/>
    <m/>
    <m/>
    <m/>
    <n v="1"/>
    <n v="1"/>
    <x v="20"/>
    <n v="20040324"/>
    <n v="20040422"/>
    <s v="2FS  TOMMR0253"/>
    <s v="2FS  TOMMH0160"/>
    <s v="2FS  TOMMS0253"/>
    <x v="3"/>
    <s v="H"/>
    <s v="P"/>
    <m/>
    <n v="12.9"/>
    <n v="104"/>
    <s v="N"/>
    <n v="5000"/>
    <n v="42198"/>
    <m/>
    <m/>
    <n v="0"/>
    <n v="45032"/>
    <n v="5000"/>
    <n v="865"/>
    <s v="W"/>
    <n v="2.01E-2"/>
    <n v="30"/>
    <n v="600"/>
    <m/>
    <s v="SEE ALSO 185517. VARIETY OF RELEASE SITES."/>
    <s v="R-Nicola R"/>
    <s v="H-Spius Creek H"/>
    <x v="7"/>
    <s v="BC"/>
    <s v="FRTH"/>
    <s v="TOMM"/>
    <s v="N"/>
    <n v="1.0671595810227974"/>
    <m/>
  </r>
  <r>
    <s v="T"/>
    <n v="4.0999999999999996"/>
    <n v="20171204"/>
    <s v="CDFO"/>
    <s v="CDFO"/>
    <n v="3"/>
    <s v="185517"/>
    <n v="12"/>
    <m/>
    <m/>
    <m/>
    <m/>
    <n v="1"/>
    <n v="1"/>
    <x v="20"/>
    <n v="20040324"/>
    <n v="20040421"/>
    <s v="2FS  TOMMR0253"/>
    <s v="2FS  TOMMH0160"/>
    <s v="2FS  TOMMS0253"/>
    <x v="3"/>
    <s v="H"/>
    <s v="P"/>
    <m/>
    <n v="12.9"/>
    <n v="105"/>
    <s v="N"/>
    <n v="5000"/>
    <n v="46685"/>
    <m/>
    <m/>
    <n v="0"/>
    <n v="48113"/>
    <n v="5000"/>
    <n v="93"/>
    <s v="W"/>
    <n v="2E-3"/>
    <n v="30"/>
    <n v="600"/>
    <m/>
    <s v="SEE ALSO 185516. VARIETY OF RELEASE SITES."/>
    <s v="R-Nicola R"/>
    <s v="H-Spius Creek H"/>
    <x v="7"/>
    <s v="BC"/>
    <s v="FRTH"/>
    <s v="TOMM"/>
    <s v="N"/>
    <n v="1.030587983292278"/>
    <m/>
  </r>
  <r>
    <s v="T"/>
    <n v="4.0999999999999996"/>
    <n v="20171204"/>
    <s v="CDFO"/>
    <s v="CDFO"/>
    <n v="3"/>
    <s v="185532"/>
    <n v="12"/>
    <m/>
    <m/>
    <s v="D"/>
    <s v="032004H00000391"/>
    <n v="1"/>
    <n v="3"/>
    <x v="21"/>
    <n v="20040509"/>
    <n v="20040517"/>
    <s v="2FS  LWFRR0107"/>
    <s v="2FS  LWFRH0107"/>
    <s v="2FS  LWFRS0107"/>
    <x v="1"/>
    <s v="H"/>
    <s v="P"/>
    <m/>
    <n v="5.9"/>
    <m/>
    <s v="N"/>
    <n v="0"/>
    <n v="48344"/>
    <m/>
    <m/>
    <n v="0"/>
    <n v="307041"/>
    <m/>
    <m/>
    <s v="B"/>
    <n v="3.32E-2"/>
    <n v="60"/>
    <n v="1083"/>
    <m/>
    <s v="DI: CWTONLY. RACEWAY 1. UNMARKED ARE NOT AD CLIPPED."/>
    <s v="R-Chilliwack R"/>
    <s v="H-Chilliwack River H"/>
    <x v="9"/>
    <s v="BC"/>
    <s v="FRTH"/>
    <s v="LWFR"/>
    <s v="N"/>
    <n v="6.3511707761045839"/>
    <m/>
  </r>
  <r>
    <s v="T"/>
    <n v="4.0999999999999996"/>
    <n v="20171204"/>
    <s v="CDFO"/>
    <s v="CDFO"/>
    <n v="3"/>
    <s v="185533"/>
    <n v="12"/>
    <m/>
    <m/>
    <s v="D"/>
    <s v="032003H00000390"/>
    <n v="1"/>
    <n v="3"/>
    <x v="20"/>
    <n v="20030514"/>
    <n v="20030526"/>
    <s v="2FS  LWFRR0107"/>
    <s v="2FS  LWFRH0107"/>
    <s v="2FS  LWFRS0107"/>
    <x v="1"/>
    <s v="H"/>
    <s v="P"/>
    <m/>
    <n v="5.62"/>
    <m/>
    <s v="N"/>
    <n v="5000"/>
    <n v="50061"/>
    <m/>
    <m/>
    <n v="0"/>
    <n v="349806"/>
    <m/>
    <m/>
    <s v="B"/>
    <m/>
    <n v="30"/>
    <n v="636"/>
    <m/>
    <s v="DI; ADCWT. SEE ALSO 185535 &amp; COMP TO 185534, 36 (CWTONLY)"/>
    <s v="R-Chilliwack R"/>
    <s v="H-Chilliwack River H"/>
    <x v="9"/>
    <s v="BC"/>
    <s v="FRTH"/>
    <s v="LWFR"/>
    <s v="N"/>
    <n v="6.9875951339365976"/>
    <m/>
  </r>
  <r>
    <s v="T"/>
    <n v="4.0999999999999996"/>
    <n v="20171204"/>
    <s v="CDFO"/>
    <s v="CDFO"/>
    <n v="3"/>
    <s v="185534"/>
    <n v="12"/>
    <m/>
    <m/>
    <s v="D"/>
    <s v="032003H00000390"/>
    <n v="1"/>
    <n v="3"/>
    <x v="20"/>
    <n v="20030514"/>
    <n v="20030526"/>
    <s v="2FS  LWFRR0107"/>
    <s v="2FS  LWFRH0107"/>
    <s v="2FS  LWFRS0107"/>
    <x v="1"/>
    <s v="H"/>
    <s v="P"/>
    <m/>
    <n v="5.62"/>
    <m/>
    <s v="N"/>
    <n v="0"/>
    <n v="49882"/>
    <m/>
    <m/>
    <n v="0"/>
    <n v="348555"/>
    <m/>
    <m/>
    <s v="B"/>
    <m/>
    <n v="30"/>
    <n v="598"/>
    <m/>
    <s v="DI; CWTONLY. SEE ALSO 185536 &amp; COMP TO 185533, 35 (ADCWT)"/>
    <s v="R-Chilliwack R"/>
    <s v="H-Chilliwack River H"/>
    <x v="9"/>
    <s v="BC"/>
    <s v="FRTH"/>
    <s v="LWFR"/>
    <s v="N"/>
    <n v="6.9875907140852416"/>
    <m/>
  </r>
  <r>
    <s v="T"/>
    <n v="4.0999999999999996"/>
    <n v="20171204"/>
    <s v="CDFO"/>
    <s v="CDFO"/>
    <n v="3"/>
    <s v="185535"/>
    <n v="12"/>
    <m/>
    <m/>
    <s v="D"/>
    <s v="032003H00000390"/>
    <n v="1"/>
    <n v="3"/>
    <x v="20"/>
    <n v="20030516"/>
    <n v="20030526"/>
    <s v="2FS  LWFRR0107"/>
    <s v="2FS  LWFRH0107"/>
    <s v="2FS  LWFRS0107"/>
    <x v="1"/>
    <s v="H"/>
    <s v="P"/>
    <m/>
    <n v="5"/>
    <m/>
    <s v="N"/>
    <n v="5000"/>
    <n v="49975"/>
    <m/>
    <m/>
    <n v="0"/>
    <n v="317570"/>
    <m/>
    <m/>
    <s v="B"/>
    <m/>
    <n v="28"/>
    <n v="704"/>
    <m/>
    <s v="DI; ADCWT. SEE ALSO 185533 &amp; COMP TO 185534, 36 (CWTONLY)"/>
    <s v="R-Chilliwack R"/>
    <s v="H-Chilliwack River H"/>
    <x v="9"/>
    <s v="BC"/>
    <s v="FRTH"/>
    <s v="LWFR"/>
    <s v="N"/>
    <n v="6.3545772886443226"/>
    <m/>
  </r>
  <r>
    <s v="T"/>
    <n v="4.0999999999999996"/>
    <n v="20171204"/>
    <s v="CDFO"/>
    <s v="CDFO"/>
    <n v="3"/>
    <s v="185536"/>
    <n v="12"/>
    <m/>
    <m/>
    <s v="D"/>
    <s v="032003H00000390"/>
    <n v="1"/>
    <n v="3"/>
    <x v="20"/>
    <n v="20030516"/>
    <n v="20030526"/>
    <s v="2FS  LWFRR0107"/>
    <s v="2FS  LWFRH0107"/>
    <s v="2FS  LWFRS0107"/>
    <x v="1"/>
    <s v="H"/>
    <s v="P"/>
    <m/>
    <n v="5"/>
    <m/>
    <s v="N"/>
    <n v="0"/>
    <n v="49775"/>
    <m/>
    <m/>
    <n v="0"/>
    <n v="316440"/>
    <m/>
    <m/>
    <s v="B"/>
    <n v="2.8E-3"/>
    <n v="28"/>
    <n v="710"/>
    <m/>
    <s v="DI; CWTONLY. SEE ALSO 185534 &amp; COMP TO 185533, 35 (ADCWT)"/>
    <s v="R-Chilliwack R"/>
    <s v="H-Chilliwack River H"/>
    <x v="9"/>
    <s v="BC"/>
    <s v="FRTH"/>
    <s v="LWFR"/>
    <s v="N"/>
    <n v="6.3574083375188346"/>
    <m/>
  </r>
  <r>
    <s v="T"/>
    <n v="4.0999999999999996"/>
    <n v="20171204"/>
    <s v="CDFO"/>
    <s v="CDFO"/>
    <n v="3"/>
    <s v="185537"/>
    <n v="12"/>
    <m/>
    <m/>
    <m/>
    <m/>
    <n v="1"/>
    <n v="3"/>
    <x v="21"/>
    <n v="20040509"/>
    <n v="20040517"/>
    <s v="2FS  LWFRR0107"/>
    <s v="2FS  LWFRH0107"/>
    <s v="2FS  LWFRS0107"/>
    <x v="1"/>
    <s v="H"/>
    <s v="P"/>
    <m/>
    <n v="5.5"/>
    <m/>
    <s v="W"/>
    <n v="0"/>
    <n v="3460"/>
    <m/>
    <m/>
    <n v="0"/>
    <n v="169695"/>
    <m/>
    <m/>
    <s v="B"/>
    <m/>
    <m/>
    <m/>
    <m/>
    <s v="DI: CWTONLY. MARKING HALTED: HEAVY LOSSES FROM SMOLTING. UNMARKED NOT AD CLIP."/>
    <s v="R-Chilliwack R"/>
    <s v="H-Chilliwack River H"/>
    <x v="9"/>
    <s v="BC"/>
    <s v="FRTH"/>
    <s v="LWFR"/>
    <s v="N"/>
    <n v="49.044797687861269"/>
    <m/>
  </r>
  <r>
    <s v="T"/>
    <n v="4.0999999999999996"/>
    <n v="20171204"/>
    <s v="CDFO"/>
    <s v="CDFO"/>
    <n v="3"/>
    <s v="026317"/>
    <n v="0"/>
    <m/>
    <m/>
    <m/>
    <m/>
    <n v="1"/>
    <n v="2"/>
    <x v="11"/>
    <n v="19900516"/>
    <n v="19900518"/>
    <s v="2FS  UPFRR0158"/>
    <s v="2FS  UPFRH0158"/>
    <s v="2FS  UPFRS0158"/>
    <x v="1"/>
    <s v="H"/>
    <s v="B"/>
    <m/>
    <n v="7.1"/>
    <m/>
    <s v="N"/>
    <n v="5000"/>
    <n v="26413"/>
    <m/>
    <m/>
    <m/>
    <m/>
    <m/>
    <m/>
    <m/>
    <m/>
    <n v="1"/>
    <m/>
    <m/>
    <s v="NECHAKO STUDY; ALSO SEE 02-63-16,18,19."/>
    <s v="R-Stuart R"/>
    <s v="H-Stuart River"/>
    <x v="2"/>
    <s v="BC"/>
    <s v="FRTH"/>
    <s v="UPFR"/>
    <s v="N"/>
    <n v="0"/>
    <m/>
  </r>
  <r>
    <s v="T"/>
    <n v="4.0999999999999996"/>
    <n v="20171204"/>
    <s v="CDFO"/>
    <s v="CDFO"/>
    <n v="3"/>
    <s v="026318"/>
    <n v="0"/>
    <m/>
    <m/>
    <m/>
    <m/>
    <n v="1"/>
    <n v="2"/>
    <x v="11"/>
    <n v="19900516"/>
    <n v="19900518"/>
    <s v="2FS  UPFRR0158"/>
    <s v="2FS  UPFRH0158"/>
    <s v="2FS  UPFRS0158"/>
    <x v="1"/>
    <s v="H"/>
    <s v="B"/>
    <m/>
    <n v="7.1"/>
    <m/>
    <s v="N"/>
    <n v="5000"/>
    <n v="27378"/>
    <m/>
    <m/>
    <m/>
    <m/>
    <m/>
    <m/>
    <m/>
    <m/>
    <n v="1"/>
    <m/>
    <m/>
    <s v="NECHAKO STUDY; ALSO SEE 2-63-16,17,19."/>
    <s v="R-Stuart R"/>
    <s v="H-Stuart River"/>
    <x v="2"/>
    <s v="BC"/>
    <s v="FRTH"/>
    <s v="UPFR"/>
    <s v="N"/>
    <n v="0"/>
    <m/>
  </r>
  <r>
    <s v="T"/>
    <n v="4.0999999999999996"/>
    <n v="20171204"/>
    <s v="CDFO"/>
    <s v="CDFO"/>
    <n v="3"/>
    <s v="026319"/>
    <n v="0"/>
    <m/>
    <m/>
    <m/>
    <m/>
    <n v="1"/>
    <n v="2"/>
    <x v="11"/>
    <n v="19900516"/>
    <n v="19900518"/>
    <s v="2FS  UPFRR0158"/>
    <s v="2FS  UPFRH0158"/>
    <s v="2FS  UPFRS0158"/>
    <x v="1"/>
    <s v="H"/>
    <s v="B"/>
    <m/>
    <n v="7.1"/>
    <m/>
    <s v="N"/>
    <n v="5000"/>
    <n v="24989"/>
    <m/>
    <m/>
    <m/>
    <m/>
    <m/>
    <m/>
    <m/>
    <m/>
    <n v="1"/>
    <m/>
    <m/>
    <s v="NECHAKO STUDY; ALSO SEE 2-63-16,17,18."/>
    <s v="R-Stuart R"/>
    <s v="H-Stuart River"/>
    <x v="2"/>
    <s v="BC"/>
    <s v="FRTH"/>
    <s v="UPFR"/>
    <s v="N"/>
    <n v="0"/>
    <m/>
  </r>
  <r>
    <s v="T"/>
    <n v="4.0999999999999996"/>
    <n v="20171204"/>
    <s v="CDFO"/>
    <s v="CDFO"/>
    <n v="3"/>
    <s v="026331"/>
    <n v="0"/>
    <m/>
    <m/>
    <m/>
    <m/>
    <n v="1"/>
    <n v="2"/>
    <x v="11"/>
    <n v="19900417"/>
    <n v="19900417"/>
    <s v="2FS  LWFRR0249"/>
    <s v="2FS  LWFRH0150"/>
    <s v="2FS  LWFRS0249"/>
    <x v="1"/>
    <s v="H"/>
    <s v="B"/>
    <m/>
    <n v="7.6"/>
    <n v="89"/>
    <s v="N"/>
    <n v="5000"/>
    <n v="26157"/>
    <m/>
    <m/>
    <n v="0"/>
    <n v="38257"/>
    <n v="5000"/>
    <n v="158"/>
    <s v="B"/>
    <n v="6.0000000000000001E-3"/>
    <n v="21"/>
    <n v="300"/>
    <m/>
    <s v="TIME OF RELEASE: EARLY. SEE 026332(MID), 026333(LATE)"/>
    <s v="R-Pitt R Up"/>
    <s v="H-Inch Creek H"/>
    <x v="29"/>
    <s v="BC"/>
    <s v="FRTH"/>
    <s v="LWFR"/>
    <s v="N"/>
    <n v="1.4625912757579234"/>
    <m/>
  </r>
  <r>
    <s v="T"/>
    <n v="4.0999999999999996"/>
    <n v="20171204"/>
    <s v="CDFO"/>
    <s v="CDFO"/>
    <n v="3"/>
    <s v="026332"/>
    <n v="0"/>
    <m/>
    <m/>
    <m/>
    <m/>
    <n v="1"/>
    <n v="2"/>
    <x v="11"/>
    <n v="19900501"/>
    <n v="19900501"/>
    <s v="2FS  LWFRR0249"/>
    <s v="2FS  LWFRH0150"/>
    <s v="2FS  LWFRS0249"/>
    <x v="1"/>
    <s v="H"/>
    <s v="B"/>
    <m/>
    <n v="8.1999999999999993"/>
    <n v="91"/>
    <s v="N"/>
    <n v="5000"/>
    <n v="25157"/>
    <m/>
    <m/>
    <n v="0"/>
    <n v="16984"/>
    <n v="5000"/>
    <n v="513"/>
    <s v="B"/>
    <n v="0.02"/>
    <n v="21"/>
    <n v="429"/>
    <m/>
    <s v="TIME OF RELEASE: MID. SEE 026331(EARLY), 026333(LATE)"/>
    <s v="R-Pitt R Up"/>
    <s v="H-Inch Creek H"/>
    <x v="29"/>
    <s v="BC"/>
    <s v="FRTH"/>
    <s v="LWFR"/>
    <s v="N"/>
    <n v="0.67512024486226496"/>
    <m/>
  </r>
  <r>
    <s v="T"/>
    <n v="4.0999999999999996"/>
    <n v="20171204"/>
    <s v="CDFO"/>
    <s v="CDFO"/>
    <n v="3"/>
    <s v="026333"/>
    <n v="0"/>
    <m/>
    <m/>
    <m/>
    <m/>
    <n v="1"/>
    <n v="2"/>
    <x v="11"/>
    <n v="19900515"/>
    <n v="19900515"/>
    <s v="2FS  LWFRR0249"/>
    <s v="2FS  LWFRH0150"/>
    <s v="2FS  LWFRS0249"/>
    <x v="1"/>
    <s v="H"/>
    <s v="B"/>
    <m/>
    <n v="5.6"/>
    <n v="82"/>
    <s v="N"/>
    <n v="5000"/>
    <n v="10292"/>
    <m/>
    <m/>
    <n v="0"/>
    <n v="12985"/>
    <n v="5000"/>
    <n v="104"/>
    <s v="B"/>
    <n v="0.01"/>
    <n v="21"/>
    <n v="300"/>
    <m/>
    <s v="TIME OF RELEASE: LATE. SEE 026331(EARLY), 026333(LATE)"/>
    <s v="R-Pitt R Up"/>
    <s v="H-Inch Creek H"/>
    <x v="29"/>
    <s v="BC"/>
    <s v="FRTH"/>
    <s v="LWFR"/>
    <s v="N"/>
    <n v="1.261659541391372"/>
    <m/>
  </r>
  <r>
    <s v="T"/>
    <n v="4.0999999999999996"/>
    <n v="20171204"/>
    <s v="CDFO"/>
    <s v="CDFO"/>
    <n v="3"/>
    <s v="026340"/>
    <n v="0"/>
    <m/>
    <m/>
    <m/>
    <m/>
    <n v="1"/>
    <n v="1"/>
    <x v="11"/>
    <n v="19910410"/>
    <n v="19910410"/>
    <s v="2FS  UPFRR1890"/>
    <s v="2FS  UPFRH0270"/>
    <s v="2FS  UPFRS1890"/>
    <x v="3"/>
    <s v="H"/>
    <s v="P"/>
    <m/>
    <n v="11.89"/>
    <m/>
    <s v="N"/>
    <n v="5000"/>
    <n v="10014"/>
    <m/>
    <m/>
    <n v="0"/>
    <n v="427"/>
    <m/>
    <m/>
    <s v="C"/>
    <m/>
    <n v="1"/>
    <m/>
    <m/>
    <m/>
    <s v="R-Dome Cr"/>
    <s v="H-Penny H"/>
    <x v="15"/>
    <s v="BC"/>
    <s v="FRTH"/>
    <s v="UPFR"/>
    <s v="N"/>
    <n v="4.2640303574995007E-2"/>
    <m/>
  </r>
  <r>
    <s v="T"/>
    <n v="4.0999999999999996"/>
    <n v="20171204"/>
    <s v="CDFO"/>
    <s v="CDFO"/>
    <n v="3"/>
    <s v="026341"/>
    <n v="0"/>
    <m/>
    <m/>
    <m/>
    <m/>
    <n v="1"/>
    <n v="1"/>
    <x v="11"/>
    <n v="19910410"/>
    <n v="19910410"/>
    <s v="2FS  UPFRR1890"/>
    <s v="2FS  UPFRH0270"/>
    <s v="2FS  UPFRS1890"/>
    <x v="3"/>
    <s v="H"/>
    <s v="P"/>
    <m/>
    <n v="11.89"/>
    <m/>
    <s v="N"/>
    <n v="5000"/>
    <n v="10698"/>
    <m/>
    <m/>
    <n v="0"/>
    <n v="428"/>
    <m/>
    <m/>
    <s v="C"/>
    <m/>
    <n v="1"/>
    <m/>
    <m/>
    <m/>
    <s v="R-Dome Cr"/>
    <s v="H-Penny H"/>
    <x v="15"/>
    <s v="BC"/>
    <s v="FRTH"/>
    <s v="UPFR"/>
    <s v="N"/>
    <n v="4.0007478033277248E-2"/>
    <m/>
  </r>
  <r>
    <s v="T"/>
    <n v="4.0999999999999996"/>
    <n v="20171204"/>
    <s v="CDFO"/>
    <s v="CDFO"/>
    <n v="3"/>
    <s v="026342"/>
    <n v="0"/>
    <m/>
    <m/>
    <m/>
    <m/>
    <n v="1"/>
    <n v="1"/>
    <x v="11"/>
    <n v="19910410"/>
    <n v="19910410"/>
    <s v="2FS  UPFRR1890"/>
    <s v="2FS  UPFRH0270"/>
    <s v="2FS  UPFRS1890"/>
    <x v="3"/>
    <s v="H"/>
    <s v="P"/>
    <m/>
    <n v="11.89"/>
    <m/>
    <s v="N"/>
    <n v="5000"/>
    <n v="10750"/>
    <m/>
    <m/>
    <n v="0"/>
    <n v="428"/>
    <m/>
    <m/>
    <s v="C"/>
    <m/>
    <n v="1"/>
    <m/>
    <m/>
    <m/>
    <s v="R-Dome Cr"/>
    <s v="H-Penny H"/>
    <x v="15"/>
    <s v="BC"/>
    <s v="FRTH"/>
    <s v="UPFR"/>
    <s v="N"/>
    <n v="3.9813953488372092E-2"/>
    <m/>
  </r>
  <r>
    <s v="T"/>
    <n v="4.0999999999999996"/>
    <n v="20171204"/>
    <s v="CDFO"/>
    <s v="CDFO"/>
    <n v="3"/>
    <s v="024206"/>
    <n v="0"/>
    <m/>
    <m/>
    <m/>
    <m/>
    <n v="1"/>
    <n v="1"/>
    <x v="9"/>
    <n v="19870417"/>
    <n v="19870419"/>
    <s v="2FS  UPFRR2311"/>
    <s v="2FS  UPFRH0155"/>
    <s v="2FS  UPFRS2311"/>
    <x v="1"/>
    <s v="H"/>
    <s v="P"/>
    <m/>
    <n v="4.2"/>
    <m/>
    <s v="N"/>
    <n v="5000"/>
    <n v="26760"/>
    <m/>
    <m/>
    <n v="0"/>
    <n v="66809"/>
    <m/>
    <m/>
    <m/>
    <m/>
    <n v="1"/>
    <m/>
    <m/>
    <s v="REPLICATE WITH 024207-08"/>
    <s v="R-West Road R"/>
    <s v="H-Quesnel River H"/>
    <x v="45"/>
    <s v="BC"/>
    <s v="FRTH"/>
    <s v="UPFR"/>
    <s v="N"/>
    <n v="2.4965994020926758"/>
    <m/>
  </r>
  <r>
    <s v="T"/>
    <n v="4.0999999999999996"/>
    <n v="20171204"/>
    <s v="CDFO"/>
    <s v="CDFO"/>
    <n v="3"/>
    <s v="024207"/>
    <n v="0"/>
    <m/>
    <m/>
    <m/>
    <m/>
    <n v="1"/>
    <n v="1"/>
    <x v="9"/>
    <n v="19870417"/>
    <n v="19870419"/>
    <s v="2FS  UPFRR2311"/>
    <s v="2FS  UPFRH0155"/>
    <s v="2FS  UPFRS2311"/>
    <x v="1"/>
    <s v="H"/>
    <s v="P"/>
    <m/>
    <n v="4.2"/>
    <m/>
    <s v="N"/>
    <n v="5000"/>
    <n v="26611"/>
    <m/>
    <m/>
    <n v="0"/>
    <n v="66437"/>
    <n v="5000"/>
    <n v="210"/>
    <m/>
    <n v="7.7999999999999996E-3"/>
    <n v="1"/>
    <m/>
    <m/>
    <s v="REPLICATE WITH 024206 &amp; 08"/>
    <s v="R-West Road R"/>
    <s v="H-Quesnel River H"/>
    <x v="45"/>
    <s v="BC"/>
    <s v="FRTH"/>
    <s v="UPFR"/>
    <s v="N"/>
    <n v="2.496599150727143"/>
    <m/>
  </r>
  <r>
    <s v="T"/>
    <n v="4.0999999999999996"/>
    <n v="20171204"/>
    <s v="CDFO"/>
    <s v="CDFO"/>
    <n v="3"/>
    <s v="023535"/>
    <n v="0"/>
    <m/>
    <m/>
    <m/>
    <m/>
    <n v="1"/>
    <n v="1"/>
    <x v="3"/>
    <n v="19870416"/>
    <n v="19870421"/>
    <s v="2FS  TOMMR0253"/>
    <s v="2FS  TOMMH0160"/>
    <s v="2FS  TOMMS0253"/>
    <x v="3"/>
    <s v="H"/>
    <s v="B"/>
    <m/>
    <n v="15.2"/>
    <m/>
    <s v="N"/>
    <n v="5000"/>
    <n v="19380"/>
    <m/>
    <m/>
    <n v="0"/>
    <n v="5622"/>
    <n v="5000"/>
    <n v="1450"/>
    <m/>
    <n v="6.9599999999999995E-2"/>
    <n v="210"/>
    <m/>
    <m/>
    <s v="TIME OF RELEASE: YEARLING; COMBINE WITH 024057"/>
    <s v="R-Nicola R"/>
    <s v="H-Spius Creek H"/>
    <x v="7"/>
    <s v="BC"/>
    <s v="FRTH"/>
    <s v="TOMM"/>
    <s v="N"/>
    <n v="0.29009287925696592"/>
    <m/>
  </r>
  <r>
    <s v="T"/>
    <n v="4.0999999999999996"/>
    <n v="20171204"/>
    <s v="CDFO"/>
    <s v="CDFO"/>
    <n v="3"/>
    <s v="184124"/>
    <n v="0"/>
    <m/>
    <m/>
    <s v="D"/>
    <s v="032000H00000389"/>
    <n v="1"/>
    <n v="3"/>
    <x v="34"/>
    <n v="20000523"/>
    <n v="20000529"/>
    <s v="2FS  LWFRR0107"/>
    <s v="2FS  LWFRH0107"/>
    <s v="2FS  LWFRS0107"/>
    <x v="1"/>
    <s v="H"/>
    <s v="P"/>
    <m/>
    <n v="6.2"/>
    <m/>
    <s v="N"/>
    <n v="5000"/>
    <n v="24469"/>
    <m/>
    <m/>
    <n v="0"/>
    <n v="129716"/>
    <n v="5000"/>
    <n v="433"/>
    <s v="B"/>
    <n v="1.7399999999999999E-2"/>
    <n v="29"/>
    <n v="2008"/>
    <m/>
    <s v="ADCWT. SEE 184126/28/30. COMPARE TO CWT ONLY 184123/25/27/29.THERMAL MASS MARK"/>
    <s v="R-Chilliwack R"/>
    <s v="H-Chilliwack River H"/>
    <x v="9"/>
    <s v="BC"/>
    <s v="FRTH"/>
    <s v="LWFR"/>
    <s v="N"/>
    <n v="5.3012383015243776"/>
    <m/>
  </r>
  <r>
    <s v="T"/>
    <n v="4.0999999999999996"/>
    <n v="20171204"/>
    <s v="CDFO"/>
    <s v="CDFO"/>
    <n v="3"/>
    <s v="184125"/>
    <n v="0"/>
    <m/>
    <m/>
    <s v="D"/>
    <s v="032000H00000389"/>
    <n v="1"/>
    <n v="3"/>
    <x v="34"/>
    <n v="20000523"/>
    <n v="20000529"/>
    <s v="2FS  LWFRR0107"/>
    <s v="2FS  LWFRH0107"/>
    <s v="2FS  LWFRS0107"/>
    <x v="1"/>
    <s v="H"/>
    <s v="P"/>
    <m/>
    <n v="6.2"/>
    <m/>
    <s v="N"/>
    <n v="0"/>
    <n v="24000"/>
    <m/>
    <m/>
    <n v="0"/>
    <n v="130661"/>
    <m/>
    <m/>
    <s v="B"/>
    <n v="3.7900000000000003E-2"/>
    <n v="36"/>
    <n v="1952"/>
    <m/>
    <s v="CWT ONLY. SEE 184123/27/29. COMPARE TO ADCWT 184124/26/28/30.THERMAL MASS MARK"/>
    <s v="R-Chilliwack R"/>
    <s v="H-Chilliwack River H"/>
    <x v="9"/>
    <s v="BC"/>
    <s v="FRTH"/>
    <s v="LWFR"/>
    <s v="N"/>
    <n v="5.4442083333333331"/>
    <m/>
  </r>
  <r>
    <s v="T"/>
    <n v="4.0999999999999996"/>
    <n v="20171204"/>
    <s v="CDFO"/>
    <s v="CDFO"/>
    <n v="3"/>
    <s v="184126"/>
    <n v="0"/>
    <m/>
    <m/>
    <s v="D"/>
    <s v="032000H00000389"/>
    <n v="1"/>
    <n v="3"/>
    <x v="34"/>
    <n v="20000523"/>
    <n v="20000529"/>
    <s v="2FS  LWFRR0107"/>
    <s v="2FS  LWFRH0107"/>
    <s v="2FS  LWFRS0107"/>
    <x v="1"/>
    <s v="H"/>
    <s v="P"/>
    <m/>
    <n v="6.2"/>
    <m/>
    <s v="N"/>
    <n v="5000"/>
    <n v="24464"/>
    <m/>
    <m/>
    <n v="0"/>
    <n v="129716"/>
    <n v="5000"/>
    <n v="433"/>
    <s v="B"/>
    <n v="1.7399999999999999E-2"/>
    <n v="29"/>
    <n v="2008"/>
    <m/>
    <s v="ADCWT. SEE 184124/28/30. COMPARE TO CWT ONLY 184123/25/27/29.THERMAL MASS MARK"/>
    <s v="R-Chilliwack R"/>
    <s v="H-Chilliwack River H"/>
    <x v="9"/>
    <s v="BC"/>
    <s v="FRTH"/>
    <s v="LWFR"/>
    <s v="N"/>
    <n v="5.3023217789404837"/>
    <m/>
  </r>
  <r>
    <s v="T"/>
    <n v="4.0999999999999996"/>
    <n v="20171204"/>
    <s v="CDFO"/>
    <s v="CDFO"/>
    <n v="3"/>
    <s v="184127"/>
    <n v="0"/>
    <m/>
    <m/>
    <s v="D"/>
    <s v="032000H00000389"/>
    <n v="1"/>
    <n v="3"/>
    <x v="34"/>
    <n v="20000523"/>
    <n v="20000529"/>
    <s v="2FS  LWFRR0107"/>
    <s v="2FS  LWFRH0107"/>
    <s v="2FS  LWFRS0107"/>
    <x v="1"/>
    <s v="H"/>
    <s v="P"/>
    <m/>
    <n v="6.2"/>
    <m/>
    <s v="N"/>
    <n v="0"/>
    <n v="24025"/>
    <m/>
    <m/>
    <n v="0"/>
    <n v="128043"/>
    <m/>
    <m/>
    <s v="B"/>
    <n v="3.7900000000000003E-2"/>
    <n v="36"/>
    <n v="1952"/>
    <m/>
    <s v="CWT ONLY. SEE 184123/25/29. COMPARE TO ADCWT 184124/26/28/30.THERMAL MASS MARK"/>
    <s v="R-Chilliwack R"/>
    <s v="H-Chilliwack River H"/>
    <x v="9"/>
    <s v="BC"/>
    <s v="FRTH"/>
    <s v="LWFR"/>
    <s v="N"/>
    <n v="5.3295733610822058"/>
    <m/>
  </r>
  <r>
    <s v="T"/>
    <n v="4.0999999999999996"/>
    <n v="20171204"/>
    <s v="CDFO"/>
    <s v="CDFO"/>
    <n v="3"/>
    <s v="184128"/>
    <n v="0"/>
    <m/>
    <m/>
    <s v="D"/>
    <s v="032000H00000389"/>
    <n v="1"/>
    <n v="3"/>
    <x v="34"/>
    <n v="20000523"/>
    <n v="20000529"/>
    <s v="2FS  LWFRR0107"/>
    <s v="2FS  LWFRH0107"/>
    <s v="2FS  LWFRS0107"/>
    <x v="1"/>
    <s v="H"/>
    <s v="P"/>
    <m/>
    <n v="6.2"/>
    <m/>
    <s v="N"/>
    <n v="5000"/>
    <n v="24501"/>
    <m/>
    <m/>
    <n v="0"/>
    <n v="127098"/>
    <n v="5000"/>
    <n v="434"/>
    <s v="B"/>
    <n v="1.7399999999999999E-2"/>
    <n v="29"/>
    <n v="2008"/>
    <m/>
    <s v="ADCWT. SEE 184124/26/30. COMPARE TO CWT ONLY 184123/25/27/29.THERMAL MASS MARK"/>
    <s v="R-Chilliwack R"/>
    <s v="H-Chilliwack River H"/>
    <x v="9"/>
    <s v="BC"/>
    <s v="FRTH"/>
    <s v="LWFR"/>
    <s v="N"/>
    <n v="5.1874617362556634"/>
    <m/>
  </r>
  <r>
    <s v="T"/>
    <n v="4.0999999999999996"/>
    <n v="20171204"/>
    <s v="CDFO"/>
    <s v="CDFO"/>
    <n v="3"/>
    <s v="184130"/>
    <n v="0"/>
    <m/>
    <m/>
    <s v="D"/>
    <s v="032000H00000389"/>
    <n v="1"/>
    <n v="3"/>
    <x v="34"/>
    <n v="20000523"/>
    <n v="20000529"/>
    <s v="2FS  LWFRR0107"/>
    <s v="2FS  LWFRH0107"/>
    <s v="2FS  LWFRS0107"/>
    <x v="1"/>
    <s v="H"/>
    <s v="P"/>
    <m/>
    <n v="6.2"/>
    <m/>
    <s v="N"/>
    <n v="5000"/>
    <n v="24469"/>
    <m/>
    <m/>
    <n v="0"/>
    <n v="127098"/>
    <n v="5000"/>
    <n v="433"/>
    <s v="B"/>
    <n v="1.7399999999999999E-2"/>
    <n v="29"/>
    <n v="2008"/>
    <m/>
    <s v="ADCWT. SEE 184124/26/28. COMPARE TO CWT ONLY 184123/25/27/29.THERMAL MASS MARK"/>
    <s v="R-Chilliwack R"/>
    <s v="H-Chilliwack River H"/>
    <x v="9"/>
    <s v="BC"/>
    <s v="FRTH"/>
    <s v="LWFR"/>
    <s v="N"/>
    <n v="5.1942457803751685"/>
    <m/>
  </r>
  <r>
    <s v="T"/>
    <n v="4.0999999999999996"/>
    <n v="20171204"/>
    <s v="CDFO"/>
    <s v="CDFO"/>
    <n v="3"/>
    <s v="184134"/>
    <n v="0"/>
    <m/>
    <m/>
    <m/>
    <m/>
    <n v="1"/>
    <n v="3"/>
    <x v="33"/>
    <n v="20010606"/>
    <n v="20010606"/>
    <s v="2FS  LWFRR0244"/>
    <s v="2FS  LWFRH0150"/>
    <s v="2FS  LWFRS0229"/>
    <x v="1"/>
    <s v="H"/>
    <s v="B"/>
    <m/>
    <n v="5.2"/>
    <n v="79"/>
    <s v="N"/>
    <n v="5000"/>
    <n v="25075"/>
    <m/>
    <m/>
    <n v="0"/>
    <n v="36279"/>
    <n v="5000"/>
    <n v="108"/>
    <s v="B"/>
    <n v="4.3E-3"/>
    <n v="2"/>
    <n v="500"/>
    <m/>
    <s v="16% STAVE STOCK, 84% HARRISON TRANSPLANT. SEE ALSO 184135."/>
    <s v="R-Stave R"/>
    <s v="H-Inch Creek H"/>
    <x v="14"/>
    <s v="BC"/>
    <s v="FRTH"/>
    <s v="LWFR"/>
    <s v="N"/>
    <n v="1.4468195413758724"/>
    <m/>
  </r>
  <r>
    <s v="T"/>
    <n v="4.0999999999999996"/>
    <n v="20171204"/>
    <s v="CDFO"/>
    <s v="CDFO"/>
    <n v="3"/>
    <s v="185263"/>
    <n v="12"/>
    <m/>
    <m/>
    <m/>
    <m/>
    <n v="1"/>
    <n v="3"/>
    <x v="22"/>
    <n v="20070604"/>
    <n v="20070604"/>
    <s v="2FS  LWFRR0229"/>
    <s v="2FS  LWFRH0154"/>
    <s v="2FS  LWFRS0229"/>
    <x v="1"/>
    <s v="H"/>
    <s v="P"/>
    <m/>
    <n v="5.8"/>
    <n v="82"/>
    <s v="N"/>
    <n v="5000"/>
    <n v="25965"/>
    <m/>
    <m/>
    <n v="5000"/>
    <n v="21"/>
    <m/>
    <m/>
    <m/>
    <n v="8.0000000000000004E-4"/>
    <n v="1"/>
    <n v="1259"/>
    <m/>
    <m/>
    <s v="R-Harrison R"/>
    <s v="H-Chehalis River H"/>
    <x v="14"/>
    <s v="BC"/>
    <s v="FRTH"/>
    <s v="LWFR"/>
    <s v="N"/>
    <n v="8.0878105141536682E-4"/>
    <m/>
  </r>
  <r>
    <s v="T"/>
    <n v="4.0999999999999996"/>
    <n v="20171204"/>
    <s v="CDFO"/>
    <s v="CDFO"/>
    <n v="3"/>
    <s v="185557"/>
    <n v="12"/>
    <m/>
    <m/>
    <m/>
    <m/>
    <n v="1"/>
    <n v="3"/>
    <x v="27"/>
    <n v="20080603"/>
    <n v="20080603"/>
    <s v="2FS  LWFRR0229"/>
    <s v="2FS  LWFRH0154"/>
    <s v="2FS  LWFRS0229"/>
    <x v="1"/>
    <s v="H"/>
    <s v="P"/>
    <m/>
    <n v="5.42"/>
    <m/>
    <s v="N"/>
    <n v="5000"/>
    <n v="25630"/>
    <m/>
    <m/>
    <n v="5000"/>
    <n v="311"/>
    <m/>
    <m/>
    <m/>
    <n v="1.2E-2"/>
    <m/>
    <n v="500"/>
    <m/>
    <s v="RELEASED AT LOG DUMP ON CHEHALIS NATIVE RESERVE."/>
    <s v="R-Harrison R"/>
    <s v="H-Chehalis River H"/>
    <x v="14"/>
    <s v="BC"/>
    <s v="FRTH"/>
    <s v="LWFR"/>
    <s v="N"/>
    <n v="1.2134217713616856E-2"/>
    <m/>
  </r>
  <r>
    <s v="T"/>
    <n v="4.0999999999999996"/>
    <n v="20171204"/>
    <s v="CDFO"/>
    <s v="CDFO"/>
    <n v="3"/>
    <s v="185558"/>
    <n v="12"/>
    <m/>
    <m/>
    <m/>
    <m/>
    <n v="1"/>
    <n v="3"/>
    <x v="27"/>
    <n v="20080603"/>
    <n v="20080603"/>
    <s v="2FS  LWFRR0229"/>
    <s v="2FS  LWFRH0154"/>
    <s v="2FS  LWFRS0229"/>
    <x v="1"/>
    <s v="H"/>
    <s v="P"/>
    <m/>
    <n v="5.45"/>
    <m/>
    <s v="N"/>
    <n v="5000"/>
    <n v="25635"/>
    <m/>
    <m/>
    <n v="5000"/>
    <n v="259"/>
    <m/>
    <m/>
    <m/>
    <n v="0.01"/>
    <n v="1"/>
    <n v="500"/>
    <m/>
    <s v="RELEASED AT LOG DUMP ON CHEHALIS NATIVE RESERVE."/>
    <s v="R-Harrison R"/>
    <s v="H-Chehalis River H"/>
    <x v="14"/>
    <s v="BC"/>
    <s v="FRTH"/>
    <s v="LWFR"/>
    <s v="N"/>
    <n v="1.0103374292958845E-2"/>
    <m/>
  </r>
  <r>
    <s v="T"/>
    <n v="4.0999999999999996"/>
    <n v="20171204"/>
    <s v="CDFO"/>
    <s v="CDFO"/>
    <n v="3"/>
    <s v="185607"/>
    <n v="12"/>
    <m/>
    <m/>
    <s v="D"/>
    <s v="032007H00000394"/>
    <n v="1"/>
    <n v="3"/>
    <x v="22"/>
    <n v="20070516"/>
    <n v="20070523"/>
    <s v="2FS  LWFRR0107"/>
    <s v="2FS  LWFRH0107"/>
    <s v="2FS  LWFRS0107"/>
    <x v="1"/>
    <s v="H"/>
    <s v="P"/>
    <m/>
    <n v="5.93"/>
    <m/>
    <s v="N"/>
    <n v="0"/>
    <n v="24608"/>
    <m/>
    <m/>
    <n v="0"/>
    <n v="133083"/>
    <m/>
    <m/>
    <s v="B"/>
    <n v="5.1999999999999998E-3"/>
    <n v="42"/>
    <n v="604"/>
    <m/>
    <s v="DIT: CWT ONLY. SEE 185609, 185657-59, 185706, 185708, 185710."/>
    <s v="R-Chilliwack R"/>
    <s v="H-Chilliwack River H"/>
    <x v="9"/>
    <s v="BC"/>
    <s v="FRTH"/>
    <s v="LWFR"/>
    <s v="N"/>
    <n v="5.4081193107932384"/>
    <m/>
  </r>
  <r>
    <s v="T"/>
    <n v="4.0999999999999996"/>
    <n v="20171204"/>
    <s v="CDFO"/>
    <s v="CDFO"/>
    <n v="3"/>
    <s v="185608"/>
    <n v="12"/>
    <m/>
    <m/>
    <m/>
    <m/>
    <n v="1"/>
    <n v="2"/>
    <x v="21"/>
    <n v="20040509"/>
    <n v="20040512"/>
    <s v="2FS  TOMFR0161"/>
    <s v="2FS  TOMFH1958"/>
    <s v="2FS  TOMFS0161"/>
    <x v="1"/>
    <s v="H"/>
    <s v="P"/>
    <m/>
    <n v="5.81"/>
    <n v="79"/>
    <s v="N"/>
    <n v="5000"/>
    <n v="20478"/>
    <m/>
    <m/>
    <n v="0"/>
    <n v="174784"/>
    <n v="5000"/>
    <n v="1078"/>
    <s v="B"/>
    <n v="0.05"/>
    <n v="31"/>
    <n v="100"/>
    <m/>
    <s v="ADCWT (NO LONGER DI TAGGING). SEE ALSO 185207 AND 185426."/>
    <s v="R-Shuswap R Low"/>
    <s v="H-Shuswap River, Middle,"/>
    <x v="1"/>
    <s v="BC"/>
    <s v="FRTH"/>
    <s v="TOMF"/>
    <s v="N"/>
    <n v="8.5352085164566844"/>
    <m/>
  </r>
  <r>
    <s v="T"/>
    <n v="4.0999999999999996"/>
    <n v="20171204"/>
    <s v="CDFO"/>
    <s v="CDFO"/>
    <n v="3"/>
    <s v="185609"/>
    <n v="12"/>
    <m/>
    <m/>
    <s v="D"/>
    <s v="032007H00000394"/>
    <n v="1"/>
    <n v="3"/>
    <x v="22"/>
    <n v="20070516"/>
    <n v="20070523"/>
    <s v="2FS  LWFRR0107"/>
    <s v="2FS  LWFRH0107"/>
    <s v="2FS  LWFRS0107"/>
    <x v="1"/>
    <s v="H"/>
    <s v="P"/>
    <m/>
    <n v="5.93"/>
    <m/>
    <s v="N"/>
    <n v="0"/>
    <n v="24675"/>
    <m/>
    <m/>
    <n v="0"/>
    <n v="133578"/>
    <m/>
    <m/>
    <s v="B"/>
    <n v="5.8999999999999999E-3"/>
    <n v="36"/>
    <n v="528"/>
    <m/>
    <s v="DIT: CWT ONLY. SEE 185607, 185657-59, 185706, 185708, 185710"/>
    <s v="R-Chilliwack R"/>
    <s v="H-Chilliwack River H"/>
    <x v="9"/>
    <s v="BC"/>
    <s v="FRTH"/>
    <s v="LWFR"/>
    <s v="N"/>
    <n v="5.4134954407294833"/>
    <m/>
  </r>
  <r>
    <s v="T"/>
    <n v="4.0999999999999996"/>
    <n v="20171204"/>
    <s v="CDFO"/>
    <s v="CDFO"/>
    <n v="3"/>
    <s v="185612"/>
    <n v="12"/>
    <m/>
    <m/>
    <m/>
    <m/>
    <n v="1"/>
    <n v="3"/>
    <x v="27"/>
    <n v="20080604"/>
    <n v="20080604"/>
    <s v="2FS  LWFRR0229"/>
    <s v="2FS  LWFRH0154"/>
    <s v="2FS  LWFRS0229"/>
    <x v="1"/>
    <s v="H"/>
    <s v="P"/>
    <m/>
    <n v="5.28"/>
    <m/>
    <s v="N"/>
    <n v="5000"/>
    <n v="25727"/>
    <m/>
    <m/>
    <n v="5000"/>
    <n v="260"/>
    <m/>
    <m/>
    <m/>
    <n v="0.01"/>
    <n v="1"/>
    <n v="500"/>
    <m/>
    <s v="RELEASED AT LOG DUMP ON CHEHALIS NATIVE RESERVE."/>
    <s v="R-Harrison R"/>
    <s v="H-Chehalis River H"/>
    <x v="14"/>
    <s v="BC"/>
    <s v="FRTH"/>
    <s v="LWFR"/>
    <s v="N"/>
    <n v="1.010611419909045E-2"/>
    <m/>
  </r>
  <r>
    <s v="T"/>
    <n v="4.0999999999999996"/>
    <n v="20171204"/>
    <s v="CDFO"/>
    <s v="CDFO"/>
    <n v="3"/>
    <s v="185621"/>
    <n v="12"/>
    <m/>
    <m/>
    <m/>
    <m/>
    <n v="1"/>
    <n v="1"/>
    <x v="14"/>
    <n v="20060515"/>
    <n v="20060515"/>
    <s v="2FS  LWFRR5891"/>
    <s v="2FS  LWFRH0107"/>
    <s v="2FS  LWFRS0107"/>
    <x v="1"/>
    <s v="H"/>
    <s v="P"/>
    <m/>
    <n v="3.44"/>
    <m/>
    <s v="N"/>
    <n v="5000"/>
    <n v="2992"/>
    <m/>
    <m/>
    <n v="5000"/>
    <n v="770"/>
    <m/>
    <m/>
    <m/>
    <m/>
    <m/>
    <m/>
    <m/>
    <s v="SMALL (2.0G) WERE CLIPPED ONLY, LARGE (3.81G) CLIP&amp;CWT"/>
    <s v="R-Cent/Bulbeard Ch"/>
    <s v="H-Chilliwack River H"/>
    <x v="9"/>
    <s v="BC"/>
    <s v="FRTH"/>
    <s v="LWFR"/>
    <s v="N"/>
    <n v="0.25735294117647056"/>
    <m/>
  </r>
  <r>
    <s v="T"/>
    <n v="4.0999999999999996"/>
    <n v="20171204"/>
    <s v="CDFO"/>
    <s v="CDFO"/>
    <n v="3"/>
    <s v="024229"/>
    <n v="0"/>
    <m/>
    <m/>
    <m/>
    <m/>
    <n v="1"/>
    <n v="1"/>
    <x v="9"/>
    <n v="19870409"/>
    <n v="19870411"/>
    <s v="2FS  UPFRR3175"/>
    <s v="2FS  UPFRH0155"/>
    <s v="2FS  UPFRS3175"/>
    <x v="1"/>
    <s v="H"/>
    <s v="P"/>
    <m/>
    <n v="4.5"/>
    <m/>
    <s v="N"/>
    <n v="5000"/>
    <n v="26705"/>
    <m/>
    <m/>
    <n v="0"/>
    <n v="84360"/>
    <n v="5000"/>
    <n v="74"/>
    <m/>
    <n v="2.8E-3"/>
    <n v="2"/>
    <m/>
    <m/>
    <m/>
    <s v="R-Swift R/UPFR"/>
    <s v="H-Quesnel River H"/>
    <x v="51"/>
    <s v="BC"/>
    <s v="FRTH"/>
    <s v="UPFR"/>
    <s v="N"/>
    <n v="3.1589589964426139"/>
    <m/>
  </r>
  <r>
    <s v="T"/>
    <n v="4.0999999999999996"/>
    <n v="20171204"/>
    <s v="CDFO"/>
    <s v="CDFO"/>
    <n v="3"/>
    <s v="024230"/>
    <n v="0"/>
    <m/>
    <m/>
    <m/>
    <m/>
    <n v="1"/>
    <n v="1"/>
    <x v="9"/>
    <n v="19870409"/>
    <n v="19870411"/>
    <s v="2FS  UPFRR3175"/>
    <s v="2FS  UPFRH0155"/>
    <s v="2FS  UPFRS3175"/>
    <x v="1"/>
    <s v="H"/>
    <s v="P"/>
    <m/>
    <n v="4.5"/>
    <m/>
    <s v="N"/>
    <n v="5000"/>
    <n v="26698"/>
    <m/>
    <m/>
    <n v="0"/>
    <n v="84337"/>
    <n v="5000"/>
    <n v="159"/>
    <m/>
    <n v="5.8999999999999999E-3"/>
    <n v="2"/>
    <m/>
    <m/>
    <m/>
    <s v="R-Swift R/UPFR"/>
    <s v="H-Quesnel River H"/>
    <x v="51"/>
    <s v="BC"/>
    <s v="FRTH"/>
    <s v="UPFR"/>
    <s v="N"/>
    <n v="3.1589257622293805"/>
    <m/>
  </r>
  <r>
    <s v="T"/>
    <n v="4.0999999999999996"/>
    <n v="20171204"/>
    <s v="CDFO"/>
    <s v="CDFO"/>
    <n v="3"/>
    <s v="024231"/>
    <n v="0"/>
    <m/>
    <m/>
    <m/>
    <m/>
    <n v="1"/>
    <n v="1"/>
    <x v="9"/>
    <n v="19870409"/>
    <n v="19870411"/>
    <s v="2FS  UPFRR3175"/>
    <s v="2FS  UPFRH0155"/>
    <s v="2FS  UPFRS3175"/>
    <x v="1"/>
    <s v="H"/>
    <s v="P"/>
    <m/>
    <n v="4.5"/>
    <m/>
    <s v="N"/>
    <n v="5000"/>
    <n v="26777"/>
    <m/>
    <m/>
    <n v="0"/>
    <n v="84587"/>
    <m/>
    <m/>
    <m/>
    <m/>
    <n v="2"/>
    <m/>
    <m/>
    <m/>
    <s v="R-Swift R/UPFR"/>
    <s v="H-Quesnel River H"/>
    <x v="51"/>
    <s v="BC"/>
    <s v="FRTH"/>
    <s v="UPFR"/>
    <s v="N"/>
    <n v="3.1589423759196325"/>
    <m/>
  </r>
  <r>
    <s v="T"/>
    <n v="4.0999999999999996"/>
    <n v="20171204"/>
    <s v="CDFO"/>
    <s v="CDFO"/>
    <n v="3"/>
    <s v="023548"/>
    <n v="0"/>
    <m/>
    <m/>
    <m/>
    <m/>
    <n v="1"/>
    <n v="2"/>
    <x v="3"/>
    <n v="19860428"/>
    <n v="19860430"/>
    <s v="2FS  TOMFR0161"/>
    <s v="2FS  TOMFH1958"/>
    <s v="2FS  TOMFS0161"/>
    <x v="2"/>
    <s v="H"/>
    <s v="B"/>
    <m/>
    <n v="2.4"/>
    <m/>
    <s v="N"/>
    <n v="5000"/>
    <n v="20568"/>
    <m/>
    <m/>
    <n v="0"/>
    <n v="4540"/>
    <n v="5000"/>
    <n v="617"/>
    <m/>
    <n v="2.9100000000000001E-2"/>
    <n v="4"/>
    <m/>
    <m/>
    <s v="TIME OF RELEASE:EARLY SEE 023549"/>
    <s v="R-Shuswap R Low"/>
    <s v="H-Shuswap River, Middle,"/>
    <x v="1"/>
    <s v="BC"/>
    <s v="FRTH"/>
    <s v="TOMF"/>
    <s v="N"/>
    <n v="0.22073123298327499"/>
    <m/>
  </r>
  <r>
    <s v="T"/>
    <n v="4.0999999999999996"/>
    <n v="20171204"/>
    <s v="CDFO"/>
    <s v="CDFO"/>
    <n v="3"/>
    <s v="025835"/>
    <n v="0"/>
    <m/>
    <m/>
    <m/>
    <m/>
    <n v="1"/>
    <n v="2"/>
    <x v="17"/>
    <n v="19890509"/>
    <n v="19890511"/>
    <s v="2FS  TOMFR0188"/>
    <s v="2FS  TOMFH0162"/>
    <s v="2FS  TOMFS0188"/>
    <x v="1"/>
    <s v="H"/>
    <s v="P"/>
    <m/>
    <n v="5.8"/>
    <n v="79"/>
    <s v="N"/>
    <n v="5000"/>
    <n v="24446"/>
    <m/>
    <m/>
    <n v="0"/>
    <n v="174297"/>
    <n v="5000"/>
    <n v="106"/>
    <s v="B"/>
    <n v="4.3E-3"/>
    <n v="1"/>
    <m/>
    <m/>
    <m/>
    <s v="R-Thompson R N"/>
    <s v="H-Clearwater River, Up, H"/>
    <x v="40"/>
    <s v="BC"/>
    <s v="FRTH"/>
    <s v="TOMF"/>
    <s v="N"/>
    <n v="7.1298780986664481"/>
    <m/>
  </r>
  <r>
    <s v="T"/>
    <n v="4.0999999999999996"/>
    <n v="20171204"/>
    <s v="CDFO"/>
    <s v="CDFO"/>
    <n v="3"/>
    <s v="184511"/>
    <n v="0"/>
    <m/>
    <m/>
    <s v="D"/>
    <s v="032001H00001804"/>
    <n v="1"/>
    <n v="2"/>
    <x v="33"/>
    <n v="20010515"/>
    <n v="20010518"/>
    <s v="2FS  TOMFR0161"/>
    <s v="2FS  TOMFH1958"/>
    <s v="2FS  TOMFS0161"/>
    <x v="1"/>
    <s v="H"/>
    <s v="P"/>
    <m/>
    <n v="6.38"/>
    <n v="82"/>
    <s v="N"/>
    <n v="0"/>
    <n v="25968"/>
    <m/>
    <m/>
    <n v="0"/>
    <n v="803"/>
    <m/>
    <m/>
    <m/>
    <n v="0.03"/>
    <n v="37"/>
    <n v="100"/>
    <m/>
    <s v="DOUBLE INDEX CWT ONLY. SEE ALSO 184508-10. COMPARE TO ADCWT 184504-07."/>
    <s v="R-Shuswap R Low"/>
    <s v="H-Shuswap River, Middle,"/>
    <x v="1"/>
    <s v="BC"/>
    <s v="FRTH"/>
    <s v="TOMF"/>
    <s v="N"/>
    <n v="3.0922674060382009E-2"/>
    <m/>
  </r>
  <r>
    <s v="T"/>
    <n v="4.0999999999999996"/>
    <n v="20171204"/>
    <s v="CDFO"/>
    <s v="CDFO"/>
    <n v="3"/>
    <s v="185403"/>
    <n v="12"/>
    <m/>
    <m/>
    <m/>
    <m/>
    <n v="1"/>
    <n v="1"/>
    <x v="21"/>
    <n v="20050415"/>
    <n v="20050415"/>
    <s v="2FS  UPFRR1890"/>
    <s v="2FS  UPFRH0270"/>
    <s v="2FS  UPFRS1890"/>
    <x v="3"/>
    <s v="H"/>
    <s v="P"/>
    <m/>
    <n v="12.46"/>
    <n v="101"/>
    <s v="N"/>
    <n v="5000"/>
    <n v="24949"/>
    <m/>
    <m/>
    <n v="5000"/>
    <n v="125"/>
    <n v="0"/>
    <n v="77"/>
    <s v="B"/>
    <n v="5.0000000000000001E-3"/>
    <n v="1"/>
    <n v="100"/>
    <m/>
    <s v="SEE ALSO 185404"/>
    <s v="R-Dome Cr"/>
    <s v="H-Penny H"/>
    <x v="15"/>
    <s v="BC"/>
    <s v="FRTH"/>
    <s v="UPFR"/>
    <s v="N"/>
    <n v="5.0102208505350913E-3"/>
    <m/>
  </r>
  <r>
    <s v="T"/>
    <n v="4.0999999999999996"/>
    <n v="20171204"/>
    <s v="CDFO"/>
    <s v="CDFO"/>
    <n v="3"/>
    <s v="025827"/>
    <n v="0"/>
    <m/>
    <m/>
    <m/>
    <m/>
    <n v="1"/>
    <n v="2"/>
    <x v="17"/>
    <n v="19890406"/>
    <n v="19890407"/>
    <s v="2FS  TOMFR0161"/>
    <s v="2FS  TOMFH1958"/>
    <s v="2FS  TOMFS0161"/>
    <x v="2"/>
    <s v="H"/>
    <s v="B"/>
    <m/>
    <n v="2.8"/>
    <n v="65"/>
    <s v="N"/>
    <n v="5000"/>
    <n v="25212"/>
    <m/>
    <m/>
    <n v="0"/>
    <n v="374788"/>
    <m/>
    <m/>
    <s v="W"/>
    <m/>
    <n v="1"/>
    <m/>
    <m/>
    <s v="TIME OF RELEASE: EARLY RELEASE"/>
    <s v="R-Shuswap R Low"/>
    <s v="H-Shuswap River, Middle,"/>
    <x v="1"/>
    <s v="BC"/>
    <s v="FRTH"/>
    <s v="TOMF"/>
    <s v="N"/>
    <n v="14.865460891638902"/>
    <m/>
  </r>
  <r>
    <s v="T"/>
    <n v="4.0999999999999996"/>
    <n v="20171204"/>
    <s v="CDFO"/>
    <s v="CDFO"/>
    <n v="3"/>
    <s v="025828"/>
    <n v="0"/>
    <m/>
    <m/>
    <m/>
    <m/>
    <n v="1"/>
    <n v="2"/>
    <x v="17"/>
    <n v="19890517"/>
    <n v="19890518"/>
    <s v="2FS  TOMFR0161"/>
    <s v="2FS  TOMFH1958"/>
    <s v="2FS  TOMFS0161"/>
    <x v="1"/>
    <s v="H"/>
    <s v="B"/>
    <m/>
    <n v="5.4"/>
    <n v="81"/>
    <s v="N"/>
    <n v="5000"/>
    <n v="25161"/>
    <m/>
    <m/>
    <n v="0"/>
    <n v="418479"/>
    <m/>
    <m/>
    <s v="W"/>
    <m/>
    <n v="1"/>
    <m/>
    <m/>
    <s v="TIME OF RELEASE: LATE RELEASE"/>
    <s v="R-Shuswap R Low"/>
    <s v="H-Shuswap River, Middle,"/>
    <x v="1"/>
    <s v="BC"/>
    <s v="FRTH"/>
    <s v="TOMF"/>
    <s v="N"/>
    <n v="16.632049600572316"/>
    <m/>
  </r>
  <r>
    <s v="T"/>
    <n v="4.0999999999999996"/>
    <n v="20171204"/>
    <s v="CDFO"/>
    <s v="CDFO"/>
    <n v="3"/>
    <s v="025834"/>
    <n v="0"/>
    <m/>
    <m/>
    <m/>
    <m/>
    <n v="1"/>
    <n v="2"/>
    <x v="17"/>
    <n v="19890509"/>
    <n v="19890511"/>
    <s v="2FS  TOMFR0188"/>
    <s v="2FS  TOMFH0162"/>
    <s v="2FS  TOMFS0188"/>
    <x v="1"/>
    <s v="H"/>
    <s v="P"/>
    <m/>
    <n v="5.8"/>
    <n v="79"/>
    <s v="N"/>
    <n v="5000"/>
    <n v="24416"/>
    <m/>
    <m/>
    <n v="0"/>
    <n v="174148"/>
    <n v="5000"/>
    <n v="115"/>
    <s v="B"/>
    <n v="4.7000000000000002E-3"/>
    <n v="1"/>
    <m/>
    <m/>
    <m/>
    <s v="R-Thompson R N"/>
    <s v="H-Clearwater River, Up, H"/>
    <x v="40"/>
    <s v="BC"/>
    <s v="FRTH"/>
    <s v="TOMF"/>
    <s v="N"/>
    <n v="7.1325360419397112"/>
    <m/>
  </r>
  <r>
    <s v="T"/>
    <n v="4.0999999999999996"/>
    <n v="20171204"/>
    <s v="CDFO"/>
    <s v="CDFO"/>
    <n v="3"/>
    <s v="180341"/>
    <n v="0"/>
    <m/>
    <m/>
    <m/>
    <m/>
    <n v="1"/>
    <n v="2"/>
    <x v="13"/>
    <n v="19920415"/>
    <n v="19920416"/>
    <s v="2FS  TOMFR0161"/>
    <s v="2FS  TOMFH1958"/>
    <s v="2FS  TOMFS0161"/>
    <x v="1"/>
    <s v="H"/>
    <s v="P"/>
    <m/>
    <n v="4.8"/>
    <n v="72"/>
    <s v="N"/>
    <n v="5000"/>
    <n v="50589"/>
    <m/>
    <m/>
    <n v="0"/>
    <n v="190174"/>
    <n v="5000"/>
    <n v="357"/>
    <s v="W"/>
    <n v="7.0000000000000001E-3"/>
    <n v="15"/>
    <n v="2000"/>
    <m/>
    <m/>
    <s v="R-Shuswap R Low"/>
    <s v="H-Shuswap River, Middle,"/>
    <x v="1"/>
    <s v="BC"/>
    <s v="FRTH"/>
    <s v="TOMF"/>
    <s v="N"/>
    <n v="3.7591966633062524"/>
    <m/>
  </r>
  <r>
    <s v="T"/>
    <n v="4.0999999999999996"/>
    <n v="20171204"/>
    <s v="CDFO"/>
    <s v="CDFO"/>
    <n v="3"/>
    <s v="180349"/>
    <n v="0"/>
    <m/>
    <m/>
    <m/>
    <m/>
    <n v="1"/>
    <n v="1"/>
    <x v="13"/>
    <n v="19920331"/>
    <n v="19920430"/>
    <s v="2FS  TOMMR0252"/>
    <s v="2FS  TOMMH0160"/>
    <s v="2FS  TOMMS0252"/>
    <x v="1"/>
    <s v="H"/>
    <s v="P"/>
    <m/>
    <n v="3.9"/>
    <n v="70"/>
    <s v="N"/>
    <n v="5000"/>
    <n v="74949"/>
    <m/>
    <m/>
    <n v="0"/>
    <n v="77450"/>
    <n v="5000"/>
    <n v="452"/>
    <s v="W"/>
    <n v="6.0000000000000001E-3"/>
    <n v="1"/>
    <n v="800"/>
    <m/>
    <m/>
    <s v="R-Bonaparte R"/>
    <s v="H-Spius Creek H"/>
    <x v="4"/>
    <s v="BC"/>
    <s v="FRTH"/>
    <s v="TOMM"/>
    <s v="N"/>
    <n v="1.033369357829991"/>
    <m/>
  </r>
  <r>
    <s v="T"/>
    <n v="4.0999999999999996"/>
    <n v="20171204"/>
    <s v="CDFO"/>
    <s v="CDFO"/>
    <n v="3"/>
    <s v="180350"/>
    <n v="0"/>
    <m/>
    <m/>
    <m/>
    <m/>
    <n v="1"/>
    <n v="2"/>
    <x v="13"/>
    <n v="19920701"/>
    <n v="19920702"/>
    <s v="2FS  TOMFR0162"/>
    <s v="2FS  TOMFH0162"/>
    <s v="2FS  TOMFS0162"/>
    <x v="1"/>
    <s v="H"/>
    <s v="B"/>
    <m/>
    <n v="8.1"/>
    <n v="88"/>
    <s v="N"/>
    <n v="5000"/>
    <n v="75494"/>
    <m/>
    <m/>
    <n v="0"/>
    <n v="35226"/>
    <m/>
    <m/>
    <s v="B"/>
    <m/>
    <n v="20"/>
    <n v="200"/>
    <m/>
    <s v="POST FRESHET RELEASE"/>
    <s v="R-Clearwater R Up"/>
    <s v="H-Clearwater River, Up, H"/>
    <x v="10"/>
    <s v="BC"/>
    <s v="FRTH"/>
    <s v="TOMF"/>
    <s v="N"/>
    <n v="0.4666066177444565"/>
    <m/>
  </r>
  <r>
    <s v="T"/>
    <n v="4.0999999999999996"/>
    <n v="20171204"/>
    <s v="CDFO"/>
    <s v="CDFO"/>
    <n v="3"/>
    <s v="180351"/>
    <n v="0"/>
    <m/>
    <m/>
    <m/>
    <m/>
    <n v="1"/>
    <n v="2"/>
    <x v="4"/>
    <n v="19930520"/>
    <n v="19930521"/>
    <s v="2FS  TOMFR0364"/>
    <s v="2FS  TOMFH0364"/>
    <s v="2FS  TOMFS0161"/>
    <x v="1"/>
    <s v="H"/>
    <s v="B"/>
    <m/>
    <n v="7.1"/>
    <m/>
    <s v="N"/>
    <n v="5000"/>
    <n v="73855"/>
    <m/>
    <m/>
    <n v="0"/>
    <n v="27033"/>
    <n v="5000"/>
    <n v="1126"/>
    <s v="B"/>
    <n v="1.4999999999999999E-2"/>
    <n v="28"/>
    <n v="200"/>
    <m/>
    <m/>
    <s v="R-Adams R Up"/>
    <s v="H-Adams River, Upper"/>
    <x v="1"/>
    <s v="BC"/>
    <s v="FRTH"/>
    <s v="TOMF"/>
    <s v="N"/>
    <n v="0.36602802789249206"/>
    <m/>
  </r>
  <r>
    <s v="T"/>
    <n v="4.0999999999999996"/>
    <n v="20171204"/>
    <s v="CDFO"/>
    <s v="CDFO"/>
    <n v="3"/>
    <s v="180353"/>
    <n v="0"/>
    <m/>
    <m/>
    <m/>
    <m/>
    <n v="1"/>
    <n v="1"/>
    <x v="13"/>
    <n v="19920622"/>
    <n v="19920623"/>
    <s v="2FS  TOMMR0253"/>
    <s v="2FS  TOMMH0160"/>
    <s v="2FS  TOMMS0253"/>
    <x v="1"/>
    <s v="H"/>
    <s v="P"/>
    <m/>
    <n v="6.8"/>
    <n v="85"/>
    <s v="W"/>
    <n v="5000"/>
    <n v="75075"/>
    <m/>
    <m/>
    <n v="0"/>
    <n v="26673"/>
    <n v="5000"/>
    <n v="302"/>
    <s v="B"/>
    <n v="4.0000000000000001E-3"/>
    <n v="1"/>
    <n v="300"/>
    <m/>
    <s v="TIME OF REL: LATE.GROUP SUFFERED STRESS + MORTS WHEN REL'D IN HI TEMP WATER"/>
    <s v="R-Nicola R"/>
    <s v="H-Spius Creek H"/>
    <x v="7"/>
    <s v="BC"/>
    <s v="FRTH"/>
    <s v="TOMM"/>
    <s v="N"/>
    <n v="0.35528471528471528"/>
    <m/>
  </r>
  <r>
    <s v="T"/>
    <n v="4.0999999999999996"/>
    <n v="20171204"/>
    <s v="CDFO"/>
    <s v="CDFO"/>
    <n v="3"/>
    <s v="184509"/>
    <n v="0"/>
    <m/>
    <m/>
    <s v="D"/>
    <s v="032001H00001804"/>
    <n v="1"/>
    <n v="2"/>
    <x v="33"/>
    <n v="20010515"/>
    <n v="20010518"/>
    <s v="2FS  TOMFR0161"/>
    <s v="2FS  TOMFH1958"/>
    <s v="2FS  TOMFS0161"/>
    <x v="1"/>
    <s v="H"/>
    <s v="P"/>
    <m/>
    <n v="6.38"/>
    <n v="82"/>
    <s v="N"/>
    <n v="0"/>
    <n v="26055"/>
    <m/>
    <m/>
    <m/>
    <m/>
    <m/>
    <m/>
    <m/>
    <m/>
    <n v="37"/>
    <n v="100"/>
    <m/>
    <s v="DOUBLE INDEX CWT ONLY. SEE ALSO 184508/10/11. COMPARE TO ADCWT 184504-07."/>
    <s v="R-Shuswap R Low"/>
    <s v="H-Shuswap River, Middle,"/>
    <x v="1"/>
    <s v="BC"/>
    <s v="FRTH"/>
    <s v="TOMF"/>
    <s v="N"/>
    <n v="0"/>
    <m/>
  </r>
  <r>
    <s v="T"/>
    <n v="4.0999999999999996"/>
    <n v="20171204"/>
    <s v="CDFO"/>
    <s v="CDFO"/>
    <n v="3"/>
    <s v="184510"/>
    <n v="0"/>
    <m/>
    <m/>
    <s v="D"/>
    <s v="032001H00001804"/>
    <n v="1"/>
    <n v="2"/>
    <x v="33"/>
    <n v="20010515"/>
    <n v="20010518"/>
    <s v="2FS  TOMFR0161"/>
    <s v="2FS  TOMFH1958"/>
    <s v="2FS  TOMFS0161"/>
    <x v="1"/>
    <s v="H"/>
    <s v="P"/>
    <m/>
    <n v="6.38"/>
    <n v="82"/>
    <s v="N"/>
    <n v="0"/>
    <n v="25466"/>
    <m/>
    <m/>
    <n v="0"/>
    <n v="788"/>
    <m/>
    <m/>
    <m/>
    <n v="0.03"/>
    <n v="37"/>
    <n v="100"/>
    <m/>
    <s v="DOUBLE INDEX CWT ONLY. SEE ALSO 184508/09/11. COMPARE TO ADCWT 184504-07."/>
    <s v="R-Shuswap R Low"/>
    <s v="H-Shuswap River, Middle,"/>
    <x v="1"/>
    <s v="BC"/>
    <s v="FRTH"/>
    <s v="TOMF"/>
    <s v="N"/>
    <n v="3.0943218408858872E-2"/>
    <m/>
  </r>
  <r>
    <s v="T"/>
    <n v="4.0999999999999996"/>
    <n v="20171204"/>
    <s v="CDFO"/>
    <s v="CDFO"/>
    <n v="3"/>
    <s v="184833"/>
    <n v="12"/>
    <m/>
    <m/>
    <m/>
    <m/>
    <n v="1"/>
    <n v="1"/>
    <x v="29"/>
    <n v="20060315"/>
    <n v="20060315"/>
    <s v="2FS  UPFRR1890"/>
    <s v="2FS  UPFRH0270"/>
    <s v="2FS  UPFRS1890"/>
    <x v="3"/>
    <s v="H"/>
    <s v="P"/>
    <m/>
    <n v="9.32"/>
    <n v="91"/>
    <s v="N"/>
    <n v="5000"/>
    <n v="16461"/>
    <m/>
    <m/>
    <m/>
    <m/>
    <m/>
    <m/>
    <m/>
    <m/>
    <n v="1"/>
    <n v="100"/>
    <m/>
    <s v="SEE ALSO 184858"/>
    <s v="R-Dome Cr"/>
    <s v="H-Penny H"/>
    <x v="15"/>
    <s v="BC"/>
    <s v="FRTH"/>
    <s v="UPFR"/>
    <s v="N"/>
    <n v="0"/>
    <m/>
  </r>
  <r>
    <s v="T"/>
    <n v="4.0999999999999996"/>
    <n v="20171204"/>
    <s v="CDFO"/>
    <s v="CDFO"/>
    <n v="3"/>
    <s v="184310"/>
    <n v="0"/>
    <m/>
    <m/>
    <s v="D"/>
    <s v="032000H00001805"/>
    <n v="1"/>
    <n v="2"/>
    <x v="34"/>
    <n v="20000515"/>
    <n v="20000519"/>
    <s v="2FS  TOMFR0161"/>
    <s v="2FS  TOMFH1958"/>
    <s v="2FS  TOMFS0161"/>
    <x v="1"/>
    <s v="H"/>
    <s v="P"/>
    <m/>
    <n v="5.75"/>
    <n v="79"/>
    <s v="N"/>
    <n v="0"/>
    <n v="53598"/>
    <m/>
    <m/>
    <n v="0"/>
    <n v="2287"/>
    <m/>
    <m/>
    <m/>
    <n v="4.0899999999999999E-2"/>
    <n v="39"/>
    <n v="100"/>
    <m/>
    <s v="DOUBLE-INDEX, CWT ONLY. SEE ALSO 184311. COMPARE TO ADCWT 182204-07."/>
    <s v="R-Shuswap R Low"/>
    <s v="H-Shuswap River, Middle,"/>
    <x v="1"/>
    <s v="BC"/>
    <s v="FRTH"/>
    <s v="TOMF"/>
    <s v="N"/>
    <n v="4.266950259338035E-2"/>
    <m/>
  </r>
  <r>
    <s v="T"/>
    <n v="4.0999999999999996"/>
    <n v="20171204"/>
    <s v="CDFO"/>
    <s v="CDFO"/>
    <n v="3"/>
    <s v="184311"/>
    <n v="0"/>
    <m/>
    <m/>
    <s v="D"/>
    <s v="032000H00001805"/>
    <n v="1"/>
    <n v="2"/>
    <x v="34"/>
    <n v="20000515"/>
    <n v="20000519"/>
    <s v="2FS  TOMFR0161"/>
    <s v="2FS  TOMFH1958"/>
    <s v="2FS  TOMFS0161"/>
    <x v="1"/>
    <s v="H"/>
    <s v="P"/>
    <m/>
    <n v="5.75"/>
    <n v="79"/>
    <s v="N"/>
    <n v="0"/>
    <n v="44856"/>
    <m/>
    <m/>
    <n v="0"/>
    <n v="342"/>
    <m/>
    <m/>
    <m/>
    <n v="7.6E-3"/>
    <n v="37"/>
    <n v="100"/>
    <m/>
    <s v="DOUBLE-INDEX, CWT ONLY. SEE ALSO 184310. COMPARE TO ADCWT 182204-07."/>
    <s v="R-Shuswap R Low"/>
    <s v="H-Shuswap River, Middle,"/>
    <x v="1"/>
    <s v="BC"/>
    <s v="FRTH"/>
    <s v="TOMF"/>
    <s v="N"/>
    <n v="7.6243980738362757E-3"/>
    <m/>
  </r>
  <r>
    <s v="N"/>
    <n v="4.0999999999999996"/>
    <n v="20171204"/>
    <s v="CDFO"/>
    <s v="CDFO"/>
    <n v="3"/>
    <s v="!03NOCN98121"/>
    <m/>
    <m/>
    <m/>
    <m/>
    <m/>
    <n v="1"/>
    <n v="1"/>
    <x v="19"/>
    <n v="19990421"/>
    <n v="19990421"/>
    <s v="2FS  TOMMR1387"/>
    <s v="2FS  TOMMH0160"/>
    <s v="2FS  TOMMS1387"/>
    <x v="2"/>
    <s v="H"/>
    <s v="B"/>
    <m/>
    <n v="1.4"/>
    <m/>
    <s v="N"/>
    <m/>
    <m/>
    <m/>
    <m/>
    <n v="0"/>
    <n v="5435"/>
    <m/>
    <m/>
    <s v="B"/>
    <m/>
    <m/>
    <m/>
    <m/>
    <s v="FED FRY RELEASE. BKD-POSITIVE-FEMALE PRODUCTION."/>
    <s v="R-Coldwater R"/>
    <s v="H-Spius Creek H"/>
    <x v="17"/>
    <s v="BC"/>
    <s v="FRTH"/>
    <s v="TOMM"/>
    <s v="N"/>
    <s v=""/>
    <m/>
  </r>
  <r>
    <s v="N"/>
    <n v="4.0999999999999996"/>
    <n v="20171204"/>
    <s v="CDFO"/>
    <s v="CDFO"/>
    <n v="3"/>
    <s v="!03NOCN04135"/>
    <m/>
    <m/>
    <m/>
    <m/>
    <m/>
    <n v="1"/>
    <n v="1"/>
    <x v="29"/>
    <n v="20060412"/>
    <n v="20060413"/>
    <s v="2FS  TOMMR1387"/>
    <s v="2FS  TOMMH0160"/>
    <s v="2FS  TOMMS1387"/>
    <x v="3"/>
    <s v="H"/>
    <s v="P"/>
    <m/>
    <n v="16.13"/>
    <n v="111"/>
    <s v="N"/>
    <m/>
    <m/>
    <m/>
    <m/>
    <n v="0"/>
    <n v="58930"/>
    <m/>
    <m/>
    <s v="B"/>
    <m/>
    <m/>
    <m/>
    <m/>
    <s v="RELEASED IN UPPER RIVER."/>
    <s v="R-Coldwater R"/>
    <s v="H-Spius Creek H"/>
    <x v="17"/>
    <s v="BC"/>
    <s v="FRTH"/>
    <s v="TOMM"/>
    <s v="N"/>
    <s v=""/>
    <m/>
  </r>
  <r>
    <s v="N"/>
    <n v="4.0999999999999996"/>
    <n v="20171204"/>
    <s v="CDFO"/>
    <s v="CDFO"/>
    <n v="3"/>
    <s v="!03NOCN04137"/>
    <m/>
    <m/>
    <m/>
    <m/>
    <m/>
    <n v="1"/>
    <n v="3"/>
    <x v="29"/>
    <n v="20050510"/>
    <n v="20050510"/>
    <s v="2FS  LWFRR0499"/>
    <s v="2FS  LWFRH0499"/>
    <s v="2FS  LWFRS0107"/>
    <x v="1"/>
    <s v="H"/>
    <s v="B"/>
    <m/>
    <n v="4.5"/>
    <m/>
    <s v="N"/>
    <m/>
    <m/>
    <m/>
    <m/>
    <n v="0"/>
    <n v="102244"/>
    <m/>
    <m/>
    <s v="B"/>
    <m/>
    <m/>
    <m/>
    <m/>
    <m/>
    <s v="R-Coquitlam R"/>
    <s v="H-Coquitlam River H"/>
    <x v="9"/>
    <s v="BC"/>
    <s v="FRTH"/>
    <s v="LWFR"/>
    <s v="N"/>
    <s v=""/>
    <m/>
  </r>
  <r>
    <s v="N"/>
    <n v="4.0999999999999996"/>
    <n v="20171204"/>
    <s v="CDFO"/>
    <s v="CDFO"/>
    <n v="3"/>
    <s v="!03NOCN0414"/>
    <m/>
    <m/>
    <m/>
    <m/>
    <m/>
    <n v="1"/>
    <n v="3"/>
    <x v="29"/>
    <n v="20050501"/>
    <n v="20050501"/>
    <s v="2FS  LWFRR0499"/>
    <s v="2FS  LWFRH6037"/>
    <s v="2FS  LWFRS0107"/>
    <x v="2"/>
    <s v="H"/>
    <s v="B"/>
    <m/>
    <n v="2"/>
    <m/>
    <s v="N"/>
    <m/>
    <m/>
    <m/>
    <m/>
    <n v="0"/>
    <n v="40000"/>
    <m/>
    <m/>
    <s v="B"/>
    <m/>
    <m/>
    <m/>
    <m/>
    <m/>
    <s v="R-Coquitlam R"/>
    <s v="H-River Springs H"/>
    <x v="9"/>
    <s v="BC"/>
    <s v="FRTH"/>
    <s v="LWFR"/>
    <s v="N"/>
    <s v=""/>
    <m/>
  </r>
  <r>
    <s v="N"/>
    <n v="4.0999999999999996"/>
    <n v="20171204"/>
    <s v="CDFO"/>
    <s v="CDFO"/>
    <n v="3"/>
    <s v="!03NOCN0427"/>
    <m/>
    <m/>
    <m/>
    <m/>
    <m/>
    <n v="1"/>
    <n v="3"/>
    <x v="29"/>
    <n v="20050415"/>
    <n v="20050420"/>
    <s v="2FS  LWFRR0154"/>
    <s v="2FS  LWFRH0154"/>
    <s v="2FS  LWFRS0229"/>
    <x v="2"/>
    <s v="H"/>
    <s v="B"/>
    <m/>
    <n v="2.13"/>
    <m/>
    <s v="N"/>
    <m/>
    <m/>
    <m/>
    <m/>
    <n v="0"/>
    <n v="2267090"/>
    <m/>
    <m/>
    <s v="B"/>
    <m/>
    <m/>
    <m/>
    <m/>
    <m/>
    <s v="R-Chehalis R"/>
    <s v="H-Chehalis River H"/>
    <x v="14"/>
    <s v="BC"/>
    <s v="FRTH"/>
    <s v="LWFR"/>
    <s v="N"/>
    <s v=""/>
    <m/>
  </r>
  <r>
    <s v="N"/>
    <n v="4.0999999999999996"/>
    <n v="20171204"/>
    <s v="CDFO"/>
    <s v="CDFO"/>
    <n v="3"/>
    <s v="!03NOCN0429"/>
    <m/>
    <m/>
    <m/>
    <m/>
    <m/>
    <n v="1"/>
    <n v="2"/>
    <x v="29"/>
    <n v="20050418"/>
    <n v="20050427"/>
    <s v="2FS  LWFRR0107"/>
    <s v="2FS  LWFRH0107"/>
    <s v="2FS  LWFRS0107"/>
    <x v="1"/>
    <s v="H"/>
    <s v="P"/>
    <m/>
    <n v="7.54"/>
    <m/>
    <s v="N"/>
    <m/>
    <m/>
    <m/>
    <m/>
    <n v="0"/>
    <n v="478345"/>
    <m/>
    <m/>
    <s v="B"/>
    <m/>
    <m/>
    <m/>
    <m/>
    <m/>
    <s v="R-Chilliwack R"/>
    <s v="H-Chilliwack River H"/>
    <x v="9"/>
    <s v="BC"/>
    <s v="FRTH"/>
    <s v="LWFR"/>
    <s v="N"/>
    <s v=""/>
    <m/>
  </r>
  <r>
    <s v="T"/>
    <n v="4.0999999999999996"/>
    <n v="20171204"/>
    <s v="CDFO"/>
    <s v="CDFO"/>
    <n v="3"/>
    <s v="184549"/>
    <n v="0"/>
    <m/>
    <m/>
    <m/>
    <m/>
    <n v="1"/>
    <n v="1"/>
    <x v="34"/>
    <n v="20010412"/>
    <n v="20010412"/>
    <s v="2FS  TOMMR1387"/>
    <s v="2FS  TOMMH0160"/>
    <s v="2FS  TOMMS1387"/>
    <x v="3"/>
    <s v="H"/>
    <s v="P"/>
    <m/>
    <n v="15.77"/>
    <n v="108"/>
    <s v="N"/>
    <n v="5000"/>
    <n v="42268"/>
    <m/>
    <m/>
    <n v="0"/>
    <n v="15540"/>
    <m/>
    <m/>
    <s v="W"/>
    <m/>
    <n v="30"/>
    <n v="300"/>
    <m/>
    <s v="EXTENDED REARING."/>
    <s v="R-Coldwater R"/>
    <s v="H-Spius Creek H"/>
    <x v="17"/>
    <s v="BC"/>
    <s v="FRTH"/>
    <s v="TOMM"/>
    <s v="N"/>
    <n v="0.36765401722343144"/>
    <m/>
  </r>
  <r>
    <s v="T"/>
    <n v="4.0999999999999996"/>
    <n v="20171204"/>
    <s v="CDFO"/>
    <s v="CDFO"/>
    <n v="3"/>
    <s v="184614"/>
    <n v="0"/>
    <m/>
    <m/>
    <s v="D"/>
    <s v="032001H00000437"/>
    <n v="1"/>
    <n v="3"/>
    <x v="33"/>
    <n v="20010522"/>
    <n v="20010522"/>
    <s v="2FS  LWFRR0107"/>
    <s v="2FS  LWFRH0107"/>
    <s v="2FS  LWFRS6750"/>
    <x v="1"/>
    <s v="H"/>
    <s v="P"/>
    <m/>
    <n v="5"/>
    <m/>
    <s v="N"/>
    <n v="5000"/>
    <n v="24954"/>
    <m/>
    <m/>
    <n v="0"/>
    <n v="52989"/>
    <n v="5000"/>
    <n v="62"/>
    <s v="B"/>
    <n v="2.5000000000000001E-3"/>
    <n v="21"/>
    <n v="2006"/>
    <m/>
    <s v="DBL-IND; ADCWT. ALSO 184610/12/16 ADCWT, 09/11/13/15 CWTONLY. THERMAL MARKS"/>
    <s v="R-Chilliwack R"/>
    <s v="H-Chilliwack River H"/>
    <x v="41"/>
    <s v="BC"/>
    <s v="FRTH"/>
    <s v="LWFR"/>
    <s v="N"/>
    <n v="2.1234671796104831"/>
    <m/>
  </r>
  <r>
    <s v="T"/>
    <n v="4.0999999999999996"/>
    <n v="20171204"/>
    <s v="CDFO"/>
    <s v="CDFO"/>
    <n v="3"/>
    <s v="184615"/>
    <n v="0"/>
    <m/>
    <m/>
    <s v="D"/>
    <s v="032001H00000437"/>
    <n v="1"/>
    <n v="3"/>
    <x v="33"/>
    <n v="20010522"/>
    <n v="20010522"/>
    <s v="2FS  LWFRR0107"/>
    <s v="2FS  LWFRH0107"/>
    <s v="2FS  LWFRS6750"/>
    <x v="1"/>
    <s v="H"/>
    <s v="P"/>
    <m/>
    <n v="5"/>
    <m/>
    <s v="N"/>
    <n v="0"/>
    <n v="24882"/>
    <m/>
    <m/>
    <n v="0"/>
    <n v="53162"/>
    <m/>
    <m/>
    <s v="B"/>
    <n v="6.8999999999999999E-3"/>
    <n v="17"/>
    <n v="2030"/>
    <m/>
    <s v="DBL-IND; CWTONLY. ALSO 184609/11/13 CWTONLY, 10/12/14/16 ADCWT. THERMAL MARKS"/>
    <s v="R-Chilliwack R"/>
    <s v="H-Chilliwack River H"/>
    <x v="41"/>
    <s v="BC"/>
    <s v="FRTH"/>
    <s v="LWFR"/>
    <s v="N"/>
    <n v="2.1365645848404471"/>
    <m/>
  </r>
  <r>
    <s v="T"/>
    <n v="4.0999999999999996"/>
    <n v="20171204"/>
    <s v="CDFO"/>
    <s v="CDFO"/>
    <n v="3"/>
    <s v="184550"/>
    <n v="0"/>
    <m/>
    <m/>
    <m/>
    <m/>
    <n v="1"/>
    <n v="3"/>
    <x v="33"/>
    <n v="20010427"/>
    <n v="20010429"/>
    <s v="2FS  LWFRR0154"/>
    <s v="2FS  LWFRH0154"/>
    <s v="2FS  LWFRS0229"/>
    <x v="2"/>
    <s v="H"/>
    <s v="B"/>
    <m/>
    <n v="1.59"/>
    <n v="55"/>
    <s v="N"/>
    <n v="5000"/>
    <n v="50177"/>
    <m/>
    <m/>
    <n v="0"/>
    <n v="1403661"/>
    <m/>
    <m/>
    <s v="B"/>
    <m/>
    <n v="30"/>
    <n v="1922"/>
    <m/>
    <s v="EARLY FRY RELEASE. COMPARE TO 184551 (LATE RELEASE)."/>
    <s v="R-Chehalis R"/>
    <s v="H-Chehalis River H"/>
    <x v="14"/>
    <s v="BC"/>
    <s v="FRTH"/>
    <s v="LWFR"/>
    <s v="N"/>
    <n v="27.97419136257648"/>
    <m/>
  </r>
  <r>
    <s v="T"/>
    <n v="4.0999999999999996"/>
    <n v="20171204"/>
    <s v="CDFO"/>
    <s v="CDFO"/>
    <n v="3"/>
    <s v="184619"/>
    <n v="0"/>
    <m/>
    <m/>
    <m/>
    <m/>
    <n v="1"/>
    <n v="1"/>
    <x v="33"/>
    <n v="20010813"/>
    <n v="20010813"/>
    <s v="2FS  UPFRR1890"/>
    <s v="2FS  UPFRH0270"/>
    <s v="2FS  UPFRS1890"/>
    <x v="2"/>
    <s v="H"/>
    <s v="P"/>
    <m/>
    <n v="3.08"/>
    <n v="66"/>
    <s v="N"/>
    <n v="5000"/>
    <n v="25402"/>
    <m/>
    <m/>
    <n v="0"/>
    <n v="1506"/>
    <m/>
    <m/>
    <s v="B"/>
    <m/>
    <n v="1"/>
    <n v="100"/>
    <m/>
    <s v="EARLY RELEASE TIMING (FALL)"/>
    <s v="R-Dome Cr"/>
    <s v="H-Penny H"/>
    <x v="15"/>
    <s v="BC"/>
    <s v="FRTH"/>
    <s v="UPFR"/>
    <s v="N"/>
    <n v="5.9286670340918037E-2"/>
    <m/>
  </r>
  <r>
    <s v="T"/>
    <n v="4.0999999999999996"/>
    <n v="20171204"/>
    <s v="CDFO"/>
    <s v="CDFO"/>
    <n v="3"/>
    <s v="184620"/>
    <n v="0"/>
    <m/>
    <m/>
    <m/>
    <m/>
    <n v="1"/>
    <n v="1"/>
    <x v="33"/>
    <n v="20010813"/>
    <n v="20010813"/>
    <s v="2FS  UPFRR1890"/>
    <s v="2FS  UPFRH0270"/>
    <s v="2FS  UPFRS1890"/>
    <x v="2"/>
    <s v="H"/>
    <s v="P"/>
    <m/>
    <n v="3.08"/>
    <n v="66"/>
    <s v="N"/>
    <n v="5000"/>
    <n v="24629"/>
    <m/>
    <m/>
    <n v="0"/>
    <n v="1475"/>
    <n v="5000"/>
    <n v="251"/>
    <s v="B"/>
    <n v="1.01E-2"/>
    <n v="1"/>
    <n v="100"/>
    <m/>
    <s v="EARLY RELEASE TIMING (FALL)"/>
    <s v="R-Dome Cr"/>
    <s v="H-Penny H"/>
    <x v="15"/>
    <s v="BC"/>
    <s v="FRTH"/>
    <s v="UPFR"/>
    <s v="N"/>
    <n v="5.9888749035689637E-2"/>
    <m/>
  </r>
  <r>
    <s v="T"/>
    <n v="4.0999999999999996"/>
    <n v="20171204"/>
    <s v="CDFO"/>
    <s v="CDFO"/>
    <n v="3"/>
    <s v="184848"/>
    <n v="12"/>
    <m/>
    <m/>
    <m/>
    <m/>
    <n v="1"/>
    <n v="1"/>
    <x v="33"/>
    <n v="20020410"/>
    <n v="20020411"/>
    <s v="2FS  TOMFR0132"/>
    <s v="2FS  TOMMH0160"/>
    <s v="2FS  TOMFS0132"/>
    <x v="3"/>
    <s v="H"/>
    <s v="P"/>
    <m/>
    <n v="12.13"/>
    <n v="102"/>
    <s v="N"/>
    <n v="5000"/>
    <n v="28671"/>
    <m/>
    <m/>
    <n v="0"/>
    <n v="4171"/>
    <n v="5000"/>
    <n v="1040"/>
    <s v="W"/>
    <n v="3.5000000000000003E-2"/>
    <n v="30"/>
    <n v="300"/>
    <m/>
    <s v="REL. AT CONFLUENCE WITH BOLEAN CR. COMPARE TO 184849 (ACCLIMATION POND REL.)."/>
    <s v="R-Salmon R/TOMF"/>
    <s v="H-Spius Creek H"/>
    <x v="28"/>
    <s v="BC"/>
    <s v="FRTH"/>
    <s v="TOMF"/>
    <s v="N"/>
    <n v="0.14547800913815354"/>
    <m/>
  </r>
</pivotCacheRecords>
</file>

<file path=xl/pivotCache/pivotCacheRecords9.xml><?xml version="1.0" encoding="utf-8"?>
<pivotCacheRecords xmlns="http://schemas.openxmlformats.org/spreadsheetml/2006/main" xmlns:r="http://schemas.openxmlformats.org/officeDocument/2006/relationships" count="660">
  <r>
    <s v="Nicola River"/>
    <x v="0"/>
    <x v="0"/>
    <x v="0"/>
    <s v="Natural"/>
    <x v="0"/>
    <s v="Whole River"/>
    <n v="124"/>
    <n v="123"/>
    <n v="0.32126515671471062"/>
    <n v="5"/>
    <n v="274"/>
    <n v="0.45255474452554745"/>
    <n v="6.1358514579817707E-4"/>
    <n v="15.563468043439556"/>
    <n v="15.820715449116243"/>
    <n v="41.117042277543888"/>
    <n v="0.41200696224233152"/>
    <n v="382.86131386861314"/>
    <n v="4388.4955293340572"/>
    <n v="0.17302798281845144"/>
    <n v="846"/>
    <n v="19341.3"/>
    <n v="0.16438889174042801"/>
    <x v="0"/>
    <x v="0"/>
  </r>
  <r>
    <s v="Nicola River"/>
    <x v="0"/>
    <x v="0"/>
    <x v="1"/>
    <s v="Natural"/>
    <x v="0"/>
    <s v="Whole River"/>
    <n v="124"/>
    <n v="123"/>
    <n v="0.32126515671471062"/>
    <n v="5"/>
    <n v="274"/>
    <n v="0.45255474452554745"/>
    <n v="6.1358514579817707E-4"/>
    <n v="15.563468043439556"/>
    <n v="15.820715449116243"/>
    <n v="41.117042277543888"/>
    <n v="0.41200696224233152"/>
    <n v="382.86131386861314"/>
    <n v="4388.4955293340572"/>
    <n v="0.17302798281845144"/>
    <n v="846"/>
    <n v="19341.3"/>
    <n v="0.16438889174042801"/>
    <x v="0"/>
    <x v="0"/>
  </r>
  <r>
    <s v="Nicola River"/>
    <x v="1"/>
    <x v="0"/>
    <x v="2"/>
    <s v="Natural"/>
    <x v="0"/>
    <s v="Whole River"/>
    <n v="124"/>
    <n v="123"/>
    <n v="0.32126515671471062"/>
    <n v="1"/>
    <n v="274"/>
    <n v="0.45255474452554745"/>
    <n v="6.1358514579817707E-4"/>
    <n v="3.1126936086879113"/>
    <n v="3.1641430898232485"/>
    <n v="7.0631214492733214"/>
    <n v="0.85381142726475656"/>
    <n v="382.86131386861314"/>
    <n v="4388.4955293340572"/>
    <n v="0.17302798281845144"/>
    <n v="846"/>
    <n v="19341.3"/>
    <n v="0.16438889174042801"/>
    <x v="0"/>
    <x v="1"/>
  </r>
  <r>
    <s v="Nicola River"/>
    <x v="1"/>
    <x v="0"/>
    <x v="3"/>
    <s v="Natural"/>
    <x v="0"/>
    <s v="Whole River"/>
    <n v="124"/>
    <n v="123"/>
    <n v="0.32126515671471062"/>
    <n v="1"/>
    <n v="274"/>
    <n v="0.45255474452554745"/>
    <n v="6.1358514579817707E-4"/>
    <n v="3.1126936086879113"/>
    <n v="3.1641430898232485"/>
    <n v="7.0631214492733214"/>
    <n v="0.85381142726475656"/>
    <n v="382.86131386861314"/>
    <n v="4388.4955293340572"/>
    <n v="0.17302798281845144"/>
    <n v="846"/>
    <n v="19341.3"/>
    <n v="0.16438889174042801"/>
    <x v="0"/>
    <x v="1"/>
  </r>
  <r>
    <s v="Nicola River"/>
    <x v="0"/>
    <x v="0"/>
    <x v="4"/>
    <s v="Natural"/>
    <x v="0"/>
    <s v="Whole River"/>
    <n v="124"/>
    <n v="123"/>
    <n v="0.32126515671471062"/>
    <n v="25"/>
    <n v="274"/>
    <n v="0.45255474452554745"/>
    <n v="6.1358514579817707E-4"/>
    <n v="77.817340217197781"/>
    <n v="79.103577245581221"/>
    <n v="350.62108716715147"/>
    <n v="0.24062604526070877"/>
    <n v="382.86131386861314"/>
    <n v="4388.4955293340572"/>
    <n v="0.17302798281845144"/>
    <n v="846"/>
    <n v="19341.3"/>
    <n v="0.16438889174042801"/>
    <x v="0"/>
    <x v="0"/>
  </r>
  <r>
    <s v="Nicola River"/>
    <x v="0"/>
    <x v="0"/>
    <x v="5"/>
    <s v="Natural"/>
    <x v="0"/>
    <s v="Whole River"/>
    <n v="124"/>
    <n v="123"/>
    <n v="0.32126515671471062"/>
    <n v="46"/>
    <n v="274"/>
    <n v="0.45255474452554745"/>
    <n v="6.1358514579817707E-4"/>
    <n v="143.18390599964391"/>
    <n v="145.55058213186942"/>
    <n v="925.35211239342141"/>
    <n v="0.21245125686735591"/>
    <n v="382.86131386861314"/>
    <n v="4388.4955293340572"/>
    <n v="0.17302798281845144"/>
    <n v="846"/>
    <n v="19341.3"/>
    <n v="0.16438889174042801"/>
    <x v="0"/>
    <x v="0"/>
  </r>
  <r>
    <s v="Nicola River"/>
    <x v="0"/>
    <x v="0"/>
    <x v="6"/>
    <s v="Natural"/>
    <x v="0"/>
    <s v="Whole River"/>
    <n v="124"/>
    <n v="123"/>
    <n v="0.32126515671471062"/>
    <n v="30"/>
    <n v="274"/>
    <n v="0.45255474452554745"/>
    <n v="6.1358514579817707E-4"/>
    <n v="93.380808260637338"/>
    <n v="94.924292694697456"/>
    <n v="464.25606733441134"/>
    <n v="0.23073908465597587"/>
    <n v="382.86131386861314"/>
    <n v="4388.4955293340572"/>
    <n v="0.17302798281845144"/>
    <n v="846"/>
    <n v="19341.3"/>
    <n v="0.16438889174042801"/>
    <x v="0"/>
    <x v="0"/>
  </r>
  <r>
    <s v="Nicola River"/>
    <x v="1"/>
    <x v="0"/>
    <x v="7"/>
    <s v="Natural"/>
    <x v="0"/>
    <s v="Whole River"/>
    <n v="124"/>
    <n v="123"/>
    <n v="0.32126515671471062"/>
    <n v="2"/>
    <n v="274"/>
    <n v="0.45255474452554745"/>
    <n v="6.1358514579817707E-4"/>
    <n v="6.2253872173758227"/>
    <n v="6.3282861796464971"/>
    <n v="14.706386401664371"/>
    <n v="0.61600837501047945"/>
    <n v="382.86131386861314"/>
    <n v="4388.4955293340572"/>
    <n v="0.17302798281845144"/>
    <n v="846"/>
    <n v="19341.3"/>
    <n v="0.16438889174042801"/>
    <x v="0"/>
    <x v="1"/>
  </r>
  <r>
    <s v="Nicola River"/>
    <x v="1"/>
    <x v="0"/>
    <x v="8"/>
    <s v="Natural"/>
    <x v="0"/>
    <s v="Whole River"/>
    <n v="124"/>
    <n v="123"/>
    <n v="0.32126515671471062"/>
    <n v="0"/>
    <n v="274"/>
    <n v="0.45255474452554745"/>
    <n v="6.1358514579817707E-4"/>
    <n v="0"/>
    <n v="0"/>
    <n v="0"/>
    <s v="NA"/>
    <n v="382.86131386861314"/>
    <n v="4388.4955293340572"/>
    <n v="0.17302798281845144"/>
    <n v="846"/>
    <n v="19341.3"/>
    <n v="0.16438889174042801"/>
    <x v="0"/>
    <x v="1"/>
  </r>
  <r>
    <s v="Nicola River"/>
    <x v="2"/>
    <x v="0"/>
    <x v="9"/>
    <s v="Natural"/>
    <x v="0"/>
    <s v="Whole River"/>
    <n v="124"/>
    <n v="123"/>
    <n v="0.32126515671471062"/>
    <n v="1"/>
    <n v="274"/>
    <n v="0.45255474452554745"/>
    <n v="6.1358514579817707E-4"/>
    <n v="3.1126936086879113"/>
    <n v="3.1641430898232485"/>
    <n v="7.0631214492733214"/>
    <n v="0.85381142726475656"/>
    <n v="382.86131386861314"/>
    <n v="4388.4955293340572"/>
    <n v="0.17302798281845144"/>
    <n v="846"/>
    <n v="19341.3"/>
    <n v="0.16438889174042801"/>
    <x v="0"/>
    <x v="2"/>
  </r>
  <r>
    <s v="Nicola River"/>
    <x v="2"/>
    <x v="0"/>
    <x v="10"/>
    <s v="Natural"/>
    <x v="0"/>
    <s v="Whole River"/>
    <n v="124"/>
    <n v="123"/>
    <n v="0.32126515671471062"/>
    <n v="1"/>
    <n v="274"/>
    <n v="0.45255474452554745"/>
    <n v="6.1358514579817707E-4"/>
    <n v="3.1126936086879113"/>
    <n v="3.1641430898232485"/>
    <n v="7.0631214492733214"/>
    <n v="0.85381142726475656"/>
    <n v="382.86131386861314"/>
    <n v="4388.4955293340572"/>
    <n v="0.17302798281845144"/>
    <n v="846"/>
    <n v="19341.3"/>
    <n v="0.16438889174042801"/>
    <x v="0"/>
    <x v="2"/>
  </r>
  <r>
    <s v="Nicola River"/>
    <x v="2"/>
    <x v="0"/>
    <x v="11"/>
    <s v="Natural"/>
    <x v="0"/>
    <s v="Whole River"/>
    <n v="124"/>
    <n v="123"/>
    <n v="0.32126515671471062"/>
    <n v="0"/>
    <n v="274"/>
    <n v="0.45255474452554745"/>
    <n v="6.1358514579817707E-4"/>
    <n v="0"/>
    <n v="0"/>
    <n v="0"/>
    <s v="NA"/>
    <n v="382.86131386861314"/>
    <n v="4388.4955293340572"/>
    <n v="0.17302798281845144"/>
    <n v="846"/>
    <n v="19341.3"/>
    <n v="0.16438889174042801"/>
    <x v="0"/>
    <x v="2"/>
  </r>
  <r>
    <s v="Nicola River"/>
    <x v="3"/>
    <x v="0"/>
    <x v="12"/>
    <s v="Natural"/>
    <x v="0"/>
    <s v="Whole River"/>
    <n v="124"/>
    <n v="123"/>
    <n v="0.32126515671471062"/>
    <n v="0"/>
    <n v="274"/>
    <n v="0.45255474452554745"/>
    <n v="6.1358514579817707E-4"/>
    <n v="0"/>
    <m/>
    <n v="0"/>
    <s v="NA"/>
    <n v="382.86131386861314"/>
    <n v="4388.4955293340572"/>
    <n v="0.17302798281845144"/>
    <n v="846"/>
    <n v="19341.3"/>
    <n v="0.16438889174042801"/>
    <x v="1"/>
    <x v="3"/>
  </r>
  <r>
    <s v="Nicola River"/>
    <x v="3"/>
    <x v="0"/>
    <x v="13"/>
    <s v="Natural"/>
    <x v="0"/>
    <s v="Whole River"/>
    <n v="124"/>
    <n v="123"/>
    <n v="0.32126515671471062"/>
    <n v="2"/>
    <n v="274"/>
    <n v="0.45255474452554745"/>
    <n v="6.1358514579817707E-4"/>
    <n v="6.2253872173758227"/>
    <m/>
    <n v="14.706386401664371"/>
    <n v="0.61600837501047945"/>
    <n v="382.86131386861314"/>
    <n v="4388.4955293340572"/>
    <n v="0.17302798281845144"/>
    <n v="846"/>
    <n v="19341.3"/>
    <n v="0.16438889174042801"/>
    <x v="1"/>
    <x v="3"/>
  </r>
  <r>
    <s v="Nicola River"/>
    <x v="3"/>
    <x v="0"/>
    <x v="14"/>
    <s v="Natural"/>
    <x v="0"/>
    <s v="Whole River"/>
    <n v="124"/>
    <n v="123"/>
    <n v="0.32126515671471062"/>
    <n v="4"/>
    <n v="274"/>
    <n v="0.45255474452554745"/>
    <n v="6.1358514579817707E-4"/>
    <n v="12.450774434751645"/>
    <n v="12.656572359292994"/>
    <n v="31.733346815799656"/>
    <n v="0.45244060434562777"/>
    <n v="382.86131386861314"/>
    <n v="4388.4955293340572"/>
    <n v="0.17302798281845144"/>
    <n v="846"/>
    <n v="19341.3"/>
    <n v="0.16438889174042801"/>
    <x v="1"/>
    <x v="3"/>
  </r>
  <r>
    <m/>
    <x v="3"/>
    <x v="1"/>
    <x v="15"/>
    <m/>
    <x v="1"/>
    <m/>
    <m/>
    <m/>
    <m/>
    <m/>
    <m/>
    <m/>
    <m/>
    <m/>
    <m/>
    <m/>
    <m/>
    <m/>
    <m/>
    <m/>
    <m/>
    <m/>
    <m/>
    <x v="2"/>
    <x v="4"/>
  </r>
  <r>
    <s v="Nicola River"/>
    <x v="0"/>
    <x v="0"/>
    <x v="0"/>
    <s v="Natural"/>
    <x v="2"/>
    <s v="Whole River"/>
    <n v="190"/>
    <n v="183"/>
    <n v="0.36118421052631583"/>
    <n v="4"/>
    <n v="321"/>
    <n v="0.59190031152647971"/>
    <n v="4.7178580613542183E-4"/>
    <n v="11.074681238615664"/>
    <n v="11.197053406998158"/>
    <n v="22.28864486290297"/>
    <n v="0.4262953519331753"/>
    <n v="506.66666666666663"/>
    <n v="4875.1657467506866"/>
    <n v="0.13780734305110071"/>
    <n v="856"/>
    <n v="12946"/>
    <n v="0.13292113366711691"/>
    <x v="0"/>
    <x v="0"/>
  </r>
  <r>
    <s v="Nicola River"/>
    <x v="0"/>
    <x v="0"/>
    <x v="1"/>
    <s v="Natural"/>
    <x v="2"/>
    <s v="Whole River"/>
    <n v="190"/>
    <n v="183"/>
    <n v="0.36118421052631583"/>
    <n v="15"/>
    <n v="321"/>
    <n v="0.59190031152647971"/>
    <n v="4.7178580613542183E-4"/>
    <n v="41.530054644808743"/>
    <n v="41.988950276243095"/>
    <n v="107.60231576086042"/>
    <n v="0.24977461975497833"/>
    <n v="506.66666666666663"/>
    <n v="4875.1657467506866"/>
    <n v="0.13780734305110071"/>
    <n v="856"/>
    <n v="12946"/>
    <n v="0.13292113366711691"/>
    <x v="0"/>
    <x v="0"/>
  </r>
  <r>
    <s v="Nicola River"/>
    <x v="1"/>
    <x v="0"/>
    <x v="2"/>
    <s v="Natural"/>
    <x v="2"/>
    <s v="Whole River"/>
    <n v="190"/>
    <n v="183"/>
    <n v="0.36118421052631583"/>
    <n v="4"/>
    <n v="321"/>
    <n v="0.59190031152647971"/>
    <n v="4.7178580613542183E-4"/>
    <n v="11.074681238615664"/>
    <n v="11.197053406998158"/>
    <n v="22.28864486290297"/>
    <n v="0.4262953519331753"/>
    <n v="506.66666666666663"/>
    <n v="4875.1657467506866"/>
    <n v="0.13780734305110071"/>
    <n v="856"/>
    <n v="12946"/>
    <n v="0.13292113366711691"/>
    <x v="0"/>
    <x v="1"/>
  </r>
  <r>
    <s v="Nicola River"/>
    <x v="1"/>
    <x v="0"/>
    <x v="3"/>
    <s v="Natural"/>
    <x v="2"/>
    <s v="Whole River"/>
    <n v="190"/>
    <n v="183"/>
    <n v="0.36118421052631583"/>
    <n v="1"/>
    <n v="321"/>
    <n v="0.59190031152647971"/>
    <n v="4.7178580613542183E-4"/>
    <n v="2.768670309653916"/>
    <n v="2.7992633517495396"/>
    <n v="5.1354358061807561"/>
    <n v="0.8184975973837112"/>
    <n v="506.66666666666663"/>
    <n v="4875.1657467506866"/>
    <n v="0.13780734305110071"/>
    <n v="856"/>
    <n v="12946"/>
    <n v="0.13292113366711691"/>
    <x v="0"/>
    <x v="1"/>
  </r>
  <r>
    <s v="Nicola River"/>
    <x v="0"/>
    <x v="0"/>
    <x v="4"/>
    <s v="Natural"/>
    <x v="2"/>
    <s v="Whole River"/>
    <n v="190"/>
    <n v="183"/>
    <n v="0.36118421052631583"/>
    <n v="43"/>
    <n v="321"/>
    <n v="0.59190031152647971"/>
    <n v="4.7178580613542183E-4"/>
    <n v="119.05282331511839"/>
    <n v="120.36832412523019"/>
    <n v="483.73243621185452"/>
    <n v="0.18474083647681963"/>
    <n v="506.66666666666663"/>
    <n v="4875.1657467506866"/>
    <n v="0.13780734305110071"/>
    <n v="856"/>
    <n v="12946"/>
    <n v="0.13292113366711691"/>
    <x v="0"/>
    <x v="0"/>
  </r>
  <r>
    <s v="Nicola River"/>
    <x v="0"/>
    <x v="0"/>
    <x v="5"/>
    <s v="Natural"/>
    <x v="2"/>
    <s v="Whole River"/>
    <n v="190"/>
    <n v="183"/>
    <n v="0.36118421052631583"/>
    <n v="58"/>
    <n v="321"/>
    <n v="0.59190031152647971"/>
    <n v="4.7178580613542183E-4"/>
    <n v="160.58287795992712"/>
    <n v="162.35727440147326"/>
    <n v="779.12667807705907"/>
    <n v="0.17382202319964907"/>
    <n v="506.66666666666663"/>
    <n v="4875.1657467506866"/>
    <n v="0.13780734305110071"/>
    <n v="856"/>
    <n v="12946"/>
    <n v="0.13292113366711691"/>
    <x v="0"/>
    <x v="0"/>
  </r>
  <r>
    <s v="Nicola River"/>
    <x v="0"/>
    <x v="0"/>
    <x v="6"/>
    <s v="Natural"/>
    <x v="2"/>
    <s v="Whole River"/>
    <n v="190"/>
    <n v="183"/>
    <n v="0.36118421052631583"/>
    <n v="40"/>
    <n v="321"/>
    <n v="0.59190031152647971"/>
    <n v="4.7178580613542183E-4"/>
    <n v="110.74681238615665"/>
    <n v="111.97053406998158"/>
    <n v="432.51464521062337"/>
    <n v="0.1877885782653097"/>
    <n v="506.66666666666663"/>
    <n v="4875.1657467506866"/>
    <n v="0.13780734305110071"/>
    <n v="856"/>
    <n v="12946"/>
    <n v="0.13292113366711691"/>
    <x v="0"/>
    <x v="0"/>
  </r>
  <r>
    <s v="Nicola River"/>
    <x v="1"/>
    <x v="0"/>
    <x v="7"/>
    <s v="Natural"/>
    <x v="2"/>
    <s v="Whole River"/>
    <n v="190"/>
    <n v="183"/>
    <n v="0.36118421052631583"/>
    <n v="1"/>
    <n v="321"/>
    <n v="0.59190031152647971"/>
    <n v="4.7178580613542183E-4"/>
    <n v="2.768670309653916"/>
    <n v="2.7992633517495396"/>
    <n v="5.1354358061807561"/>
    <n v="0.8184975973837112"/>
    <n v="506.66666666666663"/>
    <n v="4875.1657467506866"/>
    <n v="0.13780734305110071"/>
    <n v="856"/>
    <n v="12946"/>
    <n v="0.13292113366711691"/>
    <x v="0"/>
    <x v="1"/>
  </r>
  <r>
    <s v="Nicola River"/>
    <x v="1"/>
    <x v="0"/>
    <x v="8"/>
    <s v="Natural"/>
    <x v="2"/>
    <s v="Whole River"/>
    <n v="190"/>
    <n v="183"/>
    <n v="0.36118421052631583"/>
    <n v="2"/>
    <n v="321"/>
    <n v="0.59190031152647971"/>
    <n v="4.7178580613542183E-4"/>
    <n v="5.5373406193078321"/>
    <n v="5.5985267034990791"/>
    <n v="10.562021885391504"/>
    <n v="0.5869110583051369"/>
    <n v="506.66666666666663"/>
    <n v="4875.1657467506866"/>
    <n v="0.13780734305110071"/>
    <n v="856"/>
    <n v="12946"/>
    <n v="0.13292113366711691"/>
    <x v="0"/>
    <x v="1"/>
  </r>
  <r>
    <s v="Nicola River"/>
    <x v="2"/>
    <x v="0"/>
    <x v="9"/>
    <s v="Natural"/>
    <x v="2"/>
    <s v="Whole River"/>
    <n v="190"/>
    <n v="183"/>
    <n v="0.36118421052631583"/>
    <n v="0"/>
    <n v="321"/>
    <n v="0.59190031152647971"/>
    <n v="4.7178580613542183E-4"/>
    <n v="0"/>
    <n v="0"/>
    <n v="0"/>
    <s v="NA"/>
    <n v="506.66666666666663"/>
    <n v="4875.1657467506866"/>
    <n v="0.13780734305110071"/>
    <n v="856"/>
    <n v="12946"/>
    <n v="0.13292113366711691"/>
    <x v="0"/>
    <x v="2"/>
  </r>
  <r>
    <s v="Nicola River"/>
    <x v="2"/>
    <x v="0"/>
    <x v="10"/>
    <s v="Natural"/>
    <x v="2"/>
    <s v="Whole River"/>
    <n v="190"/>
    <n v="183"/>
    <n v="0.36118421052631583"/>
    <n v="0"/>
    <n v="321"/>
    <n v="0.59190031152647971"/>
    <n v="4.7178580613542183E-4"/>
    <n v="0"/>
    <n v="0"/>
    <n v="0"/>
    <s v="NA"/>
    <n v="506.66666666666663"/>
    <n v="4875.1657467506866"/>
    <n v="0.13780734305110071"/>
    <n v="856"/>
    <n v="12946"/>
    <n v="0.13292113366711691"/>
    <x v="0"/>
    <x v="2"/>
  </r>
  <r>
    <s v="Nicola River"/>
    <x v="2"/>
    <x v="0"/>
    <x v="11"/>
    <s v="Natural"/>
    <x v="2"/>
    <s v="Whole River"/>
    <n v="190"/>
    <n v="183"/>
    <n v="0.36118421052631583"/>
    <n v="1"/>
    <n v="321"/>
    <n v="0.59190031152647971"/>
    <n v="4.7178580613542183E-4"/>
    <n v="2.768670309653916"/>
    <n v="2.7992633517495396"/>
    <n v="5.1354358061807561"/>
    <n v="0.8184975973837112"/>
    <n v="506.66666666666663"/>
    <n v="4875.1657467506866"/>
    <n v="0.13780734305110071"/>
    <n v="856"/>
    <n v="12946"/>
    <n v="0.13292113366711691"/>
    <x v="0"/>
    <x v="2"/>
  </r>
  <r>
    <s v="Nicola River"/>
    <x v="3"/>
    <x v="0"/>
    <x v="12"/>
    <s v="Natural"/>
    <x v="2"/>
    <s v="Whole River"/>
    <n v="190"/>
    <n v="183"/>
    <n v="0.36118421052631583"/>
    <n v="0"/>
    <n v="321"/>
    <n v="0.59190031152647971"/>
    <n v="4.7178580613542183E-4"/>
    <n v="0"/>
    <m/>
    <n v="0"/>
    <s v="NA"/>
    <n v="506.66666666666663"/>
    <n v="4875.1657467506866"/>
    <n v="0.13780734305110071"/>
    <n v="856"/>
    <n v="12946"/>
    <n v="0.13292113366711691"/>
    <x v="1"/>
    <x v="3"/>
  </r>
  <r>
    <s v="Nicola River"/>
    <x v="3"/>
    <x v="0"/>
    <x v="13"/>
    <s v="Natural"/>
    <x v="2"/>
    <s v="Whole River"/>
    <n v="190"/>
    <n v="183"/>
    <n v="0.36118421052631583"/>
    <n v="2"/>
    <n v="321"/>
    <n v="0.59190031152647971"/>
    <n v="4.7178580613542183E-4"/>
    <n v="5.5373406193078321"/>
    <m/>
    <n v="10.562021885391504"/>
    <n v="0.5869110583051369"/>
    <n v="506.66666666666663"/>
    <n v="4875.1657467506866"/>
    <n v="0.13780734305110071"/>
    <n v="856"/>
    <n v="12946"/>
    <n v="0.13292113366711691"/>
    <x v="1"/>
    <x v="3"/>
  </r>
  <r>
    <s v="Nicola River"/>
    <x v="3"/>
    <x v="0"/>
    <x v="14"/>
    <s v="Natural"/>
    <x v="2"/>
    <s v="Whole River"/>
    <n v="190"/>
    <n v="183"/>
    <n v="0.36118421052631583"/>
    <n v="12"/>
    <n v="321"/>
    <n v="0.59190031152647971"/>
    <n v="4.7178580613542183E-4"/>
    <n v="33.224043715846989"/>
    <n v="33.591160220994468"/>
    <n v="80.841147694148475"/>
    <n v="0.27062240279119376"/>
    <n v="506.66666666666663"/>
    <n v="4875.1657467506866"/>
    <n v="0.13780734305110071"/>
    <n v="856"/>
    <n v="12946"/>
    <n v="0.13292113366711691"/>
    <x v="1"/>
    <x v="3"/>
  </r>
  <r>
    <m/>
    <x v="4"/>
    <x v="1"/>
    <x v="15"/>
    <m/>
    <x v="1"/>
    <m/>
    <m/>
    <m/>
    <m/>
    <m/>
    <m/>
    <m/>
    <m/>
    <m/>
    <m/>
    <m/>
    <m/>
    <m/>
    <m/>
    <m/>
    <m/>
    <m/>
    <m/>
    <x v="2"/>
    <x v="4"/>
  </r>
  <r>
    <m/>
    <x v="4"/>
    <x v="1"/>
    <x v="15"/>
    <m/>
    <x v="1"/>
    <m/>
    <m/>
    <m/>
    <m/>
    <m/>
    <m/>
    <m/>
    <m/>
    <m/>
    <m/>
    <m/>
    <m/>
    <m/>
    <m/>
    <m/>
    <m/>
    <m/>
    <m/>
    <x v="2"/>
    <x v="4"/>
  </r>
  <r>
    <s v="Nicola River"/>
    <x v="5"/>
    <x v="2"/>
    <x v="16"/>
    <s v="Natural"/>
    <x v="0"/>
    <s v="Whole River"/>
    <n v="75"/>
    <n v="71"/>
    <n v="0.19973830552829572"/>
    <n v="0"/>
    <n v="215"/>
    <n v="0.34883720930232559"/>
    <n v="8.3749162092956655E-4"/>
    <n v="0"/>
    <n v="0"/>
    <n v="0"/>
    <s v="NA"/>
    <n v="355.46511627906978"/>
    <n v="4362.1809485169988"/>
    <n v="0.18580391083088774"/>
    <n v="1019"/>
    <n v="28900"/>
    <n v="0.16683022571148184"/>
    <x v="0"/>
    <x v="1"/>
  </r>
  <r>
    <s v="Nicola River"/>
    <x v="5"/>
    <x v="2"/>
    <x v="17"/>
    <s v="Natural"/>
    <x v="0"/>
    <s v="Whole River"/>
    <n v="75"/>
    <n v="71"/>
    <n v="0.19973830552829572"/>
    <n v="1"/>
    <n v="215"/>
    <n v="0.34883720930232559"/>
    <n v="8.3749162092956655E-4"/>
    <n v="5.0065509335080245"/>
    <n v="5.0065509335080245"/>
    <n v="21.616840488285657"/>
    <n v="0.92866156207654893"/>
    <n v="355.46511627906978"/>
    <n v="4362.1809485169988"/>
    <n v="0.18580391083088774"/>
    <n v="1019"/>
    <n v="28900"/>
    <n v="0.16683022571148184"/>
    <x v="0"/>
    <x v="1"/>
  </r>
  <r>
    <s v="Nicola River"/>
    <x v="5"/>
    <x v="2"/>
    <x v="18"/>
    <s v="Natural"/>
    <x v="0"/>
    <s v="Whole River"/>
    <n v="75"/>
    <n v="71"/>
    <n v="0.19973830552829572"/>
    <n v="1"/>
    <n v="215"/>
    <n v="0.34883720930232559"/>
    <n v="8.3749162092956655E-4"/>
    <n v="5.0065509335080245"/>
    <n v="5.0065509335080245"/>
    <n v="21.616840488285657"/>
    <n v="0.92866156207654893"/>
    <n v="355.46511627906978"/>
    <n v="4362.1809485169988"/>
    <n v="0.18580391083088774"/>
    <n v="1019"/>
    <n v="28900"/>
    <n v="0.16683022571148184"/>
    <x v="0"/>
    <x v="1"/>
  </r>
  <r>
    <s v="Nicola River"/>
    <x v="5"/>
    <x v="2"/>
    <x v="19"/>
    <s v="Natural"/>
    <x v="0"/>
    <s v="Whole River"/>
    <n v="75"/>
    <n v="71"/>
    <n v="0.19973830552829572"/>
    <n v="0"/>
    <n v="215"/>
    <n v="0.34883720930232559"/>
    <n v="8.3749162092956655E-4"/>
    <n v="0"/>
    <n v="0"/>
    <n v="0"/>
    <s v="NA"/>
    <n v="355.46511627906978"/>
    <n v="4362.1809485169988"/>
    <n v="0.18580391083088774"/>
    <n v="1019"/>
    <n v="28900"/>
    <n v="0.16683022571148184"/>
    <x v="0"/>
    <x v="1"/>
  </r>
  <r>
    <s v="Nicola River"/>
    <x v="1"/>
    <x v="2"/>
    <x v="20"/>
    <s v="Natural"/>
    <x v="0"/>
    <s v="Whole River"/>
    <n v="75"/>
    <n v="71"/>
    <n v="0.19973830552829572"/>
    <n v="0"/>
    <n v="215"/>
    <n v="0.34883720930232559"/>
    <n v="8.3749162092956655E-4"/>
    <n v="0"/>
    <n v="0"/>
    <n v="0"/>
    <s v="NA"/>
    <n v="355.46511627906978"/>
    <n v="4362.1809485169988"/>
    <n v="0.18580391083088774"/>
    <n v="1019"/>
    <n v="28900"/>
    <n v="0.16683022571148184"/>
    <x v="0"/>
    <x v="0"/>
  </r>
  <r>
    <s v="Nicola River"/>
    <x v="5"/>
    <x v="2"/>
    <x v="21"/>
    <s v="Natural"/>
    <x v="0"/>
    <s v="Whole River"/>
    <n v="75"/>
    <n v="71"/>
    <n v="0.19973830552829572"/>
    <n v="1"/>
    <n v="215"/>
    <n v="0.34883720930232559"/>
    <n v="8.3749162092956655E-4"/>
    <n v="5.0065509335080245"/>
    <n v="5.0065509335080245"/>
    <n v="21.616840488285657"/>
    <n v="0.92866156207654893"/>
    <n v="355.46511627906978"/>
    <n v="4362.1809485169988"/>
    <n v="0.18580391083088774"/>
    <n v="1019"/>
    <n v="28900"/>
    <n v="0.16683022571148184"/>
    <x v="0"/>
    <x v="1"/>
  </r>
  <r>
    <s v="Nicola River"/>
    <x v="5"/>
    <x v="2"/>
    <x v="22"/>
    <s v="Natural"/>
    <x v="0"/>
    <s v="Whole River"/>
    <n v="75"/>
    <n v="71"/>
    <n v="0.19973830552829572"/>
    <n v="0"/>
    <n v="215"/>
    <n v="0.34883720930232559"/>
    <n v="8.3749162092956655E-4"/>
    <n v="0"/>
    <n v="0"/>
    <n v="0"/>
    <s v="NA"/>
    <n v="355.46511627906978"/>
    <n v="4362.1809485169988"/>
    <n v="0.18580391083088774"/>
    <n v="1019"/>
    <n v="28900"/>
    <n v="0.16683022571148184"/>
    <x v="0"/>
    <x v="1"/>
  </r>
  <r>
    <s v="Nicola River"/>
    <x v="1"/>
    <x v="2"/>
    <x v="2"/>
    <s v="Natural"/>
    <x v="0"/>
    <s v="Whole River"/>
    <n v="75"/>
    <n v="71"/>
    <n v="0.19973830552829572"/>
    <n v="22"/>
    <n v="215"/>
    <n v="0.34883720930232559"/>
    <n v="8.3749162092956655E-4"/>
    <n v="110.14412053717653"/>
    <n v="110.14412053717653"/>
    <n v="875.35775481981921"/>
    <n v="0.26861574919640052"/>
    <n v="355.46511627906978"/>
    <n v="4362.1809485169988"/>
    <n v="0.18580391083088774"/>
    <n v="1019"/>
    <n v="28900"/>
    <n v="0.16683022571148184"/>
    <x v="0"/>
    <x v="0"/>
  </r>
  <r>
    <s v="Nicola River"/>
    <x v="1"/>
    <x v="2"/>
    <x v="3"/>
    <s v="Natural"/>
    <x v="0"/>
    <s v="Whole River"/>
    <n v="75"/>
    <n v="71"/>
    <n v="0.19973830552829572"/>
    <n v="11"/>
    <n v="215"/>
    <n v="0.34883720930232559"/>
    <n v="8.3749162092956655E-4"/>
    <n v="55.072060268588267"/>
    <n v="55.072060268588267"/>
    <n v="332.97268919912671"/>
    <n v="0.33133932479051537"/>
    <n v="355.46511627906978"/>
    <n v="4362.1809485169988"/>
    <n v="0.18580391083088774"/>
    <n v="1019"/>
    <n v="28900"/>
    <n v="0.16683022571148184"/>
    <x v="0"/>
    <x v="0"/>
  </r>
  <r>
    <s v="Nicola River"/>
    <x v="0"/>
    <x v="2"/>
    <x v="4"/>
    <s v="Natural"/>
    <x v="0"/>
    <s v="Whole River"/>
    <n v="75"/>
    <n v="71"/>
    <n v="0.19973830552829572"/>
    <n v="1"/>
    <n v="215"/>
    <n v="0.34883720930232559"/>
    <n v="8.3749162092956655E-4"/>
    <n v="5.0065509335080245"/>
    <n v="5.0065509335080245"/>
    <n v="21.616840488285657"/>
    <n v="0.92866156207654893"/>
    <n v="355.46511627906978"/>
    <n v="4362.1809485169988"/>
    <n v="0.18580391083088774"/>
    <n v="1019"/>
    <n v="28900"/>
    <n v="0.16683022571148184"/>
    <x v="0"/>
    <x v="2"/>
  </r>
  <r>
    <s v="Nicola River"/>
    <x v="0"/>
    <x v="2"/>
    <x v="5"/>
    <s v="Natural"/>
    <x v="0"/>
    <s v="Whole River"/>
    <n v="75"/>
    <n v="71"/>
    <n v="0.19973830552829572"/>
    <n v="2"/>
    <n v="215"/>
    <n v="0.34883720930232559"/>
    <n v="8.3749162092956655E-4"/>
    <n v="10.013101867016049"/>
    <n v="10.013101867016049"/>
    <n v="44.964361773443763"/>
    <n v="0.66967730667781644"/>
    <n v="355.46511627906978"/>
    <n v="4362.1809485169988"/>
    <n v="0.18580391083088774"/>
    <n v="1019"/>
    <n v="28900"/>
    <n v="0.16683022571148184"/>
    <x v="0"/>
    <x v="2"/>
  </r>
  <r>
    <s v="Nicola River"/>
    <x v="0"/>
    <x v="2"/>
    <x v="6"/>
    <s v="Natural"/>
    <x v="0"/>
    <s v="Whole River"/>
    <n v="75"/>
    <n v="71"/>
    <n v="0.19973830552829572"/>
    <n v="1"/>
    <n v="215"/>
    <n v="0.34883720930232559"/>
    <n v="8.3749162092956655E-4"/>
    <n v="5.0065509335080245"/>
    <n v="5.0065509335080245"/>
    <n v="21.616840488285657"/>
    <n v="0.92866156207654893"/>
    <n v="355.46511627906978"/>
    <n v="4362.1809485169988"/>
    <n v="0.18580391083088774"/>
    <n v="1019"/>
    <n v="28900"/>
    <n v="0.16683022571148184"/>
    <x v="0"/>
    <x v="2"/>
  </r>
  <r>
    <s v="Nicola River"/>
    <x v="1"/>
    <x v="2"/>
    <x v="7"/>
    <s v="Natural"/>
    <x v="0"/>
    <s v="Whole River"/>
    <n v="75"/>
    <n v="71"/>
    <n v="0.19973830552829572"/>
    <n v="14"/>
    <n v="215"/>
    <n v="0.34883720930232559"/>
    <n v="8.3749162092956655E-4"/>
    <n v="70.091713069112345"/>
    <n v="70.091713069112345"/>
    <n v="460.12771935139176"/>
    <n v="0.30603600506186229"/>
    <n v="355.46511627906978"/>
    <n v="4362.1809485169988"/>
    <n v="0.18580391083088774"/>
    <n v="1019"/>
    <n v="28900"/>
    <n v="0.16683022571148184"/>
    <x v="0"/>
    <x v="0"/>
  </r>
  <r>
    <s v="Nicola River"/>
    <x v="1"/>
    <x v="2"/>
    <x v="8"/>
    <s v="Natural"/>
    <x v="0"/>
    <s v="Whole River"/>
    <n v="75"/>
    <n v="71"/>
    <n v="0.19973830552829572"/>
    <n v="12"/>
    <n v="215"/>
    <n v="0.34883720930232559"/>
    <n v="8.3749162092956655E-4"/>
    <n v="60.078611202096297"/>
    <n v="60.078611202096297"/>
    <n v="373.62701845300933"/>
    <n v="0.32173569936608859"/>
    <n v="355.46511627906978"/>
    <n v="4362.1809485169988"/>
    <n v="0.18580391083088774"/>
    <n v="1019"/>
    <n v="28900"/>
    <n v="0.16683022571148184"/>
    <x v="0"/>
    <x v="0"/>
  </r>
  <r>
    <s v="Nicola River"/>
    <x v="3"/>
    <x v="2"/>
    <x v="12"/>
    <s v="Natural"/>
    <x v="0"/>
    <s v="Whole River"/>
    <n v="75"/>
    <n v="71"/>
    <n v="0.19973830552829572"/>
    <n v="0"/>
    <n v="215"/>
    <n v="0.34883720930232559"/>
    <n v="8.3749162092956655E-4"/>
    <n v="0"/>
    <m/>
    <n v="0"/>
    <s v="NA"/>
    <n v="355.46511627906978"/>
    <n v="4362.1809485169988"/>
    <n v="0.18580391083088774"/>
    <n v="1019"/>
    <n v="28900"/>
    <n v="0.16683022571148184"/>
    <x v="1"/>
    <x v="3"/>
  </r>
  <r>
    <s v="Nicola River"/>
    <x v="3"/>
    <x v="2"/>
    <x v="13"/>
    <s v="Natural"/>
    <x v="0"/>
    <s v="Whole River"/>
    <n v="75"/>
    <n v="71"/>
    <n v="0.19973830552829572"/>
    <n v="0"/>
    <n v="215"/>
    <n v="0.34883720930232559"/>
    <n v="8.3749162092956655E-4"/>
    <n v="0"/>
    <m/>
    <n v="0"/>
    <s v="NA"/>
    <n v="355.46511627906978"/>
    <n v="4362.1809485169988"/>
    <n v="0.18580391083088774"/>
    <n v="1019"/>
    <n v="28900"/>
    <n v="0.16683022571148184"/>
    <x v="1"/>
    <x v="3"/>
  </r>
  <r>
    <s v="Nicola River"/>
    <x v="3"/>
    <x v="2"/>
    <x v="14"/>
    <s v="Natural"/>
    <x v="0"/>
    <s v="Whole River"/>
    <n v="75"/>
    <n v="71"/>
    <n v="0.19973830552829572"/>
    <n v="5"/>
    <n v="215"/>
    <n v="0.34883720930232559"/>
    <n v="8.3749162092956655E-4"/>
    <n v="25.032754667540122"/>
    <n v="25.032754667540122"/>
    <n v="125.39101041015275"/>
    <n v="0.44732642890816682"/>
    <n v="355.46511627906978"/>
    <n v="4362.1809485169988"/>
    <n v="0.18580391083088774"/>
    <n v="1019"/>
    <n v="28900"/>
    <n v="0.16683022571148184"/>
    <x v="1"/>
    <x v="3"/>
  </r>
  <r>
    <m/>
    <x v="3"/>
    <x v="1"/>
    <x v="15"/>
    <m/>
    <x v="1"/>
    <m/>
    <m/>
    <m/>
    <m/>
    <m/>
    <m/>
    <m/>
    <m/>
    <m/>
    <m/>
    <m/>
    <m/>
    <m/>
    <m/>
    <m/>
    <m/>
    <m/>
    <m/>
    <x v="2"/>
    <x v="4"/>
  </r>
  <r>
    <s v="Nicola River"/>
    <x v="5"/>
    <x v="2"/>
    <x v="16"/>
    <s v="Natural"/>
    <x v="2"/>
    <s v="Whole River"/>
    <n v="114"/>
    <n v="104"/>
    <n v="0.23887453344817686"/>
    <n v="2"/>
    <n v="304"/>
    <n v="0.375"/>
    <n v="5.7097521767680642E-4"/>
    <n v="8.3725961538461533"/>
    <n v="8.4538834951456305"/>
    <n v="28.594762380304868"/>
    <n v="0.63867968459141933"/>
    <n v="435.375"/>
    <n v="3755.0210786461398"/>
    <n v="0.14074815226178533"/>
    <n v="1161"/>
    <n v="21316"/>
    <n v="0.12575366063738158"/>
    <x v="0"/>
    <x v="1"/>
  </r>
  <r>
    <s v="Nicola River"/>
    <x v="5"/>
    <x v="2"/>
    <x v="17"/>
    <s v="Natural"/>
    <x v="2"/>
    <s v="Whole River"/>
    <n v="114"/>
    <n v="104"/>
    <n v="0.23887453344817686"/>
    <n v="3"/>
    <n v="304"/>
    <n v="0.375"/>
    <n v="5.7097521767680642E-4"/>
    <n v="12.55889423076923"/>
    <n v="12.680825242718445"/>
    <n v="43.933661990939775"/>
    <n v="0.52777315877963338"/>
    <n v="435.375"/>
    <n v="3755.0210786461398"/>
    <n v="0.14074815226178533"/>
    <n v="1161"/>
    <n v="21316"/>
    <n v="0.12575366063738158"/>
    <x v="0"/>
    <x v="1"/>
  </r>
  <r>
    <s v="Nicola River"/>
    <x v="5"/>
    <x v="2"/>
    <x v="18"/>
    <s v="Natural"/>
    <x v="2"/>
    <s v="Whole River"/>
    <n v="114"/>
    <n v="104"/>
    <n v="0.23887453344817686"/>
    <n v="0"/>
    <n v="304"/>
    <n v="0.375"/>
    <n v="5.7097521767680642E-4"/>
    <n v="0"/>
    <n v="0"/>
    <n v="0"/>
    <s v="NA"/>
    <n v="435.375"/>
    <n v="3755.0210786461398"/>
    <n v="0.14074815226178533"/>
    <n v="1161"/>
    <n v="21316"/>
    <n v="0.12575366063738158"/>
    <x v="0"/>
    <x v="1"/>
  </r>
  <r>
    <s v="Nicola River"/>
    <x v="5"/>
    <x v="2"/>
    <x v="19"/>
    <s v="Natural"/>
    <x v="2"/>
    <s v="Whole River"/>
    <n v="114"/>
    <n v="104"/>
    <n v="0.23887453344817686"/>
    <n v="2"/>
    <n v="304"/>
    <n v="0.375"/>
    <n v="5.7097521767680642E-4"/>
    <n v="8.3725961538461533"/>
    <n v="8.4538834951456305"/>
    <n v="28.594762380304868"/>
    <n v="0.63867968459141933"/>
    <n v="435.375"/>
    <n v="3755.0210786461398"/>
    <n v="0.14074815226178533"/>
    <n v="1161"/>
    <n v="21316"/>
    <n v="0.12575366063738158"/>
    <x v="0"/>
    <x v="1"/>
  </r>
  <r>
    <s v="Nicola River"/>
    <x v="1"/>
    <x v="2"/>
    <x v="20"/>
    <s v="Natural"/>
    <x v="2"/>
    <s v="Whole River"/>
    <n v="114"/>
    <n v="104"/>
    <n v="0.23887453344817686"/>
    <n v="2"/>
    <n v="304"/>
    <n v="0.375"/>
    <n v="5.7097521767680642E-4"/>
    <n v="8.3725961538461533"/>
    <n v="8.4538834951456305"/>
    <n v="28.594762380304868"/>
    <n v="0.63867968459141933"/>
    <n v="435.375"/>
    <n v="3755.0210786461398"/>
    <n v="0.14074815226178533"/>
    <n v="1161"/>
    <n v="21316"/>
    <n v="0.12575366063738158"/>
    <x v="0"/>
    <x v="0"/>
  </r>
  <r>
    <s v="Nicola River"/>
    <x v="5"/>
    <x v="2"/>
    <x v="21"/>
    <s v="Natural"/>
    <x v="2"/>
    <s v="Whole River"/>
    <n v="114"/>
    <n v="104"/>
    <n v="0.23887453344817686"/>
    <n v="4"/>
    <n v="304"/>
    <n v="0.375"/>
    <n v="5.7097521767680642E-4"/>
    <n v="16.745192307692307"/>
    <n v="16.907766990291261"/>
    <n v="59.966907215229661"/>
    <n v="0.46245096057576829"/>
    <n v="435.375"/>
    <n v="3755.0210786461398"/>
    <n v="0.14074815226178533"/>
    <n v="1161"/>
    <n v="21316"/>
    <n v="0.12575366063738158"/>
    <x v="0"/>
    <x v="1"/>
  </r>
  <r>
    <s v="Nicola River"/>
    <x v="5"/>
    <x v="2"/>
    <x v="22"/>
    <s v="Natural"/>
    <x v="2"/>
    <s v="Whole River"/>
    <n v="114"/>
    <n v="104"/>
    <n v="0.23887453344817686"/>
    <n v="1"/>
    <n v="304"/>
    <n v="0.375"/>
    <n v="5.7097521767680642E-4"/>
    <n v="4.1862980769230766"/>
    <n v="4.2269417475728153"/>
    <n v="13.950208383324943"/>
    <n v="0.89219585106325339"/>
    <n v="435.375"/>
    <n v="3755.0210786461398"/>
    <n v="0.14074815226178533"/>
    <n v="1161"/>
    <n v="21316"/>
    <n v="0.12575366063738158"/>
    <x v="0"/>
    <x v="1"/>
  </r>
  <r>
    <s v="Nicola River"/>
    <x v="1"/>
    <x v="2"/>
    <x v="2"/>
    <s v="Natural"/>
    <x v="2"/>
    <s v="Whole River"/>
    <n v="114"/>
    <n v="104"/>
    <n v="0.23887453344817686"/>
    <n v="31"/>
    <n v="304"/>
    <n v="0.375"/>
    <n v="5.7097521767680642E-4"/>
    <n v="129.77524038461539"/>
    <n v="131.03519417475729"/>
    <n v="755.32717023263979"/>
    <n v="0.2117754979588804"/>
    <n v="435.375"/>
    <n v="3755.0210786461398"/>
    <n v="0.14074815226178533"/>
    <n v="1161"/>
    <n v="21316"/>
    <n v="0.12575366063738158"/>
    <x v="0"/>
    <x v="0"/>
  </r>
  <r>
    <s v="Nicola River"/>
    <x v="1"/>
    <x v="2"/>
    <x v="3"/>
    <s v="Natural"/>
    <x v="2"/>
    <s v="Whole River"/>
    <n v="114"/>
    <n v="104"/>
    <n v="0.23887453344817686"/>
    <n v="22"/>
    <n v="304"/>
    <n v="0.375"/>
    <n v="5.7097521767680642E-4"/>
    <n v="92.098557692307679"/>
    <n v="92.992718446601927"/>
    <n v="467.29842118744943"/>
    <n v="0.23471688229184884"/>
    <n v="435.375"/>
    <n v="3755.0210786461398"/>
    <n v="0.14074815226178533"/>
    <n v="1161"/>
    <n v="21316"/>
    <n v="0.12575366063738158"/>
    <x v="0"/>
    <x v="0"/>
  </r>
  <r>
    <s v="Nicola River"/>
    <x v="0"/>
    <x v="2"/>
    <x v="4"/>
    <s v="Natural"/>
    <x v="2"/>
    <s v="Whole River"/>
    <n v="114"/>
    <n v="104"/>
    <n v="0.23887453344817686"/>
    <n v="0"/>
    <n v="304"/>
    <n v="0.375"/>
    <n v="5.7097521767680642E-4"/>
    <n v="0"/>
    <n v="0"/>
    <n v="0"/>
    <s v="NA"/>
    <n v="435.375"/>
    <n v="3755.0210786461398"/>
    <n v="0.14074815226178533"/>
    <n v="1161"/>
    <n v="21316"/>
    <n v="0.12575366063738158"/>
    <x v="0"/>
    <x v="2"/>
  </r>
  <r>
    <s v="Nicola River"/>
    <x v="0"/>
    <x v="2"/>
    <x v="5"/>
    <s v="Natural"/>
    <x v="2"/>
    <s v="Whole River"/>
    <n v="114"/>
    <n v="104"/>
    <n v="0.23887453344817686"/>
    <n v="1"/>
    <n v="304"/>
    <n v="0.375"/>
    <n v="5.7097521767680642E-4"/>
    <n v="4.1862980769230766"/>
    <n v="4.2269417475728153"/>
    <n v="13.950208383324943"/>
    <n v="0.89219585106325339"/>
    <n v="435.375"/>
    <n v="3755.0210786461398"/>
    <n v="0.14074815226178533"/>
    <n v="1161"/>
    <n v="21316"/>
    <n v="0.12575366063738158"/>
    <x v="0"/>
    <x v="2"/>
  </r>
  <r>
    <s v="Nicola River"/>
    <x v="0"/>
    <x v="2"/>
    <x v="6"/>
    <s v="Natural"/>
    <x v="2"/>
    <s v="Whole River"/>
    <n v="114"/>
    <n v="104"/>
    <n v="0.23887453344817686"/>
    <n v="1"/>
    <n v="304"/>
    <n v="0.375"/>
    <n v="5.7097521767680642E-4"/>
    <n v="4.1862980769230766"/>
    <n v="4.2269417475728153"/>
    <n v="13.950208383324943"/>
    <n v="0.89219585106325339"/>
    <n v="435.375"/>
    <n v="3755.0210786461398"/>
    <n v="0.14074815226178533"/>
    <n v="1161"/>
    <n v="21316"/>
    <n v="0.12575366063738158"/>
    <x v="0"/>
    <x v="2"/>
  </r>
  <r>
    <s v="Nicola River"/>
    <x v="1"/>
    <x v="2"/>
    <x v="7"/>
    <s v="Natural"/>
    <x v="2"/>
    <s v="Whole River"/>
    <n v="114"/>
    <n v="104"/>
    <n v="0.23887453344817686"/>
    <n v="16"/>
    <n v="304"/>
    <n v="0.375"/>
    <n v="5.7097521767680642E-4"/>
    <n v="66.980769230769226"/>
    <n v="67.631067961165044"/>
    <n v="306.52480777179687"/>
    <n v="0.26138621713509064"/>
    <n v="435.375"/>
    <n v="3755.0210786461398"/>
    <n v="0.14074815226178533"/>
    <n v="1161"/>
    <n v="21316"/>
    <n v="0.12575366063738158"/>
    <x v="0"/>
    <x v="0"/>
  </r>
  <r>
    <s v="Nicola River"/>
    <x v="1"/>
    <x v="2"/>
    <x v="8"/>
    <s v="Natural"/>
    <x v="2"/>
    <s v="Whole River"/>
    <n v="114"/>
    <n v="104"/>
    <n v="0.23887453344817686"/>
    <n v="11"/>
    <n v="304"/>
    <n v="0.375"/>
    <n v="5.7097521767680642E-4"/>
    <n v="46.04927884615384"/>
    <n v="46.496359223300963"/>
    <n v="191.64130096759834"/>
    <n v="0.30062266597930459"/>
    <n v="435.375"/>
    <n v="3755.0210786461398"/>
    <n v="0.14074815226178533"/>
    <n v="1161"/>
    <n v="21316"/>
    <n v="0.12575366063738158"/>
    <x v="0"/>
    <x v="0"/>
  </r>
  <r>
    <s v="Nicola River"/>
    <x v="3"/>
    <x v="2"/>
    <x v="12"/>
    <s v="Natural"/>
    <x v="2"/>
    <s v="Whole River"/>
    <n v="114"/>
    <n v="104"/>
    <n v="0.23887453344817686"/>
    <n v="0"/>
    <n v="304"/>
    <n v="0.375"/>
    <n v="5.7097521767680642E-4"/>
    <n v="0"/>
    <m/>
    <n v="0"/>
    <s v="NA"/>
    <n v="435.375"/>
    <n v="3755.0210786461398"/>
    <n v="0.14074815226178533"/>
    <n v="1161"/>
    <n v="21316"/>
    <n v="0.12575366063738158"/>
    <x v="1"/>
    <x v="3"/>
  </r>
  <r>
    <s v="Nicola River"/>
    <x v="3"/>
    <x v="2"/>
    <x v="13"/>
    <s v="Natural"/>
    <x v="2"/>
    <s v="Whole River"/>
    <n v="114"/>
    <n v="104"/>
    <n v="0.23887453344817686"/>
    <n v="1"/>
    <n v="304"/>
    <n v="0.375"/>
    <n v="5.7097521767680642E-4"/>
    <n v="4.1862980769230766"/>
    <m/>
    <n v="13.950208383324943"/>
    <n v="0.89219585106325339"/>
    <n v="435.375"/>
    <n v="3755.0210786461398"/>
    <n v="0.14074815226178533"/>
    <n v="1161"/>
    <n v="21316"/>
    <n v="0.12575366063738158"/>
    <x v="1"/>
    <x v="3"/>
  </r>
  <r>
    <s v="Nicola River"/>
    <x v="3"/>
    <x v="2"/>
    <x v="14"/>
    <s v="Natural"/>
    <x v="2"/>
    <s v="Whole River"/>
    <n v="114"/>
    <n v="104"/>
    <n v="0.23887453344817686"/>
    <n v="7"/>
    <n v="304"/>
    <n v="0.375"/>
    <n v="5.7097521767680642E-4"/>
    <n v="29.304086538461537"/>
    <n v="29.588592233009706"/>
    <n v="112.23271657002923"/>
    <n v="0.36151935155576848"/>
    <n v="435.375"/>
    <n v="3755.0210786461398"/>
    <n v="0.14074815226178533"/>
    <n v="1161"/>
    <n v="21316"/>
    <n v="0.12575366063738158"/>
    <x v="1"/>
    <x v="3"/>
  </r>
  <r>
    <m/>
    <x v="4"/>
    <x v="1"/>
    <x v="15"/>
    <m/>
    <x v="1"/>
    <m/>
    <m/>
    <m/>
    <m/>
    <m/>
    <m/>
    <m/>
    <m/>
    <m/>
    <m/>
    <m/>
    <m/>
    <m/>
    <m/>
    <m/>
    <m/>
    <m/>
    <m/>
    <x v="2"/>
    <x v="4"/>
  </r>
  <r>
    <s v="Nicola River"/>
    <x v="5"/>
    <x v="3"/>
    <x v="16"/>
    <s v="Natural"/>
    <x v="0"/>
    <s v="Whole River"/>
    <n v="259"/>
    <n v="148"/>
    <n v="0.25260347129506006"/>
    <n v="13"/>
    <n v="946"/>
    <n v="0.27378435517970401"/>
    <n v="1.173905056391307E-4"/>
    <n v="51.464059196617342"/>
    <n v="56.005005596318874"/>
    <n v="162.37536959461511"/>
    <n v="0.24760307753719371"/>
    <n v="585.8985200845666"/>
    <n v="1238.4826795066751"/>
    <n v="6.0065150224702574E-2"/>
    <n v="2140"/>
    <n v="9365"/>
    <n v="4.5220995373495006E-2"/>
    <x v="0"/>
    <x v="0"/>
  </r>
  <r>
    <s v="Nicola River"/>
    <x v="5"/>
    <x v="3"/>
    <x v="17"/>
    <s v="Natural"/>
    <x v="0"/>
    <s v="Whole River"/>
    <n v="259"/>
    <n v="148"/>
    <n v="0.25260347129506006"/>
    <n v="24"/>
    <n v="946"/>
    <n v="0.27378435517970401"/>
    <n v="1.173905056391307E-4"/>
    <n v="95.010570824524322"/>
    <n v="103.39385648551176"/>
    <n v="314.69684093694764"/>
    <n v="0.18671287416146501"/>
    <n v="585.8985200845666"/>
    <n v="1238.4826795066751"/>
    <n v="6.0065150224702574E-2"/>
    <n v="2140"/>
    <n v="9365"/>
    <n v="4.5220995373495006E-2"/>
    <x v="0"/>
    <x v="0"/>
  </r>
  <r>
    <s v="Nicola River"/>
    <x v="5"/>
    <x v="3"/>
    <x v="18"/>
    <s v="Natural"/>
    <x v="0"/>
    <s v="Whole River"/>
    <n v="259"/>
    <n v="148"/>
    <n v="0.25260347129506006"/>
    <n v="3"/>
    <n v="946"/>
    <n v="0.27378435517970401"/>
    <n v="1.173905056391307E-4"/>
    <n v="11.87632135306554"/>
    <n v="12.92423206068897"/>
    <n v="35.774997337310182"/>
    <n v="0.50362567758253551"/>
    <n v="585.8985200845666"/>
    <n v="1238.4826795066751"/>
    <n v="6.0065150224702574E-2"/>
    <n v="2140"/>
    <n v="9365"/>
    <n v="4.5220995373495006E-2"/>
    <x v="0"/>
    <x v="0"/>
  </r>
  <r>
    <s v="Nicola River"/>
    <x v="5"/>
    <x v="3"/>
    <x v="19"/>
    <s v="Natural"/>
    <x v="0"/>
    <s v="Whole River"/>
    <n v="259"/>
    <n v="148"/>
    <n v="0.25260347129506006"/>
    <n v="27"/>
    <n v="946"/>
    <n v="0.27378435517970401"/>
    <n v="1.173905056391307E-4"/>
    <n v="106.88689217758987"/>
    <n v="116.31808854620074"/>
    <n v="358.61379891381961"/>
    <n v="0.17716953628676202"/>
    <n v="585.8985200845666"/>
    <n v="1238.4826795066751"/>
    <n v="6.0065150224702574E-2"/>
    <n v="2140"/>
    <n v="9365"/>
    <n v="4.5220995373495006E-2"/>
    <x v="0"/>
    <x v="0"/>
  </r>
  <r>
    <s v="Nicola River"/>
    <x v="6"/>
    <x v="3"/>
    <x v="23"/>
    <s v="Natural"/>
    <x v="0"/>
    <s v="Whole River"/>
    <n v="259"/>
    <n v="148"/>
    <n v="0.25260347129506006"/>
    <n v="1"/>
    <n v="946"/>
    <n v="0.27378435517970401"/>
    <n v="1.173905056391307E-4"/>
    <n v="3.9587737843551802"/>
    <n v="4.3080773535629904"/>
    <n v="11.811916325776144"/>
    <n v="0.86815944665618394"/>
    <n v="585.8985200845666"/>
    <n v="1238.4826795066751"/>
    <n v="6.0065150224702574E-2"/>
    <n v="2140"/>
    <n v="9365"/>
    <n v="4.5220995373495006E-2"/>
    <x v="0"/>
    <x v="1"/>
  </r>
  <r>
    <s v="Nicola River"/>
    <x v="5"/>
    <x v="3"/>
    <x v="21"/>
    <s v="Natural"/>
    <x v="0"/>
    <s v="Whole River"/>
    <n v="259"/>
    <n v="148"/>
    <n v="0.25260347129506006"/>
    <n v="36"/>
    <n v="946"/>
    <n v="0.27378435517970401"/>
    <n v="1.173905056391307E-4"/>
    <n v="142.51585623678648"/>
    <n v="155.09078472826764"/>
    <n v="496.47114332410678"/>
    <n v="0.15634493598747848"/>
    <n v="585.8985200845666"/>
    <n v="1238.4826795066751"/>
    <n v="6.0065150224702574E-2"/>
    <n v="2140"/>
    <n v="9365"/>
    <n v="4.5220995373495006E-2"/>
    <x v="0"/>
    <x v="0"/>
  </r>
  <r>
    <s v="Nicola River"/>
    <x v="5"/>
    <x v="3"/>
    <x v="22"/>
    <s v="Natural"/>
    <x v="0"/>
    <s v="Whole River"/>
    <n v="259"/>
    <n v="148"/>
    <n v="0.25260347129506006"/>
    <n v="22"/>
    <n v="946"/>
    <n v="0.27378435517970401"/>
    <n v="1.173905056391307E-4"/>
    <n v="87.093023255813961"/>
    <n v="94.777701778385776"/>
    <n v="285.98428288566924"/>
    <n v="0.19417249741124157"/>
    <n v="585.8985200845666"/>
    <n v="1238.4826795066751"/>
    <n v="6.0065150224702574E-2"/>
    <n v="2140"/>
    <n v="9365"/>
    <n v="4.5220995373495006E-2"/>
    <x v="0"/>
    <x v="0"/>
  </r>
  <r>
    <s v="Nicola River"/>
    <x v="1"/>
    <x v="3"/>
    <x v="2"/>
    <s v="Natural"/>
    <x v="0"/>
    <s v="Whole River"/>
    <n v="259"/>
    <n v="148"/>
    <n v="0.25260347129506006"/>
    <n v="0"/>
    <n v="946"/>
    <n v="0.27378435517970401"/>
    <n v="1.173905056391307E-4"/>
    <n v="0"/>
    <n v="0"/>
    <n v="0"/>
    <s v="NA"/>
    <n v="585.8985200845666"/>
    <n v="1238.4826795066751"/>
    <n v="6.0065150224702574E-2"/>
    <n v="2140"/>
    <n v="9365"/>
    <n v="4.5220995373495006E-2"/>
    <x v="0"/>
    <x v="2"/>
  </r>
  <r>
    <s v="Nicola River"/>
    <x v="1"/>
    <x v="3"/>
    <x v="3"/>
    <s v="Natural"/>
    <x v="0"/>
    <s v="Whole River"/>
    <n v="259"/>
    <n v="148"/>
    <n v="0.25260347129506006"/>
    <n v="0"/>
    <n v="946"/>
    <n v="0.27378435517970401"/>
    <n v="1.173905056391307E-4"/>
    <n v="0"/>
    <n v="0"/>
    <n v="0"/>
    <s v="NA"/>
    <n v="585.8985200845666"/>
    <n v="1238.4826795066751"/>
    <n v="6.0065150224702574E-2"/>
    <n v="2140"/>
    <n v="9365"/>
    <n v="4.5220995373495006E-2"/>
    <x v="0"/>
    <x v="2"/>
  </r>
  <r>
    <s v="Nicola River"/>
    <x v="0"/>
    <x v="3"/>
    <x v="4"/>
    <s v="Natural"/>
    <x v="0"/>
    <s v="Whole River"/>
    <n v="259"/>
    <n v="148"/>
    <n v="0.25260347129506006"/>
    <n v="0"/>
    <n v="946"/>
    <n v="0.27378435517970401"/>
    <n v="1.173905056391307E-4"/>
    <n v="0"/>
    <n v="0"/>
    <n v="0"/>
    <s v="NA"/>
    <n v="585.8985200845666"/>
    <n v="1238.4826795066751"/>
    <n v="6.0065150224702574E-2"/>
    <n v="2140"/>
    <n v="9365"/>
    <n v="4.5220995373495006E-2"/>
    <x v="0"/>
    <x v="5"/>
  </r>
  <r>
    <s v="Nicola River"/>
    <x v="1"/>
    <x v="3"/>
    <x v="7"/>
    <s v="Natural"/>
    <x v="0"/>
    <s v="Whole River"/>
    <n v="259"/>
    <n v="148"/>
    <n v="0.25260347129506006"/>
    <n v="1"/>
    <n v="946"/>
    <n v="0.27378435517970401"/>
    <n v="1.173905056391307E-4"/>
    <n v="3.9587737843551802"/>
    <n v="4.3080773535629904"/>
    <n v="11.811916325776144"/>
    <n v="0.86815944665618394"/>
    <n v="585.8985200845666"/>
    <n v="1238.4826795066751"/>
    <n v="6.0065150224702574E-2"/>
    <n v="2140"/>
    <n v="9365"/>
    <n v="4.5220995373495006E-2"/>
    <x v="0"/>
    <x v="2"/>
  </r>
  <r>
    <s v="Nicola River"/>
    <x v="1"/>
    <x v="3"/>
    <x v="8"/>
    <s v="Natural"/>
    <x v="0"/>
    <s v="Whole River"/>
    <n v="259"/>
    <n v="148"/>
    <n v="0.25260347129506006"/>
    <n v="0"/>
    <n v="946"/>
    <n v="0.27378435517970401"/>
    <n v="1.173905056391307E-4"/>
    <n v="0"/>
    <n v="0"/>
    <n v="0"/>
    <s v="NA"/>
    <n v="585.8985200845666"/>
    <n v="1238.4826795066751"/>
    <n v="6.0065150224702574E-2"/>
    <n v="2140"/>
    <n v="9365"/>
    <n v="4.5220995373495006E-2"/>
    <x v="0"/>
    <x v="2"/>
  </r>
  <r>
    <s v="Nicola River"/>
    <x v="3"/>
    <x v="3"/>
    <x v="12"/>
    <s v="Natural"/>
    <x v="0"/>
    <s v="Whole River"/>
    <n v="259"/>
    <n v="148"/>
    <n v="0.25260347129506006"/>
    <n v="0"/>
    <n v="946"/>
    <n v="0.27378435517970401"/>
    <n v="1.173905056391307E-4"/>
    <n v="0"/>
    <m/>
    <n v="0"/>
    <s v="NA"/>
    <n v="585.8985200845666"/>
    <n v="1238.4826795066751"/>
    <n v="6.0065150224702574E-2"/>
    <n v="2140"/>
    <n v="9365"/>
    <n v="4.5220995373495006E-2"/>
    <x v="1"/>
    <x v="3"/>
  </r>
  <r>
    <s v="Nicola River"/>
    <x v="3"/>
    <x v="3"/>
    <x v="13"/>
    <s v="Natural"/>
    <x v="0"/>
    <s v="Whole River"/>
    <n v="259"/>
    <n v="148"/>
    <n v="0.25260347129506006"/>
    <n v="12"/>
    <n v="946"/>
    <n v="0.27378435517970401"/>
    <n v="1.173905056391307E-4"/>
    <n v="47.505285412262161"/>
    <m/>
    <n v="149.20645982891205"/>
    <n v="0.25712948583107709"/>
    <n v="585.8985200845666"/>
    <n v="1238.4826795066751"/>
    <n v="6.0065150224702574E-2"/>
    <n v="2140"/>
    <n v="9365"/>
    <n v="4.5220995373495006E-2"/>
    <x v="1"/>
    <x v="3"/>
  </r>
  <r>
    <s v="Nicola River"/>
    <x v="3"/>
    <x v="3"/>
    <x v="14"/>
    <s v="Natural"/>
    <x v="0"/>
    <s v="Whole River"/>
    <n v="259"/>
    <n v="148"/>
    <n v="0.25260347129506006"/>
    <n v="9"/>
    <n v="946"/>
    <n v="0.27378435517970401"/>
    <n v="1.173905056391307E-4"/>
    <n v="35.628964059196619"/>
    <n v="38.772696182066909"/>
    <n v="110.37822725176619"/>
    <n v="0.29487537913696138"/>
    <n v="585.8985200845666"/>
    <n v="1238.4826795066751"/>
    <n v="6.0065150224702574E-2"/>
    <n v="2140"/>
    <n v="9365"/>
    <n v="4.5220995373495006E-2"/>
    <x v="1"/>
    <x v="3"/>
  </r>
  <r>
    <m/>
    <x v="3"/>
    <x v="1"/>
    <x v="15"/>
    <m/>
    <x v="1"/>
    <m/>
    <m/>
    <m/>
    <m/>
    <m/>
    <m/>
    <m/>
    <m/>
    <m/>
    <m/>
    <m/>
    <m/>
    <m/>
    <m/>
    <m/>
    <m/>
    <m/>
    <m/>
    <x v="2"/>
    <x v="4"/>
  </r>
  <r>
    <s v="Nicola River"/>
    <x v="5"/>
    <x v="3"/>
    <x v="16"/>
    <s v="Natural"/>
    <x v="2"/>
    <s v="Whole River"/>
    <n v="358"/>
    <n v="209"/>
    <n v="0.26032133194408641"/>
    <n v="12"/>
    <n v="1150"/>
    <n v="0.31130434782608696"/>
    <n v="1.0338877401546989E-4"/>
    <n v="46.096875390056169"/>
    <n v="48.937268521687223"/>
    <n v="141.18975057438567"/>
    <n v="0.25776865005979027"/>
    <n v="802.85391304347831"/>
    <n v="2917.2258585580985"/>
    <n v="6.7274193314687661E-2"/>
    <n v="2579"/>
    <n v="23031"/>
    <n v="5.8844388693020888E-2"/>
    <x v="0"/>
    <x v="0"/>
  </r>
  <r>
    <s v="Nicola River"/>
    <x v="5"/>
    <x v="3"/>
    <x v="17"/>
    <s v="Natural"/>
    <x v="2"/>
    <s v="Whole River"/>
    <n v="358"/>
    <n v="209"/>
    <n v="0.26032133194408641"/>
    <n v="46"/>
    <n v="1150"/>
    <n v="0.31130434782608696"/>
    <n v="1.0338877401546989E-4"/>
    <n v="176.70468899521532"/>
    <n v="187.59286266646771"/>
    <n v="645.67876894615983"/>
    <n v="0.14380042815838373"/>
    <n v="802.85391304347831"/>
    <n v="2917.2258585580985"/>
    <n v="6.7274193314687661E-2"/>
    <n v="2579"/>
    <n v="23031"/>
    <n v="5.8844388693020888E-2"/>
    <x v="0"/>
    <x v="0"/>
  </r>
  <r>
    <s v="Nicola River"/>
    <x v="5"/>
    <x v="3"/>
    <x v="18"/>
    <s v="Natural"/>
    <x v="2"/>
    <s v="Whole River"/>
    <n v="358"/>
    <n v="209"/>
    <n v="0.26032133194408641"/>
    <n v="9"/>
    <n v="1150"/>
    <n v="0.31130434782608696"/>
    <n v="1.0338877401546989E-4"/>
    <n v="34.572656542542127"/>
    <n v="36.702951391265415"/>
    <n v="104.08912394287532"/>
    <n v="0.29510048612206907"/>
    <n v="802.85391304347831"/>
    <n v="2917.2258585580985"/>
    <n v="6.7274193314687661E-2"/>
    <n v="2579"/>
    <n v="23031"/>
    <n v="5.8844388693020888E-2"/>
    <x v="0"/>
    <x v="0"/>
  </r>
  <r>
    <s v="Nicola River"/>
    <x v="5"/>
    <x v="3"/>
    <x v="19"/>
    <s v="Natural"/>
    <x v="2"/>
    <s v="Whole River"/>
    <n v="358"/>
    <n v="209"/>
    <n v="0.26032133194408641"/>
    <n v="37"/>
    <n v="1150"/>
    <n v="0.31130434782608696"/>
    <n v="1.0338877401546989E-4"/>
    <n v="142.1320324526732"/>
    <n v="150.88991127520228"/>
    <n v="497.11098330140737"/>
    <n v="0.15686812766015576"/>
    <n v="802.85391304347831"/>
    <n v="2917.2258585580985"/>
    <n v="6.7274193314687661E-2"/>
    <n v="2579"/>
    <n v="23031"/>
    <n v="5.8844388693020888E-2"/>
    <x v="0"/>
    <x v="0"/>
  </r>
  <r>
    <s v="Nicola River"/>
    <x v="6"/>
    <x v="3"/>
    <x v="23"/>
    <s v="Natural"/>
    <x v="2"/>
    <s v="Whole River"/>
    <n v="358"/>
    <n v="209"/>
    <n v="0.26032133194408641"/>
    <n v="0"/>
    <n v="1150"/>
    <n v="0.31130434782608696"/>
    <n v="1.0338877401546989E-4"/>
    <n v="0"/>
    <n v="0"/>
    <n v="0"/>
    <s v="NA"/>
    <n v="802.85391304347831"/>
    <n v="2917.2258585580985"/>
    <n v="6.7274193314687661E-2"/>
    <n v="2579"/>
    <n v="23031"/>
    <n v="5.8844388693020888E-2"/>
    <x v="0"/>
    <x v="1"/>
  </r>
  <r>
    <s v="Nicola River"/>
    <x v="5"/>
    <x v="3"/>
    <x v="21"/>
    <s v="Natural"/>
    <x v="2"/>
    <s v="Whole River"/>
    <n v="358"/>
    <n v="209"/>
    <n v="0.26032133194408641"/>
    <n v="41"/>
    <n v="1150"/>
    <n v="0.31130434782608696"/>
    <n v="1.0338877401546989E-4"/>
    <n v="157.49765758269191"/>
    <n v="167.2023341157647"/>
    <n v="561.80541470802768"/>
    <n v="0.15049388764363336"/>
    <n v="802.85391304347831"/>
    <n v="2917.2258585580985"/>
    <n v="6.7274193314687661E-2"/>
    <n v="2579"/>
    <n v="23031"/>
    <n v="5.8844388693020888E-2"/>
    <x v="0"/>
    <x v="0"/>
  </r>
  <r>
    <s v="Nicola River"/>
    <x v="5"/>
    <x v="3"/>
    <x v="22"/>
    <s v="Natural"/>
    <x v="2"/>
    <s v="Whole River"/>
    <n v="358"/>
    <n v="209"/>
    <n v="0.26032133194408641"/>
    <n v="25"/>
    <n v="1150"/>
    <n v="0.31130434782608696"/>
    <n v="1.0338877401546989E-4"/>
    <n v="96.035157062617031"/>
    <n v="101.95264275351506"/>
    <n v="315.85036632893423"/>
    <n v="0.18505909818904928"/>
    <n v="802.85391304347831"/>
    <n v="2917.2258585580985"/>
    <n v="6.7274193314687661E-2"/>
    <n v="2579"/>
    <n v="23031"/>
    <n v="5.8844388693020888E-2"/>
    <x v="0"/>
    <x v="0"/>
  </r>
  <r>
    <s v="Nicola River"/>
    <x v="1"/>
    <x v="3"/>
    <x v="2"/>
    <s v="Natural"/>
    <x v="2"/>
    <s v="Whole River"/>
    <n v="358"/>
    <n v="209"/>
    <n v="0.26032133194408641"/>
    <n v="1"/>
    <n v="1150"/>
    <n v="0.31130434782608696"/>
    <n v="1.0338877401546989E-4"/>
    <n v="3.8414062825046811"/>
    <n v="4.0781057101406022"/>
    <n v="11.031179997233869"/>
    <n v="0.86461097349975702"/>
    <n v="802.85391304347831"/>
    <n v="2917.2258585580985"/>
    <n v="6.7274193314687661E-2"/>
    <n v="2579"/>
    <n v="23031"/>
    <n v="5.8844388693020888E-2"/>
    <x v="0"/>
    <x v="2"/>
  </r>
  <r>
    <s v="Nicola River"/>
    <x v="1"/>
    <x v="3"/>
    <x v="3"/>
    <s v="Natural"/>
    <x v="2"/>
    <s v="Whole River"/>
    <n v="358"/>
    <n v="209"/>
    <n v="0.26032133194408641"/>
    <n v="1"/>
    <n v="1150"/>
    <n v="0.31130434782608696"/>
    <n v="1.0338877401546989E-4"/>
    <n v="3.8414062825046811"/>
    <n v="4.0781057101406022"/>
    <n v="11.031179997233869"/>
    <n v="0.86461097349975702"/>
    <n v="802.85391304347831"/>
    <n v="2917.2258585580985"/>
    <n v="6.7274193314687661E-2"/>
    <n v="2579"/>
    <n v="23031"/>
    <n v="5.8844388693020888E-2"/>
    <x v="0"/>
    <x v="2"/>
  </r>
  <r>
    <s v="Nicola River"/>
    <x v="0"/>
    <x v="3"/>
    <x v="4"/>
    <s v="Natural"/>
    <x v="2"/>
    <s v="Whole River"/>
    <n v="358"/>
    <n v="209"/>
    <n v="0.26032133194408641"/>
    <n v="0"/>
    <n v="1150"/>
    <n v="0.31130434782608696"/>
    <n v="1.0338877401546989E-4"/>
    <n v="0"/>
    <n v="0"/>
    <n v="0"/>
    <s v="NA"/>
    <n v="802.85391304347831"/>
    <n v="2917.2258585580985"/>
    <n v="6.7274193314687661E-2"/>
    <n v="2579"/>
    <n v="23031"/>
    <n v="5.8844388693020888E-2"/>
    <x v="0"/>
    <x v="5"/>
  </r>
  <r>
    <s v="Nicola River"/>
    <x v="1"/>
    <x v="3"/>
    <x v="7"/>
    <s v="Natural"/>
    <x v="2"/>
    <s v="Whole River"/>
    <n v="358"/>
    <n v="209"/>
    <n v="0.26032133194408641"/>
    <n v="0"/>
    <n v="1150"/>
    <n v="0.31130434782608696"/>
    <n v="1.0338877401546989E-4"/>
    <n v="0"/>
    <n v="0"/>
    <n v="0"/>
    <s v="NA"/>
    <n v="802.85391304347831"/>
    <n v="2917.2258585580985"/>
    <n v="6.7274193314687661E-2"/>
    <n v="2579"/>
    <n v="23031"/>
    <n v="5.8844388693020888E-2"/>
    <x v="0"/>
    <x v="2"/>
  </r>
  <r>
    <s v="Nicola River"/>
    <x v="1"/>
    <x v="3"/>
    <x v="8"/>
    <s v="Natural"/>
    <x v="2"/>
    <s v="Whole River"/>
    <n v="358"/>
    <n v="209"/>
    <n v="0.26032133194408641"/>
    <n v="1"/>
    <n v="1150"/>
    <n v="0.31130434782608696"/>
    <n v="1.0338877401546989E-4"/>
    <n v="3.8414062825046811"/>
    <n v="4.0781057101406022"/>
    <n v="11.031179997233869"/>
    <n v="0.86461097349975702"/>
    <n v="802.85391304347831"/>
    <n v="2917.2258585580985"/>
    <n v="6.7274193314687661E-2"/>
    <n v="2579"/>
    <n v="23031"/>
    <n v="5.8844388693020888E-2"/>
    <x v="0"/>
    <x v="2"/>
  </r>
  <r>
    <s v="Nicola River"/>
    <x v="3"/>
    <x v="3"/>
    <x v="12"/>
    <s v="Natural"/>
    <x v="2"/>
    <s v="Whole River"/>
    <n v="358"/>
    <n v="209"/>
    <n v="0.26032133194408641"/>
    <n v="1"/>
    <n v="1150"/>
    <n v="0.31130434782608696"/>
    <n v="1.0338877401546989E-4"/>
    <n v="3.8414062825046811"/>
    <m/>
    <n v="11.031179997233869"/>
    <n v="0.86461097349975702"/>
    <n v="802.85391304347831"/>
    <n v="2917.2258585580985"/>
    <n v="6.7274193314687661E-2"/>
    <n v="2579"/>
    <n v="23031"/>
    <n v="5.8844388693020888E-2"/>
    <x v="1"/>
    <x v="3"/>
  </r>
  <r>
    <s v="Nicola River"/>
    <x v="3"/>
    <x v="3"/>
    <x v="13"/>
    <s v="Natural"/>
    <x v="2"/>
    <s v="Whole River"/>
    <n v="358"/>
    <n v="209"/>
    <n v="0.26032133194408641"/>
    <n v="11"/>
    <n v="1150"/>
    <n v="0.31130434782608696"/>
    <n v="1.0338877401546989E-4"/>
    <n v="42.255469107551491"/>
    <m/>
    <n v="128.6893054758886"/>
    <n v="0.26846538736740133"/>
    <n v="802.85391304347831"/>
    <n v="2917.2258585580985"/>
    <n v="6.7274193314687661E-2"/>
    <n v="2579"/>
    <n v="23031"/>
    <n v="5.8844388693020888E-2"/>
    <x v="1"/>
    <x v="3"/>
  </r>
  <r>
    <s v="Nicola River"/>
    <x v="3"/>
    <x v="3"/>
    <x v="14"/>
    <s v="Natural"/>
    <x v="2"/>
    <s v="Whole River"/>
    <n v="358"/>
    <n v="209"/>
    <n v="0.26032133194408641"/>
    <n v="24"/>
    <n v="1150"/>
    <n v="0.31130434782608696"/>
    <n v="1.0338877401546989E-4"/>
    <n v="92.193750780112339"/>
    <n v="97.341625189154144"/>
    <n v="301.61351701985336"/>
    <n v="0.18837528240163118"/>
    <n v="802.85391304347831"/>
    <n v="2917.2258585580985"/>
    <n v="6.7274193314687661E-2"/>
    <n v="2579"/>
    <n v="23031"/>
    <n v="5.8844388693020888E-2"/>
    <x v="1"/>
    <x v="3"/>
  </r>
  <r>
    <m/>
    <x v="3"/>
    <x v="1"/>
    <x v="15"/>
    <m/>
    <x v="1"/>
    <m/>
    <m/>
    <m/>
    <m/>
    <m/>
    <m/>
    <m/>
    <m/>
    <m/>
    <m/>
    <m/>
    <m/>
    <m/>
    <m/>
    <m/>
    <m/>
    <m/>
    <m/>
    <x v="2"/>
    <x v="4"/>
  </r>
  <r>
    <s v="Nicola River"/>
    <x v="6"/>
    <x v="4"/>
    <x v="24"/>
    <s v="Natural"/>
    <x v="0"/>
    <s v="Whole River"/>
    <n v="78"/>
    <n v="39"/>
    <n v="0.1649423000397931"/>
    <n v="1"/>
    <n v="829"/>
    <n v="9.4089264173703252E-2"/>
    <n v="6.8983422976833084E-5"/>
    <n v="6.0627261761158016"/>
    <n v="8.1533214092591813"/>
    <n v="31.598069453597571"/>
    <n v="0.92717629804026835"/>
    <n v="236.44632086851627"/>
    <n v="749.40831591645258"/>
    <n v="0.11577817332618878"/>
    <n v="2513"/>
    <n v="35721"/>
    <n v="7.5208913649025072E-2"/>
    <x v="0"/>
    <x v="0"/>
  </r>
  <r>
    <s v="Nicola River"/>
    <x v="6"/>
    <x v="4"/>
    <x v="25"/>
    <s v="Natural"/>
    <x v="0"/>
    <s v="Whole River"/>
    <n v="78"/>
    <n v="39"/>
    <n v="0.1649423000397931"/>
    <n v="1"/>
    <n v="829"/>
    <n v="9.4089264173703252E-2"/>
    <n v="6.8983422976833084E-5"/>
    <n v="6.0627261761158016"/>
    <n v="8.1533214092591813"/>
    <n v="31.598069453597571"/>
    <n v="0.92717629804026835"/>
    <n v="236.44632086851627"/>
    <n v="749.40831591645258"/>
    <n v="0.11577817332618878"/>
    <n v="2513"/>
    <n v="35721"/>
    <n v="7.5208913649025072E-2"/>
    <x v="0"/>
    <x v="0"/>
  </r>
  <r>
    <s v="Nicola River"/>
    <x v="5"/>
    <x v="4"/>
    <x v="17"/>
    <s v="Natural"/>
    <x v="0"/>
    <s v="Whole River"/>
    <n v="78"/>
    <n v="39"/>
    <n v="0.1649423000397931"/>
    <n v="2"/>
    <n v="829"/>
    <n v="9.4089264173703252E-2"/>
    <n v="6.8983422976833084E-5"/>
    <n v="12.125452352231603"/>
    <n v="16.306642818518363"/>
    <n v="64.181554181247023"/>
    <n v="0.66070434880754547"/>
    <n v="236.44632086851627"/>
    <n v="749.40831591645258"/>
    <n v="0.11577817332618878"/>
    <n v="2513"/>
    <n v="35721"/>
    <n v="7.5208913649025072E-2"/>
    <x v="0"/>
    <x v="2"/>
  </r>
  <r>
    <s v="Nicola River"/>
    <x v="7"/>
    <x v="4"/>
    <x v="26"/>
    <s v="Natural"/>
    <x v="0"/>
    <s v="Whole River"/>
    <n v="78"/>
    <n v="39"/>
    <n v="0.1649423000397931"/>
    <n v="1"/>
    <n v="829"/>
    <n v="9.4089264173703252E-2"/>
    <n v="6.8983422976833084E-5"/>
    <n v="6.0627261761158016"/>
    <n v="8.1533214092591813"/>
    <n v="31.598069453597571"/>
    <n v="0.92717629804026835"/>
    <n v="236.44632086851627"/>
    <n v="749.40831591645258"/>
    <n v="0.11577817332618878"/>
    <n v="2513"/>
    <n v="35721"/>
    <n v="7.5208913649025072E-2"/>
    <x v="0"/>
    <x v="1"/>
  </r>
  <r>
    <s v="Nicola River"/>
    <x v="7"/>
    <x v="4"/>
    <x v="27"/>
    <s v="Natural"/>
    <x v="0"/>
    <s v="Whole River"/>
    <n v="78"/>
    <n v="39"/>
    <n v="0.1649423000397931"/>
    <n v="0"/>
    <n v="829"/>
    <n v="9.4089264173703252E-2"/>
    <n v="6.8983422976833084E-5"/>
    <n v="0"/>
    <n v="0"/>
    <n v="0"/>
    <s v="NA"/>
    <n v="236.44632086851627"/>
    <n v="749.40831591645258"/>
    <n v="0.11577817332618878"/>
    <n v="2513"/>
    <n v="35721"/>
    <n v="7.5208913649025072E-2"/>
    <x v="0"/>
    <x v="1"/>
  </r>
  <r>
    <s v="Nicola River"/>
    <x v="6"/>
    <x v="4"/>
    <x v="28"/>
    <s v="Natural"/>
    <x v="0"/>
    <s v="Whole River"/>
    <n v="78"/>
    <n v="39"/>
    <n v="0.1649423000397931"/>
    <n v="2"/>
    <n v="829"/>
    <n v="9.4089264173703252E-2"/>
    <n v="6.8983422976833084E-5"/>
    <n v="12.125452352231603"/>
    <n v="16.306642818518363"/>
    <n v="64.181554181247023"/>
    <n v="0.66070434880754547"/>
    <n v="236.44632086851627"/>
    <n v="749.40831591645258"/>
    <n v="0.11577817332618878"/>
    <n v="2513"/>
    <n v="35721"/>
    <n v="7.5208913649025072E-2"/>
    <x v="0"/>
    <x v="0"/>
  </r>
  <r>
    <s v="Nicola River"/>
    <x v="6"/>
    <x v="4"/>
    <x v="29"/>
    <s v="Natural"/>
    <x v="0"/>
    <s v="Whole River"/>
    <n v="78"/>
    <n v="39"/>
    <n v="0.1649423000397931"/>
    <n v="0"/>
    <n v="829"/>
    <n v="9.4089264173703252E-2"/>
    <n v="6.8983422976833084E-5"/>
    <n v="0"/>
    <n v="0"/>
    <n v="0"/>
    <s v="NA"/>
    <n v="236.44632086851627"/>
    <n v="749.40831591645258"/>
    <n v="0.11577817332618878"/>
    <n v="2513"/>
    <n v="35721"/>
    <n v="7.5208913649025072E-2"/>
    <x v="0"/>
    <x v="0"/>
  </r>
  <r>
    <s v="Nicola River"/>
    <x v="6"/>
    <x v="4"/>
    <x v="23"/>
    <s v="Natural"/>
    <x v="0"/>
    <s v="Whole River"/>
    <n v="78"/>
    <n v="39"/>
    <n v="0.1649423000397931"/>
    <n v="2"/>
    <n v="829"/>
    <n v="9.4089264173703252E-2"/>
    <n v="6.8983422976833084E-5"/>
    <n v="12.125452352231603"/>
    <n v="16.306642818518363"/>
    <n v="64.181554181247023"/>
    <n v="0.66070434880754547"/>
    <n v="236.44632086851627"/>
    <n v="749.40831591645258"/>
    <n v="0.11577817332618878"/>
    <n v="2513"/>
    <n v="35721"/>
    <n v="7.5208913649025072E-2"/>
    <x v="0"/>
    <x v="0"/>
  </r>
  <r>
    <s v="Nicola River"/>
    <x v="6"/>
    <x v="4"/>
    <x v="30"/>
    <s v="Natural"/>
    <x v="0"/>
    <s v="Whole River"/>
    <n v="78"/>
    <n v="39"/>
    <n v="0.1649423000397931"/>
    <n v="1"/>
    <n v="829"/>
    <n v="9.4089264173703252E-2"/>
    <n v="6.8983422976833084E-5"/>
    <n v="6.0627261761158016"/>
    <n v="8.1533214092591813"/>
    <n v="31.598069453597571"/>
    <n v="0.92717629804026835"/>
    <n v="236.44632086851627"/>
    <n v="749.40831591645258"/>
    <n v="0.11577817332618878"/>
    <n v="2513"/>
    <n v="35721"/>
    <n v="7.5208913649025072E-2"/>
    <x v="0"/>
    <x v="0"/>
  </r>
  <r>
    <s v="Nicola River"/>
    <x v="5"/>
    <x v="4"/>
    <x v="21"/>
    <s v="Natural"/>
    <x v="0"/>
    <s v="Whole River"/>
    <n v="78"/>
    <n v="39"/>
    <n v="0.1649423000397931"/>
    <n v="2"/>
    <n v="829"/>
    <n v="9.4089264173703252E-2"/>
    <n v="6.8983422976833084E-5"/>
    <n v="12.125452352231603"/>
    <n v="16.306642818518363"/>
    <n v="64.181554181247023"/>
    <n v="0.66070434880754547"/>
    <n v="236.44632086851627"/>
    <n v="749.40831591645258"/>
    <n v="0.11577817332618878"/>
    <n v="2513"/>
    <n v="35721"/>
    <n v="7.5208913649025072E-2"/>
    <x v="0"/>
    <x v="2"/>
  </r>
  <r>
    <s v="Nicola River"/>
    <x v="6"/>
    <x v="4"/>
    <x v="31"/>
    <s v="Natural"/>
    <x v="0"/>
    <s v="Whole River"/>
    <n v="78"/>
    <n v="39"/>
    <n v="0.1649423000397931"/>
    <n v="3"/>
    <n v="829"/>
    <n v="9.4089264173703252E-2"/>
    <n v="6.8983422976833084E-5"/>
    <n v="18.188178528347404"/>
    <n v="24.459964227777544"/>
    <n v="97.750454182948332"/>
    <n v="0.54358840387593332"/>
    <n v="236.44632086851627"/>
    <n v="749.40831591645258"/>
    <n v="0.11577817332618878"/>
    <n v="2513"/>
    <n v="35721"/>
    <n v="7.5208913649025072E-2"/>
    <x v="0"/>
    <x v="0"/>
  </r>
  <r>
    <s v="Nicola River"/>
    <x v="3"/>
    <x v="4"/>
    <x v="12"/>
    <s v="Natural"/>
    <x v="0"/>
    <s v="Whole River"/>
    <n v="78"/>
    <n v="39"/>
    <n v="0.1649423000397931"/>
    <n v="0"/>
    <n v="829"/>
    <n v="9.4089264173703252E-2"/>
    <n v="6.8983422976833084E-5"/>
    <n v="0"/>
    <m/>
    <n v="0"/>
    <s v="NA"/>
    <n v="236.44632086851627"/>
    <n v="749.40831591645258"/>
    <n v="0.11577817332618878"/>
    <n v="2513"/>
    <n v="35721"/>
    <n v="7.5208913649025072E-2"/>
    <x v="1"/>
    <x v="3"/>
  </r>
  <r>
    <s v="Nicola River"/>
    <x v="3"/>
    <x v="4"/>
    <x v="13"/>
    <s v="Natural"/>
    <x v="0"/>
    <s v="Whole River"/>
    <n v="78"/>
    <n v="39"/>
    <n v="0.1649423000397931"/>
    <n v="10"/>
    <n v="829"/>
    <n v="9.4089264173703252E-2"/>
    <n v="6.8983422976833084E-5"/>
    <n v="60.627261761158017"/>
    <m/>
    <n v="360.32438186831018"/>
    <n v="0.31309697482032584"/>
    <n v="236.44632086851627"/>
    <n v="749.40831591645258"/>
    <n v="0.11577817332618878"/>
    <n v="2513"/>
    <n v="35721"/>
    <n v="7.5208913649025072E-2"/>
    <x v="1"/>
    <x v="3"/>
  </r>
  <r>
    <s v="Nicola River"/>
    <x v="3"/>
    <x v="4"/>
    <x v="14"/>
    <s v="Natural"/>
    <x v="0"/>
    <s v="Whole River"/>
    <n v="78"/>
    <n v="39"/>
    <n v="0.1649423000397931"/>
    <n v="14"/>
    <n v="829"/>
    <n v="9.4089264173703252E-2"/>
    <n v="6.8983422976833084E-5"/>
    <n v="84.87816646562122"/>
    <n v="114.14649972962854"/>
    <n v="532.04576228908684"/>
    <n v="0.27175560161021178"/>
    <n v="236.44632086851627"/>
    <n v="749.40831591645258"/>
    <n v="0.11577817332618878"/>
    <n v="2513"/>
    <n v="35721"/>
    <n v="7.5208913649025072E-2"/>
    <x v="1"/>
    <x v="3"/>
  </r>
  <r>
    <m/>
    <x v="3"/>
    <x v="1"/>
    <x v="15"/>
    <m/>
    <x v="1"/>
    <m/>
    <m/>
    <m/>
    <m/>
    <m/>
    <m/>
    <m/>
    <m/>
    <m/>
    <m/>
    <m/>
    <m/>
    <m/>
    <m/>
    <m/>
    <m/>
    <m/>
    <m/>
    <x v="2"/>
    <x v="4"/>
  </r>
  <r>
    <s v="Nicola River"/>
    <x v="6"/>
    <x v="4"/>
    <x v="24"/>
    <s v="Natural"/>
    <x v="2"/>
    <s v="Whole River"/>
    <n v="70"/>
    <n v="61"/>
    <n v="0.19947532558295583"/>
    <n v="1"/>
    <n v="1055"/>
    <n v="6.6350710900473939E-2"/>
    <n v="4.5320636590328506E-5"/>
    <n v="5.0131513613403271"/>
    <n v="6.1160446608351986"/>
    <n v="20.802030995479065"/>
    <n v="0.90979187118559135"/>
    <n v="305.80223304175996"/>
    <n v="1412.5259445397735"/>
    <n v="0.12290160778596342"/>
    <n v="4608.8765122722389"/>
    <n v="103242.30224756285"/>
    <n v="6.9716209808472276E-2"/>
    <x v="0"/>
    <x v="0"/>
  </r>
  <r>
    <s v="Nicola River"/>
    <x v="6"/>
    <x v="4"/>
    <x v="25"/>
    <s v="Natural"/>
    <x v="2"/>
    <s v="Whole River"/>
    <n v="70"/>
    <n v="61"/>
    <n v="0.19947532558295583"/>
    <n v="6"/>
    <n v="1055"/>
    <n v="6.6350710900473939E-2"/>
    <n v="4.5320636590328506E-5"/>
    <n v="30.078908168041963"/>
    <n v="36.696267965011195"/>
    <n v="136.20046287053449"/>
    <n v="0.38799597825605825"/>
    <n v="305.80223304175996"/>
    <n v="1412.5259445397735"/>
    <n v="0.12290160778596342"/>
    <n v="4608.8765122722389"/>
    <n v="103242.30224756285"/>
    <n v="6.9716209808472276E-2"/>
    <x v="0"/>
    <x v="0"/>
  </r>
  <r>
    <s v="Nicola River"/>
    <x v="5"/>
    <x v="4"/>
    <x v="17"/>
    <s v="Natural"/>
    <x v="2"/>
    <s v="Whole River"/>
    <n v="70"/>
    <n v="61"/>
    <n v="0.19947532558295583"/>
    <n v="0"/>
    <n v="1055"/>
    <n v="6.6350710900473939E-2"/>
    <n v="4.5320636590328506E-5"/>
    <n v="0"/>
    <n v="0"/>
    <n v="0"/>
    <s v="NA"/>
    <n v="305.80223304175996"/>
    <n v="1412.5259445397735"/>
    <n v="0.12290160778596342"/>
    <n v="4608.8765122722389"/>
    <n v="103242.30224756285"/>
    <n v="6.9716209808472276E-2"/>
    <x v="0"/>
    <x v="2"/>
  </r>
  <r>
    <s v="Nicola River"/>
    <x v="7"/>
    <x v="4"/>
    <x v="26"/>
    <s v="Natural"/>
    <x v="2"/>
    <s v="Whole River"/>
    <n v="70"/>
    <n v="61"/>
    <n v="0.19947532558295583"/>
    <n v="2"/>
    <n v="1055"/>
    <n v="6.6350710900473939E-2"/>
    <n v="4.5320636590328506E-5"/>
    <n v="10.026302722680654"/>
    <n v="12.232089321670397"/>
    <n v="42.363280450802137"/>
    <n v="0.64916332847433489"/>
    <n v="305.80223304175996"/>
    <n v="1412.5259445397735"/>
    <n v="0.12290160778596342"/>
    <n v="4608.8765122722389"/>
    <n v="103242.30224756285"/>
    <n v="6.9716209808472276E-2"/>
    <x v="0"/>
    <x v="1"/>
  </r>
  <r>
    <s v="Nicola River"/>
    <x v="7"/>
    <x v="4"/>
    <x v="27"/>
    <s v="Natural"/>
    <x v="2"/>
    <s v="Whole River"/>
    <n v="70"/>
    <n v="61"/>
    <n v="0.19947532558295583"/>
    <n v="2"/>
    <n v="1055"/>
    <n v="6.6350710900473939E-2"/>
    <n v="4.5320636590328506E-5"/>
    <n v="10.026302722680654"/>
    <n v="12.232089321670397"/>
    <n v="42.363280450802137"/>
    <n v="0.64916332847433489"/>
    <n v="305.80223304175996"/>
    <n v="1412.5259445397735"/>
    <n v="0.12290160778596342"/>
    <n v="4608.8765122722389"/>
    <n v="103242.30224756285"/>
    <n v="6.9716209808472276E-2"/>
    <x v="0"/>
    <x v="1"/>
  </r>
  <r>
    <s v="Nicola River"/>
    <x v="6"/>
    <x v="4"/>
    <x v="28"/>
    <s v="Natural"/>
    <x v="2"/>
    <s v="Whole River"/>
    <n v="70"/>
    <n v="61"/>
    <n v="0.19947532558295583"/>
    <n v="4"/>
    <n v="1055"/>
    <n v="6.6350710900473939E-2"/>
    <n v="4.5320636590328506E-5"/>
    <n v="20.052605445361309"/>
    <n v="24.464178643340794"/>
    <n v="87.763434740980287"/>
    <n v="0.46718188761565443"/>
    <n v="305.80223304175996"/>
    <n v="1412.5259445397735"/>
    <n v="0.12290160778596342"/>
    <n v="4608.8765122722389"/>
    <n v="103242.30224756285"/>
    <n v="6.9716209808472276E-2"/>
    <x v="0"/>
    <x v="0"/>
  </r>
  <r>
    <s v="Nicola River"/>
    <x v="6"/>
    <x v="4"/>
    <x v="29"/>
    <s v="Natural"/>
    <x v="2"/>
    <s v="Whole River"/>
    <n v="70"/>
    <n v="61"/>
    <n v="0.19947532558295583"/>
    <n v="1"/>
    <n v="1055"/>
    <n v="6.6350710900473939E-2"/>
    <n v="4.5320636590328506E-5"/>
    <n v="5.0131513613403271"/>
    <n v="6.1160446608351986"/>
    <n v="20.802030995479065"/>
    <n v="0.90979187118559135"/>
    <n v="305.80223304175996"/>
    <n v="1412.5259445397735"/>
    <n v="0.12290160778596342"/>
    <n v="4608.8765122722389"/>
    <n v="103242.30224756285"/>
    <n v="6.9716209808472276E-2"/>
    <x v="0"/>
    <x v="0"/>
  </r>
  <r>
    <s v="Nicola River"/>
    <x v="6"/>
    <x v="4"/>
    <x v="23"/>
    <s v="Natural"/>
    <x v="2"/>
    <s v="Whole River"/>
    <n v="70"/>
    <n v="61"/>
    <n v="0.19947532558295583"/>
    <n v="12"/>
    <n v="1055"/>
    <n v="6.6350710900473939E-2"/>
    <n v="4.5320636590328506E-5"/>
    <n v="60.157816336083926"/>
    <n v="73.39253593002239"/>
    <n v="299.73279029545319"/>
    <n v="0.28778957967519464"/>
    <n v="305.80223304175996"/>
    <n v="1412.5259445397735"/>
    <n v="0.12290160778596342"/>
    <n v="4608.8765122722389"/>
    <n v="103242.30224756285"/>
    <n v="6.9716209808472276E-2"/>
    <x v="0"/>
    <x v="0"/>
  </r>
  <r>
    <s v="Nicola River"/>
    <x v="6"/>
    <x v="4"/>
    <x v="30"/>
    <s v="Natural"/>
    <x v="2"/>
    <s v="Whole River"/>
    <n v="70"/>
    <n v="61"/>
    <n v="0.19947532558295583"/>
    <n v="9"/>
    <n v="1055"/>
    <n v="6.6350710900473939E-2"/>
    <n v="4.5320636590328506E-5"/>
    <n v="45.118362252062944"/>
    <n v="55.044401947516789"/>
    <n v="214.55014351369579"/>
    <n v="0.32464676366892775"/>
    <n v="305.80223304175996"/>
    <n v="1412.5259445397735"/>
    <n v="0.12290160778596342"/>
    <n v="4608.8765122722389"/>
    <n v="103242.30224756285"/>
    <n v="6.9716209808472276E-2"/>
    <x v="0"/>
    <x v="0"/>
  </r>
  <r>
    <s v="Nicola River"/>
    <x v="5"/>
    <x v="4"/>
    <x v="21"/>
    <s v="Natural"/>
    <x v="2"/>
    <s v="Whole River"/>
    <n v="70"/>
    <n v="61"/>
    <n v="0.19947532558295583"/>
    <n v="0"/>
    <n v="1055"/>
    <n v="6.6350710900473939E-2"/>
    <n v="4.5320636590328506E-5"/>
    <n v="0"/>
    <n v="0"/>
    <n v="0"/>
    <s v="NA"/>
    <n v="305.80223304175996"/>
    <n v="1412.5259445397735"/>
    <n v="0.12290160778596342"/>
    <n v="4608.8765122722389"/>
    <n v="103242.30224756285"/>
    <n v="6.9716209808472276E-2"/>
    <x v="0"/>
    <x v="2"/>
  </r>
  <r>
    <s v="Nicola River"/>
    <x v="6"/>
    <x v="4"/>
    <x v="31"/>
    <s v="Natural"/>
    <x v="2"/>
    <s v="Whole River"/>
    <n v="70"/>
    <n v="61"/>
    <n v="0.19947532558295583"/>
    <n v="2"/>
    <n v="1055"/>
    <n v="6.6350710900473939E-2"/>
    <n v="4.5320636590328506E-5"/>
    <n v="10.026302722680654"/>
    <n v="12.232089321670397"/>
    <n v="42.363280450802137"/>
    <n v="0.64916332847433489"/>
    <n v="305.80223304175996"/>
    <n v="1412.5259445397735"/>
    <n v="0.12290160778596342"/>
    <n v="4608.8765122722389"/>
    <n v="103242.30224756285"/>
    <n v="6.9716209808472276E-2"/>
    <x v="0"/>
    <x v="0"/>
  </r>
  <r>
    <s v="Nicola River"/>
    <x v="3"/>
    <x v="4"/>
    <x v="12"/>
    <s v="Natural"/>
    <x v="2"/>
    <s v="Whole River"/>
    <n v="70"/>
    <n v="61"/>
    <n v="0.19947532558295583"/>
    <n v="0"/>
    <n v="1055"/>
    <n v="6.6350710900473939E-2"/>
    <n v="4.5320636590328506E-5"/>
    <n v="0"/>
    <m/>
    <n v="0"/>
    <s v="NA"/>
    <n v="305.80223304175996"/>
    <n v="1412.5259445397735"/>
    <n v="0.12290160778596342"/>
    <n v="4608.8765122722389"/>
    <n v="103242.30224756285"/>
    <n v="6.9716209808472276E-2"/>
    <x v="1"/>
    <x v="3"/>
  </r>
  <r>
    <s v="Nicola River"/>
    <x v="3"/>
    <x v="4"/>
    <x v="13"/>
    <s v="Natural"/>
    <x v="2"/>
    <s v="Whole River"/>
    <n v="70"/>
    <n v="61"/>
    <n v="0.19947532558295583"/>
    <n v="11"/>
    <n v="1055"/>
    <n v="6.6350710900473939E-2"/>
    <n v="4.5320636590328506E-5"/>
    <n v="55.144664974743598"/>
    <m/>
    <n v="270.57935624169005"/>
    <n v="0.29829352548959487"/>
    <n v="305.80223304175996"/>
    <n v="1412.5259445397735"/>
    <n v="0.12290160778596342"/>
    <n v="4608.8765122722389"/>
    <n v="103242.30224756285"/>
    <n v="6.9716209808472276E-2"/>
    <x v="1"/>
    <x v="3"/>
  </r>
  <r>
    <s v="Nicola River"/>
    <x v="3"/>
    <x v="4"/>
    <x v="14"/>
    <s v="Natural"/>
    <x v="2"/>
    <s v="Whole River"/>
    <n v="70"/>
    <n v="61"/>
    <n v="0.19947532558295583"/>
    <n v="11"/>
    <n v="1055"/>
    <n v="6.6350710900473939E-2"/>
    <n v="4.5320636590328506E-5"/>
    <n v="55.144664974743598"/>
    <n v="67.27649126918719"/>
    <n v="270.57935624169005"/>
    <n v="0.29829352548959487"/>
    <n v="305.80223304175996"/>
    <n v="1412.5259445397735"/>
    <n v="0.12290160778596342"/>
    <n v="4608.8765122722389"/>
    <n v="103242.30224756285"/>
    <n v="6.9716209808472276E-2"/>
    <x v="1"/>
    <x v="3"/>
  </r>
  <r>
    <m/>
    <x v="3"/>
    <x v="1"/>
    <x v="15"/>
    <m/>
    <x v="1"/>
    <m/>
    <m/>
    <m/>
    <m/>
    <m/>
    <m/>
    <m/>
    <m/>
    <m/>
    <m/>
    <m/>
    <m/>
    <m/>
    <m/>
    <m/>
    <m/>
    <m/>
    <m/>
    <x v="2"/>
    <x v="4"/>
  </r>
  <r>
    <s v="Nicola River"/>
    <x v="8"/>
    <x v="5"/>
    <x v="32"/>
    <s v="Natural"/>
    <x v="0"/>
    <s v="Whole River"/>
    <n v="139"/>
    <n v="118"/>
    <n v="0.25623595611699618"/>
    <n v="1"/>
    <n v="345"/>
    <n v="0.40289855072463771"/>
    <n v="4.882497716682999E-4"/>
    <n v="3.9026529108327193"/>
    <n v="3.9026529108327193"/>
    <n v="11.639942264799114"/>
    <n v="0.87420942588112316"/>
    <n v="460.5130434782609"/>
    <n v="2490.492923696539"/>
    <n v="0.10836791571258361"/>
    <n v="1143"/>
    <n v="11447.3"/>
    <n v="9.360634801387302E-2"/>
    <x v="0"/>
    <x v="1"/>
  </r>
  <r>
    <s v="Nicola River"/>
    <x v="8"/>
    <x v="5"/>
    <x v="33"/>
    <s v="Natural"/>
    <x v="0"/>
    <s v="Whole River"/>
    <n v="139"/>
    <n v="118"/>
    <n v="0.25623595611699618"/>
    <n v="1"/>
    <n v="345"/>
    <n v="0.40289855072463771"/>
    <n v="4.882497716682999E-4"/>
    <n v="3.9026529108327193"/>
    <n v="3.9026529108327193"/>
    <n v="11.639942264799114"/>
    <n v="0.87420942588112316"/>
    <n v="460.5130434782609"/>
    <n v="2490.492923696539"/>
    <n v="0.10836791571258361"/>
    <n v="1143"/>
    <n v="11447.3"/>
    <n v="9.360634801387302E-2"/>
    <x v="0"/>
    <x v="1"/>
  </r>
  <r>
    <s v="Nicola River"/>
    <x v="7"/>
    <x v="5"/>
    <x v="34"/>
    <s v="Natural"/>
    <x v="0"/>
    <s v="Whole River"/>
    <n v="139"/>
    <n v="118"/>
    <n v="0.25623595611699618"/>
    <n v="20"/>
    <n v="345"/>
    <n v="0.40289855072463771"/>
    <n v="4.882497716682999E-4"/>
    <n v="78.053058216654392"/>
    <n v="78.053058216654392"/>
    <n v="300.76690842473016"/>
    <n v="0.22219030337317894"/>
    <n v="460.5130434782609"/>
    <n v="2490.492923696539"/>
    <n v="0.10836791571258361"/>
    <n v="1143"/>
    <n v="11447.3"/>
    <n v="9.360634801387302E-2"/>
    <x v="0"/>
    <x v="0"/>
  </r>
  <r>
    <s v="Nicola River"/>
    <x v="7"/>
    <x v="5"/>
    <x v="26"/>
    <s v="Natural"/>
    <x v="0"/>
    <s v="Whole River"/>
    <n v="139"/>
    <n v="118"/>
    <n v="0.25623595611699618"/>
    <n v="30"/>
    <n v="345"/>
    <n v="0.40289855072463771"/>
    <n v="4.882497716682999E-4"/>
    <n v="117.07958732498157"/>
    <n v="117.07958732498157"/>
    <n v="504.80935984400139"/>
    <n v="0.19190333242027544"/>
    <n v="460.5130434782609"/>
    <n v="2490.492923696539"/>
    <n v="0.10836791571258361"/>
    <n v="1143"/>
    <n v="11447.3"/>
    <n v="9.360634801387302E-2"/>
    <x v="0"/>
    <x v="0"/>
  </r>
  <r>
    <s v="Nicola River"/>
    <x v="7"/>
    <x v="5"/>
    <x v="35"/>
    <s v="Natural"/>
    <x v="0"/>
    <s v="Whole River"/>
    <n v="139"/>
    <n v="118"/>
    <n v="0.25623595611699618"/>
    <n v="17"/>
    <n v="345"/>
    <n v="0.40289855072463771"/>
    <n v="4.882497716682999E-4"/>
    <n v="66.345099484156222"/>
    <n v="66.345099484156222"/>
    <n v="246.52984263584656"/>
    <n v="0.23666056641050992"/>
    <n v="460.5130434782609"/>
    <n v="2490.492923696539"/>
    <n v="0.10836791571258361"/>
    <n v="1143"/>
    <n v="11447.3"/>
    <n v="9.360634801387302E-2"/>
    <x v="0"/>
    <x v="0"/>
  </r>
  <r>
    <s v="Nicola River"/>
    <x v="7"/>
    <x v="5"/>
    <x v="27"/>
    <s v="Natural"/>
    <x v="0"/>
    <s v="Whole River"/>
    <n v="139"/>
    <n v="118"/>
    <n v="0.25623595611699618"/>
    <n v="27"/>
    <n v="345"/>
    <n v="0.40289855072463771"/>
    <n v="4.882497716682999E-4"/>
    <n v="105.37162859248342"/>
    <n v="105.37162859248342"/>
    <n v="439.84049461373655"/>
    <n v="0.19903246099964528"/>
    <n v="460.5130434782609"/>
    <n v="2490.492923696539"/>
    <n v="0.10836791571258361"/>
    <n v="1143"/>
    <n v="11447.3"/>
    <n v="9.360634801387302E-2"/>
    <x v="0"/>
    <x v="0"/>
  </r>
  <r>
    <s v="Nicola River"/>
    <x v="6"/>
    <x v="5"/>
    <x v="23"/>
    <s v="Natural"/>
    <x v="0"/>
    <s v="Whole River"/>
    <n v="139"/>
    <n v="118"/>
    <n v="0.25623595611699618"/>
    <n v="1"/>
    <n v="345"/>
    <n v="0.40289855072463771"/>
    <n v="4.882497716682999E-4"/>
    <n v="3.9026529108327193"/>
    <n v="3.9026529108327193"/>
    <n v="11.639942264799114"/>
    <n v="0.87420942588112316"/>
    <n v="460.5130434782609"/>
    <n v="2490.492923696539"/>
    <n v="0.10836791571258361"/>
    <n v="1143"/>
    <n v="11447.3"/>
    <n v="9.360634801387302E-2"/>
    <x v="0"/>
    <x v="2"/>
  </r>
  <r>
    <s v="Nicola River"/>
    <x v="3"/>
    <x v="5"/>
    <x v="12"/>
    <s v="Natural"/>
    <x v="0"/>
    <s v="Whole River"/>
    <n v="139"/>
    <n v="118"/>
    <n v="0.25623595611699618"/>
    <n v="0"/>
    <n v="345"/>
    <n v="0.40289855072463771"/>
    <n v="4.882497716682999E-4"/>
    <n v="0"/>
    <m/>
    <n v="0"/>
    <s v="NA"/>
    <n v="460.5130434782609"/>
    <n v="2490.492923696539"/>
    <n v="0.10836791571258361"/>
    <n v="1143"/>
    <n v="11447.3"/>
    <n v="9.360634801387302E-2"/>
    <x v="1"/>
    <x v="3"/>
  </r>
  <r>
    <s v="Nicola River"/>
    <x v="3"/>
    <x v="5"/>
    <x v="13"/>
    <s v="Natural"/>
    <x v="0"/>
    <s v="Whole River"/>
    <n v="139"/>
    <n v="118"/>
    <n v="0.25623595611699618"/>
    <n v="0"/>
    <n v="345"/>
    <n v="0.40289855072463771"/>
    <n v="4.882497716682999E-4"/>
    <n v="0"/>
    <m/>
    <n v="0"/>
    <s v="NA"/>
    <n v="460.5130434782609"/>
    <n v="2490.492923696539"/>
    <n v="0.10836791571258361"/>
    <n v="1143"/>
    <n v="11447.3"/>
    <n v="9.360634801387302E-2"/>
    <x v="1"/>
    <x v="3"/>
  </r>
  <r>
    <s v="Nicola River"/>
    <x v="3"/>
    <x v="5"/>
    <x v="14"/>
    <s v="Natural"/>
    <x v="0"/>
    <s v="Whole River"/>
    <n v="139"/>
    <n v="118"/>
    <n v="0.25623595611699618"/>
    <n v="21"/>
    <n v="345"/>
    <n v="0.40289855072463771"/>
    <n v="4.882497716682999E-4"/>
    <n v="81.955711127487106"/>
    <n v="81.955711127487106"/>
    <n v="319.56138365045007"/>
    <n v="0.21812122267622477"/>
    <n v="460.5130434782609"/>
    <n v="2490.492923696539"/>
    <n v="0.10836791571258361"/>
    <n v="1143"/>
    <n v="11447.3"/>
    <n v="9.360634801387302E-2"/>
    <x v="1"/>
    <x v="3"/>
  </r>
  <r>
    <m/>
    <x v="3"/>
    <x v="1"/>
    <x v="15"/>
    <m/>
    <x v="1"/>
    <m/>
    <m/>
    <m/>
    <m/>
    <m/>
    <m/>
    <m/>
    <m/>
    <m/>
    <m/>
    <m/>
    <m/>
    <m/>
    <m/>
    <m/>
    <m/>
    <m/>
    <m/>
    <x v="2"/>
    <x v="4"/>
  </r>
  <r>
    <s v="Nicola River"/>
    <x v="8"/>
    <x v="5"/>
    <x v="32"/>
    <s v="Natural"/>
    <x v="2"/>
    <s v="Whole River"/>
    <n v="168"/>
    <n v="146"/>
    <n v="0.15704770179140293"/>
    <n v="2"/>
    <n v="416"/>
    <n v="0.40384615384615385"/>
    <n v="4.7529426462320369E-4"/>
    <n v="12.734984193888303"/>
    <n v="12.734984193888303"/>
    <n v="71.127641059129061"/>
    <n v="0.66224820911540205"/>
    <n v="929.65384615384619"/>
    <n v="10394.682421031501"/>
    <n v="0.10966911585885619"/>
    <n v="2302"/>
    <n v="48433"/>
    <n v="9.5601645186909404E-2"/>
    <x v="0"/>
    <x v="1"/>
  </r>
  <r>
    <s v="Nicola River"/>
    <x v="8"/>
    <x v="5"/>
    <x v="33"/>
    <s v="Natural"/>
    <x v="2"/>
    <s v="Whole River"/>
    <n v="168"/>
    <n v="146"/>
    <n v="0.15704770179140293"/>
    <n v="1"/>
    <n v="416"/>
    <n v="0.40384615384615385"/>
    <n v="4.7529426462320369E-4"/>
    <n v="6.3674920969441517"/>
    <n v="6.3674920969441517"/>
    <n v="35.076173577930476"/>
    <n v="0.93011723238517163"/>
    <n v="929.65384615384619"/>
    <n v="10394.682421031501"/>
    <n v="0.10966911585885619"/>
    <n v="2302"/>
    <n v="48433"/>
    <n v="9.5601645186909404E-2"/>
    <x v="0"/>
    <x v="1"/>
  </r>
  <r>
    <s v="Nicola River"/>
    <x v="7"/>
    <x v="5"/>
    <x v="34"/>
    <s v="Natural"/>
    <x v="2"/>
    <s v="Whole River"/>
    <n v="168"/>
    <n v="146"/>
    <n v="0.15704770179140293"/>
    <n v="26"/>
    <n v="416"/>
    <n v="0.40384615384615385"/>
    <n v="4.7529426462320369E-4"/>
    <n v="165.55479452054794"/>
    <n v="165.55479452054794"/>
    <n v="1228.9510315883276"/>
    <n v="0.21175102763454498"/>
    <n v="929.65384615384619"/>
    <n v="10394.682421031501"/>
    <n v="0.10966911585885619"/>
    <n v="2302"/>
    <n v="48433"/>
    <n v="9.5601645186909404E-2"/>
    <x v="0"/>
    <x v="0"/>
  </r>
  <r>
    <s v="Nicola River"/>
    <x v="7"/>
    <x v="5"/>
    <x v="26"/>
    <s v="Natural"/>
    <x v="2"/>
    <s v="Whole River"/>
    <n v="168"/>
    <n v="146"/>
    <n v="0.15704770179140293"/>
    <n v="45"/>
    <n v="416"/>
    <n v="0.40384615384615385"/>
    <n v="4.7529426462320369E-4"/>
    <n v="286.53714436248686"/>
    <n v="286.53714436248686"/>
    <n v="2543.9687752422992"/>
    <n v="0.17602524596731592"/>
    <n v="929.65384615384619"/>
    <n v="10394.682421031501"/>
    <n v="0.10966911585885619"/>
    <n v="2302"/>
    <n v="48433"/>
    <n v="9.5601645186909404E-2"/>
    <x v="0"/>
    <x v="0"/>
  </r>
  <r>
    <s v="Nicola River"/>
    <x v="7"/>
    <x v="5"/>
    <x v="35"/>
    <s v="Natural"/>
    <x v="2"/>
    <s v="Whole River"/>
    <n v="168"/>
    <n v="146"/>
    <n v="0.15704770179140293"/>
    <n v="29"/>
    <n v="416"/>
    <n v="0.40384615384615385"/>
    <n v="4.7529426462320369E-4"/>
    <n v="184.65727081138041"/>
    <n v="184.65727081138041"/>
    <n v="1413.178358486836"/>
    <n v="0.20357857800310486"/>
    <n v="929.65384615384619"/>
    <n v="10394.682421031501"/>
    <n v="0.10966911585885619"/>
    <n v="2302"/>
    <n v="48433"/>
    <n v="9.5601645186909404E-2"/>
    <x v="0"/>
    <x v="0"/>
  </r>
  <r>
    <s v="Nicola River"/>
    <x v="7"/>
    <x v="5"/>
    <x v="27"/>
    <s v="Natural"/>
    <x v="2"/>
    <s v="Whole River"/>
    <n v="168"/>
    <n v="146"/>
    <n v="0.15704770179140293"/>
    <n v="31"/>
    <n v="416"/>
    <n v="0.40384615384615385"/>
    <n v="4.7529426462320369E-4"/>
    <n v="197.39225500526871"/>
    <n v="197.39225500526871"/>
    <n v="1540.8730459355152"/>
    <n v="0.19886269498663317"/>
    <n v="929.65384615384619"/>
    <n v="10394.682421031501"/>
    <n v="0.10966911585885619"/>
    <n v="2302"/>
    <n v="48433"/>
    <n v="9.5601645186909404E-2"/>
    <x v="0"/>
    <x v="0"/>
  </r>
  <r>
    <s v="Nicola River"/>
    <x v="3"/>
    <x v="5"/>
    <x v="12"/>
    <s v="Natural"/>
    <x v="2"/>
    <s v="Whole River"/>
    <n v="168"/>
    <n v="146"/>
    <n v="0.15704770179140293"/>
    <n v="0"/>
    <n v="416"/>
    <n v="0.40384615384615385"/>
    <n v="4.7529426462320369E-4"/>
    <n v="0"/>
    <m/>
    <n v="0"/>
    <s v="NA"/>
    <n v="929.65384615384619"/>
    <n v="10394.682421031501"/>
    <n v="0.10966911585885619"/>
    <n v="2302"/>
    <n v="48433"/>
    <n v="9.5601645186909404E-2"/>
    <x v="1"/>
    <x v="3"/>
  </r>
  <r>
    <s v="Nicola River"/>
    <x v="3"/>
    <x v="5"/>
    <x v="13"/>
    <s v="Natural"/>
    <x v="2"/>
    <s v="Whole River"/>
    <n v="168"/>
    <n v="146"/>
    <n v="0.15704770179140293"/>
    <n v="0"/>
    <n v="416"/>
    <n v="0.40384615384615385"/>
    <n v="4.7529426462320369E-4"/>
    <n v="0"/>
    <m/>
    <n v="0"/>
    <s v="NA"/>
    <n v="929.65384615384619"/>
    <n v="10394.682421031501"/>
    <n v="0.10966911585885619"/>
    <n v="2302"/>
    <n v="48433"/>
    <n v="9.5601645186909404E-2"/>
    <x v="1"/>
    <x v="3"/>
  </r>
  <r>
    <s v="Nicola River"/>
    <x v="3"/>
    <x v="5"/>
    <x v="14"/>
    <s v="Natural"/>
    <x v="2"/>
    <s v="Whole River"/>
    <n v="168"/>
    <n v="146"/>
    <n v="0.15704770179140293"/>
    <n v="12"/>
    <n v="416"/>
    <n v="0.40384615384615385"/>
    <n v="4.7529426462320369E-4"/>
    <n v="76.409905163329825"/>
    <n v="76.409905163329825"/>
    <n v="485.28348055086087"/>
    <n v="0.28830229081725817"/>
    <n v="929.65384615384619"/>
    <n v="10394.682421031501"/>
    <n v="0.10966911585885619"/>
    <n v="2302"/>
    <n v="48433"/>
    <n v="9.5601645186909404E-2"/>
    <x v="1"/>
    <x v="3"/>
  </r>
  <r>
    <m/>
    <x v="3"/>
    <x v="1"/>
    <x v="15"/>
    <m/>
    <x v="1"/>
    <m/>
    <m/>
    <m/>
    <m/>
    <m/>
    <m/>
    <m/>
    <m/>
    <m/>
    <m/>
    <m/>
    <m/>
    <m/>
    <m/>
    <m/>
    <m/>
    <m/>
    <m/>
    <x v="2"/>
    <x v="4"/>
  </r>
  <r>
    <s v="Nicola River"/>
    <x v="9"/>
    <x v="6"/>
    <x v="36"/>
    <s v="Natural"/>
    <x v="0"/>
    <s v="Whole River"/>
    <n v="62"/>
    <n v="60"/>
    <n v="0.28903593419722451"/>
    <n v="1"/>
    <n v="629"/>
    <n v="9.8569157392686804E-2"/>
    <n v="9.9228389389045726E-5"/>
    <n v="3.4597774244833071"/>
    <n v="3.4672854886460924"/>
    <n v="9.1118189766809863"/>
    <n v="0.87247779151532834"/>
    <n v="207.5866454689984"/>
    <n v="1265.6792216753854"/>
    <n v="0.17138089808496651"/>
    <n v="2106"/>
    <n v="85848.8"/>
    <n v="0.13912614373355789"/>
    <x v="0"/>
    <x v="1"/>
  </r>
  <r>
    <s v="Nicola River"/>
    <x v="9"/>
    <x v="6"/>
    <x v="37"/>
    <s v="Natural"/>
    <x v="0"/>
    <s v="Whole River"/>
    <n v="62"/>
    <n v="60"/>
    <n v="0.28903593419722451"/>
    <n v="3"/>
    <n v="629"/>
    <n v="9.8569157392686804E-2"/>
    <n v="9.9228389389045726E-5"/>
    <n v="10.379332273449922"/>
    <n v="10.401856465938279"/>
    <n v="29.444922299501936"/>
    <n v="0.52280025540171138"/>
    <n v="207.5866454689984"/>
    <n v="1265.6792216753854"/>
    <n v="0.17138089808496651"/>
    <n v="2106"/>
    <n v="85848.8"/>
    <n v="0.13912614373355789"/>
    <x v="0"/>
    <x v="1"/>
  </r>
  <r>
    <s v="Nicola River"/>
    <x v="9"/>
    <x v="6"/>
    <x v="38"/>
    <s v="Natural"/>
    <x v="0"/>
    <s v="Whole River"/>
    <n v="62"/>
    <n v="60"/>
    <n v="0.28903593419722451"/>
    <n v="1"/>
    <n v="629"/>
    <n v="9.8569157392686804E-2"/>
    <n v="9.9228389389045726E-5"/>
    <n v="3.4597774244833071"/>
    <n v="3.4672854886460924"/>
    <n v="9.1118189766809863"/>
    <n v="0.87247779151532834"/>
    <n v="207.5866454689984"/>
    <n v="1265.6792216753854"/>
    <n v="0.17138089808496651"/>
    <n v="2106"/>
    <n v="85848.8"/>
    <n v="0.13912614373355789"/>
    <x v="0"/>
    <x v="1"/>
  </r>
  <r>
    <s v="Nicola River"/>
    <x v="8"/>
    <x v="6"/>
    <x v="32"/>
    <s v="Natural"/>
    <x v="0"/>
    <s v="Whole River"/>
    <n v="62"/>
    <n v="60"/>
    <n v="0.28903593419722451"/>
    <n v="19"/>
    <n v="629"/>
    <n v="9.8569157392686804E-2"/>
    <n v="9.9228389389045726E-5"/>
    <n v="65.735771065182831"/>
    <n v="65.878424284275752"/>
    <n v="293.36408661610034"/>
    <n v="0.26055638007912779"/>
    <n v="207.5866454689984"/>
    <n v="1265.6792216753854"/>
    <n v="0.17138089808496651"/>
    <n v="2106"/>
    <n v="85848.8"/>
    <n v="0.13912614373355789"/>
    <x v="0"/>
    <x v="0"/>
  </r>
  <r>
    <s v="Nicola River"/>
    <x v="8"/>
    <x v="6"/>
    <x v="33"/>
    <s v="Natural"/>
    <x v="0"/>
    <s v="Whole River"/>
    <n v="62"/>
    <n v="60"/>
    <n v="0.28903593419722451"/>
    <n v="19"/>
    <n v="629"/>
    <n v="9.8569157392686804E-2"/>
    <n v="9.9228389389045726E-5"/>
    <n v="65.735771065182831"/>
    <n v="65.878424284275752"/>
    <n v="293.36408661610034"/>
    <n v="0.26055638007912779"/>
    <n v="207.5866454689984"/>
    <n v="1265.6792216753854"/>
    <n v="0.17138089808496651"/>
    <n v="2106"/>
    <n v="85848.8"/>
    <n v="0.13912614373355789"/>
    <x v="0"/>
    <x v="0"/>
  </r>
  <r>
    <s v="Nicola River"/>
    <x v="8"/>
    <x v="6"/>
    <x v="39"/>
    <s v="Natural"/>
    <x v="0"/>
    <s v="Whole River"/>
    <n v="62"/>
    <n v="60"/>
    <n v="0.28903593419722451"/>
    <n v="9"/>
    <n v="629"/>
    <n v="9.8569157392686804E-2"/>
    <n v="9.9228389389045726E-5"/>
    <n v="31.137996820349763"/>
    <n v="31.205569397814831"/>
    <n v="107.31995522363657"/>
    <n v="0.33269752604275754"/>
    <n v="207.5866454689984"/>
    <n v="1265.6792216753854"/>
    <n v="0.17138089808496651"/>
    <n v="2106"/>
    <n v="85848.8"/>
    <n v="0.13912614373355789"/>
    <x v="0"/>
    <x v="0"/>
  </r>
  <r>
    <s v="Nicola River"/>
    <x v="7"/>
    <x v="6"/>
    <x v="34"/>
    <s v="Natural"/>
    <x v="0"/>
    <s v="Whole River"/>
    <n v="62"/>
    <n v="60"/>
    <n v="0.28903593419722451"/>
    <n v="0"/>
    <n v="629"/>
    <n v="9.8569157392686804E-2"/>
    <n v="9.9228389389045726E-5"/>
    <n v="0"/>
    <n v="0"/>
    <n v="0"/>
    <s v="NA"/>
    <n v="207.5866454689984"/>
    <n v="1265.6792216753854"/>
    <n v="0.17138089808496651"/>
    <n v="2106"/>
    <n v="85848.8"/>
    <n v="0.13912614373355789"/>
    <x v="0"/>
    <x v="2"/>
  </r>
  <r>
    <s v="Nicola River"/>
    <x v="7"/>
    <x v="6"/>
    <x v="26"/>
    <s v="Natural"/>
    <x v="0"/>
    <s v="Whole River"/>
    <n v="62"/>
    <n v="60"/>
    <n v="0.28903593419722451"/>
    <n v="0"/>
    <n v="629"/>
    <n v="9.8569157392686804E-2"/>
    <n v="9.9228389389045726E-5"/>
    <n v="0"/>
    <n v="0"/>
    <n v="0"/>
    <s v="NA"/>
    <n v="207.5866454689984"/>
    <n v="1265.6792216753854"/>
    <n v="0.17138089808496651"/>
    <n v="2106"/>
    <n v="85848.8"/>
    <n v="0.13912614373355789"/>
    <x v="0"/>
    <x v="2"/>
  </r>
  <r>
    <s v="Nicola River"/>
    <x v="7"/>
    <x v="6"/>
    <x v="35"/>
    <s v="Natural"/>
    <x v="0"/>
    <s v="Whole River"/>
    <n v="62"/>
    <n v="60"/>
    <n v="0.28903593419722451"/>
    <n v="1"/>
    <n v="629"/>
    <n v="9.8569157392686804E-2"/>
    <n v="9.9228389389045726E-5"/>
    <n v="3.4597774244833071"/>
    <n v="3.4672854886460924"/>
    <n v="9.1118189766809863"/>
    <n v="0.87247779151532834"/>
    <n v="207.5866454689984"/>
    <n v="1265.6792216753854"/>
    <n v="0.17138089808496651"/>
    <n v="2106"/>
    <n v="85848.8"/>
    <n v="0.13912614373355789"/>
    <x v="0"/>
    <x v="2"/>
  </r>
  <r>
    <s v="Nicola River"/>
    <x v="7"/>
    <x v="6"/>
    <x v="27"/>
    <s v="Natural"/>
    <x v="0"/>
    <s v="Whole River"/>
    <n v="62"/>
    <n v="60"/>
    <n v="0.28903593419722451"/>
    <n v="0"/>
    <n v="629"/>
    <n v="9.8569157392686804E-2"/>
    <n v="9.9228389389045726E-5"/>
    <n v="0"/>
    <n v="0"/>
    <n v="0"/>
    <s v="NA"/>
    <n v="207.5866454689984"/>
    <n v="1265.6792216753854"/>
    <n v="0.17138089808496651"/>
    <n v="2106"/>
    <n v="85848.8"/>
    <n v="0.13912614373355789"/>
    <x v="0"/>
    <x v="2"/>
  </r>
  <r>
    <s v="Nicola River"/>
    <x v="3"/>
    <x v="6"/>
    <x v="12"/>
    <s v="Natural"/>
    <x v="0"/>
    <s v="Whole River"/>
    <n v="62"/>
    <n v="60"/>
    <n v="0.28903593419722451"/>
    <n v="0"/>
    <n v="629"/>
    <n v="9.8569157392686804E-2"/>
    <n v="9.9228389389045726E-5"/>
    <n v="0"/>
    <m/>
    <n v="0"/>
    <s v="NA"/>
    <n v="207.5866454689984"/>
    <n v="1265.6792216753854"/>
    <n v="0.17138089808496651"/>
    <n v="2106"/>
    <n v="85848.8"/>
    <n v="0.13912614373355789"/>
    <x v="1"/>
    <x v="3"/>
  </r>
  <r>
    <s v="Nicola River"/>
    <x v="3"/>
    <x v="6"/>
    <x v="13"/>
    <s v="Natural"/>
    <x v="0"/>
    <s v="Whole River"/>
    <n v="62"/>
    <n v="60"/>
    <n v="0.28903593419722451"/>
    <n v="1"/>
    <n v="629"/>
    <n v="9.8569157392686804E-2"/>
    <n v="9.9228389389045726E-5"/>
    <n v="3.4597774244833071"/>
    <m/>
    <n v="9.1118189766809863"/>
    <n v="0.87247779151532834"/>
    <n v="207.5866454689984"/>
    <n v="1265.6792216753854"/>
    <n v="0.17138089808496651"/>
    <n v="2106"/>
    <n v="85848.8"/>
    <n v="0.13912614373355789"/>
    <x v="1"/>
    <x v="3"/>
  </r>
  <r>
    <s v="Nicola River"/>
    <x v="3"/>
    <x v="6"/>
    <x v="14"/>
    <s v="Natural"/>
    <x v="0"/>
    <s v="Whole River"/>
    <n v="62"/>
    <n v="60"/>
    <n v="0.28903593419722451"/>
    <n v="6"/>
    <n v="629"/>
    <n v="9.8569157392686804E-2"/>
    <n v="9.9228389389045726E-5"/>
    <n v="20.758664546899844"/>
    <n v="20.803712931876557"/>
    <n v="65.218240707380801"/>
    <n v="0.38903182342612047"/>
    <n v="207.5866454689984"/>
    <n v="1265.6792216753854"/>
    <n v="0.17138089808496651"/>
    <n v="2106"/>
    <n v="85848.8"/>
    <n v="0.13912614373355789"/>
    <x v="1"/>
    <x v="3"/>
  </r>
  <r>
    <m/>
    <x v="3"/>
    <x v="1"/>
    <x v="15"/>
    <m/>
    <x v="1"/>
    <m/>
    <m/>
    <m/>
    <m/>
    <m/>
    <m/>
    <m/>
    <m/>
    <m/>
    <m/>
    <m/>
    <m/>
    <m/>
    <m/>
    <m/>
    <m/>
    <m/>
    <m/>
    <x v="2"/>
    <x v="4"/>
  </r>
  <r>
    <s v="Nicola River"/>
    <x v="9"/>
    <x v="6"/>
    <x v="36"/>
    <s v="Natural"/>
    <x v="2"/>
    <s v="Whole River"/>
    <n v="78"/>
    <n v="70"/>
    <n v="0.1889207381420952"/>
    <n v="0"/>
    <n v="757"/>
    <n v="0.10303830911492734"/>
    <n v="9.6515381559270799E-5"/>
    <n v="0"/>
    <n v="0"/>
    <n v="0"/>
    <s v="NA"/>
    <n v="370.52575957727873"/>
    <n v="2924.1636234275707"/>
    <n v="0.1459427175500061"/>
    <n v="3596"/>
    <n v="159319.6"/>
    <n v="0.11099794045732291"/>
    <x v="0"/>
    <x v="1"/>
  </r>
  <r>
    <s v="Nicola River"/>
    <x v="9"/>
    <x v="6"/>
    <x v="37"/>
    <s v="Natural"/>
    <x v="2"/>
    <s v="Whole River"/>
    <n v="78"/>
    <n v="70"/>
    <n v="0.1889207381420952"/>
    <n v="0"/>
    <n v="757"/>
    <n v="0.10303830911492734"/>
    <n v="9.6515381559270799E-5"/>
    <n v="0"/>
    <n v="0"/>
    <n v="0"/>
    <s v="NA"/>
    <n v="370.52575957727873"/>
    <n v="2924.1636234275707"/>
    <n v="0.1459427175500061"/>
    <n v="3596"/>
    <n v="159319.6"/>
    <n v="0.11099794045732291"/>
    <x v="0"/>
    <x v="1"/>
  </r>
  <r>
    <s v="Nicola River"/>
    <x v="9"/>
    <x v="6"/>
    <x v="38"/>
    <s v="Natural"/>
    <x v="2"/>
    <s v="Whole River"/>
    <n v="78"/>
    <n v="70"/>
    <n v="0.1889207381420952"/>
    <n v="1"/>
    <n v="757"/>
    <n v="0.10303830911492734"/>
    <n v="9.6515381559270799E-5"/>
    <n v="5.2932251368182675"/>
    <n v="5.2932251368182675"/>
    <n v="23.805801517669142"/>
    <n v="0.92176674944022952"/>
    <n v="370.52575957727873"/>
    <n v="2924.1636234275707"/>
    <n v="0.1459427175500061"/>
    <n v="3596"/>
    <n v="159319.6"/>
    <n v="0.11099794045732291"/>
    <x v="0"/>
    <x v="1"/>
  </r>
  <r>
    <s v="Nicola River"/>
    <x v="8"/>
    <x v="6"/>
    <x v="32"/>
    <s v="Natural"/>
    <x v="2"/>
    <s v="Whole River"/>
    <n v="78"/>
    <n v="70"/>
    <n v="0.1889207381420952"/>
    <n v="22"/>
    <n v="757"/>
    <n v="0.10303830911492734"/>
    <n v="9.6515381559270799E-5"/>
    <n v="116.45095301000188"/>
    <n v="116.45095301000188"/>
    <n v="799.43448931189209"/>
    <n v="0.24279983837207297"/>
    <n v="370.52575957727873"/>
    <n v="2924.1636234275707"/>
    <n v="0.1459427175500061"/>
    <n v="3596"/>
    <n v="159319.6"/>
    <n v="0.11099794045732291"/>
    <x v="0"/>
    <x v="0"/>
  </r>
  <r>
    <s v="Nicola River"/>
    <x v="8"/>
    <x v="6"/>
    <x v="33"/>
    <s v="Natural"/>
    <x v="2"/>
    <s v="Whole River"/>
    <n v="78"/>
    <n v="70"/>
    <n v="0.1889207381420952"/>
    <n v="16"/>
    <n v="757"/>
    <n v="0.10303830911492734"/>
    <n v="9.6515381559270799E-5"/>
    <n v="84.691602189092279"/>
    <n v="84.691602189092279"/>
    <n v="524.1171650220158"/>
    <n v="0.27031730110901842"/>
    <n v="370.52575957727873"/>
    <n v="2924.1636234275707"/>
    <n v="0.1459427175500061"/>
    <n v="3596"/>
    <n v="159319.6"/>
    <n v="0.11099794045732291"/>
    <x v="0"/>
    <x v="0"/>
  </r>
  <r>
    <s v="Nicola River"/>
    <x v="8"/>
    <x v="6"/>
    <x v="39"/>
    <s v="Natural"/>
    <x v="2"/>
    <s v="Whole River"/>
    <n v="78"/>
    <n v="70"/>
    <n v="0.1889207381420952"/>
    <n v="8"/>
    <n v="757"/>
    <n v="0.10303830911492734"/>
    <n v="9.6515381559270799E-5"/>
    <n v="42.34580109454614"/>
    <n v="42.34580109454614"/>
    <n v="223.86542498052538"/>
    <n v="0.35333215216258851"/>
    <n v="370.52575957727873"/>
    <n v="2924.1636234275707"/>
    <n v="0.1459427175500061"/>
    <n v="3596"/>
    <n v="159319.6"/>
    <n v="0.11099794045732291"/>
    <x v="0"/>
    <x v="0"/>
  </r>
  <r>
    <s v="Nicola River"/>
    <x v="7"/>
    <x v="6"/>
    <x v="34"/>
    <s v="Natural"/>
    <x v="2"/>
    <s v="Whole River"/>
    <n v="78"/>
    <n v="70"/>
    <n v="0.1889207381420952"/>
    <n v="1"/>
    <n v="757"/>
    <n v="0.10303830911492734"/>
    <n v="9.6515381559270799E-5"/>
    <n v="5.2932251368182675"/>
    <n v="5.2932251368182675"/>
    <n v="23.805801517669142"/>
    <n v="0.92176674944022952"/>
    <n v="370.52575957727873"/>
    <n v="2924.1636234275707"/>
    <n v="0.1459427175500061"/>
    <n v="3596"/>
    <n v="159319.6"/>
    <n v="0.11099794045732291"/>
    <x v="0"/>
    <x v="2"/>
  </r>
  <r>
    <s v="Nicola River"/>
    <x v="7"/>
    <x v="6"/>
    <x v="26"/>
    <s v="Natural"/>
    <x v="2"/>
    <s v="Whole River"/>
    <n v="78"/>
    <n v="70"/>
    <n v="0.1889207381420952"/>
    <n v="2"/>
    <n v="757"/>
    <n v="0.10303830911492734"/>
    <n v="9.6515381559270799E-5"/>
    <n v="10.586450273636535"/>
    <n v="10.586450273636535"/>
    <n v="48.805139208165869"/>
    <n v="0.65990651503811049"/>
    <n v="370.52575957727873"/>
    <n v="2924.1636234275707"/>
    <n v="0.1459427175500061"/>
    <n v="3596"/>
    <n v="159319.6"/>
    <n v="0.11099794045732291"/>
    <x v="0"/>
    <x v="2"/>
  </r>
  <r>
    <s v="Nicola River"/>
    <x v="7"/>
    <x v="6"/>
    <x v="35"/>
    <s v="Natural"/>
    <x v="2"/>
    <s v="Whole River"/>
    <n v="78"/>
    <n v="70"/>
    <n v="0.1889207381420952"/>
    <n v="0"/>
    <n v="757"/>
    <n v="0.10303830911492734"/>
    <n v="9.6515381559270799E-5"/>
    <n v="0"/>
    <n v="0"/>
    <n v="0"/>
    <s v="NA"/>
    <n v="370.52575957727873"/>
    <n v="2924.1636234275707"/>
    <n v="0.1459427175500061"/>
    <n v="3596"/>
    <n v="159319.6"/>
    <n v="0.11099794045732291"/>
    <x v="0"/>
    <x v="2"/>
  </r>
  <r>
    <s v="Nicola River"/>
    <x v="7"/>
    <x v="6"/>
    <x v="27"/>
    <s v="Natural"/>
    <x v="2"/>
    <s v="Whole River"/>
    <n v="78"/>
    <n v="70"/>
    <n v="0.1889207381420952"/>
    <n v="1"/>
    <n v="757"/>
    <n v="0.10303830911492734"/>
    <n v="9.6515381559270799E-5"/>
    <n v="5.2932251368182675"/>
    <n v="5.2932251368182675"/>
    <n v="23.805801517669142"/>
    <n v="0.92176674944022952"/>
    <n v="370.52575957727873"/>
    <n v="2924.1636234275707"/>
    <n v="0.1459427175500061"/>
    <n v="3596"/>
    <n v="159319.6"/>
    <n v="0.11099794045732291"/>
    <x v="0"/>
    <x v="2"/>
  </r>
  <r>
    <s v="Nicola River"/>
    <x v="3"/>
    <x v="6"/>
    <x v="12"/>
    <s v="Natural"/>
    <x v="2"/>
    <s v="Whole River"/>
    <n v="78"/>
    <n v="70"/>
    <n v="0.1889207381420952"/>
    <n v="0"/>
    <n v="757"/>
    <n v="0.10303830911492734"/>
    <n v="9.6515381559270799E-5"/>
    <n v="0"/>
    <m/>
    <n v="0"/>
    <s v="NA"/>
    <n v="370.52575957727873"/>
    <n v="2924.1636234275707"/>
    <n v="0.1459427175500061"/>
    <n v="3596"/>
    <n v="159319.6"/>
    <n v="0.11099794045732291"/>
    <x v="1"/>
    <x v="3"/>
  </r>
  <r>
    <s v="Nicola River"/>
    <x v="3"/>
    <x v="6"/>
    <x v="13"/>
    <s v="Natural"/>
    <x v="2"/>
    <s v="Whole River"/>
    <n v="78"/>
    <n v="70"/>
    <n v="0.1889207381420952"/>
    <n v="0"/>
    <n v="757"/>
    <n v="0.10303830911492734"/>
    <n v="9.6515381559270799E-5"/>
    <n v="0"/>
    <m/>
    <n v="0"/>
    <s v="NA"/>
    <n v="370.52575957727873"/>
    <n v="2924.1636234275707"/>
    <n v="0.1459427175500061"/>
    <n v="3596"/>
    <n v="159319.6"/>
    <n v="0.11099794045732291"/>
    <x v="1"/>
    <x v="3"/>
  </r>
  <r>
    <s v="Nicola River"/>
    <x v="3"/>
    <x v="6"/>
    <x v="14"/>
    <s v="Natural"/>
    <x v="2"/>
    <s v="Whole River"/>
    <n v="78"/>
    <n v="70"/>
    <n v="0.1889207381420952"/>
    <n v="19"/>
    <n v="757"/>
    <n v="0.10303830911492734"/>
    <n v="9.6515381559270799E-5"/>
    <n v="100.57127759954709"/>
    <n v="100.57127759954709"/>
    <n v="656.40491438922982"/>
    <n v="0.25474868140555001"/>
    <n v="370.52575957727873"/>
    <n v="2924.1636234275707"/>
    <n v="0.1459427175500061"/>
    <n v="3596"/>
    <n v="159319.6"/>
    <n v="0.11099794045732291"/>
    <x v="1"/>
    <x v="3"/>
  </r>
  <r>
    <m/>
    <x v="3"/>
    <x v="1"/>
    <x v="15"/>
    <m/>
    <x v="1"/>
    <m/>
    <m/>
    <m/>
    <m/>
    <m/>
    <m/>
    <m/>
    <m/>
    <m/>
    <m/>
    <m/>
    <m/>
    <m/>
    <m/>
    <m/>
    <m/>
    <m/>
    <m/>
    <x v="2"/>
    <x v="4"/>
  </r>
  <r>
    <s v="Nicola River"/>
    <x v="9"/>
    <x v="7"/>
    <x v="36"/>
    <s v="Natural"/>
    <x v="0"/>
    <s v="Whole River"/>
    <n v="62"/>
    <n v="53"/>
    <n v="0.21070907352423129"/>
    <n v="10"/>
    <n v="316"/>
    <n v="0.19620253164556961"/>
    <n v="3.772504689644404E-4"/>
    <n v="47.458801050871742"/>
    <n v="53.611302720999596"/>
    <n v="227.79015582593993"/>
    <n v="0.31801727607567981"/>
    <n v="251.53164556962025"/>
    <n v="1302.1488955553095"/>
    <n v="0.14346226769197745"/>
    <n v="1282"/>
    <n v="17895.099999999999"/>
    <n v="0.10434677705885029"/>
    <x v="0"/>
    <x v="0"/>
  </r>
  <r>
    <s v="Nicola River"/>
    <x v="9"/>
    <x v="7"/>
    <x v="37"/>
    <s v="Natural"/>
    <x v="0"/>
    <s v="Whole River"/>
    <n v="62"/>
    <n v="53"/>
    <n v="0.21070907352423129"/>
    <n v="20"/>
    <n v="316"/>
    <n v="0.19620253164556961"/>
    <n v="3.772504689644404E-4"/>
    <n v="94.917602101743483"/>
    <n v="107.22260544199919"/>
    <n v="548.29294216489586"/>
    <n v="0.24669455824350864"/>
    <n v="251.53164556962025"/>
    <n v="1302.1488955553095"/>
    <n v="0.14346226769197745"/>
    <n v="1282"/>
    <n v="17895.099999999999"/>
    <n v="0.10434677705885029"/>
    <x v="0"/>
    <x v="0"/>
  </r>
  <r>
    <s v="Nicola River"/>
    <x v="9"/>
    <x v="7"/>
    <x v="38"/>
    <s v="Natural"/>
    <x v="0"/>
    <s v="Whole River"/>
    <n v="62"/>
    <n v="53"/>
    <n v="0.21070907352423129"/>
    <n v="8"/>
    <n v="316"/>
    <n v="0.19620253164556961"/>
    <n v="3.772504689644404E-4"/>
    <n v="37.967040840697393"/>
    <n v="42.889042176799677"/>
    <n v="174.81511421971067"/>
    <n v="0.34824327601608163"/>
    <n v="251.53164556962025"/>
    <n v="1302.1488955553095"/>
    <n v="0.14346226769197745"/>
    <n v="1282"/>
    <n v="17895.099999999999"/>
    <n v="0.10434677705885029"/>
    <x v="0"/>
    <x v="0"/>
  </r>
  <r>
    <s v="Nicola River"/>
    <x v="8"/>
    <x v="7"/>
    <x v="33"/>
    <s v="Natural"/>
    <x v="0"/>
    <s v="Whole River"/>
    <n v="62"/>
    <n v="53"/>
    <n v="0.21070907352423129"/>
    <n v="0"/>
    <n v="316"/>
    <n v="0.19620253164556961"/>
    <n v="3.772504689644404E-4"/>
    <n v="0"/>
    <n v="0"/>
    <n v="0"/>
    <s v="NA"/>
    <n v="251.53164556962025"/>
    <n v="1302.1488955553095"/>
    <n v="0.14346226769197745"/>
    <n v="1282"/>
    <n v="17895.099999999999"/>
    <n v="0.10434677705885029"/>
    <x v="0"/>
    <x v="2"/>
  </r>
  <r>
    <s v="Nicola River"/>
    <x v="10"/>
    <x v="7"/>
    <x v="40"/>
    <s v="Natural"/>
    <x v="0"/>
    <s v="Whole River"/>
    <n v="62"/>
    <n v="53"/>
    <n v="0.21070907352423129"/>
    <n v="0"/>
    <n v="316"/>
    <n v="0.19620253164556961"/>
    <n v="3.772504689644404E-4"/>
    <n v="0"/>
    <n v="0"/>
    <n v="0"/>
    <s v="NA"/>
    <n v="251.53164556962025"/>
    <n v="1302.1488955553095"/>
    <n v="0.14346226769197745"/>
    <n v="1282"/>
    <n v="17895.099999999999"/>
    <n v="0.10434677705885029"/>
    <x v="0"/>
    <x v="1"/>
  </r>
  <r>
    <s v="Nicola River"/>
    <x v="10"/>
    <x v="7"/>
    <x v="41"/>
    <s v="Natural"/>
    <x v="0"/>
    <s v="Whole River"/>
    <n v="62"/>
    <n v="53"/>
    <n v="0.21070907352423129"/>
    <n v="2"/>
    <n v="316"/>
    <n v="0.19620253164556961"/>
    <n v="3.772504689644404E-4"/>
    <n v="9.4917602101743483"/>
    <n v="10.722260544199919"/>
    <n v="38.141020724146706"/>
    <n v="0.65065294159611498"/>
    <n v="251.53164556962025"/>
    <n v="1302.1488955553095"/>
    <n v="0.14346226769197745"/>
    <n v="1282"/>
    <n v="17895.099999999999"/>
    <n v="0.10434677705885029"/>
    <x v="0"/>
    <x v="1"/>
  </r>
  <r>
    <s v="Nicola River"/>
    <x v="10"/>
    <x v="7"/>
    <x v="42"/>
    <s v="Natural"/>
    <x v="0"/>
    <s v="Whole River"/>
    <n v="62"/>
    <n v="53"/>
    <n v="0.21070907352423129"/>
    <n v="3"/>
    <n v="316"/>
    <n v="0.19620253164556961"/>
    <n v="3.772504689644404E-4"/>
    <n v="14.237640315261523"/>
    <n v="16.083390816299879"/>
    <n v="58.602220543915301"/>
    <n v="0.53767397899553704"/>
    <n v="251.53164556962025"/>
    <n v="1302.1488955553095"/>
    <n v="0.14346226769197745"/>
    <n v="1282"/>
    <n v="17895.099999999999"/>
    <n v="0.10434677705885029"/>
    <x v="0"/>
    <x v="1"/>
  </r>
  <r>
    <s v="Nicola River"/>
    <x v="3"/>
    <x v="7"/>
    <x v="12"/>
    <s v="Natural"/>
    <x v="0"/>
    <s v="Whole River"/>
    <n v="62"/>
    <n v="53"/>
    <n v="0.21070907352423129"/>
    <n v="1"/>
    <n v="316"/>
    <n v="0.19620253164556961"/>
    <n v="3.772504689644404E-4"/>
    <n v="4.7458801050871742"/>
    <m/>
    <n v="18.606947209508274"/>
    <n v="0.90890982972131529"/>
    <n v="251.53164556962025"/>
    <n v="1302.1488955553095"/>
    <n v="0.14346226769197745"/>
    <n v="1282"/>
    <n v="17895.099999999999"/>
    <n v="0.10434677705885029"/>
    <x v="1"/>
    <x v="3"/>
  </r>
  <r>
    <s v="Nicola River"/>
    <x v="3"/>
    <x v="7"/>
    <x v="13"/>
    <s v="Natural"/>
    <x v="0"/>
    <s v="Whole River"/>
    <n v="62"/>
    <n v="53"/>
    <n v="0.21070907352423129"/>
    <n v="5"/>
    <n v="316"/>
    <n v="0.19620253164556961"/>
    <n v="3.772504689644404E-4"/>
    <n v="23.729400525435871"/>
    <m/>
    <n v="102.30599909884296"/>
    <n v="0.42624940294839797"/>
    <n v="251.53164556962025"/>
    <n v="1302.1488955553095"/>
    <n v="0.14346226769197745"/>
    <n v="1282"/>
    <n v="17895.099999999999"/>
    <n v="0.10434677705885029"/>
    <x v="1"/>
    <x v="3"/>
  </r>
  <r>
    <s v="Nicola River"/>
    <x v="3"/>
    <x v="7"/>
    <x v="14"/>
    <s v="Natural"/>
    <x v="0"/>
    <s v="Whole River"/>
    <n v="62"/>
    <n v="53"/>
    <n v="0.21070907352423129"/>
    <n v="4"/>
    <n v="316"/>
    <n v="0.19620253164556961"/>
    <n v="3.772504689644404E-4"/>
    <n v="18.983520420348697"/>
    <n v="20.96097046413502"/>
    <n v="79.990546668814062"/>
    <n v="0.47113197336786755"/>
    <n v="251.53164556962025"/>
    <n v="1302.1488955553095"/>
    <n v="0.14346226769197745"/>
    <n v="1282"/>
    <n v="17895.099999999999"/>
    <n v="0.10434677705885029"/>
    <x v="1"/>
    <x v="3"/>
  </r>
  <r>
    <m/>
    <x v="3"/>
    <x v="1"/>
    <x v="15"/>
    <m/>
    <x v="1"/>
    <m/>
    <m/>
    <m/>
    <m/>
    <m/>
    <m/>
    <m/>
    <m/>
    <m/>
    <m/>
    <m/>
    <m/>
    <m/>
    <m/>
    <m/>
    <m/>
    <m/>
    <m/>
    <x v="2"/>
    <x v="4"/>
  </r>
  <r>
    <s v="Nicola River"/>
    <x v="9"/>
    <x v="7"/>
    <x v="36"/>
    <s v="Natural"/>
    <x v="2"/>
    <s v="Whole River"/>
    <n v="103"/>
    <n v="89"/>
    <n v="0.27729200586946473"/>
    <n v="19"/>
    <n v="465"/>
    <n v="0.22150537634408601"/>
    <n v="2.5237633070553236E-4"/>
    <n v="68.519826023921709"/>
    <n v="73.473066459385933"/>
    <n v="235.93056605750689"/>
    <n v="0.22416915422099537"/>
    <n v="320.96129032258062"/>
    <n v="1212.1873025672719"/>
    <n v="0.10847563671924133"/>
    <n v="1449"/>
    <n v="13978"/>
    <n v="8.1593231292277496E-2"/>
    <x v="0"/>
    <x v="0"/>
  </r>
  <r>
    <s v="Nicola River"/>
    <x v="9"/>
    <x v="7"/>
    <x v="37"/>
    <s v="Natural"/>
    <x v="2"/>
    <s v="Whole River"/>
    <n v="103"/>
    <n v="89"/>
    <n v="0.27729200586946473"/>
    <n v="30"/>
    <n v="465"/>
    <n v="0.22150537634408601"/>
    <n v="2.5237633070553236E-4"/>
    <n v="108.18919898513954"/>
    <n v="116.01010493587252"/>
    <n v="423.02337423731819"/>
    <n v="0.19010707384323047"/>
    <n v="320.96129032258062"/>
    <n v="1212.1873025672719"/>
    <n v="0.10847563671924133"/>
    <n v="1449"/>
    <n v="13978"/>
    <n v="8.1593231292277496E-2"/>
    <x v="0"/>
    <x v="0"/>
  </r>
  <r>
    <s v="Nicola River"/>
    <x v="9"/>
    <x v="7"/>
    <x v="38"/>
    <s v="Natural"/>
    <x v="2"/>
    <s v="Whole River"/>
    <n v="103"/>
    <n v="89"/>
    <n v="0.27729200586946473"/>
    <n v="14"/>
    <n v="465"/>
    <n v="0.22150537634408601"/>
    <n v="2.5237633070553236E-4"/>
    <n v="50.488292859731786"/>
    <n v="54.138048970073839"/>
    <n v="163.13115090443591"/>
    <n v="0.25297509272805435"/>
    <n v="320.96129032258062"/>
    <n v="1212.1873025672719"/>
    <n v="0.10847563671924133"/>
    <n v="1449"/>
    <n v="13978"/>
    <n v="8.1593231292277496E-2"/>
    <x v="0"/>
    <x v="0"/>
  </r>
  <r>
    <s v="Nicola River"/>
    <x v="8"/>
    <x v="7"/>
    <x v="33"/>
    <s v="Natural"/>
    <x v="2"/>
    <s v="Whole River"/>
    <n v="103"/>
    <n v="89"/>
    <n v="0.27729200586946473"/>
    <n v="1"/>
    <n v="465"/>
    <n v="0.22150537634408601"/>
    <n v="2.5237633070553236E-4"/>
    <n v="3.6063066328379847"/>
    <n v="3.8670034978624175"/>
    <n v="9.6627748773314455"/>
    <n v="0.86196231743003993"/>
    <n v="320.96129032258062"/>
    <n v="1212.1873025672719"/>
    <n v="0.10847563671924133"/>
    <n v="1449"/>
    <n v="13978"/>
    <n v="8.1593231292277496E-2"/>
    <x v="0"/>
    <x v="2"/>
  </r>
  <r>
    <s v="Nicola River"/>
    <x v="10"/>
    <x v="7"/>
    <x v="40"/>
    <s v="Natural"/>
    <x v="2"/>
    <s v="Whole River"/>
    <n v="103"/>
    <n v="89"/>
    <n v="0.27729200586946473"/>
    <n v="2"/>
    <n v="465"/>
    <n v="0.22150537634408601"/>
    <n v="2.5237633070553236E-4"/>
    <n v="7.2126132656759694"/>
    <n v="7.734006995724835"/>
    <n v="19.631619014243061"/>
    <n v="0.61430692671945741"/>
    <n v="320.96129032258062"/>
    <n v="1212.1873025672719"/>
    <n v="0.10847563671924133"/>
    <n v="1449"/>
    <n v="13978"/>
    <n v="8.1593231292277496E-2"/>
    <x v="0"/>
    <x v="1"/>
  </r>
  <r>
    <s v="Nicola River"/>
    <x v="10"/>
    <x v="7"/>
    <x v="41"/>
    <s v="Natural"/>
    <x v="2"/>
    <s v="Whole River"/>
    <n v="103"/>
    <n v="89"/>
    <n v="0.27729200586946473"/>
    <n v="4"/>
    <n v="465"/>
    <n v="0.22150537634408601"/>
    <n v="2.5237633070553236E-4"/>
    <n v="14.425226531351939"/>
    <n v="15.46801399144967"/>
    <n v="40.487515066806814"/>
    <n v="0.441100875071196"/>
    <n v="320.96129032258062"/>
    <n v="1212.1873025672719"/>
    <n v="0.10847563671924133"/>
    <n v="1449"/>
    <n v="13978"/>
    <n v="8.1593231292277496E-2"/>
    <x v="0"/>
    <x v="1"/>
  </r>
  <r>
    <s v="Nicola River"/>
    <x v="10"/>
    <x v="7"/>
    <x v="42"/>
    <s v="Natural"/>
    <x v="2"/>
    <s v="Whole River"/>
    <n v="103"/>
    <n v="89"/>
    <n v="0.27729200586946473"/>
    <n v="2"/>
    <n v="465"/>
    <n v="0.22150537634408601"/>
    <n v="2.5237633070553236E-4"/>
    <n v="7.2126132656759694"/>
    <n v="7.734006995724835"/>
    <n v="19.631619014243061"/>
    <n v="0.61430692671945741"/>
    <n v="320.96129032258062"/>
    <n v="1212.1873025672719"/>
    <n v="0.10847563671924133"/>
    <n v="1449"/>
    <n v="13978"/>
    <n v="8.1593231292277496E-2"/>
    <x v="0"/>
    <x v="1"/>
  </r>
  <r>
    <s v="Nicola River"/>
    <x v="3"/>
    <x v="7"/>
    <x v="13"/>
    <s v="Natural"/>
    <x v="2"/>
    <s v="Whole River"/>
    <n v="103"/>
    <n v="89"/>
    <n v="0.27729200586946473"/>
    <n v="6"/>
    <n v="465"/>
    <n v="0.22150537634408601"/>
    <n v="2.5237633070553236E-4"/>
    <n v="21.637839797027908"/>
    <m/>
    <n v="62.567688157691251"/>
    <n v="0.36556209127807304"/>
    <n v="320.96129032258062"/>
    <n v="1212.1873025672719"/>
    <n v="0.10847563671924133"/>
    <n v="1449"/>
    <n v="13978"/>
    <n v="8.1593231292277496E-2"/>
    <x v="1"/>
    <x v="3"/>
  </r>
  <r>
    <s v="Nicola River"/>
    <x v="3"/>
    <x v="7"/>
    <x v="14"/>
    <s v="Natural"/>
    <x v="2"/>
    <s v="Whole River"/>
    <n v="103"/>
    <n v="89"/>
    <n v="0.27729200586946473"/>
    <n v="11"/>
    <n v="465"/>
    <n v="0.22150537634408601"/>
    <n v="2.5237633070553236E-4"/>
    <n v="39.669372961217832"/>
    <n v="42.537038476486593"/>
    <n v="123.12433292755536"/>
    <n v="0.27971554939158738"/>
    <n v="320.96129032258062"/>
    <n v="1212.1873025672719"/>
    <n v="0.10847563671924133"/>
    <n v="1449"/>
    <n v="13978"/>
    <n v="8.1593231292277496E-2"/>
    <x v="1"/>
    <x v="3"/>
  </r>
  <r>
    <m/>
    <x v="3"/>
    <x v="1"/>
    <x v="15"/>
    <m/>
    <x v="1"/>
    <m/>
    <m/>
    <m/>
    <m/>
    <m/>
    <m/>
    <m/>
    <m/>
    <m/>
    <m/>
    <m/>
    <m/>
    <m/>
    <m/>
    <m/>
    <m/>
    <m/>
    <m/>
    <x v="2"/>
    <x v="4"/>
  </r>
  <r>
    <s v="Nicola River"/>
    <x v="9"/>
    <x v="8"/>
    <x v="37"/>
    <s v="Natural"/>
    <x v="0"/>
    <s v="Whole River"/>
    <n v="203"/>
    <n v="89"/>
    <n v="8.7181413686058043E-2"/>
    <n v="2"/>
    <n v="485"/>
    <n v="0.41855670103092785"/>
    <n v="4.028367341730192E-4"/>
    <n v="22.940669523919844"/>
    <n v="22.940669523919844"/>
    <n v="248.37692628072952"/>
    <n v="0.6869886081228147"/>
    <n v="1020.859793814433"/>
    <n v="11122.772873564447"/>
    <n v="0.1033095416896717"/>
    <n v="2439"/>
    <n v="49926"/>
    <n v="9.1611835773167435E-2"/>
    <x v="0"/>
    <x v="2"/>
  </r>
  <r>
    <s v="Nicola River"/>
    <x v="9"/>
    <x v="8"/>
    <x v="38"/>
    <s v="Natural"/>
    <x v="0"/>
    <s v="Whole River"/>
    <n v="203"/>
    <n v="89"/>
    <n v="8.7181413686058043E-2"/>
    <m/>
    <n v="485"/>
    <n v="0.41855670103092785"/>
    <n v="4.028367341730192E-4"/>
    <n v="0"/>
    <n v="0"/>
    <n v="0"/>
    <s v="NA"/>
    <n v="1020.859793814433"/>
    <n v="11122.772873564447"/>
    <n v="0.1033095416896717"/>
    <n v="2439"/>
    <n v="49926"/>
    <n v="9.1611835773167435E-2"/>
    <x v="0"/>
    <x v="2"/>
  </r>
  <r>
    <s v="Nicola River"/>
    <x v="11"/>
    <x v="8"/>
    <x v="43"/>
    <s v="Natural"/>
    <x v="0"/>
    <s v="Whole River"/>
    <n v="203"/>
    <n v="89"/>
    <n v="8.7181413686058043E-2"/>
    <m/>
    <n v="485"/>
    <n v="0.41855670103092785"/>
    <n v="4.028367341730192E-4"/>
    <n v="0"/>
    <n v="0"/>
    <n v="0"/>
    <s v="NA"/>
    <n v="1020.859793814433"/>
    <n v="11122.772873564447"/>
    <n v="0.1033095416896717"/>
    <n v="2439"/>
    <n v="49926"/>
    <n v="9.1611835773167435E-2"/>
    <x v="0"/>
    <x v="1"/>
  </r>
  <r>
    <s v="Nicola River"/>
    <x v="11"/>
    <x v="8"/>
    <x v="44"/>
    <s v="Natural"/>
    <x v="0"/>
    <s v="Whole River"/>
    <n v="203"/>
    <n v="89"/>
    <n v="8.7181413686058043E-2"/>
    <n v="1"/>
    <n v="485"/>
    <n v="0.41855670103092785"/>
    <n v="4.028367341730192E-4"/>
    <n v="11.470334761959922"/>
    <n v="11.470334761959922"/>
    <n v="122.78424992567413"/>
    <n v="0.96604028589749535"/>
    <n v="1020.859793814433"/>
    <n v="11122.772873564447"/>
    <n v="0.1033095416896717"/>
    <n v="2439"/>
    <n v="49926"/>
    <n v="9.1611835773167435E-2"/>
    <x v="0"/>
    <x v="1"/>
  </r>
  <r>
    <s v="Nicola River"/>
    <x v="10"/>
    <x v="8"/>
    <x v="40"/>
    <s v="Natural"/>
    <x v="0"/>
    <s v="Whole River"/>
    <n v="203"/>
    <n v="89"/>
    <n v="8.7181413686058043E-2"/>
    <n v="26"/>
    <n v="485"/>
    <n v="0.41855670103092785"/>
    <n v="4.028367341730192E-4"/>
    <n v="298.228703810958"/>
    <n v="298.228703810958"/>
    <n v="4105.1290876164348"/>
    <n v="0.2148394184823923"/>
    <n v="1020.859793814433"/>
    <n v="11122.772873564447"/>
    <n v="0.1033095416896717"/>
    <n v="2439"/>
    <n v="49926"/>
    <n v="9.1611835773167435E-2"/>
    <x v="0"/>
    <x v="0"/>
  </r>
  <r>
    <s v="Nicola River"/>
    <x v="10"/>
    <x v="8"/>
    <x v="41"/>
    <s v="Natural"/>
    <x v="0"/>
    <s v="Whole River"/>
    <n v="203"/>
    <n v="89"/>
    <n v="8.7181413686058043E-2"/>
    <n v="30"/>
    <n v="485"/>
    <n v="0.41855670103092785"/>
    <n v="4.028367341730192E-4"/>
    <n v="344.11004285879767"/>
    <n v="344.11004285879767"/>
    <n v="4905.1929945510692"/>
    <n v="0.20353106353385675"/>
    <n v="1020.859793814433"/>
    <n v="11122.772873564447"/>
    <n v="0.1033095416896717"/>
    <n v="2439"/>
    <n v="49926"/>
    <n v="9.1611835773167435E-2"/>
    <x v="0"/>
    <x v="0"/>
  </r>
  <r>
    <s v="Nicola River"/>
    <x v="10"/>
    <x v="8"/>
    <x v="42"/>
    <s v="Natural"/>
    <x v="0"/>
    <s v="Whole River"/>
    <n v="203"/>
    <n v="89"/>
    <n v="8.7181413686058043E-2"/>
    <n v="21"/>
    <n v="485"/>
    <n v="0.41855670103092785"/>
    <n v="4.028367341730192E-4"/>
    <n v="240.87703000115837"/>
    <n v="240.87703000115837"/>
    <n v="3168.2387986092199"/>
    <n v="0.23367570752765107"/>
    <n v="1020.859793814433"/>
    <n v="11122.772873564447"/>
    <n v="0.1033095416896717"/>
    <n v="2439"/>
    <n v="49926"/>
    <n v="9.1611835773167435E-2"/>
    <x v="0"/>
    <x v="0"/>
  </r>
  <r>
    <s v="Nicola River"/>
    <x v="3"/>
    <x v="8"/>
    <x v="13"/>
    <s v="Natural"/>
    <x v="0"/>
    <s v="Whole River"/>
    <n v="203"/>
    <n v="89"/>
    <n v="8.7181413686058043E-2"/>
    <m/>
    <n v="485"/>
    <n v="0.41855670103092785"/>
    <n v="4.028367341730192E-4"/>
    <n v="0"/>
    <m/>
    <n v="0"/>
    <s v="NA"/>
    <n v="1020.859793814433"/>
    <n v="11122.772873564447"/>
    <n v="0.1033095416896717"/>
    <n v="2439"/>
    <n v="49926"/>
    <n v="9.1611835773167435E-2"/>
    <x v="1"/>
    <x v="3"/>
  </r>
  <r>
    <s v="Nicola River"/>
    <x v="3"/>
    <x v="8"/>
    <x v="14"/>
    <s v="Natural"/>
    <x v="0"/>
    <s v="Whole River"/>
    <n v="203"/>
    <n v="89"/>
    <n v="8.7181413686058043E-2"/>
    <n v="9"/>
    <n v="485"/>
    <n v="0.41855670103092785"/>
    <n v="4.028367341730192E-4"/>
    <n v="103.2330128576393"/>
    <n v="103.2330128576393"/>
    <n v="1206.1616007887922"/>
    <n v="0.33642181281010808"/>
    <n v="1020.859793814433"/>
    <n v="11122.772873564447"/>
    <n v="0.1033095416896717"/>
    <n v="2439"/>
    <n v="49926"/>
    <n v="9.1611835773167435E-2"/>
    <x v="1"/>
    <x v="3"/>
  </r>
  <r>
    <m/>
    <x v="3"/>
    <x v="1"/>
    <x v="15"/>
    <m/>
    <x v="1"/>
    <m/>
    <m/>
    <m/>
    <m/>
    <m/>
    <m/>
    <m/>
    <m/>
    <m/>
    <m/>
    <m/>
    <m/>
    <m/>
    <m/>
    <m/>
    <m/>
    <m/>
    <m/>
    <x v="1"/>
    <x v="3"/>
  </r>
  <r>
    <s v="Nicola River"/>
    <x v="9"/>
    <x v="8"/>
    <x v="37"/>
    <s v="Natural"/>
    <x v="2"/>
    <s v="Whole River"/>
    <n v="265"/>
    <n v="128"/>
    <n v="9.9036859049442136E-2"/>
    <m/>
    <n v="578"/>
    <n v="0.45847750865051901"/>
    <n v="3.4206252887707903E-4"/>
    <n v="0"/>
    <n v="0"/>
    <n v="0"/>
    <s v="NA"/>
    <n v="1292.4480968858131"/>
    <n v="12845.857849632368"/>
    <n v="8.7693710135067396E-2"/>
    <n v="2819"/>
    <n v="48258.790407507819"/>
    <n v="7.792793000447186E-2"/>
    <x v="0"/>
    <x v="2"/>
  </r>
  <r>
    <s v="Nicola River"/>
    <x v="9"/>
    <x v="8"/>
    <x v="38"/>
    <s v="Natural"/>
    <x v="2"/>
    <s v="Whole River"/>
    <n v="265"/>
    <n v="128"/>
    <n v="9.9036859049442136E-2"/>
    <n v="1"/>
    <n v="578"/>
    <n v="0.45847750865051901"/>
    <n v="3.4206252887707903E-4"/>
    <n v="10.097250756920415"/>
    <n v="10.257524578458835"/>
    <n v="93.347670228785248"/>
    <n v="0.95686044050277297"/>
    <n v="1292.4480968858131"/>
    <n v="12845.857849632368"/>
    <n v="8.7693710135067396E-2"/>
    <n v="2819"/>
    <n v="48258.790407507819"/>
    <n v="7.792793000447186E-2"/>
    <x v="0"/>
    <x v="2"/>
  </r>
  <r>
    <s v="Nicola River"/>
    <x v="11"/>
    <x v="8"/>
    <x v="43"/>
    <s v="Natural"/>
    <x v="2"/>
    <s v="Whole River"/>
    <n v="265"/>
    <n v="128"/>
    <n v="9.9036859049442136E-2"/>
    <n v="1"/>
    <n v="578"/>
    <n v="0.45847750865051901"/>
    <n v="3.4206252887707903E-4"/>
    <n v="10.097250756920415"/>
    <n v="10.257524578458835"/>
    <n v="93.347670228785248"/>
    <n v="0.95686044050277297"/>
    <n v="1292.4480968858131"/>
    <n v="12845.857849632368"/>
    <n v="8.7693710135067396E-2"/>
    <n v="2819"/>
    <n v="48258.790407507819"/>
    <n v="7.792793000447186E-2"/>
    <x v="0"/>
    <x v="1"/>
  </r>
  <r>
    <s v="Nicola River"/>
    <x v="11"/>
    <x v="8"/>
    <x v="44"/>
    <s v="Natural"/>
    <x v="2"/>
    <s v="Whole River"/>
    <n v="265"/>
    <n v="128"/>
    <n v="9.9036859049442136E-2"/>
    <m/>
    <n v="578"/>
    <n v="0.45847750865051901"/>
    <n v="3.4206252887707903E-4"/>
    <n v="0"/>
    <n v="0"/>
    <n v="0"/>
    <s v="NA"/>
    <n v="1292.4480968858131"/>
    <n v="12845.857849632368"/>
    <n v="8.7693710135067396E-2"/>
    <n v="2819"/>
    <n v="48258.790407507819"/>
    <n v="7.792793000447186E-2"/>
    <x v="0"/>
    <x v="1"/>
  </r>
  <r>
    <s v="Nicola River"/>
    <x v="10"/>
    <x v="8"/>
    <x v="40"/>
    <s v="Natural"/>
    <x v="2"/>
    <s v="Whole River"/>
    <n v="265"/>
    <n v="128"/>
    <n v="9.9036859049442136E-2"/>
    <n v="41"/>
    <n v="578"/>
    <n v="0.45847750865051901"/>
    <n v="3.4206252887707903E-4"/>
    <n v="413.98728103373702"/>
    <n v="420.55850771681219"/>
    <n v="5113.0947426490602"/>
    <n v="0.17272488871805822"/>
    <n v="1292.4480968858131"/>
    <n v="12845.857849632368"/>
    <n v="8.7693710135067396E-2"/>
    <n v="2819"/>
    <n v="48258.790407507819"/>
    <n v="7.792793000447186E-2"/>
    <x v="0"/>
    <x v="0"/>
  </r>
  <r>
    <s v="Nicola River"/>
    <x v="10"/>
    <x v="8"/>
    <x v="41"/>
    <s v="Natural"/>
    <x v="2"/>
    <s v="Whole River"/>
    <n v="265"/>
    <n v="128"/>
    <n v="9.9036859049442136E-2"/>
    <n v="41"/>
    <n v="578"/>
    <n v="0.45847750865051901"/>
    <n v="3.4206252887707903E-4"/>
    <n v="413.98728103373702"/>
    <n v="420.55850771681219"/>
    <n v="5113.0947426490602"/>
    <n v="0.17272488871805822"/>
    <n v="1292.4480968858131"/>
    <n v="12845.857849632368"/>
    <n v="8.7693710135067396E-2"/>
    <n v="2819"/>
    <n v="48258.790407507819"/>
    <n v="7.792793000447186E-2"/>
    <x v="0"/>
    <x v="0"/>
  </r>
  <r>
    <s v="Nicola River"/>
    <x v="10"/>
    <x v="8"/>
    <x v="42"/>
    <s v="Natural"/>
    <x v="2"/>
    <s v="Whole River"/>
    <n v="265"/>
    <n v="128"/>
    <n v="9.9036859049442136E-2"/>
    <n v="27"/>
    <n v="578"/>
    <n v="0.45847750865051901"/>
    <n v="3.4206252887707903E-4"/>
    <n v="272.62577043685121"/>
    <n v="276.95316361838854"/>
    <n v="3070.7894527715571"/>
    <n v="0.20326289848624016"/>
    <n v="1292.4480968858131"/>
    <n v="12845.857849632368"/>
    <n v="8.7693710135067396E-2"/>
    <n v="2819"/>
    <n v="48258.790407507819"/>
    <n v="7.792793000447186E-2"/>
    <x v="0"/>
    <x v="0"/>
  </r>
  <r>
    <s v="Nicola River"/>
    <x v="3"/>
    <x v="8"/>
    <x v="13"/>
    <s v="Natural"/>
    <x v="2"/>
    <s v="Whole River"/>
    <n v="265"/>
    <n v="128"/>
    <n v="9.9036859049442136E-2"/>
    <n v="2"/>
    <n v="578"/>
    <n v="0.45847750865051901"/>
    <n v="3.4206252887707903E-4"/>
    <n v="20.19450151384083"/>
    <m/>
    <m/>
    <n v="0"/>
    <n v="1292.4480968858131"/>
    <n v="12845.857849632368"/>
    <n v="8.7693710135067396E-2"/>
    <n v="2819"/>
    <n v="48258.790407507819"/>
    <n v="7.792793000447186E-2"/>
    <x v="1"/>
    <x v="3"/>
  </r>
  <r>
    <s v="Nicola River"/>
    <x v="3"/>
    <x v="8"/>
    <x v="14"/>
    <s v="Natural"/>
    <x v="2"/>
    <s v="Whole River"/>
    <n v="265"/>
    <n v="128"/>
    <n v="9.9036859049442136E-2"/>
    <n v="15"/>
    <n v="578"/>
    <n v="0.45847750865051901"/>
    <n v="3.4206252887707903E-4"/>
    <n v="151.45876135380624"/>
    <n v="153.86286867688253"/>
    <n v="1564.8653310454749"/>
    <n v="0.26118250550916894"/>
    <n v="1292.4480968858131"/>
    <n v="12845.857849632368"/>
    <n v="8.7693710135067396E-2"/>
    <n v="2819"/>
    <n v="48258.790407507819"/>
    <n v="7.792793000447186E-2"/>
    <x v="1"/>
    <x v="3"/>
  </r>
  <r>
    <m/>
    <x v="3"/>
    <x v="1"/>
    <x v="15"/>
    <m/>
    <x v="1"/>
    <m/>
    <m/>
    <m/>
    <m/>
    <m/>
    <m/>
    <m/>
    <m/>
    <m/>
    <m/>
    <m/>
    <m/>
    <m/>
    <m/>
    <m/>
    <m/>
    <m/>
    <m/>
    <x v="2"/>
    <x v="3"/>
  </r>
  <r>
    <s v="Nicola River"/>
    <x v="12"/>
    <x v="9"/>
    <x v="45"/>
    <s v="Natural"/>
    <x v="0"/>
    <s v="Whole River"/>
    <n v="20"/>
    <n v="20"/>
    <n v="0.5082001245588541"/>
    <n v="1"/>
    <n v="102"/>
    <n v="0.19607843137254902"/>
    <n v="7.6755683811964885E-4"/>
    <n v="1.9677287581699345"/>
    <n v="2.0712934296525627"/>
    <n v="2.1053823563354275"/>
    <n v="0.73739511583702233"/>
    <n v="39.354575163398692"/>
    <n v="53.936094804106368"/>
    <n v="0.18661412841631705"/>
    <n v="200.70833333333334"/>
    <n v="610.84006944444445"/>
    <n v="0.12313977460508087"/>
    <x v="0"/>
    <x v="1"/>
  </r>
  <r>
    <s v="Nicola River"/>
    <x v="12"/>
    <x v="9"/>
    <x v="46"/>
    <s v="Natural"/>
    <x v="0"/>
    <s v="Whole River"/>
    <n v="20"/>
    <n v="20"/>
    <n v="0.5082001245588541"/>
    <n v="0"/>
    <n v="102"/>
    <n v="0.19607843137254902"/>
    <n v="7.6755683811964885E-4"/>
    <n v="0"/>
    <n v="0"/>
    <n v="0"/>
    <s v="NA"/>
    <n v="39.354575163398692"/>
    <n v="53.936094804106368"/>
    <n v="0.18661412841631705"/>
    <n v="200.70833333333334"/>
    <n v="610.84006944444445"/>
    <n v="0.12313977460508087"/>
    <x v="0"/>
    <x v="1"/>
  </r>
  <r>
    <s v="Nicola River"/>
    <x v="12"/>
    <x v="9"/>
    <x v="47"/>
    <s v="Natural"/>
    <x v="0"/>
    <s v="Whole River"/>
    <n v="20"/>
    <n v="20"/>
    <n v="0.5082001245588541"/>
    <n v="1"/>
    <n v="102"/>
    <n v="0.19607843137254902"/>
    <n v="7.6755683811964885E-4"/>
    <n v="1.9677287581699345"/>
    <n v="2.0712934296525627"/>
    <n v="2.1053823563354275"/>
    <n v="0.73739511583702233"/>
    <n v="39.354575163398692"/>
    <n v="53.936094804106368"/>
    <n v="0.18661412841631705"/>
    <n v="200.70833333333334"/>
    <n v="610.84006944444445"/>
    <n v="0.12313977460508087"/>
    <x v="0"/>
    <x v="1"/>
  </r>
  <r>
    <s v="Nicola River"/>
    <x v="11"/>
    <x v="9"/>
    <x v="48"/>
    <s v="Natural"/>
    <x v="0"/>
    <s v="Whole River"/>
    <n v="20"/>
    <n v="20"/>
    <n v="0.5082001245588541"/>
    <n v="3"/>
    <n v="102"/>
    <n v="0.19607843137254902"/>
    <n v="7.6755683811964885E-4"/>
    <n v="5.9031862745098032"/>
    <n v="6.2138802889576876"/>
    <n v="7.1251884910678775"/>
    <n v="0.45218035587195332"/>
    <n v="39.354575163398692"/>
    <n v="53.936094804106368"/>
    <n v="0.18661412841631705"/>
    <n v="200.70833333333334"/>
    <n v="610.84006944444445"/>
    <n v="0.12313977460508087"/>
    <x v="0"/>
    <x v="0"/>
  </r>
  <r>
    <s v="Nicola River"/>
    <x v="11"/>
    <x v="9"/>
    <x v="49"/>
    <s v="Natural"/>
    <x v="0"/>
    <s v="Whole River"/>
    <n v="20"/>
    <n v="20"/>
    <n v="0.5082001245588541"/>
    <n v="1"/>
    <n v="102"/>
    <n v="0.19607843137254902"/>
    <n v="7.6755683811964885E-4"/>
    <n v="1.9677287581699345"/>
    <n v="2.0712934296525627"/>
    <n v="2.1053823563354275"/>
    <n v="0.73739511583702233"/>
    <n v="39.354575163398692"/>
    <n v="53.936094804106368"/>
    <n v="0.18661412841631705"/>
    <n v="200.70833333333334"/>
    <n v="610.84006944444445"/>
    <n v="0.12313977460508087"/>
    <x v="0"/>
    <x v="0"/>
  </r>
  <r>
    <s v="Nicola River"/>
    <x v="11"/>
    <x v="9"/>
    <x v="43"/>
    <s v="Natural"/>
    <x v="0"/>
    <s v="Whole River"/>
    <n v="20"/>
    <n v="20"/>
    <n v="0.5082001245588541"/>
    <n v="2"/>
    <n v="102"/>
    <n v="0.19607843137254902"/>
    <n v="7.6755683811964885E-4"/>
    <n v="3.9354575163398691"/>
    <n v="4.1425868593051254"/>
    <n v="4.4804451866913872"/>
    <n v="0.53785518022274237"/>
    <n v="39.354575163398692"/>
    <n v="53.936094804106368"/>
    <n v="0.18661412841631705"/>
    <n v="200.70833333333334"/>
    <n v="610.84006944444445"/>
    <n v="0.12313977460508087"/>
    <x v="0"/>
    <x v="0"/>
  </r>
  <r>
    <s v="Nicola River"/>
    <x v="11"/>
    <x v="9"/>
    <x v="50"/>
    <s v="Natural"/>
    <x v="0"/>
    <s v="Whole River"/>
    <n v="20"/>
    <n v="20"/>
    <n v="0.5082001245588541"/>
    <n v="1"/>
    <n v="102"/>
    <n v="0.19607843137254902"/>
    <n v="7.6755683811964885E-4"/>
    <n v="1.9677287581699345"/>
    <n v="2.0712934296525627"/>
    <n v="2.1053823563354275"/>
    <n v="0.73739511583702233"/>
    <n v="39.354575163398692"/>
    <n v="53.936094804106368"/>
    <n v="0.18661412841631705"/>
    <n v="200.70833333333334"/>
    <n v="610.84006944444445"/>
    <n v="0.12313977460508087"/>
    <x v="0"/>
    <x v="0"/>
  </r>
  <r>
    <s v="Nicola River"/>
    <x v="11"/>
    <x v="9"/>
    <x v="44"/>
    <s v="Natural"/>
    <x v="0"/>
    <s v="Whole River"/>
    <n v="20"/>
    <n v="20"/>
    <n v="0.5082001245588541"/>
    <n v="4"/>
    <n v="102"/>
    <n v="0.19607843137254902"/>
    <n v="7.6755683811964885E-4"/>
    <n v="7.8709150326797381"/>
    <n v="8.2851737186102508"/>
    <n v="10.039612269464902"/>
    <n v="0.40256243479553599"/>
    <n v="39.354575163398692"/>
    <n v="53.936094804106368"/>
    <n v="0.18661412841631705"/>
    <n v="200.70833333333334"/>
    <n v="610.84006944444445"/>
    <n v="0.12313977460508087"/>
    <x v="0"/>
    <x v="0"/>
  </r>
  <r>
    <s v="Nicola River"/>
    <x v="10"/>
    <x v="9"/>
    <x v="40"/>
    <s v="Natural"/>
    <x v="0"/>
    <s v="Whole River"/>
    <n v="20"/>
    <n v="20"/>
    <n v="0.5082001245588541"/>
    <n v="2"/>
    <n v="102"/>
    <n v="0.19607843137254902"/>
    <n v="7.6755683811964885E-4"/>
    <n v="3.9354575163398691"/>
    <n v="4.1425868593051254"/>
    <n v="4.4804451866913872"/>
    <n v="0.53785518022274237"/>
    <n v="39.354575163398692"/>
    <n v="53.936094804106368"/>
    <n v="0.18661412841631705"/>
    <n v="200.70833333333334"/>
    <n v="610.84006944444445"/>
    <n v="0.12313977460508087"/>
    <x v="0"/>
    <x v="2"/>
  </r>
  <r>
    <s v="Nicola River"/>
    <x v="10"/>
    <x v="9"/>
    <x v="41"/>
    <s v="Natural"/>
    <x v="0"/>
    <s v="Whole River"/>
    <n v="20"/>
    <n v="20"/>
    <n v="0.5082001245588541"/>
    <n v="1"/>
    <n v="102"/>
    <n v="0.19607843137254902"/>
    <n v="7.6755683811964885E-4"/>
    <n v="1.9677287581699345"/>
    <n v="2.0712934296525627"/>
    <n v="2.1053823563354275"/>
    <n v="0.73739511583702233"/>
    <n v="39.354575163398692"/>
    <n v="53.936094804106368"/>
    <n v="0.18661412841631705"/>
    <n v="200.70833333333334"/>
    <n v="610.84006944444445"/>
    <n v="0.12313977460508087"/>
    <x v="0"/>
    <x v="2"/>
  </r>
  <r>
    <s v="Nicola River"/>
    <x v="10"/>
    <x v="9"/>
    <x v="42"/>
    <s v="Natural"/>
    <x v="0"/>
    <s v="Whole River"/>
    <n v="20"/>
    <n v="20"/>
    <n v="0.5082001245588541"/>
    <n v="1"/>
    <n v="102"/>
    <n v="0.19607843137254902"/>
    <n v="7.6755683811964885E-4"/>
    <n v="1.9677287581699345"/>
    <n v="2.0712934296525627"/>
    <n v="2.1053823563354275"/>
    <n v="0.73739511583702233"/>
    <n v="39.354575163398692"/>
    <n v="53.936094804106368"/>
    <n v="0.18661412841631705"/>
    <n v="200.70833333333334"/>
    <n v="610.84006944444445"/>
    <n v="0.12313977460508087"/>
    <x v="0"/>
    <x v="2"/>
  </r>
  <r>
    <s v="Nicola River"/>
    <x v="3"/>
    <x v="9"/>
    <x v="13"/>
    <s v="Natural"/>
    <x v="0"/>
    <s v="Whole River"/>
    <n v="20"/>
    <n v="20"/>
    <n v="0.5082001245588541"/>
    <n v="1"/>
    <n v="102"/>
    <n v="0.19607843137254902"/>
    <n v="7.6755683811964885E-4"/>
    <n v="1.9677287581699345"/>
    <m/>
    <n v="2.1053823563354275"/>
    <n v="0.73739511583702233"/>
    <n v="39.354575163398692"/>
    <n v="53.936094804106368"/>
    <n v="0.18661412841631705"/>
    <n v="200.70833333333334"/>
    <n v="610.84006944444445"/>
    <n v="0.12313977460508087"/>
    <x v="1"/>
    <x v="3"/>
  </r>
  <r>
    <s v="Nicola River"/>
    <x v="3"/>
    <x v="9"/>
    <x v="14"/>
    <s v="Natural"/>
    <x v="0"/>
    <s v="Whole River"/>
    <n v="20"/>
    <n v="20"/>
    <n v="0.5082001245588541"/>
    <n v="2"/>
    <n v="102"/>
    <n v="0.19607843137254902"/>
    <n v="7.6755683811964885E-4"/>
    <n v="3.9354575163398691"/>
    <n v="4.1425868593051254"/>
    <n v="4.4804451866913872"/>
    <n v="0.53785518022274237"/>
    <n v="39.354575163398692"/>
    <n v="53.936094804106368"/>
    <n v="0.18661412841631705"/>
    <n v="200.70833333333334"/>
    <n v="610.84006944444445"/>
    <n v="0.12313977460508087"/>
    <x v="1"/>
    <x v="3"/>
  </r>
  <r>
    <m/>
    <x v="3"/>
    <x v="1"/>
    <x v="15"/>
    <m/>
    <x v="1"/>
    <m/>
    <m/>
    <m/>
    <m/>
    <m/>
    <m/>
    <m/>
    <m/>
    <m/>
    <m/>
    <m/>
    <m/>
    <m/>
    <m/>
    <m/>
    <m/>
    <m/>
    <m/>
    <x v="1"/>
    <x v="3"/>
  </r>
  <r>
    <s v="Nicola River"/>
    <x v="12"/>
    <x v="9"/>
    <x v="45"/>
    <s v="Natural"/>
    <x v="2"/>
    <s v="Whole River"/>
    <n v="20"/>
    <n v="19"/>
    <n v="0.32982195845697326"/>
    <n v="0"/>
    <n v="117"/>
    <n v="0.17094017094017094"/>
    <n v="7.9756263066114638E-4"/>
    <n v="0"/>
    <n v="0"/>
    <n v="0"/>
    <s v="NA"/>
    <n v="57.606837606837608"/>
    <n v="165.28758410399084"/>
    <n v="0.22317527632804576"/>
    <n v="337"/>
    <n v="2628.4786201940346"/>
    <n v="0.15213261260363928"/>
    <x v="0"/>
    <x v="1"/>
  </r>
  <r>
    <s v="Nicola River"/>
    <x v="12"/>
    <x v="9"/>
    <x v="46"/>
    <s v="Natural"/>
    <x v="2"/>
    <s v="Whole River"/>
    <n v="20"/>
    <n v="19"/>
    <n v="0.32982195845697326"/>
    <n v="1"/>
    <n v="117"/>
    <n v="0.17094017094017094"/>
    <n v="7.9756263066114638E-4"/>
    <n v="3.0319388214125058"/>
    <n v="3.0319388214125058"/>
    <n v="6.9254224876477206"/>
    <n v="0.86796597854669433"/>
    <n v="57.606837606837608"/>
    <n v="165.28758410399084"/>
    <n v="0.22317527632804576"/>
    <n v="337"/>
    <n v="2628.4786201940346"/>
    <n v="0.15213261260363928"/>
    <x v="0"/>
    <x v="1"/>
  </r>
  <r>
    <s v="Nicola River"/>
    <x v="12"/>
    <x v="9"/>
    <x v="47"/>
    <s v="Natural"/>
    <x v="2"/>
    <s v="Whole River"/>
    <n v="20"/>
    <n v="19"/>
    <n v="0.32982195845697326"/>
    <n v="0"/>
    <n v="117"/>
    <n v="0.17094017094017094"/>
    <n v="7.9756263066114638E-4"/>
    <n v="0"/>
    <n v="0"/>
    <n v="0"/>
    <s v="NA"/>
    <n v="57.606837606837608"/>
    <n v="165.28758410399084"/>
    <n v="0.22317527632804576"/>
    <n v="337"/>
    <n v="2628.4786201940346"/>
    <n v="0.15213261260363928"/>
    <x v="0"/>
    <x v="1"/>
  </r>
  <r>
    <s v="Nicola River"/>
    <x v="11"/>
    <x v="9"/>
    <x v="48"/>
    <s v="Natural"/>
    <x v="2"/>
    <s v="Whole River"/>
    <n v="20"/>
    <n v="19"/>
    <n v="0.32982195845697326"/>
    <n v="1"/>
    <n v="117"/>
    <n v="0.17094017094017094"/>
    <n v="7.9756263066114638E-4"/>
    <n v="3.0319388214125058"/>
    <n v="3.0319388214125058"/>
    <n v="6.9254224876477206"/>
    <n v="0.86796597854669433"/>
    <n v="57.606837606837608"/>
    <n v="165.28758410399084"/>
    <n v="0.22317527632804576"/>
    <n v="337"/>
    <n v="2628.4786201940346"/>
    <n v="0.15213261260363928"/>
    <x v="0"/>
    <x v="0"/>
  </r>
  <r>
    <s v="Nicola River"/>
    <x v="11"/>
    <x v="9"/>
    <x v="49"/>
    <s v="Natural"/>
    <x v="2"/>
    <s v="Whole River"/>
    <n v="20"/>
    <n v="19"/>
    <n v="0.32982195845697326"/>
    <n v="2"/>
    <n v="117"/>
    <n v="0.17094017094017094"/>
    <n v="7.9756263066114638E-4"/>
    <n v="6.0638776428250116"/>
    <n v="6.0638776428250116"/>
    <n v="14.766565662852178"/>
    <n v="0.63370819147247115"/>
    <n v="57.606837606837608"/>
    <n v="165.28758410399084"/>
    <n v="0.22317527632804576"/>
    <n v="337"/>
    <n v="2628.4786201940346"/>
    <n v="0.15213261260363928"/>
    <x v="0"/>
    <x v="0"/>
  </r>
  <r>
    <s v="Nicola River"/>
    <x v="11"/>
    <x v="9"/>
    <x v="43"/>
    <s v="Natural"/>
    <x v="2"/>
    <s v="Whole River"/>
    <n v="20"/>
    <n v="19"/>
    <n v="0.32982195845697326"/>
    <n v="4"/>
    <n v="117"/>
    <n v="0.17094017094017094"/>
    <n v="7.9756263066114638E-4"/>
    <n v="12.127755285650023"/>
    <n v="12.127755285650023"/>
    <n v="33.196014075931302"/>
    <n v="0.47507540238545809"/>
    <n v="57.606837606837608"/>
    <n v="165.28758410399084"/>
    <n v="0.22317527632804576"/>
    <n v="337"/>
    <n v="2628.4786201940346"/>
    <n v="0.15213261260363928"/>
    <x v="0"/>
    <x v="0"/>
  </r>
  <r>
    <s v="Nicola River"/>
    <x v="11"/>
    <x v="9"/>
    <x v="50"/>
    <s v="Natural"/>
    <x v="2"/>
    <s v="Whole River"/>
    <n v="20"/>
    <n v="19"/>
    <n v="0.32982195845697326"/>
    <n v="3"/>
    <n v="117"/>
    <n v="0.17094017094017094"/>
    <n v="7.9756263066114638E-4"/>
    <n v="9.095816464237517"/>
    <n v="9.095816464237517"/>
    <n v="23.52342952561337"/>
    <n v="0.53322270139305461"/>
    <n v="57.606837606837608"/>
    <n v="165.28758410399084"/>
    <n v="0.22317527632804576"/>
    <n v="337"/>
    <n v="2628.4786201940346"/>
    <n v="0.15213261260363928"/>
    <x v="0"/>
    <x v="0"/>
  </r>
  <r>
    <s v="Nicola River"/>
    <x v="11"/>
    <x v="9"/>
    <x v="44"/>
    <s v="Natural"/>
    <x v="2"/>
    <s v="Whole River"/>
    <n v="20"/>
    <n v="19"/>
    <n v="0.32982195845697326"/>
    <n v="4"/>
    <n v="117"/>
    <n v="0.17094017094017094"/>
    <n v="7.9756263066114638E-4"/>
    <n v="12.127755285650023"/>
    <n v="12.127755285650023"/>
    <n v="33.196014075931302"/>
    <n v="0.47507540238545809"/>
    <n v="57.606837606837608"/>
    <n v="165.28758410399084"/>
    <n v="0.22317527632804576"/>
    <n v="337"/>
    <n v="2628.4786201940346"/>
    <n v="0.15213261260363928"/>
    <x v="0"/>
    <x v="0"/>
  </r>
  <r>
    <s v="Nicola River"/>
    <x v="10"/>
    <x v="9"/>
    <x v="40"/>
    <s v="Natural"/>
    <x v="2"/>
    <s v="Whole River"/>
    <n v="20"/>
    <n v="19"/>
    <n v="0.32982195845697326"/>
    <n v="0"/>
    <n v="117"/>
    <n v="0.17094017094017094"/>
    <n v="7.9756263066114638E-4"/>
    <n v="0"/>
    <n v="0"/>
    <n v="0"/>
    <s v="NA"/>
    <n v="57.606837606837608"/>
    <n v="165.28758410399084"/>
    <n v="0.22317527632804576"/>
    <n v="337"/>
    <n v="2628.4786201940346"/>
    <n v="0.15213261260363928"/>
    <x v="0"/>
    <x v="2"/>
  </r>
  <r>
    <s v="Nicola River"/>
    <x v="10"/>
    <x v="9"/>
    <x v="41"/>
    <s v="Natural"/>
    <x v="2"/>
    <s v="Whole River"/>
    <n v="20"/>
    <n v="19"/>
    <n v="0.32982195845697326"/>
    <n v="1"/>
    <n v="117"/>
    <n v="0.17094017094017094"/>
    <n v="7.9756263066114638E-4"/>
    <n v="3.0319388214125058"/>
    <n v="3.0319388214125058"/>
    <n v="6.9254224876477206"/>
    <n v="0.86796597854669433"/>
    <n v="57.606837606837608"/>
    <n v="165.28758410399084"/>
    <n v="0.22317527632804576"/>
    <n v="337"/>
    <n v="2628.4786201940346"/>
    <n v="0.15213261260363928"/>
    <x v="0"/>
    <x v="2"/>
  </r>
  <r>
    <s v="Nicola River"/>
    <x v="10"/>
    <x v="9"/>
    <x v="42"/>
    <s v="Natural"/>
    <x v="2"/>
    <s v="Whole River"/>
    <n v="20"/>
    <n v="19"/>
    <n v="0.32982195845697326"/>
    <n v="0"/>
    <n v="117"/>
    <n v="0.17094017094017094"/>
    <n v="7.9756263066114638E-4"/>
    <n v="0"/>
    <n v="0"/>
    <n v="0"/>
    <s v="NA"/>
    <n v="57.606837606837608"/>
    <n v="165.28758410399084"/>
    <n v="0.22317527632804576"/>
    <n v="337"/>
    <n v="2628.4786201940346"/>
    <n v="0.15213261260363928"/>
    <x v="0"/>
    <x v="2"/>
  </r>
  <r>
    <s v="Nicola River"/>
    <x v="3"/>
    <x v="9"/>
    <x v="13"/>
    <s v="Natural"/>
    <x v="2"/>
    <s v="Whole River"/>
    <n v="20"/>
    <n v="19"/>
    <n v="0.32982195845697326"/>
    <n v="0"/>
    <n v="117"/>
    <n v="0.17094017094017094"/>
    <n v="7.9756263066114638E-4"/>
    <n v="0"/>
    <m/>
    <n v="0"/>
    <s v="NA"/>
    <n v="57.606837606837608"/>
    <n v="165.28758410399084"/>
    <n v="0.22317527632804576"/>
    <n v="337"/>
    <n v="2628.4786201940346"/>
    <n v="0.15213261260363928"/>
    <x v="1"/>
    <x v="3"/>
  </r>
  <r>
    <s v="Nicola River"/>
    <x v="3"/>
    <x v="9"/>
    <x v="14"/>
    <s v="Natural"/>
    <x v="2"/>
    <s v="Whole River"/>
    <n v="20"/>
    <n v="19"/>
    <n v="0.32982195845697326"/>
    <n v="3"/>
    <n v="117"/>
    <n v="0.17094017094017094"/>
    <n v="7.9756263066114638E-4"/>
    <n v="9.095816464237517"/>
    <n v="9.095816464237517"/>
    <n v="23.52342952561337"/>
    <n v="0.53322270139305461"/>
    <n v="57.606837606837608"/>
    <n v="165.28758410399084"/>
    <n v="0.22317527632804576"/>
    <n v="337"/>
    <n v="2628.4786201940346"/>
    <n v="0.15213261260363928"/>
    <x v="1"/>
    <x v="3"/>
  </r>
  <r>
    <m/>
    <x v="3"/>
    <x v="1"/>
    <x v="15"/>
    <m/>
    <x v="1"/>
    <m/>
    <m/>
    <m/>
    <m/>
    <m/>
    <m/>
    <m/>
    <m/>
    <m/>
    <m/>
    <m/>
    <m/>
    <m/>
    <m/>
    <m/>
    <m/>
    <m/>
    <m/>
    <x v="1"/>
    <x v="3"/>
  </r>
  <r>
    <s v="Nicola River"/>
    <x v="12"/>
    <x v="10"/>
    <x v="45"/>
    <s v="Natural"/>
    <x v="0"/>
    <s v="Whole River"/>
    <n v="62"/>
    <n v="48"/>
    <n v="0.25778910042345166"/>
    <n v="10"/>
    <n v="624"/>
    <n v="9.9358974358974353E-2"/>
    <n v="9.5810080596550422E-5"/>
    <n v="38.791399572649567"/>
    <n v="40.477982162764768"/>
    <n v="149.44276363811824"/>
    <n v="0.31513888651487365"/>
    <n v="186.19871794871793"/>
    <n v="809.81361465893428"/>
    <n v="0.15283254691525766"/>
    <n v="1874"/>
    <n v="48416.666666666664"/>
    <n v="0.1174161555643144"/>
    <x v="0"/>
    <x v="0"/>
  </r>
  <r>
    <s v="Nicola River"/>
    <x v="12"/>
    <x v="10"/>
    <x v="46"/>
    <s v="Natural"/>
    <x v="0"/>
    <s v="Whole River"/>
    <n v="62"/>
    <n v="48"/>
    <n v="0.25778910042345166"/>
    <n v="9"/>
    <n v="624"/>
    <n v="9.9358974358974353E-2"/>
    <n v="9.5810080596550422E-5"/>
    <n v="34.912259615384613"/>
    <n v="36.430183946488292"/>
    <n v="131.33515284204498"/>
    <n v="0.328255894512826"/>
    <n v="186.19871794871793"/>
    <n v="809.81361465893428"/>
    <n v="0.15283254691525766"/>
    <n v="1874"/>
    <n v="48416.666666666664"/>
    <n v="0.1174161555643144"/>
    <x v="0"/>
    <x v="0"/>
  </r>
  <r>
    <s v="Nicola River"/>
    <x v="12"/>
    <x v="10"/>
    <x v="47"/>
    <s v="Natural"/>
    <x v="0"/>
    <s v="Whole River"/>
    <n v="62"/>
    <n v="48"/>
    <n v="0.25778910042345166"/>
    <n v="20"/>
    <n v="624"/>
    <n v="9.9358974358974353E-2"/>
    <n v="9.5810080596550422E-5"/>
    <n v="77.582799145299134"/>
    <n v="80.955964325529536"/>
    <n v="369.18184799315787"/>
    <n v="0.24765934788579944"/>
    <n v="186.19871794871793"/>
    <n v="809.81361465893428"/>
    <n v="0.15283254691525766"/>
    <n v="1874"/>
    <n v="48416.666666666664"/>
    <n v="0.1174161555643144"/>
    <x v="0"/>
    <x v="0"/>
  </r>
  <r>
    <s v="Nicola River"/>
    <x v="3"/>
    <x v="10"/>
    <x v="13"/>
    <s v="Natural"/>
    <x v="0"/>
    <s v="Whole River"/>
    <n v="62"/>
    <n v="48"/>
    <n v="0.25778910042345166"/>
    <n v="2"/>
    <n v="624"/>
    <n v="9.9358974358974353E-2"/>
    <n v="9.5810080596550422E-5"/>
    <n v="7.7582799145299139"/>
    <m/>
    <n v="24.264847070269941"/>
    <n v="0.63492632594873122"/>
    <n v="186.19871794871793"/>
    <n v="809.81361465893428"/>
    <n v="0.15283254691525766"/>
    <n v="1874"/>
    <n v="48416.666666666664"/>
    <n v="0.1174161555643144"/>
    <x v="1"/>
    <x v="3"/>
  </r>
  <r>
    <s v="Nicola River"/>
    <x v="3"/>
    <x v="10"/>
    <x v="14"/>
    <s v="Natural"/>
    <x v="0"/>
    <s v="Whole River"/>
    <n v="62"/>
    <n v="48"/>
    <n v="0.25778910042345166"/>
    <n v="7"/>
    <n v="624"/>
    <n v="9.9358974358974353E-2"/>
    <n v="9.5810080596550422E-5"/>
    <n v="27.153979700854698"/>
    <n v="28.334587513935336"/>
    <n v="97.228820871406043"/>
    <n v="0.36313158098261439"/>
    <n v="186.19871794871793"/>
    <n v="809.81361465893428"/>
    <n v="0.15283254691525766"/>
    <n v="1874"/>
    <n v="48416.666666666664"/>
    <n v="0.1174161555643144"/>
    <x v="1"/>
    <x v="3"/>
  </r>
  <r>
    <m/>
    <x v="3"/>
    <x v="1"/>
    <x v="15"/>
    <m/>
    <x v="1"/>
    <m/>
    <m/>
    <m/>
    <m/>
    <m/>
    <m/>
    <m/>
    <m/>
    <m/>
    <m/>
    <m/>
    <m/>
    <m/>
    <m/>
    <m/>
    <m/>
    <m/>
    <m/>
    <x v="1"/>
    <x v="3"/>
  </r>
  <r>
    <s v="Nicola River"/>
    <x v="12"/>
    <x v="10"/>
    <x v="45"/>
    <s v="Natural"/>
    <x v="2"/>
    <s v="Whole River"/>
    <n v="99"/>
    <n v="91"/>
    <n v="0.29389499170693734"/>
    <n v="27"/>
    <n v="811"/>
    <n v="0.1220715166461159"/>
    <n v="9.0005398255200861E-5"/>
    <n v="91.869547838105163"/>
    <n v="95.001464241676928"/>
    <n v="368.72463128816298"/>
    <n v="0.2090159826099888"/>
    <n v="309.63440197287298"/>
    <n v="1638.3565190310196"/>
    <n v="0.13072390110279808"/>
    <n v="2536.5"/>
    <n v="71517.434210526335"/>
    <n v="0.10543167249387216"/>
    <x v="0"/>
    <x v="0"/>
  </r>
  <r>
    <s v="Nicola River"/>
    <x v="12"/>
    <x v="10"/>
    <x v="46"/>
    <s v="Natural"/>
    <x v="2"/>
    <s v="Whole River"/>
    <n v="99"/>
    <n v="91"/>
    <n v="0.29389499170693734"/>
    <n v="27"/>
    <n v="811"/>
    <n v="0.1220715166461159"/>
    <n v="9.0005398255200861E-5"/>
    <n v="91.869547838105163"/>
    <n v="95.001464241676928"/>
    <n v="368.72463128816298"/>
    <n v="0.2090159826099888"/>
    <n v="309.63440197287298"/>
    <n v="1638.3565190310196"/>
    <n v="0.13072390110279808"/>
    <n v="2536.5"/>
    <n v="71517.434210526335"/>
    <n v="0.10543167249387216"/>
    <x v="0"/>
    <x v="0"/>
  </r>
  <r>
    <s v="Nicola River"/>
    <x v="12"/>
    <x v="10"/>
    <x v="47"/>
    <s v="Natural"/>
    <x v="2"/>
    <s v="Whole River"/>
    <n v="99"/>
    <n v="91"/>
    <n v="0.29389499170693734"/>
    <n v="25"/>
    <n v="811"/>
    <n v="0.1220715166461159"/>
    <n v="9.0005398255200861E-5"/>
    <n v="85.064396146393676"/>
    <n v="87.964318742293457"/>
    <n v="331.51943311435855"/>
    <n v="0.21404578108379047"/>
    <n v="309.63440197287298"/>
    <n v="1638.3565190310196"/>
    <n v="0.13072390110279808"/>
    <n v="2536.5"/>
    <n v="71517.434210526335"/>
    <n v="0.10543167249387216"/>
    <x v="0"/>
    <x v="0"/>
  </r>
  <r>
    <s v="Nicola River"/>
    <x v="3"/>
    <x v="10"/>
    <x v="13"/>
    <s v="Natural"/>
    <x v="2"/>
    <s v="Whole River"/>
    <n v="99"/>
    <n v="91"/>
    <n v="0.29389499170693734"/>
    <n v="3"/>
    <n v="811"/>
    <n v="0.1220715166461159"/>
    <n v="9.0005398255200861E-5"/>
    <n v="10.207727537567241"/>
    <m/>
    <n v="26.724545443588099"/>
    <n v="0.50643777734436357"/>
    <n v="309.63440197287298"/>
    <n v="1638.3565190310196"/>
    <n v="0.13072390110279808"/>
    <n v="2536.5"/>
    <n v="71517.434210526335"/>
    <n v="0.10543167249387216"/>
    <x v="1"/>
    <x v="3"/>
  </r>
  <r>
    <s v="Nicola River"/>
    <x v="3"/>
    <x v="10"/>
    <x v="14"/>
    <s v="Natural"/>
    <x v="2"/>
    <s v="Whole River"/>
    <n v="99"/>
    <n v="91"/>
    <n v="0.29389499170693734"/>
    <n v="9"/>
    <n v="811"/>
    <n v="0.1220715166461159"/>
    <n v="9.0005398255200861E-5"/>
    <n v="30.623182612701722"/>
    <n v="31.667154747225645"/>
    <n v="90.85727985542016"/>
    <n v="0.31126446363211652"/>
    <n v="309.63440197287298"/>
    <n v="1638.3565190310196"/>
    <n v="0.13072390110279808"/>
    <n v="2536.5"/>
    <n v="71517.434210526335"/>
    <n v="0.10543167249387216"/>
    <x v="1"/>
    <x v="3"/>
  </r>
  <r>
    <m/>
    <x v="3"/>
    <x v="1"/>
    <x v="15"/>
    <m/>
    <x v="1"/>
    <m/>
    <m/>
    <m/>
    <m/>
    <m/>
    <m/>
    <m/>
    <m/>
    <m/>
    <m/>
    <m/>
    <m/>
    <m/>
    <m/>
    <m/>
    <m/>
    <m/>
    <m/>
    <x v="1"/>
    <x v="3"/>
  </r>
  <r>
    <s v="Nicola River"/>
    <x v="13"/>
    <x v="11"/>
    <x v="51"/>
    <s v="Natural"/>
    <x v="0"/>
    <s v="Whole River"/>
    <n v="6"/>
    <n v="6"/>
    <n v="0.45749999999999996"/>
    <n v="2"/>
    <n v="183"/>
    <n v="3.2786885245901641E-2"/>
    <n v="9.4525871870671654E-5"/>
    <n v="4.3715846994535523"/>
    <n v="4.3715846994535523"/>
    <n v="7.7597651933715444"/>
    <n v="0.63721412286317125"/>
    <n v="13.114754098360656"/>
    <n v="18.236980535057654"/>
    <n v="0.32562393131050527"/>
    <n v="400"/>
    <n v="3174.8976737619278"/>
    <n v="0.14086557585518206"/>
    <x v="0"/>
    <x v="0"/>
  </r>
  <r>
    <s v="Nicola River"/>
    <x v="13"/>
    <x v="11"/>
    <x v="52"/>
    <s v="Natural"/>
    <x v="0"/>
    <s v="Whole River"/>
    <n v="6"/>
    <n v="6"/>
    <n v="0.45749999999999996"/>
    <n v="0"/>
    <n v="183"/>
    <n v="3.2786885245901641E-2"/>
    <n v="9.4525871870671654E-5"/>
    <n v="0"/>
    <n v="0"/>
    <n v="0"/>
    <s v="NA"/>
    <n v="13.114754098360656"/>
    <n v="18.236980535057654"/>
    <n v="0.32562393131050527"/>
    <n v="400"/>
    <n v="3174.8976737619278"/>
    <n v="0.14086557585518206"/>
    <x v="0"/>
    <x v="0"/>
  </r>
  <r>
    <s v="Nicola River"/>
    <x v="13"/>
    <x v="11"/>
    <x v="53"/>
    <s v="Natural"/>
    <x v="0"/>
    <s v="Whole River"/>
    <n v="6"/>
    <n v="6"/>
    <n v="0.45749999999999996"/>
    <n v="0"/>
    <n v="183"/>
    <n v="3.2786885245901641E-2"/>
    <n v="9.4525871870671654E-5"/>
    <n v="0"/>
    <n v="0"/>
    <n v="0"/>
    <s v="NA"/>
    <n v="13.114754098360656"/>
    <n v="18.236980535057654"/>
    <n v="0.32562393131050527"/>
    <n v="400"/>
    <n v="3174.8976737619278"/>
    <n v="0.14086557585518206"/>
    <x v="0"/>
    <x v="0"/>
  </r>
  <r>
    <s v="Nicola River"/>
    <x v="13"/>
    <x v="11"/>
    <x v="54"/>
    <s v="Natural"/>
    <x v="0"/>
    <s v="Whole River"/>
    <n v="6"/>
    <n v="6"/>
    <n v="0.45749999999999996"/>
    <n v="0"/>
    <n v="183"/>
    <n v="3.2786885245901641E-2"/>
    <n v="9.4525871870671654E-5"/>
    <n v="0"/>
    <n v="0"/>
    <n v="0"/>
    <s v="NA"/>
    <n v="13.114754098360656"/>
    <n v="18.236980535057654"/>
    <n v="0.32562393131050527"/>
    <n v="400"/>
    <n v="3174.8976737619278"/>
    <n v="0.14086557585518206"/>
    <x v="0"/>
    <x v="0"/>
  </r>
  <r>
    <s v="Nicola River"/>
    <x v="13"/>
    <x v="11"/>
    <x v="55"/>
    <s v="Natural"/>
    <x v="0"/>
    <s v="Whole River"/>
    <n v="6"/>
    <n v="6"/>
    <n v="0.45749999999999996"/>
    <n v="1"/>
    <n v="183"/>
    <n v="3.2786885245901641E-2"/>
    <n v="9.4525871870671654E-5"/>
    <n v="2.1857923497267762"/>
    <n v="2.1857923497267762"/>
    <n v="3.3732998040452813"/>
    <n v="0.84026944018597538"/>
    <n v="13.114754098360656"/>
    <n v="18.236980535057654"/>
    <n v="0.32562393131050527"/>
    <n v="400"/>
    <n v="3174.8976737619278"/>
    <n v="0.14086557585518206"/>
    <x v="0"/>
    <x v="0"/>
  </r>
  <r>
    <s v="Nicola River"/>
    <x v="12"/>
    <x v="11"/>
    <x v="45"/>
    <s v="Natural"/>
    <x v="0"/>
    <s v="Whole River"/>
    <n v="6"/>
    <n v="6"/>
    <n v="0.45749999999999996"/>
    <n v="1"/>
    <n v="183"/>
    <n v="3.2786885245901641E-2"/>
    <n v="9.4525871870671654E-5"/>
    <n v="2.1857923497267762"/>
    <n v="2.1857923497267762"/>
    <n v="3.3732998040452813"/>
    <n v="0.84026944018597538"/>
    <n v="13.114754098360656"/>
    <n v="18.236980535057654"/>
    <n v="0.32562393131050527"/>
    <n v="400"/>
    <n v="3174.8976737619278"/>
    <n v="0.14086557585518206"/>
    <x v="0"/>
    <x v="2"/>
  </r>
  <r>
    <s v="Nicola River"/>
    <x v="12"/>
    <x v="11"/>
    <x v="46"/>
    <s v="Natural"/>
    <x v="0"/>
    <s v="Whole River"/>
    <n v="6"/>
    <n v="6"/>
    <n v="0.45749999999999996"/>
    <n v="1"/>
    <n v="183"/>
    <n v="3.2786885245901641E-2"/>
    <n v="9.4525871870671654E-5"/>
    <n v="2.1857923497267762"/>
    <n v="2.1857923497267762"/>
    <n v="3.3732998040452813"/>
    <n v="0.84026944018597538"/>
    <n v="13.114754098360656"/>
    <n v="18.236980535057654"/>
    <n v="0.32562393131050527"/>
    <n v="400"/>
    <n v="3174.8976737619278"/>
    <n v="0.14086557585518206"/>
    <x v="0"/>
    <x v="2"/>
  </r>
  <r>
    <s v="Nicola River"/>
    <x v="14"/>
    <x v="11"/>
    <x v="56"/>
    <s v="Natural"/>
    <x v="0"/>
    <s v="Whole River"/>
    <n v="6"/>
    <n v="6"/>
    <n v="0.45749999999999996"/>
    <n v="0"/>
    <n v="183"/>
    <n v="3.2786885245901641E-2"/>
    <n v="9.4525871870671654E-5"/>
    <n v="0"/>
    <n v="0"/>
    <n v="0"/>
    <s v="NA"/>
    <n v="13.114754098360656"/>
    <n v="18.236980535057654"/>
    <n v="0.32562393131050527"/>
    <n v="400"/>
    <n v="3174.8976737619278"/>
    <n v="0.14086557585518206"/>
    <x v="0"/>
    <x v="1"/>
  </r>
  <r>
    <s v="Nicola River"/>
    <x v="14"/>
    <x v="11"/>
    <x v="57"/>
    <s v="Natural"/>
    <x v="0"/>
    <s v="Whole River"/>
    <n v="6"/>
    <n v="6"/>
    <n v="0.45749999999999996"/>
    <n v="1"/>
    <n v="183"/>
    <n v="3.2786885245901641E-2"/>
    <n v="9.4525871870671654E-5"/>
    <n v="2.1857923497267762"/>
    <n v="2.1857923497267762"/>
    <n v="3.3732998040452813"/>
    <n v="0.84026944018597538"/>
    <n v="13.114754098360656"/>
    <n v="18.236980535057654"/>
    <n v="0.32562393131050527"/>
    <n v="400"/>
    <n v="3174.8976737619278"/>
    <n v="0.14086557585518206"/>
    <x v="0"/>
    <x v="1"/>
  </r>
  <r>
    <m/>
    <x v="3"/>
    <x v="1"/>
    <x v="15"/>
    <m/>
    <x v="1"/>
    <m/>
    <m/>
    <m/>
    <m/>
    <m/>
    <m/>
    <m/>
    <m/>
    <m/>
    <m/>
    <m/>
    <m/>
    <m/>
    <m/>
    <m/>
    <m/>
    <m/>
    <m/>
    <x v="1"/>
    <x v="3"/>
  </r>
  <r>
    <s v="Nicola River"/>
    <x v="13"/>
    <x v="11"/>
    <x v="51"/>
    <s v="Natural"/>
    <x v="2"/>
    <s v="Whole River"/>
    <n v="13"/>
    <n v="13"/>
    <n v="0.32950819672131149"/>
    <n v="1"/>
    <n v="201"/>
    <n v="6.4676616915422883E-2"/>
    <n v="2.0280215430473436E-4"/>
    <n v="3.0348258706467659"/>
    <n v="3.0348258706467659"/>
    <n v="7.1724443679866701"/>
    <n v="0.88246972842301341"/>
    <n v="39.452736318407958"/>
    <n v="100.87464481327474"/>
    <n v="0.25457390205031782"/>
    <n v="610"/>
    <n v="6384.4940935223804"/>
    <n v="0.13098857264557787"/>
    <x v="0"/>
    <x v="0"/>
  </r>
  <r>
    <s v="Nicola River"/>
    <x v="13"/>
    <x v="11"/>
    <x v="52"/>
    <s v="Natural"/>
    <x v="2"/>
    <s v="Whole River"/>
    <n v="13"/>
    <n v="13"/>
    <n v="0.32950819672131149"/>
    <n v="1"/>
    <n v="201"/>
    <n v="6.4676616915422883E-2"/>
    <n v="2.0280215430473436E-4"/>
    <n v="3.0348258706467659"/>
    <n v="3.0348258706467659"/>
    <n v="7.1724443679866701"/>
    <n v="0.88246972842301341"/>
    <n v="39.452736318407958"/>
    <n v="100.87464481327474"/>
    <n v="0.25457390205031782"/>
    <n v="610"/>
    <n v="6384.4940935223804"/>
    <n v="0.13098857264557787"/>
    <x v="0"/>
    <x v="0"/>
  </r>
  <r>
    <s v="Nicola River"/>
    <x v="13"/>
    <x v="11"/>
    <x v="53"/>
    <s v="Natural"/>
    <x v="2"/>
    <s v="Whole River"/>
    <n v="13"/>
    <n v="13"/>
    <n v="0.32950819672131149"/>
    <n v="3"/>
    <n v="201"/>
    <n v="6.4676616915422883E-2"/>
    <n v="2.0280215430473436E-4"/>
    <n v="9.1044776119402968"/>
    <n v="9.1044776119402968"/>
    <n v="25.098681440525976"/>
    <n v="0.55026313850533881"/>
    <n v="39.452736318407958"/>
    <n v="100.87464481327474"/>
    <n v="0.25457390205031782"/>
    <n v="610"/>
    <n v="6384.4940935223804"/>
    <n v="0.13098857264557787"/>
    <x v="0"/>
    <x v="0"/>
  </r>
  <r>
    <s v="Nicola River"/>
    <x v="13"/>
    <x v="11"/>
    <x v="54"/>
    <s v="Natural"/>
    <x v="2"/>
    <s v="Whole River"/>
    <n v="13"/>
    <n v="13"/>
    <n v="0.32950819672131149"/>
    <n v="1"/>
    <n v="201"/>
    <n v="6.4676616915422883E-2"/>
    <n v="2.0280215430473436E-4"/>
    <n v="3.0348258706467659"/>
    <n v="3.0348258706467659"/>
    <n v="7.1724443679866701"/>
    <n v="0.88246972842301341"/>
    <n v="39.452736318407958"/>
    <n v="100.87464481327474"/>
    <n v="0.25457390205031782"/>
    <n v="610"/>
    <n v="6384.4940935223804"/>
    <n v="0.13098857264557787"/>
    <x v="0"/>
    <x v="0"/>
  </r>
  <r>
    <s v="Nicola River"/>
    <x v="13"/>
    <x v="11"/>
    <x v="55"/>
    <s v="Natural"/>
    <x v="2"/>
    <s v="Whole River"/>
    <n v="13"/>
    <n v="13"/>
    <n v="0.32950819672131149"/>
    <n v="0"/>
    <n v="201"/>
    <n v="6.4676616915422883E-2"/>
    <n v="2.0280215430473436E-4"/>
    <n v="0"/>
    <n v="0"/>
    <n v="0"/>
    <s v="NA"/>
    <n v="39.452736318407958"/>
    <n v="100.87464481327474"/>
    <n v="0.25457390205031782"/>
    <n v="610"/>
    <n v="6384.4940935223804"/>
    <n v="0.13098857264557787"/>
    <x v="0"/>
    <x v="0"/>
  </r>
  <r>
    <s v="Nicola River"/>
    <x v="12"/>
    <x v="11"/>
    <x v="45"/>
    <s v="Natural"/>
    <x v="2"/>
    <s v="Whole River"/>
    <n v="13"/>
    <n v="13"/>
    <n v="0.32950819672131149"/>
    <n v="1"/>
    <n v="201"/>
    <n v="6.4676616915422883E-2"/>
    <n v="2.0280215430473436E-4"/>
    <n v="3.0348258706467659"/>
    <n v="3.0348258706467659"/>
    <n v="7.1724443679866701"/>
    <n v="0.88246972842301341"/>
    <n v="39.452736318407958"/>
    <n v="100.87464481327474"/>
    <n v="0.25457390205031782"/>
    <n v="610"/>
    <n v="6384.4940935223804"/>
    <n v="0.13098857264557787"/>
    <x v="0"/>
    <x v="2"/>
  </r>
  <r>
    <s v="Nicola River"/>
    <x v="12"/>
    <x v="11"/>
    <x v="46"/>
    <s v="Natural"/>
    <x v="2"/>
    <s v="Whole River"/>
    <n v="13"/>
    <n v="13"/>
    <n v="0.32950819672131149"/>
    <n v="0"/>
    <n v="201"/>
    <n v="6.4676616915422883E-2"/>
    <n v="2.0280215430473436E-4"/>
    <n v="0"/>
    <n v="0"/>
    <n v="0"/>
    <s v="NA"/>
    <n v="39.452736318407958"/>
    <n v="100.87464481327474"/>
    <n v="0.25457390205031782"/>
    <n v="610"/>
    <n v="6384.4940935223804"/>
    <n v="0.13098857264557787"/>
    <x v="0"/>
    <x v="2"/>
  </r>
  <r>
    <s v="Nicola River"/>
    <x v="14"/>
    <x v="11"/>
    <x v="56"/>
    <s v="Natural"/>
    <x v="2"/>
    <s v="Whole River"/>
    <n v="13"/>
    <n v="13"/>
    <n v="0.32950819672131149"/>
    <n v="4"/>
    <n v="201"/>
    <n v="6.4676616915422883E-2"/>
    <n v="2.0280215430473436E-4"/>
    <n v="12.139303482587064"/>
    <n v="12.139303482587064"/>
    <n v="35.852474145078617"/>
    <n v="0.49324852670797753"/>
    <n v="39.452736318407958"/>
    <n v="100.87464481327474"/>
    <n v="0.25457390205031782"/>
    <n v="610"/>
    <n v="6384.4940935223804"/>
    <n v="0.13098857264557787"/>
    <x v="0"/>
    <x v="1"/>
  </r>
  <r>
    <s v="Nicola River"/>
    <x v="14"/>
    <x v="11"/>
    <x v="57"/>
    <s v="Natural"/>
    <x v="2"/>
    <s v="Whole River"/>
    <n v="13"/>
    <n v="13"/>
    <n v="0.32950819672131149"/>
    <n v="2"/>
    <n v="201"/>
    <n v="6.4676616915422883E-2"/>
    <n v="2.0280215430473436E-4"/>
    <n v="6.0696517412935318"/>
    <n v="6.0696517412935318"/>
    <n v="15.538671514828662"/>
    <n v="0.64944618452498115"/>
    <n v="39.452736318407958"/>
    <n v="100.87464481327474"/>
    <n v="0.25457390205031782"/>
    <n v="610"/>
    <n v="6384.4940935223804"/>
    <n v="0.13098857264557787"/>
    <x v="0"/>
    <x v="1"/>
  </r>
  <r>
    <m/>
    <x v="3"/>
    <x v="1"/>
    <x v="15"/>
    <m/>
    <x v="1"/>
    <m/>
    <m/>
    <m/>
    <m/>
    <m/>
    <m/>
    <m/>
    <m/>
    <m/>
    <m/>
    <m/>
    <m/>
    <m/>
    <m/>
    <m/>
    <m/>
    <m/>
    <m/>
    <x v="1"/>
    <x v="3"/>
  </r>
  <r>
    <s v="Nicola River"/>
    <x v="15"/>
    <x v="12"/>
    <x v="58"/>
    <s v="Natural"/>
    <x v="0"/>
    <s v="Whole River"/>
    <n v="44"/>
    <n v="33"/>
    <n v="0.24406897831930394"/>
    <n v="1"/>
    <n v="684"/>
    <n v="6.4327485380116955E-2"/>
    <n v="5.944697900367337E-5"/>
    <n v="4.0972023846953096"/>
    <n v="4.0972023846953096"/>
    <n v="13.395605027998212"/>
    <n v="0.89329262829595735"/>
    <n v="135.20767869494523"/>
    <n v="437.68854519813544"/>
    <n v="0.15473238999512001"/>
    <n v="2101.8648233486942"/>
    <n v="42922.199837605469"/>
    <n v="9.856805892195257E-2"/>
    <x v="0"/>
    <x v="1"/>
  </r>
  <r>
    <s v="Nicola River"/>
    <x v="15"/>
    <x v="12"/>
    <x v="59"/>
    <s v="Natural"/>
    <x v="0"/>
    <s v="Whole River"/>
    <n v="44"/>
    <n v="33"/>
    <n v="0.24406897831930394"/>
    <n v="2"/>
    <n v="684"/>
    <n v="6.4327485380116955E-2"/>
    <n v="5.944697900367337E-5"/>
    <n v="8.1944047693906192"/>
    <n v="8.1944047693906192"/>
    <n v="27.595045768022384"/>
    <n v="0.6410592142234216"/>
    <n v="135.20767869494523"/>
    <n v="437.68854519813544"/>
    <n v="0.15473238999512001"/>
    <n v="2101.8648233486942"/>
    <n v="42922.199837605469"/>
    <n v="9.856805892195257E-2"/>
    <x v="0"/>
    <x v="1"/>
  </r>
  <r>
    <s v="Nicola River"/>
    <x v="15"/>
    <x v="12"/>
    <x v="60"/>
    <s v="Natural"/>
    <x v="0"/>
    <s v="Whole River"/>
    <n v="44"/>
    <n v="33"/>
    <n v="0.24406897831930394"/>
    <n v="1"/>
    <n v="684"/>
    <n v="6.4327485380116955E-2"/>
    <n v="5.944697900367337E-5"/>
    <n v="4.0972023846953096"/>
    <n v="4.0972023846953096"/>
    <n v="13.395605027998212"/>
    <n v="0.89329262829595735"/>
    <n v="135.20767869494523"/>
    <n v="437.68854519813544"/>
    <n v="0.15473238999512001"/>
    <n v="2101.8648233486942"/>
    <n v="42922.199837605469"/>
    <n v="9.856805892195257E-2"/>
    <x v="0"/>
    <x v="1"/>
  </r>
  <r>
    <s v="Nicola River"/>
    <x v="14"/>
    <x v="12"/>
    <x v="56"/>
    <s v="Natural"/>
    <x v="0"/>
    <s v="Whole River"/>
    <n v="44"/>
    <n v="33"/>
    <n v="0.24406897831930394"/>
    <n v="17"/>
    <n v="684"/>
    <n v="6.4327485380116955E-2"/>
    <n v="5.944697900367337E-5"/>
    <n v="69.652440539820262"/>
    <n v="69.652440539820262"/>
    <n v="337.04694231150017"/>
    <n v="0.26357781750652265"/>
    <n v="135.20767869494523"/>
    <n v="437.68854519813544"/>
    <n v="0.15473238999512001"/>
    <n v="2101.8648233486942"/>
    <n v="42922.199837605469"/>
    <n v="9.856805892195257E-2"/>
    <x v="0"/>
    <x v="0"/>
  </r>
  <r>
    <s v="Nicola River"/>
    <x v="14"/>
    <x v="12"/>
    <x v="57"/>
    <s v="Natural"/>
    <x v="0"/>
    <s v="Whole River"/>
    <n v="44"/>
    <n v="33"/>
    <n v="0.24406897831930394"/>
    <n v="10"/>
    <n v="684"/>
    <n v="6.4327485380116955E-2"/>
    <n v="5.944697900367337E-5"/>
    <n v="40.972023846953093"/>
    <n v="40.972023846953093"/>
    <n v="170.12865732115029"/>
    <n v="0.31834740966282676"/>
    <n v="135.20767869494523"/>
    <n v="437.68854519813544"/>
    <n v="0.15473238999512001"/>
    <n v="2101.8648233486942"/>
    <n v="42922.199837605469"/>
    <n v="9.856805892195257E-2"/>
    <x v="0"/>
    <x v="0"/>
  </r>
  <r>
    <s v="Nicola River"/>
    <x v="3"/>
    <x v="12"/>
    <x v="14"/>
    <s v="Natural"/>
    <x v="0"/>
    <s v="Whole River"/>
    <n v="44"/>
    <n v="33"/>
    <n v="0.24406897831930394"/>
    <n v="2"/>
    <n v="684"/>
    <n v="6.4327485380116955E-2"/>
    <n v="5.944697900367337E-5"/>
    <n v="8.1944047693906192"/>
    <n v="8.1944047693906192"/>
    <n v="27.595045768022384"/>
    <n v="0.6410592142234216"/>
    <n v="135.20767869494523"/>
    <n v="437.68854519813544"/>
    <n v="0.15473238999512001"/>
    <n v="2101.8648233486942"/>
    <n v="42922.199837605469"/>
    <n v="9.856805892195257E-2"/>
    <x v="1"/>
    <x v="3"/>
  </r>
  <r>
    <m/>
    <x v="3"/>
    <x v="1"/>
    <x v="15"/>
    <m/>
    <x v="1"/>
    <m/>
    <m/>
    <m/>
    <m/>
    <m/>
    <m/>
    <m/>
    <m/>
    <m/>
    <m/>
    <m/>
    <m/>
    <m/>
    <m/>
    <m/>
    <m/>
    <m/>
    <m/>
    <x v="1"/>
    <x v="3"/>
  </r>
  <r>
    <s v="Nicola River"/>
    <x v="15"/>
    <x v="12"/>
    <x v="58"/>
    <s v="Natural"/>
    <x v="2"/>
    <s v="Whole River"/>
    <n v="66"/>
    <n v="55"/>
    <n v="0.30054644808743169"/>
    <n v="1"/>
    <n v="1074"/>
    <n v="6.1452513966480445E-2"/>
    <n v="3.4410660060428695E-5"/>
    <n v="3.3272727272727272"/>
    <n v="3.3272727272727272"/>
    <n v="8.016519764405226"/>
    <n v="0.85095096198860476"/>
    <n v="183"/>
    <n v="486.02227839428537"/>
    <n v="0.12046946974591007"/>
    <n v="2984.7611625454124"/>
    <n v="47959.534656852578"/>
    <n v="7.3371584028312925E-2"/>
    <x v="0"/>
    <x v="1"/>
  </r>
  <r>
    <s v="Nicola River"/>
    <x v="15"/>
    <x v="12"/>
    <x v="59"/>
    <s v="Natural"/>
    <x v="2"/>
    <s v="Whole River"/>
    <n v="66"/>
    <n v="55"/>
    <n v="0.30054644808743169"/>
    <n v="3"/>
    <n v="1074"/>
    <n v="6.1452513966480445E-2"/>
    <n v="3.4410660060428695E-5"/>
    <n v="9.9818181818181806"/>
    <n v="9.9818181818181806"/>
    <n v="25.01357042391508"/>
    <n v="0.50104667979176454"/>
    <n v="183"/>
    <n v="486.02227839428537"/>
    <n v="0.12046946974591007"/>
    <n v="2984.7611625454124"/>
    <n v="47959.534656852578"/>
    <n v="7.3371584028312925E-2"/>
    <x v="0"/>
    <x v="1"/>
  </r>
  <r>
    <s v="Nicola River"/>
    <x v="15"/>
    <x v="12"/>
    <x v="60"/>
    <s v="Natural"/>
    <x v="2"/>
    <s v="Whole River"/>
    <n v="66"/>
    <n v="55"/>
    <n v="0.30054644808743169"/>
    <n v="2"/>
    <n v="1074"/>
    <n v="6.1452513966480445E-2"/>
    <n v="3.4410660060428695E-5"/>
    <n v="6.6545454545454543"/>
    <n v="6.6545454545454543"/>
    <n v="16.354376572376921"/>
    <n v="0.60771310371350085"/>
    <n v="183"/>
    <n v="486.02227839428537"/>
    <n v="0.12046946974591007"/>
    <n v="2984.7611625454124"/>
    <n v="47959.534656852578"/>
    <n v="7.3371584028312925E-2"/>
    <x v="0"/>
    <x v="1"/>
  </r>
  <r>
    <s v="Nicola River"/>
    <x v="14"/>
    <x v="12"/>
    <x v="56"/>
    <s v="Natural"/>
    <x v="2"/>
    <s v="Whole River"/>
    <n v="66"/>
    <n v="55"/>
    <n v="0.30054644808743169"/>
    <n v="20"/>
    <n v="1074"/>
    <n v="6.1452513966480445E-2"/>
    <n v="3.4410660060428695E-5"/>
    <n v="66.545454545454547"/>
    <n v="66.545454545454547"/>
    <n v="221.38443356573373"/>
    <n v="0.22359142530357526"/>
    <n v="183"/>
    <n v="486.02227839428537"/>
    <n v="0.12046946974591007"/>
    <n v="2984.7611625454124"/>
    <n v="47959.534656852578"/>
    <n v="7.3371584028312925E-2"/>
    <x v="0"/>
    <x v="0"/>
  </r>
  <r>
    <s v="Nicola River"/>
    <x v="14"/>
    <x v="12"/>
    <x v="57"/>
    <s v="Natural"/>
    <x v="2"/>
    <s v="Whole River"/>
    <n v="66"/>
    <n v="55"/>
    <n v="0.30054644808743169"/>
    <n v="21"/>
    <n v="1074"/>
    <n v="6.1452513966480445E-2"/>
    <n v="3.4410660060428695E-5"/>
    <n v="69.872727272727275"/>
    <n v="69.872727272727275"/>
    <n v="235.82769420146838"/>
    <n v="0.21978077849644226"/>
    <n v="183"/>
    <n v="486.02227839428537"/>
    <n v="0.12046946974591007"/>
    <n v="2984.7611625454124"/>
    <n v="47959.534656852578"/>
    <n v="7.3371584028312925E-2"/>
    <x v="0"/>
    <x v="0"/>
  </r>
  <r>
    <s v="Nicola River"/>
    <x v="3"/>
    <x v="12"/>
    <x v="14"/>
    <s v="Natural"/>
    <x v="2"/>
    <s v="Whole River"/>
    <n v="66"/>
    <n v="55"/>
    <n v="0.30054644808743169"/>
    <n v="8"/>
    <n v="1074"/>
    <n v="6.1452513966480445E-2"/>
    <n v="3.4410660060428695E-5"/>
    <n v="26.618181818181817"/>
    <n v="26.618181818181817"/>
    <n v="73.129595335102948"/>
    <n v="0.32126853870542565"/>
    <n v="183"/>
    <n v="486.02227839428537"/>
    <n v="0.12046946974591007"/>
    <n v="2984.7611625454124"/>
    <n v="47959.534656852578"/>
    <n v="7.3371584028312925E-2"/>
    <x v="1"/>
    <x v="3"/>
  </r>
  <r>
    <m/>
    <x v="3"/>
    <x v="1"/>
    <x v="15"/>
    <m/>
    <x v="1"/>
    <m/>
    <m/>
    <m/>
    <m/>
    <m/>
    <m/>
    <m/>
    <m/>
    <m/>
    <m/>
    <m/>
    <m/>
    <m/>
    <m/>
    <m/>
    <m/>
    <m/>
    <m/>
    <x v="1"/>
    <x v="3"/>
  </r>
  <r>
    <s v="Nicola River"/>
    <x v="16"/>
    <x v="13"/>
    <x v="61"/>
    <s v="Natural"/>
    <x v="0"/>
    <s v="Whole River"/>
    <n v="25"/>
    <n v="19"/>
    <n v="0.22358839050131923"/>
    <n v="0"/>
    <n v="446"/>
    <n v="5.6053811659192827E-2"/>
    <n v="8.3922217822930497E-5"/>
    <n v="0"/>
    <n v="0"/>
    <n v="0"/>
    <s v="NA"/>
    <n v="84.97757847533633"/>
    <n v="289.54336916519702"/>
    <n v="0.20024074875313302"/>
    <n v="1516"/>
    <n v="31610.604229736982"/>
    <n v="0.11727817451905066"/>
    <x v="0"/>
    <x v="1"/>
  </r>
  <r>
    <s v="Nicola River"/>
    <x v="15"/>
    <x v="13"/>
    <x v="58"/>
    <s v="Natural"/>
    <x v="0"/>
    <s v="Whole River"/>
    <n v="25"/>
    <n v="19"/>
    <n v="0.22358839050131923"/>
    <n v="4"/>
    <n v="446"/>
    <n v="5.6053811659192827E-2"/>
    <n v="8.3922217822930497E-5"/>
    <n v="17.890016521123439"/>
    <n v="17.890016521123439"/>
    <n v="77.447015650244495"/>
    <n v="0.49191674010320052"/>
    <n v="84.97757847533633"/>
    <n v="289.54336916519702"/>
    <n v="0.20024074875313302"/>
    <n v="1516"/>
    <n v="31610.604229736982"/>
    <n v="0.11727817451905066"/>
    <x v="0"/>
    <x v="0"/>
  </r>
  <r>
    <s v="Nicola River"/>
    <x v="15"/>
    <x v="13"/>
    <x v="59"/>
    <s v="Natural"/>
    <x v="0"/>
    <s v="Whole River"/>
    <n v="25"/>
    <n v="19"/>
    <n v="0.22358839050131923"/>
    <n v="7"/>
    <n v="446"/>
    <n v="5.6053811659192827E-2"/>
    <n v="8.3922217822930497E-5"/>
    <n v="31.307528911966017"/>
    <n v="31.307528911966017"/>
    <n v="152.37552046955983"/>
    <n v="0.39428368850698009"/>
    <n v="84.97757847533633"/>
    <n v="289.54336916519702"/>
    <n v="0.20024074875313302"/>
    <n v="1516"/>
    <n v="31610.604229736982"/>
    <n v="0.11727817451905066"/>
    <x v="0"/>
    <x v="0"/>
  </r>
  <r>
    <s v="Nicola River"/>
    <x v="15"/>
    <x v="13"/>
    <x v="60"/>
    <s v="Natural"/>
    <x v="0"/>
    <s v="Whole River"/>
    <n v="25"/>
    <n v="19"/>
    <n v="0.22358839050131923"/>
    <n v="6"/>
    <n v="446"/>
    <n v="5.6053811659192827E-2"/>
    <n v="8.3922217822930497E-5"/>
    <n v="26.835024781685156"/>
    <n v="26.835024781685156"/>
    <n v="125.79523380772787"/>
    <n v="0.41795554622022302"/>
    <n v="84.97757847533633"/>
    <n v="289.54336916519702"/>
    <n v="0.20024074875313302"/>
    <n v="1516"/>
    <n v="31610.604229736982"/>
    <n v="0.11727817451905066"/>
    <x v="0"/>
    <x v="0"/>
  </r>
  <r>
    <s v="Nicola River"/>
    <x v="14"/>
    <x v="13"/>
    <x v="56"/>
    <s v="Natural"/>
    <x v="0"/>
    <s v="Whole River"/>
    <n v="25"/>
    <n v="19"/>
    <n v="0.22358839050131923"/>
    <n v="0"/>
    <n v="446"/>
    <n v="5.6053811659192827E-2"/>
    <n v="8.3922217822930497E-5"/>
    <n v="0"/>
    <n v="0"/>
    <n v="0"/>
    <s v="NA"/>
    <n v="84.97757847533633"/>
    <n v="289.54336916519702"/>
    <n v="0.20024074875313302"/>
    <n v="1516"/>
    <n v="31610.604229736982"/>
    <n v="0.11727817451905066"/>
    <x v="0"/>
    <x v="2"/>
  </r>
  <r>
    <s v="Nicola River"/>
    <x v="3"/>
    <x v="13"/>
    <x v="13"/>
    <s v="Natural"/>
    <x v="0"/>
    <s v="Whole River"/>
    <n v="25"/>
    <n v="19"/>
    <n v="0.22358839050131923"/>
    <n v="0"/>
    <n v="446"/>
    <n v="5.6053811659192827E-2"/>
    <n v="8.3922217822930497E-5"/>
    <n v="0"/>
    <m/>
    <n v="0"/>
    <s v="NA"/>
    <n v="84.97757847533633"/>
    <n v="289.54336916519702"/>
    <n v="0.20024074875313302"/>
    <n v="1516"/>
    <n v="31610.604229736982"/>
    <n v="0.11727817451905066"/>
    <x v="1"/>
    <x v="3"/>
  </r>
  <r>
    <s v="Nicola River"/>
    <x v="3"/>
    <x v="13"/>
    <x v="14"/>
    <s v="Natural"/>
    <x v="0"/>
    <s v="Whole River"/>
    <n v="25"/>
    <n v="19"/>
    <n v="0.22358839050131923"/>
    <n v="2"/>
    <n v="446"/>
    <n v="5.6053811659192827E-2"/>
    <n v="8.3922217822930497E-5"/>
    <n v="8.9450082605617194"/>
    <n v="8.9450082605617194"/>
    <n v="35.515271047668541"/>
    <n v="0.66623404365605943"/>
    <n v="84.97757847533633"/>
    <n v="289.54336916519702"/>
    <n v="0.20024074875313302"/>
    <n v="1516"/>
    <n v="31610.604229736982"/>
    <n v="0.11727817451905066"/>
    <x v="1"/>
    <x v="3"/>
  </r>
  <r>
    <m/>
    <x v="3"/>
    <x v="1"/>
    <x v="15"/>
    <m/>
    <x v="1"/>
    <m/>
    <m/>
    <m/>
    <m/>
    <m/>
    <m/>
    <m/>
    <m/>
    <m/>
    <m/>
    <m/>
    <m/>
    <m/>
    <m/>
    <m/>
    <m/>
    <m/>
    <m/>
    <x v="1"/>
    <x v="3"/>
  </r>
  <r>
    <s v="Nicola River"/>
    <x v="16"/>
    <x v="13"/>
    <x v="61"/>
    <s v="Natural"/>
    <x v="2"/>
    <s v="Whole River"/>
    <n v="59"/>
    <n v="32"/>
    <n v="0.18856282033589489"/>
    <n v="1"/>
    <n v="602"/>
    <n v="9.8006644518272429E-2"/>
    <n v="9.5952567144856976E-5"/>
    <n v="5.3032723960039307"/>
    <n v="5.4743456991008319"/>
    <n v="23.733753953669595"/>
    <n v="0.91862716343797868"/>
    <n v="169.70471667212578"/>
    <n v="515.73641735256774"/>
    <n v="0.13381967984102075"/>
    <n v="1731.5633802816901"/>
    <n v="23980.683594524897"/>
    <n v="8.9431885446305814E-2"/>
    <x v="0"/>
    <x v="1"/>
  </r>
  <r>
    <s v="Nicola River"/>
    <x v="15"/>
    <x v="13"/>
    <x v="58"/>
    <s v="Natural"/>
    <x v="2"/>
    <s v="Whole River"/>
    <n v="59"/>
    <n v="32"/>
    <n v="0.18856282033589489"/>
    <n v="11"/>
    <n v="602"/>
    <n v="9.8006644518272429E-2"/>
    <n v="9.5952567144856976E-5"/>
    <n v="58.335996356043239"/>
    <n v="60.217802690109153"/>
    <n v="316.47266644816096"/>
    <n v="0.30495199809055495"/>
    <n v="169.70471667212578"/>
    <n v="515.73641735256774"/>
    <n v="0.13381967984102075"/>
    <n v="1731.5633802816901"/>
    <n v="23980.683594524897"/>
    <n v="8.9431885446305814E-2"/>
    <x v="0"/>
    <x v="0"/>
  </r>
  <r>
    <s v="Nicola River"/>
    <x v="15"/>
    <x v="13"/>
    <x v="59"/>
    <s v="Natural"/>
    <x v="2"/>
    <s v="Whole River"/>
    <n v="59"/>
    <n v="32"/>
    <n v="0.18856282033589489"/>
    <n v="2"/>
    <n v="602"/>
    <n v="9.8006644518272429E-2"/>
    <n v="9.5952567144856976E-5"/>
    <n v="10.606544792007861"/>
    <n v="10.948691398201664"/>
    <n v="48.474805597480923"/>
    <n v="0.65642348073437318"/>
    <n v="169.70471667212578"/>
    <n v="515.73641735256774"/>
    <n v="0.13381967984102075"/>
    <n v="1731.5633802816901"/>
    <n v="23980.683594524897"/>
    <n v="8.9431885446305814E-2"/>
    <x v="0"/>
    <x v="0"/>
  </r>
  <r>
    <s v="Nicola River"/>
    <x v="15"/>
    <x v="13"/>
    <x v="60"/>
    <s v="Natural"/>
    <x v="2"/>
    <s v="Whole River"/>
    <n v="59"/>
    <n v="32"/>
    <n v="0.18856282033589489"/>
    <n v="10"/>
    <n v="602"/>
    <n v="9.8006644518272429E-2"/>
    <n v="9.5952567144856976E-5"/>
    <n v="53.032723960039306"/>
    <n v="54.743456991008316"/>
    <n v="282.66593559307398"/>
    <n v="0.31702448262253924"/>
    <n v="169.70471667212578"/>
    <n v="515.73641735256774"/>
    <n v="0.13381967984102075"/>
    <n v="1731.5633802816901"/>
    <n v="23980.683594524897"/>
    <n v="8.9431885446305814E-2"/>
    <x v="0"/>
    <x v="0"/>
  </r>
  <r>
    <s v="Nicola River"/>
    <x v="14"/>
    <x v="13"/>
    <x v="56"/>
    <s v="Natural"/>
    <x v="2"/>
    <s v="Whole River"/>
    <n v="59"/>
    <n v="32"/>
    <n v="0.18856282033589489"/>
    <n v="1"/>
    <n v="602"/>
    <n v="9.8006644518272429E-2"/>
    <n v="9.5952567144856976E-5"/>
    <n v="5.3032723960039307"/>
    <n v="5.4743456991008319"/>
    <n v="23.733753953669595"/>
    <n v="0.91862716343797868"/>
    <n v="169.70471667212578"/>
    <n v="515.73641735256774"/>
    <n v="0.13381967984102075"/>
    <n v="1731.5633802816901"/>
    <n v="23980.683594524897"/>
    <n v="8.9431885446305814E-2"/>
    <x v="0"/>
    <x v="2"/>
  </r>
  <r>
    <s v="Nicola River"/>
    <x v="3"/>
    <x v="13"/>
    <x v="13"/>
    <s v="Natural"/>
    <x v="2"/>
    <s v="Whole River"/>
    <n v="59"/>
    <n v="32"/>
    <n v="0.18856282033589489"/>
    <n v="1"/>
    <n v="602"/>
    <n v="9.8006644518272429E-2"/>
    <n v="9.5952567144856976E-5"/>
    <n v="5.3032723960039307"/>
    <m/>
    <n v="23.733753953669595"/>
    <n v="0.91862716343797868"/>
    <n v="169.70471667212578"/>
    <n v="515.73641735256774"/>
    <n v="0.13381967984102075"/>
    <n v="1731.5633802816901"/>
    <n v="23980.683594524897"/>
    <n v="8.9431885446305814E-2"/>
    <x v="1"/>
    <x v="3"/>
  </r>
  <r>
    <s v="Nicola River"/>
    <x v="3"/>
    <x v="13"/>
    <x v="14"/>
    <s v="Natural"/>
    <x v="2"/>
    <s v="Whole River"/>
    <n v="59"/>
    <n v="32"/>
    <n v="0.18856282033589489"/>
    <n v="6"/>
    <n v="602"/>
    <n v="9.8006644518272429E-2"/>
    <n v="9.5952567144856976E-5"/>
    <n v="31.819634376023586"/>
    <n v="32.846074194604995"/>
    <n v="157.51198907414363"/>
    <n v="0.39442244674330962"/>
    <n v="169.70471667212578"/>
    <n v="515.73641735256774"/>
    <n v="0.13381967984102075"/>
    <n v="1731.5633802816901"/>
    <n v="23980.683594524897"/>
    <n v="8.9431885446305814E-2"/>
    <x v="1"/>
    <x v="3"/>
  </r>
  <r>
    <m/>
    <x v="3"/>
    <x v="1"/>
    <x v="15"/>
    <m/>
    <x v="1"/>
    <m/>
    <m/>
    <m/>
    <m/>
    <m/>
    <m/>
    <m/>
    <m/>
    <m/>
    <m/>
    <m/>
    <m/>
    <m/>
    <m/>
    <m/>
    <m/>
    <m/>
    <m/>
    <x v="1"/>
    <x v="3"/>
  </r>
  <r>
    <s v="Nicola River"/>
    <x v="17"/>
    <x v="14"/>
    <x v="62"/>
    <s v="Natural"/>
    <x v="0"/>
    <s v="Whole River"/>
    <n v="37"/>
    <n v="20"/>
    <n v="0.17902770294084636"/>
    <n v="3"/>
    <n v="1302"/>
    <n v="2.8417818740399385E-2"/>
    <n v="1.4193465190467923E-5"/>
    <n v="16.757183110321471"/>
    <n v="16.757183110321471"/>
    <n v="85.738459157997539"/>
    <n v="0.55256938829768887"/>
    <n v="111.7145540688098"/>
    <n v="310.37755649147516"/>
    <n v="0.15770134544918168"/>
    <n v="3931.1445783132531"/>
    <n v="114741.12933662361"/>
    <n v="8.6166914851083451E-2"/>
    <x v="0"/>
    <x v="1"/>
  </r>
  <r>
    <s v="Nicola River"/>
    <x v="17"/>
    <x v="14"/>
    <x v="63"/>
    <s v="Natural"/>
    <x v="0"/>
    <s v="Whole River"/>
    <n v="37"/>
    <n v="20"/>
    <n v="0.17902770294084636"/>
    <n v="2"/>
    <n v="1302"/>
    <n v="2.8417818740399385E-2"/>
    <n v="1.4193465190467923E-5"/>
    <n v="11.17145540688098"/>
    <n v="11.17145540688098"/>
    <n v="55.607084989540994"/>
    <n v="0.66750620682303929"/>
    <n v="111.7145540688098"/>
    <n v="310.37755649147516"/>
    <n v="0.15770134544918168"/>
    <n v="3931.1445783132531"/>
    <n v="114741.12933662361"/>
    <n v="8.6166914851083451E-2"/>
    <x v="0"/>
    <x v="1"/>
  </r>
  <r>
    <s v="Nicola River"/>
    <x v="17"/>
    <x v="14"/>
    <x v="64"/>
    <s v="Natural"/>
    <x v="0"/>
    <s v="Whole River"/>
    <n v="37"/>
    <n v="20"/>
    <n v="0.17902770294084636"/>
    <n v="1"/>
    <n v="1302"/>
    <n v="2.8417818740399385E-2"/>
    <n v="1.4193465190467923E-5"/>
    <n v="5.5857277034404902"/>
    <n v="5.5857277034404902"/>
    <n v="27.027598603541808"/>
    <n v="0.93073055066333887"/>
    <n v="111.7145540688098"/>
    <n v="310.37755649147516"/>
    <n v="0.15770134544918168"/>
    <n v="3931.1445783132531"/>
    <n v="114741.12933662361"/>
    <n v="8.6166914851083451E-2"/>
    <x v="0"/>
    <x v="1"/>
  </r>
  <r>
    <s v="Nicola River"/>
    <x v="16"/>
    <x v="14"/>
    <x v="65"/>
    <s v="Natural"/>
    <x v="0"/>
    <s v="Whole River"/>
    <n v="37"/>
    <n v="20"/>
    <n v="0.17902770294084636"/>
    <n v="1"/>
    <n v="1302"/>
    <n v="2.8417818740399385E-2"/>
    <n v="1.4193465190467923E-5"/>
    <n v="5.5857277034404902"/>
    <n v="5.5857277034404902"/>
    <n v="27.027598603541808"/>
    <n v="0.93073055066333887"/>
    <n v="111.7145540688098"/>
    <n v="310.37755649147516"/>
    <n v="0.15770134544918168"/>
    <n v="3931.1445783132531"/>
    <n v="114741.12933662361"/>
    <n v="8.6166914851083451E-2"/>
    <x v="0"/>
    <x v="0"/>
  </r>
  <r>
    <s v="Nicola River"/>
    <x v="16"/>
    <x v="14"/>
    <x v="61"/>
    <s v="Natural"/>
    <x v="0"/>
    <s v="Whole River"/>
    <n v="37"/>
    <n v="20"/>
    <n v="0.17902770294084636"/>
    <n v="3"/>
    <n v="1302"/>
    <n v="2.8417818740399385E-2"/>
    <n v="1.4193465190467923E-5"/>
    <n v="16.757183110321471"/>
    <n v="16.757183110321471"/>
    <n v="85.738459157997539"/>
    <n v="0.55256938829768887"/>
    <n v="111.7145540688098"/>
    <n v="310.37755649147516"/>
    <n v="0.15770134544918168"/>
    <n v="3931.1445783132531"/>
    <n v="114741.12933662361"/>
    <n v="8.6166914851083451E-2"/>
    <x v="0"/>
    <x v="0"/>
  </r>
  <r>
    <s v="Nicola River"/>
    <x v="16"/>
    <x v="14"/>
    <x v="66"/>
    <s v="Natural"/>
    <x v="0"/>
    <s v="Whole River"/>
    <n v="37"/>
    <n v="20"/>
    <n v="0.17902770294084636"/>
    <n v="6"/>
    <n v="1302"/>
    <n v="2.8417818740399385E-2"/>
    <n v="1.4193465190467923E-5"/>
    <n v="33.514366220642941"/>
    <n v="33.514366220642941"/>
    <n v="185.44390835811146"/>
    <n v="0.40632661938406411"/>
    <n v="111.7145540688098"/>
    <n v="310.37755649147516"/>
    <n v="0.15770134544918168"/>
    <n v="3931.1445783132531"/>
    <n v="114741.12933662361"/>
    <n v="8.6166914851083451E-2"/>
    <x v="0"/>
    <x v="0"/>
  </r>
  <r>
    <s v="Nicola River"/>
    <x v="3"/>
    <x v="14"/>
    <x v="67"/>
    <s v="Natural"/>
    <x v="0"/>
    <s v="Whole River"/>
    <n v="37"/>
    <n v="20"/>
    <n v="0.17902770294084636"/>
    <n v="0"/>
    <n v="1302"/>
    <n v="2.8417818740399385E-2"/>
    <n v="1.4193465190467923E-5"/>
    <n v="0"/>
    <n v="0"/>
    <n v="0"/>
    <s v="NA"/>
    <n v="111.7145540688098"/>
    <n v="310.37755649147516"/>
    <n v="0.15770134544918168"/>
    <n v="3931.1445783132531"/>
    <n v="114741.12933662361"/>
    <n v="8.6166914851083451E-2"/>
    <x v="1"/>
    <x v="3"/>
  </r>
  <r>
    <s v="Nicola River"/>
    <x v="3"/>
    <x v="14"/>
    <x v="14"/>
    <s v="Natural"/>
    <x v="0"/>
    <s v="Whole River"/>
    <n v="37"/>
    <n v="20"/>
    <n v="0.17902770294084636"/>
    <n v="4"/>
    <n v="1302"/>
    <n v="2.8417818740399385E-2"/>
    <n v="1.4193465190467923E-5"/>
    <n v="22.342910813761961"/>
    <n v="22.342910813761961"/>
    <n v="117.42172110891148"/>
    <n v="0.48499188163502505"/>
    <n v="111.7145540688098"/>
    <n v="310.37755649147516"/>
    <n v="0.15770134544918168"/>
    <n v="3931.1445783132531"/>
    <n v="114741.12933662361"/>
    <n v="8.6166914851083451E-2"/>
    <x v="1"/>
    <x v="3"/>
  </r>
  <r>
    <m/>
    <x v="3"/>
    <x v="1"/>
    <x v="15"/>
    <m/>
    <x v="1"/>
    <m/>
    <m/>
    <m/>
    <m/>
    <m/>
    <m/>
    <m/>
    <m/>
    <m/>
    <m/>
    <m/>
    <m/>
    <m/>
    <m/>
    <m/>
    <m/>
    <m/>
    <m/>
    <x v="1"/>
    <x v="3"/>
  </r>
  <r>
    <s v="Nicola River"/>
    <x v="17"/>
    <x v="14"/>
    <x v="62"/>
    <s v="Natural"/>
    <x v="2"/>
    <s v="Whole River"/>
    <n v="76"/>
    <n v="43"/>
    <n v="0.17660784856605266"/>
    <n v="4"/>
    <n v="1942"/>
    <n v="3.9134912461380018E-2"/>
    <n v="1.3325966252312032E-5"/>
    <n v="22.649050042099176"/>
    <n v="22.649050042099176"/>
    <n v="114.80118947768818"/>
    <n v="0.47306759783282482"/>
    <n v="243.47728795256614"/>
    <n v="882.19728682435164"/>
    <n v="0.12199004831351483"/>
    <n v="6221.4854368932038"/>
    <n v="241329.84991335365"/>
    <n v="7.8960780498380498E-2"/>
    <x v="0"/>
    <x v="1"/>
  </r>
  <r>
    <s v="Nicola River"/>
    <x v="17"/>
    <x v="14"/>
    <x v="63"/>
    <s v="Natural"/>
    <x v="2"/>
    <s v="Whole River"/>
    <n v="76"/>
    <n v="43"/>
    <n v="0.17660784856605266"/>
    <n v="6"/>
    <n v="1942"/>
    <n v="3.9134912461380018E-2"/>
    <n v="1.3325966252312032E-5"/>
    <n v="33.973575063148765"/>
    <n v="33.973575063148765"/>
    <n v="177.92723983680929"/>
    <n v="0.39262682712136565"/>
    <n v="243.47728795256614"/>
    <n v="882.19728682435164"/>
    <n v="0.12199004831351483"/>
    <n v="6221.4854368932038"/>
    <n v="241329.84991335365"/>
    <n v="7.8960780498380498E-2"/>
    <x v="0"/>
    <x v="1"/>
  </r>
  <r>
    <s v="Nicola River"/>
    <x v="17"/>
    <x v="14"/>
    <x v="64"/>
    <s v="Natural"/>
    <x v="2"/>
    <s v="Whole River"/>
    <n v="76"/>
    <n v="43"/>
    <n v="0.17660784856605266"/>
    <n v="8"/>
    <n v="1942"/>
    <n v="3.9134912461380018E-2"/>
    <n v="1.3325966252312032E-5"/>
    <n v="45.298100084198353"/>
    <n v="45.298100084198353"/>
    <n v="244.87026060944845"/>
    <n v="0.34545225719833778"/>
    <n v="243.47728795256614"/>
    <n v="882.19728682435164"/>
    <n v="0.12199004831351483"/>
    <n v="6221.4854368932038"/>
    <n v="241329.84991335365"/>
    <n v="7.8960780498380498E-2"/>
    <x v="0"/>
    <x v="1"/>
  </r>
  <r>
    <s v="Nicola River"/>
    <x v="16"/>
    <x v="14"/>
    <x v="65"/>
    <s v="Natural"/>
    <x v="2"/>
    <s v="Whole River"/>
    <n v="76"/>
    <n v="43"/>
    <n v="0.17660784856605266"/>
    <n v="6"/>
    <n v="1942"/>
    <n v="3.9134912461380018E-2"/>
    <n v="1.3325966252312032E-5"/>
    <n v="33.973575063148765"/>
    <n v="33.973575063148765"/>
    <n v="177.92723983680929"/>
    <n v="0.39262682712136565"/>
    <n v="243.47728795256614"/>
    <n v="882.19728682435164"/>
    <n v="0.12199004831351483"/>
    <n v="6221.4854368932038"/>
    <n v="241329.84991335365"/>
    <n v="7.8960780498380498E-2"/>
    <x v="0"/>
    <x v="0"/>
  </r>
  <r>
    <s v="Nicola River"/>
    <x v="16"/>
    <x v="14"/>
    <x v="61"/>
    <s v="Natural"/>
    <x v="2"/>
    <s v="Whole River"/>
    <n v="76"/>
    <n v="43"/>
    <n v="0.17660784856605266"/>
    <n v="6"/>
    <n v="1942"/>
    <n v="3.9134912461380018E-2"/>
    <n v="1.3325966252312032E-5"/>
    <n v="33.973575063148765"/>
    <n v="33.973575063148765"/>
    <n v="177.92723983680929"/>
    <n v="0.39262682712136565"/>
    <n v="243.47728795256614"/>
    <n v="882.19728682435164"/>
    <n v="0.12199004831351483"/>
    <n v="6221.4854368932038"/>
    <n v="241329.84991335365"/>
    <n v="7.8960780498380498E-2"/>
    <x v="0"/>
    <x v="0"/>
  </r>
  <r>
    <s v="Nicola River"/>
    <x v="16"/>
    <x v="14"/>
    <x v="66"/>
    <s v="Natural"/>
    <x v="2"/>
    <s v="Whole River"/>
    <n v="76"/>
    <n v="43"/>
    <n v="0.17660784856605266"/>
    <n v="5"/>
    <n v="1942"/>
    <n v="3.9134912461380018E-2"/>
    <n v="1.3325966252312032E-5"/>
    <n v="28.311312552623971"/>
    <n v="28.311312552623971"/>
    <n v="145.88709335555902"/>
    <n v="0.4266270925210473"/>
    <n v="243.47728795256614"/>
    <n v="882.19728682435164"/>
    <n v="0.12199004831351483"/>
    <n v="6221.4854368932038"/>
    <n v="241329.84991335365"/>
    <n v="7.8960780498380498E-2"/>
    <x v="0"/>
    <x v="0"/>
  </r>
  <r>
    <s v="Nicola River"/>
    <x v="3"/>
    <x v="14"/>
    <x v="67"/>
    <s v="Natural"/>
    <x v="2"/>
    <s v="Whole River"/>
    <n v="76"/>
    <n v="43"/>
    <n v="0.17660784856605266"/>
    <n v="2"/>
    <n v="1942"/>
    <n v="3.9134912461380018E-2"/>
    <n v="1.3325966252312032E-5"/>
    <n v="11.324525021049588"/>
    <n v="11.324525021049588"/>
    <n v="55.492109532085088"/>
    <n v="0.65780265456374143"/>
    <n v="243.47728795256614"/>
    <n v="882.19728682435164"/>
    <n v="0.12199004831351483"/>
    <n v="6221.4854368932038"/>
    <n v="241329.84991335365"/>
    <n v="7.8960780498380498E-2"/>
    <x v="1"/>
    <x v="3"/>
  </r>
  <r>
    <s v="Nicola River"/>
    <x v="3"/>
    <x v="14"/>
    <x v="14"/>
    <s v="Natural"/>
    <x v="2"/>
    <s v="Whole River"/>
    <n v="76"/>
    <n v="43"/>
    <n v="0.17660784856605266"/>
    <n v="6"/>
    <n v="1942"/>
    <n v="3.9134912461380018E-2"/>
    <n v="1.3325966252312032E-5"/>
    <n v="33.973575063148765"/>
    <n v="33.973575063148765"/>
    <n v="177.92723983680929"/>
    <n v="0.39262682712136565"/>
    <n v="243.47728795256614"/>
    <n v="882.19728682435164"/>
    <n v="0.12199004831351483"/>
    <n v="6221.4854368932038"/>
    <n v="241329.84991335365"/>
    <n v="7.8960780498380498E-2"/>
    <x v="1"/>
    <x v="3"/>
  </r>
  <r>
    <m/>
    <x v="3"/>
    <x v="1"/>
    <x v="15"/>
    <m/>
    <x v="1"/>
    <m/>
    <m/>
    <m/>
    <m/>
    <m/>
    <m/>
    <m/>
    <m/>
    <m/>
    <m/>
    <m/>
    <m/>
    <m/>
    <m/>
    <m/>
    <m/>
    <m/>
    <m/>
    <x v="1"/>
    <x v="3"/>
  </r>
  <r>
    <s v="Nicola River"/>
    <x v="3"/>
    <x v="15"/>
    <x v="68"/>
    <s v="Natural"/>
    <x v="0"/>
    <s v="Whole River"/>
    <n v="347"/>
    <n v="160"/>
    <n v="0.24471285685385005"/>
    <n v="0"/>
    <n v="3116"/>
    <n v="0.1113607188703466"/>
    <n v="1.4908384808659708E-5"/>
    <n v="0"/>
    <n v="0"/>
    <n v="0"/>
    <s v="NA"/>
    <n v="653.82751873783593"/>
    <n v="1371.8155165160151"/>
    <n v="5.6648010242406566E-2"/>
    <n v="5871.2580645161288"/>
    <n v="69261.884886729211"/>
    <n v="4.4824554652788742E-2"/>
    <x v="1"/>
    <x v="3"/>
  </r>
  <r>
    <s v="Nicola River"/>
    <x v="3"/>
    <x v="15"/>
    <x v="69"/>
    <s v="Natural"/>
    <x v="0"/>
    <s v="Whole River"/>
    <n v="347"/>
    <n v="160"/>
    <n v="0.24471285685385005"/>
    <n v="1"/>
    <n v="3116"/>
    <n v="0.1113607188703466"/>
    <n v="1.4908384808659708E-5"/>
    <n v="4.0864219921114744"/>
    <n v="4.0864219921114744"/>
    <n v="12.706482476551967"/>
    <n v="0.87230720187083566"/>
    <n v="653.82751873783593"/>
    <n v="1371.8155165160151"/>
    <n v="5.6648010242406566E-2"/>
    <n v="5871.2580645161288"/>
    <n v="69261.884886729211"/>
    <n v="4.4824554652788742E-2"/>
    <x v="1"/>
    <x v="3"/>
  </r>
  <r>
    <s v="Nicola River"/>
    <x v="18"/>
    <x v="15"/>
    <x v="70"/>
    <s v="Natural"/>
    <x v="0"/>
    <s v="Whole River"/>
    <n v="347"/>
    <n v="160"/>
    <n v="0.24471285685385005"/>
    <n v="6"/>
    <n v="3116"/>
    <n v="0.1113607188703466"/>
    <n v="1.4908384808659708E-5"/>
    <n v="24.518531952668845"/>
    <n v="24.518531952668845"/>
    <n v="77.846491167729013"/>
    <n v="0.3598529421300331"/>
    <n v="653.82751873783593"/>
    <n v="1371.8155165160151"/>
    <n v="5.6648010242406566E-2"/>
    <n v="5871.2580645161288"/>
    <n v="69261.884886729211"/>
    <n v="4.4824554652788742E-2"/>
    <x v="0"/>
    <x v="1"/>
  </r>
  <r>
    <s v="Nicola River"/>
    <x v="18"/>
    <x v="15"/>
    <x v="71"/>
    <s v="Natural"/>
    <x v="0"/>
    <s v="Whole River"/>
    <n v="347"/>
    <n v="160"/>
    <n v="0.24471285685385005"/>
    <n v="4"/>
    <n v="3116"/>
    <n v="0.1113607188703466"/>
    <n v="1.4908384808659708E-5"/>
    <n v="16.345687968445898"/>
    <n v="16.345687968445898"/>
    <n v="51.468968429574751"/>
    <n v="0.43890398882585874"/>
    <n v="653.82751873783593"/>
    <n v="1371.8155165160151"/>
    <n v="5.6648010242406566E-2"/>
    <n v="5871.2580645161288"/>
    <n v="69261.884886729211"/>
    <n v="4.4824554652788742E-2"/>
    <x v="0"/>
    <x v="1"/>
  </r>
  <r>
    <s v="Nicola River"/>
    <x v="17"/>
    <x v="15"/>
    <x v="62"/>
    <s v="Natural"/>
    <x v="0"/>
    <s v="Whole River"/>
    <n v="347"/>
    <n v="160"/>
    <n v="0.24471285685385005"/>
    <n v="40"/>
    <n v="3116"/>
    <n v="0.1113607188703466"/>
    <n v="1.4908384808659708E-5"/>
    <n v="163.45687968445898"/>
    <n v="163.45687968445898"/>
    <n v="591.85430709977334"/>
    <n v="0.14883470193038439"/>
    <n v="653.82751873783593"/>
    <n v="1371.8155165160151"/>
    <n v="5.6648010242406566E-2"/>
    <n v="5871.2580645161288"/>
    <n v="69261.884886729211"/>
    <n v="4.4824554652788742E-2"/>
    <x v="0"/>
    <x v="0"/>
  </r>
  <r>
    <s v="Nicola River"/>
    <x v="17"/>
    <x v="15"/>
    <x v="63"/>
    <s v="Natural"/>
    <x v="0"/>
    <s v="Whole River"/>
    <n v="347"/>
    <n v="160"/>
    <n v="0.24471285685385005"/>
    <n v="54"/>
    <n v="3116"/>
    <n v="0.1113607188703466"/>
    <n v="1.4908384808659708E-5"/>
    <n v="220.66678757401962"/>
    <n v="220.66678757401962"/>
    <n v="839.51474155680762"/>
    <n v="0.13130376844682265"/>
    <n v="653.82751873783593"/>
    <n v="1371.8155165160151"/>
    <n v="5.6648010242406566E-2"/>
    <n v="5871.2580645161288"/>
    <n v="69261.884886729211"/>
    <n v="4.4824554652788742E-2"/>
    <x v="0"/>
    <x v="0"/>
  </r>
  <r>
    <s v="Nicola River"/>
    <x v="17"/>
    <x v="15"/>
    <x v="64"/>
    <s v="Natural"/>
    <x v="0"/>
    <s v="Whole River"/>
    <n v="347"/>
    <n v="160"/>
    <n v="0.24471285685385005"/>
    <n v="34"/>
    <n v="3116"/>
    <n v="0.1113607188703466"/>
    <n v="1.4908384808659708E-5"/>
    <n v="138.93834773179012"/>
    <n v="138.93834773179012"/>
    <n v="492.14450613757026"/>
    <n v="0.15967031820761474"/>
    <n v="653.82751873783593"/>
    <n v="1371.8155165160151"/>
    <n v="5.6648010242406566E-2"/>
    <n v="5871.2580645161288"/>
    <n v="69261.884886729211"/>
    <n v="4.4824554652788742E-2"/>
    <x v="0"/>
    <x v="0"/>
  </r>
  <r>
    <s v="Nicola River"/>
    <x v="3"/>
    <x v="15"/>
    <x v="72"/>
    <s v="Natural"/>
    <x v="0"/>
    <s v="Whole River"/>
    <n v="347"/>
    <n v="160"/>
    <n v="0.24471285685385005"/>
    <n v="8"/>
    <n v="3116"/>
    <n v="0.1113607188703466"/>
    <n v="1.4908384808659708E-5"/>
    <n v="32.691375936891795"/>
    <n v="32.691375936891795"/>
    <n v="104.65270625479452"/>
    <n v="0.31292627603931994"/>
    <n v="653.82751873783593"/>
    <n v="1371.8155165160151"/>
    <n v="5.6648010242406566E-2"/>
    <n v="5871.2580645161288"/>
    <n v="69261.884886729211"/>
    <n v="4.4824554652788742E-2"/>
    <x v="1"/>
    <x v="3"/>
  </r>
  <r>
    <s v="Nicola River"/>
    <x v="16"/>
    <x v="15"/>
    <x v="66"/>
    <s v="Natural"/>
    <x v="0"/>
    <s v="Whole River"/>
    <n v="347"/>
    <n v="160"/>
    <n v="0.24471285685385005"/>
    <n v="1"/>
    <n v="3116"/>
    <n v="0.1113607188703466"/>
    <n v="1.4908384808659708E-5"/>
    <n v="4.0864219921114744"/>
    <n v="4.0864219921114744"/>
    <n v="12.706482476551967"/>
    <n v="0.87230720187083566"/>
    <n v="653.82751873783593"/>
    <n v="1371.8155165160151"/>
    <n v="5.6648010242406566E-2"/>
    <n v="5871.2580645161288"/>
    <n v="69261.884886729211"/>
    <n v="4.4824554652788742E-2"/>
    <x v="0"/>
    <x v="2"/>
  </r>
  <r>
    <s v="Nicola River"/>
    <x v="3"/>
    <x v="15"/>
    <x v="13"/>
    <s v="Natural"/>
    <x v="0"/>
    <s v="Whole River"/>
    <n v="347"/>
    <n v="160"/>
    <n v="0.24471285685385005"/>
    <n v="0"/>
    <n v="3116"/>
    <n v="0.1113607188703466"/>
    <n v="1.4908384808659708E-5"/>
    <n v="0"/>
    <m/>
    <n v="0"/>
    <s v="NA"/>
    <n v="653.82751873783593"/>
    <n v="1371.8155165160151"/>
    <n v="5.6648010242406566E-2"/>
    <n v="5871.2580645161288"/>
    <n v="69261.884886729211"/>
    <n v="4.4824554652788742E-2"/>
    <x v="1"/>
    <x v="3"/>
  </r>
  <r>
    <s v="Nicola River"/>
    <x v="3"/>
    <x v="15"/>
    <x v="14"/>
    <s v="Natural"/>
    <x v="0"/>
    <s v="Whole River"/>
    <n v="347"/>
    <n v="160"/>
    <n v="0.24471285685385005"/>
    <n v="12"/>
    <n v="3116"/>
    <n v="0.1113607188703466"/>
    <n v="1.4908384808659708E-5"/>
    <n v="49.037063905337689"/>
    <n v="49.037063905337689"/>
    <n v="159.55121347565932"/>
    <n v="0.2575879820799728"/>
    <n v="653.82751873783593"/>
    <n v="1371.8155165160151"/>
    <n v="5.6648010242406566E-2"/>
    <n v="5871.2580645161288"/>
    <n v="69261.884886729211"/>
    <n v="4.4824554652788742E-2"/>
    <x v="1"/>
    <x v="3"/>
  </r>
  <r>
    <m/>
    <x v="3"/>
    <x v="1"/>
    <x v="15"/>
    <m/>
    <x v="1"/>
    <m/>
    <m/>
    <m/>
    <m/>
    <m/>
    <m/>
    <m/>
    <m/>
    <m/>
    <m/>
    <m/>
    <m/>
    <m/>
    <m/>
    <m/>
    <m/>
    <m/>
    <m/>
    <x v="1"/>
    <x v="3"/>
  </r>
  <r>
    <s v="Nicola River"/>
    <x v="3"/>
    <x v="15"/>
    <x v="68"/>
    <s v="Natural"/>
    <x v="2"/>
    <s v="Whole River"/>
    <n v="576"/>
    <n v="341"/>
    <n v="0.29019802718461646"/>
    <n v="2"/>
    <n v="4225"/>
    <n v="0.13633136094674556"/>
    <n v="1.4211148419133137E-5"/>
    <n v="6.8918456110924966"/>
    <n v="6.9736479328858794"/>
    <n v="17.010747730773321"/>
    <n v="0.59844764468366529"/>
    <n v="1175.0596766912706"/>
    <n v="3300.4199187530053"/>
    <n v="4.8890522253723673E-2"/>
    <n v="8619.1443298969079"/>
    <n v="120863.40764089176"/>
    <n v="4.0335111718694971E-2"/>
    <x v="1"/>
    <x v="3"/>
  </r>
  <r>
    <s v="Nicola River"/>
    <x v="3"/>
    <x v="15"/>
    <x v="69"/>
    <s v="Natural"/>
    <x v="2"/>
    <s v="Whole River"/>
    <n v="576"/>
    <n v="341"/>
    <n v="0.29019802718461646"/>
    <n v="1"/>
    <n v="4225"/>
    <n v="0.13633136094674556"/>
    <n v="1.4211148419133137E-5"/>
    <n v="3.4459228055462483"/>
    <n v="3.4868239664429397"/>
    <n v="8.4769907252455123"/>
    <n v="0.84491945396505774"/>
    <n v="1175.0596766912706"/>
    <n v="3300.4199187530053"/>
    <n v="4.8890522253723673E-2"/>
    <n v="8619.1443298969079"/>
    <n v="120863.40764089176"/>
    <n v="4.0335111718694971E-2"/>
    <x v="1"/>
    <x v="3"/>
  </r>
  <r>
    <s v="Nicola River"/>
    <x v="18"/>
    <x v="15"/>
    <x v="70"/>
    <s v="Natural"/>
    <x v="2"/>
    <s v="Whole River"/>
    <n v="576"/>
    <n v="341"/>
    <n v="0.29019802718461646"/>
    <n v="10"/>
    <n v="4225"/>
    <n v="0.13633136094674556"/>
    <n v="1.4211148419133137E-5"/>
    <n v="34.459228055462482"/>
    <n v="34.868239664429396"/>
    <n v="87.324389865158579"/>
    <n v="0.27118285937440589"/>
    <n v="1175.0596766912706"/>
    <n v="3300.4199187530053"/>
    <n v="4.8890522253723673E-2"/>
    <n v="8619.1443298969079"/>
    <n v="120863.40764089176"/>
    <n v="4.0335111718694971E-2"/>
    <x v="0"/>
    <x v="1"/>
  </r>
  <r>
    <s v="Nicola River"/>
    <x v="18"/>
    <x v="15"/>
    <x v="71"/>
    <s v="Natural"/>
    <x v="2"/>
    <s v="Whole River"/>
    <n v="576"/>
    <n v="341"/>
    <n v="0.29019802718461646"/>
    <n v="5"/>
    <n v="4225"/>
    <n v="0.13633136094674556"/>
    <n v="1.4211148419133137E-5"/>
    <n v="17.229614027731241"/>
    <n v="17.434119832214698"/>
    <n v="42.952616429050551"/>
    <n v="0.38038139185653619"/>
    <n v="1175.0596766912706"/>
    <n v="3300.4199187530053"/>
    <n v="4.8890522253723673E-2"/>
    <n v="8619.1443298969079"/>
    <n v="120863.40764089176"/>
    <n v="4.0335111718694971E-2"/>
    <x v="0"/>
    <x v="1"/>
  </r>
  <r>
    <s v="Nicola River"/>
    <x v="17"/>
    <x v="15"/>
    <x v="62"/>
    <s v="Natural"/>
    <x v="2"/>
    <s v="Whole River"/>
    <n v="576"/>
    <n v="341"/>
    <n v="0.29019802718461646"/>
    <n v="100"/>
    <n v="4225"/>
    <n v="0.13633136094674556"/>
    <n v="1.4211148419133137E-5"/>
    <n v="344.59228055462484"/>
    <n v="348.68239664429399"/>
    <n v="1128.6921599219313"/>
    <n v="9.7494969980330484E-2"/>
    <n v="1175.0596766912706"/>
    <n v="3300.4199187530053"/>
    <n v="4.8890522253723673E-2"/>
    <n v="8619.1443298969079"/>
    <n v="120863.40764089176"/>
    <n v="4.0335111718694971E-2"/>
    <x v="0"/>
    <x v="0"/>
  </r>
  <r>
    <s v="Nicola River"/>
    <x v="17"/>
    <x v="15"/>
    <x v="63"/>
    <s v="Natural"/>
    <x v="2"/>
    <s v="Whole River"/>
    <n v="576"/>
    <n v="341"/>
    <n v="0.29019802718461646"/>
    <n v="83"/>
    <n v="4225"/>
    <n v="0.13633136094674556"/>
    <n v="1.4211148419133137E-5"/>
    <n v="286.01159286033862"/>
    <n v="289.40638921476403"/>
    <n v="896.765881996041"/>
    <n v="0.10470222281161026"/>
    <n v="1175.0596766912706"/>
    <n v="3300.4199187530053"/>
    <n v="4.8890522253723673E-2"/>
    <n v="8619.1443298969079"/>
    <n v="120863.40764089176"/>
    <n v="4.0335111718694971E-2"/>
    <x v="0"/>
    <x v="0"/>
  </r>
  <r>
    <s v="Nicola River"/>
    <x v="17"/>
    <x v="15"/>
    <x v="64"/>
    <s v="Natural"/>
    <x v="2"/>
    <s v="Whole River"/>
    <n v="576"/>
    <n v="341"/>
    <n v="0.29019802718461646"/>
    <n v="69"/>
    <n v="4225"/>
    <n v="0.13633136094674556"/>
    <n v="1.4211148419133137E-5"/>
    <n v="237.76867358269112"/>
    <n v="240.59085368456283"/>
    <n v="718.08605358421391"/>
    <n v="0.11270251588520951"/>
    <n v="1175.0596766912706"/>
    <n v="3300.4199187530053"/>
    <n v="4.8890522253723673E-2"/>
    <n v="8619.1443298969079"/>
    <n v="120863.40764089176"/>
    <n v="4.0335111718694971E-2"/>
    <x v="0"/>
    <x v="0"/>
  </r>
  <r>
    <s v="Nicola River"/>
    <x v="3"/>
    <x v="15"/>
    <x v="72"/>
    <s v="Natural"/>
    <x v="2"/>
    <s v="Whole River"/>
    <n v="576"/>
    <n v="341"/>
    <n v="0.29019802718461646"/>
    <n v="23"/>
    <n v="4225"/>
    <n v="0.13633136094674556"/>
    <n v="1.4211148419133137E-5"/>
    <n v="79.256224527563717"/>
    <n v="80.196951228187615"/>
    <n v="209.33265559206842"/>
    <n v="0.18255137613308753"/>
    <n v="1175.0596766912706"/>
    <n v="3300.4199187530053"/>
    <n v="4.8890522253723673E-2"/>
    <n v="8619.1443298969079"/>
    <n v="120863.40764089176"/>
    <n v="4.0335111718694971E-2"/>
    <x v="1"/>
    <x v="3"/>
  </r>
  <r>
    <s v="Nicola River"/>
    <x v="16"/>
    <x v="15"/>
    <x v="66"/>
    <s v="Natural"/>
    <x v="2"/>
    <s v="Whole River"/>
    <n v="576"/>
    <n v="341"/>
    <n v="0.29019802718461646"/>
    <n v="1"/>
    <n v="4225"/>
    <n v="0.13633136094674556"/>
    <n v="1.4211148419133137E-5"/>
    <n v="3.4459228055462483"/>
    <n v="3.4868239664429397"/>
    <n v="8.4769907252455123"/>
    <n v="0.84491945396505774"/>
    <n v="1175.0596766912706"/>
    <n v="3300.4199187530053"/>
    <n v="4.8890522253723673E-2"/>
    <n v="8619.1443298969079"/>
    <n v="120863.40764089176"/>
    <n v="4.0335111718694971E-2"/>
    <x v="0"/>
    <x v="2"/>
  </r>
  <r>
    <s v="Nicola River"/>
    <x v="3"/>
    <x v="15"/>
    <x v="13"/>
    <s v="Natural"/>
    <x v="2"/>
    <s v="Whole River"/>
    <n v="576"/>
    <n v="341"/>
    <n v="0.29019802718461646"/>
    <n v="4"/>
    <n v="4225"/>
    <n v="0.13633136094674556"/>
    <n v="1.4211148419133137E-5"/>
    <n v="13.783691222184993"/>
    <m/>
    <n v="34.248560582675843"/>
    <n v="0.42457618079307535"/>
    <n v="1175.0596766912706"/>
    <n v="3300.4199187530053"/>
    <n v="4.8890522253723673E-2"/>
    <n v="8619.1443298969079"/>
    <n v="120863.40764089176"/>
    <n v="4.0335111718694971E-2"/>
    <x v="1"/>
    <x v="3"/>
  </r>
  <r>
    <s v="Nicola River"/>
    <x v="3"/>
    <x v="15"/>
    <x v="14"/>
    <s v="Natural"/>
    <x v="2"/>
    <s v="Whole River"/>
    <n v="576"/>
    <n v="341"/>
    <n v="0.29019802718461646"/>
    <n v="43"/>
    <n v="4225"/>
    <n v="0.13633136094674556"/>
    <n v="1.4211148419133137E-5"/>
    <n v="148.17468063848867"/>
    <n v="149.93343055704639"/>
    <n v="415.770552280473"/>
    <n v="0.13761090889953972"/>
    <n v="1175.0596766912706"/>
    <n v="3300.4199187530053"/>
    <n v="4.8890522253723673E-2"/>
    <n v="8619.1443298969079"/>
    <n v="120863.40764089176"/>
    <n v="4.0335111718694971E-2"/>
    <x v="1"/>
    <x v="3"/>
  </r>
  <r>
    <m/>
    <x v="3"/>
    <x v="1"/>
    <x v="15"/>
    <m/>
    <x v="1"/>
    <m/>
    <m/>
    <m/>
    <m/>
    <m/>
    <m/>
    <m/>
    <m/>
    <m/>
    <m/>
    <m/>
    <m/>
    <m/>
    <m/>
    <m/>
    <m/>
    <m/>
    <m/>
    <x v="1"/>
    <x v="3"/>
  </r>
  <r>
    <s v="Nicola River"/>
    <x v="19"/>
    <x v="16"/>
    <x v="73"/>
    <s v="Natural"/>
    <x v="0"/>
    <s v="Whole River"/>
    <n v="287"/>
    <n v="119"/>
    <n v="0.18878593813871103"/>
    <n v="8"/>
    <n v="2445"/>
    <n v="0.11738241308793455"/>
    <n v="2.3090109544511778E-5"/>
    <n v="42.37603753157704"/>
    <n v="42.37603753157704"/>
    <n v="189.92774828559629"/>
    <n v="0.32521746865721757"/>
    <n v="630.34355828220851"/>
    <n v="1574.554573790175"/>
    <n v="6.2950841497487614E-2"/>
    <n v="5370"/>
    <n v="66061.19"/>
    <n v="4.7862889173026932E-2"/>
    <x v="0"/>
    <x v="1"/>
  </r>
  <r>
    <s v="Nicola River"/>
    <x v="19"/>
    <x v="16"/>
    <x v="74"/>
    <s v="Natural"/>
    <x v="0"/>
    <s v="Whole River"/>
    <n v="287"/>
    <n v="119"/>
    <n v="0.18878593813871103"/>
    <n v="3"/>
    <n v="2445"/>
    <n v="0.11738241308793455"/>
    <n v="2.3090109544511778E-5"/>
    <n v="15.89101407434139"/>
    <n v="15.89101407434139"/>
    <n v="69.555063038999421"/>
    <n v="0.52482288222861662"/>
    <n v="630.34355828220851"/>
    <n v="1574.554573790175"/>
    <n v="6.2950841497487614E-2"/>
    <n v="5370"/>
    <n v="66061.19"/>
    <n v="4.7862889173026932E-2"/>
    <x v="0"/>
    <x v="1"/>
  </r>
  <r>
    <s v="Nicola River"/>
    <x v="18"/>
    <x v="16"/>
    <x v="70"/>
    <s v="Natural"/>
    <x v="0"/>
    <s v="Whole River"/>
    <n v="287"/>
    <n v="119"/>
    <n v="0.18878593813871103"/>
    <n v="53"/>
    <n v="2445"/>
    <n v="0.11738241308793455"/>
    <n v="2.3090109544511778E-5"/>
    <n v="280.7412486466979"/>
    <n v="280.7412486466979"/>
    <n v="1523.4583007198466"/>
    <n v="0.13903017151807798"/>
    <n v="630.34355828220851"/>
    <n v="1574.554573790175"/>
    <n v="6.2950841497487614E-2"/>
    <n v="5370"/>
    <n v="66061.19"/>
    <n v="4.7862889173026932E-2"/>
    <x v="0"/>
    <x v="0"/>
  </r>
  <r>
    <s v="Nicola River"/>
    <x v="18"/>
    <x v="16"/>
    <x v="71"/>
    <s v="Natural"/>
    <x v="0"/>
    <s v="Whole River"/>
    <n v="287"/>
    <n v="119"/>
    <n v="0.18878593813871103"/>
    <n v="44"/>
    <n v="2445"/>
    <n v="0.11738241308793455"/>
    <n v="2.3090109544511778E-5"/>
    <n v="233.06820642367373"/>
    <n v="233.06820642367373"/>
    <n v="1220.7267907620542"/>
    <n v="0.14990848112546803"/>
    <n v="630.34355828220851"/>
    <n v="1574.554573790175"/>
    <n v="6.2950841497487614E-2"/>
    <n v="5370"/>
    <n v="66061.19"/>
    <n v="4.7862889173026932E-2"/>
    <x v="0"/>
    <x v="0"/>
  </r>
  <r>
    <s v="Nicola River"/>
    <x v="17"/>
    <x v="16"/>
    <x v="62"/>
    <s v="Natural"/>
    <x v="0"/>
    <s v="Whole River"/>
    <n v="287"/>
    <n v="119"/>
    <n v="0.18878593813871103"/>
    <n v="2"/>
    <n v="2445"/>
    <n v="0.11738241308793455"/>
    <n v="2.3090109544511778E-5"/>
    <n v="10.59400938289426"/>
    <n v="10.59400938289426"/>
    <n v="46.147663016919722"/>
    <n v="0.64123098984960769"/>
    <n v="630.34355828220851"/>
    <n v="1574.554573790175"/>
    <n v="6.2950841497487614E-2"/>
    <n v="5370"/>
    <n v="66061.19"/>
    <n v="4.7862889173026932E-2"/>
    <x v="0"/>
    <x v="2"/>
  </r>
  <r>
    <s v="Nicola River"/>
    <x v="17"/>
    <x v="16"/>
    <x v="63"/>
    <s v="Natural"/>
    <x v="0"/>
    <s v="Whole River"/>
    <n v="287"/>
    <n v="119"/>
    <n v="0.18878593813871103"/>
    <n v="0"/>
    <n v="2445"/>
    <n v="0.11738241308793455"/>
    <n v="2.3090109544511778E-5"/>
    <n v="0"/>
    <n v="0"/>
    <n v="0"/>
    <s v="NA"/>
    <n v="630.34355828220851"/>
    <n v="1574.554573790175"/>
    <n v="6.2950841497487614E-2"/>
    <n v="5370"/>
    <n v="66061.19"/>
    <n v="4.7862889173026932E-2"/>
    <x v="0"/>
    <x v="2"/>
  </r>
  <r>
    <s v="Nicola River"/>
    <x v="17"/>
    <x v="16"/>
    <x v="64"/>
    <s v="Natural"/>
    <x v="0"/>
    <s v="Whole River"/>
    <n v="287"/>
    <n v="119"/>
    <n v="0.18878593813871103"/>
    <n v="2"/>
    <n v="2445"/>
    <n v="0.11738241308793455"/>
    <n v="2.3090109544511778E-5"/>
    <n v="10.59400938289426"/>
    <n v="10.59400938289426"/>
    <n v="46.147663016919722"/>
    <n v="0.64123098984960769"/>
    <n v="630.34355828220851"/>
    <n v="1574.554573790175"/>
    <n v="6.2950841497487614E-2"/>
    <n v="5370"/>
    <n v="66061.19"/>
    <n v="4.7862889173026932E-2"/>
    <x v="0"/>
    <x v="2"/>
  </r>
  <r>
    <s v="Nicola River"/>
    <x v="3"/>
    <x v="16"/>
    <x v="68"/>
    <s v="Natural"/>
    <x v="0"/>
    <s v="Whole River"/>
    <n v="287"/>
    <n v="119"/>
    <n v="0.18878593813871103"/>
    <n v="0"/>
    <n v="2445"/>
    <n v="0.11738241308793455"/>
    <n v="2.3090109544511778E-5"/>
    <n v="0"/>
    <n v="0"/>
    <n v="0"/>
    <s v="NA"/>
    <n v="630.34355828220851"/>
    <n v="1574.554573790175"/>
    <n v="6.2950841497487614E-2"/>
    <n v="5370"/>
    <n v="66061.19"/>
    <n v="4.7862889173026932E-2"/>
    <x v="1"/>
    <x v="3"/>
  </r>
  <r>
    <s v="Nicola River"/>
    <x v="3"/>
    <x v="16"/>
    <x v="69"/>
    <s v="Natural"/>
    <x v="0"/>
    <s v="Whole River"/>
    <n v="287"/>
    <n v="119"/>
    <n v="0.18878593813871103"/>
    <n v="1"/>
    <n v="2445"/>
    <n v="0.11738241308793455"/>
    <n v="2.3090109544511778E-5"/>
    <n v="5.29700469144713"/>
    <n v="5.29700469144713"/>
    <n v="22.962642003919917"/>
    <n v="0.90464996337908155"/>
    <n v="630.34355828220851"/>
    <n v="1574.554573790175"/>
    <n v="6.2950841497487614E-2"/>
    <n v="5370"/>
    <n v="66061.19"/>
    <n v="4.7862889173026932E-2"/>
    <x v="1"/>
    <x v="3"/>
  </r>
  <r>
    <s v="Nicola River"/>
    <x v="3"/>
    <x v="16"/>
    <x v="12"/>
    <s v="Natural"/>
    <x v="0"/>
    <s v="Whole River"/>
    <n v="287"/>
    <n v="119"/>
    <n v="0.18878593813871103"/>
    <n v="0"/>
    <n v="2445"/>
    <n v="0.11738241308793455"/>
    <n v="2.3090109544511778E-5"/>
    <n v="0"/>
    <m/>
    <n v="0"/>
    <s v="NA"/>
    <n v="630.34355828220851"/>
    <n v="1574.554573790175"/>
    <n v="6.2950841497487614E-2"/>
    <n v="5370"/>
    <n v="66061.19"/>
    <n v="4.7862889173026932E-2"/>
    <x v="1"/>
    <x v="3"/>
  </r>
  <r>
    <s v="Nicola River"/>
    <x v="3"/>
    <x v="16"/>
    <x v="13"/>
    <s v="Natural"/>
    <x v="0"/>
    <s v="Whole River"/>
    <n v="287"/>
    <n v="119"/>
    <n v="0.18878593813871103"/>
    <n v="0"/>
    <n v="2445"/>
    <n v="0.11738241308793455"/>
    <n v="2.3090109544511778E-5"/>
    <n v="0"/>
    <m/>
    <n v="0"/>
    <s v="NA"/>
    <n v="630.34355828220851"/>
    <n v="1574.554573790175"/>
    <n v="6.2950841497487614E-2"/>
    <n v="5370"/>
    <n v="66061.19"/>
    <n v="4.7862889173026932E-2"/>
    <x v="1"/>
    <x v="3"/>
  </r>
  <r>
    <s v="Nicola River"/>
    <x v="3"/>
    <x v="16"/>
    <x v="14"/>
    <s v="Natural"/>
    <x v="0"/>
    <s v="Whole River"/>
    <n v="287"/>
    <n v="119"/>
    <n v="0.18878593813871103"/>
    <n v="6"/>
    <n v="2445"/>
    <n v="0.11738241308793455"/>
    <n v="2.3090109544511778E-5"/>
    <n v="31.78202814868278"/>
    <n v="31.78202814868278"/>
    <n v="141.11153715971787"/>
    <n v="0.37376588003454392"/>
    <n v="630.34355828220851"/>
    <n v="1574.554573790175"/>
    <n v="6.2950841497487614E-2"/>
    <n v="5370"/>
    <n v="66061.19"/>
    <n v="4.7862889173026932E-2"/>
    <x v="1"/>
    <x v="3"/>
  </r>
  <r>
    <m/>
    <x v="3"/>
    <x v="1"/>
    <x v="15"/>
    <m/>
    <x v="1"/>
    <m/>
    <m/>
    <m/>
    <m/>
    <m/>
    <m/>
    <m/>
    <m/>
    <m/>
    <m/>
    <m/>
    <m/>
    <m/>
    <m/>
    <m/>
    <m/>
    <m/>
    <m/>
    <x v="2"/>
    <x v="4"/>
  </r>
  <r>
    <s v="Nicola River"/>
    <x v="19"/>
    <x v="16"/>
    <x v="73"/>
    <s v="Natural"/>
    <x v="2"/>
    <s v="Whole River"/>
    <n v="623"/>
    <n v="333"/>
    <n v="0.23663555713612905"/>
    <n v="13"/>
    <n v="3327"/>
    <n v="0.18725578599338744"/>
    <n v="2.5500258055280788E-5"/>
    <n v="54.936798836708661"/>
    <n v="55.460006444677312"/>
    <n v="185.86175267032249"/>
    <n v="0.24815993378780321"/>
    <n v="1407.2272317403065"/>
    <n v="5355.132456454261"/>
    <n v="5.2002099505049151E-2"/>
    <n v="7515"/>
    <n v="111731.9"/>
    <n v="4.4479470343828181E-2"/>
    <x v="0"/>
    <x v="1"/>
  </r>
  <r>
    <s v="Nicola River"/>
    <x v="19"/>
    <x v="16"/>
    <x v="74"/>
    <s v="Natural"/>
    <x v="2"/>
    <s v="Whole River"/>
    <n v="623"/>
    <n v="333"/>
    <n v="0.23663555713612905"/>
    <n v="9"/>
    <n v="3327"/>
    <n v="0.18725578599338744"/>
    <n v="2.5500258055280788E-5"/>
    <n v="38.033168425413692"/>
    <n v="38.395389077084296"/>
    <n v="126.93498282559339"/>
    <n v="0.2962293991293154"/>
    <n v="1407.2272317403065"/>
    <n v="5355.132456454261"/>
    <n v="5.2002099505049151E-2"/>
    <n v="7515"/>
    <n v="111731.9"/>
    <n v="4.4479470343828181E-2"/>
    <x v="0"/>
    <x v="1"/>
  </r>
  <r>
    <s v="Nicola River"/>
    <x v="18"/>
    <x v="16"/>
    <x v="70"/>
    <s v="Natural"/>
    <x v="2"/>
    <s v="Whole River"/>
    <n v="623"/>
    <n v="333"/>
    <n v="0.23663555713612905"/>
    <n v="131"/>
    <n v="3327"/>
    <n v="0.18725578599338744"/>
    <n v="2.5500258055280788E-5"/>
    <n v="553.59389596991036"/>
    <n v="558.8662187886714"/>
    <n v="2619.4235937169947"/>
    <n v="9.2450991813425185E-2"/>
    <n v="1407.2272317403065"/>
    <n v="5355.132456454261"/>
    <n v="5.2002099505049151E-2"/>
    <n v="7515"/>
    <n v="111731.9"/>
    <n v="4.4479470343828181E-2"/>
    <x v="0"/>
    <x v="0"/>
  </r>
  <r>
    <s v="Nicola River"/>
    <x v="18"/>
    <x v="16"/>
    <x v="71"/>
    <s v="Natural"/>
    <x v="2"/>
    <s v="Whole River"/>
    <n v="623"/>
    <n v="333"/>
    <n v="0.23663555713612905"/>
    <n v="143"/>
    <n v="3327"/>
    <n v="0.18725578599338744"/>
    <n v="2.5500258055280788E-5"/>
    <n v="604.30478720379529"/>
    <n v="610.06007089145044"/>
    <n v="2942.2411165754766"/>
    <n v="8.9760051990594864E-2"/>
    <n v="1407.2272317403065"/>
    <n v="5355.132456454261"/>
    <n v="5.2002099505049151E-2"/>
    <n v="7515"/>
    <n v="111731.9"/>
    <n v="4.4479470343828181E-2"/>
    <x v="0"/>
    <x v="0"/>
  </r>
  <r>
    <s v="Nicola River"/>
    <x v="17"/>
    <x v="16"/>
    <x v="62"/>
    <s v="Natural"/>
    <x v="2"/>
    <s v="Whole River"/>
    <n v="623"/>
    <n v="333"/>
    <n v="0.23663555713612905"/>
    <n v="1"/>
    <n v="3327"/>
    <n v="0.18725578599338744"/>
    <n v="2.5500258055280788E-5"/>
    <n v="4.2259076028237432"/>
    <n v="4.2661543418982548"/>
    <n v="13.717545146430233"/>
    <n v="0.87643195135342544"/>
    <n v="1407.2272317403065"/>
    <n v="5355.132456454261"/>
    <n v="5.2002099505049151E-2"/>
    <n v="7515"/>
    <n v="111731.9"/>
    <n v="4.4479470343828181E-2"/>
    <x v="0"/>
    <x v="2"/>
  </r>
  <r>
    <s v="Nicola River"/>
    <x v="17"/>
    <x v="16"/>
    <x v="63"/>
    <s v="Natural"/>
    <x v="2"/>
    <s v="Whole River"/>
    <n v="623"/>
    <n v="333"/>
    <n v="0.23663555713612905"/>
    <n v="1"/>
    <n v="3327"/>
    <n v="0.18725578599338744"/>
    <n v="2.5500258055280788E-5"/>
    <n v="4.2259076028237432"/>
    <n v="4.2661543418982548"/>
    <n v="13.717545146430233"/>
    <n v="0.87643195135342544"/>
    <n v="1407.2272317403065"/>
    <n v="5355.132456454261"/>
    <n v="5.2002099505049151E-2"/>
    <n v="7515"/>
    <n v="111731.9"/>
    <n v="4.4479470343828181E-2"/>
    <x v="0"/>
    <x v="2"/>
  </r>
  <r>
    <s v="Nicola River"/>
    <x v="17"/>
    <x v="16"/>
    <x v="64"/>
    <s v="Natural"/>
    <x v="2"/>
    <s v="Whole River"/>
    <n v="623"/>
    <n v="333"/>
    <n v="0.23663555713612905"/>
    <n v="2"/>
    <n v="3327"/>
    <n v="0.18725578599338744"/>
    <n v="2.5500258055280788E-5"/>
    <n v="8.4518152056474865"/>
    <n v="8.5323086837965096"/>
    <n v="27.531675751408279"/>
    <n v="0.62082090159163705"/>
    <n v="1407.2272317403065"/>
    <n v="5355.132456454261"/>
    <n v="5.2002099505049151E-2"/>
    <n v="7515"/>
    <n v="111731.9"/>
    <n v="4.4479470343828181E-2"/>
    <x v="0"/>
    <x v="2"/>
  </r>
  <r>
    <s v="Nicola River"/>
    <x v="3"/>
    <x v="16"/>
    <x v="68"/>
    <s v="Natural"/>
    <x v="2"/>
    <s v="Whole River"/>
    <n v="623"/>
    <n v="333"/>
    <n v="0.23663555713612905"/>
    <n v="8"/>
    <n v="3327"/>
    <n v="0.18725578599338744"/>
    <n v="2.5500258055280788E-5"/>
    <n v="33.807260822589946"/>
    <n v="34.129234735186039"/>
    <n v="112.44475401078064"/>
    <n v="0.31366034452567165"/>
    <n v="1407.2272317403065"/>
    <n v="5355.132456454261"/>
    <n v="5.2002099505049151E-2"/>
    <n v="7515"/>
    <n v="111731.9"/>
    <n v="4.4479470343828181E-2"/>
    <x v="1"/>
    <x v="3"/>
  </r>
  <r>
    <s v="Nicola River"/>
    <x v="3"/>
    <x v="16"/>
    <x v="69"/>
    <s v="Natural"/>
    <x v="2"/>
    <s v="Whole River"/>
    <n v="623"/>
    <n v="333"/>
    <n v="0.23663555713612905"/>
    <n v="0"/>
    <n v="3327"/>
    <n v="0.18725578599338744"/>
    <n v="2.5500258055280788E-5"/>
    <n v="0"/>
    <n v="0"/>
    <n v="0"/>
    <s v="NA"/>
    <n v="1407.2272317403065"/>
    <n v="5355.132456454261"/>
    <n v="5.2002099505049151E-2"/>
    <n v="7515"/>
    <n v="111731.9"/>
    <n v="4.4479470343828181E-2"/>
    <x v="1"/>
    <x v="3"/>
  </r>
  <r>
    <s v="Nicola River"/>
    <x v="3"/>
    <x v="16"/>
    <x v="12"/>
    <s v="Natural"/>
    <x v="2"/>
    <s v="Whole River"/>
    <n v="623"/>
    <n v="333"/>
    <n v="0.23663555713612905"/>
    <n v="2"/>
    <n v="3327"/>
    <n v="0.18725578599338744"/>
    <n v="2.5500258055280788E-5"/>
    <n v="8.4518152056474865"/>
    <m/>
    <n v="27.531675751408279"/>
    <n v="0.62082090159163705"/>
    <n v="1407.2272317403065"/>
    <n v="5355.132456454261"/>
    <n v="5.2002099505049151E-2"/>
    <n v="7515"/>
    <n v="111731.9"/>
    <n v="4.4479470343828181E-2"/>
    <x v="1"/>
    <x v="3"/>
  </r>
  <r>
    <s v="Nicola River"/>
    <x v="3"/>
    <x v="16"/>
    <x v="13"/>
    <s v="Natural"/>
    <x v="2"/>
    <s v="Whole River"/>
    <n v="623"/>
    <n v="333"/>
    <n v="0.23663555713612905"/>
    <n v="1"/>
    <n v="3327"/>
    <n v="0.18725578599338744"/>
    <n v="2.5500258055280788E-5"/>
    <n v="4.2259076028237432"/>
    <m/>
    <n v="13.717545146430233"/>
    <n v="0.87643195135342544"/>
    <n v="1407.2272317403065"/>
    <n v="5355.132456454261"/>
    <n v="5.2002099505049151E-2"/>
    <n v="7515"/>
    <n v="111731.9"/>
    <n v="4.4479470343828181E-2"/>
    <x v="1"/>
    <x v="3"/>
  </r>
  <r>
    <s v="Nicola River"/>
    <x v="3"/>
    <x v="16"/>
    <x v="14"/>
    <s v="Natural"/>
    <x v="2"/>
    <s v="Whole River"/>
    <n v="623"/>
    <n v="333"/>
    <n v="0.23663555713612905"/>
    <n v="22"/>
    <n v="3327"/>
    <n v="0.18725578599338744"/>
    <n v="2.5500258055280788E-5"/>
    <n v="92.969967262122353"/>
    <n v="93.855395521761608"/>
    <n v="324.09723414601007"/>
    <n v="0.19363996004355921"/>
    <n v="1407.2272317403065"/>
    <n v="5355.132456454261"/>
    <n v="5.2002099505049151E-2"/>
    <n v="7515"/>
    <n v="111731.9"/>
    <n v="4.4479470343828181E-2"/>
    <x v="1"/>
    <x v="3"/>
  </r>
  <r>
    <m/>
    <x v="3"/>
    <x v="1"/>
    <x v="15"/>
    <m/>
    <x v="1"/>
    <m/>
    <m/>
    <m/>
    <m/>
    <m/>
    <m/>
    <m/>
    <m/>
    <m/>
    <m/>
    <m/>
    <m/>
    <m/>
    <m/>
    <m/>
    <m/>
    <m/>
    <m/>
    <x v="1"/>
    <x v="3"/>
  </r>
  <r>
    <s v="Nicola River"/>
    <x v="3"/>
    <x v="17"/>
    <x v="69"/>
    <s v="Natural"/>
    <x v="0"/>
    <s v="Whole River"/>
    <n v="343"/>
    <n v="148"/>
    <n v="0.22918251641232398"/>
    <n v="0"/>
    <n v="1839"/>
    <n v="0.18651441000543773"/>
    <n v="3.8703871047154671E-5"/>
    <n v="0"/>
    <n v="0"/>
    <n v="0"/>
    <s v="NA"/>
    <n v="645.77351849009324"/>
    <n v="2091.0743302841483"/>
    <n v="7.0811615678767162E-2"/>
    <n v="3462.3250743535905"/>
    <n v="46824.594045671707"/>
    <n v="6.2498438888041512E-2"/>
    <x v="1"/>
    <x v="3"/>
  </r>
  <r>
    <s v="Nicola River"/>
    <x v="18"/>
    <x v="17"/>
    <x v="70"/>
    <s v="Natural"/>
    <x v="0"/>
    <s v="Whole River"/>
    <n v="343"/>
    <n v="148"/>
    <n v="0.22918251641232398"/>
    <n v="2"/>
    <n v="1839"/>
    <n v="0.18651441000543773"/>
    <n v="3.8703871047154671E-5"/>
    <n v="8.726669168785044"/>
    <n v="8.726669168785044"/>
    <n v="29.879742673518415"/>
    <n v="0.62638293076118845"/>
    <n v="645.77351849009324"/>
    <n v="2091.0743302841483"/>
    <n v="7.0811615678767162E-2"/>
    <n v="3462.3250743535905"/>
    <n v="46824.594045671707"/>
    <n v="6.2498438888041512E-2"/>
    <x v="0"/>
    <x v="2"/>
  </r>
  <r>
    <s v="Nicola River"/>
    <x v="18"/>
    <x v="17"/>
    <x v="71"/>
    <s v="Natural"/>
    <x v="0"/>
    <s v="Whole River"/>
    <n v="343"/>
    <n v="148"/>
    <n v="0.22918251641232398"/>
    <n v="4"/>
    <n v="1839"/>
    <n v="0.18651441000543773"/>
    <n v="3.8703871047154671E-5"/>
    <n v="17.453338337570088"/>
    <n v="17.453338337570088"/>
    <n v="60.523208623254561"/>
    <n v="0.44574087812540442"/>
    <n v="645.77351849009324"/>
    <n v="2091.0743302841483"/>
    <n v="7.0811615678767162E-2"/>
    <n v="3462.3250743535905"/>
    <n v="46824.594045671707"/>
    <n v="6.2498438888041512E-2"/>
    <x v="0"/>
    <x v="2"/>
  </r>
  <r>
    <s v="Nicola River"/>
    <x v="20"/>
    <x v="17"/>
    <x v="75"/>
    <s v="Natural"/>
    <x v="0"/>
    <s v="Whole River"/>
    <n v="343"/>
    <n v="148"/>
    <n v="0.22918251641232398"/>
    <n v="5"/>
    <n v="1839"/>
    <n v="0.18651441000543773"/>
    <n v="3.8703871047154671E-5"/>
    <n v="21.81667292196261"/>
    <n v="21.81667292196261"/>
    <n v="76.131337826704282"/>
    <n v="0.39993849693248185"/>
    <n v="645.77351849009324"/>
    <n v="2091.0743302841483"/>
    <n v="7.0811615678767162E-2"/>
    <n v="3462.3250743535905"/>
    <n v="46824.594045671707"/>
    <n v="6.2498438888041512E-2"/>
    <x v="0"/>
    <x v="1"/>
  </r>
  <r>
    <s v="Nicola River"/>
    <x v="20"/>
    <x v="17"/>
    <x v="76"/>
    <s v="Natural"/>
    <x v="0"/>
    <s v="Whole River"/>
    <n v="343"/>
    <n v="148"/>
    <n v="0.22918251641232398"/>
    <n v="6"/>
    <n v="1839"/>
    <n v="0.18651441000543773"/>
    <n v="3.8703871047154671E-5"/>
    <n v="26.180007506355132"/>
    <n v="26.180007506355132"/>
    <n v="91.930397849208447"/>
    <n v="0.36623496364085295"/>
    <n v="645.77351849009324"/>
    <n v="2091.0743302841483"/>
    <n v="7.0811615678767162E-2"/>
    <n v="3462.3250743535905"/>
    <n v="46824.594045671707"/>
    <n v="6.2498438888041512E-2"/>
    <x v="0"/>
    <x v="1"/>
  </r>
  <r>
    <s v="Nicola River"/>
    <x v="3"/>
    <x v="17"/>
    <x v="77"/>
    <s v="Natural"/>
    <x v="0"/>
    <s v="Whole River"/>
    <n v="343"/>
    <n v="148"/>
    <n v="0.22918251641232398"/>
    <n v="0"/>
    <n v="1839"/>
    <n v="0.18651441000543773"/>
    <n v="3.8703871047154671E-5"/>
    <n v="0"/>
    <n v="0"/>
    <n v="0"/>
    <s v="NA"/>
    <n v="645.77351849009324"/>
    <n v="2091.0743302841483"/>
    <n v="7.0811615678767162E-2"/>
    <n v="3462.3250743535905"/>
    <n v="46824.594045671707"/>
    <n v="6.2498438888041512E-2"/>
    <x v="1"/>
    <x v="3"/>
  </r>
  <r>
    <s v="Nicola River"/>
    <x v="3"/>
    <x v="17"/>
    <x v="78"/>
    <s v="Natural"/>
    <x v="0"/>
    <s v="Whole River"/>
    <n v="343"/>
    <n v="148"/>
    <n v="0.22918251641232398"/>
    <n v="2"/>
    <n v="1839"/>
    <n v="0.18651441000543773"/>
    <n v="3.8703871047154671E-5"/>
    <n v="8.726669168785044"/>
    <n v="8.726669168785044"/>
    <n v="29.879742673518415"/>
    <n v="0.62638293076118845"/>
    <n v="645.77351849009324"/>
    <n v="2091.0743302841483"/>
    <n v="7.0811615678767162E-2"/>
    <n v="3462.3250743535905"/>
    <n v="46824.594045671707"/>
    <n v="6.2498438888041512E-2"/>
    <x v="1"/>
    <x v="3"/>
  </r>
  <r>
    <s v="Nicola River"/>
    <x v="19"/>
    <x v="17"/>
    <x v="73"/>
    <s v="Natural"/>
    <x v="0"/>
    <s v="Whole River"/>
    <n v="343"/>
    <n v="148"/>
    <n v="0.22918251641232398"/>
    <n v="63"/>
    <n v="1839"/>
    <n v="0.18651441000543773"/>
    <n v="3.8703871047154671E-5"/>
    <n v="274.89007881672887"/>
    <n v="274.89007881672887"/>
    <n v="1308.0854630289227"/>
    <n v="0.13157064200173896"/>
    <n v="645.77351849009324"/>
    <n v="2091.0743302841483"/>
    <n v="7.0811615678767162E-2"/>
    <n v="3462.3250743535905"/>
    <n v="46824.594045671707"/>
    <n v="6.2498438888041512E-2"/>
    <x v="0"/>
    <x v="0"/>
  </r>
  <r>
    <s v="Nicola River"/>
    <x v="19"/>
    <x v="17"/>
    <x v="74"/>
    <s v="Natural"/>
    <x v="0"/>
    <s v="Whole River"/>
    <n v="343"/>
    <n v="148"/>
    <n v="0.22918251641232398"/>
    <n v="56"/>
    <n v="1839"/>
    <n v="0.18651441000543773"/>
    <n v="3.8703871047154671E-5"/>
    <n v="244.34673672598123"/>
    <n v="244.34673672598123"/>
    <n v="1125.320193268818"/>
    <n v="0.13728766314554192"/>
    <n v="645.77351849009324"/>
    <n v="2091.0743302841483"/>
    <n v="7.0811615678767162E-2"/>
    <n v="3462.3250743535905"/>
    <n v="46824.594045671707"/>
    <n v="6.2498438888041512E-2"/>
    <x v="0"/>
    <x v="0"/>
  </r>
  <r>
    <s v="Nicola River"/>
    <x v="3"/>
    <x v="17"/>
    <x v="79"/>
    <s v="Natural"/>
    <x v="0"/>
    <s v="Whole River"/>
    <n v="343"/>
    <n v="148"/>
    <n v="0.22918251641232398"/>
    <n v="4"/>
    <n v="1839"/>
    <n v="0.18651441000543773"/>
    <n v="3.8703871047154671E-5"/>
    <n v="17.453338337570088"/>
    <n v="17.453338337570088"/>
    <n v="60.523208623254561"/>
    <n v="0.44574087812540442"/>
    <n v="645.77351849009324"/>
    <n v="2091.0743302841483"/>
    <n v="7.0811615678767162E-2"/>
    <n v="3462.3250743535905"/>
    <n v="46824.594045671707"/>
    <n v="6.2498438888041512E-2"/>
    <x v="1"/>
    <x v="3"/>
  </r>
  <r>
    <s v="Nicola River"/>
    <x v="3"/>
    <x v="17"/>
    <x v="14"/>
    <s v="Natural"/>
    <x v="0"/>
    <s v="Whole River"/>
    <n v="343"/>
    <n v="148"/>
    <n v="0.22918251641232398"/>
    <n v="6"/>
    <n v="1839"/>
    <n v="0.18651441000543773"/>
    <n v="3.8703871047154671E-5"/>
    <n v="26.180007506355132"/>
    <n v="26.180007506355132"/>
    <n v="91.930397849208447"/>
    <n v="0.36623496364085295"/>
    <n v="645.77351849009324"/>
    <n v="2091.0743302841483"/>
    <n v="7.0811615678767162E-2"/>
    <n v="3462.3250743535905"/>
    <n v="46824.594045671707"/>
    <n v="6.2498438888041512E-2"/>
    <x v="1"/>
    <x v="3"/>
  </r>
  <r>
    <m/>
    <x v="3"/>
    <x v="1"/>
    <x v="15"/>
    <m/>
    <x v="1"/>
    <m/>
    <m/>
    <m/>
    <m/>
    <m/>
    <m/>
    <m/>
    <m/>
    <m/>
    <m/>
    <m/>
    <m/>
    <m/>
    <m/>
    <m/>
    <m/>
    <m/>
    <m/>
    <x v="1"/>
    <x v="3"/>
  </r>
  <r>
    <s v="Nicola River"/>
    <x v="3"/>
    <x v="17"/>
    <x v="69"/>
    <s v="Natural"/>
    <x v="2"/>
    <s v="Whole River"/>
    <n v="631"/>
    <n v="342"/>
    <n v="0.26157200791681257"/>
    <n v="1"/>
    <n v="2665"/>
    <n v="0.23677298311444653"/>
    <n v="3.5097110858243673E-5"/>
    <n v="3.8230390475040004"/>
    <n v="3.8230390475040004"/>
    <n v="10.881811019618498"/>
    <n v="0.86286301841708246"/>
    <n v="1307.4793542463681"/>
    <n v="6003.0219933991839"/>
    <n v="5.9258428135335009E-2"/>
    <n v="5522.079998520715"/>
    <n v="88044.161941410304"/>
    <n v="5.3733804139763863E-2"/>
    <x v="1"/>
    <x v="3"/>
  </r>
  <r>
    <s v="Nicola River"/>
    <x v="18"/>
    <x v="17"/>
    <x v="70"/>
    <s v="Natural"/>
    <x v="2"/>
    <s v="Whole River"/>
    <n v="631"/>
    <n v="342"/>
    <n v="0.26157200791681257"/>
    <n v="3"/>
    <n v="2665"/>
    <n v="0.23677298311444653"/>
    <n v="3.5097110858243673E-5"/>
    <n v="11.469117142512001"/>
    <n v="11.469117142512001"/>
    <n v="32.953375091963075"/>
    <n v="0.50051830175062184"/>
    <n v="1307.4793542463681"/>
    <n v="6003.0219933991839"/>
    <n v="5.9258428135335009E-2"/>
    <n v="5522.079998520715"/>
    <n v="88044.161941410304"/>
    <n v="5.3733804139763863E-2"/>
    <x v="0"/>
    <x v="2"/>
  </r>
  <r>
    <s v="Nicola River"/>
    <x v="18"/>
    <x v="17"/>
    <x v="71"/>
    <s v="Natural"/>
    <x v="2"/>
    <s v="Whole River"/>
    <n v="631"/>
    <n v="342"/>
    <n v="0.26157200791681257"/>
    <n v="2"/>
    <n v="2665"/>
    <n v="0.23677298311444653"/>
    <n v="3.5097110858243673E-5"/>
    <n v="7.6460780950080007"/>
    <n v="7.6460780950080007"/>
    <n v="21.866269383606191"/>
    <n v="0.61157344197443253"/>
    <n v="1307.4793542463681"/>
    <n v="6003.0219933991839"/>
    <n v="5.9258428135335009E-2"/>
    <n v="5522.079998520715"/>
    <n v="88044.161941410304"/>
    <n v="5.3733804139763863E-2"/>
    <x v="0"/>
    <x v="2"/>
  </r>
  <r>
    <s v="Nicola River"/>
    <x v="20"/>
    <x v="17"/>
    <x v="75"/>
    <s v="Natural"/>
    <x v="2"/>
    <s v="Whole River"/>
    <n v="631"/>
    <n v="342"/>
    <n v="0.26157200791681257"/>
    <n v="4"/>
    <n v="2665"/>
    <n v="0.23677298311444653"/>
    <n v="3.5097110858243673E-5"/>
    <n v="15.292156190016001"/>
    <n v="15.292156190016001"/>
    <n v="44.143128144689157"/>
    <n v="0.43447303497082829"/>
    <n v="1307.4793542463681"/>
    <n v="6003.0219933991839"/>
    <n v="5.9258428135335009E-2"/>
    <n v="5522.079998520715"/>
    <n v="88044.161941410304"/>
    <n v="5.3733804139763863E-2"/>
    <x v="0"/>
    <x v="1"/>
  </r>
  <r>
    <s v="Nicola River"/>
    <x v="20"/>
    <x v="17"/>
    <x v="76"/>
    <s v="Natural"/>
    <x v="2"/>
    <s v="Whole River"/>
    <n v="631"/>
    <n v="342"/>
    <n v="0.26157200791681257"/>
    <n v="15"/>
    <n v="2665"/>
    <n v="0.23677298311444653"/>
    <n v="3.5097110858243673E-5"/>
    <n v="57.345585712560009"/>
    <n v="57.345585712560009"/>
    <n v="174.00513645304284"/>
    <n v="0.2300281789727551"/>
    <n v="1307.4793542463681"/>
    <n v="6003.0219933991839"/>
    <n v="5.9258428135335009E-2"/>
    <n v="5522.079998520715"/>
    <n v="88044.161941410304"/>
    <n v="5.3733804139763863E-2"/>
    <x v="0"/>
    <x v="1"/>
  </r>
  <r>
    <s v="Nicola River"/>
    <x v="3"/>
    <x v="17"/>
    <x v="77"/>
    <s v="Natural"/>
    <x v="2"/>
    <s v="Whole River"/>
    <n v="631"/>
    <n v="342"/>
    <n v="0.26157200791681257"/>
    <n v="1"/>
    <n v="2665"/>
    <n v="0.23677298311444653"/>
    <n v="3.5097110858243673E-5"/>
    <n v="3.8230390475040004"/>
    <n v="3.8230390475040004"/>
    <n v="10.881811019618498"/>
    <n v="0.86286301841708246"/>
    <n v="1307.4793542463681"/>
    <n v="6003.0219933991839"/>
    <n v="5.9258428135335009E-2"/>
    <n v="5522.079998520715"/>
    <n v="88044.161941410304"/>
    <n v="5.3733804139763863E-2"/>
    <x v="1"/>
    <x v="3"/>
  </r>
  <r>
    <s v="Nicola River"/>
    <x v="3"/>
    <x v="17"/>
    <x v="78"/>
    <s v="Natural"/>
    <x v="2"/>
    <s v="Whole River"/>
    <n v="631"/>
    <n v="342"/>
    <n v="0.26157200791681257"/>
    <n v="3"/>
    <n v="2665"/>
    <n v="0.23677298311444653"/>
    <n v="3.5097110858243673E-5"/>
    <n v="11.469117142512001"/>
    <n v="11.469117142512001"/>
    <n v="32.953375091963075"/>
    <n v="0.50051830175062184"/>
    <n v="1307.4793542463681"/>
    <n v="6003.0219933991839"/>
    <n v="5.9258428135335009E-2"/>
    <n v="5522.079998520715"/>
    <n v="88044.161941410304"/>
    <n v="5.3733804139763863E-2"/>
    <x v="1"/>
    <x v="3"/>
  </r>
  <r>
    <s v="Nicola River"/>
    <x v="19"/>
    <x v="17"/>
    <x v="73"/>
    <s v="Natural"/>
    <x v="2"/>
    <s v="Whole River"/>
    <n v="631"/>
    <n v="342"/>
    <n v="0.26157200791681257"/>
    <n v="164"/>
    <n v="2665"/>
    <n v="0.23677298311444653"/>
    <n v="3.5097110858243673E-5"/>
    <n v="626.9784037906561"/>
    <n v="626.9784037906561"/>
    <n v="3156.6014120560767"/>
    <n v="8.9610167966123172E-2"/>
    <n v="1307.4793542463681"/>
    <n v="6003.0219933991839"/>
    <n v="5.9258428135335009E-2"/>
    <n v="5522.079998520715"/>
    <n v="88044.161941410304"/>
    <n v="5.3733804139763863E-2"/>
    <x v="0"/>
    <x v="0"/>
  </r>
  <r>
    <s v="Nicola River"/>
    <x v="19"/>
    <x v="17"/>
    <x v="74"/>
    <s v="Natural"/>
    <x v="2"/>
    <s v="Whole River"/>
    <n v="631"/>
    <n v="342"/>
    <n v="0.26157200791681257"/>
    <n v="113"/>
    <n v="2665"/>
    <n v="0.23677298311444653"/>
    <n v="3.5097110858243673E-5"/>
    <n v="432.00341236795202"/>
    <n v="432.00341236795202"/>
    <n v="1879.1970403851476"/>
    <n v="0.10034574983921478"/>
    <n v="1307.4793542463681"/>
    <n v="6003.0219933991839"/>
    <n v="5.9258428135335009E-2"/>
    <n v="5522.079998520715"/>
    <n v="88044.161941410304"/>
    <n v="5.3733804139763863E-2"/>
    <x v="0"/>
    <x v="0"/>
  </r>
  <r>
    <s v="Nicola River"/>
    <x v="3"/>
    <x v="17"/>
    <x v="79"/>
    <s v="Natural"/>
    <x v="2"/>
    <s v="Whole River"/>
    <n v="631"/>
    <n v="342"/>
    <n v="0.26157200791681257"/>
    <n v="15"/>
    <n v="2665"/>
    <n v="0.23677298311444653"/>
    <n v="3.5097110858243673E-5"/>
    <n v="57.345585712560009"/>
    <n v="57.345585712560009"/>
    <n v="174.00513645304284"/>
    <n v="0.2300281789727551"/>
    <n v="1307.4793542463681"/>
    <n v="6003.0219933991839"/>
    <n v="5.9258428135335009E-2"/>
    <n v="5522.079998520715"/>
    <n v="88044.161941410304"/>
    <n v="5.3733804139763863E-2"/>
    <x v="1"/>
    <x v="3"/>
  </r>
  <r>
    <s v="Nicola River"/>
    <x v="3"/>
    <x v="17"/>
    <x v="14"/>
    <s v="Natural"/>
    <x v="2"/>
    <s v="Whole River"/>
    <n v="631"/>
    <n v="342"/>
    <n v="0.26157200791681257"/>
    <n v="21"/>
    <n v="2665"/>
    <n v="0.23677298311444653"/>
    <n v="3.5097110858243673E-5"/>
    <n v="80.283819997584004"/>
    <n v="80.283819997584004"/>
    <n v="250.07397372951914"/>
    <n v="0.19697278210009139"/>
    <n v="1307.4793542463681"/>
    <n v="6003.0219933991839"/>
    <n v="5.9258428135335009E-2"/>
    <n v="5522.079998520715"/>
    <n v="88044.161941410304"/>
    <n v="5.3733804139763863E-2"/>
    <x v="1"/>
    <x v="3"/>
  </r>
  <r>
    <m/>
    <x v="3"/>
    <x v="1"/>
    <x v="15"/>
    <m/>
    <x v="1"/>
    <m/>
    <m/>
    <m/>
    <m/>
    <m/>
    <m/>
    <m/>
    <m/>
    <m/>
    <m/>
    <m/>
    <m/>
    <m/>
    <m/>
    <m/>
    <m/>
    <m/>
    <m/>
    <x v="1"/>
    <x v="3"/>
  </r>
  <r>
    <s v="Nicola River"/>
    <x v="21"/>
    <x v="18"/>
    <x v="80"/>
    <s v="Natural"/>
    <x v="0"/>
    <s v="Whole River"/>
    <n v="256"/>
    <n v="110"/>
    <n v="0.21314513177159591"/>
    <n v="2"/>
    <n v="1694"/>
    <n v="0.1511216056670602"/>
    <n v="3.8186094551825167E-5"/>
    <n v="9.3832778791456466"/>
    <n v="9.3832778791456466"/>
    <n v="35.472851120093438"/>
    <n v="0.63473649629431272"/>
    <n v="516.0802833530106"/>
    <n v="1808.7492237718027"/>
    <n v="8.2408481472225306E-2"/>
    <n v="3415"/>
    <n v="59800.047881103863"/>
    <n v="7.1607754937899643E-2"/>
    <x v="0"/>
    <x v="1"/>
  </r>
  <r>
    <s v="Nicola River"/>
    <x v="21"/>
    <x v="18"/>
    <x v="81"/>
    <s v="Natural"/>
    <x v="0"/>
    <s v="Whole River"/>
    <n v="256"/>
    <n v="110"/>
    <n v="0.21314513177159591"/>
    <n v="3"/>
    <n v="1694"/>
    <n v="0.1511216056670602"/>
    <n v="3.8186094551825167E-5"/>
    <n v="14.074916818718471"/>
    <n v="14.074916818718471"/>
    <n v="53.657726900910028"/>
    <n v="0.52043955693705624"/>
    <n v="516.0802833530106"/>
    <n v="1808.7492237718027"/>
    <n v="8.2408481472225306E-2"/>
    <n v="3415"/>
    <n v="59800.047881103863"/>
    <n v="7.1607754937899643E-2"/>
    <x v="0"/>
    <x v="1"/>
  </r>
  <r>
    <s v="Nicola River"/>
    <x v="3"/>
    <x v="18"/>
    <x v="82"/>
    <s v="Natural"/>
    <x v="0"/>
    <s v="Whole River"/>
    <n v="256"/>
    <n v="110"/>
    <n v="0.21314513177159591"/>
    <n v="0"/>
    <n v="1694"/>
    <n v="0.1511216056670602"/>
    <n v="3.8186094551825167E-5"/>
    <n v="0"/>
    <n v="0"/>
    <n v="0"/>
    <s v="NA"/>
    <n v="516.0802833530106"/>
    <n v="1808.7492237718027"/>
    <n v="8.2408481472225306E-2"/>
    <n v="3415"/>
    <n v="59800.047881103863"/>
    <n v="7.1607754937899643E-2"/>
    <x v="1"/>
    <x v="3"/>
  </r>
  <r>
    <s v="Nicola River"/>
    <x v="20"/>
    <x v="18"/>
    <x v="75"/>
    <s v="Natural"/>
    <x v="0"/>
    <s v="Whole River"/>
    <n v="256"/>
    <n v="110"/>
    <n v="0.21314513177159591"/>
    <n v="49"/>
    <n v="1694"/>
    <n v="0.1511216056670602"/>
    <n v="3.8186094551825167E-5"/>
    <n v="229.89030803906834"/>
    <n v="229.89030803906834"/>
    <n v="1213.3451385866247"/>
    <n v="0.15152054194460751"/>
    <n v="516.0802833530106"/>
    <n v="1808.7492237718027"/>
    <n v="8.2408481472225306E-2"/>
    <n v="3415"/>
    <n v="59800.047881103863"/>
    <n v="7.1607754937899643E-2"/>
    <x v="0"/>
    <x v="0"/>
  </r>
  <r>
    <s v="Nicola River"/>
    <x v="20"/>
    <x v="18"/>
    <x v="76"/>
    <s v="Natural"/>
    <x v="0"/>
    <s v="Whole River"/>
    <n v="256"/>
    <n v="110"/>
    <n v="0.21314513177159591"/>
    <n v="34"/>
    <n v="1694"/>
    <n v="0.1511216056670602"/>
    <n v="3.8186094551825167E-5"/>
    <n v="159.515723945476"/>
    <n v="159.515723945476"/>
    <n v="765.67641577412735"/>
    <n v="0.17346790596956335"/>
    <n v="516.0802833530106"/>
    <n v="1808.7492237718027"/>
    <n v="8.2408481472225306E-2"/>
    <n v="3415"/>
    <n v="59800.047881103863"/>
    <n v="7.1607754937899643E-2"/>
    <x v="0"/>
    <x v="0"/>
  </r>
  <r>
    <s v="Nicola River"/>
    <x v="3"/>
    <x v="18"/>
    <x v="78"/>
    <s v="Natural"/>
    <x v="0"/>
    <s v="Whole River"/>
    <n v="256"/>
    <n v="110"/>
    <n v="0.21314513177159591"/>
    <n v="6"/>
    <n v="1694"/>
    <n v="0.1511216056670602"/>
    <n v="3.8186094551825167E-5"/>
    <n v="28.149833637436942"/>
    <n v="28.149833637436942"/>
    <n v="110.00615512643927"/>
    <n v="0.37259125744131294"/>
    <n v="516.0802833530106"/>
    <n v="1808.7492237718027"/>
    <n v="8.2408481472225306E-2"/>
    <n v="3415"/>
    <n v="59800.047881103863"/>
    <n v="7.1607754937899643E-2"/>
    <x v="1"/>
    <x v="3"/>
  </r>
  <r>
    <s v="Nicola River"/>
    <x v="19"/>
    <x v="18"/>
    <x v="73"/>
    <s v="Natural"/>
    <x v="0"/>
    <s v="Whole River"/>
    <n v="256"/>
    <n v="110"/>
    <n v="0.21314513177159591"/>
    <n v="3"/>
    <n v="1694"/>
    <n v="0.1511216056670602"/>
    <n v="3.8186094551825167E-5"/>
    <n v="14.074916818718471"/>
    <n v="14.074916818718471"/>
    <n v="53.657726900910028"/>
    <n v="0.52043955693705624"/>
    <n v="516.0802833530106"/>
    <n v="1808.7492237718027"/>
    <n v="8.2408481472225306E-2"/>
    <n v="3415"/>
    <n v="59800.047881103863"/>
    <n v="7.1607754937899643E-2"/>
    <x v="0"/>
    <x v="2"/>
  </r>
  <r>
    <s v="Nicola River"/>
    <x v="19"/>
    <x v="18"/>
    <x v="74"/>
    <s v="Natural"/>
    <x v="0"/>
    <s v="Whole River"/>
    <n v="256"/>
    <n v="110"/>
    <n v="0.21314513177159591"/>
    <n v="3"/>
    <n v="1694"/>
    <n v="0.1511216056670602"/>
    <n v="3.8186094551825167E-5"/>
    <n v="14.074916818718471"/>
    <n v="14.074916818718471"/>
    <n v="53.657726900910028"/>
    <n v="0.52043955693705624"/>
    <n v="516.0802833530106"/>
    <n v="1808.7492237718027"/>
    <n v="8.2408481472225306E-2"/>
    <n v="3415"/>
    <n v="59800.047881103863"/>
    <n v="7.1607754937899643E-2"/>
    <x v="0"/>
    <x v="2"/>
  </r>
  <r>
    <s v="Nicola River"/>
    <x v="3"/>
    <x v="18"/>
    <x v="79"/>
    <s v="Natural"/>
    <x v="0"/>
    <s v="Whole River"/>
    <n v="256"/>
    <n v="110"/>
    <n v="0.21314513177159591"/>
    <n v="1"/>
    <n v="1694"/>
    <n v="0.1511216056670602"/>
    <n v="3.8186094551825167E-5"/>
    <n v="4.6916389395728233"/>
    <n v="4.6916389395728233"/>
    <n v="17.586942153123427"/>
    <n v="0.89386222743631016"/>
    <n v="516.0802833530106"/>
    <n v="1808.7492237718027"/>
    <n v="8.2408481472225306E-2"/>
    <n v="3415"/>
    <n v="59800.047881103863"/>
    <n v="7.1607754937899643E-2"/>
    <x v="1"/>
    <x v="3"/>
  </r>
  <r>
    <s v="Nicola River"/>
    <x v="3"/>
    <x v="18"/>
    <x v="14"/>
    <s v="Natural"/>
    <x v="0"/>
    <s v="Whole River"/>
    <n v="256"/>
    <n v="110"/>
    <n v="0.21314513177159591"/>
    <n v="9"/>
    <n v="1694"/>
    <n v="0.1511216056670602"/>
    <n v="3.8186094551825167E-5"/>
    <n v="42.224750456155412"/>
    <n v="42.224750456155412"/>
    <n v="169.0452846765877"/>
    <n v="0.30791754743868016"/>
    <n v="516.0802833530106"/>
    <n v="1808.7492237718027"/>
    <n v="8.2408481472225306E-2"/>
    <n v="3415"/>
    <n v="59800.047881103863"/>
    <n v="7.1607754937899643E-2"/>
    <x v="1"/>
    <x v="3"/>
  </r>
  <r>
    <m/>
    <x v="3"/>
    <x v="1"/>
    <x v="15"/>
    <m/>
    <x v="1"/>
    <m/>
    <m/>
    <m/>
    <m/>
    <m/>
    <m/>
    <m/>
    <m/>
    <m/>
    <m/>
    <m/>
    <m/>
    <m/>
    <m/>
    <m/>
    <m/>
    <m/>
    <m/>
    <x v="1"/>
    <x v="3"/>
  </r>
  <r>
    <s v="Nicola River"/>
    <x v="21"/>
    <x v="18"/>
    <x v="80"/>
    <s v="Natural"/>
    <x v="2"/>
    <s v="Whole River"/>
    <n v="575"/>
    <n v="289"/>
    <n v="0.28598519112926757"/>
    <n v="3"/>
    <n v="2713"/>
    <n v="0.21194249907851087"/>
    <n v="2.6543723962562781E-5"/>
    <n v="10.490053656813217"/>
    <n v="10.490053656813217"/>
    <n v="26.581055165715281"/>
    <n v="0.49148288482800151"/>
    <n v="1010.5418356063399"/>
    <n v="2928.6973005215564"/>
    <n v="5.3552894086822601E-2"/>
    <n v="4768"/>
    <n v="51795.443607773406"/>
    <n v="4.7731988988179853E-2"/>
    <x v="0"/>
    <x v="1"/>
  </r>
  <r>
    <s v="Nicola River"/>
    <x v="21"/>
    <x v="18"/>
    <x v="81"/>
    <s v="Natural"/>
    <x v="2"/>
    <s v="Whole River"/>
    <n v="575"/>
    <n v="289"/>
    <n v="0.28598519112926757"/>
    <n v="4"/>
    <n v="2713"/>
    <n v="0.21194249907851087"/>
    <n v="2.6543723962562781E-5"/>
    <n v="13.986738209084288"/>
    <n v="13.986738209084288"/>
    <n v="35.581678624173421"/>
    <n v="0.42647813482521807"/>
    <n v="1010.5418356063399"/>
    <n v="2928.7421936007477"/>
    <n v="5.3553304532979275E-2"/>
    <n v="4768"/>
    <n v="51796.443607773399"/>
    <n v="4.7732449759970562E-2"/>
    <x v="0"/>
    <x v="1"/>
  </r>
  <r>
    <s v="Nicola River"/>
    <x v="3"/>
    <x v="18"/>
    <x v="82"/>
    <s v="Natural"/>
    <x v="2"/>
    <s v="Whole River"/>
    <n v="575"/>
    <n v="289"/>
    <n v="0.28598519112926757"/>
    <n v="1"/>
    <n v="2713"/>
    <n v="0.21194249907851087"/>
    <n v="2.6543723962562781E-5"/>
    <n v="3.4966845522710721"/>
    <n v="3.4966845522710721"/>
    <n v="8.7902227638437918"/>
    <n v="0.84789775563280501"/>
    <n v="1010.5418356063399"/>
    <n v="2928.7870866799394"/>
    <n v="5.3553714975990208E-2"/>
    <n v="4768"/>
    <n v="51797.443607773399"/>
    <n v="4.7732910527313384E-2"/>
    <x v="1"/>
    <x v="3"/>
  </r>
  <r>
    <s v="Nicola River"/>
    <x v="20"/>
    <x v="18"/>
    <x v="75"/>
    <s v="Natural"/>
    <x v="2"/>
    <s v="Whole River"/>
    <n v="575"/>
    <n v="289"/>
    <n v="0.28598519112926757"/>
    <n v="114"/>
    <n v="2713"/>
    <n v="0.21194249907851087"/>
    <n v="2.6543723962562781E-5"/>
    <n v="398.62203895890224"/>
    <n v="398.62203895890224"/>
    <n v="1453.8257887505747"/>
    <n v="9.5652181208856477E-2"/>
    <n v="1010.5418356063399"/>
    <n v="2928.8768728383229"/>
    <n v="5.3554535852575157E-2"/>
    <n v="4768"/>
    <n v="51799.443607773399"/>
    <n v="4.7733832048655875E-2"/>
    <x v="0"/>
    <x v="0"/>
  </r>
  <r>
    <s v="Nicola River"/>
    <x v="20"/>
    <x v="18"/>
    <x v="76"/>
    <s v="Natural"/>
    <x v="2"/>
    <s v="Whole River"/>
    <n v="575"/>
    <n v="289"/>
    <n v="0.28598519112926757"/>
    <n v="133"/>
    <n v="2713"/>
    <n v="0.21194249907851087"/>
    <n v="2.6543723962562781E-5"/>
    <n v="465.0590454520526"/>
    <n v="465.0590454520526"/>
    <n v="1784.7553456077894"/>
    <n v="9.0840862667952008E-2"/>
    <n v="1010.5418356063399"/>
    <n v="2928.9217659175147"/>
    <n v="5.3554946286149305E-2"/>
    <n v="4768"/>
    <n v="51800.443607773399"/>
    <n v="4.7734292802655801E-2"/>
    <x v="0"/>
    <x v="0"/>
  </r>
  <r>
    <s v="Nicola River"/>
    <x v="3"/>
    <x v="18"/>
    <x v="78"/>
    <s v="Natural"/>
    <x v="2"/>
    <s v="Whole River"/>
    <n v="575"/>
    <n v="289"/>
    <n v="0.28598519112926757"/>
    <n v="19"/>
    <n v="2713"/>
    <n v="0.21194249907851087"/>
    <n v="2.6543723962562781E-5"/>
    <n v="66.437006493150363"/>
    <n v="66.437006493150363"/>
    <n v="179.00777240574723"/>
    <n v="0.20138442912725957"/>
    <n v="1010.5418356063399"/>
    <n v="2928.9666589967064"/>
    <n v="5.3555356716578004E-2"/>
    <n v="4768"/>
    <n v="51801.443607773399"/>
    <n v="4.773475355220836E-2"/>
    <x v="1"/>
    <x v="3"/>
  </r>
  <r>
    <s v="Nicola River"/>
    <x v="19"/>
    <x v="18"/>
    <x v="73"/>
    <s v="Natural"/>
    <x v="2"/>
    <s v="Whole River"/>
    <n v="575"/>
    <n v="289"/>
    <n v="0.28598519112926757"/>
    <n v="0"/>
    <n v="2713"/>
    <n v="0.21194249907851087"/>
    <n v="2.6543723962562781E-5"/>
    <n v="0"/>
    <n v="0"/>
    <n v="0"/>
    <s v="NA"/>
    <n v="1010.5418356063399"/>
    <n v="2929.0115520758977"/>
    <n v="5.3555767143861323E-2"/>
    <n v="4768"/>
    <n v="51802.443607773399"/>
    <n v="4.7735214297313672E-2"/>
    <x v="0"/>
    <x v="2"/>
  </r>
  <r>
    <s v="Nicola River"/>
    <x v="19"/>
    <x v="18"/>
    <x v="74"/>
    <s v="Natural"/>
    <x v="2"/>
    <s v="Whole River"/>
    <n v="575"/>
    <n v="289"/>
    <n v="0.28598519112926757"/>
    <n v="1"/>
    <n v="2713"/>
    <n v="0.21194249907851087"/>
    <n v="2.6543723962562781E-5"/>
    <n v="3.4966845522710721"/>
    <n v="3.4966845522710721"/>
    <n v="8.7902282916082513"/>
    <n v="0.84789802223460042"/>
    <n v="1010.5418356063399"/>
    <n v="2929.0564451550895"/>
    <n v="5.3556177567999338E-2"/>
    <n v="4768"/>
    <n v="51803.443607773399"/>
    <n v="4.7735675037971867E-2"/>
    <x v="0"/>
    <x v="2"/>
  </r>
  <r>
    <s v="Nicola River"/>
    <x v="3"/>
    <x v="18"/>
    <x v="79"/>
    <s v="Natural"/>
    <x v="2"/>
    <s v="Whole River"/>
    <n v="575"/>
    <n v="289"/>
    <n v="0.28598519112926757"/>
    <n v="0"/>
    <n v="2713"/>
    <n v="0.21194249907851087"/>
    <n v="2.6543723962562781E-5"/>
    <n v="0"/>
    <n v="0"/>
    <n v="0"/>
    <s v="NA"/>
    <n v="1010.5418356063399"/>
    <n v="2929.1013382342812"/>
    <n v="5.3556587988992113E-2"/>
    <n v="4768"/>
    <n v="51804.443607773399"/>
    <n v="4.7736135774183078E-2"/>
    <x v="1"/>
    <x v="3"/>
  </r>
  <r>
    <s v="Nicola River"/>
    <x v="3"/>
    <x v="18"/>
    <x v="14"/>
    <s v="Natural"/>
    <x v="2"/>
    <s v="Whole River"/>
    <n v="575"/>
    <n v="289"/>
    <n v="0.28598519112926757"/>
    <n v="14"/>
    <n v="2713"/>
    <n v="0.21194249907851087"/>
    <n v="2.6543723962562781E-5"/>
    <n v="48.953583731795007"/>
    <n v="48.953583731795007"/>
    <n v="129.44610299965399"/>
    <n v="0.23241277685381748"/>
    <n v="1010.5418356063399"/>
    <n v="2929.146231313473"/>
    <n v="5.3556998406839744E-2"/>
    <n v="4768"/>
    <n v="51805.443607773399"/>
    <n v="4.7736596505947429E-2"/>
    <x v="1"/>
    <x v="3"/>
  </r>
  <r>
    <m/>
    <x v="3"/>
    <x v="1"/>
    <x v="15"/>
    <m/>
    <x v="1"/>
    <m/>
    <m/>
    <m/>
    <m/>
    <m/>
    <m/>
    <m/>
    <m/>
    <m/>
    <m/>
    <m/>
    <m/>
    <m/>
    <m/>
    <m/>
    <m/>
    <m/>
    <m/>
    <x v="1"/>
    <x v="3"/>
  </r>
  <r>
    <s v="Nicola River"/>
    <x v="22"/>
    <x v="19"/>
    <x v="83"/>
    <s v="Natural"/>
    <x v="0"/>
    <s v="Whole River"/>
    <n v="342"/>
    <n v="158"/>
    <n v="0.16894148893748273"/>
    <n v="4"/>
    <n v="1153"/>
    <n v="0.29661751951431048"/>
    <n v="1.1487932933773839E-4"/>
    <n v="23.676836431104327"/>
    <n v="23.676836431104327"/>
    <n v="120.53318642813251"/>
    <n v="0.46369204468321529"/>
    <n v="935.23503902862092"/>
    <n v="5247.3333493233868"/>
    <n v="7.7454839406981987E-2"/>
    <n v="3153"/>
    <n v="46721.380202020206"/>
    <n v="6.8554167484033993E-2"/>
    <x v="0"/>
    <x v="1"/>
  </r>
  <r>
    <s v="Nicola River"/>
    <x v="22"/>
    <x v="19"/>
    <x v="84"/>
    <s v="Natural"/>
    <x v="0"/>
    <s v="Whole River"/>
    <n v="342"/>
    <n v="158"/>
    <n v="0.16894148893748273"/>
    <n v="2"/>
    <n v="1153"/>
    <n v="0.29661751951431048"/>
    <n v="1.1487932933773839E-4"/>
    <n v="11.838418215552164"/>
    <n v="11.838418215552164"/>
    <n v="59.425809149120987"/>
    <n v="0.65116923488248468"/>
    <n v="935.23503902862092"/>
    <n v="5247.3333493233868"/>
    <n v="7.7454839406981987E-2"/>
    <n v="3153"/>
    <n v="46721.380202020206"/>
    <n v="6.8554167484033993E-2"/>
    <x v="0"/>
    <x v="1"/>
  </r>
  <r>
    <s v="Nicola River"/>
    <x v="21"/>
    <x v="19"/>
    <x v="80"/>
    <s v="Natural"/>
    <x v="0"/>
    <s v="Whole River"/>
    <n v="342"/>
    <n v="158"/>
    <n v="0.16894148893748273"/>
    <n v="73"/>
    <n v="1153"/>
    <n v="0.29661751951431048"/>
    <n v="1.1487932933773839E-4"/>
    <n v="432.10226486765396"/>
    <n v="432.10226486765396"/>
    <n v="3258.4879860957403"/>
    <n v="0.13210568866619263"/>
    <n v="935.23503902862092"/>
    <n v="5247.3333493233868"/>
    <n v="7.7454839406981987E-2"/>
    <n v="3153"/>
    <n v="46721.380202020206"/>
    <n v="6.8554167484033993E-2"/>
    <x v="0"/>
    <x v="0"/>
  </r>
  <r>
    <s v="Nicola River"/>
    <x v="21"/>
    <x v="19"/>
    <x v="81"/>
    <s v="Natural"/>
    <x v="0"/>
    <s v="Whole River"/>
    <n v="342"/>
    <n v="158"/>
    <n v="0.16894148893748273"/>
    <n v="51"/>
    <n v="1153"/>
    <n v="0.29661751951431048"/>
    <n v="1.1487932933773839E-4"/>
    <n v="301.87966449658018"/>
    <n v="301.87966449658018"/>
    <n v="2040.6379778771384"/>
    <n v="0.14964049075513947"/>
    <n v="935.23503902862092"/>
    <n v="5247.3333493233868"/>
    <n v="7.7454839406981987E-2"/>
    <n v="3153"/>
    <n v="46721.380202020206"/>
    <n v="6.8554167484033993E-2"/>
    <x v="0"/>
    <x v="0"/>
  </r>
  <r>
    <s v="Nicola River"/>
    <x v="3"/>
    <x v="19"/>
    <x v="82"/>
    <s v="Natural"/>
    <x v="0"/>
    <s v="Whole River"/>
    <n v="342"/>
    <n v="158"/>
    <n v="0.16894148893748273"/>
    <n v="3"/>
    <n v="1153"/>
    <n v="0.29661751951431048"/>
    <n v="1.1487932933773839E-4"/>
    <n v="17.757627323328244"/>
    <n v="17.757627323328244"/>
    <n v="89.769301772390421"/>
    <n v="0.53355474478958653"/>
    <n v="935.23503902862092"/>
    <n v="5247.3333493233868"/>
    <n v="7.7454839406981987E-2"/>
    <n v="3153"/>
    <n v="46721.380202020206"/>
    <n v="6.8554167484033993E-2"/>
    <x v="1"/>
    <x v="3"/>
  </r>
  <r>
    <s v="Nicola River"/>
    <x v="20"/>
    <x v="19"/>
    <x v="75"/>
    <s v="Natural"/>
    <x v="0"/>
    <s v="Whole River"/>
    <n v="342"/>
    <n v="158"/>
    <n v="0.16894148893748273"/>
    <n v="1"/>
    <n v="1153"/>
    <n v="0.29661751951431048"/>
    <n v="1.1487932933773839E-4"/>
    <n v="5.9192091077760818"/>
    <n v="5.9192091077760818"/>
    <n v="29.50270855832418"/>
    <n v="0.91762927850375375"/>
    <n v="935.23503902862092"/>
    <n v="5247.3333493233868"/>
    <n v="7.7454839406981987E-2"/>
    <n v="3153"/>
    <n v="46721.380202020206"/>
    <n v="6.8554167484033993E-2"/>
    <x v="0"/>
    <x v="2"/>
  </r>
  <r>
    <s v="Nicola River"/>
    <x v="20"/>
    <x v="19"/>
    <x v="76"/>
    <s v="Natural"/>
    <x v="0"/>
    <s v="Whole River"/>
    <n v="342"/>
    <n v="158"/>
    <n v="0.16894148893748273"/>
    <n v="1"/>
    <n v="1153"/>
    <n v="0.29661751951431048"/>
    <n v="1.1487932933773839E-4"/>
    <n v="5.9192091077760818"/>
    <n v="5.9192091077760818"/>
    <n v="29.50270855832418"/>
    <n v="0.91762927850375375"/>
    <n v="935.23503902862092"/>
    <n v="5247.3333493233868"/>
    <n v="7.7454839406981987E-2"/>
    <n v="3153"/>
    <n v="46721.380202020206"/>
    <n v="6.8554167484033993E-2"/>
    <x v="0"/>
    <x v="2"/>
  </r>
  <r>
    <s v="Nicola River"/>
    <x v="3"/>
    <x v="19"/>
    <x v="85"/>
    <s v="Natural"/>
    <x v="0"/>
    <s v="Whole River"/>
    <n v="342"/>
    <n v="158"/>
    <n v="0.16894148893748273"/>
    <n v="3"/>
    <n v="1153"/>
    <n v="0.29661751951431048"/>
    <n v="1.1487932933773839E-4"/>
    <n v="17.757627323328244"/>
    <n v="17.757627323328244"/>
    <n v="89.769301772390421"/>
    <n v="0.53355474478958653"/>
    <n v="935.23503902862092"/>
    <n v="5247.3333493233868"/>
    <n v="7.7454839406981987E-2"/>
    <n v="3153"/>
    <n v="46721.380202020206"/>
    <n v="6.8554167484033993E-2"/>
    <x v="1"/>
    <x v="3"/>
  </r>
  <r>
    <s v="Nicola River"/>
    <x v="3"/>
    <x v="19"/>
    <x v="14"/>
    <s v="Natural"/>
    <x v="0"/>
    <s v="Whole River"/>
    <n v="342"/>
    <n v="158"/>
    <n v="0.16894148893748273"/>
    <n v="20"/>
    <n v="1153"/>
    <n v="0.29661751951431048"/>
    <n v="1.1487932933773839E-4"/>
    <n v="118.38418215552164"/>
    <n v="118.38418215552164"/>
    <n v="669.92865733628366"/>
    <n v="0.21863545956351474"/>
    <n v="935.23503902862092"/>
    <n v="5247.3333493233868"/>
    <n v="7.7454839406981987E-2"/>
    <n v="3153"/>
    <n v="46721.380202020206"/>
    <n v="6.8554167484033993E-2"/>
    <x v="1"/>
    <x v="3"/>
  </r>
  <r>
    <m/>
    <x v="3"/>
    <x v="1"/>
    <x v="15"/>
    <m/>
    <x v="1"/>
    <m/>
    <m/>
    <m/>
    <m/>
    <m/>
    <m/>
    <m/>
    <m/>
    <m/>
    <m/>
    <m/>
    <m/>
    <m/>
    <m/>
    <m/>
    <m/>
    <m/>
    <m/>
    <x v="1"/>
    <x v="3"/>
  </r>
  <r>
    <s v="Nicola River"/>
    <x v="22"/>
    <x v="19"/>
    <x v="83"/>
    <s v="Natural"/>
    <x v="2"/>
    <s v="Whole River"/>
    <n v="593"/>
    <n v="303"/>
    <n v="0.18438544115748631"/>
    <n v="0"/>
    <n v="1796"/>
    <n v="0.33017817371937641"/>
    <n v="7.8747945397947925E-5"/>
    <n v="0"/>
    <n v="0"/>
    <n v="0"/>
    <s v="NA"/>
    <n v="1643.2967706013364"/>
    <n v="9576.5592590219294"/>
    <n v="5.9550957454364339E-2"/>
    <n v="4977"/>
    <n v="70001.923114925376"/>
    <n v="5.3160290421357094E-2"/>
    <x v="0"/>
    <x v="1"/>
  </r>
  <r>
    <s v="Nicola River"/>
    <x v="22"/>
    <x v="19"/>
    <x v="84"/>
    <s v="Natural"/>
    <x v="2"/>
    <s v="Whole River"/>
    <n v="593"/>
    <n v="303"/>
    <n v="0.18438544115748631"/>
    <n v="2"/>
    <n v="1796"/>
    <n v="0.33017817371937641"/>
    <n v="7.8747945397947925E-5"/>
    <n v="10.846843370305852"/>
    <n v="10.888561998653183"/>
    <n v="48.567553386920601"/>
    <n v="0.64249498803693095"/>
    <n v="1643.2967706013364"/>
    <n v="9576.5592590219294"/>
    <n v="5.9550957454364339E-2"/>
    <n v="4977"/>
    <n v="70001.923114925376"/>
    <n v="5.3160290421357094E-2"/>
    <x v="0"/>
    <x v="1"/>
  </r>
  <r>
    <s v="Nicola River"/>
    <x v="21"/>
    <x v="19"/>
    <x v="80"/>
    <s v="Natural"/>
    <x v="2"/>
    <s v="Whole River"/>
    <n v="593"/>
    <n v="303"/>
    <n v="0.18438544115748631"/>
    <n v="119"/>
    <n v="1796"/>
    <n v="0.33017817371937641"/>
    <n v="7.8747945397947925E-5"/>
    <n v="645.38718053319815"/>
    <n v="647.86943891986425"/>
    <n v="4342.0718648814391"/>
    <n v="0.1021005705278646"/>
    <n v="1643.2967706013364"/>
    <n v="9576.5592590219294"/>
    <n v="5.9550957454364339E-2"/>
    <n v="4977"/>
    <n v="70001.923114925376"/>
    <n v="5.3160290421357094E-2"/>
    <x v="0"/>
    <x v="0"/>
  </r>
  <r>
    <s v="Nicola River"/>
    <x v="21"/>
    <x v="19"/>
    <x v="81"/>
    <s v="Natural"/>
    <x v="2"/>
    <s v="Whole River"/>
    <n v="593"/>
    <n v="303"/>
    <n v="0.18438544115748631"/>
    <n v="121"/>
    <n v="1796"/>
    <n v="0.33017817371937641"/>
    <n v="7.8747945397947925E-5"/>
    <n v="656.23402390350407"/>
    <n v="658.7580009185175"/>
    <n v="4440.2907836823651"/>
    <n v="0.10154229208142994"/>
    <n v="1643.2967706013364"/>
    <n v="9576.5592590219294"/>
    <n v="5.9550957454364339E-2"/>
    <n v="4977"/>
    <n v="70001.923114925376"/>
    <n v="5.3160290421357094E-2"/>
    <x v="0"/>
    <x v="0"/>
  </r>
  <r>
    <s v="Nicola River"/>
    <x v="3"/>
    <x v="19"/>
    <x v="82"/>
    <s v="Natural"/>
    <x v="2"/>
    <s v="Whole River"/>
    <n v="593"/>
    <n v="303"/>
    <n v="0.18438544115748631"/>
    <n v="11"/>
    <n v="1796"/>
    <n v="0.33017817371937641"/>
    <n v="7.8747945397947925E-5"/>
    <n v="59.657638536682185"/>
    <n v="59.887090992592505"/>
    <n v="277.44819315744678"/>
    <n v="0.27920609333490487"/>
    <n v="1643.2967706013364"/>
    <n v="9576.5592590219294"/>
    <n v="5.9550957454364339E-2"/>
    <n v="4977"/>
    <n v="70001.923114925376"/>
    <n v="5.3160290421357094E-2"/>
    <x v="1"/>
    <x v="3"/>
  </r>
  <r>
    <s v="Nicola River"/>
    <x v="20"/>
    <x v="19"/>
    <x v="75"/>
    <s v="Natural"/>
    <x v="2"/>
    <s v="Whole River"/>
    <n v="593"/>
    <n v="303"/>
    <n v="0.18438544115748631"/>
    <n v="1"/>
    <n v="1796"/>
    <n v="0.33017817371937641"/>
    <n v="7.8747945397947925E-5"/>
    <n v="5.4234216851529258"/>
    <n v="5.4442809993265913"/>
    <n v="24.179467102254407"/>
    <n v="0.90667155176029457"/>
    <n v="1643.2967706013364"/>
    <n v="9576.5592590219294"/>
    <n v="5.9550957454364339E-2"/>
    <n v="4977"/>
    <n v="70001.923114925376"/>
    <n v="5.3160290421357094E-2"/>
    <x v="0"/>
    <x v="2"/>
  </r>
  <r>
    <s v="Nicola River"/>
    <x v="20"/>
    <x v="19"/>
    <x v="76"/>
    <s v="Natural"/>
    <x v="2"/>
    <s v="Whole River"/>
    <n v="593"/>
    <n v="303"/>
    <n v="0.18438544115748631"/>
    <n v="1"/>
    <n v="1796"/>
    <n v="0.33017817371937641"/>
    <n v="7.8747945397947925E-5"/>
    <n v="5.4234216851529258"/>
    <n v="5.4442809993265913"/>
    <n v="24.179467102254407"/>
    <n v="0.90667155176029457"/>
    <n v="1643.2967706013364"/>
    <n v="9576.5592590219294"/>
    <n v="5.9550957454364339E-2"/>
    <n v="4977"/>
    <n v="70001.923114925376"/>
    <n v="5.3160290421357094E-2"/>
    <x v="0"/>
    <x v="2"/>
  </r>
  <r>
    <s v="Nicola River"/>
    <x v="3"/>
    <x v="19"/>
    <x v="85"/>
    <s v="Natural"/>
    <x v="2"/>
    <s v="Whole River"/>
    <n v="593"/>
    <n v="303"/>
    <n v="0.18438544115748631"/>
    <n v="5"/>
    <n v="1796"/>
    <n v="0.33017817371937641"/>
    <n v="7.8747945397947925E-5"/>
    <n v="27.117108425764627"/>
    <n v="27.221404996632952"/>
    <n v="122.98352733538991"/>
    <n v="0.40895930577658862"/>
    <n v="1643.2967706013364"/>
    <n v="9576.5592590219294"/>
    <n v="5.9550957454364339E-2"/>
    <n v="4977"/>
    <n v="70001.923114925376"/>
    <n v="5.3160290421357094E-2"/>
    <x v="1"/>
    <x v="3"/>
  </r>
  <r>
    <s v="Nicola River"/>
    <x v="3"/>
    <x v="19"/>
    <x v="14"/>
    <s v="Natural"/>
    <x v="2"/>
    <s v="Whole River"/>
    <n v="593"/>
    <n v="303"/>
    <n v="0.18438544115748631"/>
    <n v="42"/>
    <n v="1796"/>
    <n v="0.33017817371937641"/>
    <n v="7.8747945397947925E-5"/>
    <n v="227.78371077642288"/>
    <n v="227.78371077642288"/>
    <n v="1195.1587343512347"/>
    <n v="0.15177146672157893"/>
    <n v="1643.2967706013364"/>
    <n v="9576.5592590219294"/>
    <n v="5.9550957454364339E-2"/>
    <n v="4977"/>
    <n v="70001.923114925376"/>
    <n v="5.3160290421357094E-2"/>
    <x v="1"/>
    <x v="3"/>
  </r>
  <r>
    <s v="Nicola River"/>
    <x v="3"/>
    <x v="19"/>
    <x v="12"/>
    <s v="Natural"/>
    <x v="2"/>
    <s v="Whole River"/>
    <n v="593"/>
    <n v="303"/>
    <n v="0.18438544115748631"/>
    <n v="1"/>
    <n v="1796"/>
    <n v="0.33017817371937641"/>
    <n v="7.8747945397947925E-5"/>
    <n v="5.4234216851529258"/>
    <m/>
    <n v="24.179467102254407"/>
    <n v="0.90667155176029457"/>
    <n v="1643.2967706013364"/>
    <n v="9576.5592590219294"/>
    <n v="5.9550957454364339E-2"/>
    <n v="4977"/>
    <n v="70001.923114925376"/>
    <n v="5.3160290421357094E-2"/>
    <x v="1"/>
    <x v="3"/>
  </r>
  <r>
    <m/>
    <x v="3"/>
    <x v="1"/>
    <x v="15"/>
    <m/>
    <x v="1"/>
    <m/>
    <m/>
    <m/>
    <m/>
    <m/>
    <m/>
    <m/>
    <m/>
    <m/>
    <m/>
    <m/>
    <m/>
    <m/>
    <m/>
    <m/>
    <m/>
    <m/>
    <m/>
    <x v="1"/>
    <x v="3"/>
  </r>
  <r>
    <s v="Nicola River"/>
    <x v="23"/>
    <x v="20"/>
    <x v="86"/>
    <s v="Natural"/>
    <x v="0"/>
    <s v="Whole River"/>
    <n v="24"/>
    <n v="24"/>
    <n v="0.33233532934131732"/>
    <n v="1"/>
    <n v="222"/>
    <n v="0.10810810810810811"/>
    <n v="2.9129739819647768E-4"/>
    <n v="3.0090090090090094"/>
    <n v="3.0090090090090094"/>
    <n v="6.9266955731679856"/>
    <n v="0.87466059740095692"/>
    <n v="72.216216216216225"/>
    <n v="304.48804467752905"/>
    <n v="0.24162974352213409"/>
    <n v="668"/>
    <n v="15312.666666666666"/>
    <n v="0.18524604811503451"/>
    <x v="0"/>
    <x v="1"/>
  </r>
  <r>
    <s v="Nicola River"/>
    <x v="3"/>
    <x v="20"/>
    <x v="87"/>
    <s v="Natural"/>
    <x v="0"/>
    <s v="Whole River"/>
    <n v="24"/>
    <n v="24"/>
    <n v="0.33233532934131732"/>
    <n v="0"/>
    <n v="222"/>
    <n v="0.10810810810810811"/>
    <n v="2.9129739819647768E-4"/>
    <n v="0"/>
    <n v="0"/>
    <n v="0"/>
    <s v="NA"/>
    <n v="72.216216216216225"/>
    <n v="304.48804467752905"/>
    <n v="0.24162974352213409"/>
    <n v="668"/>
    <n v="15312.666666666666"/>
    <n v="0.18524604811503451"/>
    <x v="1"/>
    <x v="3"/>
  </r>
  <r>
    <s v="Nicola River"/>
    <x v="22"/>
    <x v="20"/>
    <x v="83"/>
    <s v="Natural"/>
    <x v="0"/>
    <s v="Whole River"/>
    <n v="24"/>
    <n v="24"/>
    <n v="0.33233532934131732"/>
    <n v="4"/>
    <n v="222"/>
    <n v="0.10810810810810811"/>
    <n v="2.9129739819647768E-4"/>
    <n v="12.036036036036037"/>
    <n v="12.036036036036037"/>
    <n v="34.050283223453796"/>
    <n v="0.48481593401762174"/>
    <n v="72.216216216216225"/>
    <n v="304.48804467752905"/>
    <n v="0.24162974352213409"/>
    <n v="668"/>
    <n v="15312.666666666666"/>
    <n v="0.18524604811503451"/>
    <x v="0"/>
    <x v="0"/>
  </r>
  <r>
    <s v="Nicola River"/>
    <x v="22"/>
    <x v="20"/>
    <x v="84"/>
    <s v="Natural"/>
    <x v="0"/>
    <s v="Whole River"/>
    <n v="24"/>
    <n v="24"/>
    <n v="0.33233532934131732"/>
    <n v="14"/>
    <n v="222"/>
    <n v="0.10810810810810811"/>
    <n v="2.9129739819647768E-4"/>
    <n v="42.126126126126131"/>
    <n v="42.126126126126131"/>
    <n v="193.18350214120991"/>
    <n v="0.32993887843651526"/>
    <n v="72.216216216216225"/>
    <n v="304.48804467752905"/>
    <n v="0.24162974352213409"/>
    <n v="668"/>
    <n v="15312.666666666666"/>
    <n v="0.18524604811503451"/>
    <x v="0"/>
    <x v="0"/>
  </r>
  <r>
    <s v="Nicola River"/>
    <x v="21"/>
    <x v="20"/>
    <x v="80"/>
    <s v="Natural"/>
    <x v="0"/>
    <s v="Whole River"/>
    <n v="24"/>
    <n v="24"/>
    <n v="0.33233532934131732"/>
    <n v="2"/>
    <n v="222"/>
    <n v="0.10810810810810811"/>
    <n v="2.9129739819647768E-4"/>
    <n v="6.0180180180180187"/>
    <n v="6.0180180180180187"/>
    <n v="14.910641301466281"/>
    <n v="0.64164479799978558"/>
    <n v="72.216216216216225"/>
    <n v="304.48804467752905"/>
    <n v="0.24162974352213409"/>
    <n v="668"/>
    <n v="15312.666666666666"/>
    <n v="0.18524604811503451"/>
    <x v="0"/>
    <x v="2"/>
  </r>
  <r>
    <s v="Nicola River"/>
    <x v="21"/>
    <x v="20"/>
    <x v="81"/>
    <s v="Natural"/>
    <x v="0"/>
    <s v="Whole River"/>
    <n v="24"/>
    <n v="24"/>
    <n v="0.33233532934131732"/>
    <n v="1"/>
    <n v="222"/>
    <n v="0.10810810810810811"/>
    <n v="2.9129739819647768E-4"/>
    <n v="3.0090090090090094"/>
    <n v="3.0090090090090094"/>
    <n v="6.9266955731679856"/>
    <n v="0.87466059740095692"/>
    <n v="72.216216216216225"/>
    <n v="304.48804467752905"/>
    <n v="0.24162974352213409"/>
    <n v="668"/>
    <n v="15312.666666666666"/>
    <n v="0.18524604811503451"/>
    <x v="0"/>
    <x v="2"/>
  </r>
  <r>
    <s v="Nicola River"/>
    <x v="3"/>
    <x v="20"/>
    <x v="14"/>
    <s v="Natural"/>
    <x v="0"/>
    <s v="Whole River"/>
    <n v="24"/>
    <n v="24"/>
    <n v="0.33233532934131732"/>
    <n v="2"/>
    <n v="222"/>
    <n v="0.10810810810810811"/>
    <n v="2.9129739819647768E-4"/>
    <n v="6.0180180180180187"/>
    <n v="6.0180180180180187"/>
    <n v="14.910641301466281"/>
    <n v="0.64164479799978558"/>
    <n v="72.216216216216225"/>
    <n v="304.48804467752905"/>
    <n v="0.24162974352213409"/>
    <n v="668"/>
    <n v="15312.666666666666"/>
    <n v="0.18524604811503451"/>
    <x v="1"/>
    <x v="3"/>
  </r>
  <r>
    <m/>
    <x v="3"/>
    <x v="1"/>
    <x v="15"/>
    <m/>
    <x v="1"/>
    <m/>
    <m/>
    <m/>
    <m/>
    <m/>
    <m/>
    <m/>
    <m/>
    <m/>
    <m/>
    <m/>
    <m/>
    <m/>
    <m/>
    <m/>
    <m/>
    <m/>
    <m/>
    <x v="2"/>
    <x v="3"/>
  </r>
  <r>
    <s v="Nicola River"/>
    <x v="23"/>
    <x v="20"/>
    <x v="86"/>
    <s v="Natural"/>
    <x v="2"/>
    <s v="Whole River"/>
    <n v="31"/>
    <n v="31"/>
    <n v="0.2491467576791809"/>
    <n v="0"/>
    <n v="219"/>
    <n v="0.14155251141552511"/>
    <n v="4.1853316754933472E-4"/>
    <n v="0"/>
    <n v="0"/>
    <n v="0"/>
    <s v="NA"/>
    <n v="124.42465753424656"/>
    <n v="791.8675831618591"/>
    <n v="0.22616210005740106"/>
    <n v="879"/>
    <n v="23880"/>
    <n v="0.17580381135000553"/>
    <x v="0"/>
    <x v="1"/>
  </r>
  <r>
    <s v="Nicola River"/>
    <x v="3"/>
    <x v="20"/>
    <x v="87"/>
    <s v="Natural"/>
    <x v="2"/>
    <s v="Whole River"/>
    <n v="31"/>
    <n v="31"/>
    <n v="0.2491467576791809"/>
    <n v="1"/>
    <n v="219"/>
    <n v="0.14155251141552511"/>
    <n v="4.1853316754933472E-4"/>
    <n v="4.0136986301369859"/>
    <n v="4.0136986301369859"/>
    <n v="13.538787663288854"/>
    <n v="0.91673777722616856"/>
    <n v="124.42465753424656"/>
    <n v="791.8675831618591"/>
    <n v="0.22616210005740106"/>
    <n v="879"/>
    <n v="23880"/>
    <n v="0.17580381135000553"/>
    <x v="1"/>
    <x v="3"/>
  </r>
  <r>
    <s v="Nicola River"/>
    <x v="22"/>
    <x v="20"/>
    <x v="83"/>
    <s v="Natural"/>
    <x v="2"/>
    <s v="Whole River"/>
    <n v="31"/>
    <n v="31"/>
    <n v="0.2491467576791809"/>
    <n v="10"/>
    <n v="219"/>
    <n v="0.14155251141552511"/>
    <n v="4.1853316754933472E-4"/>
    <n v="40.136986301369859"/>
    <n v="40.136986301369859"/>
    <n v="209.54821220475878"/>
    <n v="0.36065937000373927"/>
    <n v="124.42465753424656"/>
    <n v="791.8675831618591"/>
    <n v="0.22616210005740106"/>
    <n v="879"/>
    <n v="23880"/>
    <n v="0.17580381135000553"/>
    <x v="0"/>
    <x v="0"/>
  </r>
  <r>
    <s v="Nicola River"/>
    <x v="22"/>
    <x v="20"/>
    <x v="84"/>
    <s v="Natural"/>
    <x v="2"/>
    <s v="Whole River"/>
    <n v="31"/>
    <n v="31"/>
    <n v="0.2491467576791809"/>
    <n v="15"/>
    <n v="219"/>
    <n v="0.14155251141552511"/>
    <n v="4.1853316754933472E-4"/>
    <n v="60.205479452054789"/>
    <n v="60.205479452054789"/>
    <n v="376.12259795036334"/>
    <n v="0.32212816178521353"/>
    <n v="124.42465753424656"/>
    <n v="791.8675831618591"/>
    <n v="0.22616210005740106"/>
    <n v="879"/>
    <n v="23880"/>
    <n v="0.17580381135000553"/>
    <x v="0"/>
    <x v="0"/>
  </r>
  <r>
    <s v="Nicola River"/>
    <x v="21"/>
    <x v="20"/>
    <x v="80"/>
    <s v="Natural"/>
    <x v="2"/>
    <s v="Whole River"/>
    <n v="31"/>
    <n v="31"/>
    <n v="0.2491467576791809"/>
    <n v="1"/>
    <n v="219"/>
    <n v="0.14155251141552511"/>
    <n v="4.1853316754933472E-4"/>
    <n v="4.0136986301369859"/>
    <n v="4.0136986301369859"/>
    <n v="13.538787663288854"/>
    <n v="0.91673777722616856"/>
    <n v="124.42465753424656"/>
    <n v="791.8675831618591"/>
    <n v="0.22616210005740106"/>
    <n v="879"/>
    <n v="23880"/>
    <n v="0.17580381135000553"/>
    <x v="0"/>
    <x v="2"/>
  </r>
  <r>
    <s v="Nicola River"/>
    <x v="21"/>
    <x v="20"/>
    <x v="81"/>
    <s v="Natural"/>
    <x v="2"/>
    <s v="Whole River"/>
    <n v="31"/>
    <n v="31"/>
    <n v="0.2491467576791809"/>
    <n v="1"/>
    <n v="219"/>
    <n v="0.14155251141552511"/>
    <n v="4.1853316754933472E-4"/>
    <n v="4.0136986301369859"/>
    <n v="4.0136986301369859"/>
    <n v="13.538787663288854"/>
    <n v="0.91673777722616856"/>
    <n v="124.42465753424656"/>
    <n v="791.8675831618591"/>
    <n v="0.22616210005740106"/>
    <n v="879"/>
    <n v="23880"/>
    <n v="0.17580381135000553"/>
    <x v="0"/>
    <x v="2"/>
  </r>
  <r>
    <s v="Nicola River"/>
    <x v="3"/>
    <x v="20"/>
    <x v="14"/>
    <s v="Natural"/>
    <x v="2"/>
    <s v="Whole River"/>
    <n v="31"/>
    <n v="31"/>
    <n v="0.2491467576791809"/>
    <n v="3"/>
    <n v="219"/>
    <n v="0.14155251141552511"/>
    <n v="4.1853316754933472E-4"/>
    <n v="12.041095890410958"/>
    <n v="12.041095890410958"/>
    <n v="45.560385361324578"/>
    <n v="0.56056719585265413"/>
    <n v="124.42465753424656"/>
    <n v="791.8675831618591"/>
    <n v="0.22616210005740106"/>
    <n v="879"/>
    <n v="23880"/>
    <n v="0.17580381135000553"/>
    <x v="1"/>
    <x v="3"/>
  </r>
  <r>
    <m/>
    <x v="3"/>
    <x v="1"/>
    <x v="15"/>
    <m/>
    <x v="1"/>
    <m/>
    <m/>
    <m/>
    <m/>
    <m/>
    <m/>
    <m/>
    <m/>
    <m/>
    <m/>
    <m/>
    <m/>
    <m/>
    <m/>
    <m/>
    <m/>
    <m/>
    <m/>
    <x v="1"/>
    <x v="3"/>
  </r>
  <r>
    <s v="Nicola River"/>
    <x v="3"/>
    <x v="21"/>
    <x v="88"/>
    <s v="Natural"/>
    <x v="0"/>
    <s v="Whole River"/>
    <n v="30"/>
    <n v="26"/>
    <n v="0.35987228038909935"/>
    <n v="1"/>
    <n v="1864"/>
    <n v="1.6094420600858368E-2"/>
    <n v="4.9704489478784609E-6"/>
    <n v="2.7787636183558924"/>
    <n v="2.7787636183558924"/>
    <n v="5.2353221515166837"/>
    <n v="0.82341751612098235"/>
    <n v="72.247854077253209"/>
    <n v="120.58180549055511"/>
    <n v="0.15199032339576443"/>
    <n v="4489"/>
    <n v="80381.379609456955"/>
    <n v="6.3157964167243244E-2"/>
    <x v="1"/>
    <x v="3"/>
  </r>
  <r>
    <s v="Nicola River"/>
    <x v="3"/>
    <x v="21"/>
    <x v="89"/>
    <s v="Natural"/>
    <x v="0"/>
    <s v="Whole River"/>
    <n v="30"/>
    <n v="26"/>
    <n v="0.35987228038909935"/>
    <n v="0"/>
    <n v="1864"/>
    <n v="1.6094420600858368E-2"/>
    <n v="4.9704489478784609E-6"/>
    <n v="0"/>
    <n v="0"/>
    <n v="0"/>
    <s v="NA"/>
    <n v="72.247854077253209"/>
    <n v="120.58180549055511"/>
    <n v="0.15199032339576443"/>
    <n v="4489"/>
    <n v="80381.379609456955"/>
    <n v="6.3157964167243244E-2"/>
    <x v="1"/>
    <x v="3"/>
  </r>
  <r>
    <s v="Nicola River"/>
    <x v="3"/>
    <x v="21"/>
    <x v="90"/>
    <s v="Natural"/>
    <x v="0"/>
    <s v="Whole River"/>
    <n v="30"/>
    <n v="26"/>
    <n v="0.35987228038909935"/>
    <n v="0"/>
    <n v="1864"/>
    <n v="1.6094420600858368E-2"/>
    <n v="4.9704489478784609E-6"/>
    <n v="0"/>
    <n v="0"/>
    <n v="0"/>
    <s v="NA"/>
    <n v="72.247854077253209"/>
    <n v="120.58180549055511"/>
    <n v="0.15199032339576443"/>
    <n v="4489"/>
    <n v="80381.379609456955"/>
    <n v="6.3157964167243244E-2"/>
    <x v="1"/>
    <x v="3"/>
  </r>
  <r>
    <s v="Nicola River"/>
    <x v="3"/>
    <x v="21"/>
    <x v="91"/>
    <s v="Natural"/>
    <x v="0"/>
    <s v="Whole River"/>
    <n v="30"/>
    <n v="26"/>
    <n v="0.35987228038909935"/>
    <n v="0"/>
    <n v="1864"/>
    <n v="1.6094420600858368E-2"/>
    <n v="4.9704489478784609E-6"/>
    <n v="0"/>
    <n v="0"/>
    <n v="0"/>
    <s v="NA"/>
    <n v="72.247854077253209"/>
    <n v="120.58180549055511"/>
    <n v="0.15199032339576443"/>
    <n v="4489"/>
    <n v="80381.379609456955"/>
    <n v="6.3157964167243244E-2"/>
    <x v="1"/>
    <x v="3"/>
  </r>
  <r>
    <s v="Nicola River"/>
    <x v="3"/>
    <x v="21"/>
    <x v="92"/>
    <s v="Natural"/>
    <x v="0"/>
    <s v="Whole River"/>
    <n v="30"/>
    <n v="26"/>
    <n v="0.35987228038909935"/>
    <n v="0"/>
    <n v="1864"/>
    <n v="1.6094420600858368E-2"/>
    <n v="4.9704489478784609E-6"/>
    <n v="0"/>
    <n v="0"/>
    <n v="0"/>
    <s v="NA"/>
    <n v="72.247854077253209"/>
    <n v="120.58180549055511"/>
    <n v="0.15199032339576443"/>
    <n v="4489"/>
    <n v="80381.379609456955"/>
    <n v="6.3157964167243244E-2"/>
    <x v="1"/>
    <x v="3"/>
  </r>
  <r>
    <s v="Nicola River"/>
    <x v="23"/>
    <x v="21"/>
    <x v="86"/>
    <s v="Natural"/>
    <x v="0"/>
    <s v="Whole River"/>
    <n v="30"/>
    <n v="26"/>
    <n v="0.35987228038909935"/>
    <n v="20"/>
    <n v="1864"/>
    <n v="1.6094420600858368E-2"/>
    <n v="4.9704489478784609E-6"/>
    <n v="55.575272367117847"/>
    <n v="55.575272367117847"/>
    <n v="172.48911475579362"/>
    <n v="0.23631933009890241"/>
    <n v="72.247854077253209"/>
    <n v="120.58180549055511"/>
    <n v="0.15199032339576443"/>
    <n v="4489"/>
    <n v="80381.379609456955"/>
    <n v="6.3157964167243244E-2"/>
    <x v="0"/>
    <x v="0"/>
  </r>
  <r>
    <s v="Nicola River"/>
    <x v="23"/>
    <x v="21"/>
    <x v="93"/>
    <s v="Natural"/>
    <x v="0"/>
    <s v="Whole River"/>
    <n v="30"/>
    <n v="26"/>
    <n v="0.35987228038909935"/>
    <n v="3"/>
    <n v="1864"/>
    <n v="1.6094420600858368E-2"/>
    <n v="4.9704489478784609E-6"/>
    <n v="8.3362908550676771"/>
    <n v="8.3362908550676771"/>
    <n v="16.776219166004683"/>
    <n v="0.49133102306108123"/>
    <n v="72.247854077253209"/>
    <n v="120.58180549055511"/>
    <n v="0.15199032339576443"/>
    <n v="4489"/>
    <n v="80381.379609456955"/>
    <n v="6.3157964167243244E-2"/>
    <x v="0"/>
    <x v="0"/>
  </r>
  <r>
    <s v="Nicola River"/>
    <x v="3"/>
    <x v="21"/>
    <x v="14"/>
    <s v="Natural"/>
    <x v="0"/>
    <s v="Whole River"/>
    <n v="30"/>
    <n v="26"/>
    <n v="0.35987228038909935"/>
    <n v="2"/>
    <n v="1864"/>
    <n v="1.6094420600858368E-2"/>
    <n v="4.9704489478784609E-6"/>
    <n v="5.5575272367117847"/>
    <n v="5.5575272367117847"/>
    <n v="10.827395206851579"/>
    <n v="0.59208000483920975"/>
    <n v="72.247854077253209"/>
    <n v="120.58180549055511"/>
    <n v="0.15199032339576443"/>
    <n v="4489"/>
    <n v="80381.379609456955"/>
    <n v="6.3157964167243244E-2"/>
    <x v="1"/>
    <x v="3"/>
  </r>
  <r>
    <m/>
    <x v="3"/>
    <x v="1"/>
    <x v="15"/>
    <m/>
    <x v="1"/>
    <m/>
    <m/>
    <m/>
    <m/>
    <m/>
    <m/>
    <m/>
    <m/>
    <m/>
    <m/>
    <m/>
    <m/>
    <m/>
    <m/>
    <m/>
    <m/>
    <m/>
    <m/>
    <x v="1"/>
    <x v="3"/>
  </r>
  <r>
    <s v="Nicola River"/>
    <x v="3"/>
    <x v="21"/>
    <x v="88"/>
    <s v="Natural"/>
    <x v="2"/>
    <s v="Whole River"/>
    <n v="53"/>
    <n v="51"/>
    <n v="0.42374935087415616"/>
    <n v="0"/>
    <n v="2256"/>
    <n v="2.3492907801418439E-2"/>
    <n v="5.6933642106291904E-6"/>
    <n v="0"/>
    <n v="0"/>
    <n v="0"/>
    <s v="NA"/>
    <n v="120.35416666666666"/>
    <n v="196.05159982381488"/>
    <n v="0.11633866211177209"/>
    <n v="5123"/>
    <n v="85365.302374312727"/>
    <n v="5.703170241603548E-2"/>
    <x v="1"/>
    <x v="3"/>
  </r>
  <r>
    <s v="Nicola River"/>
    <x v="3"/>
    <x v="21"/>
    <x v="89"/>
    <s v="Natural"/>
    <x v="2"/>
    <s v="Whole River"/>
    <n v="53"/>
    <n v="51"/>
    <n v="0.42374935087415616"/>
    <n v="1"/>
    <n v="2256"/>
    <n v="2.3492907801418439E-2"/>
    <n v="5.6933642106291904E-6"/>
    <n v="2.3598856209150325"/>
    <n v="2.3598856209150325"/>
    <n v="3.3279851578286141"/>
    <n v="0.77303603023566569"/>
    <n v="120.35416666666666"/>
    <n v="196.05159982381488"/>
    <n v="0.11633866211177209"/>
    <n v="5123"/>
    <n v="85365.302374312727"/>
    <n v="5.703170241603548E-2"/>
    <x v="1"/>
    <x v="3"/>
  </r>
  <r>
    <s v="Nicola River"/>
    <x v="3"/>
    <x v="21"/>
    <x v="90"/>
    <s v="Natural"/>
    <x v="2"/>
    <s v="Whole River"/>
    <n v="53"/>
    <n v="51"/>
    <n v="0.42374935087415616"/>
    <n v="2"/>
    <n v="2256"/>
    <n v="2.3492907801418439E-2"/>
    <n v="5.6933642106291904E-6"/>
    <n v="4.719771241830065"/>
    <n v="4.719771241830065"/>
    <n v="6.8067212574671592"/>
    <n v="0.55277454189953168"/>
    <n v="120.35416666666666"/>
    <n v="196.05159982381488"/>
    <n v="0.11633866211177209"/>
    <n v="5123"/>
    <n v="85365.302374312727"/>
    <n v="5.703170241603548E-2"/>
    <x v="1"/>
    <x v="3"/>
  </r>
  <r>
    <s v="Nicola River"/>
    <x v="3"/>
    <x v="21"/>
    <x v="91"/>
    <s v="Natural"/>
    <x v="2"/>
    <s v="Whole River"/>
    <n v="53"/>
    <n v="51"/>
    <n v="0.42374935087415616"/>
    <n v="1"/>
    <n v="2256"/>
    <n v="2.3492907801418439E-2"/>
    <n v="5.6933642106291904E-6"/>
    <n v="2.3598856209150325"/>
    <n v="2.3598856209150325"/>
    <n v="3.3279851578286141"/>
    <n v="0.77303603023566569"/>
    <n v="120.35416666666666"/>
    <n v="196.05159982381488"/>
    <n v="0.11633866211177209"/>
    <n v="5123"/>
    <n v="85365.302374312727"/>
    <n v="5.703170241603548E-2"/>
    <x v="1"/>
    <x v="3"/>
  </r>
  <r>
    <s v="Nicola River"/>
    <x v="3"/>
    <x v="21"/>
    <x v="92"/>
    <s v="Natural"/>
    <x v="2"/>
    <s v="Whole River"/>
    <n v="53"/>
    <n v="51"/>
    <n v="0.42374935087415616"/>
    <n v="2"/>
    <n v="2256"/>
    <n v="2.3492907801418439E-2"/>
    <n v="5.6933642106291904E-6"/>
    <n v="4.719771241830065"/>
    <n v="4.719771241830065"/>
    <n v="6.8067212574671592"/>
    <n v="0.55277454189953168"/>
    <n v="120.35416666666666"/>
    <n v="196.05159982381488"/>
    <n v="0.11633866211177209"/>
    <n v="5123"/>
    <n v="85365.302374312727"/>
    <n v="5.703170241603548E-2"/>
    <x v="1"/>
    <x v="3"/>
  </r>
  <r>
    <s v="Nicola River"/>
    <x v="23"/>
    <x v="21"/>
    <x v="86"/>
    <s v="Natural"/>
    <x v="2"/>
    <s v="Whole River"/>
    <n v="53"/>
    <n v="51"/>
    <n v="0.42374935087415616"/>
    <n v="22"/>
    <n v="2256"/>
    <n v="2.3492907801418439E-2"/>
    <n v="5.6933642106291904E-6"/>
    <n v="51.917483660130713"/>
    <n v="51.917483660130713"/>
    <n v="108.03914103032349"/>
    <n v="0.20020592516702027"/>
    <n v="120.35416666666666"/>
    <n v="196.05159982381488"/>
    <n v="0.11633866211177209"/>
    <n v="5123"/>
    <n v="85365.302374312727"/>
    <n v="5.703170241603548E-2"/>
    <x v="0"/>
    <x v="0"/>
  </r>
  <r>
    <s v="Nicola River"/>
    <x v="23"/>
    <x v="21"/>
    <x v="93"/>
    <s v="Natural"/>
    <x v="2"/>
    <s v="Whole River"/>
    <n v="53"/>
    <n v="51"/>
    <n v="0.42374935087415616"/>
    <n v="16"/>
    <n v="2256"/>
    <n v="2.3492907801418439E-2"/>
    <n v="5.6933642106291904E-6"/>
    <n v="37.75816993464052"/>
    <n v="37.75816993464052"/>
    <n v="71.33787554244951"/>
    <n v="0.22369132870038141"/>
    <n v="120.35416666666666"/>
    <n v="196.05159982381488"/>
    <n v="0.11633866211177209"/>
    <n v="5123"/>
    <n v="85365.302374312727"/>
    <n v="5.703170241603548E-2"/>
    <x v="0"/>
    <x v="0"/>
  </r>
  <r>
    <s v="Nicola River"/>
    <x v="3"/>
    <x v="21"/>
    <x v="14"/>
    <s v="Natural"/>
    <x v="2"/>
    <s v="Whole River"/>
    <n v="53"/>
    <n v="51"/>
    <n v="0.42374935087415616"/>
    <n v="7"/>
    <n v="2256"/>
    <n v="2.3492907801418439E-2"/>
    <n v="5.6933642106291904E-6"/>
    <n v="16.519199346405227"/>
    <n v="16.519199346405227"/>
    <n v="26.461665882808838"/>
    <n v="0.31140070874638576"/>
    <n v="120.35416666666666"/>
    <n v="196.05159982381488"/>
    <n v="0.11633866211177209"/>
    <n v="5123"/>
    <n v="85365.302374312727"/>
    <n v="5.703170241603548E-2"/>
    <x v="1"/>
    <x v="3"/>
  </r>
  <r>
    <m/>
    <x v="3"/>
    <x v="1"/>
    <x v="15"/>
    <m/>
    <x v="1"/>
    <m/>
    <m/>
    <m/>
    <m/>
    <m/>
    <m/>
    <m/>
    <m/>
    <m/>
    <m/>
    <m/>
    <m/>
    <m/>
    <m/>
    <m/>
    <m/>
    <m/>
    <m/>
    <x v="1"/>
    <x v="3"/>
  </r>
  <r>
    <s v="Nicola River"/>
    <x v="3"/>
    <x v="22"/>
    <x v="94"/>
    <s v="Natural"/>
    <x v="0"/>
    <s v="Whole River"/>
    <n v="53"/>
    <n v="45"/>
    <n v="0.39151005683049761"/>
    <n v="0"/>
    <n v="3492"/>
    <n v="1.5177548682703322E-2"/>
    <n v="2.3073228365401035E-6"/>
    <n v="0"/>
    <n v="0"/>
    <n v="0"/>
    <s v="NA"/>
    <n v="114.93957617411226"/>
    <n v="169.18201866089535"/>
    <n v="0.11316379672425526"/>
    <n v="7573"/>
    <n v="161614.50567833026"/>
    <n v="5.3085047742207271E-2"/>
    <x v="1"/>
    <x v="3"/>
  </r>
  <r>
    <s v="Nicola River"/>
    <x v="24"/>
    <x v="22"/>
    <x v="95"/>
    <s v="Natural"/>
    <x v="0"/>
    <s v="Whole River"/>
    <n v="53"/>
    <n v="45"/>
    <n v="0.39151005683049761"/>
    <n v="5"/>
    <n v="3492"/>
    <n v="1.5177548682703322E-2"/>
    <n v="2.3073228365401035E-6"/>
    <n v="12.771064019345806"/>
    <n v="13.068065508167802"/>
    <n v="22.191804675245056"/>
    <n v="0.36886651166553691"/>
    <n v="114.93957617411226"/>
    <n v="169.18201866089535"/>
    <n v="0.11316379672425526"/>
    <n v="7573"/>
    <n v="161614.50567833026"/>
    <n v="5.3085047742207271E-2"/>
    <x v="0"/>
    <x v="1"/>
  </r>
  <r>
    <s v="Nicola River"/>
    <x v="3"/>
    <x v="22"/>
    <x v="88"/>
    <s v="Natural"/>
    <x v="0"/>
    <s v="Whole River"/>
    <n v="53"/>
    <n v="45"/>
    <n v="0.39151005683049761"/>
    <n v="20"/>
    <n v="3492"/>
    <n v="1.5177548682703322E-2"/>
    <n v="2.3073228365401035E-6"/>
    <n v="51.084256077383223"/>
    <n v="52.272262032671208"/>
    <n v="113.83122146555732"/>
    <n v="0.20885439790404667"/>
    <n v="114.93957617411226"/>
    <n v="169.18201866089535"/>
    <n v="0.11316379672425526"/>
    <n v="7573"/>
    <n v="161614.50567833026"/>
    <n v="5.3085047742207271E-2"/>
    <x v="1"/>
    <x v="3"/>
  </r>
  <r>
    <s v="Nicola River"/>
    <x v="3"/>
    <x v="22"/>
    <x v="89"/>
    <s v="Natural"/>
    <x v="0"/>
    <s v="Whole River"/>
    <n v="53"/>
    <n v="45"/>
    <n v="0.39151005683049761"/>
    <n v="10"/>
    <n v="3492"/>
    <n v="1.5177548682703322E-2"/>
    <n v="2.3073228365401035E-6"/>
    <n v="25.542128038691612"/>
    <n v="26.136131016335604"/>
    <n v="48.560943144586297"/>
    <n v="0.2728264542867409"/>
    <n v="114.93957617411226"/>
    <n v="169.18201866089535"/>
    <n v="0.11316379672425526"/>
    <n v="7573"/>
    <n v="161614.50567833026"/>
    <n v="5.3085047742207271E-2"/>
    <x v="1"/>
    <x v="3"/>
  </r>
  <r>
    <s v="Nicola River"/>
    <x v="3"/>
    <x v="22"/>
    <x v="96"/>
    <s v="Natural"/>
    <x v="0"/>
    <s v="Whole River"/>
    <n v="53"/>
    <n v="45"/>
    <n v="0.39151005683049761"/>
    <n v="3"/>
    <n v="3492"/>
    <n v="1.5177548682703322E-2"/>
    <n v="2.3073228365401035E-6"/>
    <n v="7.6626384116074835"/>
    <n v="7.8408393049006806"/>
    <n v="12.813802749855492"/>
    <n v="0.46715465938787737"/>
    <n v="114.93957617411226"/>
    <n v="169.18201866089535"/>
    <n v="0.11316379672425526"/>
    <n v="7573"/>
    <n v="161614.50567833026"/>
    <n v="5.3085047742207271E-2"/>
    <x v="1"/>
    <x v="3"/>
  </r>
  <r>
    <s v="Nicola River"/>
    <x v="25"/>
    <x v="22"/>
    <x v="97"/>
    <s v="Natural"/>
    <x v="0"/>
    <s v="Whole River"/>
    <n v="53"/>
    <n v="45"/>
    <n v="0.39151005683049761"/>
    <n v="4"/>
    <n v="3492"/>
    <n v="1.5177548682703322E-2"/>
    <n v="2.3073228365401035E-6"/>
    <n v="10.216851215476645"/>
    <n v="10.454452406534241"/>
    <n v="17.419257036668352"/>
    <n v="0.40850534643149411"/>
    <n v="114.93957617411226"/>
    <n v="169.18201866089535"/>
    <n v="0.11316379672425526"/>
    <n v="7573"/>
    <n v="161614.50567833026"/>
    <n v="5.3085047742207271E-2"/>
    <x v="0"/>
    <x v="0"/>
  </r>
  <r>
    <s v="Nicola River"/>
    <x v="23"/>
    <x v="22"/>
    <x v="86"/>
    <s v="Natural"/>
    <x v="0"/>
    <s v="Whole River"/>
    <n v="53"/>
    <n v="45"/>
    <n v="0.39151005683049761"/>
    <n v="1"/>
    <n v="3492"/>
    <n v="1.5177548682703322E-2"/>
    <n v="2.3073228365401035E-6"/>
    <n v="2.5542128038691612"/>
    <n v="2.6136131016335602"/>
    <n v="4.1041742315213172"/>
    <n v="0.79315089206614031"/>
    <n v="114.93957617411226"/>
    <n v="169.18201866089535"/>
    <n v="0.11316379672425526"/>
    <n v="7573"/>
    <n v="161614.50567833026"/>
    <n v="5.3085047742207271E-2"/>
    <x v="0"/>
    <x v="2"/>
  </r>
  <r>
    <s v="Nicola River"/>
    <x v="3"/>
    <x v="22"/>
    <x v="98"/>
    <s v="Natural"/>
    <x v="0"/>
    <s v="Whole River"/>
    <n v="53"/>
    <n v="45"/>
    <n v="0.39151005683049761"/>
    <n v="0"/>
    <n v="3492"/>
    <n v="1.5177548682703322E-2"/>
    <n v="2.3073228365401035E-6"/>
    <n v="0"/>
    <n v="0"/>
    <n v="0"/>
    <s v="NA"/>
    <n v="114.93957617411226"/>
    <n v="169.18201866089535"/>
    <n v="0.11316379672425526"/>
    <n v="7573"/>
    <n v="161614.50567833026"/>
    <n v="5.3085047742207271E-2"/>
    <x v="1"/>
    <x v="3"/>
  </r>
  <r>
    <s v="Nicola River"/>
    <x v="3"/>
    <x v="22"/>
    <x v="14"/>
    <s v="Natural"/>
    <x v="0"/>
    <s v="Whole River"/>
    <n v="53"/>
    <n v="45"/>
    <n v="0.39151005683049761"/>
    <n v="1"/>
    <n v="3492"/>
    <n v="1.5177548682703322E-2"/>
    <n v="2.3073228365401035E-6"/>
    <n v="2.5542128038691612"/>
    <n v="2.5542128038691612"/>
    <n v="4.1041742315213172"/>
    <n v="0.79315089206614031"/>
    <n v="114.93957617411226"/>
    <n v="169.18201866089535"/>
    <n v="0.11316379672425526"/>
    <n v="7573"/>
    <n v="161614.50567833026"/>
    <n v="5.3085047742207271E-2"/>
    <x v="1"/>
    <x v="3"/>
  </r>
  <r>
    <s v="Nicola River"/>
    <x v="3"/>
    <x v="22"/>
    <x v="12"/>
    <s v="Natural"/>
    <x v="0"/>
    <s v="Whole River"/>
    <n v="53"/>
    <n v="45"/>
    <n v="0.39151005683049761"/>
    <n v="1"/>
    <n v="3492"/>
    <n v="1.5177548682703322E-2"/>
    <n v="2.3073228365401035E-6"/>
    <n v="2.5542128038691612"/>
    <m/>
    <n v="4.1041742315213172"/>
    <n v="0.79315089206614031"/>
    <n v="114.93957617411226"/>
    <n v="169.18201866089535"/>
    <n v="0.11316379672425526"/>
    <n v="7573"/>
    <n v="161614.50567833026"/>
    <n v="5.3085047742207271E-2"/>
    <x v="1"/>
    <x v="3"/>
  </r>
  <r>
    <m/>
    <x v="3"/>
    <x v="1"/>
    <x v="15"/>
    <m/>
    <x v="1"/>
    <m/>
    <m/>
    <m/>
    <m/>
    <m/>
    <m/>
    <m/>
    <m/>
    <m/>
    <m/>
    <m/>
    <m/>
    <m/>
    <m/>
    <m/>
    <m/>
    <m/>
    <m/>
    <x v="1"/>
    <x v="3"/>
  </r>
  <r>
    <s v="Nicola River"/>
    <x v="3"/>
    <x v="22"/>
    <x v="94"/>
    <s v="Natural"/>
    <x v="2"/>
    <s v="Whole River"/>
    <n v="105"/>
    <n v="94"/>
    <n v="0.38795990367922945"/>
    <n v="1"/>
    <n v="4422"/>
    <n v="2.3744911804613297E-2"/>
    <n v="2.9711254794191623E-6"/>
    <n v="2.5775859580241924"/>
    <n v="2.612418200700195"/>
    <n v="4.1552416551484113"/>
    <n v="0.7908333687502912"/>
    <n v="242.29308005427407"/>
    <n v="487.16415280155837"/>
    <n v="9.1095442796585296E-2"/>
    <n v="10204"/>
    <n v="317029.25581898482"/>
    <n v="5.5179685478024376E-2"/>
    <x v="1"/>
    <x v="3"/>
  </r>
  <r>
    <s v="Nicola River"/>
    <x v="24"/>
    <x v="22"/>
    <x v="95"/>
    <s v="Natural"/>
    <x v="2"/>
    <s v="Whole River"/>
    <n v="105"/>
    <n v="94"/>
    <n v="0.38795990367922945"/>
    <n v="8"/>
    <n v="4422"/>
    <n v="2.3744911804613297E-2"/>
    <n v="2.9711254794191623E-6"/>
    <n v="20.620687664193539"/>
    <n v="20.89934560560156"/>
    <n v="36.32943805749413"/>
    <n v="0.2922982370407568"/>
    <n v="242.29308005427407"/>
    <n v="487.16415280155837"/>
    <n v="9.1095442796585296E-2"/>
    <n v="10204"/>
    <n v="317029.25581898482"/>
    <n v="5.5179685478024376E-2"/>
    <x v="0"/>
    <x v="1"/>
  </r>
  <r>
    <s v="Nicola River"/>
    <x v="3"/>
    <x v="22"/>
    <x v="88"/>
    <s v="Natural"/>
    <x v="2"/>
    <s v="Whole River"/>
    <n v="105"/>
    <n v="94"/>
    <n v="0.38795990367922945"/>
    <n v="32"/>
    <n v="4422"/>
    <n v="2.3744911804613297E-2"/>
    <n v="2.9711254794191623E-6"/>
    <n v="82.482750656774158"/>
    <n v="83.597382422406241"/>
    <n v="187.66067542504183"/>
    <n v="0.16608235793729892"/>
    <n v="242.29308005427407"/>
    <n v="487.16415280155837"/>
    <n v="9.1095442796585296E-2"/>
    <n v="10204"/>
    <n v="317029.25581898482"/>
    <n v="5.5179685478024376E-2"/>
    <x v="1"/>
    <x v="3"/>
  </r>
  <r>
    <s v="Nicola River"/>
    <x v="3"/>
    <x v="22"/>
    <x v="89"/>
    <s v="Natural"/>
    <x v="2"/>
    <s v="Whole River"/>
    <n v="105"/>
    <n v="94"/>
    <n v="0.38795990367922945"/>
    <n v="25"/>
    <n v="4422"/>
    <n v="2.3744911804613297E-2"/>
    <n v="2.9711254794191623E-6"/>
    <n v="64.439648950604806"/>
    <n v="65.310455017504864"/>
    <n v="136.96145012485505"/>
    <n v="0.18161261298580303"/>
    <n v="242.29308005427407"/>
    <n v="487.16415280155837"/>
    <n v="9.1095442796585296E-2"/>
    <n v="10204"/>
    <n v="317029.25581898482"/>
    <n v="5.5179685478024376E-2"/>
    <x v="1"/>
    <x v="3"/>
  </r>
  <r>
    <s v="Nicola River"/>
    <x v="3"/>
    <x v="22"/>
    <x v="96"/>
    <s v="Natural"/>
    <x v="2"/>
    <s v="Whole River"/>
    <n v="105"/>
    <n v="94"/>
    <n v="0.38795990367922945"/>
    <n v="3"/>
    <n v="4422"/>
    <n v="2.3744911804613297E-2"/>
    <n v="2.9711254794191623E-6"/>
    <n v="7.7327578740725773"/>
    <n v="7.8372546021005851"/>
    <n v="12.79652905290668"/>
    <n v="0.46260644775934034"/>
    <n v="242.29308005427407"/>
    <n v="487.16415280155837"/>
    <n v="9.1095442796585296E-2"/>
    <n v="10204"/>
    <n v="317029.25581898482"/>
    <n v="5.5179685478024376E-2"/>
    <x v="1"/>
    <x v="3"/>
  </r>
  <r>
    <s v="Nicola River"/>
    <x v="25"/>
    <x v="22"/>
    <x v="97"/>
    <s v="Natural"/>
    <x v="2"/>
    <s v="Whole River"/>
    <n v="105"/>
    <n v="94"/>
    <n v="0.38795990367922945"/>
    <n v="3"/>
    <n v="4422"/>
    <n v="2.3744911804613297E-2"/>
    <n v="2.9711254794191623E-6"/>
    <n v="7.7327578740725773"/>
    <n v="7.8372546021005851"/>
    <n v="12.79652905290668"/>
    <n v="0.46260644775934034"/>
    <n v="242.29308005427407"/>
    <n v="487.16415280155837"/>
    <n v="9.1095442796585296E-2"/>
    <n v="10204"/>
    <n v="317029.25581898482"/>
    <n v="5.5179685478024376E-2"/>
    <x v="0"/>
    <x v="0"/>
  </r>
  <r>
    <s v="Nicola River"/>
    <x v="23"/>
    <x v="22"/>
    <x v="86"/>
    <s v="Natural"/>
    <x v="2"/>
    <s v="Whole River"/>
    <n v="105"/>
    <n v="94"/>
    <n v="0.38795990367922945"/>
    <n v="0"/>
    <n v="4422"/>
    <n v="2.3744911804613297E-2"/>
    <n v="2.9711254794191623E-6"/>
    <n v="0"/>
    <n v="0"/>
    <n v="0"/>
    <s v="NA"/>
    <n v="242.29308005427407"/>
    <n v="487.16415280155837"/>
    <n v="9.1095442796585296E-2"/>
    <n v="10204"/>
    <n v="317029.25581898482"/>
    <n v="5.5179685478024376E-2"/>
    <x v="0"/>
    <x v="2"/>
  </r>
  <r>
    <s v="Nicola River"/>
    <x v="3"/>
    <x v="22"/>
    <x v="98"/>
    <s v="Natural"/>
    <x v="2"/>
    <s v="Whole River"/>
    <n v="105"/>
    <n v="94"/>
    <n v="0.38795990367922945"/>
    <n v="2"/>
    <n v="4422"/>
    <n v="2.3744911804613297E-2"/>
    <n v="2.9711254794191623E-6"/>
    <n v="5.1551719160483849"/>
    <n v="5.2248364014003901"/>
    <n v="8.4207513394506375"/>
    <n v="0.56290132209262034"/>
    <n v="242.29308005427407"/>
    <n v="487.16415280155837"/>
    <n v="9.1095442796585296E-2"/>
    <n v="10204"/>
    <n v="317029.25581898482"/>
    <n v="5.5179685478024376E-2"/>
    <x v="1"/>
    <x v="3"/>
  </r>
  <r>
    <s v="Nicola River"/>
    <x v="3"/>
    <x v="22"/>
    <x v="14"/>
    <s v="Natural"/>
    <x v="2"/>
    <s v="Whole River"/>
    <n v="105"/>
    <n v="94"/>
    <n v="0.38795990367922945"/>
    <n v="19"/>
    <n v="4422"/>
    <n v="2.3744911804613297E-2"/>
    <n v="2.9711254794191623E-6"/>
    <n v="48.974133202459655"/>
    <n v="48.974133202459655"/>
    <n v="97.805424433122326"/>
    <n v="0.20193644801461685"/>
    <n v="242.29308005427407"/>
    <n v="487.16415280155837"/>
    <n v="9.1095442796585296E-2"/>
    <n v="10204"/>
    <n v="317029.25581898482"/>
    <n v="5.5179685478024376E-2"/>
    <x v="1"/>
    <x v="3"/>
  </r>
  <r>
    <s v="Nicola River"/>
    <x v="3"/>
    <x v="22"/>
    <x v="12"/>
    <s v="Natural"/>
    <x v="2"/>
    <s v="Whole River"/>
    <n v="105"/>
    <n v="94"/>
    <n v="0.38795990367922945"/>
    <n v="1"/>
    <n v="4422"/>
    <n v="2.3744911804613297E-2"/>
    <n v="2.9711254794191623E-6"/>
    <n v="2.5775859580241924"/>
    <m/>
    <n v="4.1552416551484113"/>
    <n v="0.7908333687502912"/>
    <n v="242.29308005427407"/>
    <n v="487.16415280155837"/>
    <n v="9.1095442796585296E-2"/>
    <n v="10204"/>
    <n v="317029.25581898482"/>
    <n v="5.5179685478024376E-2"/>
    <x v="1"/>
    <x v="3"/>
  </r>
  <r>
    <m/>
    <x v="3"/>
    <x v="1"/>
    <x v="15"/>
    <m/>
    <x v="1"/>
    <m/>
    <m/>
    <m/>
    <m/>
    <m/>
    <m/>
    <m/>
    <m/>
    <m/>
    <m/>
    <m/>
    <m/>
    <m/>
    <m/>
    <m/>
    <m/>
    <m/>
    <m/>
    <x v="1"/>
    <x v="3"/>
  </r>
  <r>
    <s v="Nicola River"/>
    <x v="26"/>
    <x v="23"/>
    <x v="99"/>
    <s v="Natural"/>
    <x v="0"/>
    <s v="Whole River"/>
    <n v="341"/>
    <n v="151"/>
    <n v="0.18009948736518391"/>
    <n v="4"/>
    <n v="1805"/>
    <n v="0.18891966759002771"/>
    <n v="5.0392751415663484E-5"/>
    <n v="22.209946616279282"/>
    <n v="22.209946616279282"/>
    <n v="105.53868244774684"/>
    <n v="0.4625496102757527"/>
    <n v="838.42548476454294"/>
    <n v="5237.0021442117995"/>
    <n v="8.6313137822456226E-2"/>
    <n v="4438"/>
    <n v="119092.16702237941"/>
    <n v="7.7759650694363247E-2"/>
    <x v="0"/>
    <x v="1"/>
  </r>
  <r>
    <s v="Nicola River"/>
    <x v="26"/>
    <x v="23"/>
    <x v="100"/>
    <s v="Natural"/>
    <x v="0"/>
    <s v="Whole River"/>
    <n v="341"/>
    <n v="151"/>
    <n v="0.18009948736518391"/>
    <n v="7"/>
    <n v="1805"/>
    <n v="0.18891966759002771"/>
    <n v="5.0392751415663484E-5"/>
    <n v="38.86740657848874"/>
    <n v="38.86740657848874"/>
    <n v="189.5160373399338"/>
    <n v="0.35419091727228491"/>
    <n v="838.42548476454294"/>
    <n v="5237.0021442117995"/>
    <n v="8.6313137822456226E-2"/>
    <n v="4438"/>
    <n v="119092.16702237941"/>
    <n v="7.7759650694363247E-2"/>
    <x v="0"/>
    <x v="1"/>
  </r>
  <r>
    <s v="Nicola River"/>
    <x v="26"/>
    <x v="23"/>
    <x v="101"/>
    <s v="Natural"/>
    <x v="0"/>
    <s v="Whole River"/>
    <n v="341"/>
    <n v="151"/>
    <n v="0.18009948736518391"/>
    <n v="3"/>
    <n v="1805"/>
    <n v="0.18891966759002771"/>
    <n v="5.0392751415663484E-5"/>
    <n v="16.657459962209462"/>
    <n v="16.657459962209462"/>
    <n v="78.464962827756295"/>
    <n v="0.53177645996046263"/>
    <n v="838.42548476454294"/>
    <n v="5237.0021442117995"/>
    <n v="8.6313137822456226E-2"/>
    <n v="4438"/>
    <n v="119092.16702237941"/>
    <n v="7.7759650694363247E-2"/>
    <x v="0"/>
    <x v="1"/>
  </r>
  <r>
    <s v="Nicola River"/>
    <x v="3"/>
    <x v="23"/>
    <x v="102"/>
    <s v="Natural"/>
    <x v="0"/>
    <s v="Whole River"/>
    <n v="341"/>
    <n v="151"/>
    <n v="0.18009948736518391"/>
    <n v="26"/>
    <n v="1805"/>
    <n v="0.18891966759002771"/>
    <n v="5.0392751415663484E-5"/>
    <n v="144.36465300581534"/>
    <n v="144.36465300581534"/>
    <n v="817.38011344595145"/>
    <n v="0.19803919955807564"/>
    <n v="838.42548476454294"/>
    <n v="5237.0021442117995"/>
    <n v="8.6313137822456226E-2"/>
    <n v="4438"/>
    <n v="119092.16702237941"/>
    <n v="7.7759650694363247E-2"/>
    <x v="1"/>
    <x v="3"/>
  </r>
  <r>
    <s v="Nicola River"/>
    <x v="3"/>
    <x v="23"/>
    <x v="103"/>
    <s v="Natural"/>
    <x v="0"/>
    <s v="Whole River"/>
    <n v="341"/>
    <n v="151"/>
    <n v="0.18009948736518391"/>
    <n v="0"/>
    <n v="1805"/>
    <n v="0.18891966759002771"/>
    <n v="5.0392751415663484E-5"/>
    <n v="0"/>
    <n v="0"/>
    <n v="0"/>
    <s v="NA"/>
    <n v="838.42548476454294"/>
    <n v="5237.0021442117995"/>
    <n v="8.6313137822456226E-2"/>
    <n v="4438"/>
    <n v="119092.16702237941"/>
    <n v="7.7759650694363247E-2"/>
    <x v="1"/>
    <x v="3"/>
  </r>
  <r>
    <s v="Nicola River"/>
    <x v="3"/>
    <x v="23"/>
    <x v="94"/>
    <s v="Natural"/>
    <x v="0"/>
    <s v="Whole River"/>
    <n v="341"/>
    <n v="151"/>
    <n v="0.18009948736518391"/>
    <n v="4"/>
    <n v="1805"/>
    <n v="0.18891966759002771"/>
    <n v="5.0392751415663484E-5"/>
    <n v="22.209946616279282"/>
    <n v="22.209946616279282"/>
    <n v="105.53868244774684"/>
    <n v="0.4625496102757527"/>
    <n v="838.42548476454294"/>
    <n v="5237.0021442117995"/>
    <n v="8.6313137822456226E-2"/>
    <n v="4438"/>
    <n v="119092.16702237941"/>
    <n v="7.7759650694363247E-2"/>
    <x v="1"/>
    <x v="3"/>
  </r>
  <r>
    <s v="Nicola River"/>
    <x v="24"/>
    <x v="23"/>
    <x v="95"/>
    <s v="Natural"/>
    <x v="0"/>
    <s v="Whole River"/>
    <n v="341"/>
    <n v="151"/>
    <n v="0.18009948736518391"/>
    <n v="91"/>
    <n v="1805"/>
    <n v="0.18891966759002771"/>
    <n v="5.0392751415663484E-5"/>
    <n v="505.27628552035367"/>
    <n v="505.27628552035367"/>
    <n v="4219.4053579402998"/>
    <n v="0.12855729013445341"/>
    <n v="838.42548476454294"/>
    <n v="5237.0021442117995"/>
    <n v="8.6313137822456226E-2"/>
    <n v="4438"/>
    <n v="119092.16702237941"/>
    <n v="7.7759650694363247E-2"/>
    <x v="0"/>
    <x v="0"/>
  </r>
  <r>
    <s v="Nicola River"/>
    <x v="3"/>
    <x v="23"/>
    <x v="88"/>
    <s v="Natural"/>
    <x v="0"/>
    <s v="Whole River"/>
    <n v="341"/>
    <n v="151"/>
    <n v="0.18009948736518391"/>
    <n v="14"/>
    <n v="1805"/>
    <n v="0.18891966759002771"/>
    <n v="5.0392751415663484E-5"/>
    <n v="77.734813156977481"/>
    <n v="77.734813156977481"/>
    <n v="401.54100894295942"/>
    <n v="0.25778010361443815"/>
    <n v="838.42548476454294"/>
    <n v="5237.0021442117995"/>
    <n v="8.6313137822456226E-2"/>
    <n v="4438"/>
    <n v="119092.16702237941"/>
    <n v="7.7759650694363247E-2"/>
    <x v="1"/>
    <x v="3"/>
  </r>
  <r>
    <s v="Nicola River"/>
    <x v="3"/>
    <x v="23"/>
    <x v="14"/>
    <s v="Natural"/>
    <x v="0"/>
    <s v="Whole River"/>
    <n v="341"/>
    <n v="151"/>
    <n v="0.18009948736518391"/>
    <n v="2"/>
    <n v="1805"/>
    <n v="0.18891966759002771"/>
    <n v="5.0392751415663484E-5"/>
    <n v="11.104973308139641"/>
    <n v="11.104973308139641"/>
    <n v="51.850609213134973"/>
    <n v="0.64842449535141955"/>
    <n v="838.42548476454294"/>
    <n v="5237.0021442117995"/>
    <n v="8.6313137822456226E-2"/>
    <n v="4438"/>
    <n v="119092.16702237941"/>
    <n v="7.7759650694363247E-2"/>
    <x v="1"/>
    <x v="3"/>
  </r>
  <r>
    <s v="Nicola River"/>
    <x v="3"/>
    <x v="23"/>
    <x v="12"/>
    <s v="Natural"/>
    <x v="0"/>
    <s v="Whole River"/>
    <n v="341"/>
    <n v="151"/>
    <n v="0.18009948736518391"/>
    <n v="0"/>
    <n v="1805"/>
    <n v="0.18891966759002771"/>
    <n v="5.0392751415663484E-5"/>
    <n v="0"/>
    <m/>
    <n v="0"/>
    <s v="NA"/>
    <n v="838.42548476454294"/>
    <n v="5237.0021442117995"/>
    <n v="8.6313137822456226E-2"/>
    <n v="4438"/>
    <n v="119092.16702237941"/>
    <n v="7.7759650694363247E-2"/>
    <x v="1"/>
    <x v="3"/>
  </r>
  <r>
    <m/>
    <x v="3"/>
    <x v="1"/>
    <x v="15"/>
    <m/>
    <x v="1"/>
    <m/>
    <m/>
    <m/>
    <m/>
    <m/>
    <m/>
    <m/>
    <m/>
    <m/>
    <m/>
    <m/>
    <m/>
    <m/>
    <m/>
    <m/>
    <m/>
    <m/>
    <m/>
    <x v="1"/>
    <x v="3"/>
  </r>
  <r>
    <s v="Nicola River"/>
    <x v="26"/>
    <x v="23"/>
    <x v="99"/>
    <s v="Natural"/>
    <x v="2"/>
    <s v="Whole River"/>
    <n v="489"/>
    <n v="241"/>
    <n v="0.16698964678471145"/>
    <n v="7"/>
    <n v="2096"/>
    <n v="0.23330152671755724"/>
    <n v="5.6450987608993897E-5"/>
    <n v="41.918766431218515"/>
    <n v="42.104247698613285"/>
    <n v="221.09609821033649"/>
    <n v="0.35471703474421629"/>
    <n v="1443.2032442748091"/>
    <n v="12699.316133164468"/>
    <n v="7.8084111114360061E-2"/>
    <n v="6186"/>
    <n v="193829.65174585904"/>
    <n v="7.1170528701536673E-2"/>
    <x v="0"/>
    <x v="1"/>
  </r>
  <r>
    <s v="Nicola River"/>
    <x v="26"/>
    <x v="23"/>
    <x v="100"/>
    <s v="Natural"/>
    <x v="2"/>
    <s v="Whole River"/>
    <n v="489"/>
    <n v="241"/>
    <n v="0.16698964678471145"/>
    <n v="6"/>
    <n v="2096"/>
    <n v="0.23330152671755724"/>
    <n v="5.6450987608993897E-5"/>
    <n v="35.93037122675873"/>
    <n v="36.089355170239962"/>
    <n v="188.19905108711339"/>
    <n v="0.38180974641732823"/>
    <n v="1443.2032442748091"/>
    <n v="12699.316133164468"/>
    <n v="7.8084111114360061E-2"/>
    <n v="6186"/>
    <n v="193829.65174585904"/>
    <n v="7.1170528701536673E-2"/>
    <x v="0"/>
    <x v="1"/>
  </r>
  <r>
    <s v="Nicola River"/>
    <x v="26"/>
    <x v="23"/>
    <x v="101"/>
    <s v="Natural"/>
    <x v="2"/>
    <s v="Whole River"/>
    <n v="489"/>
    <n v="241"/>
    <n v="0.16698964678471145"/>
    <n v="9"/>
    <n v="2096"/>
    <n v="0.23330152671755724"/>
    <n v="5.6450987608993897E-5"/>
    <n v="53.895556840138099"/>
    <n v="54.134032755359947"/>
    <n v="288.20208269281505"/>
    <n v="0.31498914972162068"/>
    <n v="1443.2032442748091"/>
    <n v="12699.316133164468"/>
    <n v="7.8084111114360061E-2"/>
    <n v="6186"/>
    <n v="193829.65174585904"/>
    <n v="7.1170528701536673E-2"/>
    <x v="0"/>
    <x v="1"/>
  </r>
  <r>
    <s v="Nicola River"/>
    <x v="3"/>
    <x v="23"/>
    <x v="102"/>
    <s v="Natural"/>
    <x v="2"/>
    <s v="Whole River"/>
    <n v="489"/>
    <n v="241"/>
    <n v="0.16698964678471145"/>
    <n v="39"/>
    <n v="2096"/>
    <n v="0.23330152671755724"/>
    <n v="5.6450987608993897E-5"/>
    <n v="233.54741297393176"/>
    <n v="234.58080860655977"/>
    <n v="1504.6942876951459"/>
    <n v="0.16609213787076274"/>
    <n v="1443.2032442748091"/>
    <n v="12699.316133164468"/>
    <n v="7.8084111114360061E-2"/>
    <n v="6186"/>
    <n v="193829.65174585904"/>
    <n v="7.1170528701536673E-2"/>
    <x v="1"/>
    <x v="3"/>
  </r>
  <r>
    <s v="Nicola River"/>
    <x v="3"/>
    <x v="23"/>
    <x v="103"/>
    <s v="Natural"/>
    <x v="2"/>
    <s v="Whole River"/>
    <n v="489"/>
    <n v="241"/>
    <n v="0.16698964678471145"/>
    <n v="1"/>
    <n v="2096"/>
    <n v="0.23330152671755724"/>
    <n v="5.6450987608993897E-5"/>
    <n v="5.9883952044597883"/>
    <n v="6.014892528373327"/>
    <n v="30.273266651158721"/>
    <n v="0.91879619759388886"/>
    <n v="1443.2032442748091"/>
    <n v="12699.316133164468"/>
    <n v="7.8084111114360061E-2"/>
    <n v="6186"/>
    <n v="193829.65174585904"/>
    <n v="7.1170528701536673E-2"/>
    <x v="1"/>
    <x v="3"/>
  </r>
  <r>
    <s v="Nicola River"/>
    <x v="3"/>
    <x v="23"/>
    <x v="94"/>
    <s v="Natural"/>
    <x v="2"/>
    <s v="Whole River"/>
    <n v="489"/>
    <n v="241"/>
    <n v="0.16698964678471145"/>
    <n v="2"/>
    <n v="2096"/>
    <n v="0.23330152671755724"/>
    <n v="5.6450987608993897E-5"/>
    <n v="11.976790408919577"/>
    <n v="12.029785056746654"/>
    <n v="60.983830047661513"/>
    <n v="0.65202897984733321"/>
    <n v="1443.2032442748091"/>
    <n v="12699.316133164468"/>
    <n v="7.8084111114360061E-2"/>
    <n v="6186"/>
    <n v="193829.65174585904"/>
    <n v="7.1170528701536673E-2"/>
    <x v="1"/>
    <x v="3"/>
  </r>
  <r>
    <s v="Nicola River"/>
    <x v="24"/>
    <x v="23"/>
    <x v="95"/>
    <s v="Natural"/>
    <x v="2"/>
    <s v="Whole River"/>
    <n v="489"/>
    <n v="241"/>
    <n v="0.16698964678471145"/>
    <n v="144"/>
    <n v="2096"/>
    <n v="0.23330152671755724"/>
    <n v="5.6450987608993897E-5"/>
    <n v="862.32890944220958"/>
    <n v="866.14452408575914"/>
    <n v="8861.7576878294021"/>
    <n v="0.1091658974251304"/>
    <n v="1443.2032442748091"/>
    <n v="12699.316133164468"/>
    <n v="7.8084111114360061E-2"/>
    <n v="6186"/>
    <n v="193829.65174585904"/>
    <n v="7.1170528701536673E-2"/>
    <x v="0"/>
    <x v="0"/>
  </r>
  <r>
    <s v="Nicola River"/>
    <x v="3"/>
    <x v="23"/>
    <x v="88"/>
    <s v="Natural"/>
    <x v="2"/>
    <s v="Whole River"/>
    <n v="489"/>
    <n v="241"/>
    <n v="0.16698964678471145"/>
    <n v="18"/>
    <n v="2096"/>
    <n v="0.23330152671755724"/>
    <n v="5.6450987608993897E-5"/>
    <n v="107.7911136802762"/>
    <n v="108.26806551071989"/>
    <n v="611.82520175849982"/>
    <n v="0.22947253958902067"/>
    <n v="1443.2032442748091"/>
    <n v="12699.316133164468"/>
    <n v="7.8084111114360061E-2"/>
    <n v="6186"/>
    <n v="193829.65174585904"/>
    <n v="7.1170528701536673E-2"/>
    <x v="1"/>
    <x v="3"/>
  </r>
  <r>
    <s v="Nicola River"/>
    <x v="3"/>
    <x v="23"/>
    <x v="14"/>
    <s v="Natural"/>
    <x v="2"/>
    <s v="Whole River"/>
    <n v="489"/>
    <n v="241"/>
    <n v="0.16698964678471145"/>
    <n v="14"/>
    <n v="2096"/>
    <n v="0.23330152671755724"/>
    <n v="5.6450987608993897E-5"/>
    <n v="83.83753286243703"/>
    <n v="83.83753286243703"/>
    <n v="463.61973694253243"/>
    <n v="0.25682805838366773"/>
    <n v="1443.2032442748091"/>
    <n v="12699.316133164468"/>
    <n v="7.8084111114360061E-2"/>
    <n v="6186"/>
    <n v="193829.65174585904"/>
    <n v="7.1170528701536673E-2"/>
    <x v="1"/>
    <x v="3"/>
  </r>
  <r>
    <s v="Nicola River"/>
    <x v="3"/>
    <x v="23"/>
    <x v="12"/>
    <s v="Natural"/>
    <x v="2"/>
    <s v="Whole River"/>
    <n v="489"/>
    <n v="241"/>
    <n v="0.16698964678471145"/>
    <n v="1"/>
    <n v="2096"/>
    <n v="0.23330152671755724"/>
    <n v="5.6450987608993897E-5"/>
    <n v="5.9883952044597883"/>
    <m/>
    <n v="30.273266651158721"/>
    <n v="0.91879619759388886"/>
    <n v="1443.2032442748091"/>
    <n v="12699.316133164468"/>
    <n v="7.8084111114360061E-2"/>
    <n v="6186"/>
    <n v="193829.65174585904"/>
    <n v="7.1170528701536673E-2"/>
    <x v="1"/>
    <x v="3"/>
  </r>
  <r>
    <m/>
    <x v="3"/>
    <x v="1"/>
    <x v="15"/>
    <m/>
    <x v="1"/>
    <m/>
    <m/>
    <m/>
    <m/>
    <m/>
    <m/>
    <m/>
    <m/>
    <m/>
    <m/>
    <m/>
    <m/>
    <m/>
    <m/>
    <m/>
    <m/>
    <m/>
    <m/>
    <x v="2"/>
    <x v="4"/>
  </r>
  <r>
    <s v="Nicola River"/>
    <x v="3"/>
    <x v="24"/>
    <x v="104"/>
    <s v="Natural"/>
    <x v="3"/>
    <s v="Whole River"/>
    <n v="1056"/>
    <n v="522"/>
    <n v="0.23622520794915056"/>
    <n v="1"/>
    <n v="4429"/>
    <n v="0.23842853917362836"/>
    <n v="2.1410700851906119E-5"/>
    <n v="4.2332484694658765"/>
    <n v="4.2507412317363968"/>
    <n v="14.618865569432165"/>
    <n v="0.9031982266358477"/>
    <n v="2209.7557010611877"/>
    <n v="143940.81633714295"/>
    <n v="0.1716910741313856"/>
    <n v="9268"/>
    <n v="2500612.9606453171"/>
    <n v="0.17062285858651677"/>
    <x v="1"/>
    <x v="3"/>
  </r>
  <r>
    <s v="Nicola River"/>
    <x v="3"/>
    <x v="24"/>
    <x v="105"/>
    <s v="Natural"/>
    <x v="3"/>
    <s v="Whole River"/>
    <n v="1056"/>
    <n v="522"/>
    <n v="0.23622520794915056"/>
    <n v="1"/>
    <n v="4429"/>
    <n v="0.23842853917362836"/>
    <n v="2.1410700851906119E-5"/>
    <n v="4.2332484694658765"/>
    <n v="4.2507412317363968"/>
    <n v="14.618865569432165"/>
    <n v="0.9031982266358477"/>
    <n v="2209.7557010611877"/>
    <n v="143940.81633714295"/>
    <n v="0.1716910741313856"/>
    <n v="9268"/>
    <n v="2500612.9606453171"/>
    <n v="0.17062285858651677"/>
    <x v="1"/>
    <x v="3"/>
  </r>
  <r>
    <s v="Nicola River"/>
    <x v="27"/>
    <x v="24"/>
    <x v="106"/>
    <s v="Natural"/>
    <x v="3"/>
    <s v="Whole River"/>
    <n v="1056"/>
    <n v="522"/>
    <n v="0.23622520794915056"/>
    <n v="3"/>
    <n v="4429"/>
    <n v="0.23842853917362836"/>
    <n v="2.1410700851906119E-5"/>
    <n v="12.699745408397629"/>
    <n v="12.752223695209189"/>
    <n v="47.026121884170514"/>
    <n v="0.53997613727241622"/>
    <n v="2209.7557010611877"/>
    <n v="143940.81633714295"/>
    <n v="0.1716910741313856"/>
    <n v="9268"/>
    <n v="2500612.9606453171"/>
    <n v="0.17062285858651677"/>
    <x v="0"/>
    <x v="1"/>
  </r>
  <r>
    <s v="Nicola River"/>
    <x v="27"/>
    <x v="24"/>
    <x v="107"/>
    <s v="Natural"/>
    <x v="3"/>
    <s v="Whole River"/>
    <n v="1056"/>
    <n v="522"/>
    <n v="0.23622520794915056"/>
    <n v="2"/>
    <n v="4429"/>
    <n v="0.23842853917362836"/>
    <n v="2.1410700851906119E-5"/>
    <n v="8.466496938931753"/>
    <n v="8.5014824634727937"/>
    <n v="30.294239530822338"/>
    <n v="0.65009417069165032"/>
    <n v="2209.7557010611877"/>
    <n v="143940.81633714295"/>
    <n v="0.1716910741313856"/>
    <n v="9268"/>
    <n v="2500612.9606453171"/>
    <n v="0.17062285858651677"/>
    <x v="0"/>
    <x v="1"/>
  </r>
  <r>
    <s v="Nicola River"/>
    <x v="3"/>
    <x v="24"/>
    <x v="108"/>
    <s v="Natural"/>
    <x v="3"/>
    <s v="Whole River"/>
    <n v="1056"/>
    <n v="522"/>
    <n v="0.23622520794915056"/>
    <n v="28"/>
    <n v="4429"/>
    <n v="0.23842853917362836"/>
    <n v="2.1410700851906119E-5"/>
    <n v="118.53095714504454"/>
    <n v="119.0207544886191"/>
    <n v="808.68840810422762"/>
    <n v="0.23991578208975167"/>
    <n v="2209.7557010611877"/>
    <n v="143940.81633714295"/>
    <n v="0.1716910741313856"/>
    <n v="9268"/>
    <n v="2500612.9606453171"/>
    <n v="0.17062285858651677"/>
    <x v="1"/>
    <x v="3"/>
  </r>
  <r>
    <s v="Nicola River"/>
    <x v="3"/>
    <x v="24"/>
    <x v="109"/>
    <s v="Natural"/>
    <x v="3"/>
    <s v="Whole River"/>
    <n v="1056"/>
    <n v="522"/>
    <n v="0.23622520794915056"/>
    <n v="8"/>
    <n v="4429"/>
    <n v="0.23842853917362836"/>
    <n v="2.1410700851906119E-5"/>
    <n v="33.865987755727012"/>
    <n v="34.005929853891175"/>
    <n v="146.53315953028155"/>
    <n v="0.35744087118586182"/>
    <n v="2209.7557010611877"/>
    <n v="143940.81633714295"/>
    <n v="0.1716910741313856"/>
    <n v="9268"/>
    <n v="2500612.9606453171"/>
    <n v="0.17062285858651677"/>
    <x v="1"/>
    <x v="3"/>
  </r>
  <r>
    <s v="Nicola River"/>
    <x v="26"/>
    <x v="24"/>
    <x v="99"/>
    <s v="Natural"/>
    <x v="3"/>
    <s v="Whole River"/>
    <n v="1056"/>
    <n v="522"/>
    <n v="0.23622520794915056"/>
    <n v="131"/>
    <n v="4429"/>
    <n v="0.23842853917362836"/>
    <n v="2.1410700851906119E-5"/>
    <n v="554.55554950002977"/>
    <n v="556.84710135746786"/>
    <n v="10911.240347118051"/>
    <n v="0.18836144153992276"/>
    <n v="2209.7557010611877"/>
    <n v="143940.81633714295"/>
    <n v="0.1716910741313856"/>
    <n v="9268"/>
    <n v="2500612.9606453171"/>
    <n v="0.17062285858651677"/>
    <x v="0"/>
    <x v="0"/>
  </r>
  <r>
    <s v="Nicola River"/>
    <x v="26"/>
    <x v="24"/>
    <x v="100"/>
    <s v="Natural"/>
    <x v="3"/>
    <s v="Whole River"/>
    <n v="1056"/>
    <n v="522"/>
    <n v="0.23622520794915056"/>
    <n v="124"/>
    <n v="4429"/>
    <n v="0.23842853917362836"/>
    <n v="2.1410700851906119E-5"/>
    <n v="524.92281021376868"/>
    <n v="527.09191273531314"/>
    <n v="9869.6723276813573"/>
    <n v="0.18925873022378439"/>
    <n v="2209.7557010611877"/>
    <n v="143940.81633714295"/>
    <n v="0.1716910741313856"/>
    <n v="9268"/>
    <n v="2500612.9606453171"/>
    <n v="0.17062285858651677"/>
    <x v="0"/>
    <x v="0"/>
  </r>
  <r>
    <s v="Nicola River"/>
    <x v="26"/>
    <x v="24"/>
    <x v="101"/>
    <s v="Natural"/>
    <x v="3"/>
    <s v="Whole River"/>
    <n v="1056"/>
    <n v="522"/>
    <n v="0.23622520794915056"/>
    <n v="124"/>
    <n v="4429"/>
    <n v="0.23842853917362836"/>
    <n v="2.1410700851906119E-5"/>
    <n v="524.92281021376868"/>
    <n v="527.09191273531314"/>
    <n v="9869.6723276813573"/>
    <n v="0.18925873022378439"/>
    <n v="2209.7557010611877"/>
    <n v="143940.81633714295"/>
    <n v="0.1716910741313856"/>
    <n v="9268"/>
    <n v="2500612.9606453171"/>
    <n v="0.17062285858651677"/>
    <x v="0"/>
    <x v="0"/>
  </r>
  <r>
    <s v="Nicola River"/>
    <x v="3"/>
    <x v="24"/>
    <x v="102"/>
    <s v="Natural"/>
    <x v="3"/>
    <s v="Whole River"/>
    <n v="1056"/>
    <n v="522"/>
    <n v="0.23622520794915056"/>
    <n v="53"/>
    <n v="4429"/>
    <n v="0.23842853917362836"/>
    <n v="2.1410700851906119E-5"/>
    <n v="224.36216888169145"/>
    <n v="225.28928528202903"/>
    <n v="2230.6684392980396"/>
    <n v="0.21050764936087443"/>
    <n v="2209.7557010611877"/>
    <n v="143940.81633714295"/>
    <n v="0.1716910741313856"/>
    <n v="9268"/>
    <n v="2500612.9606453171"/>
    <n v="0.17062285858651677"/>
    <x v="1"/>
    <x v="3"/>
  </r>
  <r>
    <s v="Nicola River"/>
    <x v="24"/>
    <x v="24"/>
    <x v="95"/>
    <s v="Natural"/>
    <x v="3"/>
    <s v="Whole River"/>
    <n v="1056"/>
    <n v="522"/>
    <n v="0.23622520794915056"/>
    <n v="9"/>
    <n v="4429"/>
    <n v="0.23842853917362836"/>
    <n v="2.1410700851906119E-5"/>
    <n v="38.09923622519289"/>
    <n v="38.256671085627573"/>
    <n v="169.60409223537778"/>
    <n v="0.34182348207635727"/>
    <n v="2209.7557010611877"/>
    <n v="143940.81633714295"/>
    <n v="0.1716910741313856"/>
    <n v="9268"/>
    <n v="2500612.9606453171"/>
    <n v="0.17062285858651677"/>
    <x v="0"/>
    <x v="2"/>
  </r>
  <r>
    <s v="Nicola River"/>
    <x v="3"/>
    <x v="24"/>
    <x v="14"/>
    <s v="Natural"/>
    <x v="3"/>
    <s v="Whole River"/>
    <n v="1056"/>
    <n v="522"/>
    <n v="0.23622520794915056"/>
    <n v="36"/>
    <n v="4429"/>
    <n v="0.23842853917362836"/>
    <n v="2.1410700851906119E-5"/>
    <n v="152.39694490077156"/>
    <n v="152.39694490077156"/>
    <n v="1191.879447433103"/>
    <n v="0.22653739631017467"/>
    <n v="2209.7557010611877"/>
    <n v="143940.81633714295"/>
    <n v="0.1716910741313856"/>
    <n v="9268"/>
    <n v="2500612.9606453171"/>
    <n v="0.17062285858651677"/>
    <x v="1"/>
    <x v="3"/>
  </r>
  <r>
    <s v="Nicola River"/>
    <x v="3"/>
    <x v="24"/>
    <x v="12"/>
    <s v="Natural"/>
    <x v="3"/>
    <s v="Whole River"/>
    <n v="1056"/>
    <n v="522"/>
    <n v="0.23622520794915056"/>
    <n v="2"/>
    <n v="4429"/>
    <n v="0.23842853917362836"/>
    <n v="2.1410700851906119E-5"/>
    <n v="8.466496938931753"/>
    <m/>
    <n v="30.294239530822338"/>
    <n v="0.65009417069165032"/>
    <n v="2209.7557010611877"/>
    <n v="143940.81633714295"/>
    <n v="0.1716910741313856"/>
    <n v="9268"/>
    <n v="2500612.9606453171"/>
    <n v="0.17062285858651677"/>
    <x v="1"/>
    <x v="3"/>
  </r>
  <r>
    <m/>
    <x v="3"/>
    <x v="1"/>
    <x v="15"/>
    <m/>
    <x v="1"/>
    <m/>
    <m/>
    <m/>
    <m/>
    <m/>
    <m/>
    <m/>
    <m/>
    <m/>
    <m/>
    <m/>
    <m/>
    <m/>
    <m/>
    <m/>
    <m/>
    <m/>
    <m/>
    <x v="2"/>
    <x v="4"/>
  </r>
  <r>
    <s v="Nicola River"/>
    <x v="3"/>
    <x v="25"/>
    <x v="110"/>
    <s v="Natural"/>
    <x v="3"/>
    <s v="Whole River"/>
    <n v="570"/>
    <n v="257"/>
    <n v="0.22970615840011552"/>
    <n v="3"/>
    <n v="2476"/>
    <n v="0.23021001615508885"/>
    <n v="3.5122971380208577E-5"/>
    <n v="13.060163562417104"/>
    <n v="13.060163562417104"/>
    <n v="50.038067859428367"/>
    <n v="0.54162867639843304"/>
    <n v="1118.8206785137318"/>
    <n v="36451.266355120992"/>
    <n v="0.17064588725724067"/>
    <n v="4860"/>
    <n v="672595.31181045738"/>
    <n v="0.16874878269967344"/>
    <x v="1"/>
    <x v="3"/>
  </r>
  <r>
    <s v="Nicola River"/>
    <x v="3"/>
    <x v="25"/>
    <x v="111"/>
    <s v="Natural"/>
    <x v="3"/>
    <s v="Whole River"/>
    <n v="570"/>
    <n v="257"/>
    <n v="0.22970615840011552"/>
    <n v="7"/>
    <n v="2476"/>
    <n v="0.23021001615508885"/>
    <n v="3.5122971380208577E-5"/>
    <n v="30.473714978973241"/>
    <n v="30.473714978973241"/>
    <n v="132.20819281726119"/>
    <n v="0.37731475012677212"/>
    <n v="1118.8206785137318"/>
    <n v="36451.266355120992"/>
    <n v="0.17064588725724067"/>
    <n v="4860"/>
    <n v="672595.31181045738"/>
    <n v="0.16874878269967344"/>
    <x v="1"/>
    <x v="3"/>
  </r>
  <r>
    <s v="Nicola River"/>
    <x v="3"/>
    <x v="25"/>
    <x v="112"/>
    <s v="Natural"/>
    <x v="3"/>
    <s v="Whole River"/>
    <n v="570"/>
    <n v="257"/>
    <n v="0.22970615840011552"/>
    <n v="5"/>
    <n v="2476"/>
    <n v="0.23021001615508885"/>
    <n v="3.5122971380208577E-5"/>
    <n v="21.766939270695175"/>
    <n v="21.766939270695175"/>
    <n v="88.915601603307394"/>
    <n v="0.43320316410824539"/>
    <n v="1118.8206785137318"/>
    <n v="36451.266355120992"/>
    <n v="0.17064588725724067"/>
    <n v="4860"/>
    <n v="672595.31181045738"/>
    <n v="0.16874878269967344"/>
    <x v="1"/>
    <x v="3"/>
  </r>
  <r>
    <s v="Nicola River"/>
    <x v="3"/>
    <x v="25"/>
    <x v="113"/>
    <s v="Natural"/>
    <x v="3"/>
    <s v="Whole River"/>
    <n v="570"/>
    <n v="257"/>
    <n v="0.22970615840011552"/>
    <n v="3"/>
    <n v="2476"/>
    <n v="0.23021001615508885"/>
    <n v="3.5122971380208577E-5"/>
    <n v="13.060163562417104"/>
    <n v="13.060163562417104"/>
    <n v="50.038067859428367"/>
    <n v="0.54162867639843304"/>
    <n v="1118.8206785137318"/>
    <n v="36451.266355120992"/>
    <n v="0.17064588725724067"/>
    <n v="4860"/>
    <n v="672595.31181045738"/>
    <n v="0.16874878269967344"/>
    <x v="1"/>
    <x v="3"/>
  </r>
  <r>
    <s v="Nicola River"/>
    <x v="3"/>
    <x v="25"/>
    <x v="114"/>
    <s v="Natural"/>
    <x v="3"/>
    <s v="Whole River"/>
    <n v="570"/>
    <n v="257"/>
    <n v="0.22970615840011552"/>
    <n v="3"/>
    <n v="2476"/>
    <n v="0.23021001615508885"/>
    <n v="3.5122971380208577E-5"/>
    <n v="13.060163562417104"/>
    <n v="13.060163562417104"/>
    <n v="50.038067859428367"/>
    <n v="0.54162867639843304"/>
    <n v="1118.8206785137318"/>
    <n v="36451.266355120992"/>
    <n v="0.17064588725724067"/>
    <n v="4860"/>
    <n v="672595.31181045738"/>
    <n v="0.16874878269967344"/>
    <x v="1"/>
    <x v="3"/>
  </r>
  <r>
    <s v="Nicola River"/>
    <x v="3"/>
    <x v="25"/>
    <x v="105"/>
    <s v="Natural"/>
    <x v="3"/>
    <s v="Whole River"/>
    <n v="570"/>
    <n v="257"/>
    <n v="0.22970615840011552"/>
    <n v="3"/>
    <n v="2476"/>
    <n v="0.23021001615508885"/>
    <n v="3.5122971380208577E-5"/>
    <n v="13.060163562417104"/>
    <n v="13.060163562417104"/>
    <n v="50.038067859428367"/>
    <n v="0.54162867639843304"/>
    <n v="1118.8206785137318"/>
    <n v="36451.266355120992"/>
    <n v="0.17064588725724067"/>
    <n v="4860"/>
    <n v="672595.31181045738"/>
    <n v="0.16874878269967344"/>
    <x v="1"/>
    <x v="3"/>
  </r>
  <r>
    <s v="Nicola River"/>
    <x v="27"/>
    <x v="25"/>
    <x v="115"/>
    <s v="Natural"/>
    <x v="3"/>
    <s v="Whole River"/>
    <n v="570"/>
    <n v="257"/>
    <n v="0.22970615840011552"/>
    <n v="43"/>
    <n v="2476"/>
    <n v="0.23021001615508885"/>
    <n v="3.5122971380208577E-5"/>
    <n v="187.19567772797851"/>
    <n v="187.19567772797851"/>
    <n v="1666.4496620512141"/>
    <n v="0.2180721889652327"/>
    <n v="1118.8206785137318"/>
    <n v="36451.266355120992"/>
    <n v="0.17064588725724067"/>
    <n v="4860"/>
    <n v="672595.31181045738"/>
    <n v="0.16874878269967344"/>
    <x v="0"/>
    <x v="0"/>
  </r>
  <r>
    <s v="Nicola River"/>
    <x v="27"/>
    <x v="25"/>
    <x v="106"/>
    <s v="Natural"/>
    <x v="3"/>
    <s v="Whole River"/>
    <n v="570"/>
    <n v="257"/>
    <n v="0.22970615840011552"/>
    <n v="39"/>
    <n v="2476"/>
    <n v="0.23021001615508885"/>
    <n v="3.5122971380208577E-5"/>
    <n v="169.78212631142236"/>
    <n v="169.78212631142236"/>
    <n v="1425.3374681706898"/>
    <n v="0.22236523129420854"/>
    <n v="1118.8206785137318"/>
    <n v="36451.266355120992"/>
    <n v="0.17064588725724067"/>
    <n v="4860"/>
    <n v="672595.31181045738"/>
    <n v="0.16874878269967344"/>
    <x v="0"/>
    <x v="0"/>
  </r>
  <r>
    <s v="Nicola River"/>
    <x v="27"/>
    <x v="25"/>
    <x v="107"/>
    <s v="Natural"/>
    <x v="3"/>
    <s v="Whole River"/>
    <n v="570"/>
    <n v="257"/>
    <n v="0.22970615840011552"/>
    <n v="35"/>
    <n v="2476"/>
    <n v="0.23021001615508885"/>
    <n v="3.5122971380208577E-5"/>
    <n v="152.36857489486621"/>
    <n v="152.36857489486621"/>
    <n v="1201.8855041704642"/>
    <n v="0.22752867775929786"/>
    <n v="1118.8206785137318"/>
    <n v="36451.266355120992"/>
    <n v="0.17064588725724067"/>
    <n v="4860"/>
    <n v="672595.31181045738"/>
    <n v="0.16874878269967344"/>
    <x v="0"/>
    <x v="0"/>
  </r>
  <r>
    <s v="Nicola River"/>
    <x v="27"/>
    <x v="25"/>
    <x v="116"/>
    <s v="Natural"/>
    <x v="3"/>
    <s v="Whole River"/>
    <n v="570"/>
    <n v="257"/>
    <n v="0.22970615840011552"/>
    <n v="31"/>
    <n v="2476"/>
    <n v="0.23021001615508885"/>
    <n v="3.5122971380208577E-5"/>
    <n v="134.95502347831007"/>
    <n v="134.95502347831007"/>
    <n v="996.09377005053807"/>
    <n v="0.23386275246806071"/>
    <n v="1118.8206785137318"/>
    <n v="36451.266355120992"/>
    <n v="0.17064588725724067"/>
    <n v="4860"/>
    <n v="672595.31181045738"/>
    <n v="0.16874878269967344"/>
    <x v="0"/>
    <x v="0"/>
  </r>
  <r>
    <s v="Nicola River"/>
    <x v="3"/>
    <x v="25"/>
    <x v="117"/>
    <s v="Natural"/>
    <x v="3"/>
    <s v="Whole River"/>
    <n v="570"/>
    <n v="257"/>
    <n v="0.22970615840011552"/>
    <n v="3"/>
    <n v="2476"/>
    <n v="0.23021001615508885"/>
    <n v="3.5122971380208577E-5"/>
    <n v="13.060163562417104"/>
    <n v="13.060163562417104"/>
    <n v="50.038067859428367"/>
    <n v="0.54162867639843304"/>
    <n v="1118.8206785137318"/>
    <n v="36451.266355120992"/>
    <n v="0.17064588725724067"/>
    <n v="4860"/>
    <n v="672595.31181045738"/>
    <n v="0.16874878269967344"/>
    <x v="1"/>
    <x v="3"/>
  </r>
  <r>
    <s v="Nicola River"/>
    <x v="3"/>
    <x v="25"/>
    <x v="118"/>
    <s v="Natural"/>
    <x v="3"/>
    <s v="Whole River"/>
    <n v="570"/>
    <n v="257"/>
    <n v="0.22970615840011552"/>
    <n v="4"/>
    <n v="2476"/>
    <n v="0.23021001615508885"/>
    <n v="3.5122971380208577E-5"/>
    <n v="17.413551416556139"/>
    <n v="17.413551416556139"/>
    <n v="68.924952547608541"/>
    <n v="0.47676117924207256"/>
    <n v="1118.8206785137318"/>
    <n v="36451.266355120992"/>
    <n v="0.17064588725724067"/>
    <n v="4860"/>
    <n v="672595.31181045738"/>
    <n v="0.16874878269967344"/>
    <x v="1"/>
    <x v="3"/>
  </r>
  <r>
    <s v="Nicola River"/>
    <x v="3"/>
    <x v="25"/>
    <x v="108"/>
    <s v="Natural"/>
    <x v="3"/>
    <s v="Whole River"/>
    <n v="570"/>
    <n v="257"/>
    <n v="0.22970615840011552"/>
    <n v="37"/>
    <n v="2476"/>
    <n v="0.23021001615508885"/>
    <n v="3.5122971380208577E-5"/>
    <n v="161.07535060314427"/>
    <n v="161.07535060314427"/>
    <n v="1311.4039574355397"/>
    <n v="0.22482218257492911"/>
    <n v="1118.8206785137318"/>
    <n v="36451.266355120992"/>
    <n v="0.17064588725724067"/>
    <n v="4860"/>
    <n v="672595.31181045738"/>
    <n v="0.16874878269967344"/>
    <x v="1"/>
    <x v="3"/>
  </r>
  <r>
    <s v="Nicola River"/>
    <x v="3"/>
    <x v="25"/>
    <x v="109"/>
    <s v="Natural"/>
    <x v="3"/>
    <s v="Whole River"/>
    <n v="570"/>
    <n v="257"/>
    <n v="0.22970615840011552"/>
    <n v="6"/>
    <n v="2476"/>
    <n v="0.23021001615508885"/>
    <n v="3.5122971380208577E-5"/>
    <n v="26.120327124834208"/>
    <n v="26.120327124834208"/>
    <n v="110.01001502652494"/>
    <n v="0.40154803071048012"/>
    <n v="1118.8206785137318"/>
    <n v="36451.266355120992"/>
    <n v="0.17064588725724067"/>
    <n v="4860"/>
    <n v="672595.31181045738"/>
    <n v="0.16874878269967344"/>
    <x v="1"/>
    <x v="3"/>
  </r>
  <r>
    <s v="Nicola River"/>
    <x v="28"/>
    <x v="25"/>
    <x v="119"/>
    <s v="Natural"/>
    <x v="3"/>
    <s v="Whole River"/>
    <n v="570"/>
    <n v="257"/>
    <n v="0.22970615840011552"/>
    <n v="4"/>
    <n v="2476"/>
    <n v="0.23021001615508885"/>
    <n v="3.5122971380208577E-5"/>
    <n v="17.413551416556139"/>
    <n v="17.413551416556139"/>
    <n v="68.924952547608541"/>
    <n v="0.47676117924207256"/>
    <n v="1118.8206785137318"/>
    <n v="36451.266355120992"/>
    <n v="0.17064588725724067"/>
    <n v="4860"/>
    <n v="672595.31181045738"/>
    <n v="0.16874878269967344"/>
    <x v="0"/>
    <x v="1"/>
  </r>
  <r>
    <s v="Nicola River"/>
    <x v="28"/>
    <x v="25"/>
    <x v="120"/>
    <s v="Natural"/>
    <x v="3"/>
    <s v="Whole River"/>
    <n v="570"/>
    <n v="257"/>
    <n v="0.22970615840011552"/>
    <n v="1"/>
    <n v="2476"/>
    <n v="0.23021001615508885"/>
    <n v="3.5122971380208577E-5"/>
    <n v="4.3533878541390347"/>
    <n v="4.3533878541390347"/>
    <n v="15.575591585624098"/>
    <n v="0.90655657937920997"/>
    <n v="1118.8206785137318"/>
    <n v="36451.266355120992"/>
    <n v="0.17064588725724067"/>
    <n v="4860"/>
    <n v="672595.31181045738"/>
    <n v="0.16874878269967344"/>
    <x v="0"/>
    <x v="1"/>
  </r>
  <r>
    <s v="Nicola River"/>
    <x v="28"/>
    <x v="25"/>
    <x v="121"/>
    <s v="Natural"/>
    <x v="3"/>
    <s v="Whole River"/>
    <n v="570"/>
    <n v="257"/>
    <n v="0.22970615840011552"/>
    <n v="2"/>
    <n v="2476"/>
    <n v="0.23021001615508885"/>
    <n v="3.5122971380208577E-5"/>
    <n v="8.7067757082780695"/>
    <n v="8.7067757082780695"/>
    <n v="32.254947538766885"/>
    <n v="0.65229013883913056"/>
    <n v="1118.8206785137318"/>
    <n v="36451.266355120992"/>
    <n v="0.17064588725724067"/>
    <n v="4860"/>
    <n v="672595.31181045738"/>
    <n v="0.16874878269967344"/>
    <x v="0"/>
    <x v="1"/>
  </r>
  <r>
    <s v="Nicola River"/>
    <x v="28"/>
    <x v="25"/>
    <x v="122"/>
    <s v="Natural"/>
    <x v="3"/>
    <s v="Whole River"/>
    <n v="570"/>
    <n v="257"/>
    <n v="0.22970615840011552"/>
    <n v="1"/>
    <n v="2476"/>
    <n v="0.23021001615508885"/>
    <n v="3.5122971380208577E-5"/>
    <n v="4.3533878541390347"/>
    <n v="4.3533878541390347"/>
    <n v="15.575591585624098"/>
    <n v="0.90655657937920997"/>
    <n v="1118.8206785137318"/>
    <n v="36451.266355120992"/>
    <n v="0.17064588725724067"/>
    <n v="4860"/>
    <n v="672595.31181045738"/>
    <n v="0.16874878269967344"/>
    <x v="0"/>
    <x v="1"/>
  </r>
  <r>
    <s v="Nicola River"/>
    <x v="3"/>
    <x v="25"/>
    <x v="104"/>
    <s v="Natural"/>
    <x v="3"/>
    <s v="Whole River"/>
    <n v="570"/>
    <n v="257"/>
    <n v="0.22970615840011552"/>
    <n v="1"/>
    <n v="2476"/>
    <n v="0.23021001615508885"/>
    <n v="3.5122971380208577E-5"/>
    <n v="4.3533878541390347"/>
    <n v="4.3533878541390347"/>
    <n v="15.575591585624098"/>
    <n v="0.90655657937920997"/>
    <n v="1118.8206785137318"/>
    <n v="36451.266355120992"/>
    <n v="0.17064588725724067"/>
    <n v="4860"/>
    <n v="672595.31181045738"/>
    <n v="0.16874878269967344"/>
    <x v="1"/>
    <x v="3"/>
  </r>
  <r>
    <s v="Nicola River"/>
    <x v="26"/>
    <x v="25"/>
    <x v="99"/>
    <s v="Natural"/>
    <x v="3"/>
    <s v="Whole River"/>
    <n v="570"/>
    <n v="257"/>
    <n v="0.22970615840011552"/>
    <n v="3"/>
    <n v="2476"/>
    <n v="0.23021001615508885"/>
    <n v="3.5122971380208577E-5"/>
    <n v="13.060163562417104"/>
    <n v="13.060163562417104"/>
    <n v="50.038067859428367"/>
    <n v="0.54162867639843304"/>
    <n v="1118.8206785137318"/>
    <n v="36451.266355120992"/>
    <n v="0.17064588725724067"/>
    <n v="4860"/>
    <n v="672595.31181045738"/>
    <n v="0.16874878269967344"/>
    <x v="0"/>
    <x v="2"/>
  </r>
  <r>
    <s v="Nicola River"/>
    <x v="26"/>
    <x v="25"/>
    <x v="100"/>
    <s v="Natural"/>
    <x v="3"/>
    <s v="Whole River"/>
    <n v="570"/>
    <n v="257"/>
    <n v="0.22970615840011552"/>
    <n v="3"/>
    <n v="2476"/>
    <n v="0.23021001615508885"/>
    <n v="3.5122971380208577E-5"/>
    <n v="13.060163562417104"/>
    <n v="13.060163562417104"/>
    <n v="50.038067859428367"/>
    <n v="0.54162867639843304"/>
    <n v="1118.8206785137318"/>
    <n v="36451.266355120992"/>
    <n v="0.17064588725724067"/>
    <n v="4860"/>
    <n v="672595.31181045738"/>
    <n v="0.16874878269967344"/>
    <x v="0"/>
    <x v="2"/>
  </r>
  <r>
    <s v="Nicola River"/>
    <x v="26"/>
    <x v="25"/>
    <x v="101"/>
    <s v="Natural"/>
    <x v="3"/>
    <s v="Whole River"/>
    <n v="570"/>
    <n v="257"/>
    <n v="0.22970615840011552"/>
    <n v="7"/>
    <n v="2476"/>
    <n v="0.23021001615508885"/>
    <n v="3.5122971380208577E-5"/>
    <n v="30.473714978973241"/>
    <n v="30.473714978973241"/>
    <n v="132.20819281726119"/>
    <n v="0.37731475012677212"/>
    <n v="1118.8206785137318"/>
    <n v="36451.266355120992"/>
    <n v="0.17064588725724067"/>
    <n v="4860"/>
    <n v="672595.31181045738"/>
    <n v="0.16874878269967344"/>
    <x v="0"/>
    <x v="2"/>
  </r>
  <r>
    <s v="Nicola River"/>
    <x v="3"/>
    <x v="25"/>
    <x v="14"/>
    <s v="Natural"/>
    <x v="3"/>
    <s v="Whole River"/>
    <n v="570"/>
    <n v="257"/>
    <n v="0.22970615840011552"/>
    <n v="13"/>
    <n v="2476"/>
    <n v="0.23021001615508885"/>
    <n v="3.5122971380208577E-5"/>
    <n v="56.594042103807453"/>
    <n v="56.594042103807453"/>
    <n v="288.5763112795712"/>
    <n v="0.30016470576994692"/>
    <n v="1118.8206785137318"/>
    <n v="36451.266355120992"/>
    <n v="0.17064588725724067"/>
    <n v="4860"/>
    <n v="672595.31181045738"/>
    <n v="0.16874878269967344"/>
    <x v="1"/>
    <x v="3"/>
  </r>
  <r>
    <s v="Nicola River"/>
    <x v="3"/>
    <x v="25"/>
    <x v="12"/>
    <s v="Natural"/>
    <x v="3"/>
    <s v="Whole River"/>
    <n v="570"/>
    <n v="257"/>
    <n v="0.22970615840011552"/>
    <n v="0"/>
    <n v="2476"/>
    <n v="0.23021001615508885"/>
    <n v="3.5122971380208577E-5"/>
    <n v="0"/>
    <m/>
    <n v="0"/>
    <s v="NA"/>
    <n v="1118.8206785137318"/>
    <n v="36451.266355120992"/>
    <n v="0.17064588725724067"/>
    <n v="4860"/>
    <n v="672595.31181045738"/>
    <n v="0.16874878269967344"/>
    <x v="1"/>
    <x v="3"/>
  </r>
  <r>
    <m/>
    <x v="3"/>
    <x v="1"/>
    <x v="15"/>
    <m/>
    <x v="1"/>
    <m/>
    <m/>
    <m/>
    <m/>
    <m/>
    <m/>
    <m/>
    <m/>
    <m/>
    <m/>
    <m/>
    <m/>
    <m/>
    <m/>
    <m/>
    <m/>
    <m/>
    <m/>
    <x v="2"/>
    <x v="4"/>
  </r>
  <r>
    <s v="Nicola River"/>
    <x v="3"/>
    <x v="26"/>
    <x v="110"/>
    <s v="Natural"/>
    <x v="3"/>
    <s v="Whole River"/>
    <n v="95"/>
    <n v="94"/>
    <n v="0.25040237552179717"/>
    <n v="2"/>
    <n v="1238"/>
    <n v="7.6736672051696278E-2"/>
    <n v="4.2780015869444329E-5"/>
    <n v="7.987144673976557"/>
    <n v="8.4358606668965876"/>
    <n v="27.026325859906123"/>
    <n v="0.65088153836837959"/>
    <n v="375.39579967689821"/>
    <n v="5007.0985954712278"/>
    <n v="0.18849666146122046"/>
    <n v="4892"/>
    <n v="681402.83274171385"/>
    <n v="0.16873901863743573"/>
    <x v="1"/>
    <x v="3"/>
  </r>
  <r>
    <s v="Nicola River"/>
    <x v="3"/>
    <x v="26"/>
    <x v="111"/>
    <s v="Natural"/>
    <x v="3"/>
    <s v="Whole River"/>
    <n v="95"/>
    <n v="94"/>
    <n v="0.25040237552179717"/>
    <n v="3"/>
    <n v="1238"/>
    <n v="7.6736672051696278E-2"/>
    <n v="4.2780015869444329E-5"/>
    <n v="11.980717010964835"/>
    <n v="12.653791000344881"/>
    <n v="42.23949963033153"/>
    <n v="0.54247105771017945"/>
    <n v="375.39579967689821"/>
    <n v="5007.0985954712278"/>
    <n v="0.18849666146122046"/>
    <n v="4892"/>
    <n v="681402.83274171385"/>
    <n v="0.16873901863743573"/>
    <x v="1"/>
    <x v="3"/>
  </r>
  <r>
    <s v="Nicola River"/>
    <x v="3"/>
    <x v="26"/>
    <x v="112"/>
    <s v="Natural"/>
    <x v="3"/>
    <s v="Whole River"/>
    <n v="95"/>
    <n v="94"/>
    <n v="0.25040237552179717"/>
    <n v="1"/>
    <n v="1238"/>
    <n v="7.6736672051696278E-2"/>
    <n v="4.2780015869444329E-5"/>
    <n v="3.9935723369882785"/>
    <n v="4.2179303334482938"/>
    <n v="12.94649264979561"/>
    <n v="0.90097866933438031"/>
    <n v="375.39579967689821"/>
    <n v="5007.0985954712278"/>
    <n v="0.18849666146122046"/>
    <n v="4892"/>
    <n v="681402.83274171385"/>
    <n v="0.16873901863743573"/>
    <x v="1"/>
    <x v="3"/>
  </r>
  <r>
    <s v="Nicola River"/>
    <x v="3"/>
    <x v="26"/>
    <x v="113"/>
    <s v="Natural"/>
    <x v="3"/>
    <s v="Whole River"/>
    <n v="95"/>
    <n v="94"/>
    <n v="0.25040237552179717"/>
    <n v="2"/>
    <n v="1238"/>
    <n v="7.6736672051696278E-2"/>
    <n v="4.2780015869444329E-5"/>
    <n v="7.987144673976557"/>
    <n v="8.4358606668965876"/>
    <n v="27.026325859906123"/>
    <n v="0.65088153836837959"/>
    <n v="375.39579967689821"/>
    <n v="5007.0985954712278"/>
    <n v="0.18849666146122046"/>
    <n v="4892"/>
    <n v="681402.83274171385"/>
    <n v="0.16873901863743573"/>
    <x v="1"/>
    <x v="3"/>
  </r>
  <r>
    <s v="Nicola River"/>
    <x v="3"/>
    <x v="26"/>
    <x v="105"/>
    <s v="Natural"/>
    <x v="3"/>
    <s v="Whole River"/>
    <n v="95"/>
    <n v="94"/>
    <n v="0.25040237552179717"/>
    <n v="2"/>
    <n v="1238"/>
    <n v="7.6736672051696278E-2"/>
    <n v="4.2780015869444329E-5"/>
    <n v="7.987144673976557"/>
    <n v="8.4358606668965876"/>
    <n v="27.026325859906123"/>
    <n v="0.65088153836837959"/>
    <n v="375.39579967689821"/>
    <n v="5007.0985954712278"/>
    <n v="0.18849666146122046"/>
    <n v="4892"/>
    <n v="681402.83274171385"/>
    <n v="0.16873901863743573"/>
    <x v="1"/>
    <x v="3"/>
  </r>
  <r>
    <s v="Nicola River"/>
    <x v="27"/>
    <x v="26"/>
    <x v="115"/>
    <s v="Natural"/>
    <x v="3"/>
    <s v="Whole River"/>
    <n v="95"/>
    <n v="94"/>
    <n v="0.25040237552179717"/>
    <n v="1"/>
    <n v="1238"/>
    <n v="7.6736672051696278E-2"/>
    <n v="4.2780015869444329E-5"/>
    <n v="3.9935723369882785"/>
    <n v="4.2179303334482938"/>
    <n v="12.94649264979561"/>
    <n v="0.90097866933438031"/>
    <n v="375.39579967689821"/>
    <n v="5007.0985954712278"/>
    <n v="0.18849666146122046"/>
    <n v="4892"/>
    <n v="681402.83274171385"/>
    <n v="0.16873901863743573"/>
    <x v="0"/>
    <x v="2"/>
  </r>
  <r>
    <s v="Nicola River"/>
    <x v="27"/>
    <x v="26"/>
    <x v="106"/>
    <s v="Natural"/>
    <x v="3"/>
    <s v="Whole River"/>
    <n v="95"/>
    <n v="94"/>
    <n v="0.25040237552179717"/>
    <n v="1"/>
    <n v="1238"/>
    <n v="7.6736672051696278E-2"/>
    <n v="4.2780015869444329E-5"/>
    <n v="3.9935723369882785"/>
    <n v="4.2179303334482938"/>
    <n v="12.94649264979561"/>
    <n v="0.90097866933438031"/>
    <n v="375.39579967689821"/>
    <n v="5007.0985954712278"/>
    <n v="0.18849666146122046"/>
    <n v="4892"/>
    <n v="681402.83274171385"/>
    <n v="0.16873901863743573"/>
    <x v="0"/>
    <x v="2"/>
  </r>
  <r>
    <s v="Nicola River"/>
    <x v="3"/>
    <x v="26"/>
    <x v="123"/>
    <s v="Natural"/>
    <x v="3"/>
    <s v="Whole River"/>
    <n v="95"/>
    <n v="94"/>
    <n v="0.25040237552179717"/>
    <n v="2"/>
    <n v="1238"/>
    <n v="7.6736672051696278E-2"/>
    <n v="4.2780015869444329E-5"/>
    <n v="7.987144673976557"/>
    <n v="8.4358606668965876"/>
    <n v="27.026325859906123"/>
    <n v="0.65088153836837959"/>
    <n v="375.39579967689821"/>
    <n v="5007.0985954712278"/>
    <n v="0.18849666146122046"/>
    <n v="4892"/>
    <n v="681402.83274171385"/>
    <n v="0.16873901863743573"/>
    <x v="1"/>
    <x v="3"/>
  </r>
  <r>
    <s v="Nicola River"/>
    <x v="3"/>
    <x v="26"/>
    <x v="124"/>
    <s v="Natural"/>
    <x v="3"/>
    <s v="Whole River"/>
    <n v="95"/>
    <n v="94"/>
    <n v="0.25040237552179717"/>
    <n v="1"/>
    <n v="1238"/>
    <n v="7.6736672051696278E-2"/>
    <n v="4.2780015869444329E-5"/>
    <n v="3.9935723369882785"/>
    <n v="4.2179303334482938"/>
    <n v="12.94649264979561"/>
    <n v="0.90097866933438031"/>
    <n v="375.39579967689821"/>
    <n v="5007.0985954712278"/>
    <n v="0.18849666146122046"/>
    <n v="4892"/>
    <n v="681402.83274171385"/>
    <n v="0.16873901863743573"/>
    <x v="1"/>
    <x v="3"/>
  </r>
  <r>
    <s v="Nicola River"/>
    <x v="29"/>
    <x v="26"/>
    <x v="125"/>
    <s v="Natural"/>
    <x v="3"/>
    <s v="Whole River"/>
    <n v="95"/>
    <n v="94"/>
    <n v="0.25040237552179717"/>
    <n v="3"/>
    <n v="1238"/>
    <n v="7.6736672051696278E-2"/>
    <n v="4.2780015869444329E-5"/>
    <n v="11.980717010964835"/>
    <n v="12.653791000344881"/>
    <n v="42.23949963033153"/>
    <n v="0.54247105771017945"/>
    <n v="375.39579967689821"/>
    <n v="5007.0985954712278"/>
    <n v="0.18849666146122046"/>
    <n v="4892"/>
    <n v="681402.83274171385"/>
    <n v="0.16873901863743573"/>
    <x v="0"/>
    <x v="1"/>
  </r>
  <r>
    <s v="Nicola River"/>
    <x v="29"/>
    <x v="26"/>
    <x v="126"/>
    <s v="Natural"/>
    <x v="3"/>
    <s v="Whole River"/>
    <n v="95"/>
    <n v="94"/>
    <n v="0.25040237552179717"/>
    <n v="1"/>
    <n v="1238"/>
    <n v="7.6736672051696278E-2"/>
    <n v="4.2780015869444329E-5"/>
    <n v="3.9935723369882785"/>
    <n v="4.2179303334482938"/>
    <n v="12.94649264979561"/>
    <n v="0.90097866933438031"/>
    <n v="375.39579967689821"/>
    <n v="5007.0985954712278"/>
    <n v="0.18849666146122046"/>
    <n v="4892"/>
    <n v="681402.83274171385"/>
    <n v="0.16873901863743573"/>
    <x v="0"/>
    <x v="1"/>
  </r>
  <r>
    <s v="Nicola River"/>
    <x v="3"/>
    <x v="26"/>
    <x v="127"/>
    <s v="Natural"/>
    <x v="3"/>
    <s v="Whole River"/>
    <n v="95"/>
    <n v="94"/>
    <n v="0.25040237552179717"/>
    <n v="11"/>
    <n v="1238"/>
    <n v="7.6736672051696278E-2"/>
    <n v="4.2780015869444329E-5"/>
    <n v="43.929295706871066"/>
    <n v="46.397233667931239"/>
    <n v="204.74514996507128"/>
    <n v="0.32572610864955664"/>
    <n v="375.39579967689821"/>
    <n v="5007.0985954712278"/>
    <n v="0.18849666146122046"/>
    <n v="4892"/>
    <n v="681402.83274171385"/>
    <n v="0.16873901863743573"/>
    <x v="1"/>
    <x v="3"/>
  </r>
  <r>
    <s v="Nicola River"/>
    <x v="29"/>
    <x v="26"/>
    <x v="128"/>
    <s v="Natural"/>
    <x v="3"/>
    <s v="Whole River"/>
    <n v="95"/>
    <n v="94"/>
    <n v="0.25040237552179717"/>
    <n v="1"/>
    <n v="1238"/>
    <n v="7.6736672051696278E-2"/>
    <n v="4.2780015869444329E-5"/>
    <n v="3.9935723369882785"/>
    <n v="4.2179303334482938"/>
    <n v="12.94649264979561"/>
    <n v="0.90097866933438031"/>
    <n v="375.39579967689821"/>
    <n v="5007.0985954712278"/>
    <n v="0.18849666146122046"/>
    <n v="4892"/>
    <n v="681402.83274171385"/>
    <n v="0.16873901863743573"/>
    <x v="0"/>
    <x v="1"/>
  </r>
  <r>
    <s v="Nicola River"/>
    <x v="3"/>
    <x v="26"/>
    <x v="129"/>
    <s v="Natural"/>
    <x v="3"/>
    <s v="Whole River"/>
    <n v="95"/>
    <n v="94"/>
    <n v="0.25040237552179717"/>
    <n v="8"/>
    <n v="1238"/>
    <n v="7.6736672051696278E-2"/>
    <n v="4.2780015869444329E-5"/>
    <n v="31.948578695906228"/>
    <n v="33.743442667586351"/>
    <n v="135.30547688718207"/>
    <n v="0.36408781603305068"/>
    <n v="375.39579967689821"/>
    <n v="5007.0985954712278"/>
    <n v="0.18849666146122046"/>
    <n v="4892"/>
    <n v="681402.83274171385"/>
    <n v="0.16873901863743573"/>
    <x v="1"/>
    <x v="3"/>
  </r>
  <r>
    <s v="Nicola River"/>
    <x v="3"/>
    <x v="26"/>
    <x v="130"/>
    <s v="Natural"/>
    <x v="3"/>
    <s v="Whole River"/>
    <n v="95"/>
    <n v="94"/>
    <n v="0.25040237552179717"/>
    <n v="4"/>
    <n v="1238"/>
    <n v="7.6736672051696278E-2"/>
    <n v="4.2780015869444329E-5"/>
    <n v="15.974289347953114"/>
    <n v="16.871721333793175"/>
    <n v="58.586013961071842"/>
    <n v="0.47915434275962393"/>
    <n v="375.39579967689821"/>
    <n v="5007.0985954712278"/>
    <n v="0.18849666146122046"/>
    <n v="4892"/>
    <n v="681402.83274171385"/>
    <n v="0.16873901863743573"/>
    <x v="1"/>
    <x v="3"/>
  </r>
  <r>
    <s v="Nicola River"/>
    <x v="3"/>
    <x v="26"/>
    <x v="131"/>
    <s v="Natural"/>
    <x v="3"/>
    <s v="Whole River"/>
    <n v="95"/>
    <n v="94"/>
    <n v="0.25040237552179717"/>
    <n v="4"/>
    <n v="1238"/>
    <n v="7.6736672051696278E-2"/>
    <n v="4.2780015869444329E-5"/>
    <n v="15.974289347953114"/>
    <n v="16.871721333793175"/>
    <n v="58.586013961071842"/>
    <n v="0.47915434275962393"/>
    <n v="375.39579967689821"/>
    <n v="5007.0985954712278"/>
    <n v="0.18849666146122046"/>
    <n v="4892"/>
    <n v="681402.83274171385"/>
    <n v="0.16873901863743573"/>
    <x v="1"/>
    <x v="3"/>
  </r>
  <r>
    <s v="Nicola River"/>
    <x v="28"/>
    <x v="26"/>
    <x v="119"/>
    <s v="Natural"/>
    <x v="3"/>
    <s v="Whole River"/>
    <n v="95"/>
    <n v="94"/>
    <n v="0.25040237552179717"/>
    <n v="7"/>
    <n v="1238"/>
    <n v="7.6736672051696278E-2"/>
    <n v="4.2780015869444329E-5"/>
    <n v="27.955006358917949"/>
    <n v="29.525512334138057"/>
    <n v="114.42560031518218"/>
    <n v="0.38265025263430957"/>
    <n v="375.39579967689821"/>
    <n v="5007.0985954712278"/>
    <n v="0.18849666146122046"/>
    <n v="4892"/>
    <n v="681402.83274171385"/>
    <n v="0.16873901863743573"/>
    <x v="0"/>
    <x v="0"/>
  </r>
  <r>
    <s v="Nicola River"/>
    <x v="28"/>
    <x v="26"/>
    <x v="120"/>
    <s v="Natural"/>
    <x v="3"/>
    <s v="Whole River"/>
    <n v="95"/>
    <n v="94"/>
    <n v="0.25040237552179717"/>
    <n v="8"/>
    <n v="1238"/>
    <n v="7.6736672051696278E-2"/>
    <n v="4.2780015869444329E-5"/>
    <n v="31.948578695906228"/>
    <n v="33.743442667586351"/>
    <n v="135.30547688718207"/>
    <n v="0.36408781603305068"/>
    <n v="375.39579967689821"/>
    <n v="5007.0985954712278"/>
    <n v="0.18849666146122046"/>
    <n v="4892"/>
    <n v="681402.83274171385"/>
    <n v="0.16873901863743573"/>
    <x v="0"/>
    <x v="0"/>
  </r>
  <r>
    <s v="Nicola River"/>
    <x v="28"/>
    <x v="26"/>
    <x v="121"/>
    <s v="Natural"/>
    <x v="3"/>
    <s v="Whole River"/>
    <n v="95"/>
    <n v="94"/>
    <n v="0.25040237552179717"/>
    <n v="11"/>
    <n v="1238"/>
    <n v="7.6736672051696278E-2"/>
    <n v="4.2780015869444329E-5"/>
    <n v="43.929295706871066"/>
    <n v="46.397233667931239"/>
    <n v="204.74514996507128"/>
    <n v="0.32572610864955664"/>
    <n v="375.39579967689821"/>
    <n v="5007.0985954712278"/>
    <n v="0.18849666146122046"/>
    <n v="4892"/>
    <n v="681402.83274171385"/>
    <n v="0.16873901863743573"/>
    <x v="0"/>
    <x v="0"/>
  </r>
  <r>
    <s v="Nicola River"/>
    <x v="28"/>
    <x v="26"/>
    <x v="122"/>
    <s v="Natural"/>
    <x v="3"/>
    <s v="Whole River"/>
    <n v="95"/>
    <n v="94"/>
    <n v="0.25040237552179717"/>
    <n v="11"/>
    <n v="1238"/>
    <n v="7.6736672051696278E-2"/>
    <n v="4.2780015869444329E-5"/>
    <n v="43.929295706871066"/>
    <n v="46.397233667931239"/>
    <n v="204.74514996507128"/>
    <n v="0.32572610864955664"/>
    <n v="375.39579967689821"/>
    <n v="5007.0985954712278"/>
    <n v="0.18849666146122046"/>
    <n v="4892"/>
    <n v="681402.83274171385"/>
    <n v="0.16873901863743573"/>
    <x v="0"/>
    <x v="0"/>
  </r>
  <r>
    <s v="Nicola River"/>
    <x v="3"/>
    <x v="26"/>
    <x v="14"/>
    <s v="Natural"/>
    <x v="3"/>
    <s v="Whole River"/>
    <n v="95"/>
    <n v="94"/>
    <n v="0.25040237552179717"/>
    <n v="5"/>
    <n v="1238"/>
    <n v="7.6736672051696278E-2"/>
    <n v="4.2780015869444329E-5"/>
    <n v="19.967861684941393"/>
    <n v="21.089651667241473"/>
    <n v="76.065868852127068"/>
    <n v="0.43678061498277476"/>
    <n v="375.39579967689821"/>
    <n v="5007.0985954712278"/>
    <n v="0.18849666146122046"/>
    <n v="4892"/>
    <n v="681402.83274171385"/>
    <n v="0.16873901863743573"/>
    <x v="1"/>
    <x v="3"/>
  </r>
  <r>
    <s v="Nicola River"/>
    <x v="3"/>
    <x v="26"/>
    <x v="13"/>
    <s v="Natural"/>
    <x v="3"/>
    <s v="Whole River"/>
    <n v="95"/>
    <n v="94"/>
    <n v="0.25040237552179717"/>
    <n v="5"/>
    <n v="1238"/>
    <n v="7.6736672051696278E-2"/>
    <n v="4.2780015869444329E-5"/>
    <n v="19.967861684941393"/>
    <m/>
    <n v="76.065868852127068"/>
    <n v="0.43678061498277476"/>
    <n v="375.39579967689821"/>
    <n v="5007.0985954712278"/>
    <n v="0.18849666146122046"/>
    <n v="4892"/>
    <n v="681402.83274171385"/>
    <n v="0.16873901863743573"/>
    <x v="1"/>
    <x v="3"/>
  </r>
  <r>
    <s v="Nicola River"/>
    <x v="3"/>
    <x v="26"/>
    <x v="12"/>
    <s v="Natural"/>
    <x v="3"/>
    <s v="Whole River"/>
    <n v="95"/>
    <n v="94"/>
    <n v="0.25040237552179717"/>
    <n v="0"/>
    <n v="1238"/>
    <n v="7.6736672051696278E-2"/>
    <n v="4.2780015869444329E-5"/>
    <n v="0"/>
    <m/>
    <n v="0"/>
    <s v="NA"/>
    <n v="375.39579967689821"/>
    <n v="5007.0985954712278"/>
    <n v="0.18849666146122046"/>
    <n v="4892"/>
    <n v="681402.83274171385"/>
    <n v="0.16873901863743573"/>
    <x v="1"/>
    <x v="3"/>
  </r>
  <r>
    <m/>
    <x v="3"/>
    <x v="1"/>
    <x v="15"/>
    <m/>
    <x v="1"/>
    <m/>
    <m/>
    <m/>
    <m/>
    <m/>
    <m/>
    <m/>
    <m/>
    <m/>
    <m/>
    <m/>
    <m/>
    <m/>
    <m/>
    <m/>
    <m/>
    <m/>
    <m/>
    <x v="2"/>
    <x v="4"/>
  </r>
  <r>
    <s v="Nicola River"/>
    <x v="30"/>
    <x v="27"/>
    <x v="132"/>
    <s v="Natural"/>
    <x v="3"/>
    <s v="Whole River"/>
    <n v="136"/>
    <n v="136"/>
    <n v="0.10923027786649632"/>
    <n v="1"/>
    <n v="342"/>
    <n v="0.39766081871345027"/>
    <n v="6.2569831335155385E-4"/>
    <n v="9.154970760233919"/>
    <n v="9.2916121148642752"/>
    <n v="79.852164157590948"/>
    <n v="0.97608217958120447"/>
    <n v="1245.0760233918129"/>
    <n v="50805.585836504928"/>
    <n v="0.18103388097379006"/>
    <n v="3131"/>
    <n v="283615.07367929147"/>
    <n v="0.17009109889410248"/>
    <x v="0"/>
    <x v="1"/>
  </r>
  <r>
    <s v="Nicola River"/>
    <x v="30"/>
    <x v="27"/>
    <x v="133"/>
    <s v="Natural"/>
    <x v="3"/>
    <s v="Whole River"/>
    <n v="136"/>
    <n v="136"/>
    <n v="0.10923027786649632"/>
    <n v="1"/>
    <n v="342"/>
    <n v="0.39766081871345027"/>
    <n v="6.2569831335155385E-4"/>
    <n v="9.154970760233919"/>
    <n v="9.2916121148642752"/>
    <n v="79.852164157590948"/>
    <n v="0.97608217958120447"/>
    <n v="1245.0760233918129"/>
    <n v="50805.585836504928"/>
    <n v="0.18103388097379006"/>
    <n v="3131"/>
    <n v="283615.07367929147"/>
    <n v="0.17009109889410248"/>
    <x v="0"/>
    <x v="1"/>
  </r>
  <r>
    <s v="Nicola River"/>
    <x v="30"/>
    <x v="27"/>
    <x v="134"/>
    <s v="Natural"/>
    <x v="3"/>
    <s v="Whole River"/>
    <n v="136"/>
    <n v="136"/>
    <n v="0.10923027786649632"/>
    <n v="1"/>
    <n v="342"/>
    <n v="0.39766081871345027"/>
    <n v="6.2569831335155385E-4"/>
    <n v="9.154970760233919"/>
    <n v="9.2916121148642752"/>
    <n v="79.852164157590948"/>
    <n v="0.97608217958120447"/>
    <n v="1245.0760233918129"/>
    <n v="50805.585836504928"/>
    <n v="0.18103388097379006"/>
    <n v="3131"/>
    <n v="283615.07367929147"/>
    <n v="0.17009109889410248"/>
    <x v="0"/>
    <x v="1"/>
  </r>
  <r>
    <s v="Nicola River"/>
    <x v="3"/>
    <x v="27"/>
    <x v="123"/>
    <s v="Natural"/>
    <x v="3"/>
    <s v="Whole River"/>
    <n v="136"/>
    <n v="136"/>
    <n v="0.10923027786649632"/>
    <n v="4"/>
    <n v="342"/>
    <n v="0.39766081871345027"/>
    <n v="6.2569831335155385E-4"/>
    <n v="36.619883040935676"/>
    <n v="37.166448459457101"/>
    <n v="352.3707581678886"/>
    <n v="0.51260516469240036"/>
    <n v="1245.0760233918129"/>
    <n v="50805.585836504928"/>
    <n v="0.18103388097379006"/>
    <n v="3131"/>
    <n v="283615.07367929147"/>
    <n v="0.17009109889410248"/>
    <x v="1"/>
    <x v="3"/>
  </r>
  <r>
    <s v="Nicola River"/>
    <x v="3"/>
    <x v="27"/>
    <x v="124"/>
    <s v="Natural"/>
    <x v="3"/>
    <s v="Whole River"/>
    <n v="136"/>
    <n v="136"/>
    <n v="0.10923027786649632"/>
    <n v="7"/>
    <n v="342"/>
    <n v="0.39766081871345027"/>
    <n v="6.2569831335155385E-4"/>
    <n v="64.084795321637429"/>
    <n v="65.041284804049923"/>
    <n v="674.33250448447336"/>
    <n v="0.4052117643297477"/>
    <n v="1245.0760233918129"/>
    <n v="50805.585836504928"/>
    <n v="0.18103388097379006"/>
    <n v="3131"/>
    <n v="283615.07367929147"/>
    <n v="0.17009109889410248"/>
    <x v="1"/>
    <x v="3"/>
  </r>
  <r>
    <s v="Nicola River"/>
    <x v="3"/>
    <x v="27"/>
    <x v="135"/>
    <s v="Natural"/>
    <x v="3"/>
    <s v="Whole River"/>
    <n v="136"/>
    <n v="136"/>
    <n v="0.10923027786649632"/>
    <n v="6"/>
    <n v="342"/>
    <n v="0.39766081871345027"/>
    <n v="6.2569831335155385E-4"/>
    <n v="54.929824561403514"/>
    <n v="55.749672689185658"/>
    <n v="561.51823878935772"/>
    <n v="0.43139362373555407"/>
    <n v="1245.0760233918129"/>
    <n v="50805.585836504928"/>
    <n v="0.18103388097379006"/>
    <n v="3131"/>
    <n v="283615.07367929147"/>
    <n v="0.17009109889410248"/>
    <x v="1"/>
    <x v="3"/>
  </r>
  <r>
    <s v="Nicola River"/>
    <x v="3"/>
    <x v="27"/>
    <x v="136"/>
    <s v="Natural"/>
    <x v="3"/>
    <s v="Whole River"/>
    <n v="136"/>
    <n v="136"/>
    <n v="0.10923027786649632"/>
    <n v="7"/>
    <n v="342"/>
    <n v="0.39766081871345027"/>
    <n v="6.2569831335155385E-4"/>
    <n v="64.084795321637429"/>
    <n v="65.041284804049923"/>
    <n v="674.33250448447336"/>
    <n v="0.4052117643297477"/>
    <n v="1245.0760233918129"/>
    <n v="50805.585836504928"/>
    <n v="0.18103388097379006"/>
    <n v="3131"/>
    <n v="283615.07367929147"/>
    <n v="0.17009109889410248"/>
    <x v="1"/>
    <x v="3"/>
  </r>
  <r>
    <s v="Nicola River"/>
    <x v="3"/>
    <x v="27"/>
    <x v="137"/>
    <s v="Natural"/>
    <x v="3"/>
    <s v="Whole River"/>
    <n v="136"/>
    <n v="136"/>
    <n v="0.10923027786649632"/>
    <n v="1"/>
    <n v="342"/>
    <n v="0.39766081871345027"/>
    <n v="6.2569831335155385E-4"/>
    <n v="9.154970760233919"/>
    <n v="9.2916121148642752"/>
    <n v="79.852164157590948"/>
    <n v="0.97608217958120447"/>
    <n v="1245.0760233918129"/>
    <n v="50805.585836504928"/>
    <n v="0.18103388097379006"/>
    <n v="3131"/>
    <n v="283615.07367929147"/>
    <n v="0.17009109889410248"/>
    <x v="1"/>
    <x v="3"/>
  </r>
  <r>
    <s v="Nicola River"/>
    <x v="29"/>
    <x v="27"/>
    <x v="125"/>
    <s v="Natural"/>
    <x v="3"/>
    <s v="Whole River"/>
    <n v="136"/>
    <n v="136"/>
    <n v="0.10923027786649632"/>
    <n v="28"/>
    <n v="342"/>
    <n v="0.39766081871345027"/>
    <n v="6.2569831335155385E-4"/>
    <n v="256.33918128654972"/>
    <n v="260.16513921619969"/>
    <n v="4312.4729932766095"/>
    <n v="0.25618175780709102"/>
    <n v="1245.0760233918129"/>
    <n v="50805.585836504928"/>
    <n v="0.18103388097379006"/>
    <n v="3131"/>
    <n v="283615.07367929147"/>
    <n v="0.17009109889410248"/>
    <x v="0"/>
    <x v="0"/>
  </r>
  <r>
    <s v="Nicola River"/>
    <x v="29"/>
    <x v="27"/>
    <x v="126"/>
    <s v="Natural"/>
    <x v="3"/>
    <s v="Whole River"/>
    <n v="136"/>
    <n v="136"/>
    <n v="0.10923027786649632"/>
    <n v="24"/>
    <n v="342"/>
    <n v="0.39766081871345027"/>
    <n v="6.2569831335155385E-4"/>
    <n v="219.71929824561406"/>
    <n v="222.99869075674263"/>
    <n v="3432.7086105083245"/>
    <n v="0.2666553284583818"/>
    <n v="1245.0760233918129"/>
    <n v="50805.585836504928"/>
    <n v="0.18103388097379006"/>
    <n v="3131"/>
    <n v="283615.07367929147"/>
    <n v="0.17009109889410248"/>
    <x v="0"/>
    <x v="0"/>
  </r>
  <r>
    <s v="Nicola River"/>
    <x v="3"/>
    <x v="27"/>
    <x v="127"/>
    <s v="Natural"/>
    <x v="3"/>
    <s v="Whole River"/>
    <n v="136"/>
    <n v="136"/>
    <n v="0.10923027786649632"/>
    <n v="5"/>
    <n v="342"/>
    <n v="0.39766081871345027"/>
    <n v="6.2569831335155385E-4"/>
    <n v="45.774853801169598"/>
    <n v="46.458060574321387"/>
    <n v="454.19765668382945"/>
    <n v="0.46558124651616373"/>
    <n v="1245.0760233918129"/>
    <n v="50805.585836504928"/>
    <n v="0.18103388097379006"/>
    <n v="3131"/>
    <n v="283615.07367929147"/>
    <n v="0.17009109889410248"/>
    <x v="1"/>
    <x v="3"/>
  </r>
  <r>
    <s v="Nicola River"/>
    <x v="29"/>
    <x v="27"/>
    <x v="128"/>
    <s v="Natural"/>
    <x v="3"/>
    <s v="Whole River"/>
    <n v="136"/>
    <n v="136"/>
    <n v="0.10923027786649632"/>
    <n v="28"/>
    <n v="342"/>
    <n v="0.39766081871345027"/>
    <n v="6.2569831335155385E-4"/>
    <n v="256.33918128654972"/>
    <n v="260.16513921619969"/>
    <n v="4312.4729932766095"/>
    <n v="0.25618175780709102"/>
    <n v="1245.0760233918129"/>
    <n v="50805.585836504928"/>
    <n v="0.18103388097379006"/>
    <n v="3131"/>
    <n v="283615.07367929147"/>
    <n v="0.17009109889410248"/>
    <x v="0"/>
    <x v="0"/>
  </r>
  <r>
    <s v="Nicola River"/>
    <x v="3"/>
    <x v="27"/>
    <x v="129"/>
    <s v="Natural"/>
    <x v="3"/>
    <s v="Whole River"/>
    <n v="136"/>
    <n v="136"/>
    <n v="0.10923027786649632"/>
    <n v="3"/>
    <n v="342"/>
    <n v="0.39766081871345027"/>
    <n v="6.2569831335155385E-4"/>
    <n v="27.464912280701757"/>
    <n v="27.874836344592829"/>
    <n v="256.03754324153522"/>
    <n v="0.58260419766678062"/>
    <n v="1245.0760233918129"/>
    <n v="50805.585836504928"/>
    <n v="0.18103388097379006"/>
    <n v="3131"/>
    <n v="283615.07367929147"/>
    <n v="0.17009109889410248"/>
    <x v="1"/>
    <x v="3"/>
  </r>
  <r>
    <s v="Nicola River"/>
    <x v="3"/>
    <x v="27"/>
    <x v="130"/>
    <s v="Natural"/>
    <x v="3"/>
    <s v="Whole River"/>
    <n v="136"/>
    <n v="136"/>
    <n v="0.10923027786649632"/>
    <n v="4"/>
    <n v="342"/>
    <n v="0.39766081871345027"/>
    <n v="6.2569831335155385E-4"/>
    <n v="36.619883040935676"/>
    <n v="37.166448459457101"/>
    <n v="352.3707581678886"/>
    <n v="0.51260516469240036"/>
    <n v="1245.0760233918129"/>
    <n v="50805.585836504928"/>
    <n v="0.18103388097379006"/>
    <n v="3131"/>
    <n v="283615.07367929147"/>
    <n v="0.17009109889410248"/>
    <x v="1"/>
    <x v="3"/>
  </r>
  <r>
    <s v="Nicola River"/>
    <x v="3"/>
    <x v="27"/>
    <x v="131"/>
    <s v="Natural"/>
    <x v="3"/>
    <s v="Whole River"/>
    <n v="136"/>
    <n v="136"/>
    <n v="0.10923027786649632"/>
    <n v="7"/>
    <n v="342"/>
    <n v="0.39766081871345027"/>
    <n v="6.2569831335155385E-4"/>
    <n v="64.084795321637429"/>
    <n v="65.041284804049923"/>
    <n v="674.33250448447336"/>
    <n v="0.4052117643297477"/>
    <n v="1245.0760233918129"/>
    <n v="50805.585836504928"/>
    <n v="0.18103388097379006"/>
    <n v="3131"/>
    <n v="283615.07367929147"/>
    <n v="0.17009109889410248"/>
    <x v="1"/>
    <x v="3"/>
  </r>
  <r>
    <s v="Nicola River"/>
    <x v="28"/>
    <x v="27"/>
    <x v="120"/>
    <s v="Natural"/>
    <x v="3"/>
    <s v="Whole River"/>
    <n v="136"/>
    <n v="136"/>
    <n v="0.10923027786649632"/>
    <n v="1"/>
    <n v="342"/>
    <n v="0.39766081871345027"/>
    <n v="6.2569831335155385E-4"/>
    <n v="9.154970760233919"/>
    <n v="9.2916121148642752"/>
    <n v="79.852164157590948"/>
    <n v="0.97608217958120447"/>
    <n v="1245.0760233918129"/>
    <n v="50805.585836504928"/>
    <n v="0.18103388097379006"/>
    <n v="3131"/>
    <n v="283615.07367929147"/>
    <n v="0.17009109889410248"/>
    <x v="0"/>
    <x v="2"/>
  </r>
  <r>
    <s v="Nicola River"/>
    <x v="28"/>
    <x v="27"/>
    <x v="122"/>
    <s v="Natural"/>
    <x v="3"/>
    <s v="Whole River"/>
    <n v="136"/>
    <n v="136"/>
    <n v="0.10923027786649632"/>
    <n v="1"/>
    <n v="342"/>
    <n v="0.39766081871345027"/>
    <n v="6.2569831335155385E-4"/>
    <n v="9.154970760233919"/>
    <n v="9.2916121148642752"/>
    <n v="79.852164157590948"/>
    <n v="0.97608217958120447"/>
    <n v="1245.0760233918129"/>
    <n v="50805.585836504928"/>
    <n v="0.18103388097379006"/>
    <n v="3131"/>
    <n v="283615.07367929147"/>
    <n v="0.17009109889410248"/>
    <x v="0"/>
    <x v="2"/>
  </r>
  <r>
    <s v="Nicola River"/>
    <x v="3"/>
    <x v="27"/>
    <x v="14"/>
    <s v="Natural"/>
    <x v="3"/>
    <s v="Whole River"/>
    <n v="136"/>
    <n v="136"/>
    <n v="0.10923027786649632"/>
    <n v="5"/>
    <n v="342"/>
    <n v="0.39766081871345027"/>
    <n v="6.2569831335155385E-4"/>
    <n v="45.774853801169598"/>
    <n v="46.458060574321387"/>
    <n v="454.19765668382945"/>
    <n v="0.46558124651616373"/>
    <n v="1245.0760233918129"/>
    <n v="50805.585836504928"/>
    <n v="0.18103388097379006"/>
    <n v="3131"/>
    <n v="283615.07367929147"/>
    <n v="0.17009109889410248"/>
    <x v="1"/>
    <x v="3"/>
  </r>
  <r>
    <s v="Nicola River"/>
    <x v="3"/>
    <x v="27"/>
    <x v="13"/>
    <s v="Natural"/>
    <x v="3"/>
    <s v="Whole River"/>
    <n v="136"/>
    <n v="136"/>
    <n v="0.10923027786649632"/>
    <n v="1"/>
    <n v="342"/>
    <n v="0.39766081871345027"/>
    <n v="6.2569831335155385E-4"/>
    <n v="9.154970760233919"/>
    <m/>
    <n v="79.852164157590948"/>
    <n v="0.97608217958120447"/>
    <n v="1245.0760233918129"/>
    <n v="50805.585836504928"/>
    <n v="0.18103388097379006"/>
    <n v="3131"/>
    <n v="283615.07367929147"/>
    <n v="0.17009109889410248"/>
    <x v="1"/>
    <x v="3"/>
  </r>
  <r>
    <s v="Nicola River"/>
    <x v="3"/>
    <x v="27"/>
    <x v="12"/>
    <s v="Natural"/>
    <x v="3"/>
    <s v="Whole River"/>
    <n v="136"/>
    <n v="136"/>
    <n v="0.10923027786649632"/>
    <n v="1"/>
    <n v="342"/>
    <n v="0.39766081871345027"/>
    <n v="6.2569831335155385E-4"/>
    <n v="9.154970760233919"/>
    <m/>
    <n v="79.852164157590948"/>
    <n v="0.97608217958120447"/>
    <n v="1245.0760233918129"/>
    <n v="50805.585836504928"/>
    <n v="0.18103388097379006"/>
    <n v="3131"/>
    <n v="283615.07367929147"/>
    <n v="0.17009109889410248"/>
    <x v="1"/>
    <x v="3"/>
  </r>
  <r>
    <m/>
    <x v="3"/>
    <x v="1"/>
    <x v="15"/>
    <m/>
    <x v="1"/>
    <m/>
    <m/>
    <m/>
    <m/>
    <m/>
    <m/>
    <m/>
    <m/>
    <m/>
    <m/>
    <m/>
    <m/>
    <m/>
    <m/>
    <m/>
    <m/>
    <m/>
    <m/>
    <x v="2"/>
    <x v="4"/>
  </r>
  <r>
    <s v="Nicola River"/>
    <x v="31"/>
    <x v="28"/>
    <x v="138"/>
    <s v="Natural+Brood Stock"/>
    <x v="3"/>
    <s v="Whole River"/>
    <n v="94"/>
    <n v="94"/>
    <n v="0.39067231980617806"/>
    <n v="8"/>
    <n v="1290"/>
    <n v="7.2868217054263565E-2"/>
    <n v="3.1935785509114709E-5"/>
    <n v="20.477519379844964"/>
    <n v="20.697707760273403"/>
    <n v="44.689700854054713"/>
    <n v="0.32645729529443779"/>
    <n v="240.6108527131783"/>
    <n v="1635.8550665204023"/>
    <n v="0.16809593046915083"/>
    <n v="3302"/>
    <n v="243973.36260393495"/>
    <n v="0.14958709804881185"/>
    <x v="0"/>
    <x v="1"/>
  </r>
  <r>
    <s v="Nicola River"/>
    <x v="31"/>
    <x v="28"/>
    <x v="139"/>
    <s v="Natural+Brood Stock"/>
    <x v="3"/>
    <s v="Whole River"/>
    <n v="94"/>
    <n v="94"/>
    <n v="0.39067231980617806"/>
    <n v="8"/>
    <n v="1290"/>
    <n v="7.2868217054263565E-2"/>
    <n v="3.1935785509114709E-5"/>
    <n v="20.477519379844964"/>
    <n v="20.697707760273403"/>
    <n v="44.689700854054713"/>
    <n v="0.32645729529443779"/>
    <n v="240.6108527131783"/>
    <n v="1635.8550665204023"/>
    <n v="0.16809593046915083"/>
    <n v="3302"/>
    <n v="243973.36260393495"/>
    <n v="0.14958709804881185"/>
    <x v="0"/>
    <x v="1"/>
  </r>
  <r>
    <s v="Nicola River"/>
    <x v="31"/>
    <x v="28"/>
    <x v="140"/>
    <s v="Natural+Brood Stock"/>
    <x v="3"/>
    <s v="Whole River"/>
    <n v="94"/>
    <n v="94"/>
    <n v="0.39067231980617806"/>
    <n v="10"/>
    <n v="1290"/>
    <n v="7.2868217054263565E-2"/>
    <n v="3.1935785509114709E-5"/>
    <n v="25.596899224806204"/>
    <n v="25.872134700341753"/>
    <n v="59.5648310619559"/>
    <n v="0.30151408074719444"/>
    <n v="240.6108527131783"/>
    <n v="1635.8550665204023"/>
    <n v="0.16809593046915083"/>
    <n v="3302"/>
    <n v="243973.36260393495"/>
    <n v="0.14958709804881185"/>
    <x v="0"/>
    <x v="1"/>
  </r>
  <r>
    <s v="Nicola River"/>
    <x v="30"/>
    <x v="28"/>
    <x v="132"/>
    <s v="Natural+Brood Stock"/>
    <x v="3"/>
    <s v="Whole River"/>
    <n v="94"/>
    <n v="94"/>
    <n v="0.39067231980617806"/>
    <n v="14"/>
    <n v="1290"/>
    <n v="7.2868217054263565E-2"/>
    <n v="3.1935785509114709E-5"/>
    <n v="35.835658914728683"/>
    <n v="36.220988580478455"/>
    <n v="93.758337471023282"/>
    <n v="0.27020261924412725"/>
    <n v="240.6108527131783"/>
    <n v="1635.8550665204023"/>
    <n v="0.16809593046915083"/>
    <n v="3302"/>
    <n v="243973.36260393495"/>
    <n v="0.14958709804881185"/>
    <x v="0"/>
    <x v="0"/>
  </r>
  <r>
    <s v="Nicola River"/>
    <x v="30"/>
    <x v="28"/>
    <x v="133"/>
    <s v="Natural+Brood Stock"/>
    <x v="3"/>
    <s v="Whole River"/>
    <n v="94"/>
    <n v="94"/>
    <n v="0.39067231980617806"/>
    <n v="11"/>
    <n v="1290"/>
    <n v="7.2868217054263565E-2"/>
    <n v="3.1935785509114709E-5"/>
    <n v="28.156589147286823"/>
    <n v="28.459348170375929"/>
    <n v="67.55780191506463"/>
    <n v="0.29191587373583988"/>
    <n v="240.6108527131783"/>
    <n v="1635.8550665204023"/>
    <n v="0.16809593046915083"/>
    <n v="3302"/>
    <n v="243973.36260393495"/>
    <n v="0.14958709804881185"/>
    <x v="0"/>
    <x v="0"/>
  </r>
  <r>
    <s v="Nicola River"/>
    <x v="30"/>
    <x v="28"/>
    <x v="134"/>
    <s v="Natural+Brood Stock"/>
    <x v="3"/>
    <s v="Whole River"/>
    <n v="94"/>
    <n v="94"/>
    <n v="0.39067231980617806"/>
    <n v="8"/>
    <n v="1290"/>
    <n v="7.2868217054263565E-2"/>
    <n v="3.1935785509114709E-5"/>
    <n v="20.477519379844964"/>
    <n v="20.697707760273403"/>
    <n v="44.689700854054713"/>
    <n v="0.32645729529443779"/>
    <n v="240.6108527131783"/>
    <n v="1635.8550665204023"/>
    <n v="0.16809593046915083"/>
    <n v="3302"/>
    <n v="243973.36260393495"/>
    <n v="0.14958709804881185"/>
    <x v="0"/>
    <x v="0"/>
  </r>
  <r>
    <s v="Nicola River"/>
    <x v="3"/>
    <x v="28"/>
    <x v="141"/>
    <s v="Natural+Brood Stock"/>
    <x v="3"/>
    <s v="Whole River"/>
    <n v="94"/>
    <n v="94"/>
    <n v="0.39067231980617806"/>
    <n v="3"/>
    <n v="1290"/>
    <n v="7.2868217054263565E-2"/>
    <n v="3.1935785509114709E-5"/>
    <n v="7.6790697674418613"/>
    <n v="7.7616404101025269"/>
    <n v="13.981609074479884"/>
    <n v="0.4869338476652415"/>
    <n v="240.6108527131783"/>
    <n v="1635.8550665204023"/>
    <n v="0.16809593046915083"/>
    <n v="3302"/>
    <n v="243973.36260393495"/>
    <n v="0.14958709804881185"/>
    <x v="1"/>
    <x v="3"/>
  </r>
  <r>
    <s v="Nicola River"/>
    <x v="3"/>
    <x v="28"/>
    <x v="124"/>
    <s v="Natural+Brood Stock"/>
    <x v="3"/>
    <s v="Whole River"/>
    <n v="94"/>
    <n v="94"/>
    <n v="0.39067231980617806"/>
    <n v="5"/>
    <n v="1290"/>
    <n v="7.2868217054263565E-2"/>
    <n v="3.1935785509114709E-5"/>
    <n v="12.798449612403102"/>
    <n v="12.936067350170877"/>
    <n v="25.154034287993561"/>
    <n v="0.39187401028565522"/>
    <n v="240.6108527131783"/>
    <n v="1635.8550665204023"/>
    <n v="0.16809593046915083"/>
    <n v="3302"/>
    <n v="243973.36260393495"/>
    <n v="0.14958709804881185"/>
    <x v="1"/>
    <x v="3"/>
  </r>
  <r>
    <s v="Nicola River"/>
    <x v="3"/>
    <x v="28"/>
    <x v="135"/>
    <s v="Natural+Brood Stock"/>
    <x v="3"/>
    <s v="Whole River"/>
    <n v="94"/>
    <n v="94"/>
    <n v="0.39067231980617806"/>
    <n v="3"/>
    <n v="1290"/>
    <n v="7.2868217054263565E-2"/>
    <n v="3.1935785509114709E-5"/>
    <n v="7.6790697674418613"/>
    <n v="7.7616404101025269"/>
    <n v="13.981609074479884"/>
    <n v="0.4869338476652415"/>
    <n v="240.6108527131783"/>
    <n v="1635.8550665204023"/>
    <n v="0.16809593046915083"/>
    <n v="3302"/>
    <n v="243973.36260393495"/>
    <n v="0.14958709804881185"/>
    <x v="1"/>
    <x v="3"/>
  </r>
  <r>
    <s v="Nicola River"/>
    <x v="3"/>
    <x v="28"/>
    <x v="136"/>
    <s v="Natural+Brood Stock"/>
    <x v="3"/>
    <s v="Whole River"/>
    <n v="94"/>
    <n v="94"/>
    <n v="0.39067231980617806"/>
    <n v="4"/>
    <n v="1290"/>
    <n v="7.2868217054263565E-2"/>
    <n v="3.1935785509114709E-5"/>
    <n v="10.238759689922482"/>
    <n v="10.348853880136701"/>
    <n v="19.382686431517349"/>
    <n v="0.42999126672716259"/>
    <n v="240.6108527131783"/>
    <n v="1635.8550665204023"/>
    <n v="0.16809593046915083"/>
    <n v="3302"/>
    <n v="243973.36260393495"/>
    <n v="0.14958709804881185"/>
    <x v="1"/>
    <x v="3"/>
  </r>
  <r>
    <s v="Nicola River"/>
    <x v="3"/>
    <x v="28"/>
    <x v="137"/>
    <s v="Natural+Brood Stock"/>
    <x v="3"/>
    <s v="Whole River"/>
    <n v="94"/>
    <n v="94"/>
    <n v="0.39067231980617806"/>
    <n v="2"/>
    <n v="1290"/>
    <n v="7.2868217054263565E-2"/>
    <n v="3.1935785509114709E-5"/>
    <n v="5.1193798449612409"/>
    <n v="5.1744269400683507"/>
    <n v="8.9508022168811721"/>
    <n v="0.58440460049778031"/>
    <n v="240.6108527131783"/>
    <n v="1635.8550665204023"/>
    <n v="0.16809593046915083"/>
    <n v="3302"/>
    <n v="243973.36260393495"/>
    <n v="0.14958709804881185"/>
    <x v="1"/>
    <x v="3"/>
  </r>
  <r>
    <s v="Nicola River"/>
    <x v="29"/>
    <x v="28"/>
    <x v="125"/>
    <s v="Natural+Brood Stock"/>
    <x v="3"/>
    <s v="Whole River"/>
    <n v="94"/>
    <n v="94"/>
    <n v="0.39067231980617806"/>
    <n v="1"/>
    <n v="1290"/>
    <n v="7.2868217054263565E-2"/>
    <n v="3.1935785509114709E-5"/>
    <n v="2.5596899224806204"/>
    <n v="2.5872134700341753"/>
    <n v="4.2902658587212104"/>
    <n v="0.80919789441498846"/>
    <n v="240.6108527131783"/>
    <n v="1635.8550665204023"/>
    <n v="0.16809593046915083"/>
    <n v="3302"/>
    <n v="243973.36260393495"/>
    <n v="0.14958709804881185"/>
    <x v="0"/>
    <x v="2"/>
  </r>
  <r>
    <s v="Nicola River"/>
    <x v="3"/>
    <x v="28"/>
    <x v="130"/>
    <s v="Natural+Brood Stock"/>
    <x v="3"/>
    <s v="Whole River"/>
    <n v="94"/>
    <n v="94"/>
    <n v="0.39067231980617806"/>
    <n v="1"/>
    <n v="1290"/>
    <n v="7.2868217054263565E-2"/>
    <n v="3.1935785509114709E-5"/>
    <n v="2.5596899224806204"/>
    <n v="2.5872134700341753"/>
    <n v="4.2902658587212104"/>
    <n v="0.80919789441498846"/>
    <n v="240.6108527131783"/>
    <n v="1635.8550665204023"/>
    <n v="0.16809593046915083"/>
    <n v="3302"/>
    <n v="243973.36260393495"/>
    <n v="0.14958709804881185"/>
    <x v="1"/>
    <x v="3"/>
  </r>
  <r>
    <s v="Nicola River"/>
    <x v="3"/>
    <x v="28"/>
    <x v="131"/>
    <s v="Natural+Brood Stock"/>
    <x v="3"/>
    <s v="Whole River"/>
    <n v="94"/>
    <n v="94"/>
    <n v="0.39067231980617806"/>
    <n v="1"/>
    <n v="1290"/>
    <n v="7.2868217054263565E-2"/>
    <n v="3.1935785509114709E-5"/>
    <n v="2.5596899224806204"/>
    <n v="2.5872134700341753"/>
    <n v="4.2902658587212104"/>
    <n v="0.80919789441498846"/>
    <n v="240.6108527131783"/>
    <n v="1635.8550665204023"/>
    <n v="0.16809593046915083"/>
    <n v="3302"/>
    <n v="243973.36260393495"/>
    <n v="0.14958709804881185"/>
    <x v="1"/>
    <x v="3"/>
  </r>
  <r>
    <s v="Nicola River"/>
    <x v="3"/>
    <x v="28"/>
    <x v="14"/>
    <s v="Natural+Brood Stock"/>
    <x v="3"/>
    <s v="Whole River"/>
    <n v="94"/>
    <n v="94"/>
    <n v="0.39067231980617806"/>
    <n v="14"/>
    <n v="1290"/>
    <n v="7.2868217054263565E-2"/>
    <n v="3.1935785509114709E-5"/>
    <n v="35.835658914728683"/>
    <n v="36.220988580478455"/>
    <n v="93.758337471023282"/>
    <n v="0.27020261924412725"/>
    <n v="240.6108527131783"/>
    <n v="1635.8550665204023"/>
    <n v="0.16809593046915083"/>
    <n v="3302"/>
    <n v="243973.36260393495"/>
    <n v="0.14958709804881185"/>
    <x v="1"/>
    <x v="3"/>
  </r>
  <r>
    <s v="Nicola River"/>
    <x v="3"/>
    <x v="28"/>
    <x v="13"/>
    <s v="Natural+Brood Stock"/>
    <x v="3"/>
    <s v="Whole River"/>
    <n v="94"/>
    <n v="94"/>
    <n v="0.39067231980617806"/>
    <n v="1"/>
    <n v="1290"/>
    <n v="7.2868217054263565E-2"/>
    <n v="3.1935785509114709E-5"/>
    <n v="2.5596899224806204"/>
    <m/>
    <n v="4.2902658587212104"/>
    <n v="0.80919789441498846"/>
    <n v="240.6108527131783"/>
    <n v="1635.8550665204023"/>
    <n v="0.16809593046915083"/>
    <n v="3302"/>
    <n v="243973.36260393495"/>
    <n v="0.14958709804881185"/>
    <x v="1"/>
    <x v="3"/>
  </r>
  <r>
    <s v="Nicola River"/>
    <x v="3"/>
    <x v="28"/>
    <x v="12"/>
    <s v="Natural+Brood Stock"/>
    <x v="3"/>
    <s v="Whole River"/>
    <n v="94"/>
    <n v="94"/>
    <n v="0.39067231980617806"/>
    <m/>
    <n v="1290"/>
    <n v="7.2868217054263565E-2"/>
    <n v="3.1935785509114709E-5"/>
    <n v="0"/>
    <m/>
    <n v="0"/>
    <s v="NA"/>
    <n v="240.6108527131783"/>
    <n v="1635.8550665204023"/>
    <n v="0.16809593046915083"/>
    <n v="3302"/>
    <n v="243973.36260393495"/>
    <n v="0.14958709804881185"/>
    <x v="1"/>
    <x v="3"/>
  </r>
  <r>
    <m/>
    <x v="3"/>
    <x v="1"/>
    <x v="15"/>
    <m/>
    <x v="1"/>
    <m/>
    <m/>
    <m/>
    <m/>
    <m/>
    <m/>
    <m/>
    <m/>
    <m/>
    <m/>
    <m/>
    <m/>
    <m/>
    <m/>
    <m/>
    <m/>
    <m/>
    <m/>
    <x v="2"/>
    <x v="4"/>
  </r>
  <r>
    <s v="Nicola River"/>
    <x v="31"/>
    <x v="29"/>
    <x v="138"/>
    <s v="Natural"/>
    <x v="3"/>
    <s v="Whole River"/>
    <n v="239"/>
    <n v="49"/>
    <n v="7.2067959934068712E-2"/>
    <n v="16"/>
    <n v="1508"/>
    <n v="0.15848806366047746"/>
    <n v="5.7390950976760566E-5"/>
    <n v="222.01266713581987"/>
    <n v="222.01266713581987"/>
    <n v="4461.6412517527679"/>
    <n v="0.30086354559324047"/>
    <n v="679.91379310344837"/>
    <n v="14210.716913414728"/>
    <n v="0.17532915610178684"/>
    <n v="4290"/>
    <n v="524897.19285183866"/>
    <n v="0.16888062707781545"/>
    <x v="0"/>
    <x v="0"/>
  </r>
  <r>
    <s v="Nicola River"/>
    <x v="31"/>
    <x v="29"/>
    <x v="139"/>
    <s v="Natural"/>
    <x v="3"/>
    <s v="Whole River"/>
    <n v="239"/>
    <n v="49"/>
    <n v="7.2067959934068712E-2"/>
    <n v="6"/>
    <n v="1508"/>
    <n v="0.15848806366047746"/>
    <n v="5.7390950976760566E-5"/>
    <n v="83.254750175932458"/>
    <n v="83.254750175932458"/>
    <n v="1317.9955132203313"/>
    <n v="0.4360617003890862"/>
    <n v="679.91379310344837"/>
    <n v="14210.716913414728"/>
    <n v="0.17532915610178684"/>
    <n v="4290"/>
    <n v="524897.19285183866"/>
    <n v="0.16888062707781545"/>
    <x v="0"/>
    <x v="0"/>
  </r>
  <r>
    <s v="Nicola River"/>
    <x v="31"/>
    <x v="29"/>
    <x v="140"/>
    <s v="Natural"/>
    <x v="3"/>
    <s v="Whole River"/>
    <n v="239"/>
    <n v="49"/>
    <n v="7.2067959934068712E-2"/>
    <n v="23"/>
    <n v="1508"/>
    <n v="0.15848806366047746"/>
    <n v="5.7390950976760566E-5"/>
    <n v="319.14320900774106"/>
    <n v="319.14320900774106"/>
    <n v="7366.5145151629386"/>
    <n v="0.26893381761629587"/>
    <n v="679.91379310344837"/>
    <n v="14210.716913414728"/>
    <n v="0.17532915610178684"/>
    <n v="4290"/>
    <n v="524897.19285183866"/>
    <n v="0.16888062707781545"/>
    <x v="0"/>
    <x v="0"/>
  </r>
  <r>
    <s v="Nicola River"/>
    <x v="3"/>
    <x v="29"/>
    <x v="14"/>
    <s v="Natural"/>
    <x v="3"/>
    <s v="Whole River"/>
    <n v="239"/>
    <n v="49"/>
    <n v="7.2067959934068712E-2"/>
    <n v="4"/>
    <n v="1508"/>
    <n v="0.15848806366047746"/>
    <n v="5.7390950976760566E-5"/>
    <n v="55.503166783954967"/>
    <n v="55.503166783954967"/>
    <n v="831.31434798862642"/>
    <n v="0.51947526729349625"/>
    <n v="679.91379310344837"/>
    <n v="14210.716913414728"/>
    <n v="0.17532915610178684"/>
    <n v="4290"/>
    <n v="524897.19285183866"/>
    <n v="0.16888062707781545"/>
    <x v="1"/>
    <x v="3"/>
  </r>
  <r>
    <s v="Nicola River"/>
    <x v="3"/>
    <x v="29"/>
    <x v="13"/>
    <s v="Natural"/>
    <x v="3"/>
    <s v="Whole River"/>
    <n v="239"/>
    <n v="49"/>
    <n v="7.2067959934068712E-2"/>
    <n v="0"/>
    <n v="1508"/>
    <n v="0.15848806366047746"/>
    <n v="5.7390950976760566E-5"/>
    <n v="0"/>
    <m/>
    <n v="0"/>
    <s v="NA"/>
    <n v="679.91379310344837"/>
    <n v="14210.716913414728"/>
    <n v="0.17532915610178684"/>
    <n v="4290"/>
    <n v="524897.19285183866"/>
    <n v="0.16888062707781545"/>
    <x v="1"/>
    <x v="3"/>
  </r>
  <r>
    <s v="Nicola River"/>
    <x v="3"/>
    <x v="29"/>
    <x v="12"/>
    <s v="Natural"/>
    <x v="3"/>
    <s v="Whole River"/>
    <n v="239"/>
    <n v="49"/>
    <n v="7.2067959934068712E-2"/>
    <m/>
    <n v="1508"/>
    <n v="0.15848806366047746"/>
    <n v="5.7390950976760566E-5"/>
    <n v="0"/>
    <m/>
    <n v="0"/>
    <s v="NA"/>
    <n v="679.91379310344837"/>
    <n v="14210.716913414728"/>
    <n v="0.17532915610178684"/>
    <n v="4290"/>
    <n v="524897.19285183866"/>
    <n v="0.16888062707781545"/>
    <x v="1"/>
    <x v="3"/>
  </r>
  <r>
    <m/>
    <x v="3"/>
    <x v="1"/>
    <x v="15"/>
    <m/>
    <x v="1"/>
    <m/>
    <m/>
    <m/>
    <m/>
    <m/>
    <m/>
    <m/>
    <m/>
    <m/>
    <m/>
    <m/>
    <m/>
    <m/>
    <m/>
    <m/>
    <m/>
    <m/>
    <m/>
    <x v="2"/>
    <x v="4"/>
  </r>
  <r>
    <s v="Nicola River"/>
    <x v="3"/>
    <x v="30"/>
    <x v="142"/>
    <s v="Natural"/>
    <x v="3"/>
    <s v="Whole River"/>
    <n v="78"/>
    <n v="78"/>
    <n v="0.21185897435897436"/>
    <n v="3"/>
    <n v="661"/>
    <n v="0.11800302571860817"/>
    <n v="1.2428543527701039E-4"/>
    <n v="14.16036308623298"/>
    <n v="14.16036308623298"/>
    <n v="62.196362449538348"/>
    <n v="0.55693960647940632"/>
    <n v="368.16944024205748"/>
    <n v="5095.5607322269425"/>
    <n v="0.19388680489262661"/>
    <n v="3120"/>
    <n v="281564.92029725283"/>
    <n v="0.170072728373832"/>
    <x v="1"/>
    <x v="3"/>
  </r>
  <r>
    <s v="Nicola River"/>
    <x v="3"/>
    <x v="30"/>
    <x v="143"/>
    <s v="Natural"/>
    <x v="3"/>
    <s v="Whole River"/>
    <n v="78"/>
    <n v="78"/>
    <n v="0.21185897435897436"/>
    <n v="5"/>
    <n v="661"/>
    <n v="0.11800302571860817"/>
    <n v="1.2428543527701039E-4"/>
    <n v="23.600605143721634"/>
    <n v="23.600605143721634"/>
    <n v="112.03595045374561"/>
    <n v="0.44849289002597381"/>
    <n v="368.16944024205748"/>
    <n v="5095.5607322269425"/>
    <n v="0.19388680489262661"/>
    <n v="3120"/>
    <n v="281564.92029725283"/>
    <n v="0.170072728373832"/>
    <x v="1"/>
    <x v="3"/>
  </r>
  <r>
    <s v="Nicola River"/>
    <x v="3"/>
    <x v="30"/>
    <x v="144"/>
    <s v="Natural"/>
    <x v="3"/>
    <s v="Whole River"/>
    <n v="78"/>
    <n v="78"/>
    <n v="0.21185897435897436"/>
    <n v="7"/>
    <n v="661"/>
    <n v="0.11800302571860817"/>
    <n v="1.2428543527701039E-4"/>
    <n v="33.040847201210283"/>
    <n v="33.040847201210283"/>
    <n v="168.57581555489818"/>
    <n v="0.39295829445051322"/>
    <n v="368.16944024205748"/>
    <n v="5095.5607322269425"/>
    <n v="0.19388680489262661"/>
    <n v="3120"/>
    <n v="281564.92029725283"/>
    <n v="0.170072728373832"/>
    <x v="1"/>
    <x v="3"/>
  </r>
  <r>
    <s v="Nicola River"/>
    <x v="3"/>
    <x v="30"/>
    <x v="145"/>
    <s v="Natural"/>
    <x v="3"/>
    <s v="Whole River"/>
    <n v="78"/>
    <n v="78"/>
    <n v="0.21185897435897436"/>
    <n v="6"/>
    <n v="661"/>
    <n v="0.11800302571860817"/>
    <n v="1.2428543527701039E-4"/>
    <n v="28.32072617246596"/>
    <n v="28.32072617246596"/>
    <n v="139.46834836720376"/>
    <n v="0.41699749302418326"/>
    <n v="368.16944024205748"/>
    <n v="5095.5607322269425"/>
    <n v="0.19388680489262661"/>
    <n v="3120"/>
    <n v="281564.92029725283"/>
    <n v="0.170072728373832"/>
    <x v="1"/>
    <x v="3"/>
  </r>
  <r>
    <s v="Nicola River"/>
    <x v="3"/>
    <x v="30"/>
    <x v="146"/>
    <s v="Natural"/>
    <x v="3"/>
    <s v="Whole River"/>
    <n v="78"/>
    <n v="78"/>
    <n v="0.21185897435897436"/>
    <n v="4"/>
    <n v="661"/>
    <n v="0.11800302571860817"/>
    <n v="1.2428543527701039E-4"/>
    <n v="18.880484114977307"/>
    <n v="18.880484114977307"/>
    <n v="86.278621814523802"/>
    <n v="0.49196983365542335"/>
    <n v="368.16944024205748"/>
    <n v="5095.5607322269425"/>
    <n v="0.19388680489262661"/>
    <n v="3120"/>
    <n v="281564.92029725283"/>
    <n v="0.170072728373832"/>
    <x v="1"/>
    <x v="3"/>
  </r>
  <r>
    <s v="Nicola River"/>
    <x v="3"/>
    <x v="30"/>
    <x v="147"/>
    <s v="Natural"/>
    <x v="3"/>
    <s v="Whole River"/>
    <n v="78"/>
    <n v="78"/>
    <n v="0.21185897435897436"/>
    <n v="3"/>
    <n v="661"/>
    <n v="0.11800302571860817"/>
    <n v="1.2428543527701039E-4"/>
    <n v="14.16036308623298"/>
    <n v="14.16036308623298"/>
    <n v="62.196362449538348"/>
    <n v="0.55693960647940632"/>
    <n v="368.16944024205748"/>
    <n v="5095.5607322269425"/>
    <n v="0.19388680489262661"/>
    <n v="3120"/>
    <n v="281564.92029725283"/>
    <n v="0.170072728373832"/>
    <x v="1"/>
    <x v="3"/>
  </r>
  <r>
    <s v="Nicola River"/>
    <x v="3"/>
    <x v="30"/>
    <x v="148"/>
    <s v="Natural"/>
    <x v="3"/>
    <s v="Whole River"/>
    <n v="78"/>
    <n v="78"/>
    <n v="0.21185897435897436"/>
    <n v="5"/>
    <n v="661"/>
    <n v="0.11800302571860817"/>
    <n v="1.2428543527701039E-4"/>
    <n v="23.600605143721634"/>
    <n v="23.600605143721634"/>
    <n v="112.03595045374561"/>
    <n v="0.44849289002597381"/>
    <n v="368.16944024205748"/>
    <n v="5095.5607322269425"/>
    <n v="0.19388680489262661"/>
    <n v="3120"/>
    <n v="281564.92029725283"/>
    <n v="0.170072728373832"/>
    <x v="1"/>
    <x v="3"/>
  </r>
  <r>
    <s v="Nicola River"/>
    <x v="3"/>
    <x v="30"/>
    <x v="149"/>
    <s v="Natural"/>
    <x v="3"/>
    <s v="Whole River"/>
    <n v="78"/>
    <n v="78"/>
    <n v="0.21185897435897436"/>
    <n v="8"/>
    <n v="661"/>
    <n v="0.11800302571860817"/>
    <n v="1.2428543527701039E-4"/>
    <n v="37.760968229954614"/>
    <n v="37.760968229954614"/>
    <n v="199.35835201682903"/>
    <n v="0.37391604026734154"/>
    <n v="368.16944024205748"/>
    <n v="5095.5607322269425"/>
    <n v="0.19388680489262661"/>
    <n v="3120"/>
    <n v="281564.92029725283"/>
    <n v="0.170072728373832"/>
    <x v="1"/>
    <x v="3"/>
  </r>
  <r>
    <s v="Nicola River"/>
    <x v="3"/>
    <x v="30"/>
    <x v="150"/>
    <s v="Natural"/>
    <x v="3"/>
    <s v="Whole River"/>
    <n v="78"/>
    <n v="78"/>
    <n v="0.21185897435897436"/>
    <n v="12"/>
    <n v="661"/>
    <n v="0.11800302571860817"/>
    <n v="1.2428543527701039E-4"/>
    <n v="56.64145234493192"/>
    <n v="56.64145234493192"/>
    <n v="339.23919060691571"/>
    <n v="0.32517610790149176"/>
    <n v="368.16944024205748"/>
    <n v="5095.5607322269425"/>
    <n v="0.19388680489262661"/>
    <n v="3120"/>
    <n v="281564.92029725283"/>
    <n v="0.170072728373832"/>
    <x v="1"/>
    <x v="3"/>
  </r>
  <r>
    <s v="Nicola River"/>
    <x v="31"/>
    <x v="30"/>
    <x v="138"/>
    <s v="Natural"/>
    <x v="3"/>
    <s v="Whole River"/>
    <n v="78"/>
    <n v="78"/>
    <n v="0.21185897435897436"/>
    <n v="3"/>
    <n v="661"/>
    <n v="0.11800302571860817"/>
    <n v="1.2428543527701039E-4"/>
    <n v="14.16036308623298"/>
    <n v="14.16036308623298"/>
    <n v="62.196362449538348"/>
    <n v="0.55693960647940632"/>
    <n v="368.16944024205748"/>
    <n v="5095.5607322269425"/>
    <n v="0.19388680489262661"/>
    <n v="3120"/>
    <n v="281564.92029725283"/>
    <n v="0.170072728373832"/>
    <x v="0"/>
    <x v="2"/>
  </r>
  <r>
    <s v="Nicola River"/>
    <x v="31"/>
    <x v="30"/>
    <x v="139"/>
    <s v="Natural"/>
    <x v="3"/>
    <s v="Whole River"/>
    <n v="78"/>
    <n v="78"/>
    <n v="0.21185897435897436"/>
    <n v="2"/>
    <n v="661"/>
    <n v="0.11800302571860817"/>
    <n v="1.2428543527701039E-4"/>
    <n v="9.4402420574886534"/>
    <n v="9.4402420574886534"/>
    <n v="39.789172358789223"/>
    <n v="0.66818900121329317"/>
    <n v="368.16944024205748"/>
    <n v="5095.5607322269425"/>
    <n v="0.19388680489262661"/>
    <n v="3120"/>
    <n v="281564.92029725283"/>
    <n v="0.170072728373832"/>
    <x v="0"/>
    <x v="2"/>
  </r>
  <r>
    <s v="Nicola River"/>
    <x v="31"/>
    <x v="30"/>
    <x v="140"/>
    <s v="Natural"/>
    <x v="3"/>
    <s v="Whole River"/>
    <n v="78"/>
    <n v="78"/>
    <n v="0.21185897435897436"/>
    <n v="9"/>
    <n v="661"/>
    <n v="0.11800302571860817"/>
    <n v="1.2428543527701039E-4"/>
    <n v="42.481089258698944"/>
    <n v="42.481089258698944"/>
    <n v="231.81595775299621"/>
    <n v="0.35840661800455031"/>
    <n v="368.16944024205748"/>
    <n v="5095.5607322269425"/>
    <n v="0.19388680489262661"/>
    <n v="3120"/>
    <n v="281564.92029725283"/>
    <n v="0.170072728373832"/>
    <x v="0"/>
    <x v="2"/>
  </r>
  <r>
    <s v="Nicola River"/>
    <x v="3"/>
    <x v="30"/>
    <x v="14"/>
    <s v="Natural"/>
    <x v="3"/>
    <s v="Whole River"/>
    <n v="78"/>
    <n v="78"/>
    <n v="0.21185897435897436"/>
    <n v="11"/>
    <n v="661"/>
    <n v="0.11800302571860817"/>
    <n v="1.2428543527701039E-4"/>
    <n v="51.92133131618759"/>
    <n v="51.92133131618759"/>
    <n v="301.7563770480395"/>
    <n v="0.33456646583683891"/>
    <n v="368.16944024205748"/>
    <n v="5095.5607322269425"/>
    <n v="0.19388680489262661"/>
    <n v="3120"/>
    <n v="281564.92029725283"/>
    <n v="0.170072728373832"/>
    <x v="1"/>
    <x v="3"/>
  </r>
  <r>
    <s v="Nicola River"/>
    <x v="3"/>
    <x v="30"/>
    <x v="13"/>
    <s v="Natural"/>
    <x v="3"/>
    <s v="Whole River"/>
    <n v="78"/>
    <n v="78"/>
    <n v="0.21185897435897436"/>
    <m/>
    <n v="661"/>
    <n v="0.11800302571860817"/>
    <n v="1.2428543527701039E-4"/>
    <n v="0"/>
    <m/>
    <n v="0"/>
    <s v="NA"/>
    <n v="368.16944024205748"/>
    <n v="5095.5607322269425"/>
    <n v="0.19388680489262661"/>
    <n v="3120"/>
    <n v="281564.92029725283"/>
    <n v="0.170072728373832"/>
    <x v="1"/>
    <x v="3"/>
  </r>
  <r>
    <s v="Nicola River"/>
    <x v="3"/>
    <x v="30"/>
    <x v="12"/>
    <s v="Natural"/>
    <x v="3"/>
    <s v="Whole River"/>
    <n v="78"/>
    <n v="78"/>
    <n v="0.21185897435897436"/>
    <m/>
    <n v="661"/>
    <n v="0.11800302571860817"/>
    <n v="1.2428543527701039E-4"/>
    <n v="0"/>
    <m/>
    <n v="0"/>
    <s v="NA"/>
    <n v="368.16944024205748"/>
    <n v="5095.5607322269425"/>
    <n v="0.19388680489262661"/>
    <n v="3120"/>
    <n v="281564.92029725283"/>
    <n v="0.170072728373832"/>
    <x v="1"/>
    <x v="3"/>
  </r>
  <r>
    <m/>
    <x v="3"/>
    <x v="1"/>
    <x v="15"/>
    <m/>
    <x v="1"/>
    <m/>
    <m/>
    <m/>
    <m/>
    <m/>
    <m/>
    <m/>
    <m/>
    <m/>
    <m/>
    <m/>
    <m/>
    <m/>
    <m/>
    <m/>
    <m/>
    <m/>
    <m/>
    <x v="2"/>
    <x v="4"/>
  </r>
  <r>
    <s v="Nicola River"/>
    <x v="3"/>
    <x v="31"/>
    <x v="151"/>
    <s v="Natural+Brood Stock"/>
    <x v="3"/>
    <s v="Whole River"/>
    <n v="79"/>
    <n v="45"/>
    <n v="5.0497384327650233E-2"/>
    <n v="2"/>
    <n v="414"/>
    <n v="0.19082125603864733"/>
    <n v="3.4072649295448064E-4"/>
    <n v="39.60601180891036"/>
    <n v="39.60601180891036"/>
    <n v="821.51559209147513"/>
    <n v="0.72368037039399324"/>
    <n v="891.13526570048305"/>
    <n v="26364.97481333583"/>
    <n v="0.18220909440841032"/>
    <n v="4670"/>
    <n v="524897.19285183866"/>
    <n v="0.15513873451045573"/>
    <x v="1"/>
    <x v="3"/>
  </r>
  <r>
    <s v="Nicola River"/>
    <x v="3"/>
    <x v="31"/>
    <x v="143"/>
    <s v="Natural+Brood Stock"/>
    <x v="3"/>
    <s v="Whole River"/>
    <n v="79"/>
    <n v="45"/>
    <n v="5.0497384327650233E-2"/>
    <n v="7"/>
    <n v="414"/>
    <n v="0.19082125603864733"/>
    <n v="3.4072649295448064E-4"/>
    <n v="138.62104133118626"/>
    <n v="138.62104133118626"/>
    <n v="3330.9954950197948"/>
    <n v="0.41634932575780287"/>
    <n v="891.13526570048305"/>
    <n v="26364.97481333583"/>
    <n v="0.18220909440841032"/>
    <n v="4670"/>
    <n v="524897.19285183866"/>
    <n v="0.15513873451045573"/>
    <x v="1"/>
    <x v="3"/>
  </r>
  <r>
    <s v="Nicola River"/>
    <x v="3"/>
    <x v="31"/>
    <x v="144"/>
    <s v="Natural+Brood Stock"/>
    <x v="3"/>
    <s v="Whole River"/>
    <n v="79"/>
    <n v="45"/>
    <n v="5.0497384327650233E-2"/>
    <n v="5"/>
    <n v="414"/>
    <n v="0.19082125603864733"/>
    <n v="3.4072649295448064E-4"/>
    <n v="99.015029522275896"/>
    <n v="99.015029522275896"/>
    <n v="2249.0850899571014"/>
    <n v="0.4789628418244099"/>
    <n v="891.13526570048305"/>
    <n v="26364.97481333583"/>
    <n v="0.18220909440841032"/>
    <n v="4670"/>
    <n v="524897.19285183866"/>
    <n v="0.15513873451045573"/>
    <x v="1"/>
    <x v="3"/>
  </r>
  <r>
    <s v="Nicola River"/>
    <x v="3"/>
    <x v="31"/>
    <x v="145"/>
    <s v="Natural+Brood Stock"/>
    <x v="3"/>
    <s v="Whole River"/>
    <n v="79"/>
    <n v="45"/>
    <n v="5.0497384327650233E-2"/>
    <n v="7"/>
    <n v="414"/>
    <n v="0.19082125603864733"/>
    <n v="3.4072649295448064E-4"/>
    <n v="138.62104133118626"/>
    <n v="138.62104133118626"/>
    <n v="3330.9954950197948"/>
    <n v="0.41634932575780287"/>
    <n v="891.13526570048305"/>
    <n v="26364.97481333583"/>
    <n v="0.18220909440841032"/>
    <n v="4670"/>
    <n v="524897.19285183866"/>
    <n v="0.15513873451045573"/>
    <x v="1"/>
    <x v="3"/>
  </r>
  <r>
    <s v="Nicola River"/>
    <x v="3"/>
    <x v="31"/>
    <x v="146"/>
    <s v="Natural+Brood Stock"/>
    <x v="3"/>
    <s v="Whole River"/>
    <n v="79"/>
    <n v="45"/>
    <n v="5.0497384327650233E-2"/>
    <n v="8"/>
    <n v="414"/>
    <n v="0.19082125603864733"/>
    <n v="3.4072649295448064E-4"/>
    <n v="158.42404723564144"/>
    <n v="158.42404723564144"/>
    <n v="3911.0099194968243"/>
    <n v="0.39475110536545249"/>
    <n v="891.13526570048305"/>
    <n v="26364.97481333583"/>
    <n v="0.18220909440841032"/>
    <n v="4670"/>
    <n v="524897.19285183866"/>
    <n v="0.15513873451045573"/>
    <x v="1"/>
    <x v="3"/>
  </r>
  <r>
    <s v="Nicola River"/>
    <x v="3"/>
    <x v="31"/>
    <x v="147"/>
    <s v="Natural+Brood Stock"/>
    <x v="3"/>
    <s v="Whole River"/>
    <n v="79"/>
    <n v="45"/>
    <n v="5.0497384327650233E-2"/>
    <n v="5"/>
    <n v="414"/>
    <n v="0.19082125603864733"/>
    <n v="3.4072649295448064E-4"/>
    <n v="99.015029522275896"/>
    <n v="99.015029522275896"/>
    <n v="2249.0850899571014"/>
    <n v="0.4789628418244099"/>
    <n v="891.13526570048305"/>
    <n v="26364.97481333583"/>
    <n v="0.18220909440841032"/>
    <n v="4670"/>
    <n v="524897.19285183866"/>
    <n v="0.15513873451045573"/>
    <x v="1"/>
    <x v="3"/>
  </r>
  <r>
    <s v="Nicola River"/>
    <x v="3"/>
    <x v="31"/>
    <x v="148"/>
    <s v="Natural+Brood Stock"/>
    <x v="3"/>
    <s v="Whole River"/>
    <n v="79"/>
    <n v="45"/>
    <n v="5.0497384327650233E-2"/>
    <n v="5"/>
    <n v="414"/>
    <n v="0.19082125603864733"/>
    <n v="3.4072649295448064E-4"/>
    <n v="99.015029522275896"/>
    <n v="99.015029522275896"/>
    <n v="2249.0850899571014"/>
    <n v="0.4789628418244099"/>
    <n v="891.13526570048305"/>
    <n v="26364.97481333583"/>
    <n v="0.18220909440841032"/>
    <n v="4670"/>
    <n v="524897.19285183866"/>
    <n v="0.15513873451045573"/>
    <x v="1"/>
    <x v="3"/>
  </r>
  <r>
    <s v="Nicola River"/>
    <x v="3"/>
    <x v="31"/>
    <x v="150"/>
    <s v="Natural+Brood Stock"/>
    <x v="3"/>
    <s v="Whole River"/>
    <n v="79"/>
    <n v="45"/>
    <n v="5.0497384327650233E-2"/>
    <n v="1"/>
    <n v="414"/>
    <n v="0.19082125603864733"/>
    <n v="3.4072649295448064E-4"/>
    <n v="19.80300590445518"/>
    <n v="19.80300590445518"/>
    <n v="397.73805539717665"/>
    <n v="1.007088081004855"/>
    <n v="891.13526570048305"/>
    <n v="26364.97481333583"/>
    <n v="0.18220909440841032"/>
    <n v="4670"/>
    <n v="524897.19285183866"/>
    <n v="0.15513873451045573"/>
    <x v="1"/>
    <x v="3"/>
  </r>
  <r>
    <s v="Nicola River"/>
    <x v="3"/>
    <x v="31"/>
    <x v="14"/>
    <s v="Natural+Brood Stock"/>
    <x v="3"/>
    <s v="Whole River"/>
    <n v="79"/>
    <n v="45"/>
    <n v="5.0497384327650233E-2"/>
    <n v="5"/>
    <n v="414"/>
    <n v="0.19082125603864733"/>
    <n v="3.4072649295448064E-4"/>
    <n v="99.015029522275896"/>
    <n v="99.015029522275896"/>
    <n v="2249.0850899571014"/>
    <n v="0.4789628418244099"/>
    <n v="891.13526570048305"/>
    <n v="26364.97481333583"/>
    <n v="0.18220909440841032"/>
    <n v="4670"/>
    <n v="524897.19285183866"/>
    <n v="0.15513873451045573"/>
    <x v="1"/>
    <x v="3"/>
  </r>
  <r>
    <s v="Nicola River"/>
    <x v="3"/>
    <x v="31"/>
    <x v="13"/>
    <s v="Natural+Brood Stock"/>
    <x v="3"/>
    <s v="Whole River"/>
    <n v="79"/>
    <n v="45"/>
    <n v="5.0497384327650233E-2"/>
    <m/>
    <n v="414"/>
    <n v="0.19082125603864733"/>
    <n v="3.4072649295448064E-4"/>
    <n v="0"/>
    <m/>
    <n v="0"/>
    <s v="NA"/>
    <n v="891.13526570048305"/>
    <n v="26364.97481333583"/>
    <n v="0.18220909440841032"/>
    <n v="4670"/>
    <n v="524897.19285183866"/>
    <n v="0.15513873451045573"/>
    <x v="1"/>
    <x v="3"/>
  </r>
  <r>
    <s v="Nicola River"/>
    <x v="3"/>
    <x v="31"/>
    <x v="12"/>
    <s v="Natural+Brood Stock"/>
    <x v="3"/>
    <s v="Whole River"/>
    <n v="79"/>
    <n v="45"/>
    <n v="5.0497384327650233E-2"/>
    <m/>
    <n v="414"/>
    <n v="0.19082125603864733"/>
    <n v="3.4072649295448064E-4"/>
    <n v="0"/>
    <m/>
    <n v="0"/>
    <s v="NA"/>
    <n v="891.13526570048305"/>
    <n v="26364.97481333583"/>
    <n v="0.18220909440841032"/>
    <n v="4670"/>
    <n v="524897.19285183866"/>
    <n v="0.15513873451045573"/>
    <x v="1"/>
    <x v="3"/>
  </r>
</pivotCacheRecords>
</file>

<file path=xl/pivotCache/pivotCacheRecords10.xml><?xml version="1.0" encoding="utf-8"?>
<pivotCacheRecords xmlns="http://schemas.openxmlformats.org/spreadsheetml/2006/main" xmlns:r="http://schemas.openxmlformats.org/officeDocument/2006/relationships" count="660">
  <r>
    <s v="Nicola River"/>
    <n v="2013"/>
    <x v="0"/>
    <x v="0"/>
    <s v="Natural"/>
    <x v="0"/>
    <s v="Whole River"/>
    <n v="124"/>
    <n v="123"/>
    <n v="0.32126515671471062"/>
    <n v="5"/>
    <n v="274"/>
    <n v="0.45255474452554745"/>
    <n v="6.1358514579817707E-4"/>
    <n v="15.563468043439556"/>
    <n v="15.820715449116243"/>
    <n v="41.117042277543888"/>
    <n v="0.41200696224233152"/>
    <n v="382.86131386861314"/>
    <n v="4388.4955293340572"/>
    <n v="0.17302798281845144"/>
    <n v="846"/>
    <n v="19341.3"/>
    <n v="0.16438889174042801"/>
    <x v="0"/>
  </r>
  <r>
    <s v="Nicola River"/>
    <n v="2013"/>
    <x v="0"/>
    <x v="1"/>
    <s v="Natural"/>
    <x v="0"/>
    <s v="Whole River"/>
    <n v="124"/>
    <n v="123"/>
    <n v="0.32126515671471062"/>
    <n v="5"/>
    <n v="274"/>
    <n v="0.45255474452554745"/>
    <n v="6.1358514579817707E-4"/>
    <n v="15.563468043439556"/>
    <n v="15.820715449116243"/>
    <n v="41.117042277543888"/>
    <n v="0.41200696224233152"/>
    <n v="382.86131386861314"/>
    <n v="4388.4955293340572"/>
    <n v="0.17302798281845144"/>
    <n v="846"/>
    <n v="19341.3"/>
    <n v="0.16438889174042801"/>
    <x v="0"/>
  </r>
  <r>
    <s v="Nicola River"/>
    <n v="2012"/>
    <x v="0"/>
    <x v="2"/>
    <s v="Natural"/>
    <x v="0"/>
    <s v="Whole River"/>
    <n v="124"/>
    <n v="123"/>
    <n v="0.32126515671471062"/>
    <n v="1"/>
    <n v="274"/>
    <n v="0.45255474452554745"/>
    <n v="6.1358514579817707E-4"/>
    <n v="3.1126936086879113"/>
    <n v="3.1641430898232485"/>
    <n v="7.0631214492733214"/>
    <n v="0.85381142726475656"/>
    <n v="382.86131386861314"/>
    <n v="4388.4955293340572"/>
    <n v="0.17302798281845144"/>
    <n v="846"/>
    <n v="19341.3"/>
    <n v="0.16438889174042801"/>
    <x v="0"/>
  </r>
  <r>
    <s v="Nicola River"/>
    <n v="2012"/>
    <x v="0"/>
    <x v="3"/>
    <s v="Natural"/>
    <x v="0"/>
    <s v="Whole River"/>
    <n v="124"/>
    <n v="123"/>
    <n v="0.32126515671471062"/>
    <n v="1"/>
    <n v="274"/>
    <n v="0.45255474452554745"/>
    <n v="6.1358514579817707E-4"/>
    <n v="3.1126936086879113"/>
    <n v="3.1641430898232485"/>
    <n v="7.0631214492733214"/>
    <n v="0.85381142726475656"/>
    <n v="382.86131386861314"/>
    <n v="4388.4955293340572"/>
    <n v="0.17302798281845144"/>
    <n v="846"/>
    <n v="19341.3"/>
    <n v="0.16438889174042801"/>
    <x v="0"/>
  </r>
  <r>
    <s v="Nicola River"/>
    <n v="2013"/>
    <x v="0"/>
    <x v="4"/>
    <s v="Natural"/>
    <x v="0"/>
    <s v="Whole River"/>
    <n v="124"/>
    <n v="123"/>
    <n v="0.32126515671471062"/>
    <n v="25"/>
    <n v="274"/>
    <n v="0.45255474452554745"/>
    <n v="6.1358514579817707E-4"/>
    <n v="77.817340217197781"/>
    <n v="79.103577245581221"/>
    <n v="350.62108716715147"/>
    <n v="0.24062604526070877"/>
    <n v="382.86131386861314"/>
    <n v="4388.4955293340572"/>
    <n v="0.17302798281845144"/>
    <n v="846"/>
    <n v="19341.3"/>
    <n v="0.16438889174042801"/>
    <x v="0"/>
  </r>
  <r>
    <s v="Nicola River"/>
    <n v="2013"/>
    <x v="0"/>
    <x v="5"/>
    <s v="Natural"/>
    <x v="0"/>
    <s v="Whole River"/>
    <n v="124"/>
    <n v="123"/>
    <n v="0.32126515671471062"/>
    <n v="46"/>
    <n v="274"/>
    <n v="0.45255474452554745"/>
    <n v="6.1358514579817707E-4"/>
    <n v="143.18390599964391"/>
    <n v="145.55058213186942"/>
    <n v="925.35211239342141"/>
    <n v="0.21245125686735591"/>
    <n v="382.86131386861314"/>
    <n v="4388.4955293340572"/>
    <n v="0.17302798281845144"/>
    <n v="846"/>
    <n v="19341.3"/>
    <n v="0.16438889174042801"/>
    <x v="0"/>
  </r>
  <r>
    <s v="Nicola River"/>
    <n v="2013"/>
    <x v="0"/>
    <x v="6"/>
    <s v="Natural"/>
    <x v="0"/>
    <s v="Whole River"/>
    <n v="124"/>
    <n v="123"/>
    <n v="0.32126515671471062"/>
    <n v="30"/>
    <n v="274"/>
    <n v="0.45255474452554745"/>
    <n v="6.1358514579817707E-4"/>
    <n v="93.380808260637338"/>
    <n v="94.924292694697456"/>
    <n v="464.25606733441134"/>
    <n v="0.23073908465597587"/>
    <n v="382.86131386861314"/>
    <n v="4388.4955293340572"/>
    <n v="0.17302798281845144"/>
    <n v="846"/>
    <n v="19341.3"/>
    <n v="0.16438889174042801"/>
    <x v="0"/>
  </r>
  <r>
    <s v="Nicola River"/>
    <n v="2012"/>
    <x v="0"/>
    <x v="7"/>
    <s v="Natural"/>
    <x v="0"/>
    <s v="Whole River"/>
    <n v="124"/>
    <n v="123"/>
    <n v="0.32126515671471062"/>
    <n v="2"/>
    <n v="274"/>
    <n v="0.45255474452554745"/>
    <n v="6.1358514579817707E-4"/>
    <n v="6.2253872173758227"/>
    <n v="6.3282861796464971"/>
    <n v="14.706386401664371"/>
    <n v="0.61600837501047945"/>
    <n v="382.86131386861314"/>
    <n v="4388.4955293340572"/>
    <n v="0.17302798281845144"/>
    <n v="846"/>
    <n v="19341.3"/>
    <n v="0.16438889174042801"/>
    <x v="0"/>
  </r>
  <r>
    <s v="Nicola River"/>
    <n v="2012"/>
    <x v="0"/>
    <x v="8"/>
    <s v="Natural"/>
    <x v="0"/>
    <s v="Whole River"/>
    <n v="124"/>
    <n v="123"/>
    <n v="0.32126515671471062"/>
    <n v="0"/>
    <n v="274"/>
    <n v="0.45255474452554745"/>
    <n v="6.1358514579817707E-4"/>
    <n v="0"/>
    <n v="0"/>
    <n v="0"/>
    <s v="NA"/>
    <n v="382.86131386861314"/>
    <n v="4388.4955293340572"/>
    <n v="0.17302798281845144"/>
    <n v="846"/>
    <n v="19341.3"/>
    <n v="0.16438889174042801"/>
    <x v="0"/>
  </r>
  <r>
    <s v="Nicola River"/>
    <n v="2014"/>
    <x v="0"/>
    <x v="9"/>
    <s v="Natural"/>
    <x v="0"/>
    <s v="Whole River"/>
    <n v="124"/>
    <n v="123"/>
    <n v="0.32126515671471062"/>
    <n v="1"/>
    <n v="274"/>
    <n v="0.45255474452554745"/>
    <n v="6.1358514579817707E-4"/>
    <n v="3.1126936086879113"/>
    <n v="3.1641430898232485"/>
    <n v="7.0631214492733214"/>
    <n v="0.85381142726475656"/>
    <n v="382.86131386861314"/>
    <n v="4388.4955293340572"/>
    <n v="0.17302798281845144"/>
    <n v="846"/>
    <n v="19341.3"/>
    <n v="0.16438889174042801"/>
    <x v="0"/>
  </r>
  <r>
    <s v="Nicola River"/>
    <n v="2014"/>
    <x v="0"/>
    <x v="10"/>
    <s v="Natural"/>
    <x v="0"/>
    <s v="Whole River"/>
    <n v="124"/>
    <n v="123"/>
    <n v="0.32126515671471062"/>
    <n v="1"/>
    <n v="274"/>
    <n v="0.45255474452554745"/>
    <n v="6.1358514579817707E-4"/>
    <n v="3.1126936086879113"/>
    <n v="3.1641430898232485"/>
    <n v="7.0631214492733214"/>
    <n v="0.85381142726475656"/>
    <n v="382.86131386861314"/>
    <n v="4388.4955293340572"/>
    <n v="0.17302798281845144"/>
    <n v="846"/>
    <n v="19341.3"/>
    <n v="0.16438889174042801"/>
    <x v="0"/>
  </r>
  <r>
    <s v="Nicola River"/>
    <n v="2014"/>
    <x v="0"/>
    <x v="11"/>
    <s v="Natural"/>
    <x v="0"/>
    <s v="Whole River"/>
    <n v="124"/>
    <n v="123"/>
    <n v="0.32126515671471062"/>
    <n v="0"/>
    <n v="274"/>
    <n v="0.45255474452554745"/>
    <n v="6.1358514579817707E-4"/>
    <n v="0"/>
    <n v="0"/>
    <n v="0"/>
    <s v="NA"/>
    <n v="382.86131386861314"/>
    <n v="4388.4955293340572"/>
    <n v="0.17302798281845144"/>
    <n v="846"/>
    <n v="19341.3"/>
    <n v="0.16438889174042801"/>
    <x v="0"/>
  </r>
  <r>
    <s v="Nicola River"/>
    <s v=""/>
    <x v="0"/>
    <x v="12"/>
    <s v="Natural"/>
    <x v="0"/>
    <s v="Whole River"/>
    <n v="124"/>
    <n v="123"/>
    <n v="0.32126515671471062"/>
    <n v="0"/>
    <n v="274"/>
    <n v="0.45255474452554745"/>
    <n v="6.1358514579817707E-4"/>
    <n v="0"/>
    <m/>
    <n v="0"/>
    <s v="NA"/>
    <n v="382.86131386861314"/>
    <n v="4388.4955293340572"/>
    <n v="0.17302798281845144"/>
    <n v="846"/>
    <n v="19341.3"/>
    <n v="0.16438889174042801"/>
    <x v="1"/>
  </r>
  <r>
    <s v="Nicola River"/>
    <s v=""/>
    <x v="0"/>
    <x v="13"/>
    <s v="Natural"/>
    <x v="0"/>
    <s v="Whole River"/>
    <n v="124"/>
    <n v="123"/>
    <n v="0.32126515671471062"/>
    <n v="2"/>
    <n v="274"/>
    <n v="0.45255474452554745"/>
    <n v="6.1358514579817707E-4"/>
    <n v="6.2253872173758227"/>
    <m/>
    <n v="14.706386401664371"/>
    <n v="0.61600837501047945"/>
    <n v="382.86131386861314"/>
    <n v="4388.4955293340572"/>
    <n v="0.17302798281845144"/>
    <n v="846"/>
    <n v="19341.3"/>
    <n v="0.16438889174042801"/>
    <x v="1"/>
  </r>
  <r>
    <s v="Nicola River"/>
    <s v=""/>
    <x v="0"/>
    <x v="14"/>
    <s v="Natural"/>
    <x v="0"/>
    <s v="Whole River"/>
    <n v="124"/>
    <n v="123"/>
    <n v="0.32126515671471062"/>
    <n v="4"/>
    <n v="274"/>
    <n v="0.45255474452554745"/>
    <n v="6.1358514579817707E-4"/>
    <n v="12.450774434751645"/>
    <n v="12.656572359292994"/>
    <n v="31.733346815799656"/>
    <n v="0.45244060434562777"/>
    <n v="382.86131386861314"/>
    <n v="4388.4955293340572"/>
    <n v="0.17302798281845144"/>
    <n v="846"/>
    <n v="19341.3"/>
    <n v="0.16438889174042801"/>
    <x v="1"/>
  </r>
  <r>
    <m/>
    <s v=""/>
    <x v="1"/>
    <x v="15"/>
    <m/>
    <x v="1"/>
    <m/>
    <m/>
    <m/>
    <m/>
    <m/>
    <m/>
    <m/>
    <m/>
    <m/>
    <m/>
    <m/>
    <m/>
    <m/>
    <m/>
    <m/>
    <m/>
    <m/>
    <m/>
    <x v="2"/>
  </r>
  <r>
    <s v="Nicola River"/>
    <n v="2013"/>
    <x v="0"/>
    <x v="0"/>
    <s v="Natural"/>
    <x v="2"/>
    <s v="Whole River"/>
    <n v="190"/>
    <n v="183"/>
    <n v="0.36118421052631583"/>
    <n v="4"/>
    <n v="321"/>
    <n v="0.59190031152647971"/>
    <n v="4.7178580613542183E-4"/>
    <n v="11.074681238615664"/>
    <n v="11.197053406998158"/>
    <n v="22.28864486290297"/>
    <n v="0.4262953519331753"/>
    <n v="506.66666666666663"/>
    <n v="4875.1657467506866"/>
    <n v="0.13780734305110071"/>
    <n v="856"/>
    <n v="12946"/>
    <n v="0.13292113366711691"/>
    <x v="0"/>
  </r>
  <r>
    <s v="Nicola River"/>
    <n v="2013"/>
    <x v="0"/>
    <x v="1"/>
    <s v="Natural"/>
    <x v="2"/>
    <s v="Whole River"/>
    <n v="190"/>
    <n v="183"/>
    <n v="0.36118421052631583"/>
    <n v="15"/>
    <n v="321"/>
    <n v="0.59190031152647971"/>
    <n v="4.7178580613542183E-4"/>
    <n v="41.530054644808743"/>
    <n v="41.988950276243095"/>
    <n v="107.60231576086042"/>
    <n v="0.24977461975497833"/>
    <n v="506.66666666666663"/>
    <n v="4875.1657467506866"/>
    <n v="0.13780734305110071"/>
    <n v="856"/>
    <n v="12946"/>
    <n v="0.13292113366711691"/>
    <x v="0"/>
  </r>
  <r>
    <s v="Nicola River"/>
    <n v="2012"/>
    <x v="0"/>
    <x v="2"/>
    <s v="Natural"/>
    <x v="2"/>
    <s v="Whole River"/>
    <n v="190"/>
    <n v="183"/>
    <n v="0.36118421052631583"/>
    <n v="4"/>
    <n v="321"/>
    <n v="0.59190031152647971"/>
    <n v="4.7178580613542183E-4"/>
    <n v="11.074681238615664"/>
    <n v="11.197053406998158"/>
    <n v="22.28864486290297"/>
    <n v="0.4262953519331753"/>
    <n v="506.66666666666663"/>
    <n v="4875.1657467506866"/>
    <n v="0.13780734305110071"/>
    <n v="856"/>
    <n v="12946"/>
    <n v="0.13292113366711691"/>
    <x v="0"/>
  </r>
  <r>
    <s v="Nicola River"/>
    <n v="2012"/>
    <x v="0"/>
    <x v="3"/>
    <s v="Natural"/>
    <x v="2"/>
    <s v="Whole River"/>
    <n v="190"/>
    <n v="183"/>
    <n v="0.36118421052631583"/>
    <n v="1"/>
    <n v="321"/>
    <n v="0.59190031152647971"/>
    <n v="4.7178580613542183E-4"/>
    <n v="2.768670309653916"/>
    <n v="2.7992633517495396"/>
    <n v="5.1354358061807561"/>
    <n v="0.8184975973837112"/>
    <n v="506.66666666666663"/>
    <n v="4875.1657467506866"/>
    <n v="0.13780734305110071"/>
    <n v="856"/>
    <n v="12946"/>
    <n v="0.13292113366711691"/>
    <x v="0"/>
  </r>
  <r>
    <s v="Nicola River"/>
    <n v="2013"/>
    <x v="0"/>
    <x v="4"/>
    <s v="Natural"/>
    <x v="2"/>
    <s v="Whole River"/>
    <n v="190"/>
    <n v="183"/>
    <n v="0.36118421052631583"/>
    <n v="43"/>
    <n v="321"/>
    <n v="0.59190031152647971"/>
    <n v="4.7178580613542183E-4"/>
    <n v="119.05282331511839"/>
    <n v="120.36832412523019"/>
    <n v="483.73243621185452"/>
    <n v="0.18474083647681963"/>
    <n v="506.66666666666663"/>
    <n v="4875.1657467506866"/>
    <n v="0.13780734305110071"/>
    <n v="856"/>
    <n v="12946"/>
    <n v="0.13292113366711691"/>
    <x v="0"/>
  </r>
  <r>
    <s v="Nicola River"/>
    <n v="2013"/>
    <x v="0"/>
    <x v="5"/>
    <s v="Natural"/>
    <x v="2"/>
    <s v="Whole River"/>
    <n v="190"/>
    <n v="183"/>
    <n v="0.36118421052631583"/>
    <n v="58"/>
    <n v="321"/>
    <n v="0.59190031152647971"/>
    <n v="4.7178580613542183E-4"/>
    <n v="160.58287795992712"/>
    <n v="162.35727440147326"/>
    <n v="779.12667807705907"/>
    <n v="0.17382202319964907"/>
    <n v="506.66666666666663"/>
    <n v="4875.1657467506866"/>
    <n v="0.13780734305110071"/>
    <n v="856"/>
    <n v="12946"/>
    <n v="0.13292113366711691"/>
    <x v="0"/>
  </r>
  <r>
    <s v="Nicola River"/>
    <n v="2013"/>
    <x v="0"/>
    <x v="6"/>
    <s v="Natural"/>
    <x v="2"/>
    <s v="Whole River"/>
    <n v="190"/>
    <n v="183"/>
    <n v="0.36118421052631583"/>
    <n v="40"/>
    <n v="321"/>
    <n v="0.59190031152647971"/>
    <n v="4.7178580613542183E-4"/>
    <n v="110.74681238615665"/>
    <n v="111.97053406998158"/>
    <n v="432.51464521062337"/>
    <n v="0.1877885782653097"/>
    <n v="506.66666666666663"/>
    <n v="4875.1657467506866"/>
    <n v="0.13780734305110071"/>
    <n v="856"/>
    <n v="12946"/>
    <n v="0.13292113366711691"/>
    <x v="0"/>
  </r>
  <r>
    <s v="Nicola River"/>
    <n v="2012"/>
    <x v="0"/>
    <x v="7"/>
    <s v="Natural"/>
    <x v="2"/>
    <s v="Whole River"/>
    <n v="190"/>
    <n v="183"/>
    <n v="0.36118421052631583"/>
    <n v="1"/>
    <n v="321"/>
    <n v="0.59190031152647971"/>
    <n v="4.7178580613542183E-4"/>
    <n v="2.768670309653916"/>
    <n v="2.7992633517495396"/>
    <n v="5.1354358061807561"/>
    <n v="0.8184975973837112"/>
    <n v="506.66666666666663"/>
    <n v="4875.1657467506866"/>
    <n v="0.13780734305110071"/>
    <n v="856"/>
    <n v="12946"/>
    <n v="0.13292113366711691"/>
    <x v="0"/>
  </r>
  <r>
    <s v="Nicola River"/>
    <n v="2012"/>
    <x v="0"/>
    <x v="8"/>
    <s v="Natural"/>
    <x v="2"/>
    <s v="Whole River"/>
    <n v="190"/>
    <n v="183"/>
    <n v="0.36118421052631583"/>
    <n v="2"/>
    <n v="321"/>
    <n v="0.59190031152647971"/>
    <n v="4.7178580613542183E-4"/>
    <n v="5.5373406193078321"/>
    <n v="5.5985267034990791"/>
    <n v="10.562021885391504"/>
    <n v="0.5869110583051369"/>
    <n v="506.66666666666663"/>
    <n v="4875.1657467506866"/>
    <n v="0.13780734305110071"/>
    <n v="856"/>
    <n v="12946"/>
    <n v="0.13292113366711691"/>
    <x v="0"/>
  </r>
  <r>
    <s v="Nicola River"/>
    <n v="2014"/>
    <x v="0"/>
    <x v="9"/>
    <s v="Natural"/>
    <x v="2"/>
    <s v="Whole River"/>
    <n v="190"/>
    <n v="183"/>
    <n v="0.36118421052631583"/>
    <n v="0"/>
    <n v="321"/>
    <n v="0.59190031152647971"/>
    <n v="4.7178580613542183E-4"/>
    <n v="0"/>
    <n v="0"/>
    <n v="0"/>
    <s v="NA"/>
    <n v="506.66666666666663"/>
    <n v="4875.1657467506866"/>
    <n v="0.13780734305110071"/>
    <n v="856"/>
    <n v="12946"/>
    <n v="0.13292113366711691"/>
    <x v="0"/>
  </r>
  <r>
    <s v="Nicola River"/>
    <n v="2014"/>
    <x v="0"/>
    <x v="10"/>
    <s v="Natural"/>
    <x v="2"/>
    <s v="Whole River"/>
    <n v="190"/>
    <n v="183"/>
    <n v="0.36118421052631583"/>
    <n v="0"/>
    <n v="321"/>
    <n v="0.59190031152647971"/>
    <n v="4.7178580613542183E-4"/>
    <n v="0"/>
    <n v="0"/>
    <n v="0"/>
    <s v="NA"/>
    <n v="506.66666666666663"/>
    <n v="4875.1657467506866"/>
    <n v="0.13780734305110071"/>
    <n v="856"/>
    <n v="12946"/>
    <n v="0.13292113366711691"/>
    <x v="0"/>
  </r>
  <r>
    <s v="Nicola River"/>
    <n v="2014"/>
    <x v="0"/>
    <x v="11"/>
    <s v="Natural"/>
    <x v="2"/>
    <s v="Whole River"/>
    <n v="190"/>
    <n v="183"/>
    <n v="0.36118421052631583"/>
    <n v="1"/>
    <n v="321"/>
    <n v="0.59190031152647971"/>
    <n v="4.7178580613542183E-4"/>
    <n v="2.768670309653916"/>
    <n v="2.7992633517495396"/>
    <n v="5.1354358061807561"/>
    <n v="0.8184975973837112"/>
    <n v="506.66666666666663"/>
    <n v="4875.1657467506866"/>
    <n v="0.13780734305110071"/>
    <n v="856"/>
    <n v="12946"/>
    <n v="0.13292113366711691"/>
    <x v="0"/>
  </r>
  <r>
    <s v="Nicola River"/>
    <s v=""/>
    <x v="0"/>
    <x v="12"/>
    <s v="Natural"/>
    <x v="2"/>
    <s v="Whole River"/>
    <n v="190"/>
    <n v="183"/>
    <n v="0.36118421052631583"/>
    <n v="0"/>
    <n v="321"/>
    <n v="0.59190031152647971"/>
    <n v="4.7178580613542183E-4"/>
    <n v="0"/>
    <m/>
    <n v="0"/>
    <s v="NA"/>
    <n v="506.66666666666663"/>
    <n v="4875.1657467506866"/>
    <n v="0.13780734305110071"/>
    <n v="856"/>
    <n v="12946"/>
    <n v="0.13292113366711691"/>
    <x v="1"/>
  </r>
  <r>
    <s v="Nicola River"/>
    <s v=""/>
    <x v="0"/>
    <x v="13"/>
    <s v="Natural"/>
    <x v="2"/>
    <s v="Whole River"/>
    <n v="190"/>
    <n v="183"/>
    <n v="0.36118421052631583"/>
    <n v="2"/>
    <n v="321"/>
    <n v="0.59190031152647971"/>
    <n v="4.7178580613542183E-4"/>
    <n v="5.5373406193078321"/>
    <m/>
    <n v="10.562021885391504"/>
    <n v="0.5869110583051369"/>
    <n v="506.66666666666663"/>
    <n v="4875.1657467506866"/>
    <n v="0.13780734305110071"/>
    <n v="856"/>
    <n v="12946"/>
    <n v="0.13292113366711691"/>
    <x v="1"/>
  </r>
  <r>
    <s v="Nicola River"/>
    <s v=""/>
    <x v="0"/>
    <x v="14"/>
    <s v="Natural"/>
    <x v="2"/>
    <s v="Whole River"/>
    <n v="190"/>
    <n v="183"/>
    <n v="0.36118421052631583"/>
    <n v="12"/>
    <n v="321"/>
    <n v="0.59190031152647971"/>
    <n v="4.7178580613542183E-4"/>
    <n v="33.224043715846989"/>
    <n v="33.591160220994468"/>
    <n v="80.841147694148475"/>
    <n v="0.27062240279119376"/>
    <n v="506.66666666666663"/>
    <n v="4875.1657467506866"/>
    <n v="0.13780734305110071"/>
    <n v="856"/>
    <n v="12946"/>
    <n v="0.13292113366711691"/>
    <x v="1"/>
  </r>
  <r>
    <m/>
    <m/>
    <x v="1"/>
    <x v="15"/>
    <m/>
    <x v="1"/>
    <m/>
    <m/>
    <m/>
    <m/>
    <m/>
    <m/>
    <m/>
    <m/>
    <m/>
    <m/>
    <m/>
    <m/>
    <m/>
    <m/>
    <m/>
    <m/>
    <m/>
    <m/>
    <x v="2"/>
  </r>
  <r>
    <m/>
    <m/>
    <x v="1"/>
    <x v="15"/>
    <m/>
    <x v="1"/>
    <m/>
    <m/>
    <m/>
    <m/>
    <m/>
    <m/>
    <m/>
    <m/>
    <m/>
    <m/>
    <m/>
    <m/>
    <m/>
    <m/>
    <m/>
    <m/>
    <m/>
    <m/>
    <x v="2"/>
  </r>
  <r>
    <s v="Nicola River"/>
    <n v="2011"/>
    <x v="2"/>
    <x v="16"/>
    <s v="Natural"/>
    <x v="0"/>
    <s v="Whole River"/>
    <n v="75"/>
    <n v="71"/>
    <n v="0.19973830552829572"/>
    <n v="0"/>
    <n v="215"/>
    <n v="0.34883720930232559"/>
    <n v="8.3749162092956655E-4"/>
    <n v="0"/>
    <n v="0"/>
    <n v="0"/>
    <s v="NA"/>
    <n v="355.46511627906978"/>
    <n v="4362.1809485169988"/>
    <n v="0.18580391083088774"/>
    <n v="1019"/>
    <n v="28900"/>
    <n v="0.16683022571148184"/>
    <x v="0"/>
  </r>
  <r>
    <s v="Nicola River"/>
    <n v="2011"/>
    <x v="2"/>
    <x v="17"/>
    <s v="Natural"/>
    <x v="0"/>
    <s v="Whole River"/>
    <n v="75"/>
    <n v="71"/>
    <n v="0.19973830552829572"/>
    <n v="1"/>
    <n v="215"/>
    <n v="0.34883720930232559"/>
    <n v="8.3749162092956655E-4"/>
    <n v="5.0065509335080245"/>
    <n v="5.0065509335080245"/>
    <n v="21.616840488285657"/>
    <n v="0.92866156207654893"/>
    <n v="355.46511627906978"/>
    <n v="4362.1809485169988"/>
    <n v="0.18580391083088774"/>
    <n v="1019"/>
    <n v="28900"/>
    <n v="0.16683022571148184"/>
    <x v="0"/>
  </r>
  <r>
    <s v="Nicola River"/>
    <n v="2011"/>
    <x v="2"/>
    <x v="18"/>
    <s v="Natural"/>
    <x v="0"/>
    <s v="Whole River"/>
    <n v="75"/>
    <n v="71"/>
    <n v="0.19973830552829572"/>
    <n v="1"/>
    <n v="215"/>
    <n v="0.34883720930232559"/>
    <n v="8.3749162092956655E-4"/>
    <n v="5.0065509335080245"/>
    <n v="5.0065509335080245"/>
    <n v="21.616840488285657"/>
    <n v="0.92866156207654893"/>
    <n v="355.46511627906978"/>
    <n v="4362.1809485169988"/>
    <n v="0.18580391083088774"/>
    <n v="1019"/>
    <n v="28900"/>
    <n v="0.16683022571148184"/>
    <x v="0"/>
  </r>
  <r>
    <s v="Nicola River"/>
    <n v="2011"/>
    <x v="2"/>
    <x v="19"/>
    <s v="Natural"/>
    <x v="0"/>
    <s v="Whole River"/>
    <n v="75"/>
    <n v="71"/>
    <n v="0.19973830552829572"/>
    <n v="0"/>
    <n v="215"/>
    <n v="0.34883720930232559"/>
    <n v="8.3749162092956655E-4"/>
    <n v="0"/>
    <n v="0"/>
    <n v="0"/>
    <s v="NA"/>
    <n v="355.46511627906978"/>
    <n v="4362.1809485169988"/>
    <n v="0.18580391083088774"/>
    <n v="1019"/>
    <n v="28900"/>
    <n v="0.16683022571148184"/>
    <x v="0"/>
  </r>
  <r>
    <s v="Nicola River"/>
    <n v="2012"/>
    <x v="2"/>
    <x v="20"/>
    <s v="Natural"/>
    <x v="0"/>
    <s v="Whole River"/>
    <n v="75"/>
    <n v="71"/>
    <n v="0.19973830552829572"/>
    <n v="0"/>
    <n v="215"/>
    <n v="0.34883720930232559"/>
    <n v="8.3749162092956655E-4"/>
    <n v="0"/>
    <n v="0"/>
    <n v="0"/>
    <s v="NA"/>
    <n v="355.46511627906978"/>
    <n v="4362.1809485169988"/>
    <n v="0.18580391083088774"/>
    <n v="1019"/>
    <n v="28900"/>
    <n v="0.16683022571148184"/>
    <x v="0"/>
  </r>
  <r>
    <s v="Nicola River"/>
    <n v="2011"/>
    <x v="2"/>
    <x v="21"/>
    <s v="Natural"/>
    <x v="0"/>
    <s v="Whole River"/>
    <n v="75"/>
    <n v="71"/>
    <n v="0.19973830552829572"/>
    <n v="1"/>
    <n v="215"/>
    <n v="0.34883720930232559"/>
    <n v="8.3749162092956655E-4"/>
    <n v="5.0065509335080245"/>
    <n v="5.0065509335080245"/>
    <n v="21.616840488285657"/>
    <n v="0.92866156207654893"/>
    <n v="355.46511627906978"/>
    <n v="4362.1809485169988"/>
    <n v="0.18580391083088774"/>
    <n v="1019"/>
    <n v="28900"/>
    <n v="0.16683022571148184"/>
    <x v="0"/>
  </r>
  <r>
    <s v="Nicola River"/>
    <n v="2011"/>
    <x v="2"/>
    <x v="22"/>
    <s v="Natural"/>
    <x v="0"/>
    <s v="Whole River"/>
    <n v="75"/>
    <n v="71"/>
    <n v="0.19973830552829572"/>
    <n v="0"/>
    <n v="215"/>
    <n v="0.34883720930232559"/>
    <n v="8.3749162092956655E-4"/>
    <n v="0"/>
    <n v="0"/>
    <n v="0"/>
    <s v="NA"/>
    <n v="355.46511627906978"/>
    <n v="4362.1809485169988"/>
    <n v="0.18580391083088774"/>
    <n v="1019"/>
    <n v="28900"/>
    <n v="0.16683022571148184"/>
    <x v="0"/>
  </r>
  <r>
    <s v="Nicola River"/>
    <n v="2012"/>
    <x v="2"/>
    <x v="2"/>
    <s v="Natural"/>
    <x v="0"/>
    <s v="Whole River"/>
    <n v="75"/>
    <n v="71"/>
    <n v="0.19973830552829572"/>
    <n v="22"/>
    <n v="215"/>
    <n v="0.34883720930232559"/>
    <n v="8.3749162092956655E-4"/>
    <n v="110.14412053717653"/>
    <n v="110.14412053717653"/>
    <n v="875.35775481981921"/>
    <n v="0.26861574919640052"/>
    <n v="355.46511627906978"/>
    <n v="4362.1809485169988"/>
    <n v="0.18580391083088774"/>
    <n v="1019"/>
    <n v="28900"/>
    <n v="0.16683022571148184"/>
    <x v="0"/>
  </r>
  <r>
    <s v="Nicola River"/>
    <n v="2012"/>
    <x v="2"/>
    <x v="3"/>
    <s v="Natural"/>
    <x v="0"/>
    <s v="Whole River"/>
    <n v="75"/>
    <n v="71"/>
    <n v="0.19973830552829572"/>
    <n v="11"/>
    <n v="215"/>
    <n v="0.34883720930232559"/>
    <n v="8.3749162092956655E-4"/>
    <n v="55.072060268588267"/>
    <n v="55.072060268588267"/>
    <n v="332.97268919912671"/>
    <n v="0.33133932479051537"/>
    <n v="355.46511627906978"/>
    <n v="4362.1809485169988"/>
    <n v="0.18580391083088774"/>
    <n v="1019"/>
    <n v="28900"/>
    <n v="0.16683022571148184"/>
    <x v="0"/>
  </r>
  <r>
    <s v="Nicola River"/>
    <n v="2013"/>
    <x v="2"/>
    <x v="4"/>
    <s v="Natural"/>
    <x v="0"/>
    <s v="Whole River"/>
    <n v="75"/>
    <n v="71"/>
    <n v="0.19973830552829572"/>
    <n v="1"/>
    <n v="215"/>
    <n v="0.34883720930232559"/>
    <n v="8.3749162092956655E-4"/>
    <n v="5.0065509335080245"/>
    <n v="5.0065509335080245"/>
    <n v="21.616840488285657"/>
    <n v="0.92866156207654893"/>
    <n v="355.46511627906978"/>
    <n v="4362.1809485169988"/>
    <n v="0.18580391083088774"/>
    <n v="1019"/>
    <n v="28900"/>
    <n v="0.16683022571148184"/>
    <x v="0"/>
  </r>
  <r>
    <s v="Nicola River"/>
    <n v="2013"/>
    <x v="2"/>
    <x v="5"/>
    <s v="Natural"/>
    <x v="0"/>
    <s v="Whole River"/>
    <n v="75"/>
    <n v="71"/>
    <n v="0.19973830552829572"/>
    <n v="2"/>
    <n v="215"/>
    <n v="0.34883720930232559"/>
    <n v="8.3749162092956655E-4"/>
    <n v="10.013101867016049"/>
    <n v="10.013101867016049"/>
    <n v="44.964361773443763"/>
    <n v="0.66967730667781644"/>
    <n v="355.46511627906978"/>
    <n v="4362.1809485169988"/>
    <n v="0.18580391083088774"/>
    <n v="1019"/>
    <n v="28900"/>
    <n v="0.16683022571148184"/>
    <x v="0"/>
  </r>
  <r>
    <s v="Nicola River"/>
    <n v="2013"/>
    <x v="2"/>
    <x v="6"/>
    <s v="Natural"/>
    <x v="0"/>
    <s v="Whole River"/>
    <n v="75"/>
    <n v="71"/>
    <n v="0.19973830552829572"/>
    <n v="1"/>
    <n v="215"/>
    <n v="0.34883720930232559"/>
    <n v="8.3749162092956655E-4"/>
    <n v="5.0065509335080245"/>
    <n v="5.0065509335080245"/>
    <n v="21.616840488285657"/>
    <n v="0.92866156207654893"/>
    <n v="355.46511627906978"/>
    <n v="4362.1809485169988"/>
    <n v="0.18580391083088774"/>
    <n v="1019"/>
    <n v="28900"/>
    <n v="0.16683022571148184"/>
    <x v="0"/>
  </r>
  <r>
    <s v="Nicola River"/>
    <n v="2012"/>
    <x v="2"/>
    <x v="7"/>
    <s v="Natural"/>
    <x v="0"/>
    <s v="Whole River"/>
    <n v="75"/>
    <n v="71"/>
    <n v="0.19973830552829572"/>
    <n v="14"/>
    <n v="215"/>
    <n v="0.34883720930232559"/>
    <n v="8.3749162092956655E-4"/>
    <n v="70.091713069112345"/>
    <n v="70.091713069112345"/>
    <n v="460.12771935139176"/>
    <n v="0.30603600506186229"/>
    <n v="355.46511627906978"/>
    <n v="4362.1809485169988"/>
    <n v="0.18580391083088774"/>
    <n v="1019"/>
    <n v="28900"/>
    <n v="0.16683022571148184"/>
    <x v="0"/>
  </r>
  <r>
    <s v="Nicola River"/>
    <n v="2012"/>
    <x v="2"/>
    <x v="8"/>
    <s v="Natural"/>
    <x v="0"/>
    <s v="Whole River"/>
    <n v="75"/>
    <n v="71"/>
    <n v="0.19973830552829572"/>
    <n v="12"/>
    <n v="215"/>
    <n v="0.34883720930232559"/>
    <n v="8.3749162092956655E-4"/>
    <n v="60.078611202096297"/>
    <n v="60.078611202096297"/>
    <n v="373.62701845300933"/>
    <n v="0.32173569936608859"/>
    <n v="355.46511627906978"/>
    <n v="4362.1809485169988"/>
    <n v="0.18580391083088774"/>
    <n v="1019"/>
    <n v="28900"/>
    <n v="0.16683022571148184"/>
    <x v="0"/>
  </r>
  <r>
    <s v="Nicola River"/>
    <s v=""/>
    <x v="2"/>
    <x v="12"/>
    <s v="Natural"/>
    <x v="0"/>
    <s v="Whole River"/>
    <n v="75"/>
    <n v="71"/>
    <n v="0.19973830552829572"/>
    <n v="0"/>
    <n v="215"/>
    <n v="0.34883720930232559"/>
    <n v="8.3749162092956655E-4"/>
    <n v="0"/>
    <m/>
    <n v="0"/>
    <s v="NA"/>
    <n v="355.46511627906978"/>
    <n v="4362.1809485169988"/>
    <n v="0.18580391083088774"/>
    <n v="1019"/>
    <n v="28900"/>
    <n v="0.16683022571148184"/>
    <x v="1"/>
  </r>
  <r>
    <s v="Nicola River"/>
    <s v=""/>
    <x v="2"/>
    <x v="13"/>
    <s v="Natural"/>
    <x v="0"/>
    <s v="Whole River"/>
    <n v="75"/>
    <n v="71"/>
    <n v="0.19973830552829572"/>
    <n v="0"/>
    <n v="215"/>
    <n v="0.34883720930232559"/>
    <n v="8.3749162092956655E-4"/>
    <n v="0"/>
    <m/>
    <n v="0"/>
    <s v="NA"/>
    <n v="355.46511627906978"/>
    <n v="4362.1809485169988"/>
    <n v="0.18580391083088774"/>
    <n v="1019"/>
    <n v="28900"/>
    <n v="0.16683022571148184"/>
    <x v="1"/>
  </r>
  <r>
    <s v="Nicola River"/>
    <s v=""/>
    <x v="2"/>
    <x v="14"/>
    <s v="Natural"/>
    <x v="0"/>
    <s v="Whole River"/>
    <n v="75"/>
    <n v="71"/>
    <n v="0.19973830552829572"/>
    <n v="5"/>
    <n v="215"/>
    <n v="0.34883720930232559"/>
    <n v="8.3749162092956655E-4"/>
    <n v="25.032754667540122"/>
    <n v="25.032754667540122"/>
    <n v="125.39101041015275"/>
    <n v="0.44732642890816682"/>
    <n v="355.46511627906978"/>
    <n v="4362.1809485169988"/>
    <n v="0.18580391083088774"/>
    <n v="1019"/>
    <n v="28900"/>
    <n v="0.16683022571148184"/>
    <x v="1"/>
  </r>
  <r>
    <m/>
    <s v=""/>
    <x v="1"/>
    <x v="15"/>
    <m/>
    <x v="1"/>
    <m/>
    <m/>
    <m/>
    <m/>
    <m/>
    <m/>
    <m/>
    <m/>
    <m/>
    <m/>
    <m/>
    <m/>
    <m/>
    <m/>
    <m/>
    <m/>
    <m/>
    <m/>
    <x v="2"/>
  </r>
  <r>
    <s v="Nicola River"/>
    <n v="2011"/>
    <x v="2"/>
    <x v="16"/>
    <s v="Natural"/>
    <x v="2"/>
    <s v="Whole River"/>
    <n v="114"/>
    <n v="104"/>
    <n v="0.23887453344817686"/>
    <n v="2"/>
    <n v="304"/>
    <n v="0.375"/>
    <n v="5.7097521767680642E-4"/>
    <n v="8.3725961538461533"/>
    <n v="8.4538834951456305"/>
    <n v="28.594762380304868"/>
    <n v="0.63867968459141933"/>
    <n v="435.375"/>
    <n v="3755.0210786461398"/>
    <n v="0.14074815226178533"/>
    <n v="1161"/>
    <n v="21316"/>
    <n v="0.12575366063738158"/>
    <x v="0"/>
  </r>
  <r>
    <s v="Nicola River"/>
    <n v="2011"/>
    <x v="2"/>
    <x v="17"/>
    <s v="Natural"/>
    <x v="2"/>
    <s v="Whole River"/>
    <n v="114"/>
    <n v="104"/>
    <n v="0.23887453344817686"/>
    <n v="3"/>
    <n v="304"/>
    <n v="0.375"/>
    <n v="5.7097521767680642E-4"/>
    <n v="12.55889423076923"/>
    <n v="12.680825242718445"/>
    <n v="43.933661990939775"/>
    <n v="0.52777315877963338"/>
    <n v="435.375"/>
    <n v="3755.0210786461398"/>
    <n v="0.14074815226178533"/>
    <n v="1161"/>
    <n v="21316"/>
    <n v="0.12575366063738158"/>
    <x v="0"/>
  </r>
  <r>
    <s v="Nicola River"/>
    <n v="2011"/>
    <x v="2"/>
    <x v="18"/>
    <s v="Natural"/>
    <x v="2"/>
    <s v="Whole River"/>
    <n v="114"/>
    <n v="104"/>
    <n v="0.23887453344817686"/>
    <n v="0"/>
    <n v="304"/>
    <n v="0.375"/>
    <n v="5.7097521767680642E-4"/>
    <n v="0"/>
    <n v="0"/>
    <n v="0"/>
    <s v="NA"/>
    <n v="435.375"/>
    <n v="3755.0210786461398"/>
    <n v="0.14074815226178533"/>
    <n v="1161"/>
    <n v="21316"/>
    <n v="0.12575366063738158"/>
    <x v="0"/>
  </r>
  <r>
    <s v="Nicola River"/>
    <n v="2011"/>
    <x v="2"/>
    <x v="19"/>
    <s v="Natural"/>
    <x v="2"/>
    <s v="Whole River"/>
    <n v="114"/>
    <n v="104"/>
    <n v="0.23887453344817686"/>
    <n v="2"/>
    <n v="304"/>
    <n v="0.375"/>
    <n v="5.7097521767680642E-4"/>
    <n v="8.3725961538461533"/>
    <n v="8.4538834951456305"/>
    <n v="28.594762380304868"/>
    <n v="0.63867968459141933"/>
    <n v="435.375"/>
    <n v="3755.0210786461398"/>
    <n v="0.14074815226178533"/>
    <n v="1161"/>
    <n v="21316"/>
    <n v="0.12575366063738158"/>
    <x v="0"/>
  </r>
  <r>
    <s v="Nicola River"/>
    <n v="2012"/>
    <x v="2"/>
    <x v="20"/>
    <s v="Natural"/>
    <x v="2"/>
    <s v="Whole River"/>
    <n v="114"/>
    <n v="104"/>
    <n v="0.23887453344817686"/>
    <n v="2"/>
    <n v="304"/>
    <n v="0.375"/>
    <n v="5.7097521767680642E-4"/>
    <n v="8.3725961538461533"/>
    <n v="8.4538834951456305"/>
    <n v="28.594762380304868"/>
    <n v="0.63867968459141933"/>
    <n v="435.375"/>
    <n v="3755.0210786461398"/>
    <n v="0.14074815226178533"/>
    <n v="1161"/>
    <n v="21316"/>
    <n v="0.12575366063738158"/>
    <x v="0"/>
  </r>
  <r>
    <s v="Nicola River"/>
    <n v="2011"/>
    <x v="2"/>
    <x v="21"/>
    <s v="Natural"/>
    <x v="2"/>
    <s v="Whole River"/>
    <n v="114"/>
    <n v="104"/>
    <n v="0.23887453344817686"/>
    <n v="4"/>
    <n v="304"/>
    <n v="0.375"/>
    <n v="5.7097521767680642E-4"/>
    <n v="16.745192307692307"/>
    <n v="16.907766990291261"/>
    <n v="59.966907215229661"/>
    <n v="0.46245096057576829"/>
    <n v="435.375"/>
    <n v="3755.0210786461398"/>
    <n v="0.14074815226178533"/>
    <n v="1161"/>
    <n v="21316"/>
    <n v="0.12575366063738158"/>
    <x v="0"/>
  </r>
  <r>
    <s v="Nicola River"/>
    <n v="2011"/>
    <x v="2"/>
    <x v="22"/>
    <s v="Natural"/>
    <x v="2"/>
    <s v="Whole River"/>
    <n v="114"/>
    <n v="104"/>
    <n v="0.23887453344817686"/>
    <n v="1"/>
    <n v="304"/>
    <n v="0.375"/>
    <n v="5.7097521767680642E-4"/>
    <n v="4.1862980769230766"/>
    <n v="4.2269417475728153"/>
    <n v="13.950208383324943"/>
    <n v="0.89219585106325339"/>
    <n v="435.375"/>
    <n v="3755.0210786461398"/>
    <n v="0.14074815226178533"/>
    <n v="1161"/>
    <n v="21316"/>
    <n v="0.12575366063738158"/>
    <x v="0"/>
  </r>
  <r>
    <s v="Nicola River"/>
    <n v="2012"/>
    <x v="2"/>
    <x v="2"/>
    <s v="Natural"/>
    <x v="2"/>
    <s v="Whole River"/>
    <n v="114"/>
    <n v="104"/>
    <n v="0.23887453344817686"/>
    <n v="31"/>
    <n v="304"/>
    <n v="0.375"/>
    <n v="5.7097521767680642E-4"/>
    <n v="129.77524038461539"/>
    <n v="131.03519417475729"/>
    <n v="755.32717023263979"/>
    <n v="0.2117754979588804"/>
    <n v="435.375"/>
    <n v="3755.0210786461398"/>
    <n v="0.14074815226178533"/>
    <n v="1161"/>
    <n v="21316"/>
    <n v="0.12575366063738158"/>
    <x v="0"/>
  </r>
  <r>
    <s v="Nicola River"/>
    <n v="2012"/>
    <x v="2"/>
    <x v="3"/>
    <s v="Natural"/>
    <x v="2"/>
    <s v="Whole River"/>
    <n v="114"/>
    <n v="104"/>
    <n v="0.23887453344817686"/>
    <n v="22"/>
    <n v="304"/>
    <n v="0.375"/>
    <n v="5.7097521767680642E-4"/>
    <n v="92.098557692307679"/>
    <n v="92.992718446601927"/>
    <n v="467.29842118744943"/>
    <n v="0.23471688229184884"/>
    <n v="435.375"/>
    <n v="3755.0210786461398"/>
    <n v="0.14074815226178533"/>
    <n v="1161"/>
    <n v="21316"/>
    <n v="0.12575366063738158"/>
    <x v="0"/>
  </r>
  <r>
    <s v="Nicola River"/>
    <n v="2013"/>
    <x v="2"/>
    <x v="4"/>
    <s v="Natural"/>
    <x v="2"/>
    <s v="Whole River"/>
    <n v="114"/>
    <n v="104"/>
    <n v="0.23887453344817686"/>
    <n v="0"/>
    <n v="304"/>
    <n v="0.375"/>
    <n v="5.7097521767680642E-4"/>
    <n v="0"/>
    <n v="0"/>
    <n v="0"/>
    <s v="NA"/>
    <n v="435.375"/>
    <n v="3755.0210786461398"/>
    <n v="0.14074815226178533"/>
    <n v="1161"/>
    <n v="21316"/>
    <n v="0.12575366063738158"/>
    <x v="0"/>
  </r>
  <r>
    <s v="Nicola River"/>
    <n v="2013"/>
    <x v="2"/>
    <x v="5"/>
    <s v="Natural"/>
    <x v="2"/>
    <s v="Whole River"/>
    <n v="114"/>
    <n v="104"/>
    <n v="0.23887453344817686"/>
    <n v="1"/>
    <n v="304"/>
    <n v="0.375"/>
    <n v="5.7097521767680642E-4"/>
    <n v="4.1862980769230766"/>
    <n v="4.2269417475728153"/>
    <n v="13.950208383324943"/>
    <n v="0.89219585106325339"/>
    <n v="435.375"/>
    <n v="3755.0210786461398"/>
    <n v="0.14074815226178533"/>
    <n v="1161"/>
    <n v="21316"/>
    <n v="0.12575366063738158"/>
    <x v="0"/>
  </r>
  <r>
    <s v="Nicola River"/>
    <n v="2013"/>
    <x v="2"/>
    <x v="6"/>
    <s v="Natural"/>
    <x v="2"/>
    <s v="Whole River"/>
    <n v="114"/>
    <n v="104"/>
    <n v="0.23887453344817686"/>
    <n v="1"/>
    <n v="304"/>
    <n v="0.375"/>
    <n v="5.7097521767680642E-4"/>
    <n v="4.1862980769230766"/>
    <n v="4.2269417475728153"/>
    <n v="13.950208383324943"/>
    <n v="0.89219585106325339"/>
    <n v="435.375"/>
    <n v="3755.0210786461398"/>
    <n v="0.14074815226178533"/>
    <n v="1161"/>
    <n v="21316"/>
    <n v="0.12575366063738158"/>
    <x v="0"/>
  </r>
  <r>
    <s v="Nicola River"/>
    <n v="2012"/>
    <x v="2"/>
    <x v="7"/>
    <s v="Natural"/>
    <x v="2"/>
    <s v="Whole River"/>
    <n v="114"/>
    <n v="104"/>
    <n v="0.23887453344817686"/>
    <n v="16"/>
    <n v="304"/>
    <n v="0.375"/>
    <n v="5.7097521767680642E-4"/>
    <n v="66.980769230769226"/>
    <n v="67.631067961165044"/>
    <n v="306.52480777179687"/>
    <n v="0.26138621713509064"/>
    <n v="435.375"/>
    <n v="3755.0210786461398"/>
    <n v="0.14074815226178533"/>
    <n v="1161"/>
    <n v="21316"/>
    <n v="0.12575366063738158"/>
    <x v="0"/>
  </r>
  <r>
    <s v="Nicola River"/>
    <n v="2012"/>
    <x v="2"/>
    <x v="8"/>
    <s v="Natural"/>
    <x v="2"/>
    <s v="Whole River"/>
    <n v="114"/>
    <n v="104"/>
    <n v="0.23887453344817686"/>
    <n v="11"/>
    <n v="304"/>
    <n v="0.375"/>
    <n v="5.7097521767680642E-4"/>
    <n v="46.04927884615384"/>
    <n v="46.496359223300963"/>
    <n v="191.64130096759834"/>
    <n v="0.30062266597930459"/>
    <n v="435.375"/>
    <n v="3755.0210786461398"/>
    <n v="0.14074815226178533"/>
    <n v="1161"/>
    <n v="21316"/>
    <n v="0.12575366063738158"/>
    <x v="0"/>
  </r>
  <r>
    <s v="Nicola River"/>
    <s v=""/>
    <x v="2"/>
    <x v="12"/>
    <s v="Natural"/>
    <x v="2"/>
    <s v="Whole River"/>
    <n v="114"/>
    <n v="104"/>
    <n v="0.23887453344817686"/>
    <n v="0"/>
    <n v="304"/>
    <n v="0.375"/>
    <n v="5.7097521767680642E-4"/>
    <n v="0"/>
    <m/>
    <n v="0"/>
    <s v="NA"/>
    <n v="435.375"/>
    <n v="3755.0210786461398"/>
    <n v="0.14074815226178533"/>
    <n v="1161"/>
    <n v="21316"/>
    <n v="0.12575366063738158"/>
    <x v="1"/>
  </r>
  <r>
    <s v="Nicola River"/>
    <s v=""/>
    <x v="2"/>
    <x v="13"/>
    <s v="Natural"/>
    <x v="2"/>
    <s v="Whole River"/>
    <n v="114"/>
    <n v="104"/>
    <n v="0.23887453344817686"/>
    <n v="1"/>
    <n v="304"/>
    <n v="0.375"/>
    <n v="5.7097521767680642E-4"/>
    <n v="4.1862980769230766"/>
    <m/>
    <n v="13.950208383324943"/>
    <n v="0.89219585106325339"/>
    <n v="435.375"/>
    <n v="3755.0210786461398"/>
    <n v="0.14074815226178533"/>
    <n v="1161"/>
    <n v="21316"/>
    <n v="0.12575366063738158"/>
    <x v="1"/>
  </r>
  <r>
    <s v="Nicola River"/>
    <s v=""/>
    <x v="2"/>
    <x v="14"/>
    <s v="Natural"/>
    <x v="2"/>
    <s v="Whole River"/>
    <n v="114"/>
    <n v="104"/>
    <n v="0.23887453344817686"/>
    <n v="7"/>
    <n v="304"/>
    <n v="0.375"/>
    <n v="5.7097521767680642E-4"/>
    <n v="29.304086538461537"/>
    <n v="29.588592233009706"/>
    <n v="112.23271657002923"/>
    <n v="0.36151935155576848"/>
    <n v="435.375"/>
    <n v="3755.0210786461398"/>
    <n v="0.14074815226178533"/>
    <n v="1161"/>
    <n v="21316"/>
    <n v="0.12575366063738158"/>
    <x v="1"/>
  </r>
  <r>
    <m/>
    <m/>
    <x v="1"/>
    <x v="15"/>
    <m/>
    <x v="1"/>
    <m/>
    <m/>
    <m/>
    <m/>
    <m/>
    <m/>
    <m/>
    <m/>
    <m/>
    <m/>
    <m/>
    <m/>
    <m/>
    <m/>
    <m/>
    <m/>
    <m/>
    <m/>
    <x v="2"/>
  </r>
  <r>
    <s v="Nicola River"/>
    <n v="2011"/>
    <x v="3"/>
    <x v="16"/>
    <s v="Natural"/>
    <x v="0"/>
    <s v="Whole River"/>
    <n v="259"/>
    <n v="148"/>
    <n v="0.25260347129506006"/>
    <n v="13"/>
    <n v="946"/>
    <n v="0.27378435517970401"/>
    <n v="1.173905056391307E-4"/>
    <n v="51.464059196617342"/>
    <n v="56.005005596318874"/>
    <n v="162.37536959461511"/>
    <n v="0.24760307753719371"/>
    <n v="585.8985200845666"/>
    <n v="1238.4826795066751"/>
    <n v="6.0065150224702574E-2"/>
    <n v="2140"/>
    <n v="9365"/>
    <n v="4.5220995373495006E-2"/>
    <x v="0"/>
  </r>
  <r>
    <s v="Nicola River"/>
    <n v="2011"/>
    <x v="3"/>
    <x v="17"/>
    <s v="Natural"/>
    <x v="0"/>
    <s v="Whole River"/>
    <n v="259"/>
    <n v="148"/>
    <n v="0.25260347129506006"/>
    <n v="24"/>
    <n v="946"/>
    <n v="0.27378435517970401"/>
    <n v="1.173905056391307E-4"/>
    <n v="95.010570824524322"/>
    <n v="103.39385648551176"/>
    <n v="314.69684093694764"/>
    <n v="0.18671287416146501"/>
    <n v="585.8985200845666"/>
    <n v="1238.4826795066751"/>
    <n v="6.0065150224702574E-2"/>
    <n v="2140"/>
    <n v="9365"/>
    <n v="4.5220995373495006E-2"/>
    <x v="0"/>
  </r>
  <r>
    <s v="Nicola River"/>
    <n v="2011"/>
    <x v="3"/>
    <x v="18"/>
    <s v="Natural"/>
    <x v="0"/>
    <s v="Whole River"/>
    <n v="259"/>
    <n v="148"/>
    <n v="0.25260347129506006"/>
    <n v="3"/>
    <n v="946"/>
    <n v="0.27378435517970401"/>
    <n v="1.173905056391307E-4"/>
    <n v="11.87632135306554"/>
    <n v="12.92423206068897"/>
    <n v="35.774997337310182"/>
    <n v="0.50362567758253551"/>
    <n v="585.8985200845666"/>
    <n v="1238.4826795066751"/>
    <n v="6.0065150224702574E-2"/>
    <n v="2140"/>
    <n v="9365"/>
    <n v="4.5220995373495006E-2"/>
    <x v="0"/>
  </r>
  <r>
    <s v="Nicola River"/>
    <n v="2011"/>
    <x v="3"/>
    <x v="19"/>
    <s v="Natural"/>
    <x v="0"/>
    <s v="Whole River"/>
    <n v="259"/>
    <n v="148"/>
    <n v="0.25260347129506006"/>
    <n v="27"/>
    <n v="946"/>
    <n v="0.27378435517970401"/>
    <n v="1.173905056391307E-4"/>
    <n v="106.88689217758987"/>
    <n v="116.31808854620074"/>
    <n v="358.61379891381961"/>
    <n v="0.17716953628676202"/>
    <n v="585.8985200845666"/>
    <n v="1238.4826795066751"/>
    <n v="6.0065150224702574E-2"/>
    <n v="2140"/>
    <n v="9365"/>
    <n v="4.5220995373495006E-2"/>
    <x v="0"/>
  </r>
  <r>
    <s v="Nicola River"/>
    <n v="2010"/>
    <x v="3"/>
    <x v="23"/>
    <s v="Natural"/>
    <x v="0"/>
    <s v="Whole River"/>
    <n v="259"/>
    <n v="148"/>
    <n v="0.25260347129506006"/>
    <n v="1"/>
    <n v="946"/>
    <n v="0.27378435517970401"/>
    <n v="1.173905056391307E-4"/>
    <n v="3.9587737843551802"/>
    <n v="4.3080773535629904"/>
    <n v="11.811916325776144"/>
    <n v="0.86815944665618394"/>
    <n v="585.8985200845666"/>
    <n v="1238.4826795066751"/>
    <n v="6.0065150224702574E-2"/>
    <n v="2140"/>
    <n v="9365"/>
    <n v="4.5220995373495006E-2"/>
    <x v="0"/>
  </r>
  <r>
    <s v="Nicola River"/>
    <n v="2011"/>
    <x v="3"/>
    <x v="21"/>
    <s v="Natural"/>
    <x v="0"/>
    <s v="Whole River"/>
    <n v="259"/>
    <n v="148"/>
    <n v="0.25260347129506006"/>
    <n v="36"/>
    <n v="946"/>
    <n v="0.27378435517970401"/>
    <n v="1.173905056391307E-4"/>
    <n v="142.51585623678648"/>
    <n v="155.09078472826764"/>
    <n v="496.47114332410678"/>
    <n v="0.15634493598747848"/>
    <n v="585.8985200845666"/>
    <n v="1238.4826795066751"/>
    <n v="6.0065150224702574E-2"/>
    <n v="2140"/>
    <n v="9365"/>
    <n v="4.5220995373495006E-2"/>
    <x v="0"/>
  </r>
  <r>
    <s v="Nicola River"/>
    <n v="2011"/>
    <x v="3"/>
    <x v="22"/>
    <s v="Natural"/>
    <x v="0"/>
    <s v="Whole River"/>
    <n v="259"/>
    <n v="148"/>
    <n v="0.25260347129506006"/>
    <n v="22"/>
    <n v="946"/>
    <n v="0.27378435517970401"/>
    <n v="1.173905056391307E-4"/>
    <n v="87.093023255813961"/>
    <n v="94.777701778385776"/>
    <n v="285.98428288566924"/>
    <n v="0.19417249741124157"/>
    <n v="585.8985200845666"/>
    <n v="1238.4826795066751"/>
    <n v="6.0065150224702574E-2"/>
    <n v="2140"/>
    <n v="9365"/>
    <n v="4.5220995373495006E-2"/>
    <x v="0"/>
  </r>
  <r>
    <s v="Nicola River"/>
    <n v="2012"/>
    <x v="3"/>
    <x v="2"/>
    <s v="Natural"/>
    <x v="0"/>
    <s v="Whole River"/>
    <n v="259"/>
    <n v="148"/>
    <n v="0.25260347129506006"/>
    <n v="0"/>
    <n v="946"/>
    <n v="0.27378435517970401"/>
    <n v="1.173905056391307E-4"/>
    <n v="0"/>
    <n v="0"/>
    <n v="0"/>
    <s v="NA"/>
    <n v="585.8985200845666"/>
    <n v="1238.4826795066751"/>
    <n v="6.0065150224702574E-2"/>
    <n v="2140"/>
    <n v="9365"/>
    <n v="4.5220995373495006E-2"/>
    <x v="0"/>
  </r>
  <r>
    <s v="Nicola River"/>
    <n v="2012"/>
    <x v="3"/>
    <x v="3"/>
    <s v="Natural"/>
    <x v="0"/>
    <s v="Whole River"/>
    <n v="259"/>
    <n v="148"/>
    <n v="0.25260347129506006"/>
    <n v="0"/>
    <n v="946"/>
    <n v="0.27378435517970401"/>
    <n v="1.173905056391307E-4"/>
    <n v="0"/>
    <n v="0"/>
    <n v="0"/>
    <s v="NA"/>
    <n v="585.8985200845666"/>
    <n v="1238.4826795066751"/>
    <n v="6.0065150224702574E-2"/>
    <n v="2140"/>
    <n v="9365"/>
    <n v="4.5220995373495006E-2"/>
    <x v="0"/>
  </r>
  <r>
    <s v="Nicola River"/>
    <n v="2013"/>
    <x v="3"/>
    <x v="4"/>
    <s v="Natural"/>
    <x v="0"/>
    <s v="Whole River"/>
    <n v="259"/>
    <n v="148"/>
    <n v="0.25260347129506006"/>
    <n v="0"/>
    <n v="946"/>
    <n v="0.27378435517970401"/>
    <n v="1.173905056391307E-4"/>
    <n v="0"/>
    <n v="0"/>
    <n v="0"/>
    <s v="NA"/>
    <n v="585.8985200845666"/>
    <n v="1238.4826795066751"/>
    <n v="6.0065150224702574E-2"/>
    <n v="2140"/>
    <n v="9365"/>
    <n v="4.5220995373495006E-2"/>
    <x v="0"/>
  </r>
  <r>
    <s v="Nicola River"/>
    <n v="2012"/>
    <x v="3"/>
    <x v="7"/>
    <s v="Natural"/>
    <x v="0"/>
    <s v="Whole River"/>
    <n v="259"/>
    <n v="148"/>
    <n v="0.25260347129506006"/>
    <n v="1"/>
    <n v="946"/>
    <n v="0.27378435517970401"/>
    <n v="1.173905056391307E-4"/>
    <n v="3.9587737843551802"/>
    <n v="4.3080773535629904"/>
    <n v="11.811916325776144"/>
    <n v="0.86815944665618394"/>
    <n v="585.8985200845666"/>
    <n v="1238.4826795066751"/>
    <n v="6.0065150224702574E-2"/>
    <n v="2140"/>
    <n v="9365"/>
    <n v="4.5220995373495006E-2"/>
    <x v="0"/>
  </r>
  <r>
    <s v="Nicola River"/>
    <n v="2012"/>
    <x v="3"/>
    <x v="8"/>
    <s v="Natural"/>
    <x v="0"/>
    <s v="Whole River"/>
    <n v="259"/>
    <n v="148"/>
    <n v="0.25260347129506006"/>
    <n v="0"/>
    <n v="946"/>
    <n v="0.27378435517970401"/>
    <n v="1.173905056391307E-4"/>
    <n v="0"/>
    <n v="0"/>
    <n v="0"/>
    <s v="NA"/>
    <n v="585.8985200845666"/>
    <n v="1238.4826795066751"/>
    <n v="6.0065150224702574E-2"/>
    <n v="2140"/>
    <n v="9365"/>
    <n v="4.5220995373495006E-2"/>
    <x v="0"/>
  </r>
  <r>
    <s v="Nicola River"/>
    <s v=""/>
    <x v="3"/>
    <x v="12"/>
    <s v="Natural"/>
    <x v="0"/>
    <s v="Whole River"/>
    <n v="259"/>
    <n v="148"/>
    <n v="0.25260347129506006"/>
    <n v="0"/>
    <n v="946"/>
    <n v="0.27378435517970401"/>
    <n v="1.173905056391307E-4"/>
    <n v="0"/>
    <m/>
    <n v="0"/>
    <s v="NA"/>
    <n v="585.8985200845666"/>
    <n v="1238.4826795066751"/>
    <n v="6.0065150224702574E-2"/>
    <n v="2140"/>
    <n v="9365"/>
    <n v="4.5220995373495006E-2"/>
    <x v="1"/>
  </r>
  <r>
    <s v="Nicola River"/>
    <s v=""/>
    <x v="3"/>
    <x v="13"/>
    <s v="Natural"/>
    <x v="0"/>
    <s v="Whole River"/>
    <n v="259"/>
    <n v="148"/>
    <n v="0.25260347129506006"/>
    <n v="12"/>
    <n v="946"/>
    <n v="0.27378435517970401"/>
    <n v="1.173905056391307E-4"/>
    <n v="47.505285412262161"/>
    <m/>
    <n v="149.20645982891205"/>
    <n v="0.25712948583107709"/>
    <n v="585.8985200845666"/>
    <n v="1238.4826795066751"/>
    <n v="6.0065150224702574E-2"/>
    <n v="2140"/>
    <n v="9365"/>
    <n v="4.5220995373495006E-2"/>
    <x v="1"/>
  </r>
  <r>
    <s v="Nicola River"/>
    <s v=""/>
    <x v="3"/>
    <x v="14"/>
    <s v="Natural"/>
    <x v="0"/>
    <s v="Whole River"/>
    <n v="259"/>
    <n v="148"/>
    <n v="0.25260347129506006"/>
    <n v="9"/>
    <n v="946"/>
    <n v="0.27378435517970401"/>
    <n v="1.173905056391307E-4"/>
    <n v="35.628964059196619"/>
    <n v="38.772696182066909"/>
    <n v="110.37822725176619"/>
    <n v="0.29487537913696138"/>
    <n v="585.8985200845666"/>
    <n v="1238.4826795066751"/>
    <n v="6.0065150224702574E-2"/>
    <n v="2140"/>
    <n v="9365"/>
    <n v="4.5220995373495006E-2"/>
    <x v="1"/>
  </r>
  <r>
    <m/>
    <s v=""/>
    <x v="1"/>
    <x v="15"/>
    <m/>
    <x v="1"/>
    <m/>
    <m/>
    <m/>
    <m/>
    <m/>
    <m/>
    <m/>
    <m/>
    <m/>
    <m/>
    <m/>
    <m/>
    <m/>
    <m/>
    <m/>
    <m/>
    <m/>
    <m/>
    <x v="2"/>
  </r>
  <r>
    <s v="Nicola River"/>
    <n v="2011"/>
    <x v="3"/>
    <x v="16"/>
    <s v="Natural"/>
    <x v="2"/>
    <s v="Whole River"/>
    <n v="358"/>
    <n v="209"/>
    <n v="0.26032133194408641"/>
    <n v="12"/>
    <n v="1150"/>
    <n v="0.31130434782608696"/>
    <n v="1.0338877401546989E-4"/>
    <n v="46.096875390056169"/>
    <n v="48.937268521687223"/>
    <n v="141.18975057438567"/>
    <n v="0.25776865005979027"/>
    <n v="802.85391304347831"/>
    <n v="2917.2258585580985"/>
    <n v="6.7274193314687661E-2"/>
    <n v="2579"/>
    <n v="23031"/>
    <n v="5.8844388693020888E-2"/>
    <x v="0"/>
  </r>
  <r>
    <s v="Nicola River"/>
    <n v="2011"/>
    <x v="3"/>
    <x v="17"/>
    <s v="Natural"/>
    <x v="2"/>
    <s v="Whole River"/>
    <n v="358"/>
    <n v="209"/>
    <n v="0.26032133194408641"/>
    <n v="46"/>
    <n v="1150"/>
    <n v="0.31130434782608696"/>
    <n v="1.0338877401546989E-4"/>
    <n v="176.70468899521532"/>
    <n v="187.59286266646771"/>
    <n v="645.67876894615983"/>
    <n v="0.14380042815838373"/>
    <n v="802.85391304347831"/>
    <n v="2917.2258585580985"/>
    <n v="6.7274193314687661E-2"/>
    <n v="2579"/>
    <n v="23031"/>
    <n v="5.8844388693020888E-2"/>
    <x v="0"/>
  </r>
  <r>
    <s v="Nicola River"/>
    <n v="2011"/>
    <x v="3"/>
    <x v="18"/>
    <s v="Natural"/>
    <x v="2"/>
    <s v="Whole River"/>
    <n v="358"/>
    <n v="209"/>
    <n v="0.26032133194408641"/>
    <n v="9"/>
    <n v="1150"/>
    <n v="0.31130434782608696"/>
    <n v="1.0338877401546989E-4"/>
    <n v="34.572656542542127"/>
    <n v="36.702951391265415"/>
    <n v="104.08912394287532"/>
    <n v="0.29510048612206907"/>
    <n v="802.85391304347831"/>
    <n v="2917.2258585580985"/>
    <n v="6.7274193314687661E-2"/>
    <n v="2579"/>
    <n v="23031"/>
    <n v="5.8844388693020888E-2"/>
    <x v="0"/>
  </r>
  <r>
    <s v="Nicola River"/>
    <n v="2011"/>
    <x v="3"/>
    <x v="19"/>
    <s v="Natural"/>
    <x v="2"/>
    <s v="Whole River"/>
    <n v="358"/>
    <n v="209"/>
    <n v="0.26032133194408641"/>
    <n v="37"/>
    <n v="1150"/>
    <n v="0.31130434782608696"/>
    <n v="1.0338877401546989E-4"/>
    <n v="142.1320324526732"/>
    <n v="150.88991127520228"/>
    <n v="497.11098330140737"/>
    <n v="0.15686812766015576"/>
    <n v="802.85391304347831"/>
    <n v="2917.2258585580985"/>
    <n v="6.7274193314687661E-2"/>
    <n v="2579"/>
    <n v="23031"/>
    <n v="5.8844388693020888E-2"/>
    <x v="0"/>
  </r>
  <r>
    <s v="Nicola River"/>
    <n v="2010"/>
    <x v="3"/>
    <x v="23"/>
    <s v="Natural"/>
    <x v="2"/>
    <s v="Whole River"/>
    <n v="358"/>
    <n v="209"/>
    <n v="0.26032133194408641"/>
    <n v="0"/>
    <n v="1150"/>
    <n v="0.31130434782608696"/>
    <n v="1.0338877401546989E-4"/>
    <n v="0"/>
    <n v="0"/>
    <n v="0"/>
    <s v="NA"/>
    <n v="802.85391304347831"/>
    <n v="2917.2258585580985"/>
    <n v="6.7274193314687661E-2"/>
    <n v="2579"/>
    <n v="23031"/>
    <n v="5.8844388693020888E-2"/>
    <x v="0"/>
  </r>
  <r>
    <s v="Nicola River"/>
    <n v="2011"/>
    <x v="3"/>
    <x v="21"/>
    <s v="Natural"/>
    <x v="2"/>
    <s v="Whole River"/>
    <n v="358"/>
    <n v="209"/>
    <n v="0.26032133194408641"/>
    <n v="41"/>
    <n v="1150"/>
    <n v="0.31130434782608696"/>
    <n v="1.0338877401546989E-4"/>
    <n v="157.49765758269191"/>
    <n v="167.2023341157647"/>
    <n v="561.80541470802768"/>
    <n v="0.15049388764363336"/>
    <n v="802.85391304347831"/>
    <n v="2917.2258585580985"/>
    <n v="6.7274193314687661E-2"/>
    <n v="2579"/>
    <n v="23031"/>
    <n v="5.8844388693020888E-2"/>
    <x v="0"/>
  </r>
  <r>
    <s v="Nicola River"/>
    <n v="2011"/>
    <x v="3"/>
    <x v="22"/>
    <s v="Natural"/>
    <x v="2"/>
    <s v="Whole River"/>
    <n v="358"/>
    <n v="209"/>
    <n v="0.26032133194408641"/>
    <n v="25"/>
    <n v="1150"/>
    <n v="0.31130434782608696"/>
    <n v="1.0338877401546989E-4"/>
    <n v="96.035157062617031"/>
    <n v="101.95264275351506"/>
    <n v="315.85036632893423"/>
    <n v="0.18505909818904928"/>
    <n v="802.85391304347831"/>
    <n v="2917.2258585580985"/>
    <n v="6.7274193314687661E-2"/>
    <n v="2579"/>
    <n v="23031"/>
    <n v="5.8844388693020888E-2"/>
    <x v="0"/>
  </r>
  <r>
    <s v="Nicola River"/>
    <n v="2012"/>
    <x v="3"/>
    <x v="2"/>
    <s v="Natural"/>
    <x v="2"/>
    <s v="Whole River"/>
    <n v="358"/>
    <n v="209"/>
    <n v="0.26032133194408641"/>
    <n v="1"/>
    <n v="1150"/>
    <n v="0.31130434782608696"/>
    <n v="1.0338877401546989E-4"/>
    <n v="3.8414062825046811"/>
    <n v="4.0781057101406022"/>
    <n v="11.031179997233869"/>
    <n v="0.86461097349975702"/>
    <n v="802.85391304347831"/>
    <n v="2917.2258585580985"/>
    <n v="6.7274193314687661E-2"/>
    <n v="2579"/>
    <n v="23031"/>
    <n v="5.8844388693020888E-2"/>
    <x v="0"/>
  </r>
  <r>
    <s v="Nicola River"/>
    <n v="2012"/>
    <x v="3"/>
    <x v="3"/>
    <s v="Natural"/>
    <x v="2"/>
    <s v="Whole River"/>
    <n v="358"/>
    <n v="209"/>
    <n v="0.26032133194408641"/>
    <n v="1"/>
    <n v="1150"/>
    <n v="0.31130434782608696"/>
    <n v="1.0338877401546989E-4"/>
    <n v="3.8414062825046811"/>
    <n v="4.0781057101406022"/>
    <n v="11.031179997233869"/>
    <n v="0.86461097349975702"/>
    <n v="802.85391304347831"/>
    <n v="2917.2258585580985"/>
    <n v="6.7274193314687661E-2"/>
    <n v="2579"/>
    <n v="23031"/>
    <n v="5.8844388693020888E-2"/>
    <x v="0"/>
  </r>
  <r>
    <s v="Nicola River"/>
    <n v="2013"/>
    <x v="3"/>
    <x v="4"/>
    <s v="Natural"/>
    <x v="2"/>
    <s v="Whole River"/>
    <n v="358"/>
    <n v="209"/>
    <n v="0.26032133194408641"/>
    <n v="0"/>
    <n v="1150"/>
    <n v="0.31130434782608696"/>
    <n v="1.0338877401546989E-4"/>
    <n v="0"/>
    <n v="0"/>
    <n v="0"/>
    <s v="NA"/>
    <n v="802.85391304347831"/>
    <n v="2917.2258585580985"/>
    <n v="6.7274193314687661E-2"/>
    <n v="2579"/>
    <n v="23031"/>
    <n v="5.8844388693020888E-2"/>
    <x v="0"/>
  </r>
  <r>
    <s v="Nicola River"/>
    <n v="2012"/>
    <x v="3"/>
    <x v="7"/>
    <s v="Natural"/>
    <x v="2"/>
    <s v="Whole River"/>
    <n v="358"/>
    <n v="209"/>
    <n v="0.26032133194408641"/>
    <n v="0"/>
    <n v="1150"/>
    <n v="0.31130434782608696"/>
    <n v="1.0338877401546989E-4"/>
    <n v="0"/>
    <n v="0"/>
    <n v="0"/>
    <s v="NA"/>
    <n v="802.85391304347831"/>
    <n v="2917.2258585580985"/>
    <n v="6.7274193314687661E-2"/>
    <n v="2579"/>
    <n v="23031"/>
    <n v="5.8844388693020888E-2"/>
    <x v="0"/>
  </r>
  <r>
    <s v="Nicola River"/>
    <n v="2012"/>
    <x v="3"/>
    <x v="8"/>
    <s v="Natural"/>
    <x v="2"/>
    <s v="Whole River"/>
    <n v="358"/>
    <n v="209"/>
    <n v="0.26032133194408641"/>
    <n v="1"/>
    <n v="1150"/>
    <n v="0.31130434782608696"/>
    <n v="1.0338877401546989E-4"/>
    <n v="3.8414062825046811"/>
    <n v="4.0781057101406022"/>
    <n v="11.031179997233869"/>
    <n v="0.86461097349975702"/>
    <n v="802.85391304347831"/>
    <n v="2917.2258585580985"/>
    <n v="6.7274193314687661E-2"/>
    <n v="2579"/>
    <n v="23031"/>
    <n v="5.8844388693020888E-2"/>
    <x v="0"/>
  </r>
  <r>
    <s v="Nicola River"/>
    <s v=""/>
    <x v="3"/>
    <x v="12"/>
    <s v="Natural"/>
    <x v="2"/>
    <s v="Whole River"/>
    <n v="358"/>
    <n v="209"/>
    <n v="0.26032133194408641"/>
    <n v="1"/>
    <n v="1150"/>
    <n v="0.31130434782608696"/>
    <n v="1.0338877401546989E-4"/>
    <n v="3.8414062825046811"/>
    <m/>
    <n v="11.031179997233869"/>
    <n v="0.86461097349975702"/>
    <n v="802.85391304347831"/>
    <n v="2917.2258585580985"/>
    <n v="6.7274193314687661E-2"/>
    <n v="2579"/>
    <n v="23031"/>
    <n v="5.8844388693020888E-2"/>
    <x v="1"/>
  </r>
  <r>
    <s v="Nicola River"/>
    <s v=""/>
    <x v="3"/>
    <x v="13"/>
    <s v="Natural"/>
    <x v="2"/>
    <s v="Whole River"/>
    <n v="358"/>
    <n v="209"/>
    <n v="0.26032133194408641"/>
    <n v="11"/>
    <n v="1150"/>
    <n v="0.31130434782608696"/>
    <n v="1.0338877401546989E-4"/>
    <n v="42.255469107551491"/>
    <m/>
    <n v="128.6893054758886"/>
    <n v="0.26846538736740133"/>
    <n v="802.85391304347831"/>
    <n v="2917.2258585580985"/>
    <n v="6.7274193314687661E-2"/>
    <n v="2579"/>
    <n v="23031"/>
    <n v="5.8844388693020888E-2"/>
    <x v="1"/>
  </r>
  <r>
    <s v="Nicola River"/>
    <s v=""/>
    <x v="3"/>
    <x v="14"/>
    <s v="Natural"/>
    <x v="2"/>
    <s v="Whole River"/>
    <n v="358"/>
    <n v="209"/>
    <n v="0.26032133194408641"/>
    <n v="24"/>
    <n v="1150"/>
    <n v="0.31130434782608696"/>
    <n v="1.0338877401546989E-4"/>
    <n v="92.193750780112339"/>
    <n v="97.341625189154144"/>
    <n v="301.61351701985336"/>
    <n v="0.18837528240163118"/>
    <n v="802.85391304347831"/>
    <n v="2917.2258585580985"/>
    <n v="6.7274193314687661E-2"/>
    <n v="2579"/>
    <n v="23031"/>
    <n v="5.8844388693020888E-2"/>
    <x v="1"/>
  </r>
  <r>
    <m/>
    <s v=""/>
    <x v="1"/>
    <x v="15"/>
    <m/>
    <x v="1"/>
    <m/>
    <m/>
    <m/>
    <m/>
    <m/>
    <m/>
    <m/>
    <m/>
    <m/>
    <m/>
    <m/>
    <m/>
    <m/>
    <m/>
    <m/>
    <m/>
    <m/>
    <m/>
    <x v="2"/>
  </r>
  <r>
    <s v="Nicola River"/>
    <n v="2010"/>
    <x v="4"/>
    <x v="24"/>
    <s v="Natural"/>
    <x v="0"/>
    <s v="Whole River"/>
    <n v="78"/>
    <n v="39"/>
    <n v="0.1649423000397931"/>
    <n v="1"/>
    <n v="829"/>
    <n v="9.4089264173703252E-2"/>
    <n v="6.8983422976833084E-5"/>
    <n v="6.0627261761158016"/>
    <n v="8.1533214092591813"/>
    <n v="31.598069453597571"/>
    <n v="0.92717629804026835"/>
    <n v="236.44632086851627"/>
    <n v="749.40831591645258"/>
    <n v="0.11577817332618878"/>
    <n v="2513"/>
    <n v="35721"/>
    <n v="7.5208913649025072E-2"/>
    <x v="0"/>
  </r>
  <r>
    <s v="Nicola River"/>
    <n v="2010"/>
    <x v="4"/>
    <x v="25"/>
    <s v="Natural"/>
    <x v="0"/>
    <s v="Whole River"/>
    <n v="78"/>
    <n v="39"/>
    <n v="0.1649423000397931"/>
    <n v="1"/>
    <n v="829"/>
    <n v="9.4089264173703252E-2"/>
    <n v="6.8983422976833084E-5"/>
    <n v="6.0627261761158016"/>
    <n v="8.1533214092591813"/>
    <n v="31.598069453597571"/>
    <n v="0.92717629804026835"/>
    <n v="236.44632086851627"/>
    <n v="749.40831591645258"/>
    <n v="0.11577817332618878"/>
    <n v="2513"/>
    <n v="35721"/>
    <n v="7.5208913649025072E-2"/>
    <x v="0"/>
  </r>
  <r>
    <s v="Nicola River"/>
    <n v="2011"/>
    <x v="4"/>
    <x v="17"/>
    <s v="Natural"/>
    <x v="0"/>
    <s v="Whole River"/>
    <n v="78"/>
    <n v="39"/>
    <n v="0.1649423000397931"/>
    <n v="2"/>
    <n v="829"/>
    <n v="9.4089264173703252E-2"/>
    <n v="6.8983422976833084E-5"/>
    <n v="12.125452352231603"/>
    <n v="16.306642818518363"/>
    <n v="64.181554181247023"/>
    <n v="0.66070434880754547"/>
    <n v="236.44632086851627"/>
    <n v="749.40831591645258"/>
    <n v="0.11577817332618878"/>
    <n v="2513"/>
    <n v="35721"/>
    <n v="7.5208913649025072E-2"/>
    <x v="0"/>
  </r>
  <r>
    <s v="Nicola River"/>
    <n v="2009"/>
    <x v="4"/>
    <x v="26"/>
    <s v="Natural"/>
    <x v="0"/>
    <s v="Whole River"/>
    <n v="78"/>
    <n v="39"/>
    <n v="0.1649423000397931"/>
    <n v="1"/>
    <n v="829"/>
    <n v="9.4089264173703252E-2"/>
    <n v="6.8983422976833084E-5"/>
    <n v="6.0627261761158016"/>
    <n v="8.1533214092591813"/>
    <n v="31.598069453597571"/>
    <n v="0.92717629804026835"/>
    <n v="236.44632086851627"/>
    <n v="749.40831591645258"/>
    <n v="0.11577817332618878"/>
    <n v="2513"/>
    <n v="35721"/>
    <n v="7.5208913649025072E-2"/>
    <x v="0"/>
  </r>
  <r>
    <s v="Nicola River"/>
    <n v="2009"/>
    <x v="4"/>
    <x v="27"/>
    <s v="Natural"/>
    <x v="0"/>
    <s v="Whole River"/>
    <n v="78"/>
    <n v="39"/>
    <n v="0.1649423000397931"/>
    <n v="0"/>
    <n v="829"/>
    <n v="9.4089264173703252E-2"/>
    <n v="6.8983422976833084E-5"/>
    <n v="0"/>
    <n v="0"/>
    <n v="0"/>
    <s v="NA"/>
    <n v="236.44632086851627"/>
    <n v="749.40831591645258"/>
    <n v="0.11577817332618878"/>
    <n v="2513"/>
    <n v="35721"/>
    <n v="7.5208913649025072E-2"/>
    <x v="0"/>
  </r>
  <r>
    <s v="Nicola River"/>
    <n v="2010"/>
    <x v="4"/>
    <x v="28"/>
    <s v="Natural"/>
    <x v="0"/>
    <s v="Whole River"/>
    <n v="78"/>
    <n v="39"/>
    <n v="0.1649423000397931"/>
    <n v="2"/>
    <n v="829"/>
    <n v="9.4089264173703252E-2"/>
    <n v="6.8983422976833084E-5"/>
    <n v="12.125452352231603"/>
    <n v="16.306642818518363"/>
    <n v="64.181554181247023"/>
    <n v="0.66070434880754547"/>
    <n v="236.44632086851627"/>
    <n v="749.40831591645258"/>
    <n v="0.11577817332618878"/>
    <n v="2513"/>
    <n v="35721"/>
    <n v="7.5208913649025072E-2"/>
    <x v="0"/>
  </r>
  <r>
    <s v="Nicola River"/>
    <n v="2010"/>
    <x v="4"/>
    <x v="29"/>
    <s v="Natural"/>
    <x v="0"/>
    <s v="Whole River"/>
    <n v="78"/>
    <n v="39"/>
    <n v="0.1649423000397931"/>
    <n v="0"/>
    <n v="829"/>
    <n v="9.4089264173703252E-2"/>
    <n v="6.8983422976833084E-5"/>
    <n v="0"/>
    <n v="0"/>
    <n v="0"/>
    <s v="NA"/>
    <n v="236.44632086851627"/>
    <n v="749.40831591645258"/>
    <n v="0.11577817332618878"/>
    <n v="2513"/>
    <n v="35721"/>
    <n v="7.5208913649025072E-2"/>
    <x v="0"/>
  </r>
  <r>
    <s v="Nicola River"/>
    <n v="2010"/>
    <x v="4"/>
    <x v="23"/>
    <s v="Natural"/>
    <x v="0"/>
    <s v="Whole River"/>
    <n v="78"/>
    <n v="39"/>
    <n v="0.1649423000397931"/>
    <n v="2"/>
    <n v="829"/>
    <n v="9.4089264173703252E-2"/>
    <n v="6.8983422976833084E-5"/>
    <n v="12.125452352231603"/>
    <n v="16.306642818518363"/>
    <n v="64.181554181247023"/>
    <n v="0.66070434880754547"/>
    <n v="236.44632086851627"/>
    <n v="749.40831591645258"/>
    <n v="0.11577817332618878"/>
    <n v="2513"/>
    <n v="35721"/>
    <n v="7.5208913649025072E-2"/>
    <x v="0"/>
  </r>
  <r>
    <s v="Nicola River"/>
    <n v="2010"/>
    <x v="4"/>
    <x v="30"/>
    <s v="Natural"/>
    <x v="0"/>
    <s v="Whole River"/>
    <n v="78"/>
    <n v="39"/>
    <n v="0.1649423000397931"/>
    <n v="1"/>
    <n v="829"/>
    <n v="9.4089264173703252E-2"/>
    <n v="6.8983422976833084E-5"/>
    <n v="6.0627261761158016"/>
    <n v="8.1533214092591813"/>
    <n v="31.598069453597571"/>
    <n v="0.92717629804026835"/>
    <n v="236.44632086851627"/>
    <n v="749.40831591645258"/>
    <n v="0.11577817332618878"/>
    <n v="2513"/>
    <n v="35721"/>
    <n v="7.5208913649025072E-2"/>
    <x v="0"/>
  </r>
  <r>
    <s v="Nicola River"/>
    <n v="2011"/>
    <x v="4"/>
    <x v="21"/>
    <s v="Natural"/>
    <x v="0"/>
    <s v="Whole River"/>
    <n v="78"/>
    <n v="39"/>
    <n v="0.1649423000397931"/>
    <n v="2"/>
    <n v="829"/>
    <n v="9.4089264173703252E-2"/>
    <n v="6.8983422976833084E-5"/>
    <n v="12.125452352231603"/>
    <n v="16.306642818518363"/>
    <n v="64.181554181247023"/>
    <n v="0.66070434880754547"/>
    <n v="236.44632086851627"/>
    <n v="749.40831591645258"/>
    <n v="0.11577817332618878"/>
    <n v="2513"/>
    <n v="35721"/>
    <n v="7.5208913649025072E-2"/>
    <x v="0"/>
  </r>
  <r>
    <s v="Nicola River"/>
    <n v="2010"/>
    <x v="4"/>
    <x v="31"/>
    <s v="Natural"/>
    <x v="0"/>
    <s v="Whole River"/>
    <n v="78"/>
    <n v="39"/>
    <n v="0.1649423000397931"/>
    <n v="3"/>
    <n v="829"/>
    <n v="9.4089264173703252E-2"/>
    <n v="6.8983422976833084E-5"/>
    <n v="18.188178528347404"/>
    <n v="24.459964227777544"/>
    <n v="97.750454182948332"/>
    <n v="0.54358840387593332"/>
    <n v="236.44632086851627"/>
    <n v="749.40831591645258"/>
    <n v="0.11577817332618878"/>
    <n v="2513"/>
    <n v="35721"/>
    <n v="7.5208913649025072E-2"/>
    <x v="0"/>
  </r>
  <r>
    <s v="Nicola River"/>
    <s v=""/>
    <x v="4"/>
    <x v="12"/>
    <s v="Natural"/>
    <x v="0"/>
    <s v="Whole River"/>
    <n v="78"/>
    <n v="39"/>
    <n v="0.1649423000397931"/>
    <n v="0"/>
    <n v="829"/>
    <n v="9.4089264173703252E-2"/>
    <n v="6.8983422976833084E-5"/>
    <n v="0"/>
    <m/>
    <n v="0"/>
    <s v="NA"/>
    <n v="236.44632086851627"/>
    <n v="749.40831591645258"/>
    <n v="0.11577817332618878"/>
    <n v="2513"/>
    <n v="35721"/>
    <n v="7.5208913649025072E-2"/>
    <x v="1"/>
  </r>
  <r>
    <s v="Nicola River"/>
    <s v=""/>
    <x v="4"/>
    <x v="13"/>
    <s v="Natural"/>
    <x v="0"/>
    <s v="Whole River"/>
    <n v="78"/>
    <n v="39"/>
    <n v="0.1649423000397931"/>
    <n v="10"/>
    <n v="829"/>
    <n v="9.4089264173703252E-2"/>
    <n v="6.8983422976833084E-5"/>
    <n v="60.627261761158017"/>
    <m/>
    <n v="360.32438186831018"/>
    <n v="0.31309697482032584"/>
    <n v="236.44632086851627"/>
    <n v="749.40831591645258"/>
    <n v="0.11577817332618878"/>
    <n v="2513"/>
    <n v="35721"/>
    <n v="7.5208913649025072E-2"/>
    <x v="1"/>
  </r>
  <r>
    <s v="Nicola River"/>
    <s v=""/>
    <x v="4"/>
    <x v="14"/>
    <s v="Natural"/>
    <x v="0"/>
    <s v="Whole River"/>
    <n v="78"/>
    <n v="39"/>
    <n v="0.1649423000397931"/>
    <n v="14"/>
    <n v="829"/>
    <n v="9.4089264173703252E-2"/>
    <n v="6.8983422976833084E-5"/>
    <n v="84.87816646562122"/>
    <n v="114.14649972962854"/>
    <n v="532.04576228908684"/>
    <n v="0.27175560161021178"/>
    <n v="236.44632086851627"/>
    <n v="749.40831591645258"/>
    <n v="0.11577817332618878"/>
    <n v="2513"/>
    <n v="35721"/>
    <n v="7.5208913649025072E-2"/>
    <x v="1"/>
  </r>
  <r>
    <m/>
    <s v=""/>
    <x v="1"/>
    <x v="15"/>
    <m/>
    <x v="1"/>
    <m/>
    <m/>
    <m/>
    <m/>
    <m/>
    <m/>
    <m/>
    <m/>
    <m/>
    <m/>
    <m/>
    <m/>
    <m/>
    <m/>
    <m/>
    <m/>
    <m/>
    <m/>
    <x v="2"/>
  </r>
  <r>
    <s v="Nicola River"/>
    <n v="2010"/>
    <x v="4"/>
    <x v="24"/>
    <s v="Natural"/>
    <x v="2"/>
    <s v="Whole River"/>
    <n v="70"/>
    <n v="61"/>
    <n v="0.19947532558295583"/>
    <n v="1"/>
    <n v="1055"/>
    <n v="6.6350710900473939E-2"/>
    <n v="4.5320636590328506E-5"/>
    <n v="5.0131513613403271"/>
    <n v="6.1160446608351986"/>
    <n v="20.802030995479065"/>
    <n v="0.90979187118559135"/>
    <n v="305.80223304175996"/>
    <n v="1412.5259445397735"/>
    <n v="0.12290160778596342"/>
    <n v="4608.8765122722389"/>
    <n v="103242.30224756285"/>
    <n v="6.9716209808472276E-2"/>
    <x v="0"/>
  </r>
  <r>
    <s v="Nicola River"/>
    <n v="2010"/>
    <x v="4"/>
    <x v="25"/>
    <s v="Natural"/>
    <x v="2"/>
    <s v="Whole River"/>
    <n v="70"/>
    <n v="61"/>
    <n v="0.19947532558295583"/>
    <n v="6"/>
    <n v="1055"/>
    <n v="6.6350710900473939E-2"/>
    <n v="4.5320636590328506E-5"/>
    <n v="30.078908168041963"/>
    <n v="36.696267965011195"/>
    <n v="136.20046287053449"/>
    <n v="0.38799597825605825"/>
    <n v="305.80223304175996"/>
    <n v="1412.5259445397735"/>
    <n v="0.12290160778596342"/>
    <n v="4608.8765122722389"/>
    <n v="103242.30224756285"/>
    <n v="6.9716209808472276E-2"/>
    <x v="0"/>
  </r>
  <r>
    <s v="Nicola River"/>
    <n v="2011"/>
    <x v="4"/>
    <x v="17"/>
    <s v="Natural"/>
    <x v="2"/>
    <s v="Whole River"/>
    <n v="70"/>
    <n v="61"/>
    <n v="0.19947532558295583"/>
    <n v="0"/>
    <n v="1055"/>
    <n v="6.6350710900473939E-2"/>
    <n v="4.5320636590328506E-5"/>
    <n v="0"/>
    <n v="0"/>
    <n v="0"/>
    <s v="NA"/>
    <n v="305.80223304175996"/>
    <n v="1412.5259445397735"/>
    <n v="0.12290160778596342"/>
    <n v="4608.8765122722389"/>
    <n v="103242.30224756285"/>
    <n v="6.9716209808472276E-2"/>
    <x v="0"/>
  </r>
  <r>
    <s v="Nicola River"/>
    <n v="2009"/>
    <x v="4"/>
    <x v="26"/>
    <s v="Natural"/>
    <x v="2"/>
    <s v="Whole River"/>
    <n v="70"/>
    <n v="61"/>
    <n v="0.19947532558295583"/>
    <n v="2"/>
    <n v="1055"/>
    <n v="6.6350710900473939E-2"/>
    <n v="4.5320636590328506E-5"/>
    <n v="10.026302722680654"/>
    <n v="12.232089321670397"/>
    <n v="42.363280450802137"/>
    <n v="0.64916332847433489"/>
    <n v="305.80223304175996"/>
    <n v="1412.5259445397735"/>
    <n v="0.12290160778596342"/>
    <n v="4608.8765122722389"/>
    <n v="103242.30224756285"/>
    <n v="6.9716209808472276E-2"/>
    <x v="0"/>
  </r>
  <r>
    <s v="Nicola River"/>
    <n v="2009"/>
    <x v="4"/>
    <x v="27"/>
    <s v="Natural"/>
    <x v="2"/>
    <s v="Whole River"/>
    <n v="70"/>
    <n v="61"/>
    <n v="0.19947532558295583"/>
    <n v="2"/>
    <n v="1055"/>
    <n v="6.6350710900473939E-2"/>
    <n v="4.5320636590328506E-5"/>
    <n v="10.026302722680654"/>
    <n v="12.232089321670397"/>
    <n v="42.363280450802137"/>
    <n v="0.64916332847433489"/>
    <n v="305.80223304175996"/>
    <n v="1412.5259445397735"/>
    <n v="0.12290160778596342"/>
    <n v="4608.8765122722389"/>
    <n v="103242.30224756285"/>
    <n v="6.9716209808472276E-2"/>
    <x v="0"/>
  </r>
  <r>
    <s v="Nicola River"/>
    <n v="2010"/>
    <x v="4"/>
    <x v="28"/>
    <s v="Natural"/>
    <x v="2"/>
    <s v="Whole River"/>
    <n v="70"/>
    <n v="61"/>
    <n v="0.19947532558295583"/>
    <n v="4"/>
    <n v="1055"/>
    <n v="6.6350710900473939E-2"/>
    <n v="4.5320636590328506E-5"/>
    <n v="20.052605445361309"/>
    <n v="24.464178643340794"/>
    <n v="87.763434740980287"/>
    <n v="0.46718188761565443"/>
    <n v="305.80223304175996"/>
    <n v="1412.5259445397735"/>
    <n v="0.12290160778596342"/>
    <n v="4608.8765122722389"/>
    <n v="103242.30224756285"/>
    <n v="6.9716209808472276E-2"/>
    <x v="0"/>
  </r>
  <r>
    <s v="Nicola River"/>
    <n v="2010"/>
    <x v="4"/>
    <x v="29"/>
    <s v="Natural"/>
    <x v="2"/>
    <s v="Whole River"/>
    <n v="70"/>
    <n v="61"/>
    <n v="0.19947532558295583"/>
    <n v="1"/>
    <n v="1055"/>
    <n v="6.6350710900473939E-2"/>
    <n v="4.5320636590328506E-5"/>
    <n v="5.0131513613403271"/>
    <n v="6.1160446608351986"/>
    <n v="20.802030995479065"/>
    <n v="0.90979187118559135"/>
    <n v="305.80223304175996"/>
    <n v="1412.5259445397735"/>
    <n v="0.12290160778596342"/>
    <n v="4608.8765122722389"/>
    <n v="103242.30224756285"/>
    <n v="6.9716209808472276E-2"/>
    <x v="0"/>
  </r>
  <r>
    <s v="Nicola River"/>
    <n v="2010"/>
    <x v="4"/>
    <x v="23"/>
    <s v="Natural"/>
    <x v="2"/>
    <s v="Whole River"/>
    <n v="70"/>
    <n v="61"/>
    <n v="0.19947532558295583"/>
    <n v="12"/>
    <n v="1055"/>
    <n v="6.6350710900473939E-2"/>
    <n v="4.5320636590328506E-5"/>
    <n v="60.157816336083926"/>
    <n v="73.39253593002239"/>
    <n v="299.73279029545319"/>
    <n v="0.28778957967519464"/>
    <n v="305.80223304175996"/>
    <n v="1412.5259445397735"/>
    <n v="0.12290160778596342"/>
    <n v="4608.8765122722389"/>
    <n v="103242.30224756285"/>
    <n v="6.9716209808472276E-2"/>
    <x v="0"/>
  </r>
  <r>
    <s v="Nicola River"/>
    <n v="2010"/>
    <x v="4"/>
    <x v="30"/>
    <s v="Natural"/>
    <x v="2"/>
    <s v="Whole River"/>
    <n v="70"/>
    <n v="61"/>
    <n v="0.19947532558295583"/>
    <n v="9"/>
    <n v="1055"/>
    <n v="6.6350710900473939E-2"/>
    <n v="4.5320636590328506E-5"/>
    <n v="45.118362252062944"/>
    <n v="55.044401947516789"/>
    <n v="214.55014351369579"/>
    <n v="0.32464676366892775"/>
    <n v="305.80223304175996"/>
    <n v="1412.5259445397735"/>
    <n v="0.12290160778596342"/>
    <n v="4608.8765122722389"/>
    <n v="103242.30224756285"/>
    <n v="6.9716209808472276E-2"/>
    <x v="0"/>
  </r>
  <r>
    <s v="Nicola River"/>
    <n v="2011"/>
    <x v="4"/>
    <x v="21"/>
    <s v="Natural"/>
    <x v="2"/>
    <s v="Whole River"/>
    <n v="70"/>
    <n v="61"/>
    <n v="0.19947532558295583"/>
    <n v="0"/>
    <n v="1055"/>
    <n v="6.6350710900473939E-2"/>
    <n v="4.5320636590328506E-5"/>
    <n v="0"/>
    <n v="0"/>
    <n v="0"/>
    <s v="NA"/>
    <n v="305.80223304175996"/>
    <n v="1412.5259445397735"/>
    <n v="0.12290160778596342"/>
    <n v="4608.8765122722389"/>
    <n v="103242.30224756285"/>
    <n v="6.9716209808472276E-2"/>
    <x v="0"/>
  </r>
  <r>
    <s v="Nicola River"/>
    <n v="2010"/>
    <x v="4"/>
    <x v="31"/>
    <s v="Natural"/>
    <x v="2"/>
    <s v="Whole River"/>
    <n v="70"/>
    <n v="61"/>
    <n v="0.19947532558295583"/>
    <n v="2"/>
    <n v="1055"/>
    <n v="6.6350710900473939E-2"/>
    <n v="4.5320636590328506E-5"/>
    <n v="10.026302722680654"/>
    <n v="12.232089321670397"/>
    <n v="42.363280450802137"/>
    <n v="0.64916332847433489"/>
    <n v="305.80223304175996"/>
    <n v="1412.5259445397735"/>
    <n v="0.12290160778596342"/>
    <n v="4608.8765122722389"/>
    <n v="103242.30224756285"/>
    <n v="6.9716209808472276E-2"/>
    <x v="0"/>
  </r>
  <r>
    <s v="Nicola River"/>
    <s v=""/>
    <x v="4"/>
    <x v="12"/>
    <s v="Natural"/>
    <x v="2"/>
    <s v="Whole River"/>
    <n v="70"/>
    <n v="61"/>
    <n v="0.19947532558295583"/>
    <n v="0"/>
    <n v="1055"/>
    <n v="6.6350710900473939E-2"/>
    <n v="4.5320636590328506E-5"/>
    <n v="0"/>
    <m/>
    <n v="0"/>
    <s v="NA"/>
    <n v="305.80223304175996"/>
    <n v="1412.5259445397735"/>
    <n v="0.12290160778596342"/>
    <n v="4608.8765122722389"/>
    <n v="103242.30224756285"/>
    <n v="6.9716209808472276E-2"/>
    <x v="1"/>
  </r>
  <r>
    <s v="Nicola River"/>
    <s v=""/>
    <x v="4"/>
    <x v="13"/>
    <s v="Natural"/>
    <x v="2"/>
    <s v="Whole River"/>
    <n v="70"/>
    <n v="61"/>
    <n v="0.19947532558295583"/>
    <n v="11"/>
    <n v="1055"/>
    <n v="6.6350710900473939E-2"/>
    <n v="4.5320636590328506E-5"/>
    <n v="55.144664974743598"/>
    <m/>
    <n v="270.57935624169005"/>
    <n v="0.29829352548959487"/>
    <n v="305.80223304175996"/>
    <n v="1412.5259445397735"/>
    <n v="0.12290160778596342"/>
    <n v="4608.8765122722389"/>
    <n v="103242.30224756285"/>
    <n v="6.9716209808472276E-2"/>
    <x v="1"/>
  </r>
  <r>
    <s v="Nicola River"/>
    <s v=""/>
    <x v="4"/>
    <x v="14"/>
    <s v="Natural"/>
    <x v="2"/>
    <s v="Whole River"/>
    <n v="70"/>
    <n v="61"/>
    <n v="0.19947532558295583"/>
    <n v="11"/>
    <n v="1055"/>
    <n v="6.6350710900473939E-2"/>
    <n v="4.5320636590328506E-5"/>
    <n v="55.144664974743598"/>
    <n v="67.27649126918719"/>
    <n v="270.57935624169005"/>
    <n v="0.29829352548959487"/>
    <n v="305.80223304175996"/>
    <n v="1412.5259445397735"/>
    <n v="0.12290160778596342"/>
    <n v="4608.8765122722389"/>
    <n v="103242.30224756285"/>
    <n v="6.9716209808472276E-2"/>
    <x v="1"/>
  </r>
  <r>
    <m/>
    <s v=""/>
    <x v="1"/>
    <x v="15"/>
    <m/>
    <x v="1"/>
    <m/>
    <m/>
    <m/>
    <m/>
    <m/>
    <m/>
    <m/>
    <m/>
    <m/>
    <m/>
    <m/>
    <m/>
    <m/>
    <m/>
    <m/>
    <m/>
    <m/>
    <m/>
    <x v="2"/>
  </r>
  <r>
    <s v="Nicola River"/>
    <n v="2008"/>
    <x v="5"/>
    <x v="32"/>
    <s v="Natural"/>
    <x v="0"/>
    <s v="Whole River"/>
    <n v="139"/>
    <n v="118"/>
    <n v="0.25623595611699618"/>
    <n v="1"/>
    <n v="345"/>
    <n v="0.40289855072463771"/>
    <n v="4.882497716682999E-4"/>
    <n v="3.9026529108327193"/>
    <n v="3.9026529108327193"/>
    <n v="11.639942264799114"/>
    <n v="0.87420942588112316"/>
    <n v="460.5130434782609"/>
    <n v="2490.492923696539"/>
    <n v="0.10836791571258361"/>
    <n v="1143"/>
    <n v="11447.3"/>
    <n v="9.360634801387302E-2"/>
    <x v="0"/>
  </r>
  <r>
    <s v="Nicola River"/>
    <n v="2008"/>
    <x v="5"/>
    <x v="33"/>
    <s v="Natural"/>
    <x v="0"/>
    <s v="Whole River"/>
    <n v="139"/>
    <n v="118"/>
    <n v="0.25623595611699618"/>
    <n v="1"/>
    <n v="345"/>
    <n v="0.40289855072463771"/>
    <n v="4.882497716682999E-4"/>
    <n v="3.9026529108327193"/>
    <n v="3.9026529108327193"/>
    <n v="11.639942264799114"/>
    <n v="0.87420942588112316"/>
    <n v="460.5130434782609"/>
    <n v="2490.492923696539"/>
    <n v="0.10836791571258361"/>
    <n v="1143"/>
    <n v="11447.3"/>
    <n v="9.360634801387302E-2"/>
    <x v="0"/>
  </r>
  <r>
    <s v="Nicola River"/>
    <n v="2009"/>
    <x v="5"/>
    <x v="34"/>
    <s v="Natural"/>
    <x v="0"/>
    <s v="Whole River"/>
    <n v="139"/>
    <n v="118"/>
    <n v="0.25623595611699618"/>
    <n v="20"/>
    <n v="345"/>
    <n v="0.40289855072463771"/>
    <n v="4.882497716682999E-4"/>
    <n v="78.053058216654392"/>
    <n v="78.053058216654392"/>
    <n v="300.76690842473016"/>
    <n v="0.22219030337317894"/>
    <n v="460.5130434782609"/>
    <n v="2490.492923696539"/>
    <n v="0.10836791571258361"/>
    <n v="1143"/>
    <n v="11447.3"/>
    <n v="9.360634801387302E-2"/>
    <x v="0"/>
  </r>
  <r>
    <s v="Nicola River"/>
    <n v="2009"/>
    <x v="5"/>
    <x v="26"/>
    <s v="Natural"/>
    <x v="0"/>
    <s v="Whole River"/>
    <n v="139"/>
    <n v="118"/>
    <n v="0.25623595611699618"/>
    <n v="30"/>
    <n v="345"/>
    <n v="0.40289855072463771"/>
    <n v="4.882497716682999E-4"/>
    <n v="117.07958732498157"/>
    <n v="117.07958732498157"/>
    <n v="504.80935984400139"/>
    <n v="0.19190333242027544"/>
    <n v="460.5130434782609"/>
    <n v="2490.492923696539"/>
    <n v="0.10836791571258361"/>
    <n v="1143"/>
    <n v="11447.3"/>
    <n v="9.360634801387302E-2"/>
    <x v="0"/>
  </r>
  <r>
    <s v="Nicola River"/>
    <n v="2009"/>
    <x v="5"/>
    <x v="35"/>
    <s v="Natural"/>
    <x v="0"/>
    <s v="Whole River"/>
    <n v="139"/>
    <n v="118"/>
    <n v="0.25623595611699618"/>
    <n v="17"/>
    <n v="345"/>
    <n v="0.40289855072463771"/>
    <n v="4.882497716682999E-4"/>
    <n v="66.345099484156222"/>
    <n v="66.345099484156222"/>
    <n v="246.52984263584656"/>
    <n v="0.23666056641050992"/>
    <n v="460.5130434782609"/>
    <n v="2490.492923696539"/>
    <n v="0.10836791571258361"/>
    <n v="1143"/>
    <n v="11447.3"/>
    <n v="9.360634801387302E-2"/>
    <x v="0"/>
  </r>
  <r>
    <s v="Nicola River"/>
    <n v="2009"/>
    <x v="5"/>
    <x v="27"/>
    <s v="Natural"/>
    <x v="0"/>
    <s v="Whole River"/>
    <n v="139"/>
    <n v="118"/>
    <n v="0.25623595611699618"/>
    <n v="27"/>
    <n v="345"/>
    <n v="0.40289855072463771"/>
    <n v="4.882497716682999E-4"/>
    <n v="105.37162859248342"/>
    <n v="105.37162859248342"/>
    <n v="439.84049461373655"/>
    <n v="0.19903246099964528"/>
    <n v="460.5130434782609"/>
    <n v="2490.492923696539"/>
    <n v="0.10836791571258361"/>
    <n v="1143"/>
    <n v="11447.3"/>
    <n v="9.360634801387302E-2"/>
    <x v="0"/>
  </r>
  <r>
    <s v="Nicola River"/>
    <n v="2010"/>
    <x v="5"/>
    <x v="23"/>
    <s v="Natural"/>
    <x v="0"/>
    <s v="Whole River"/>
    <n v="139"/>
    <n v="118"/>
    <n v="0.25623595611699618"/>
    <n v="1"/>
    <n v="345"/>
    <n v="0.40289855072463771"/>
    <n v="4.882497716682999E-4"/>
    <n v="3.9026529108327193"/>
    <n v="3.9026529108327193"/>
    <n v="11.639942264799114"/>
    <n v="0.87420942588112316"/>
    <n v="460.5130434782609"/>
    <n v="2490.492923696539"/>
    <n v="0.10836791571258361"/>
    <n v="1143"/>
    <n v="11447.3"/>
    <n v="9.360634801387302E-2"/>
    <x v="0"/>
  </r>
  <r>
    <s v="Nicola River"/>
    <s v=""/>
    <x v="5"/>
    <x v="12"/>
    <s v="Natural"/>
    <x v="0"/>
    <s v="Whole River"/>
    <n v="139"/>
    <n v="118"/>
    <n v="0.25623595611699618"/>
    <n v="0"/>
    <n v="345"/>
    <n v="0.40289855072463771"/>
    <n v="4.882497716682999E-4"/>
    <n v="0"/>
    <m/>
    <n v="0"/>
    <s v="NA"/>
    <n v="460.5130434782609"/>
    <n v="2490.492923696539"/>
    <n v="0.10836791571258361"/>
    <n v="1143"/>
    <n v="11447.3"/>
    <n v="9.360634801387302E-2"/>
    <x v="1"/>
  </r>
  <r>
    <s v="Nicola River"/>
    <s v=""/>
    <x v="5"/>
    <x v="13"/>
    <s v="Natural"/>
    <x v="0"/>
    <s v="Whole River"/>
    <n v="139"/>
    <n v="118"/>
    <n v="0.25623595611699618"/>
    <n v="0"/>
    <n v="345"/>
    <n v="0.40289855072463771"/>
    <n v="4.882497716682999E-4"/>
    <n v="0"/>
    <m/>
    <n v="0"/>
    <s v="NA"/>
    <n v="460.5130434782609"/>
    <n v="2490.492923696539"/>
    <n v="0.10836791571258361"/>
    <n v="1143"/>
    <n v="11447.3"/>
    <n v="9.360634801387302E-2"/>
    <x v="1"/>
  </r>
  <r>
    <s v="Nicola River"/>
    <s v=""/>
    <x v="5"/>
    <x v="14"/>
    <s v="Natural"/>
    <x v="0"/>
    <s v="Whole River"/>
    <n v="139"/>
    <n v="118"/>
    <n v="0.25623595611699618"/>
    <n v="21"/>
    <n v="345"/>
    <n v="0.40289855072463771"/>
    <n v="4.882497716682999E-4"/>
    <n v="81.955711127487106"/>
    <n v="81.955711127487106"/>
    <n v="319.56138365045007"/>
    <n v="0.21812122267622477"/>
    <n v="460.5130434782609"/>
    <n v="2490.492923696539"/>
    <n v="0.10836791571258361"/>
    <n v="1143"/>
    <n v="11447.3"/>
    <n v="9.360634801387302E-2"/>
    <x v="1"/>
  </r>
  <r>
    <m/>
    <s v=""/>
    <x v="1"/>
    <x v="15"/>
    <m/>
    <x v="1"/>
    <m/>
    <m/>
    <m/>
    <m/>
    <m/>
    <m/>
    <m/>
    <m/>
    <m/>
    <m/>
    <m/>
    <m/>
    <m/>
    <m/>
    <m/>
    <m/>
    <m/>
    <m/>
    <x v="2"/>
  </r>
  <r>
    <s v="Nicola River"/>
    <n v="2008"/>
    <x v="5"/>
    <x v="32"/>
    <s v="Natural"/>
    <x v="2"/>
    <s v="Whole River"/>
    <n v="168"/>
    <n v="146"/>
    <n v="0.15704770179140293"/>
    <n v="2"/>
    <n v="416"/>
    <n v="0.40384615384615385"/>
    <n v="4.7529426462320369E-4"/>
    <n v="12.734984193888303"/>
    <n v="12.734984193888303"/>
    <n v="71.127641059129061"/>
    <n v="0.66224820911540205"/>
    <n v="929.65384615384619"/>
    <n v="10394.682421031501"/>
    <n v="0.10966911585885619"/>
    <n v="2302"/>
    <n v="48433"/>
    <n v="9.5601645186909404E-2"/>
    <x v="0"/>
  </r>
  <r>
    <s v="Nicola River"/>
    <n v="2008"/>
    <x v="5"/>
    <x v="33"/>
    <s v="Natural"/>
    <x v="2"/>
    <s v="Whole River"/>
    <n v="168"/>
    <n v="146"/>
    <n v="0.15704770179140293"/>
    <n v="1"/>
    <n v="416"/>
    <n v="0.40384615384615385"/>
    <n v="4.7529426462320369E-4"/>
    <n v="6.3674920969441517"/>
    <n v="6.3674920969441517"/>
    <n v="35.076173577930476"/>
    <n v="0.93011723238517163"/>
    <n v="929.65384615384619"/>
    <n v="10394.682421031501"/>
    <n v="0.10966911585885619"/>
    <n v="2302"/>
    <n v="48433"/>
    <n v="9.5601645186909404E-2"/>
    <x v="0"/>
  </r>
  <r>
    <s v="Nicola River"/>
    <n v="2009"/>
    <x v="5"/>
    <x v="34"/>
    <s v="Natural"/>
    <x v="2"/>
    <s v="Whole River"/>
    <n v="168"/>
    <n v="146"/>
    <n v="0.15704770179140293"/>
    <n v="26"/>
    <n v="416"/>
    <n v="0.40384615384615385"/>
    <n v="4.7529426462320369E-4"/>
    <n v="165.55479452054794"/>
    <n v="165.55479452054794"/>
    <n v="1228.9510315883276"/>
    <n v="0.21175102763454498"/>
    <n v="929.65384615384619"/>
    <n v="10394.682421031501"/>
    <n v="0.10966911585885619"/>
    <n v="2302"/>
    <n v="48433"/>
    <n v="9.5601645186909404E-2"/>
    <x v="0"/>
  </r>
  <r>
    <s v="Nicola River"/>
    <n v="2009"/>
    <x v="5"/>
    <x v="26"/>
    <s v="Natural"/>
    <x v="2"/>
    <s v="Whole River"/>
    <n v="168"/>
    <n v="146"/>
    <n v="0.15704770179140293"/>
    <n v="45"/>
    <n v="416"/>
    <n v="0.40384615384615385"/>
    <n v="4.7529426462320369E-4"/>
    <n v="286.53714436248686"/>
    <n v="286.53714436248686"/>
    <n v="2543.9687752422992"/>
    <n v="0.17602524596731592"/>
    <n v="929.65384615384619"/>
    <n v="10394.682421031501"/>
    <n v="0.10966911585885619"/>
    <n v="2302"/>
    <n v="48433"/>
    <n v="9.5601645186909404E-2"/>
    <x v="0"/>
  </r>
  <r>
    <s v="Nicola River"/>
    <n v="2009"/>
    <x v="5"/>
    <x v="35"/>
    <s v="Natural"/>
    <x v="2"/>
    <s v="Whole River"/>
    <n v="168"/>
    <n v="146"/>
    <n v="0.15704770179140293"/>
    <n v="29"/>
    <n v="416"/>
    <n v="0.40384615384615385"/>
    <n v="4.7529426462320369E-4"/>
    <n v="184.65727081138041"/>
    <n v="184.65727081138041"/>
    <n v="1413.178358486836"/>
    <n v="0.20357857800310486"/>
    <n v="929.65384615384619"/>
    <n v="10394.682421031501"/>
    <n v="0.10966911585885619"/>
    <n v="2302"/>
    <n v="48433"/>
    <n v="9.5601645186909404E-2"/>
    <x v="0"/>
  </r>
  <r>
    <s v="Nicola River"/>
    <n v="2009"/>
    <x v="5"/>
    <x v="27"/>
    <s v="Natural"/>
    <x v="2"/>
    <s v="Whole River"/>
    <n v="168"/>
    <n v="146"/>
    <n v="0.15704770179140293"/>
    <n v="31"/>
    <n v="416"/>
    <n v="0.40384615384615385"/>
    <n v="4.7529426462320369E-4"/>
    <n v="197.39225500526871"/>
    <n v="197.39225500526871"/>
    <n v="1540.8730459355152"/>
    <n v="0.19886269498663317"/>
    <n v="929.65384615384619"/>
    <n v="10394.682421031501"/>
    <n v="0.10966911585885619"/>
    <n v="2302"/>
    <n v="48433"/>
    <n v="9.5601645186909404E-2"/>
    <x v="0"/>
  </r>
  <r>
    <s v="Nicola River"/>
    <s v=""/>
    <x v="5"/>
    <x v="12"/>
    <s v="Natural"/>
    <x v="2"/>
    <s v="Whole River"/>
    <n v="168"/>
    <n v="146"/>
    <n v="0.15704770179140293"/>
    <n v="0"/>
    <n v="416"/>
    <n v="0.40384615384615385"/>
    <n v="4.7529426462320369E-4"/>
    <n v="0"/>
    <m/>
    <n v="0"/>
    <s v="NA"/>
    <n v="929.65384615384619"/>
    <n v="10394.682421031501"/>
    <n v="0.10966911585885619"/>
    <n v="2302"/>
    <n v="48433"/>
    <n v="9.5601645186909404E-2"/>
    <x v="1"/>
  </r>
  <r>
    <s v="Nicola River"/>
    <s v=""/>
    <x v="5"/>
    <x v="13"/>
    <s v="Natural"/>
    <x v="2"/>
    <s v="Whole River"/>
    <n v="168"/>
    <n v="146"/>
    <n v="0.15704770179140293"/>
    <n v="0"/>
    <n v="416"/>
    <n v="0.40384615384615385"/>
    <n v="4.7529426462320369E-4"/>
    <n v="0"/>
    <m/>
    <n v="0"/>
    <s v="NA"/>
    <n v="929.65384615384619"/>
    <n v="10394.682421031501"/>
    <n v="0.10966911585885619"/>
    <n v="2302"/>
    <n v="48433"/>
    <n v="9.5601645186909404E-2"/>
    <x v="1"/>
  </r>
  <r>
    <s v="Nicola River"/>
    <s v=""/>
    <x v="5"/>
    <x v="14"/>
    <s v="Natural"/>
    <x v="2"/>
    <s v="Whole River"/>
    <n v="168"/>
    <n v="146"/>
    <n v="0.15704770179140293"/>
    <n v="12"/>
    <n v="416"/>
    <n v="0.40384615384615385"/>
    <n v="4.7529426462320369E-4"/>
    <n v="76.409905163329825"/>
    <n v="76.409905163329825"/>
    <n v="485.28348055086087"/>
    <n v="0.28830229081725817"/>
    <n v="929.65384615384619"/>
    <n v="10394.682421031501"/>
    <n v="0.10966911585885619"/>
    <n v="2302"/>
    <n v="48433"/>
    <n v="9.5601645186909404E-2"/>
    <x v="1"/>
  </r>
  <r>
    <m/>
    <s v=""/>
    <x v="1"/>
    <x v="15"/>
    <m/>
    <x v="1"/>
    <m/>
    <m/>
    <m/>
    <m/>
    <m/>
    <m/>
    <m/>
    <m/>
    <m/>
    <m/>
    <m/>
    <m/>
    <m/>
    <m/>
    <m/>
    <m/>
    <m/>
    <m/>
    <x v="2"/>
  </r>
  <r>
    <s v="Nicola River"/>
    <n v="2007"/>
    <x v="6"/>
    <x v="36"/>
    <s v="Natural"/>
    <x v="0"/>
    <s v="Whole River"/>
    <n v="62"/>
    <n v="60"/>
    <n v="0.28903593419722451"/>
    <n v="1"/>
    <n v="629"/>
    <n v="9.8569157392686804E-2"/>
    <n v="9.9228389389045726E-5"/>
    <n v="3.4597774244833071"/>
    <n v="3.4672854886460924"/>
    <n v="9.1118189766809863"/>
    <n v="0.87247779151532834"/>
    <n v="207.5866454689984"/>
    <n v="1265.6792216753854"/>
    <n v="0.17138089808496651"/>
    <n v="2106"/>
    <n v="85848.8"/>
    <n v="0.13912614373355789"/>
    <x v="0"/>
  </r>
  <r>
    <s v="Nicola River"/>
    <n v="2007"/>
    <x v="6"/>
    <x v="37"/>
    <s v="Natural"/>
    <x v="0"/>
    <s v="Whole River"/>
    <n v="62"/>
    <n v="60"/>
    <n v="0.28903593419722451"/>
    <n v="3"/>
    <n v="629"/>
    <n v="9.8569157392686804E-2"/>
    <n v="9.9228389389045726E-5"/>
    <n v="10.379332273449922"/>
    <n v="10.401856465938279"/>
    <n v="29.444922299501936"/>
    <n v="0.52280025540171138"/>
    <n v="207.5866454689984"/>
    <n v="1265.6792216753854"/>
    <n v="0.17138089808496651"/>
    <n v="2106"/>
    <n v="85848.8"/>
    <n v="0.13912614373355789"/>
    <x v="0"/>
  </r>
  <r>
    <s v="Nicola River"/>
    <n v="2007"/>
    <x v="6"/>
    <x v="38"/>
    <s v="Natural"/>
    <x v="0"/>
    <s v="Whole River"/>
    <n v="62"/>
    <n v="60"/>
    <n v="0.28903593419722451"/>
    <n v="1"/>
    <n v="629"/>
    <n v="9.8569157392686804E-2"/>
    <n v="9.9228389389045726E-5"/>
    <n v="3.4597774244833071"/>
    <n v="3.4672854886460924"/>
    <n v="9.1118189766809863"/>
    <n v="0.87247779151532834"/>
    <n v="207.5866454689984"/>
    <n v="1265.6792216753854"/>
    <n v="0.17138089808496651"/>
    <n v="2106"/>
    <n v="85848.8"/>
    <n v="0.13912614373355789"/>
    <x v="0"/>
  </r>
  <r>
    <s v="Nicola River"/>
    <n v="2008"/>
    <x v="6"/>
    <x v="32"/>
    <s v="Natural"/>
    <x v="0"/>
    <s v="Whole River"/>
    <n v="62"/>
    <n v="60"/>
    <n v="0.28903593419722451"/>
    <n v="19"/>
    <n v="629"/>
    <n v="9.8569157392686804E-2"/>
    <n v="9.9228389389045726E-5"/>
    <n v="65.735771065182831"/>
    <n v="65.878424284275752"/>
    <n v="293.36408661610034"/>
    <n v="0.26055638007912779"/>
    <n v="207.5866454689984"/>
    <n v="1265.6792216753854"/>
    <n v="0.17138089808496651"/>
    <n v="2106"/>
    <n v="85848.8"/>
    <n v="0.13912614373355789"/>
    <x v="0"/>
  </r>
  <r>
    <s v="Nicola River"/>
    <n v="2008"/>
    <x v="6"/>
    <x v="33"/>
    <s v="Natural"/>
    <x v="0"/>
    <s v="Whole River"/>
    <n v="62"/>
    <n v="60"/>
    <n v="0.28903593419722451"/>
    <n v="19"/>
    <n v="629"/>
    <n v="9.8569157392686804E-2"/>
    <n v="9.9228389389045726E-5"/>
    <n v="65.735771065182831"/>
    <n v="65.878424284275752"/>
    <n v="293.36408661610034"/>
    <n v="0.26055638007912779"/>
    <n v="207.5866454689984"/>
    <n v="1265.6792216753854"/>
    <n v="0.17138089808496651"/>
    <n v="2106"/>
    <n v="85848.8"/>
    <n v="0.13912614373355789"/>
    <x v="0"/>
  </r>
  <r>
    <s v="Nicola River"/>
    <n v="2008"/>
    <x v="6"/>
    <x v="39"/>
    <s v="Natural"/>
    <x v="0"/>
    <s v="Whole River"/>
    <n v="62"/>
    <n v="60"/>
    <n v="0.28903593419722451"/>
    <n v="9"/>
    <n v="629"/>
    <n v="9.8569157392686804E-2"/>
    <n v="9.9228389389045726E-5"/>
    <n v="31.137996820349763"/>
    <n v="31.205569397814831"/>
    <n v="107.31995522363657"/>
    <n v="0.33269752604275754"/>
    <n v="207.5866454689984"/>
    <n v="1265.6792216753854"/>
    <n v="0.17138089808496651"/>
    <n v="2106"/>
    <n v="85848.8"/>
    <n v="0.13912614373355789"/>
    <x v="0"/>
  </r>
  <r>
    <s v="Nicola River"/>
    <n v="2009"/>
    <x v="6"/>
    <x v="34"/>
    <s v="Natural"/>
    <x v="0"/>
    <s v="Whole River"/>
    <n v="62"/>
    <n v="60"/>
    <n v="0.28903593419722451"/>
    <n v="0"/>
    <n v="629"/>
    <n v="9.8569157392686804E-2"/>
    <n v="9.9228389389045726E-5"/>
    <n v="0"/>
    <n v="0"/>
    <n v="0"/>
    <s v="NA"/>
    <n v="207.5866454689984"/>
    <n v="1265.6792216753854"/>
    <n v="0.17138089808496651"/>
    <n v="2106"/>
    <n v="85848.8"/>
    <n v="0.13912614373355789"/>
    <x v="0"/>
  </r>
  <r>
    <s v="Nicola River"/>
    <n v="2009"/>
    <x v="6"/>
    <x v="26"/>
    <s v="Natural"/>
    <x v="0"/>
    <s v="Whole River"/>
    <n v="62"/>
    <n v="60"/>
    <n v="0.28903593419722451"/>
    <n v="0"/>
    <n v="629"/>
    <n v="9.8569157392686804E-2"/>
    <n v="9.9228389389045726E-5"/>
    <n v="0"/>
    <n v="0"/>
    <n v="0"/>
    <s v="NA"/>
    <n v="207.5866454689984"/>
    <n v="1265.6792216753854"/>
    <n v="0.17138089808496651"/>
    <n v="2106"/>
    <n v="85848.8"/>
    <n v="0.13912614373355789"/>
    <x v="0"/>
  </r>
  <r>
    <s v="Nicola River"/>
    <n v="2009"/>
    <x v="6"/>
    <x v="35"/>
    <s v="Natural"/>
    <x v="0"/>
    <s v="Whole River"/>
    <n v="62"/>
    <n v="60"/>
    <n v="0.28903593419722451"/>
    <n v="1"/>
    <n v="629"/>
    <n v="9.8569157392686804E-2"/>
    <n v="9.9228389389045726E-5"/>
    <n v="3.4597774244833071"/>
    <n v="3.4672854886460924"/>
    <n v="9.1118189766809863"/>
    <n v="0.87247779151532834"/>
    <n v="207.5866454689984"/>
    <n v="1265.6792216753854"/>
    <n v="0.17138089808496651"/>
    <n v="2106"/>
    <n v="85848.8"/>
    <n v="0.13912614373355789"/>
    <x v="0"/>
  </r>
  <r>
    <s v="Nicola River"/>
    <n v="2009"/>
    <x v="6"/>
    <x v="27"/>
    <s v="Natural"/>
    <x v="0"/>
    <s v="Whole River"/>
    <n v="62"/>
    <n v="60"/>
    <n v="0.28903593419722451"/>
    <n v="0"/>
    <n v="629"/>
    <n v="9.8569157392686804E-2"/>
    <n v="9.9228389389045726E-5"/>
    <n v="0"/>
    <n v="0"/>
    <n v="0"/>
    <s v="NA"/>
    <n v="207.5866454689984"/>
    <n v="1265.6792216753854"/>
    <n v="0.17138089808496651"/>
    <n v="2106"/>
    <n v="85848.8"/>
    <n v="0.13912614373355789"/>
    <x v="0"/>
  </r>
  <r>
    <s v="Nicola River"/>
    <s v=""/>
    <x v="6"/>
    <x v="12"/>
    <s v="Natural"/>
    <x v="0"/>
    <s v="Whole River"/>
    <n v="62"/>
    <n v="60"/>
    <n v="0.28903593419722451"/>
    <n v="0"/>
    <n v="629"/>
    <n v="9.8569157392686804E-2"/>
    <n v="9.9228389389045726E-5"/>
    <n v="0"/>
    <m/>
    <n v="0"/>
    <s v="NA"/>
    <n v="207.5866454689984"/>
    <n v="1265.6792216753854"/>
    <n v="0.17138089808496651"/>
    <n v="2106"/>
    <n v="85848.8"/>
    <n v="0.13912614373355789"/>
    <x v="1"/>
  </r>
  <r>
    <s v="Nicola River"/>
    <s v=""/>
    <x v="6"/>
    <x v="13"/>
    <s v="Natural"/>
    <x v="0"/>
    <s v="Whole River"/>
    <n v="62"/>
    <n v="60"/>
    <n v="0.28903593419722451"/>
    <n v="1"/>
    <n v="629"/>
    <n v="9.8569157392686804E-2"/>
    <n v="9.9228389389045726E-5"/>
    <n v="3.4597774244833071"/>
    <m/>
    <n v="9.1118189766809863"/>
    <n v="0.87247779151532834"/>
    <n v="207.5866454689984"/>
    <n v="1265.6792216753854"/>
    <n v="0.17138089808496651"/>
    <n v="2106"/>
    <n v="85848.8"/>
    <n v="0.13912614373355789"/>
    <x v="1"/>
  </r>
  <r>
    <s v="Nicola River"/>
    <s v=""/>
    <x v="6"/>
    <x v="14"/>
    <s v="Natural"/>
    <x v="0"/>
    <s v="Whole River"/>
    <n v="62"/>
    <n v="60"/>
    <n v="0.28903593419722451"/>
    <n v="6"/>
    <n v="629"/>
    <n v="9.8569157392686804E-2"/>
    <n v="9.9228389389045726E-5"/>
    <n v="20.758664546899844"/>
    <n v="20.803712931876557"/>
    <n v="65.218240707380801"/>
    <n v="0.38903182342612047"/>
    <n v="207.5866454689984"/>
    <n v="1265.6792216753854"/>
    <n v="0.17138089808496651"/>
    <n v="2106"/>
    <n v="85848.8"/>
    <n v="0.13912614373355789"/>
    <x v="1"/>
  </r>
  <r>
    <m/>
    <s v=""/>
    <x v="1"/>
    <x v="15"/>
    <m/>
    <x v="1"/>
    <m/>
    <m/>
    <m/>
    <m/>
    <m/>
    <m/>
    <m/>
    <m/>
    <m/>
    <m/>
    <m/>
    <m/>
    <m/>
    <m/>
    <m/>
    <m/>
    <m/>
    <m/>
    <x v="2"/>
  </r>
  <r>
    <s v="Nicola River"/>
    <n v="2007"/>
    <x v="6"/>
    <x v="36"/>
    <s v="Natural"/>
    <x v="2"/>
    <s v="Whole River"/>
    <n v="78"/>
    <n v="70"/>
    <n v="0.1889207381420952"/>
    <n v="0"/>
    <n v="757"/>
    <n v="0.10303830911492734"/>
    <n v="9.6515381559270799E-5"/>
    <n v="0"/>
    <n v="0"/>
    <n v="0"/>
    <s v="NA"/>
    <n v="370.52575957727873"/>
    <n v="2924.1636234275707"/>
    <n v="0.1459427175500061"/>
    <n v="3596"/>
    <n v="159319.6"/>
    <n v="0.11099794045732291"/>
    <x v="0"/>
  </r>
  <r>
    <s v="Nicola River"/>
    <n v="2007"/>
    <x v="6"/>
    <x v="37"/>
    <s v="Natural"/>
    <x v="2"/>
    <s v="Whole River"/>
    <n v="78"/>
    <n v="70"/>
    <n v="0.1889207381420952"/>
    <n v="0"/>
    <n v="757"/>
    <n v="0.10303830911492734"/>
    <n v="9.6515381559270799E-5"/>
    <n v="0"/>
    <n v="0"/>
    <n v="0"/>
    <s v="NA"/>
    <n v="370.52575957727873"/>
    <n v="2924.1636234275707"/>
    <n v="0.1459427175500061"/>
    <n v="3596"/>
    <n v="159319.6"/>
    <n v="0.11099794045732291"/>
    <x v="0"/>
  </r>
  <r>
    <s v="Nicola River"/>
    <n v="2007"/>
    <x v="6"/>
    <x v="38"/>
    <s v="Natural"/>
    <x v="2"/>
    <s v="Whole River"/>
    <n v="78"/>
    <n v="70"/>
    <n v="0.1889207381420952"/>
    <n v="1"/>
    <n v="757"/>
    <n v="0.10303830911492734"/>
    <n v="9.6515381559270799E-5"/>
    <n v="5.2932251368182675"/>
    <n v="5.2932251368182675"/>
    <n v="23.805801517669142"/>
    <n v="0.92176674944022952"/>
    <n v="370.52575957727873"/>
    <n v="2924.1636234275707"/>
    <n v="0.1459427175500061"/>
    <n v="3596"/>
    <n v="159319.6"/>
    <n v="0.11099794045732291"/>
    <x v="0"/>
  </r>
  <r>
    <s v="Nicola River"/>
    <n v="2008"/>
    <x v="6"/>
    <x v="32"/>
    <s v="Natural"/>
    <x v="2"/>
    <s v="Whole River"/>
    <n v="78"/>
    <n v="70"/>
    <n v="0.1889207381420952"/>
    <n v="22"/>
    <n v="757"/>
    <n v="0.10303830911492734"/>
    <n v="9.6515381559270799E-5"/>
    <n v="116.45095301000188"/>
    <n v="116.45095301000188"/>
    <n v="799.43448931189209"/>
    <n v="0.24279983837207297"/>
    <n v="370.52575957727873"/>
    <n v="2924.1636234275707"/>
    <n v="0.1459427175500061"/>
    <n v="3596"/>
    <n v="159319.6"/>
    <n v="0.11099794045732291"/>
    <x v="0"/>
  </r>
  <r>
    <s v="Nicola River"/>
    <n v="2008"/>
    <x v="6"/>
    <x v="33"/>
    <s v="Natural"/>
    <x v="2"/>
    <s v="Whole River"/>
    <n v="78"/>
    <n v="70"/>
    <n v="0.1889207381420952"/>
    <n v="16"/>
    <n v="757"/>
    <n v="0.10303830911492734"/>
    <n v="9.6515381559270799E-5"/>
    <n v="84.691602189092279"/>
    <n v="84.691602189092279"/>
    <n v="524.1171650220158"/>
    <n v="0.27031730110901842"/>
    <n v="370.52575957727873"/>
    <n v="2924.1636234275707"/>
    <n v="0.1459427175500061"/>
    <n v="3596"/>
    <n v="159319.6"/>
    <n v="0.11099794045732291"/>
    <x v="0"/>
  </r>
  <r>
    <s v="Nicola River"/>
    <n v="2008"/>
    <x v="6"/>
    <x v="39"/>
    <s v="Natural"/>
    <x v="2"/>
    <s v="Whole River"/>
    <n v="78"/>
    <n v="70"/>
    <n v="0.1889207381420952"/>
    <n v="8"/>
    <n v="757"/>
    <n v="0.10303830911492734"/>
    <n v="9.6515381559270799E-5"/>
    <n v="42.34580109454614"/>
    <n v="42.34580109454614"/>
    <n v="223.86542498052538"/>
    <n v="0.35333215216258851"/>
    <n v="370.52575957727873"/>
    <n v="2924.1636234275707"/>
    <n v="0.1459427175500061"/>
    <n v="3596"/>
    <n v="159319.6"/>
    <n v="0.11099794045732291"/>
    <x v="0"/>
  </r>
  <r>
    <s v="Nicola River"/>
    <n v="2009"/>
    <x v="6"/>
    <x v="34"/>
    <s v="Natural"/>
    <x v="2"/>
    <s v="Whole River"/>
    <n v="78"/>
    <n v="70"/>
    <n v="0.1889207381420952"/>
    <n v="1"/>
    <n v="757"/>
    <n v="0.10303830911492734"/>
    <n v="9.6515381559270799E-5"/>
    <n v="5.2932251368182675"/>
    <n v="5.2932251368182675"/>
    <n v="23.805801517669142"/>
    <n v="0.92176674944022952"/>
    <n v="370.52575957727873"/>
    <n v="2924.1636234275707"/>
    <n v="0.1459427175500061"/>
    <n v="3596"/>
    <n v="159319.6"/>
    <n v="0.11099794045732291"/>
    <x v="0"/>
  </r>
  <r>
    <s v="Nicola River"/>
    <n v="2009"/>
    <x v="6"/>
    <x v="26"/>
    <s v="Natural"/>
    <x v="2"/>
    <s v="Whole River"/>
    <n v="78"/>
    <n v="70"/>
    <n v="0.1889207381420952"/>
    <n v="2"/>
    <n v="757"/>
    <n v="0.10303830911492734"/>
    <n v="9.6515381559270799E-5"/>
    <n v="10.586450273636535"/>
    <n v="10.586450273636535"/>
    <n v="48.805139208165869"/>
    <n v="0.65990651503811049"/>
    <n v="370.52575957727873"/>
    <n v="2924.1636234275707"/>
    <n v="0.1459427175500061"/>
    <n v="3596"/>
    <n v="159319.6"/>
    <n v="0.11099794045732291"/>
    <x v="0"/>
  </r>
  <r>
    <s v="Nicola River"/>
    <n v="2009"/>
    <x v="6"/>
    <x v="35"/>
    <s v="Natural"/>
    <x v="2"/>
    <s v="Whole River"/>
    <n v="78"/>
    <n v="70"/>
    <n v="0.1889207381420952"/>
    <n v="0"/>
    <n v="757"/>
    <n v="0.10303830911492734"/>
    <n v="9.6515381559270799E-5"/>
    <n v="0"/>
    <n v="0"/>
    <n v="0"/>
    <s v="NA"/>
    <n v="370.52575957727873"/>
    <n v="2924.1636234275707"/>
    <n v="0.1459427175500061"/>
    <n v="3596"/>
    <n v="159319.6"/>
    <n v="0.11099794045732291"/>
    <x v="0"/>
  </r>
  <r>
    <s v="Nicola River"/>
    <n v="2009"/>
    <x v="6"/>
    <x v="27"/>
    <s v="Natural"/>
    <x v="2"/>
    <s v="Whole River"/>
    <n v="78"/>
    <n v="70"/>
    <n v="0.1889207381420952"/>
    <n v="1"/>
    <n v="757"/>
    <n v="0.10303830911492734"/>
    <n v="9.6515381559270799E-5"/>
    <n v="5.2932251368182675"/>
    <n v="5.2932251368182675"/>
    <n v="23.805801517669142"/>
    <n v="0.92176674944022952"/>
    <n v="370.52575957727873"/>
    <n v="2924.1636234275707"/>
    <n v="0.1459427175500061"/>
    <n v="3596"/>
    <n v="159319.6"/>
    <n v="0.11099794045732291"/>
    <x v="0"/>
  </r>
  <r>
    <s v="Nicola River"/>
    <s v=""/>
    <x v="6"/>
    <x v="12"/>
    <s v="Natural"/>
    <x v="2"/>
    <s v="Whole River"/>
    <n v="78"/>
    <n v="70"/>
    <n v="0.1889207381420952"/>
    <n v="0"/>
    <n v="757"/>
    <n v="0.10303830911492734"/>
    <n v="9.6515381559270799E-5"/>
    <n v="0"/>
    <m/>
    <n v="0"/>
    <s v="NA"/>
    <n v="370.52575957727873"/>
    <n v="2924.1636234275707"/>
    <n v="0.1459427175500061"/>
    <n v="3596"/>
    <n v="159319.6"/>
    <n v="0.11099794045732291"/>
    <x v="1"/>
  </r>
  <r>
    <s v="Nicola River"/>
    <s v=""/>
    <x v="6"/>
    <x v="13"/>
    <s v="Natural"/>
    <x v="2"/>
    <s v="Whole River"/>
    <n v="78"/>
    <n v="70"/>
    <n v="0.1889207381420952"/>
    <n v="0"/>
    <n v="757"/>
    <n v="0.10303830911492734"/>
    <n v="9.6515381559270799E-5"/>
    <n v="0"/>
    <m/>
    <n v="0"/>
    <s v="NA"/>
    <n v="370.52575957727873"/>
    <n v="2924.1636234275707"/>
    <n v="0.1459427175500061"/>
    <n v="3596"/>
    <n v="159319.6"/>
    <n v="0.11099794045732291"/>
    <x v="1"/>
  </r>
  <r>
    <s v="Nicola River"/>
    <s v=""/>
    <x v="6"/>
    <x v="14"/>
    <s v="Natural"/>
    <x v="2"/>
    <s v="Whole River"/>
    <n v="78"/>
    <n v="70"/>
    <n v="0.1889207381420952"/>
    <n v="19"/>
    <n v="757"/>
    <n v="0.10303830911492734"/>
    <n v="9.6515381559270799E-5"/>
    <n v="100.57127759954709"/>
    <n v="100.57127759954709"/>
    <n v="656.40491438922982"/>
    <n v="0.25474868140555001"/>
    <n v="370.52575957727873"/>
    <n v="2924.1636234275707"/>
    <n v="0.1459427175500061"/>
    <n v="3596"/>
    <n v="159319.6"/>
    <n v="0.11099794045732291"/>
    <x v="1"/>
  </r>
  <r>
    <m/>
    <s v=""/>
    <x v="1"/>
    <x v="15"/>
    <m/>
    <x v="1"/>
    <m/>
    <m/>
    <m/>
    <m/>
    <m/>
    <m/>
    <m/>
    <m/>
    <m/>
    <m/>
    <m/>
    <m/>
    <m/>
    <m/>
    <m/>
    <m/>
    <m/>
    <m/>
    <x v="2"/>
  </r>
  <r>
    <s v="Nicola River"/>
    <n v="2007"/>
    <x v="7"/>
    <x v="36"/>
    <s v="Natural"/>
    <x v="0"/>
    <s v="Whole River"/>
    <n v="62"/>
    <n v="53"/>
    <n v="0.21070907352423129"/>
    <n v="10"/>
    <n v="316"/>
    <n v="0.19620253164556961"/>
    <n v="3.772504689644404E-4"/>
    <n v="47.458801050871742"/>
    <n v="53.611302720999596"/>
    <n v="227.79015582593993"/>
    <n v="0.31801727607567981"/>
    <n v="251.53164556962025"/>
    <n v="1302.1488955553095"/>
    <n v="0.14346226769197745"/>
    <n v="1282"/>
    <n v="17895.099999999999"/>
    <n v="0.10434677705885029"/>
    <x v="0"/>
  </r>
  <r>
    <s v="Nicola River"/>
    <n v="2007"/>
    <x v="7"/>
    <x v="37"/>
    <s v="Natural"/>
    <x v="0"/>
    <s v="Whole River"/>
    <n v="62"/>
    <n v="53"/>
    <n v="0.21070907352423129"/>
    <n v="20"/>
    <n v="316"/>
    <n v="0.19620253164556961"/>
    <n v="3.772504689644404E-4"/>
    <n v="94.917602101743483"/>
    <n v="107.22260544199919"/>
    <n v="548.29294216489586"/>
    <n v="0.24669455824350864"/>
    <n v="251.53164556962025"/>
    <n v="1302.1488955553095"/>
    <n v="0.14346226769197745"/>
    <n v="1282"/>
    <n v="17895.099999999999"/>
    <n v="0.10434677705885029"/>
    <x v="0"/>
  </r>
  <r>
    <s v="Nicola River"/>
    <n v="2007"/>
    <x v="7"/>
    <x v="38"/>
    <s v="Natural"/>
    <x v="0"/>
    <s v="Whole River"/>
    <n v="62"/>
    <n v="53"/>
    <n v="0.21070907352423129"/>
    <n v="8"/>
    <n v="316"/>
    <n v="0.19620253164556961"/>
    <n v="3.772504689644404E-4"/>
    <n v="37.967040840697393"/>
    <n v="42.889042176799677"/>
    <n v="174.81511421971067"/>
    <n v="0.34824327601608163"/>
    <n v="251.53164556962025"/>
    <n v="1302.1488955553095"/>
    <n v="0.14346226769197745"/>
    <n v="1282"/>
    <n v="17895.099999999999"/>
    <n v="0.10434677705885029"/>
    <x v="0"/>
  </r>
  <r>
    <s v="Nicola River"/>
    <n v="2008"/>
    <x v="7"/>
    <x v="33"/>
    <s v="Natural"/>
    <x v="0"/>
    <s v="Whole River"/>
    <n v="62"/>
    <n v="53"/>
    <n v="0.21070907352423129"/>
    <n v="0"/>
    <n v="316"/>
    <n v="0.19620253164556961"/>
    <n v="3.772504689644404E-4"/>
    <n v="0"/>
    <n v="0"/>
    <n v="0"/>
    <s v="NA"/>
    <n v="251.53164556962025"/>
    <n v="1302.1488955553095"/>
    <n v="0.14346226769197745"/>
    <n v="1282"/>
    <n v="17895.099999999999"/>
    <n v="0.10434677705885029"/>
    <x v="0"/>
  </r>
  <r>
    <s v="Nicola River"/>
    <n v="2006"/>
    <x v="7"/>
    <x v="40"/>
    <s v="Natural"/>
    <x v="0"/>
    <s v="Whole River"/>
    <n v="62"/>
    <n v="53"/>
    <n v="0.21070907352423129"/>
    <n v="0"/>
    <n v="316"/>
    <n v="0.19620253164556961"/>
    <n v="3.772504689644404E-4"/>
    <n v="0"/>
    <n v="0"/>
    <n v="0"/>
    <s v="NA"/>
    <n v="251.53164556962025"/>
    <n v="1302.1488955553095"/>
    <n v="0.14346226769197745"/>
    <n v="1282"/>
    <n v="17895.099999999999"/>
    <n v="0.10434677705885029"/>
    <x v="0"/>
  </r>
  <r>
    <s v="Nicola River"/>
    <n v="2006"/>
    <x v="7"/>
    <x v="41"/>
    <s v="Natural"/>
    <x v="0"/>
    <s v="Whole River"/>
    <n v="62"/>
    <n v="53"/>
    <n v="0.21070907352423129"/>
    <n v="2"/>
    <n v="316"/>
    <n v="0.19620253164556961"/>
    <n v="3.772504689644404E-4"/>
    <n v="9.4917602101743483"/>
    <n v="10.722260544199919"/>
    <n v="38.141020724146706"/>
    <n v="0.65065294159611498"/>
    <n v="251.53164556962025"/>
    <n v="1302.1488955553095"/>
    <n v="0.14346226769197745"/>
    <n v="1282"/>
    <n v="17895.099999999999"/>
    <n v="0.10434677705885029"/>
    <x v="0"/>
  </r>
  <r>
    <s v="Nicola River"/>
    <n v="2006"/>
    <x v="7"/>
    <x v="42"/>
    <s v="Natural"/>
    <x v="0"/>
    <s v="Whole River"/>
    <n v="62"/>
    <n v="53"/>
    <n v="0.21070907352423129"/>
    <n v="3"/>
    <n v="316"/>
    <n v="0.19620253164556961"/>
    <n v="3.772504689644404E-4"/>
    <n v="14.237640315261523"/>
    <n v="16.083390816299879"/>
    <n v="58.602220543915301"/>
    <n v="0.53767397899553704"/>
    <n v="251.53164556962025"/>
    <n v="1302.1488955553095"/>
    <n v="0.14346226769197745"/>
    <n v="1282"/>
    <n v="17895.099999999999"/>
    <n v="0.10434677705885029"/>
    <x v="0"/>
  </r>
  <r>
    <s v="Nicola River"/>
    <s v=""/>
    <x v="7"/>
    <x v="12"/>
    <s v="Natural"/>
    <x v="0"/>
    <s v="Whole River"/>
    <n v="62"/>
    <n v="53"/>
    <n v="0.21070907352423129"/>
    <n v="1"/>
    <n v="316"/>
    <n v="0.19620253164556961"/>
    <n v="3.772504689644404E-4"/>
    <n v="4.7458801050871742"/>
    <m/>
    <n v="18.606947209508274"/>
    <n v="0.90890982972131529"/>
    <n v="251.53164556962025"/>
    <n v="1302.1488955553095"/>
    <n v="0.14346226769197745"/>
    <n v="1282"/>
    <n v="17895.099999999999"/>
    <n v="0.10434677705885029"/>
    <x v="1"/>
  </r>
  <r>
    <s v="Nicola River"/>
    <s v=""/>
    <x v="7"/>
    <x v="13"/>
    <s v="Natural"/>
    <x v="0"/>
    <s v="Whole River"/>
    <n v="62"/>
    <n v="53"/>
    <n v="0.21070907352423129"/>
    <n v="5"/>
    <n v="316"/>
    <n v="0.19620253164556961"/>
    <n v="3.772504689644404E-4"/>
    <n v="23.729400525435871"/>
    <m/>
    <n v="102.30599909884296"/>
    <n v="0.42624940294839797"/>
    <n v="251.53164556962025"/>
    <n v="1302.1488955553095"/>
    <n v="0.14346226769197745"/>
    <n v="1282"/>
    <n v="17895.099999999999"/>
    <n v="0.10434677705885029"/>
    <x v="1"/>
  </r>
  <r>
    <s v="Nicola River"/>
    <s v=""/>
    <x v="7"/>
    <x v="14"/>
    <s v="Natural"/>
    <x v="0"/>
    <s v="Whole River"/>
    <n v="62"/>
    <n v="53"/>
    <n v="0.21070907352423129"/>
    <n v="4"/>
    <n v="316"/>
    <n v="0.19620253164556961"/>
    <n v="3.772504689644404E-4"/>
    <n v="18.983520420348697"/>
    <n v="20.96097046413502"/>
    <n v="79.990546668814062"/>
    <n v="0.47113197336786755"/>
    <n v="251.53164556962025"/>
    <n v="1302.1488955553095"/>
    <n v="0.14346226769197745"/>
    <n v="1282"/>
    <n v="17895.099999999999"/>
    <n v="0.10434677705885029"/>
    <x v="1"/>
  </r>
  <r>
    <m/>
    <s v=""/>
    <x v="1"/>
    <x v="15"/>
    <m/>
    <x v="1"/>
    <m/>
    <m/>
    <m/>
    <m/>
    <m/>
    <m/>
    <m/>
    <m/>
    <m/>
    <m/>
    <m/>
    <m/>
    <m/>
    <m/>
    <m/>
    <m/>
    <m/>
    <m/>
    <x v="2"/>
  </r>
  <r>
    <s v="Nicola River"/>
    <n v="2007"/>
    <x v="7"/>
    <x v="36"/>
    <s v="Natural"/>
    <x v="2"/>
    <s v="Whole River"/>
    <n v="103"/>
    <n v="89"/>
    <n v="0.27729200586946473"/>
    <n v="19"/>
    <n v="465"/>
    <n v="0.22150537634408601"/>
    <n v="2.5237633070553236E-4"/>
    <n v="68.519826023921709"/>
    <n v="73.473066459385933"/>
    <n v="235.93056605750689"/>
    <n v="0.22416915422099537"/>
    <n v="320.96129032258062"/>
    <n v="1212.1873025672719"/>
    <n v="0.10847563671924133"/>
    <n v="1449"/>
    <n v="13978"/>
    <n v="8.1593231292277496E-2"/>
    <x v="0"/>
  </r>
  <r>
    <s v="Nicola River"/>
    <n v="2007"/>
    <x v="7"/>
    <x v="37"/>
    <s v="Natural"/>
    <x v="2"/>
    <s v="Whole River"/>
    <n v="103"/>
    <n v="89"/>
    <n v="0.27729200586946473"/>
    <n v="30"/>
    <n v="465"/>
    <n v="0.22150537634408601"/>
    <n v="2.5237633070553236E-4"/>
    <n v="108.18919898513954"/>
    <n v="116.01010493587252"/>
    <n v="423.02337423731819"/>
    <n v="0.19010707384323047"/>
    <n v="320.96129032258062"/>
    <n v="1212.1873025672719"/>
    <n v="0.10847563671924133"/>
    <n v="1449"/>
    <n v="13978"/>
    <n v="8.1593231292277496E-2"/>
    <x v="0"/>
  </r>
  <r>
    <s v="Nicola River"/>
    <n v="2007"/>
    <x v="7"/>
    <x v="38"/>
    <s v="Natural"/>
    <x v="2"/>
    <s v="Whole River"/>
    <n v="103"/>
    <n v="89"/>
    <n v="0.27729200586946473"/>
    <n v="14"/>
    <n v="465"/>
    <n v="0.22150537634408601"/>
    <n v="2.5237633070553236E-4"/>
    <n v="50.488292859731786"/>
    <n v="54.138048970073839"/>
    <n v="163.13115090443591"/>
    <n v="0.25297509272805435"/>
    <n v="320.96129032258062"/>
    <n v="1212.1873025672719"/>
    <n v="0.10847563671924133"/>
    <n v="1449"/>
    <n v="13978"/>
    <n v="8.1593231292277496E-2"/>
    <x v="0"/>
  </r>
  <r>
    <s v="Nicola River"/>
    <n v="2008"/>
    <x v="7"/>
    <x v="33"/>
    <s v="Natural"/>
    <x v="2"/>
    <s v="Whole River"/>
    <n v="103"/>
    <n v="89"/>
    <n v="0.27729200586946473"/>
    <n v="1"/>
    <n v="465"/>
    <n v="0.22150537634408601"/>
    <n v="2.5237633070553236E-4"/>
    <n v="3.6063066328379847"/>
    <n v="3.8670034978624175"/>
    <n v="9.6627748773314455"/>
    <n v="0.86196231743003993"/>
    <n v="320.96129032258062"/>
    <n v="1212.1873025672719"/>
    <n v="0.10847563671924133"/>
    <n v="1449"/>
    <n v="13978"/>
    <n v="8.1593231292277496E-2"/>
    <x v="0"/>
  </r>
  <r>
    <s v="Nicola River"/>
    <n v="2006"/>
    <x v="7"/>
    <x v="40"/>
    <s v="Natural"/>
    <x v="2"/>
    <s v="Whole River"/>
    <n v="103"/>
    <n v="89"/>
    <n v="0.27729200586946473"/>
    <n v="2"/>
    <n v="465"/>
    <n v="0.22150537634408601"/>
    <n v="2.5237633070553236E-4"/>
    <n v="7.2126132656759694"/>
    <n v="7.734006995724835"/>
    <n v="19.631619014243061"/>
    <n v="0.61430692671945741"/>
    <n v="320.96129032258062"/>
    <n v="1212.1873025672719"/>
    <n v="0.10847563671924133"/>
    <n v="1449"/>
    <n v="13978"/>
    <n v="8.1593231292277496E-2"/>
    <x v="0"/>
  </r>
  <r>
    <s v="Nicola River"/>
    <n v="2006"/>
    <x v="7"/>
    <x v="41"/>
    <s v="Natural"/>
    <x v="2"/>
    <s v="Whole River"/>
    <n v="103"/>
    <n v="89"/>
    <n v="0.27729200586946473"/>
    <n v="4"/>
    <n v="465"/>
    <n v="0.22150537634408601"/>
    <n v="2.5237633070553236E-4"/>
    <n v="14.425226531351939"/>
    <n v="15.46801399144967"/>
    <n v="40.487515066806814"/>
    <n v="0.441100875071196"/>
    <n v="320.96129032258062"/>
    <n v="1212.1873025672719"/>
    <n v="0.10847563671924133"/>
    <n v="1449"/>
    <n v="13978"/>
    <n v="8.1593231292277496E-2"/>
    <x v="0"/>
  </r>
  <r>
    <s v="Nicola River"/>
    <n v="2006"/>
    <x v="7"/>
    <x v="42"/>
    <s v="Natural"/>
    <x v="2"/>
    <s v="Whole River"/>
    <n v="103"/>
    <n v="89"/>
    <n v="0.27729200586946473"/>
    <n v="2"/>
    <n v="465"/>
    <n v="0.22150537634408601"/>
    <n v="2.5237633070553236E-4"/>
    <n v="7.2126132656759694"/>
    <n v="7.734006995724835"/>
    <n v="19.631619014243061"/>
    <n v="0.61430692671945741"/>
    <n v="320.96129032258062"/>
    <n v="1212.1873025672719"/>
    <n v="0.10847563671924133"/>
    <n v="1449"/>
    <n v="13978"/>
    <n v="8.1593231292277496E-2"/>
    <x v="0"/>
  </r>
  <r>
    <s v="Nicola River"/>
    <s v=""/>
    <x v="7"/>
    <x v="13"/>
    <s v="Natural"/>
    <x v="2"/>
    <s v="Whole River"/>
    <n v="103"/>
    <n v="89"/>
    <n v="0.27729200586946473"/>
    <n v="6"/>
    <n v="465"/>
    <n v="0.22150537634408601"/>
    <n v="2.5237633070553236E-4"/>
    <n v="21.637839797027908"/>
    <m/>
    <n v="62.567688157691251"/>
    <n v="0.36556209127807304"/>
    <n v="320.96129032258062"/>
    <n v="1212.1873025672719"/>
    <n v="0.10847563671924133"/>
    <n v="1449"/>
    <n v="13978"/>
    <n v="8.1593231292277496E-2"/>
    <x v="1"/>
  </r>
  <r>
    <s v="Nicola River"/>
    <s v=""/>
    <x v="7"/>
    <x v="14"/>
    <s v="Natural"/>
    <x v="2"/>
    <s v="Whole River"/>
    <n v="103"/>
    <n v="89"/>
    <n v="0.27729200586946473"/>
    <n v="11"/>
    <n v="465"/>
    <n v="0.22150537634408601"/>
    <n v="2.5237633070553236E-4"/>
    <n v="39.669372961217832"/>
    <n v="42.537038476486593"/>
    <n v="123.12433292755536"/>
    <n v="0.27971554939158738"/>
    <n v="320.96129032258062"/>
    <n v="1212.1873025672719"/>
    <n v="0.10847563671924133"/>
    <n v="1449"/>
    <n v="13978"/>
    <n v="8.1593231292277496E-2"/>
    <x v="1"/>
  </r>
  <r>
    <m/>
    <s v=""/>
    <x v="1"/>
    <x v="15"/>
    <m/>
    <x v="1"/>
    <m/>
    <m/>
    <m/>
    <m/>
    <m/>
    <m/>
    <m/>
    <m/>
    <m/>
    <m/>
    <m/>
    <m/>
    <m/>
    <m/>
    <m/>
    <m/>
    <m/>
    <m/>
    <x v="2"/>
  </r>
  <r>
    <s v="Nicola River"/>
    <n v="2007"/>
    <x v="8"/>
    <x v="37"/>
    <s v="Natural"/>
    <x v="0"/>
    <s v="Whole River"/>
    <n v="203"/>
    <n v="89"/>
    <n v="8.7181413686058043E-2"/>
    <n v="2"/>
    <n v="485"/>
    <n v="0.41855670103092785"/>
    <n v="4.028367341730192E-4"/>
    <n v="22.940669523919844"/>
    <n v="22.940669523919844"/>
    <n v="248.37692628072952"/>
    <n v="0.6869886081228147"/>
    <n v="1020.859793814433"/>
    <n v="11122.772873564447"/>
    <n v="0.1033095416896717"/>
    <n v="2439"/>
    <n v="49926"/>
    <n v="9.1611835773167435E-2"/>
    <x v="0"/>
  </r>
  <r>
    <s v="Nicola River"/>
    <n v="2007"/>
    <x v="8"/>
    <x v="38"/>
    <s v="Natural"/>
    <x v="0"/>
    <s v="Whole River"/>
    <n v="203"/>
    <n v="89"/>
    <n v="8.7181413686058043E-2"/>
    <m/>
    <n v="485"/>
    <n v="0.41855670103092785"/>
    <n v="4.028367341730192E-4"/>
    <n v="0"/>
    <n v="0"/>
    <n v="0"/>
    <s v="NA"/>
    <n v="1020.859793814433"/>
    <n v="11122.772873564447"/>
    <n v="0.1033095416896717"/>
    <n v="2439"/>
    <n v="49926"/>
    <n v="9.1611835773167435E-2"/>
    <x v="0"/>
  </r>
  <r>
    <s v="Nicola River"/>
    <n v="2005"/>
    <x v="8"/>
    <x v="43"/>
    <s v="Natural"/>
    <x v="0"/>
    <s v="Whole River"/>
    <n v="203"/>
    <n v="89"/>
    <n v="8.7181413686058043E-2"/>
    <m/>
    <n v="485"/>
    <n v="0.41855670103092785"/>
    <n v="4.028367341730192E-4"/>
    <n v="0"/>
    <n v="0"/>
    <n v="0"/>
    <s v="NA"/>
    <n v="1020.859793814433"/>
    <n v="11122.772873564447"/>
    <n v="0.1033095416896717"/>
    <n v="2439"/>
    <n v="49926"/>
    <n v="9.1611835773167435E-2"/>
    <x v="0"/>
  </r>
  <r>
    <s v="Nicola River"/>
    <n v="2005"/>
    <x v="8"/>
    <x v="44"/>
    <s v="Natural"/>
    <x v="0"/>
    <s v="Whole River"/>
    <n v="203"/>
    <n v="89"/>
    <n v="8.7181413686058043E-2"/>
    <n v="1"/>
    <n v="485"/>
    <n v="0.41855670103092785"/>
    <n v="4.028367341730192E-4"/>
    <n v="11.470334761959922"/>
    <n v="11.470334761959922"/>
    <n v="122.78424992567413"/>
    <n v="0.96604028589749535"/>
    <n v="1020.859793814433"/>
    <n v="11122.772873564447"/>
    <n v="0.1033095416896717"/>
    <n v="2439"/>
    <n v="49926"/>
    <n v="9.1611835773167435E-2"/>
    <x v="0"/>
  </r>
  <r>
    <s v="Nicola River"/>
    <n v="2006"/>
    <x v="8"/>
    <x v="40"/>
    <s v="Natural"/>
    <x v="0"/>
    <s v="Whole River"/>
    <n v="203"/>
    <n v="89"/>
    <n v="8.7181413686058043E-2"/>
    <n v="26"/>
    <n v="485"/>
    <n v="0.41855670103092785"/>
    <n v="4.028367341730192E-4"/>
    <n v="298.228703810958"/>
    <n v="298.228703810958"/>
    <n v="4105.1290876164348"/>
    <n v="0.2148394184823923"/>
    <n v="1020.859793814433"/>
    <n v="11122.772873564447"/>
    <n v="0.1033095416896717"/>
    <n v="2439"/>
    <n v="49926"/>
    <n v="9.1611835773167435E-2"/>
    <x v="0"/>
  </r>
  <r>
    <s v="Nicola River"/>
    <n v="2006"/>
    <x v="8"/>
    <x v="41"/>
    <s v="Natural"/>
    <x v="0"/>
    <s v="Whole River"/>
    <n v="203"/>
    <n v="89"/>
    <n v="8.7181413686058043E-2"/>
    <n v="30"/>
    <n v="485"/>
    <n v="0.41855670103092785"/>
    <n v="4.028367341730192E-4"/>
    <n v="344.11004285879767"/>
    <n v="344.11004285879767"/>
    <n v="4905.1929945510692"/>
    <n v="0.20353106353385675"/>
    <n v="1020.859793814433"/>
    <n v="11122.772873564447"/>
    <n v="0.1033095416896717"/>
    <n v="2439"/>
    <n v="49926"/>
    <n v="9.1611835773167435E-2"/>
    <x v="0"/>
  </r>
  <r>
    <s v="Nicola River"/>
    <n v="2006"/>
    <x v="8"/>
    <x v="42"/>
    <s v="Natural"/>
    <x v="0"/>
    <s v="Whole River"/>
    <n v="203"/>
    <n v="89"/>
    <n v="8.7181413686058043E-2"/>
    <n v="21"/>
    <n v="485"/>
    <n v="0.41855670103092785"/>
    <n v="4.028367341730192E-4"/>
    <n v="240.87703000115837"/>
    <n v="240.87703000115837"/>
    <n v="3168.2387986092199"/>
    <n v="0.23367570752765107"/>
    <n v="1020.859793814433"/>
    <n v="11122.772873564447"/>
    <n v="0.1033095416896717"/>
    <n v="2439"/>
    <n v="49926"/>
    <n v="9.1611835773167435E-2"/>
    <x v="0"/>
  </r>
  <r>
    <s v="Nicola River"/>
    <s v=""/>
    <x v="8"/>
    <x v="13"/>
    <s v="Natural"/>
    <x v="0"/>
    <s v="Whole River"/>
    <n v="203"/>
    <n v="89"/>
    <n v="8.7181413686058043E-2"/>
    <m/>
    <n v="485"/>
    <n v="0.41855670103092785"/>
    <n v="4.028367341730192E-4"/>
    <n v="0"/>
    <m/>
    <n v="0"/>
    <s v="NA"/>
    <n v="1020.859793814433"/>
    <n v="11122.772873564447"/>
    <n v="0.1033095416896717"/>
    <n v="2439"/>
    <n v="49926"/>
    <n v="9.1611835773167435E-2"/>
    <x v="1"/>
  </r>
  <r>
    <s v="Nicola River"/>
    <s v=""/>
    <x v="8"/>
    <x v="14"/>
    <s v="Natural"/>
    <x v="0"/>
    <s v="Whole River"/>
    <n v="203"/>
    <n v="89"/>
    <n v="8.7181413686058043E-2"/>
    <n v="9"/>
    <n v="485"/>
    <n v="0.41855670103092785"/>
    <n v="4.028367341730192E-4"/>
    <n v="103.2330128576393"/>
    <n v="103.2330128576393"/>
    <n v="1206.1616007887922"/>
    <n v="0.33642181281010808"/>
    <n v="1020.859793814433"/>
    <n v="11122.772873564447"/>
    <n v="0.1033095416896717"/>
    <n v="2439"/>
    <n v="49926"/>
    <n v="9.1611835773167435E-2"/>
    <x v="1"/>
  </r>
  <r>
    <m/>
    <s v=""/>
    <x v="1"/>
    <x v="15"/>
    <m/>
    <x v="1"/>
    <m/>
    <m/>
    <m/>
    <m/>
    <m/>
    <m/>
    <m/>
    <m/>
    <m/>
    <m/>
    <m/>
    <m/>
    <m/>
    <m/>
    <m/>
    <m/>
    <m/>
    <m/>
    <x v="1"/>
  </r>
  <r>
    <s v="Nicola River"/>
    <n v="2007"/>
    <x v="8"/>
    <x v="37"/>
    <s v="Natural"/>
    <x v="2"/>
    <s v="Whole River"/>
    <n v="265"/>
    <n v="128"/>
    <n v="9.9036859049442136E-2"/>
    <m/>
    <n v="578"/>
    <n v="0.45847750865051901"/>
    <n v="3.4206252887707903E-4"/>
    <n v="0"/>
    <n v="0"/>
    <n v="0"/>
    <s v="NA"/>
    <n v="1292.4480968858131"/>
    <n v="12845.857849632368"/>
    <n v="8.7693710135067396E-2"/>
    <n v="2819"/>
    <n v="48258.790407507819"/>
    <n v="7.792793000447186E-2"/>
    <x v="0"/>
  </r>
  <r>
    <s v="Nicola River"/>
    <n v="2007"/>
    <x v="8"/>
    <x v="38"/>
    <s v="Natural"/>
    <x v="2"/>
    <s v="Whole River"/>
    <n v="265"/>
    <n v="128"/>
    <n v="9.9036859049442136E-2"/>
    <n v="1"/>
    <n v="578"/>
    <n v="0.45847750865051901"/>
    <n v="3.4206252887707903E-4"/>
    <n v="10.097250756920415"/>
    <n v="10.257524578458835"/>
    <n v="93.347670228785248"/>
    <n v="0.95686044050277297"/>
    <n v="1292.4480968858131"/>
    <n v="12845.857849632368"/>
    <n v="8.7693710135067396E-2"/>
    <n v="2819"/>
    <n v="48258.790407507819"/>
    <n v="7.792793000447186E-2"/>
    <x v="0"/>
  </r>
  <r>
    <s v="Nicola River"/>
    <n v="2005"/>
    <x v="8"/>
    <x v="43"/>
    <s v="Natural"/>
    <x v="2"/>
    <s v="Whole River"/>
    <n v="265"/>
    <n v="128"/>
    <n v="9.9036859049442136E-2"/>
    <n v="1"/>
    <n v="578"/>
    <n v="0.45847750865051901"/>
    <n v="3.4206252887707903E-4"/>
    <n v="10.097250756920415"/>
    <n v="10.257524578458835"/>
    <n v="93.347670228785248"/>
    <n v="0.95686044050277297"/>
    <n v="1292.4480968858131"/>
    <n v="12845.857849632368"/>
    <n v="8.7693710135067396E-2"/>
    <n v="2819"/>
    <n v="48258.790407507819"/>
    <n v="7.792793000447186E-2"/>
    <x v="0"/>
  </r>
  <r>
    <s v="Nicola River"/>
    <n v="2005"/>
    <x v="8"/>
    <x v="44"/>
    <s v="Natural"/>
    <x v="2"/>
    <s v="Whole River"/>
    <n v="265"/>
    <n v="128"/>
    <n v="9.9036859049442136E-2"/>
    <m/>
    <n v="578"/>
    <n v="0.45847750865051901"/>
    <n v="3.4206252887707903E-4"/>
    <n v="0"/>
    <n v="0"/>
    <n v="0"/>
    <s v="NA"/>
    <n v="1292.4480968858131"/>
    <n v="12845.857849632368"/>
    <n v="8.7693710135067396E-2"/>
    <n v="2819"/>
    <n v="48258.790407507819"/>
    <n v="7.792793000447186E-2"/>
    <x v="0"/>
  </r>
  <r>
    <s v="Nicola River"/>
    <n v="2006"/>
    <x v="8"/>
    <x v="40"/>
    <s v="Natural"/>
    <x v="2"/>
    <s v="Whole River"/>
    <n v="265"/>
    <n v="128"/>
    <n v="9.9036859049442136E-2"/>
    <n v="41"/>
    <n v="578"/>
    <n v="0.45847750865051901"/>
    <n v="3.4206252887707903E-4"/>
    <n v="413.98728103373702"/>
    <n v="420.55850771681219"/>
    <n v="5113.0947426490602"/>
    <n v="0.17272488871805822"/>
    <n v="1292.4480968858131"/>
    <n v="12845.857849632368"/>
    <n v="8.7693710135067396E-2"/>
    <n v="2819"/>
    <n v="48258.790407507819"/>
    <n v="7.792793000447186E-2"/>
    <x v="0"/>
  </r>
  <r>
    <s v="Nicola River"/>
    <n v="2006"/>
    <x v="8"/>
    <x v="41"/>
    <s v="Natural"/>
    <x v="2"/>
    <s v="Whole River"/>
    <n v="265"/>
    <n v="128"/>
    <n v="9.9036859049442136E-2"/>
    <n v="41"/>
    <n v="578"/>
    <n v="0.45847750865051901"/>
    <n v="3.4206252887707903E-4"/>
    <n v="413.98728103373702"/>
    <n v="420.55850771681219"/>
    <n v="5113.0947426490602"/>
    <n v="0.17272488871805822"/>
    <n v="1292.4480968858131"/>
    <n v="12845.857849632368"/>
    <n v="8.7693710135067396E-2"/>
    <n v="2819"/>
    <n v="48258.790407507819"/>
    <n v="7.792793000447186E-2"/>
    <x v="0"/>
  </r>
  <r>
    <s v="Nicola River"/>
    <n v="2006"/>
    <x v="8"/>
    <x v="42"/>
    <s v="Natural"/>
    <x v="2"/>
    <s v="Whole River"/>
    <n v="265"/>
    <n v="128"/>
    <n v="9.9036859049442136E-2"/>
    <n v="27"/>
    <n v="578"/>
    <n v="0.45847750865051901"/>
    <n v="3.4206252887707903E-4"/>
    <n v="272.62577043685121"/>
    <n v="276.95316361838854"/>
    <n v="3070.7894527715571"/>
    <n v="0.20326289848624016"/>
    <n v="1292.4480968858131"/>
    <n v="12845.857849632368"/>
    <n v="8.7693710135067396E-2"/>
    <n v="2819"/>
    <n v="48258.790407507819"/>
    <n v="7.792793000447186E-2"/>
    <x v="0"/>
  </r>
  <r>
    <s v="Nicola River"/>
    <s v=""/>
    <x v="8"/>
    <x v="13"/>
    <s v="Natural"/>
    <x v="2"/>
    <s v="Whole River"/>
    <n v="265"/>
    <n v="128"/>
    <n v="9.9036859049442136E-2"/>
    <n v="2"/>
    <n v="578"/>
    <n v="0.45847750865051901"/>
    <n v="3.4206252887707903E-4"/>
    <n v="20.19450151384083"/>
    <m/>
    <m/>
    <n v="0"/>
    <n v="1292.4480968858131"/>
    <n v="12845.857849632368"/>
    <n v="8.7693710135067396E-2"/>
    <n v="2819"/>
    <n v="48258.790407507819"/>
    <n v="7.792793000447186E-2"/>
    <x v="1"/>
  </r>
  <r>
    <s v="Nicola River"/>
    <s v=""/>
    <x v="8"/>
    <x v="14"/>
    <s v="Natural"/>
    <x v="2"/>
    <s v="Whole River"/>
    <n v="265"/>
    <n v="128"/>
    <n v="9.9036859049442136E-2"/>
    <n v="15"/>
    <n v="578"/>
    <n v="0.45847750865051901"/>
    <n v="3.4206252887707903E-4"/>
    <n v="151.45876135380624"/>
    <n v="153.86286867688253"/>
    <n v="1564.8653310454749"/>
    <n v="0.26118250550916894"/>
    <n v="1292.4480968858131"/>
    <n v="12845.857849632368"/>
    <n v="8.7693710135067396E-2"/>
    <n v="2819"/>
    <n v="48258.790407507819"/>
    <n v="7.792793000447186E-2"/>
    <x v="1"/>
  </r>
  <r>
    <m/>
    <s v=""/>
    <x v="1"/>
    <x v="15"/>
    <m/>
    <x v="1"/>
    <m/>
    <m/>
    <m/>
    <m/>
    <m/>
    <m/>
    <m/>
    <m/>
    <m/>
    <m/>
    <m/>
    <m/>
    <m/>
    <m/>
    <m/>
    <m/>
    <m/>
    <m/>
    <x v="2"/>
  </r>
  <r>
    <s v="Nicola River"/>
    <n v="2004"/>
    <x v="9"/>
    <x v="45"/>
    <s v="Natural"/>
    <x v="0"/>
    <s v="Whole River"/>
    <n v="20"/>
    <n v="20"/>
    <n v="0.5082001245588541"/>
    <n v="1"/>
    <n v="102"/>
    <n v="0.19607843137254902"/>
    <n v="7.6755683811964885E-4"/>
    <n v="1.9677287581699345"/>
    <n v="2.0712934296525627"/>
    <n v="2.1053823563354275"/>
    <n v="0.73739511583702233"/>
    <n v="39.354575163398692"/>
    <n v="53.936094804106368"/>
    <n v="0.18661412841631705"/>
    <n v="200.70833333333334"/>
    <n v="610.84006944444445"/>
    <n v="0.12313977460508087"/>
    <x v="0"/>
  </r>
  <r>
    <s v="Nicola River"/>
    <n v="2004"/>
    <x v="9"/>
    <x v="46"/>
    <s v="Natural"/>
    <x v="0"/>
    <s v="Whole River"/>
    <n v="20"/>
    <n v="20"/>
    <n v="0.5082001245588541"/>
    <n v="0"/>
    <n v="102"/>
    <n v="0.19607843137254902"/>
    <n v="7.6755683811964885E-4"/>
    <n v="0"/>
    <n v="0"/>
    <n v="0"/>
    <s v="NA"/>
    <n v="39.354575163398692"/>
    <n v="53.936094804106368"/>
    <n v="0.18661412841631705"/>
    <n v="200.70833333333334"/>
    <n v="610.84006944444445"/>
    <n v="0.12313977460508087"/>
    <x v="0"/>
  </r>
  <r>
    <s v="Nicola River"/>
    <n v="2004"/>
    <x v="9"/>
    <x v="47"/>
    <s v="Natural"/>
    <x v="0"/>
    <s v="Whole River"/>
    <n v="20"/>
    <n v="20"/>
    <n v="0.5082001245588541"/>
    <n v="1"/>
    <n v="102"/>
    <n v="0.19607843137254902"/>
    <n v="7.6755683811964885E-4"/>
    <n v="1.9677287581699345"/>
    <n v="2.0712934296525627"/>
    <n v="2.1053823563354275"/>
    <n v="0.73739511583702233"/>
    <n v="39.354575163398692"/>
    <n v="53.936094804106368"/>
    <n v="0.18661412841631705"/>
    <n v="200.70833333333334"/>
    <n v="610.84006944444445"/>
    <n v="0.12313977460508087"/>
    <x v="0"/>
  </r>
  <r>
    <s v="Nicola River"/>
    <n v="2005"/>
    <x v="9"/>
    <x v="48"/>
    <s v="Natural"/>
    <x v="0"/>
    <s v="Whole River"/>
    <n v="20"/>
    <n v="20"/>
    <n v="0.5082001245588541"/>
    <n v="3"/>
    <n v="102"/>
    <n v="0.19607843137254902"/>
    <n v="7.6755683811964885E-4"/>
    <n v="5.9031862745098032"/>
    <n v="6.2138802889576876"/>
    <n v="7.1251884910678775"/>
    <n v="0.45218035587195332"/>
    <n v="39.354575163398692"/>
    <n v="53.936094804106368"/>
    <n v="0.18661412841631705"/>
    <n v="200.70833333333334"/>
    <n v="610.84006944444445"/>
    <n v="0.12313977460508087"/>
    <x v="0"/>
  </r>
  <r>
    <s v="Nicola River"/>
    <n v="2005"/>
    <x v="9"/>
    <x v="49"/>
    <s v="Natural"/>
    <x v="0"/>
    <s v="Whole River"/>
    <n v="20"/>
    <n v="20"/>
    <n v="0.5082001245588541"/>
    <n v="1"/>
    <n v="102"/>
    <n v="0.19607843137254902"/>
    <n v="7.6755683811964885E-4"/>
    <n v="1.9677287581699345"/>
    <n v="2.0712934296525627"/>
    <n v="2.1053823563354275"/>
    <n v="0.73739511583702233"/>
    <n v="39.354575163398692"/>
    <n v="53.936094804106368"/>
    <n v="0.18661412841631705"/>
    <n v="200.70833333333334"/>
    <n v="610.84006944444445"/>
    <n v="0.12313977460508087"/>
    <x v="0"/>
  </r>
  <r>
    <s v="Nicola River"/>
    <n v="2005"/>
    <x v="9"/>
    <x v="43"/>
    <s v="Natural"/>
    <x v="0"/>
    <s v="Whole River"/>
    <n v="20"/>
    <n v="20"/>
    <n v="0.5082001245588541"/>
    <n v="2"/>
    <n v="102"/>
    <n v="0.19607843137254902"/>
    <n v="7.6755683811964885E-4"/>
    <n v="3.9354575163398691"/>
    <n v="4.1425868593051254"/>
    <n v="4.4804451866913872"/>
    <n v="0.53785518022274237"/>
    <n v="39.354575163398692"/>
    <n v="53.936094804106368"/>
    <n v="0.18661412841631705"/>
    <n v="200.70833333333334"/>
    <n v="610.84006944444445"/>
    <n v="0.12313977460508087"/>
    <x v="0"/>
  </r>
  <r>
    <s v="Nicola River"/>
    <n v="2005"/>
    <x v="9"/>
    <x v="50"/>
    <s v="Natural"/>
    <x v="0"/>
    <s v="Whole River"/>
    <n v="20"/>
    <n v="20"/>
    <n v="0.5082001245588541"/>
    <n v="1"/>
    <n v="102"/>
    <n v="0.19607843137254902"/>
    <n v="7.6755683811964885E-4"/>
    <n v="1.9677287581699345"/>
    <n v="2.0712934296525627"/>
    <n v="2.1053823563354275"/>
    <n v="0.73739511583702233"/>
    <n v="39.354575163398692"/>
    <n v="53.936094804106368"/>
    <n v="0.18661412841631705"/>
    <n v="200.70833333333334"/>
    <n v="610.84006944444445"/>
    <n v="0.12313977460508087"/>
    <x v="0"/>
  </r>
  <r>
    <s v="Nicola River"/>
    <n v="2005"/>
    <x v="9"/>
    <x v="44"/>
    <s v="Natural"/>
    <x v="0"/>
    <s v="Whole River"/>
    <n v="20"/>
    <n v="20"/>
    <n v="0.5082001245588541"/>
    <n v="4"/>
    <n v="102"/>
    <n v="0.19607843137254902"/>
    <n v="7.6755683811964885E-4"/>
    <n v="7.8709150326797381"/>
    <n v="8.2851737186102508"/>
    <n v="10.039612269464902"/>
    <n v="0.40256243479553599"/>
    <n v="39.354575163398692"/>
    <n v="53.936094804106368"/>
    <n v="0.18661412841631705"/>
    <n v="200.70833333333334"/>
    <n v="610.84006944444445"/>
    <n v="0.12313977460508087"/>
    <x v="0"/>
  </r>
  <r>
    <s v="Nicola River"/>
    <n v="2006"/>
    <x v="9"/>
    <x v="40"/>
    <s v="Natural"/>
    <x v="0"/>
    <s v="Whole River"/>
    <n v="20"/>
    <n v="20"/>
    <n v="0.5082001245588541"/>
    <n v="2"/>
    <n v="102"/>
    <n v="0.19607843137254902"/>
    <n v="7.6755683811964885E-4"/>
    <n v="3.9354575163398691"/>
    <n v="4.1425868593051254"/>
    <n v="4.4804451866913872"/>
    <n v="0.53785518022274237"/>
    <n v="39.354575163398692"/>
    <n v="53.936094804106368"/>
    <n v="0.18661412841631705"/>
    <n v="200.70833333333334"/>
    <n v="610.84006944444445"/>
    <n v="0.12313977460508087"/>
    <x v="0"/>
  </r>
  <r>
    <s v="Nicola River"/>
    <n v="2006"/>
    <x v="9"/>
    <x v="41"/>
    <s v="Natural"/>
    <x v="0"/>
    <s v="Whole River"/>
    <n v="20"/>
    <n v="20"/>
    <n v="0.5082001245588541"/>
    <n v="1"/>
    <n v="102"/>
    <n v="0.19607843137254902"/>
    <n v="7.6755683811964885E-4"/>
    <n v="1.9677287581699345"/>
    <n v="2.0712934296525627"/>
    <n v="2.1053823563354275"/>
    <n v="0.73739511583702233"/>
    <n v="39.354575163398692"/>
    <n v="53.936094804106368"/>
    <n v="0.18661412841631705"/>
    <n v="200.70833333333334"/>
    <n v="610.84006944444445"/>
    <n v="0.12313977460508087"/>
    <x v="0"/>
  </r>
  <r>
    <s v="Nicola River"/>
    <n v="2006"/>
    <x v="9"/>
    <x v="42"/>
    <s v="Natural"/>
    <x v="0"/>
    <s v="Whole River"/>
    <n v="20"/>
    <n v="20"/>
    <n v="0.5082001245588541"/>
    <n v="1"/>
    <n v="102"/>
    <n v="0.19607843137254902"/>
    <n v="7.6755683811964885E-4"/>
    <n v="1.9677287581699345"/>
    <n v="2.0712934296525627"/>
    <n v="2.1053823563354275"/>
    <n v="0.73739511583702233"/>
    <n v="39.354575163398692"/>
    <n v="53.936094804106368"/>
    <n v="0.18661412841631705"/>
    <n v="200.70833333333334"/>
    <n v="610.84006944444445"/>
    <n v="0.12313977460508087"/>
    <x v="0"/>
  </r>
  <r>
    <s v="Nicola River"/>
    <s v=""/>
    <x v="9"/>
    <x v="13"/>
    <s v="Natural"/>
    <x v="0"/>
    <s v="Whole River"/>
    <n v="20"/>
    <n v="20"/>
    <n v="0.5082001245588541"/>
    <n v="1"/>
    <n v="102"/>
    <n v="0.19607843137254902"/>
    <n v="7.6755683811964885E-4"/>
    <n v="1.9677287581699345"/>
    <m/>
    <n v="2.1053823563354275"/>
    <n v="0.73739511583702233"/>
    <n v="39.354575163398692"/>
    <n v="53.936094804106368"/>
    <n v="0.18661412841631705"/>
    <n v="200.70833333333334"/>
    <n v="610.84006944444445"/>
    <n v="0.12313977460508087"/>
    <x v="1"/>
  </r>
  <r>
    <s v="Nicola River"/>
    <s v=""/>
    <x v="9"/>
    <x v="14"/>
    <s v="Natural"/>
    <x v="0"/>
    <s v="Whole River"/>
    <n v="20"/>
    <n v="20"/>
    <n v="0.5082001245588541"/>
    <n v="2"/>
    <n v="102"/>
    <n v="0.19607843137254902"/>
    <n v="7.6755683811964885E-4"/>
    <n v="3.9354575163398691"/>
    <n v="4.1425868593051254"/>
    <n v="4.4804451866913872"/>
    <n v="0.53785518022274237"/>
    <n v="39.354575163398692"/>
    <n v="53.936094804106368"/>
    <n v="0.18661412841631705"/>
    <n v="200.70833333333334"/>
    <n v="610.84006944444445"/>
    <n v="0.12313977460508087"/>
    <x v="1"/>
  </r>
  <r>
    <m/>
    <s v=""/>
    <x v="1"/>
    <x v="15"/>
    <m/>
    <x v="1"/>
    <m/>
    <m/>
    <m/>
    <m/>
    <m/>
    <m/>
    <m/>
    <m/>
    <m/>
    <m/>
    <m/>
    <m/>
    <m/>
    <m/>
    <m/>
    <m/>
    <m/>
    <m/>
    <x v="1"/>
  </r>
  <r>
    <s v="Nicola River"/>
    <n v="2004"/>
    <x v="9"/>
    <x v="45"/>
    <s v="Natural"/>
    <x v="2"/>
    <s v="Whole River"/>
    <n v="20"/>
    <n v="19"/>
    <n v="0.32982195845697326"/>
    <n v="0"/>
    <n v="117"/>
    <n v="0.17094017094017094"/>
    <n v="7.9756263066114638E-4"/>
    <n v="0"/>
    <n v="0"/>
    <n v="0"/>
    <s v="NA"/>
    <n v="57.606837606837608"/>
    <n v="165.28758410399084"/>
    <n v="0.22317527632804576"/>
    <n v="337"/>
    <n v="2628.4786201940346"/>
    <n v="0.15213261260363928"/>
    <x v="0"/>
  </r>
  <r>
    <s v="Nicola River"/>
    <n v="2004"/>
    <x v="9"/>
    <x v="46"/>
    <s v="Natural"/>
    <x v="2"/>
    <s v="Whole River"/>
    <n v="20"/>
    <n v="19"/>
    <n v="0.32982195845697326"/>
    <n v="1"/>
    <n v="117"/>
    <n v="0.17094017094017094"/>
    <n v="7.9756263066114638E-4"/>
    <n v="3.0319388214125058"/>
    <n v="3.0319388214125058"/>
    <n v="6.9254224876477206"/>
    <n v="0.86796597854669433"/>
    <n v="57.606837606837608"/>
    <n v="165.28758410399084"/>
    <n v="0.22317527632804576"/>
    <n v="337"/>
    <n v="2628.4786201940346"/>
    <n v="0.15213261260363928"/>
    <x v="0"/>
  </r>
  <r>
    <s v="Nicola River"/>
    <n v="2004"/>
    <x v="9"/>
    <x v="47"/>
    <s v="Natural"/>
    <x v="2"/>
    <s v="Whole River"/>
    <n v="20"/>
    <n v="19"/>
    <n v="0.32982195845697326"/>
    <n v="0"/>
    <n v="117"/>
    <n v="0.17094017094017094"/>
    <n v="7.9756263066114638E-4"/>
    <n v="0"/>
    <n v="0"/>
    <n v="0"/>
    <s v="NA"/>
    <n v="57.606837606837608"/>
    <n v="165.28758410399084"/>
    <n v="0.22317527632804576"/>
    <n v="337"/>
    <n v="2628.4786201940346"/>
    <n v="0.15213261260363928"/>
    <x v="0"/>
  </r>
  <r>
    <s v="Nicola River"/>
    <n v="2005"/>
    <x v="9"/>
    <x v="48"/>
    <s v="Natural"/>
    <x v="2"/>
    <s v="Whole River"/>
    <n v="20"/>
    <n v="19"/>
    <n v="0.32982195845697326"/>
    <n v="1"/>
    <n v="117"/>
    <n v="0.17094017094017094"/>
    <n v="7.9756263066114638E-4"/>
    <n v="3.0319388214125058"/>
    <n v="3.0319388214125058"/>
    <n v="6.9254224876477206"/>
    <n v="0.86796597854669433"/>
    <n v="57.606837606837608"/>
    <n v="165.28758410399084"/>
    <n v="0.22317527632804576"/>
    <n v="337"/>
    <n v="2628.4786201940346"/>
    <n v="0.15213261260363928"/>
    <x v="0"/>
  </r>
  <r>
    <s v="Nicola River"/>
    <n v="2005"/>
    <x v="9"/>
    <x v="49"/>
    <s v="Natural"/>
    <x v="2"/>
    <s v="Whole River"/>
    <n v="20"/>
    <n v="19"/>
    <n v="0.32982195845697326"/>
    <n v="2"/>
    <n v="117"/>
    <n v="0.17094017094017094"/>
    <n v="7.9756263066114638E-4"/>
    <n v="6.0638776428250116"/>
    <n v="6.0638776428250116"/>
    <n v="14.766565662852178"/>
    <n v="0.63370819147247115"/>
    <n v="57.606837606837608"/>
    <n v="165.28758410399084"/>
    <n v="0.22317527632804576"/>
    <n v="337"/>
    <n v="2628.4786201940346"/>
    <n v="0.15213261260363928"/>
    <x v="0"/>
  </r>
  <r>
    <s v="Nicola River"/>
    <n v="2005"/>
    <x v="9"/>
    <x v="43"/>
    <s v="Natural"/>
    <x v="2"/>
    <s v="Whole River"/>
    <n v="20"/>
    <n v="19"/>
    <n v="0.32982195845697326"/>
    <n v="4"/>
    <n v="117"/>
    <n v="0.17094017094017094"/>
    <n v="7.9756263066114638E-4"/>
    <n v="12.127755285650023"/>
    <n v="12.127755285650023"/>
    <n v="33.196014075931302"/>
    <n v="0.47507540238545809"/>
    <n v="57.606837606837608"/>
    <n v="165.28758410399084"/>
    <n v="0.22317527632804576"/>
    <n v="337"/>
    <n v="2628.4786201940346"/>
    <n v="0.15213261260363928"/>
    <x v="0"/>
  </r>
  <r>
    <s v="Nicola River"/>
    <n v="2005"/>
    <x v="9"/>
    <x v="50"/>
    <s v="Natural"/>
    <x v="2"/>
    <s v="Whole River"/>
    <n v="20"/>
    <n v="19"/>
    <n v="0.32982195845697326"/>
    <n v="3"/>
    <n v="117"/>
    <n v="0.17094017094017094"/>
    <n v="7.9756263066114638E-4"/>
    <n v="9.095816464237517"/>
    <n v="9.095816464237517"/>
    <n v="23.52342952561337"/>
    <n v="0.53322270139305461"/>
    <n v="57.606837606837608"/>
    <n v="165.28758410399084"/>
    <n v="0.22317527632804576"/>
    <n v="337"/>
    <n v="2628.4786201940346"/>
    <n v="0.15213261260363928"/>
    <x v="0"/>
  </r>
  <r>
    <s v="Nicola River"/>
    <n v="2005"/>
    <x v="9"/>
    <x v="44"/>
    <s v="Natural"/>
    <x v="2"/>
    <s v="Whole River"/>
    <n v="20"/>
    <n v="19"/>
    <n v="0.32982195845697326"/>
    <n v="4"/>
    <n v="117"/>
    <n v="0.17094017094017094"/>
    <n v="7.9756263066114638E-4"/>
    <n v="12.127755285650023"/>
    <n v="12.127755285650023"/>
    <n v="33.196014075931302"/>
    <n v="0.47507540238545809"/>
    <n v="57.606837606837608"/>
    <n v="165.28758410399084"/>
    <n v="0.22317527632804576"/>
    <n v="337"/>
    <n v="2628.4786201940346"/>
    <n v="0.15213261260363928"/>
    <x v="0"/>
  </r>
  <r>
    <s v="Nicola River"/>
    <n v="2006"/>
    <x v="9"/>
    <x v="40"/>
    <s v="Natural"/>
    <x v="2"/>
    <s v="Whole River"/>
    <n v="20"/>
    <n v="19"/>
    <n v="0.32982195845697326"/>
    <n v="0"/>
    <n v="117"/>
    <n v="0.17094017094017094"/>
    <n v="7.9756263066114638E-4"/>
    <n v="0"/>
    <n v="0"/>
    <n v="0"/>
    <s v="NA"/>
    <n v="57.606837606837608"/>
    <n v="165.28758410399084"/>
    <n v="0.22317527632804576"/>
    <n v="337"/>
    <n v="2628.4786201940346"/>
    <n v="0.15213261260363928"/>
    <x v="0"/>
  </r>
  <r>
    <s v="Nicola River"/>
    <n v="2006"/>
    <x v="9"/>
    <x v="41"/>
    <s v="Natural"/>
    <x v="2"/>
    <s v="Whole River"/>
    <n v="20"/>
    <n v="19"/>
    <n v="0.32982195845697326"/>
    <n v="1"/>
    <n v="117"/>
    <n v="0.17094017094017094"/>
    <n v="7.9756263066114638E-4"/>
    <n v="3.0319388214125058"/>
    <n v="3.0319388214125058"/>
    <n v="6.9254224876477206"/>
    <n v="0.86796597854669433"/>
    <n v="57.606837606837608"/>
    <n v="165.28758410399084"/>
    <n v="0.22317527632804576"/>
    <n v="337"/>
    <n v="2628.4786201940346"/>
    <n v="0.15213261260363928"/>
    <x v="0"/>
  </r>
  <r>
    <s v="Nicola River"/>
    <n v="2006"/>
    <x v="9"/>
    <x v="42"/>
    <s v="Natural"/>
    <x v="2"/>
    <s v="Whole River"/>
    <n v="20"/>
    <n v="19"/>
    <n v="0.32982195845697326"/>
    <n v="0"/>
    <n v="117"/>
    <n v="0.17094017094017094"/>
    <n v="7.9756263066114638E-4"/>
    <n v="0"/>
    <n v="0"/>
    <n v="0"/>
    <s v="NA"/>
    <n v="57.606837606837608"/>
    <n v="165.28758410399084"/>
    <n v="0.22317527632804576"/>
    <n v="337"/>
    <n v="2628.4786201940346"/>
    <n v="0.15213261260363928"/>
    <x v="0"/>
  </r>
  <r>
    <s v="Nicola River"/>
    <s v=""/>
    <x v="9"/>
    <x v="13"/>
    <s v="Natural"/>
    <x v="2"/>
    <s v="Whole River"/>
    <n v="20"/>
    <n v="19"/>
    <n v="0.32982195845697326"/>
    <n v="0"/>
    <n v="117"/>
    <n v="0.17094017094017094"/>
    <n v="7.9756263066114638E-4"/>
    <n v="0"/>
    <m/>
    <n v="0"/>
    <s v="NA"/>
    <n v="57.606837606837608"/>
    <n v="165.28758410399084"/>
    <n v="0.22317527632804576"/>
    <n v="337"/>
    <n v="2628.4786201940346"/>
    <n v="0.15213261260363928"/>
    <x v="1"/>
  </r>
  <r>
    <s v="Nicola River"/>
    <s v=""/>
    <x v="9"/>
    <x v="14"/>
    <s v="Natural"/>
    <x v="2"/>
    <s v="Whole River"/>
    <n v="20"/>
    <n v="19"/>
    <n v="0.32982195845697326"/>
    <n v="3"/>
    <n v="117"/>
    <n v="0.17094017094017094"/>
    <n v="7.9756263066114638E-4"/>
    <n v="9.095816464237517"/>
    <n v="9.095816464237517"/>
    <n v="23.52342952561337"/>
    <n v="0.53322270139305461"/>
    <n v="57.606837606837608"/>
    <n v="165.28758410399084"/>
    <n v="0.22317527632804576"/>
    <n v="337"/>
    <n v="2628.4786201940346"/>
    <n v="0.15213261260363928"/>
    <x v="1"/>
  </r>
  <r>
    <m/>
    <s v=""/>
    <x v="1"/>
    <x v="15"/>
    <m/>
    <x v="1"/>
    <m/>
    <m/>
    <m/>
    <m/>
    <m/>
    <m/>
    <m/>
    <m/>
    <m/>
    <m/>
    <m/>
    <m/>
    <m/>
    <m/>
    <m/>
    <m/>
    <m/>
    <m/>
    <x v="1"/>
  </r>
  <r>
    <s v="Nicola River"/>
    <n v="2004"/>
    <x v="10"/>
    <x v="45"/>
    <s v="Natural"/>
    <x v="0"/>
    <s v="Whole River"/>
    <n v="62"/>
    <n v="48"/>
    <n v="0.25778910042345166"/>
    <n v="10"/>
    <n v="624"/>
    <n v="9.9358974358974353E-2"/>
    <n v="9.5810080596550422E-5"/>
    <n v="38.791399572649567"/>
    <n v="40.477982162764768"/>
    <n v="149.44276363811824"/>
    <n v="0.31513888651487365"/>
    <n v="186.19871794871793"/>
    <n v="809.81361465893428"/>
    <n v="0.15283254691525766"/>
    <n v="1874"/>
    <n v="48416.666666666664"/>
    <n v="0.1174161555643144"/>
    <x v="0"/>
  </r>
  <r>
    <s v="Nicola River"/>
    <n v="2004"/>
    <x v="10"/>
    <x v="46"/>
    <s v="Natural"/>
    <x v="0"/>
    <s v="Whole River"/>
    <n v="62"/>
    <n v="48"/>
    <n v="0.25778910042345166"/>
    <n v="9"/>
    <n v="624"/>
    <n v="9.9358974358974353E-2"/>
    <n v="9.5810080596550422E-5"/>
    <n v="34.912259615384613"/>
    <n v="36.430183946488292"/>
    <n v="131.33515284204498"/>
    <n v="0.328255894512826"/>
    <n v="186.19871794871793"/>
    <n v="809.81361465893428"/>
    <n v="0.15283254691525766"/>
    <n v="1874"/>
    <n v="48416.666666666664"/>
    <n v="0.1174161555643144"/>
    <x v="0"/>
  </r>
  <r>
    <s v="Nicola River"/>
    <n v="2004"/>
    <x v="10"/>
    <x v="47"/>
    <s v="Natural"/>
    <x v="0"/>
    <s v="Whole River"/>
    <n v="62"/>
    <n v="48"/>
    <n v="0.25778910042345166"/>
    <n v="20"/>
    <n v="624"/>
    <n v="9.9358974358974353E-2"/>
    <n v="9.5810080596550422E-5"/>
    <n v="77.582799145299134"/>
    <n v="80.955964325529536"/>
    <n v="369.18184799315787"/>
    <n v="0.24765934788579944"/>
    <n v="186.19871794871793"/>
    <n v="809.81361465893428"/>
    <n v="0.15283254691525766"/>
    <n v="1874"/>
    <n v="48416.666666666664"/>
    <n v="0.1174161555643144"/>
    <x v="0"/>
  </r>
  <r>
    <s v="Nicola River"/>
    <s v=""/>
    <x v="10"/>
    <x v="13"/>
    <s v="Natural"/>
    <x v="0"/>
    <s v="Whole River"/>
    <n v="62"/>
    <n v="48"/>
    <n v="0.25778910042345166"/>
    <n v="2"/>
    <n v="624"/>
    <n v="9.9358974358974353E-2"/>
    <n v="9.5810080596550422E-5"/>
    <n v="7.7582799145299139"/>
    <m/>
    <n v="24.264847070269941"/>
    <n v="0.63492632594873122"/>
    <n v="186.19871794871793"/>
    <n v="809.81361465893428"/>
    <n v="0.15283254691525766"/>
    <n v="1874"/>
    <n v="48416.666666666664"/>
    <n v="0.1174161555643144"/>
    <x v="1"/>
  </r>
  <r>
    <s v="Nicola River"/>
    <s v=""/>
    <x v="10"/>
    <x v="14"/>
    <s v="Natural"/>
    <x v="0"/>
    <s v="Whole River"/>
    <n v="62"/>
    <n v="48"/>
    <n v="0.25778910042345166"/>
    <n v="7"/>
    <n v="624"/>
    <n v="9.9358974358974353E-2"/>
    <n v="9.5810080596550422E-5"/>
    <n v="27.153979700854698"/>
    <n v="28.334587513935336"/>
    <n v="97.228820871406043"/>
    <n v="0.36313158098261439"/>
    <n v="186.19871794871793"/>
    <n v="809.81361465893428"/>
    <n v="0.15283254691525766"/>
    <n v="1874"/>
    <n v="48416.666666666664"/>
    <n v="0.1174161555643144"/>
    <x v="1"/>
  </r>
  <r>
    <m/>
    <s v=""/>
    <x v="1"/>
    <x v="15"/>
    <m/>
    <x v="1"/>
    <m/>
    <m/>
    <m/>
    <m/>
    <m/>
    <m/>
    <m/>
    <m/>
    <m/>
    <m/>
    <m/>
    <m/>
    <m/>
    <m/>
    <m/>
    <m/>
    <m/>
    <m/>
    <x v="1"/>
  </r>
  <r>
    <s v="Nicola River"/>
    <n v="2004"/>
    <x v="10"/>
    <x v="45"/>
    <s v="Natural"/>
    <x v="2"/>
    <s v="Whole River"/>
    <n v="99"/>
    <n v="91"/>
    <n v="0.29389499170693734"/>
    <n v="27"/>
    <n v="811"/>
    <n v="0.1220715166461159"/>
    <n v="9.0005398255200861E-5"/>
    <n v="91.869547838105163"/>
    <n v="95.001464241676928"/>
    <n v="368.72463128816298"/>
    <n v="0.2090159826099888"/>
    <n v="309.63440197287298"/>
    <n v="1638.3565190310196"/>
    <n v="0.13072390110279808"/>
    <n v="2536.5"/>
    <n v="71517.434210526335"/>
    <n v="0.10543167249387216"/>
    <x v="0"/>
  </r>
  <r>
    <s v="Nicola River"/>
    <n v="2004"/>
    <x v="10"/>
    <x v="46"/>
    <s v="Natural"/>
    <x v="2"/>
    <s v="Whole River"/>
    <n v="99"/>
    <n v="91"/>
    <n v="0.29389499170693734"/>
    <n v="27"/>
    <n v="811"/>
    <n v="0.1220715166461159"/>
    <n v="9.0005398255200861E-5"/>
    <n v="91.869547838105163"/>
    <n v="95.001464241676928"/>
    <n v="368.72463128816298"/>
    <n v="0.2090159826099888"/>
    <n v="309.63440197287298"/>
    <n v="1638.3565190310196"/>
    <n v="0.13072390110279808"/>
    <n v="2536.5"/>
    <n v="71517.434210526335"/>
    <n v="0.10543167249387216"/>
    <x v="0"/>
  </r>
  <r>
    <s v="Nicola River"/>
    <n v="2004"/>
    <x v="10"/>
    <x v="47"/>
    <s v="Natural"/>
    <x v="2"/>
    <s v="Whole River"/>
    <n v="99"/>
    <n v="91"/>
    <n v="0.29389499170693734"/>
    <n v="25"/>
    <n v="811"/>
    <n v="0.1220715166461159"/>
    <n v="9.0005398255200861E-5"/>
    <n v="85.064396146393676"/>
    <n v="87.964318742293457"/>
    <n v="331.51943311435855"/>
    <n v="0.21404578108379047"/>
    <n v="309.63440197287298"/>
    <n v="1638.3565190310196"/>
    <n v="0.13072390110279808"/>
    <n v="2536.5"/>
    <n v="71517.434210526335"/>
    <n v="0.10543167249387216"/>
    <x v="0"/>
  </r>
  <r>
    <s v="Nicola River"/>
    <s v=""/>
    <x v="10"/>
    <x v="13"/>
    <s v="Natural"/>
    <x v="2"/>
    <s v="Whole River"/>
    <n v="99"/>
    <n v="91"/>
    <n v="0.29389499170693734"/>
    <n v="3"/>
    <n v="811"/>
    <n v="0.1220715166461159"/>
    <n v="9.0005398255200861E-5"/>
    <n v="10.207727537567241"/>
    <m/>
    <n v="26.724545443588099"/>
    <n v="0.50643777734436357"/>
    <n v="309.63440197287298"/>
    <n v="1638.3565190310196"/>
    <n v="0.13072390110279808"/>
    <n v="2536.5"/>
    <n v="71517.434210526335"/>
    <n v="0.10543167249387216"/>
    <x v="1"/>
  </r>
  <r>
    <s v="Nicola River"/>
    <s v=""/>
    <x v="10"/>
    <x v="14"/>
    <s v="Natural"/>
    <x v="2"/>
    <s v="Whole River"/>
    <n v="99"/>
    <n v="91"/>
    <n v="0.29389499170693734"/>
    <n v="9"/>
    <n v="811"/>
    <n v="0.1220715166461159"/>
    <n v="9.0005398255200861E-5"/>
    <n v="30.623182612701722"/>
    <n v="31.667154747225645"/>
    <n v="90.85727985542016"/>
    <n v="0.31126446363211652"/>
    <n v="309.63440197287298"/>
    <n v="1638.3565190310196"/>
    <n v="0.13072390110279808"/>
    <n v="2536.5"/>
    <n v="71517.434210526335"/>
    <n v="0.10543167249387216"/>
    <x v="1"/>
  </r>
  <r>
    <m/>
    <s v=""/>
    <x v="1"/>
    <x v="15"/>
    <m/>
    <x v="1"/>
    <m/>
    <m/>
    <m/>
    <m/>
    <m/>
    <m/>
    <m/>
    <m/>
    <m/>
    <m/>
    <m/>
    <m/>
    <m/>
    <m/>
    <m/>
    <m/>
    <m/>
    <m/>
    <x v="1"/>
  </r>
  <r>
    <s v="Nicola River"/>
    <n v="2003"/>
    <x v="11"/>
    <x v="51"/>
    <s v="Natural"/>
    <x v="0"/>
    <s v="Whole River"/>
    <n v="6"/>
    <n v="6"/>
    <n v="0.45749999999999996"/>
    <n v="2"/>
    <n v="183"/>
    <n v="3.2786885245901641E-2"/>
    <n v="9.4525871870671654E-5"/>
    <n v="4.3715846994535523"/>
    <n v="4.3715846994535523"/>
    <n v="7.7597651933715444"/>
    <n v="0.63721412286317125"/>
    <n v="13.114754098360656"/>
    <n v="18.236980535057654"/>
    <n v="0.32562393131050527"/>
    <n v="400"/>
    <n v="3174.8976737619278"/>
    <n v="0.14086557585518206"/>
    <x v="0"/>
  </r>
  <r>
    <s v="Nicola River"/>
    <n v="2003"/>
    <x v="11"/>
    <x v="52"/>
    <s v="Natural"/>
    <x v="0"/>
    <s v="Whole River"/>
    <n v="6"/>
    <n v="6"/>
    <n v="0.45749999999999996"/>
    <n v="0"/>
    <n v="183"/>
    <n v="3.2786885245901641E-2"/>
    <n v="9.4525871870671654E-5"/>
    <n v="0"/>
    <n v="0"/>
    <n v="0"/>
    <s v="NA"/>
    <n v="13.114754098360656"/>
    <n v="18.236980535057654"/>
    <n v="0.32562393131050527"/>
    <n v="400"/>
    <n v="3174.8976737619278"/>
    <n v="0.14086557585518206"/>
    <x v="0"/>
  </r>
  <r>
    <s v="Nicola River"/>
    <n v="2003"/>
    <x v="11"/>
    <x v="53"/>
    <s v="Natural"/>
    <x v="0"/>
    <s v="Whole River"/>
    <n v="6"/>
    <n v="6"/>
    <n v="0.45749999999999996"/>
    <n v="0"/>
    <n v="183"/>
    <n v="3.2786885245901641E-2"/>
    <n v="9.4525871870671654E-5"/>
    <n v="0"/>
    <n v="0"/>
    <n v="0"/>
    <s v="NA"/>
    <n v="13.114754098360656"/>
    <n v="18.236980535057654"/>
    <n v="0.32562393131050527"/>
    <n v="400"/>
    <n v="3174.8976737619278"/>
    <n v="0.14086557585518206"/>
    <x v="0"/>
  </r>
  <r>
    <s v="Nicola River"/>
    <n v="2003"/>
    <x v="11"/>
    <x v="54"/>
    <s v="Natural"/>
    <x v="0"/>
    <s v="Whole River"/>
    <n v="6"/>
    <n v="6"/>
    <n v="0.45749999999999996"/>
    <n v="0"/>
    <n v="183"/>
    <n v="3.2786885245901641E-2"/>
    <n v="9.4525871870671654E-5"/>
    <n v="0"/>
    <n v="0"/>
    <n v="0"/>
    <s v="NA"/>
    <n v="13.114754098360656"/>
    <n v="18.236980535057654"/>
    <n v="0.32562393131050527"/>
    <n v="400"/>
    <n v="3174.8976737619278"/>
    <n v="0.14086557585518206"/>
    <x v="0"/>
  </r>
  <r>
    <s v="Nicola River"/>
    <n v="2003"/>
    <x v="11"/>
    <x v="55"/>
    <s v="Natural"/>
    <x v="0"/>
    <s v="Whole River"/>
    <n v="6"/>
    <n v="6"/>
    <n v="0.45749999999999996"/>
    <n v="1"/>
    <n v="183"/>
    <n v="3.2786885245901641E-2"/>
    <n v="9.4525871870671654E-5"/>
    <n v="2.1857923497267762"/>
    <n v="2.1857923497267762"/>
    <n v="3.3732998040452813"/>
    <n v="0.84026944018597538"/>
    <n v="13.114754098360656"/>
    <n v="18.236980535057654"/>
    <n v="0.32562393131050527"/>
    <n v="400"/>
    <n v="3174.8976737619278"/>
    <n v="0.14086557585518206"/>
    <x v="0"/>
  </r>
  <r>
    <s v="Nicola River"/>
    <n v="2004"/>
    <x v="11"/>
    <x v="45"/>
    <s v="Natural"/>
    <x v="0"/>
    <s v="Whole River"/>
    <n v="6"/>
    <n v="6"/>
    <n v="0.45749999999999996"/>
    <n v="1"/>
    <n v="183"/>
    <n v="3.2786885245901641E-2"/>
    <n v="9.4525871870671654E-5"/>
    <n v="2.1857923497267762"/>
    <n v="2.1857923497267762"/>
    <n v="3.3732998040452813"/>
    <n v="0.84026944018597538"/>
    <n v="13.114754098360656"/>
    <n v="18.236980535057654"/>
    <n v="0.32562393131050527"/>
    <n v="400"/>
    <n v="3174.8976737619278"/>
    <n v="0.14086557585518206"/>
    <x v="0"/>
  </r>
  <r>
    <s v="Nicola River"/>
    <n v="2004"/>
    <x v="11"/>
    <x v="46"/>
    <s v="Natural"/>
    <x v="0"/>
    <s v="Whole River"/>
    <n v="6"/>
    <n v="6"/>
    <n v="0.45749999999999996"/>
    <n v="1"/>
    <n v="183"/>
    <n v="3.2786885245901641E-2"/>
    <n v="9.4525871870671654E-5"/>
    <n v="2.1857923497267762"/>
    <n v="2.1857923497267762"/>
    <n v="3.3732998040452813"/>
    <n v="0.84026944018597538"/>
    <n v="13.114754098360656"/>
    <n v="18.236980535057654"/>
    <n v="0.32562393131050527"/>
    <n v="400"/>
    <n v="3174.8976737619278"/>
    <n v="0.14086557585518206"/>
    <x v="0"/>
  </r>
  <r>
    <s v="Nicola River"/>
    <n v="2002"/>
    <x v="11"/>
    <x v="56"/>
    <s v="Natural"/>
    <x v="0"/>
    <s v="Whole River"/>
    <n v="6"/>
    <n v="6"/>
    <n v="0.45749999999999996"/>
    <n v="0"/>
    <n v="183"/>
    <n v="3.2786885245901641E-2"/>
    <n v="9.4525871870671654E-5"/>
    <n v="0"/>
    <n v="0"/>
    <n v="0"/>
    <s v="NA"/>
    <n v="13.114754098360656"/>
    <n v="18.236980535057654"/>
    <n v="0.32562393131050527"/>
    <n v="400"/>
    <n v="3174.8976737619278"/>
    <n v="0.14086557585518206"/>
    <x v="0"/>
  </r>
  <r>
    <s v="Nicola River"/>
    <n v="2002"/>
    <x v="11"/>
    <x v="57"/>
    <s v="Natural"/>
    <x v="0"/>
    <s v="Whole River"/>
    <n v="6"/>
    <n v="6"/>
    <n v="0.45749999999999996"/>
    <n v="1"/>
    <n v="183"/>
    <n v="3.2786885245901641E-2"/>
    <n v="9.4525871870671654E-5"/>
    <n v="2.1857923497267762"/>
    <n v="2.1857923497267762"/>
    <n v="3.3732998040452813"/>
    <n v="0.84026944018597538"/>
    <n v="13.114754098360656"/>
    <n v="18.236980535057654"/>
    <n v="0.32562393131050527"/>
    <n v="400"/>
    <n v="3174.8976737619278"/>
    <n v="0.14086557585518206"/>
    <x v="0"/>
  </r>
  <r>
    <m/>
    <s v=""/>
    <x v="1"/>
    <x v="15"/>
    <m/>
    <x v="1"/>
    <m/>
    <m/>
    <m/>
    <m/>
    <m/>
    <m/>
    <m/>
    <m/>
    <m/>
    <m/>
    <m/>
    <m/>
    <m/>
    <m/>
    <m/>
    <m/>
    <m/>
    <m/>
    <x v="1"/>
  </r>
  <r>
    <s v="Nicola River"/>
    <n v="2003"/>
    <x v="11"/>
    <x v="51"/>
    <s v="Natural"/>
    <x v="2"/>
    <s v="Whole River"/>
    <n v="13"/>
    <n v="13"/>
    <n v="0.32950819672131149"/>
    <n v="1"/>
    <n v="201"/>
    <n v="6.4676616915422883E-2"/>
    <n v="2.0280215430473436E-4"/>
    <n v="3.0348258706467659"/>
    <n v="3.0348258706467659"/>
    <n v="7.1724443679866701"/>
    <n v="0.88246972842301341"/>
    <n v="39.452736318407958"/>
    <n v="100.87464481327474"/>
    <n v="0.25457390205031782"/>
    <n v="610"/>
    <n v="6384.4940935223804"/>
    <n v="0.13098857264557787"/>
    <x v="0"/>
  </r>
  <r>
    <s v="Nicola River"/>
    <n v="2003"/>
    <x v="11"/>
    <x v="52"/>
    <s v="Natural"/>
    <x v="2"/>
    <s v="Whole River"/>
    <n v="13"/>
    <n v="13"/>
    <n v="0.32950819672131149"/>
    <n v="1"/>
    <n v="201"/>
    <n v="6.4676616915422883E-2"/>
    <n v="2.0280215430473436E-4"/>
    <n v="3.0348258706467659"/>
    <n v="3.0348258706467659"/>
    <n v="7.1724443679866701"/>
    <n v="0.88246972842301341"/>
    <n v="39.452736318407958"/>
    <n v="100.87464481327474"/>
    <n v="0.25457390205031782"/>
    <n v="610"/>
    <n v="6384.4940935223804"/>
    <n v="0.13098857264557787"/>
    <x v="0"/>
  </r>
  <r>
    <s v="Nicola River"/>
    <n v="2003"/>
    <x v="11"/>
    <x v="53"/>
    <s v="Natural"/>
    <x v="2"/>
    <s v="Whole River"/>
    <n v="13"/>
    <n v="13"/>
    <n v="0.32950819672131149"/>
    <n v="3"/>
    <n v="201"/>
    <n v="6.4676616915422883E-2"/>
    <n v="2.0280215430473436E-4"/>
    <n v="9.1044776119402968"/>
    <n v="9.1044776119402968"/>
    <n v="25.098681440525976"/>
    <n v="0.55026313850533881"/>
    <n v="39.452736318407958"/>
    <n v="100.87464481327474"/>
    <n v="0.25457390205031782"/>
    <n v="610"/>
    <n v="6384.4940935223804"/>
    <n v="0.13098857264557787"/>
    <x v="0"/>
  </r>
  <r>
    <s v="Nicola River"/>
    <n v="2003"/>
    <x v="11"/>
    <x v="54"/>
    <s v="Natural"/>
    <x v="2"/>
    <s v="Whole River"/>
    <n v="13"/>
    <n v="13"/>
    <n v="0.32950819672131149"/>
    <n v="1"/>
    <n v="201"/>
    <n v="6.4676616915422883E-2"/>
    <n v="2.0280215430473436E-4"/>
    <n v="3.0348258706467659"/>
    <n v="3.0348258706467659"/>
    <n v="7.1724443679866701"/>
    <n v="0.88246972842301341"/>
    <n v="39.452736318407958"/>
    <n v="100.87464481327474"/>
    <n v="0.25457390205031782"/>
    <n v="610"/>
    <n v="6384.4940935223804"/>
    <n v="0.13098857264557787"/>
    <x v="0"/>
  </r>
  <r>
    <s v="Nicola River"/>
    <n v="2003"/>
    <x v="11"/>
    <x v="55"/>
    <s v="Natural"/>
    <x v="2"/>
    <s v="Whole River"/>
    <n v="13"/>
    <n v="13"/>
    <n v="0.32950819672131149"/>
    <n v="0"/>
    <n v="201"/>
    <n v="6.4676616915422883E-2"/>
    <n v="2.0280215430473436E-4"/>
    <n v="0"/>
    <n v="0"/>
    <n v="0"/>
    <s v="NA"/>
    <n v="39.452736318407958"/>
    <n v="100.87464481327474"/>
    <n v="0.25457390205031782"/>
    <n v="610"/>
    <n v="6384.4940935223804"/>
    <n v="0.13098857264557787"/>
    <x v="0"/>
  </r>
  <r>
    <s v="Nicola River"/>
    <n v="2004"/>
    <x v="11"/>
    <x v="45"/>
    <s v="Natural"/>
    <x v="2"/>
    <s v="Whole River"/>
    <n v="13"/>
    <n v="13"/>
    <n v="0.32950819672131149"/>
    <n v="1"/>
    <n v="201"/>
    <n v="6.4676616915422883E-2"/>
    <n v="2.0280215430473436E-4"/>
    <n v="3.0348258706467659"/>
    <n v="3.0348258706467659"/>
    <n v="7.1724443679866701"/>
    <n v="0.88246972842301341"/>
    <n v="39.452736318407958"/>
    <n v="100.87464481327474"/>
    <n v="0.25457390205031782"/>
    <n v="610"/>
    <n v="6384.4940935223804"/>
    <n v="0.13098857264557787"/>
    <x v="0"/>
  </r>
  <r>
    <s v="Nicola River"/>
    <n v="2004"/>
    <x v="11"/>
    <x v="46"/>
    <s v="Natural"/>
    <x v="2"/>
    <s v="Whole River"/>
    <n v="13"/>
    <n v="13"/>
    <n v="0.32950819672131149"/>
    <n v="0"/>
    <n v="201"/>
    <n v="6.4676616915422883E-2"/>
    <n v="2.0280215430473436E-4"/>
    <n v="0"/>
    <n v="0"/>
    <n v="0"/>
    <s v="NA"/>
    <n v="39.452736318407958"/>
    <n v="100.87464481327474"/>
    <n v="0.25457390205031782"/>
    <n v="610"/>
    <n v="6384.4940935223804"/>
    <n v="0.13098857264557787"/>
    <x v="0"/>
  </r>
  <r>
    <s v="Nicola River"/>
    <n v="2002"/>
    <x v="11"/>
    <x v="56"/>
    <s v="Natural"/>
    <x v="2"/>
    <s v="Whole River"/>
    <n v="13"/>
    <n v="13"/>
    <n v="0.32950819672131149"/>
    <n v="4"/>
    <n v="201"/>
    <n v="6.4676616915422883E-2"/>
    <n v="2.0280215430473436E-4"/>
    <n v="12.139303482587064"/>
    <n v="12.139303482587064"/>
    <n v="35.852474145078617"/>
    <n v="0.49324852670797753"/>
    <n v="39.452736318407958"/>
    <n v="100.87464481327474"/>
    <n v="0.25457390205031782"/>
    <n v="610"/>
    <n v="6384.4940935223804"/>
    <n v="0.13098857264557787"/>
    <x v="0"/>
  </r>
  <r>
    <s v="Nicola River"/>
    <n v="2002"/>
    <x v="11"/>
    <x v="57"/>
    <s v="Natural"/>
    <x v="2"/>
    <s v="Whole River"/>
    <n v="13"/>
    <n v="13"/>
    <n v="0.32950819672131149"/>
    <n v="2"/>
    <n v="201"/>
    <n v="6.4676616915422883E-2"/>
    <n v="2.0280215430473436E-4"/>
    <n v="6.0696517412935318"/>
    <n v="6.0696517412935318"/>
    <n v="15.538671514828662"/>
    <n v="0.64944618452498115"/>
    <n v="39.452736318407958"/>
    <n v="100.87464481327474"/>
    <n v="0.25457390205031782"/>
    <n v="610"/>
    <n v="6384.4940935223804"/>
    <n v="0.13098857264557787"/>
    <x v="0"/>
  </r>
  <r>
    <m/>
    <s v=""/>
    <x v="1"/>
    <x v="15"/>
    <m/>
    <x v="1"/>
    <m/>
    <m/>
    <m/>
    <m/>
    <m/>
    <m/>
    <m/>
    <m/>
    <m/>
    <m/>
    <m/>
    <m/>
    <m/>
    <m/>
    <m/>
    <m/>
    <m/>
    <m/>
    <x v="1"/>
  </r>
  <r>
    <s v="Nicola River"/>
    <n v="2001"/>
    <x v="12"/>
    <x v="58"/>
    <s v="Natural"/>
    <x v="0"/>
    <s v="Whole River"/>
    <n v="44"/>
    <n v="33"/>
    <n v="0.24406897831930394"/>
    <n v="1"/>
    <n v="684"/>
    <n v="6.4327485380116955E-2"/>
    <n v="5.944697900367337E-5"/>
    <n v="4.0972023846953096"/>
    <n v="4.0972023846953096"/>
    <n v="13.395605027998212"/>
    <n v="0.89329262829595735"/>
    <n v="135.20767869494523"/>
    <n v="437.68854519813544"/>
    <n v="0.15473238999512001"/>
    <n v="2101.8648233486942"/>
    <n v="42922.199837605469"/>
    <n v="9.856805892195257E-2"/>
    <x v="0"/>
  </r>
  <r>
    <s v="Nicola River"/>
    <n v="2001"/>
    <x v="12"/>
    <x v="59"/>
    <s v="Natural"/>
    <x v="0"/>
    <s v="Whole River"/>
    <n v="44"/>
    <n v="33"/>
    <n v="0.24406897831930394"/>
    <n v="2"/>
    <n v="684"/>
    <n v="6.4327485380116955E-2"/>
    <n v="5.944697900367337E-5"/>
    <n v="8.1944047693906192"/>
    <n v="8.1944047693906192"/>
    <n v="27.595045768022384"/>
    <n v="0.6410592142234216"/>
    <n v="135.20767869494523"/>
    <n v="437.68854519813544"/>
    <n v="0.15473238999512001"/>
    <n v="2101.8648233486942"/>
    <n v="42922.199837605469"/>
    <n v="9.856805892195257E-2"/>
    <x v="0"/>
  </r>
  <r>
    <s v="Nicola River"/>
    <n v="2001"/>
    <x v="12"/>
    <x v="60"/>
    <s v="Natural"/>
    <x v="0"/>
    <s v="Whole River"/>
    <n v="44"/>
    <n v="33"/>
    <n v="0.24406897831930394"/>
    <n v="1"/>
    <n v="684"/>
    <n v="6.4327485380116955E-2"/>
    <n v="5.944697900367337E-5"/>
    <n v="4.0972023846953096"/>
    <n v="4.0972023846953096"/>
    <n v="13.395605027998212"/>
    <n v="0.89329262829595735"/>
    <n v="135.20767869494523"/>
    <n v="437.68854519813544"/>
    <n v="0.15473238999512001"/>
    <n v="2101.8648233486942"/>
    <n v="42922.199837605469"/>
    <n v="9.856805892195257E-2"/>
    <x v="0"/>
  </r>
  <r>
    <s v="Nicola River"/>
    <n v="2002"/>
    <x v="12"/>
    <x v="56"/>
    <s v="Natural"/>
    <x v="0"/>
    <s v="Whole River"/>
    <n v="44"/>
    <n v="33"/>
    <n v="0.24406897831930394"/>
    <n v="17"/>
    <n v="684"/>
    <n v="6.4327485380116955E-2"/>
    <n v="5.944697900367337E-5"/>
    <n v="69.652440539820262"/>
    <n v="69.652440539820262"/>
    <n v="337.04694231150017"/>
    <n v="0.26357781750652265"/>
    <n v="135.20767869494523"/>
    <n v="437.68854519813544"/>
    <n v="0.15473238999512001"/>
    <n v="2101.8648233486942"/>
    <n v="42922.199837605469"/>
    <n v="9.856805892195257E-2"/>
    <x v="0"/>
  </r>
  <r>
    <s v="Nicola River"/>
    <n v="2002"/>
    <x v="12"/>
    <x v="57"/>
    <s v="Natural"/>
    <x v="0"/>
    <s v="Whole River"/>
    <n v="44"/>
    <n v="33"/>
    <n v="0.24406897831930394"/>
    <n v="10"/>
    <n v="684"/>
    <n v="6.4327485380116955E-2"/>
    <n v="5.944697900367337E-5"/>
    <n v="40.972023846953093"/>
    <n v="40.972023846953093"/>
    <n v="170.12865732115029"/>
    <n v="0.31834740966282676"/>
    <n v="135.20767869494523"/>
    <n v="437.68854519813544"/>
    <n v="0.15473238999512001"/>
    <n v="2101.8648233486942"/>
    <n v="42922.199837605469"/>
    <n v="9.856805892195257E-2"/>
    <x v="0"/>
  </r>
  <r>
    <s v="Nicola River"/>
    <s v=""/>
    <x v="12"/>
    <x v="14"/>
    <s v="Natural"/>
    <x v="0"/>
    <s v="Whole River"/>
    <n v="44"/>
    <n v="33"/>
    <n v="0.24406897831930394"/>
    <n v="2"/>
    <n v="684"/>
    <n v="6.4327485380116955E-2"/>
    <n v="5.944697900367337E-5"/>
    <n v="8.1944047693906192"/>
    <n v="8.1944047693906192"/>
    <n v="27.595045768022384"/>
    <n v="0.6410592142234216"/>
    <n v="135.20767869494523"/>
    <n v="437.68854519813544"/>
    <n v="0.15473238999512001"/>
    <n v="2101.8648233486942"/>
    <n v="42922.199837605469"/>
    <n v="9.856805892195257E-2"/>
    <x v="1"/>
  </r>
  <r>
    <m/>
    <s v=""/>
    <x v="1"/>
    <x v="15"/>
    <m/>
    <x v="1"/>
    <m/>
    <m/>
    <m/>
    <m/>
    <m/>
    <m/>
    <m/>
    <m/>
    <m/>
    <m/>
    <m/>
    <m/>
    <m/>
    <m/>
    <m/>
    <m/>
    <m/>
    <m/>
    <x v="1"/>
  </r>
  <r>
    <s v="Nicola River"/>
    <n v="2001"/>
    <x v="12"/>
    <x v="58"/>
    <s v="Natural"/>
    <x v="2"/>
    <s v="Whole River"/>
    <n v="66"/>
    <n v="55"/>
    <n v="0.30054644808743169"/>
    <n v="1"/>
    <n v="1074"/>
    <n v="6.1452513966480445E-2"/>
    <n v="3.4410660060428695E-5"/>
    <n v="3.3272727272727272"/>
    <n v="3.3272727272727272"/>
    <n v="8.016519764405226"/>
    <n v="0.85095096198860476"/>
    <n v="183"/>
    <n v="486.02227839428537"/>
    <n v="0.12046946974591007"/>
    <n v="2984.7611625454124"/>
    <n v="47959.534656852578"/>
    <n v="7.3371584028312925E-2"/>
    <x v="0"/>
  </r>
  <r>
    <s v="Nicola River"/>
    <n v="2001"/>
    <x v="12"/>
    <x v="59"/>
    <s v="Natural"/>
    <x v="2"/>
    <s v="Whole River"/>
    <n v="66"/>
    <n v="55"/>
    <n v="0.30054644808743169"/>
    <n v="3"/>
    <n v="1074"/>
    <n v="6.1452513966480445E-2"/>
    <n v="3.4410660060428695E-5"/>
    <n v="9.9818181818181806"/>
    <n v="9.9818181818181806"/>
    <n v="25.01357042391508"/>
    <n v="0.50104667979176454"/>
    <n v="183"/>
    <n v="486.02227839428537"/>
    <n v="0.12046946974591007"/>
    <n v="2984.7611625454124"/>
    <n v="47959.534656852578"/>
    <n v="7.3371584028312925E-2"/>
    <x v="0"/>
  </r>
  <r>
    <s v="Nicola River"/>
    <n v="2001"/>
    <x v="12"/>
    <x v="60"/>
    <s v="Natural"/>
    <x v="2"/>
    <s v="Whole River"/>
    <n v="66"/>
    <n v="55"/>
    <n v="0.30054644808743169"/>
    <n v="2"/>
    <n v="1074"/>
    <n v="6.1452513966480445E-2"/>
    <n v="3.4410660060428695E-5"/>
    <n v="6.6545454545454543"/>
    <n v="6.6545454545454543"/>
    <n v="16.354376572376921"/>
    <n v="0.60771310371350085"/>
    <n v="183"/>
    <n v="486.02227839428537"/>
    <n v="0.12046946974591007"/>
    <n v="2984.7611625454124"/>
    <n v="47959.534656852578"/>
    <n v="7.3371584028312925E-2"/>
    <x v="0"/>
  </r>
  <r>
    <s v="Nicola River"/>
    <n v="2002"/>
    <x v="12"/>
    <x v="56"/>
    <s v="Natural"/>
    <x v="2"/>
    <s v="Whole River"/>
    <n v="66"/>
    <n v="55"/>
    <n v="0.30054644808743169"/>
    <n v="20"/>
    <n v="1074"/>
    <n v="6.1452513966480445E-2"/>
    <n v="3.4410660060428695E-5"/>
    <n v="66.545454545454547"/>
    <n v="66.545454545454547"/>
    <n v="221.38443356573373"/>
    <n v="0.22359142530357526"/>
    <n v="183"/>
    <n v="486.02227839428537"/>
    <n v="0.12046946974591007"/>
    <n v="2984.7611625454124"/>
    <n v="47959.534656852578"/>
    <n v="7.3371584028312925E-2"/>
    <x v="0"/>
  </r>
  <r>
    <s v="Nicola River"/>
    <n v="2002"/>
    <x v="12"/>
    <x v="57"/>
    <s v="Natural"/>
    <x v="2"/>
    <s v="Whole River"/>
    <n v="66"/>
    <n v="55"/>
    <n v="0.30054644808743169"/>
    <n v="21"/>
    <n v="1074"/>
    <n v="6.1452513966480445E-2"/>
    <n v="3.4410660060428695E-5"/>
    <n v="69.872727272727275"/>
    <n v="69.872727272727275"/>
    <n v="235.82769420146838"/>
    <n v="0.21978077849644226"/>
    <n v="183"/>
    <n v="486.02227839428537"/>
    <n v="0.12046946974591007"/>
    <n v="2984.7611625454124"/>
    <n v="47959.534656852578"/>
    <n v="7.3371584028312925E-2"/>
    <x v="0"/>
  </r>
  <r>
    <s v="Nicola River"/>
    <s v=""/>
    <x v="12"/>
    <x v="14"/>
    <s v="Natural"/>
    <x v="2"/>
    <s v="Whole River"/>
    <n v="66"/>
    <n v="55"/>
    <n v="0.30054644808743169"/>
    <n v="8"/>
    <n v="1074"/>
    <n v="6.1452513966480445E-2"/>
    <n v="3.4410660060428695E-5"/>
    <n v="26.618181818181817"/>
    <n v="26.618181818181817"/>
    <n v="73.129595335102948"/>
    <n v="0.32126853870542565"/>
    <n v="183"/>
    <n v="486.02227839428537"/>
    <n v="0.12046946974591007"/>
    <n v="2984.7611625454124"/>
    <n v="47959.534656852578"/>
    <n v="7.3371584028312925E-2"/>
    <x v="1"/>
  </r>
  <r>
    <m/>
    <s v=""/>
    <x v="1"/>
    <x v="15"/>
    <m/>
    <x v="1"/>
    <m/>
    <m/>
    <m/>
    <m/>
    <m/>
    <m/>
    <m/>
    <m/>
    <m/>
    <m/>
    <m/>
    <m/>
    <m/>
    <m/>
    <m/>
    <m/>
    <m/>
    <m/>
    <x v="1"/>
  </r>
  <r>
    <s v="Nicola River"/>
    <n v="2000"/>
    <x v="13"/>
    <x v="61"/>
    <s v="Natural"/>
    <x v="0"/>
    <s v="Whole River"/>
    <n v="25"/>
    <n v="19"/>
    <n v="0.22358839050131923"/>
    <n v="0"/>
    <n v="446"/>
    <n v="5.6053811659192827E-2"/>
    <n v="8.3922217822930497E-5"/>
    <n v="0"/>
    <n v="0"/>
    <n v="0"/>
    <s v="NA"/>
    <n v="84.97757847533633"/>
    <n v="289.54336916519702"/>
    <n v="0.20024074875313302"/>
    <n v="1516"/>
    <n v="31610.604229736982"/>
    <n v="0.11727817451905066"/>
    <x v="0"/>
  </r>
  <r>
    <s v="Nicola River"/>
    <n v="2001"/>
    <x v="13"/>
    <x v="58"/>
    <s v="Natural"/>
    <x v="0"/>
    <s v="Whole River"/>
    <n v="25"/>
    <n v="19"/>
    <n v="0.22358839050131923"/>
    <n v="4"/>
    <n v="446"/>
    <n v="5.6053811659192827E-2"/>
    <n v="8.3922217822930497E-5"/>
    <n v="17.890016521123439"/>
    <n v="17.890016521123439"/>
    <n v="77.447015650244495"/>
    <n v="0.49191674010320052"/>
    <n v="84.97757847533633"/>
    <n v="289.54336916519702"/>
    <n v="0.20024074875313302"/>
    <n v="1516"/>
    <n v="31610.604229736982"/>
    <n v="0.11727817451905066"/>
    <x v="0"/>
  </r>
  <r>
    <s v="Nicola River"/>
    <n v="2001"/>
    <x v="13"/>
    <x v="59"/>
    <s v="Natural"/>
    <x v="0"/>
    <s v="Whole River"/>
    <n v="25"/>
    <n v="19"/>
    <n v="0.22358839050131923"/>
    <n v="7"/>
    <n v="446"/>
    <n v="5.6053811659192827E-2"/>
    <n v="8.3922217822930497E-5"/>
    <n v="31.307528911966017"/>
    <n v="31.307528911966017"/>
    <n v="152.37552046955983"/>
    <n v="0.39428368850698009"/>
    <n v="84.97757847533633"/>
    <n v="289.54336916519702"/>
    <n v="0.20024074875313302"/>
    <n v="1516"/>
    <n v="31610.604229736982"/>
    <n v="0.11727817451905066"/>
    <x v="0"/>
  </r>
  <r>
    <s v="Nicola River"/>
    <n v="2001"/>
    <x v="13"/>
    <x v="60"/>
    <s v="Natural"/>
    <x v="0"/>
    <s v="Whole River"/>
    <n v="25"/>
    <n v="19"/>
    <n v="0.22358839050131923"/>
    <n v="6"/>
    <n v="446"/>
    <n v="5.6053811659192827E-2"/>
    <n v="8.3922217822930497E-5"/>
    <n v="26.835024781685156"/>
    <n v="26.835024781685156"/>
    <n v="125.79523380772787"/>
    <n v="0.41795554622022302"/>
    <n v="84.97757847533633"/>
    <n v="289.54336916519702"/>
    <n v="0.20024074875313302"/>
    <n v="1516"/>
    <n v="31610.604229736982"/>
    <n v="0.11727817451905066"/>
    <x v="0"/>
  </r>
  <r>
    <s v="Nicola River"/>
    <n v="2002"/>
    <x v="13"/>
    <x v="56"/>
    <s v="Natural"/>
    <x v="0"/>
    <s v="Whole River"/>
    <n v="25"/>
    <n v="19"/>
    <n v="0.22358839050131923"/>
    <n v="0"/>
    <n v="446"/>
    <n v="5.6053811659192827E-2"/>
    <n v="8.3922217822930497E-5"/>
    <n v="0"/>
    <n v="0"/>
    <n v="0"/>
    <s v="NA"/>
    <n v="84.97757847533633"/>
    <n v="289.54336916519702"/>
    <n v="0.20024074875313302"/>
    <n v="1516"/>
    <n v="31610.604229736982"/>
    <n v="0.11727817451905066"/>
    <x v="0"/>
  </r>
  <r>
    <s v="Nicola River"/>
    <s v=""/>
    <x v="13"/>
    <x v="13"/>
    <s v="Natural"/>
    <x v="0"/>
    <s v="Whole River"/>
    <n v="25"/>
    <n v="19"/>
    <n v="0.22358839050131923"/>
    <n v="0"/>
    <n v="446"/>
    <n v="5.6053811659192827E-2"/>
    <n v="8.3922217822930497E-5"/>
    <n v="0"/>
    <m/>
    <n v="0"/>
    <s v="NA"/>
    <n v="84.97757847533633"/>
    <n v="289.54336916519702"/>
    <n v="0.20024074875313302"/>
    <n v="1516"/>
    <n v="31610.604229736982"/>
    <n v="0.11727817451905066"/>
    <x v="1"/>
  </r>
  <r>
    <s v="Nicola River"/>
    <s v=""/>
    <x v="13"/>
    <x v="14"/>
    <s v="Natural"/>
    <x v="0"/>
    <s v="Whole River"/>
    <n v="25"/>
    <n v="19"/>
    <n v="0.22358839050131923"/>
    <n v="2"/>
    <n v="446"/>
    <n v="5.6053811659192827E-2"/>
    <n v="8.3922217822930497E-5"/>
    <n v="8.9450082605617194"/>
    <n v="8.9450082605617194"/>
    <n v="35.515271047668541"/>
    <n v="0.66623404365605943"/>
    <n v="84.97757847533633"/>
    <n v="289.54336916519702"/>
    <n v="0.20024074875313302"/>
    <n v="1516"/>
    <n v="31610.604229736982"/>
    <n v="0.11727817451905066"/>
    <x v="1"/>
  </r>
  <r>
    <m/>
    <s v=""/>
    <x v="1"/>
    <x v="15"/>
    <m/>
    <x v="1"/>
    <m/>
    <m/>
    <m/>
    <m/>
    <m/>
    <m/>
    <m/>
    <m/>
    <m/>
    <m/>
    <m/>
    <m/>
    <m/>
    <m/>
    <m/>
    <m/>
    <m/>
    <m/>
    <x v="1"/>
  </r>
  <r>
    <s v="Nicola River"/>
    <n v="2000"/>
    <x v="13"/>
    <x v="61"/>
    <s v="Natural"/>
    <x v="2"/>
    <s v="Whole River"/>
    <n v="59"/>
    <n v="32"/>
    <n v="0.18856282033589489"/>
    <n v="1"/>
    <n v="602"/>
    <n v="9.8006644518272429E-2"/>
    <n v="9.5952567144856976E-5"/>
    <n v="5.3032723960039307"/>
    <n v="5.4743456991008319"/>
    <n v="23.733753953669595"/>
    <n v="0.91862716343797868"/>
    <n v="169.70471667212578"/>
    <n v="515.73641735256774"/>
    <n v="0.13381967984102075"/>
    <n v="1731.5633802816901"/>
    <n v="23980.683594524897"/>
    <n v="8.9431885446305814E-2"/>
    <x v="0"/>
  </r>
  <r>
    <s v="Nicola River"/>
    <n v="2001"/>
    <x v="13"/>
    <x v="58"/>
    <s v="Natural"/>
    <x v="2"/>
    <s v="Whole River"/>
    <n v="59"/>
    <n v="32"/>
    <n v="0.18856282033589489"/>
    <n v="11"/>
    <n v="602"/>
    <n v="9.8006644518272429E-2"/>
    <n v="9.5952567144856976E-5"/>
    <n v="58.335996356043239"/>
    <n v="60.217802690109153"/>
    <n v="316.47266644816096"/>
    <n v="0.30495199809055495"/>
    <n v="169.70471667212578"/>
    <n v="515.73641735256774"/>
    <n v="0.13381967984102075"/>
    <n v="1731.5633802816901"/>
    <n v="23980.683594524897"/>
    <n v="8.9431885446305814E-2"/>
    <x v="0"/>
  </r>
  <r>
    <s v="Nicola River"/>
    <n v="2001"/>
    <x v="13"/>
    <x v="59"/>
    <s v="Natural"/>
    <x v="2"/>
    <s v="Whole River"/>
    <n v="59"/>
    <n v="32"/>
    <n v="0.18856282033589489"/>
    <n v="2"/>
    <n v="602"/>
    <n v="9.8006644518272429E-2"/>
    <n v="9.5952567144856976E-5"/>
    <n v="10.606544792007861"/>
    <n v="10.948691398201664"/>
    <n v="48.474805597480923"/>
    <n v="0.65642348073437318"/>
    <n v="169.70471667212578"/>
    <n v="515.73641735256774"/>
    <n v="0.13381967984102075"/>
    <n v="1731.5633802816901"/>
    <n v="23980.683594524897"/>
    <n v="8.9431885446305814E-2"/>
    <x v="0"/>
  </r>
  <r>
    <s v="Nicola River"/>
    <n v="2001"/>
    <x v="13"/>
    <x v="60"/>
    <s v="Natural"/>
    <x v="2"/>
    <s v="Whole River"/>
    <n v="59"/>
    <n v="32"/>
    <n v="0.18856282033589489"/>
    <n v="10"/>
    <n v="602"/>
    <n v="9.8006644518272429E-2"/>
    <n v="9.5952567144856976E-5"/>
    <n v="53.032723960039306"/>
    <n v="54.743456991008316"/>
    <n v="282.66593559307398"/>
    <n v="0.31702448262253924"/>
    <n v="169.70471667212578"/>
    <n v="515.73641735256774"/>
    <n v="0.13381967984102075"/>
    <n v="1731.5633802816901"/>
    <n v="23980.683594524897"/>
    <n v="8.9431885446305814E-2"/>
    <x v="0"/>
  </r>
  <r>
    <s v="Nicola River"/>
    <n v="2002"/>
    <x v="13"/>
    <x v="56"/>
    <s v="Natural"/>
    <x v="2"/>
    <s v="Whole River"/>
    <n v="59"/>
    <n v="32"/>
    <n v="0.18856282033589489"/>
    <n v="1"/>
    <n v="602"/>
    <n v="9.8006644518272429E-2"/>
    <n v="9.5952567144856976E-5"/>
    <n v="5.3032723960039307"/>
    <n v="5.4743456991008319"/>
    <n v="23.733753953669595"/>
    <n v="0.91862716343797868"/>
    <n v="169.70471667212578"/>
    <n v="515.73641735256774"/>
    <n v="0.13381967984102075"/>
    <n v="1731.5633802816901"/>
    <n v="23980.683594524897"/>
    <n v="8.9431885446305814E-2"/>
    <x v="0"/>
  </r>
  <r>
    <s v="Nicola River"/>
    <s v=""/>
    <x v="13"/>
    <x v="13"/>
    <s v="Natural"/>
    <x v="2"/>
    <s v="Whole River"/>
    <n v="59"/>
    <n v="32"/>
    <n v="0.18856282033589489"/>
    <n v="1"/>
    <n v="602"/>
    <n v="9.8006644518272429E-2"/>
    <n v="9.5952567144856976E-5"/>
    <n v="5.3032723960039307"/>
    <m/>
    <n v="23.733753953669595"/>
    <n v="0.91862716343797868"/>
    <n v="169.70471667212578"/>
    <n v="515.73641735256774"/>
    <n v="0.13381967984102075"/>
    <n v="1731.5633802816901"/>
    <n v="23980.683594524897"/>
    <n v="8.9431885446305814E-2"/>
    <x v="1"/>
  </r>
  <r>
    <s v="Nicola River"/>
    <s v=""/>
    <x v="13"/>
    <x v="14"/>
    <s v="Natural"/>
    <x v="2"/>
    <s v="Whole River"/>
    <n v="59"/>
    <n v="32"/>
    <n v="0.18856282033589489"/>
    <n v="6"/>
    <n v="602"/>
    <n v="9.8006644518272429E-2"/>
    <n v="9.5952567144856976E-5"/>
    <n v="31.819634376023586"/>
    <n v="32.846074194604995"/>
    <n v="157.51198907414363"/>
    <n v="0.39442244674330962"/>
    <n v="169.70471667212578"/>
    <n v="515.73641735256774"/>
    <n v="0.13381967984102075"/>
    <n v="1731.5633802816901"/>
    <n v="23980.683594524897"/>
    <n v="8.9431885446305814E-2"/>
    <x v="1"/>
  </r>
  <r>
    <m/>
    <s v=""/>
    <x v="1"/>
    <x v="15"/>
    <m/>
    <x v="1"/>
    <m/>
    <m/>
    <m/>
    <m/>
    <m/>
    <m/>
    <m/>
    <m/>
    <m/>
    <m/>
    <m/>
    <m/>
    <m/>
    <m/>
    <m/>
    <m/>
    <m/>
    <m/>
    <x v="1"/>
  </r>
  <r>
    <s v="Nicola River"/>
    <n v="1999"/>
    <x v="14"/>
    <x v="62"/>
    <s v="Natural"/>
    <x v="0"/>
    <s v="Whole River"/>
    <n v="37"/>
    <n v="20"/>
    <n v="0.17902770294084636"/>
    <n v="3"/>
    <n v="1302"/>
    <n v="2.8417818740399385E-2"/>
    <n v="1.4193465190467923E-5"/>
    <n v="16.757183110321471"/>
    <n v="16.757183110321471"/>
    <n v="85.738459157997539"/>
    <n v="0.55256938829768887"/>
    <n v="111.7145540688098"/>
    <n v="310.37755649147516"/>
    <n v="0.15770134544918168"/>
    <n v="3931.1445783132531"/>
    <n v="114741.12933662361"/>
    <n v="8.6166914851083451E-2"/>
    <x v="0"/>
  </r>
  <r>
    <s v="Nicola River"/>
    <n v="1999"/>
    <x v="14"/>
    <x v="63"/>
    <s v="Natural"/>
    <x v="0"/>
    <s v="Whole River"/>
    <n v="37"/>
    <n v="20"/>
    <n v="0.17902770294084636"/>
    <n v="2"/>
    <n v="1302"/>
    <n v="2.8417818740399385E-2"/>
    <n v="1.4193465190467923E-5"/>
    <n v="11.17145540688098"/>
    <n v="11.17145540688098"/>
    <n v="55.607084989540994"/>
    <n v="0.66750620682303929"/>
    <n v="111.7145540688098"/>
    <n v="310.37755649147516"/>
    <n v="0.15770134544918168"/>
    <n v="3931.1445783132531"/>
    <n v="114741.12933662361"/>
    <n v="8.6166914851083451E-2"/>
    <x v="0"/>
  </r>
  <r>
    <s v="Nicola River"/>
    <n v="1999"/>
    <x v="14"/>
    <x v="64"/>
    <s v="Natural"/>
    <x v="0"/>
    <s v="Whole River"/>
    <n v="37"/>
    <n v="20"/>
    <n v="0.17902770294084636"/>
    <n v="1"/>
    <n v="1302"/>
    <n v="2.8417818740399385E-2"/>
    <n v="1.4193465190467923E-5"/>
    <n v="5.5857277034404902"/>
    <n v="5.5857277034404902"/>
    <n v="27.027598603541808"/>
    <n v="0.93073055066333887"/>
    <n v="111.7145540688098"/>
    <n v="310.37755649147516"/>
    <n v="0.15770134544918168"/>
    <n v="3931.1445783132531"/>
    <n v="114741.12933662361"/>
    <n v="8.6166914851083451E-2"/>
    <x v="0"/>
  </r>
  <r>
    <s v="Nicola River"/>
    <n v="2000"/>
    <x v="14"/>
    <x v="65"/>
    <s v="Natural"/>
    <x v="0"/>
    <s v="Whole River"/>
    <n v="37"/>
    <n v="20"/>
    <n v="0.17902770294084636"/>
    <n v="1"/>
    <n v="1302"/>
    <n v="2.8417818740399385E-2"/>
    <n v="1.4193465190467923E-5"/>
    <n v="5.5857277034404902"/>
    <n v="5.5857277034404902"/>
    <n v="27.027598603541808"/>
    <n v="0.93073055066333887"/>
    <n v="111.7145540688098"/>
    <n v="310.37755649147516"/>
    <n v="0.15770134544918168"/>
    <n v="3931.1445783132531"/>
    <n v="114741.12933662361"/>
    <n v="8.6166914851083451E-2"/>
    <x v="0"/>
  </r>
  <r>
    <s v="Nicola River"/>
    <n v="2000"/>
    <x v="14"/>
    <x v="61"/>
    <s v="Natural"/>
    <x v="0"/>
    <s v="Whole River"/>
    <n v="37"/>
    <n v="20"/>
    <n v="0.17902770294084636"/>
    <n v="3"/>
    <n v="1302"/>
    <n v="2.8417818740399385E-2"/>
    <n v="1.4193465190467923E-5"/>
    <n v="16.757183110321471"/>
    <n v="16.757183110321471"/>
    <n v="85.738459157997539"/>
    <n v="0.55256938829768887"/>
    <n v="111.7145540688098"/>
    <n v="310.37755649147516"/>
    <n v="0.15770134544918168"/>
    <n v="3931.1445783132531"/>
    <n v="114741.12933662361"/>
    <n v="8.6166914851083451E-2"/>
    <x v="0"/>
  </r>
  <r>
    <s v="Nicola River"/>
    <n v="2000"/>
    <x v="14"/>
    <x v="66"/>
    <s v="Natural"/>
    <x v="0"/>
    <s v="Whole River"/>
    <n v="37"/>
    <n v="20"/>
    <n v="0.17902770294084636"/>
    <n v="6"/>
    <n v="1302"/>
    <n v="2.8417818740399385E-2"/>
    <n v="1.4193465190467923E-5"/>
    <n v="33.514366220642941"/>
    <n v="33.514366220642941"/>
    <n v="185.44390835811146"/>
    <n v="0.40632661938406411"/>
    <n v="111.7145540688098"/>
    <n v="310.37755649147516"/>
    <n v="0.15770134544918168"/>
    <n v="3931.1445783132531"/>
    <n v="114741.12933662361"/>
    <n v="8.6166914851083451E-2"/>
    <x v="0"/>
  </r>
  <r>
    <s v="Nicola River"/>
    <s v=""/>
    <x v="14"/>
    <x v="67"/>
    <s v="Natural"/>
    <x v="0"/>
    <s v="Whole River"/>
    <n v="37"/>
    <n v="20"/>
    <n v="0.17902770294084636"/>
    <n v="0"/>
    <n v="1302"/>
    <n v="2.8417818740399385E-2"/>
    <n v="1.4193465190467923E-5"/>
    <n v="0"/>
    <n v="0"/>
    <n v="0"/>
    <s v="NA"/>
    <n v="111.7145540688098"/>
    <n v="310.37755649147516"/>
    <n v="0.15770134544918168"/>
    <n v="3931.1445783132531"/>
    <n v="114741.12933662361"/>
    <n v="8.6166914851083451E-2"/>
    <x v="1"/>
  </r>
  <r>
    <s v="Nicola River"/>
    <s v=""/>
    <x v="14"/>
    <x v="14"/>
    <s v="Natural"/>
    <x v="0"/>
    <s v="Whole River"/>
    <n v="37"/>
    <n v="20"/>
    <n v="0.17902770294084636"/>
    <n v="4"/>
    <n v="1302"/>
    <n v="2.8417818740399385E-2"/>
    <n v="1.4193465190467923E-5"/>
    <n v="22.342910813761961"/>
    <n v="22.342910813761961"/>
    <n v="117.42172110891148"/>
    <n v="0.48499188163502505"/>
    <n v="111.7145540688098"/>
    <n v="310.37755649147516"/>
    <n v="0.15770134544918168"/>
    <n v="3931.1445783132531"/>
    <n v="114741.12933662361"/>
    <n v="8.6166914851083451E-2"/>
    <x v="1"/>
  </r>
  <r>
    <m/>
    <s v=""/>
    <x v="1"/>
    <x v="15"/>
    <m/>
    <x v="1"/>
    <m/>
    <m/>
    <m/>
    <m/>
    <m/>
    <m/>
    <m/>
    <m/>
    <m/>
    <m/>
    <m/>
    <m/>
    <m/>
    <m/>
    <m/>
    <m/>
    <m/>
    <m/>
    <x v="1"/>
  </r>
  <r>
    <s v="Nicola River"/>
    <n v="1999"/>
    <x v="14"/>
    <x v="62"/>
    <s v="Natural"/>
    <x v="2"/>
    <s v="Whole River"/>
    <n v="76"/>
    <n v="43"/>
    <n v="0.17660784856605266"/>
    <n v="4"/>
    <n v="1942"/>
    <n v="3.9134912461380018E-2"/>
    <n v="1.3325966252312032E-5"/>
    <n v="22.649050042099176"/>
    <n v="22.649050042099176"/>
    <n v="114.80118947768818"/>
    <n v="0.47306759783282482"/>
    <n v="243.47728795256614"/>
    <n v="882.19728682435164"/>
    <n v="0.12199004831351483"/>
    <n v="6221.4854368932038"/>
    <n v="241329.84991335365"/>
    <n v="7.8960780498380498E-2"/>
    <x v="0"/>
  </r>
  <r>
    <s v="Nicola River"/>
    <n v="1999"/>
    <x v="14"/>
    <x v="63"/>
    <s v="Natural"/>
    <x v="2"/>
    <s v="Whole River"/>
    <n v="76"/>
    <n v="43"/>
    <n v="0.17660784856605266"/>
    <n v="6"/>
    <n v="1942"/>
    <n v="3.9134912461380018E-2"/>
    <n v="1.3325966252312032E-5"/>
    <n v="33.973575063148765"/>
    <n v="33.973575063148765"/>
    <n v="177.92723983680929"/>
    <n v="0.39262682712136565"/>
    <n v="243.47728795256614"/>
    <n v="882.19728682435164"/>
    <n v="0.12199004831351483"/>
    <n v="6221.4854368932038"/>
    <n v="241329.84991335365"/>
    <n v="7.8960780498380498E-2"/>
    <x v="0"/>
  </r>
  <r>
    <s v="Nicola River"/>
    <n v="1999"/>
    <x v="14"/>
    <x v="64"/>
    <s v="Natural"/>
    <x v="2"/>
    <s v="Whole River"/>
    <n v="76"/>
    <n v="43"/>
    <n v="0.17660784856605266"/>
    <n v="8"/>
    <n v="1942"/>
    <n v="3.9134912461380018E-2"/>
    <n v="1.3325966252312032E-5"/>
    <n v="45.298100084198353"/>
    <n v="45.298100084198353"/>
    <n v="244.87026060944845"/>
    <n v="0.34545225719833778"/>
    <n v="243.47728795256614"/>
    <n v="882.19728682435164"/>
    <n v="0.12199004831351483"/>
    <n v="6221.4854368932038"/>
    <n v="241329.84991335365"/>
    <n v="7.8960780498380498E-2"/>
    <x v="0"/>
  </r>
  <r>
    <s v="Nicola River"/>
    <n v="2000"/>
    <x v="14"/>
    <x v="65"/>
    <s v="Natural"/>
    <x v="2"/>
    <s v="Whole River"/>
    <n v="76"/>
    <n v="43"/>
    <n v="0.17660784856605266"/>
    <n v="6"/>
    <n v="1942"/>
    <n v="3.9134912461380018E-2"/>
    <n v="1.3325966252312032E-5"/>
    <n v="33.973575063148765"/>
    <n v="33.973575063148765"/>
    <n v="177.92723983680929"/>
    <n v="0.39262682712136565"/>
    <n v="243.47728795256614"/>
    <n v="882.19728682435164"/>
    <n v="0.12199004831351483"/>
    <n v="6221.4854368932038"/>
    <n v="241329.84991335365"/>
    <n v="7.8960780498380498E-2"/>
    <x v="0"/>
  </r>
  <r>
    <s v="Nicola River"/>
    <n v="2000"/>
    <x v="14"/>
    <x v="61"/>
    <s v="Natural"/>
    <x v="2"/>
    <s v="Whole River"/>
    <n v="76"/>
    <n v="43"/>
    <n v="0.17660784856605266"/>
    <n v="6"/>
    <n v="1942"/>
    <n v="3.9134912461380018E-2"/>
    <n v="1.3325966252312032E-5"/>
    <n v="33.973575063148765"/>
    <n v="33.973575063148765"/>
    <n v="177.92723983680929"/>
    <n v="0.39262682712136565"/>
    <n v="243.47728795256614"/>
    <n v="882.19728682435164"/>
    <n v="0.12199004831351483"/>
    <n v="6221.4854368932038"/>
    <n v="241329.84991335365"/>
    <n v="7.8960780498380498E-2"/>
    <x v="0"/>
  </r>
  <r>
    <s v="Nicola River"/>
    <n v="2000"/>
    <x v="14"/>
    <x v="66"/>
    <s v="Natural"/>
    <x v="2"/>
    <s v="Whole River"/>
    <n v="76"/>
    <n v="43"/>
    <n v="0.17660784856605266"/>
    <n v="5"/>
    <n v="1942"/>
    <n v="3.9134912461380018E-2"/>
    <n v="1.3325966252312032E-5"/>
    <n v="28.311312552623971"/>
    <n v="28.311312552623971"/>
    <n v="145.88709335555902"/>
    <n v="0.4266270925210473"/>
    <n v="243.47728795256614"/>
    <n v="882.19728682435164"/>
    <n v="0.12199004831351483"/>
    <n v="6221.4854368932038"/>
    <n v="241329.84991335365"/>
    <n v="7.8960780498380498E-2"/>
    <x v="0"/>
  </r>
  <r>
    <s v="Nicola River"/>
    <s v=""/>
    <x v="14"/>
    <x v="67"/>
    <s v="Natural"/>
    <x v="2"/>
    <s v="Whole River"/>
    <n v="76"/>
    <n v="43"/>
    <n v="0.17660784856605266"/>
    <n v="2"/>
    <n v="1942"/>
    <n v="3.9134912461380018E-2"/>
    <n v="1.3325966252312032E-5"/>
    <n v="11.324525021049588"/>
    <n v="11.324525021049588"/>
    <n v="55.492109532085088"/>
    <n v="0.65780265456374143"/>
    <n v="243.47728795256614"/>
    <n v="882.19728682435164"/>
    <n v="0.12199004831351483"/>
    <n v="6221.4854368932038"/>
    <n v="241329.84991335365"/>
    <n v="7.8960780498380498E-2"/>
    <x v="1"/>
  </r>
  <r>
    <s v="Nicola River"/>
    <s v=""/>
    <x v="14"/>
    <x v="14"/>
    <s v="Natural"/>
    <x v="2"/>
    <s v="Whole River"/>
    <n v="76"/>
    <n v="43"/>
    <n v="0.17660784856605266"/>
    <n v="6"/>
    <n v="1942"/>
    <n v="3.9134912461380018E-2"/>
    <n v="1.3325966252312032E-5"/>
    <n v="33.973575063148765"/>
    <n v="33.973575063148765"/>
    <n v="177.92723983680929"/>
    <n v="0.39262682712136565"/>
    <n v="243.47728795256614"/>
    <n v="882.19728682435164"/>
    <n v="0.12199004831351483"/>
    <n v="6221.4854368932038"/>
    <n v="241329.84991335365"/>
    <n v="7.8960780498380498E-2"/>
    <x v="1"/>
  </r>
  <r>
    <m/>
    <s v=""/>
    <x v="1"/>
    <x v="15"/>
    <m/>
    <x v="1"/>
    <m/>
    <m/>
    <m/>
    <m/>
    <m/>
    <m/>
    <m/>
    <m/>
    <m/>
    <m/>
    <m/>
    <m/>
    <m/>
    <m/>
    <m/>
    <m/>
    <m/>
    <m/>
    <x v="1"/>
  </r>
  <r>
    <s v="Nicola River"/>
    <s v=""/>
    <x v="15"/>
    <x v="68"/>
    <s v="Natural"/>
    <x v="0"/>
    <s v="Whole River"/>
    <n v="347"/>
    <n v="160"/>
    <n v="0.24471285685385005"/>
    <n v="0"/>
    <n v="3116"/>
    <n v="0.1113607188703466"/>
    <n v="1.4908384808659708E-5"/>
    <n v="0"/>
    <n v="0"/>
    <n v="0"/>
    <s v="NA"/>
    <n v="653.82751873783593"/>
    <n v="1371.8155165160151"/>
    <n v="5.6648010242406566E-2"/>
    <n v="5871.2580645161288"/>
    <n v="69261.884886729211"/>
    <n v="4.4824554652788742E-2"/>
    <x v="1"/>
  </r>
  <r>
    <s v="Nicola River"/>
    <s v=""/>
    <x v="15"/>
    <x v="69"/>
    <s v="Natural"/>
    <x v="0"/>
    <s v="Whole River"/>
    <n v="347"/>
    <n v="160"/>
    <n v="0.24471285685385005"/>
    <n v="1"/>
    <n v="3116"/>
    <n v="0.1113607188703466"/>
    <n v="1.4908384808659708E-5"/>
    <n v="4.0864219921114744"/>
    <n v="4.0864219921114744"/>
    <n v="12.706482476551967"/>
    <n v="0.87230720187083566"/>
    <n v="653.82751873783593"/>
    <n v="1371.8155165160151"/>
    <n v="5.6648010242406566E-2"/>
    <n v="5871.2580645161288"/>
    <n v="69261.884886729211"/>
    <n v="4.4824554652788742E-2"/>
    <x v="1"/>
  </r>
  <r>
    <s v="Nicola River"/>
    <n v="1998"/>
    <x v="15"/>
    <x v="70"/>
    <s v="Natural"/>
    <x v="0"/>
    <s v="Whole River"/>
    <n v="347"/>
    <n v="160"/>
    <n v="0.24471285685385005"/>
    <n v="6"/>
    <n v="3116"/>
    <n v="0.1113607188703466"/>
    <n v="1.4908384808659708E-5"/>
    <n v="24.518531952668845"/>
    <n v="24.518531952668845"/>
    <n v="77.846491167729013"/>
    <n v="0.3598529421300331"/>
    <n v="653.82751873783593"/>
    <n v="1371.8155165160151"/>
    <n v="5.6648010242406566E-2"/>
    <n v="5871.2580645161288"/>
    <n v="69261.884886729211"/>
    <n v="4.4824554652788742E-2"/>
    <x v="0"/>
  </r>
  <r>
    <s v="Nicola River"/>
    <n v="1998"/>
    <x v="15"/>
    <x v="71"/>
    <s v="Natural"/>
    <x v="0"/>
    <s v="Whole River"/>
    <n v="347"/>
    <n v="160"/>
    <n v="0.24471285685385005"/>
    <n v="4"/>
    <n v="3116"/>
    <n v="0.1113607188703466"/>
    <n v="1.4908384808659708E-5"/>
    <n v="16.345687968445898"/>
    <n v="16.345687968445898"/>
    <n v="51.468968429574751"/>
    <n v="0.43890398882585874"/>
    <n v="653.82751873783593"/>
    <n v="1371.8155165160151"/>
    <n v="5.6648010242406566E-2"/>
    <n v="5871.2580645161288"/>
    <n v="69261.884886729211"/>
    <n v="4.4824554652788742E-2"/>
    <x v="0"/>
  </r>
  <r>
    <s v="Nicola River"/>
    <n v="1999"/>
    <x v="15"/>
    <x v="62"/>
    <s v="Natural"/>
    <x v="0"/>
    <s v="Whole River"/>
    <n v="347"/>
    <n v="160"/>
    <n v="0.24471285685385005"/>
    <n v="40"/>
    <n v="3116"/>
    <n v="0.1113607188703466"/>
    <n v="1.4908384808659708E-5"/>
    <n v="163.45687968445898"/>
    <n v="163.45687968445898"/>
    <n v="591.85430709977334"/>
    <n v="0.14883470193038439"/>
    <n v="653.82751873783593"/>
    <n v="1371.8155165160151"/>
    <n v="5.6648010242406566E-2"/>
    <n v="5871.2580645161288"/>
    <n v="69261.884886729211"/>
    <n v="4.4824554652788742E-2"/>
    <x v="0"/>
  </r>
  <r>
    <s v="Nicola River"/>
    <n v="1999"/>
    <x v="15"/>
    <x v="63"/>
    <s v="Natural"/>
    <x v="0"/>
    <s v="Whole River"/>
    <n v="347"/>
    <n v="160"/>
    <n v="0.24471285685385005"/>
    <n v="54"/>
    <n v="3116"/>
    <n v="0.1113607188703466"/>
    <n v="1.4908384808659708E-5"/>
    <n v="220.66678757401962"/>
    <n v="220.66678757401962"/>
    <n v="839.51474155680762"/>
    <n v="0.13130376844682265"/>
    <n v="653.82751873783593"/>
    <n v="1371.8155165160151"/>
    <n v="5.6648010242406566E-2"/>
    <n v="5871.2580645161288"/>
    <n v="69261.884886729211"/>
    <n v="4.4824554652788742E-2"/>
    <x v="0"/>
  </r>
  <r>
    <s v="Nicola River"/>
    <n v="1999"/>
    <x v="15"/>
    <x v="64"/>
    <s v="Natural"/>
    <x v="0"/>
    <s v="Whole River"/>
    <n v="347"/>
    <n v="160"/>
    <n v="0.24471285685385005"/>
    <n v="34"/>
    <n v="3116"/>
    <n v="0.1113607188703466"/>
    <n v="1.4908384808659708E-5"/>
    <n v="138.93834773179012"/>
    <n v="138.93834773179012"/>
    <n v="492.14450613757026"/>
    <n v="0.15967031820761474"/>
    <n v="653.82751873783593"/>
    <n v="1371.8155165160151"/>
    <n v="5.6648010242406566E-2"/>
    <n v="5871.2580645161288"/>
    <n v="69261.884886729211"/>
    <n v="4.4824554652788742E-2"/>
    <x v="0"/>
  </r>
  <r>
    <s v="Nicola River"/>
    <s v=""/>
    <x v="15"/>
    <x v="72"/>
    <s v="Natural"/>
    <x v="0"/>
    <s v="Whole River"/>
    <n v="347"/>
    <n v="160"/>
    <n v="0.24471285685385005"/>
    <n v="8"/>
    <n v="3116"/>
    <n v="0.1113607188703466"/>
    <n v="1.4908384808659708E-5"/>
    <n v="32.691375936891795"/>
    <n v="32.691375936891795"/>
    <n v="104.65270625479452"/>
    <n v="0.31292627603931994"/>
    <n v="653.82751873783593"/>
    <n v="1371.8155165160151"/>
    <n v="5.6648010242406566E-2"/>
    <n v="5871.2580645161288"/>
    <n v="69261.884886729211"/>
    <n v="4.4824554652788742E-2"/>
    <x v="1"/>
  </r>
  <r>
    <s v="Nicola River"/>
    <n v="2000"/>
    <x v="15"/>
    <x v="66"/>
    <s v="Natural"/>
    <x v="0"/>
    <s v="Whole River"/>
    <n v="347"/>
    <n v="160"/>
    <n v="0.24471285685385005"/>
    <n v="1"/>
    <n v="3116"/>
    <n v="0.1113607188703466"/>
    <n v="1.4908384808659708E-5"/>
    <n v="4.0864219921114744"/>
    <n v="4.0864219921114744"/>
    <n v="12.706482476551967"/>
    <n v="0.87230720187083566"/>
    <n v="653.82751873783593"/>
    <n v="1371.8155165160151"/>
    <n v="5.6648010242406566E-2"/>
    <n v="5871.2580645161288"/>
    <n v="69261.884886729211"/>
    <n v="4.4824554652788742E-2"/>
    <x v="0"/>
  </r>
  <r>
    <s v="Nicola River"/>
    <s v=""/>
    <x v="15"/>
    <x v="13"/>
    <s v="Natural"/>
    <x v="0"/>
    <s v="Whole River"/>
    <n v="347"/>
    <n v="160"/>
    <n v="0.24471285685385005"/>
    <n v="0"/>
    <n v="3116"/>
    <n v="0.1113607188703466"/>
    <n v="1.4908384808659708E-5"/>
    <n v="0"/>
    <m/>
    <n v="0"/>
    <s v="NA"/>
    <n v="653.82751873783593"/>
    <n v="1371.8155165160151"/>
    <n v="5.6648010242406566E-2"/>
    <n v="5871.2580645161288"/>
    <n v="69261.884886729211"/>
    <n v="4.4824554652788742E-2"/>
    <x v="1"/>
  </r>
  <r>
    <s v="Nicola River"/>
    <s v=""/>
    <x v="15"/>
    <x v="14"/>
    <s v="Natural"/>
    <x v="0"/>
    <s v="Whole River"/>
    <n v="347"/>
    <n v="160"/>
    <n v="0.24471285685385005"/>
    <n v="12"/>
    <n v="3116"/>
    <n v="0.1113607188703466"/>
    <n v="1.4908384808659708E-5"/>
    <n v="49.037063905337689"/>
    <n v="49.037063905337689"/>
    <n v="159.55121347565932"/>
    <n v="0.2575879820799728"/>
    <n v="653.82751873783593"/>
    <n v="1371.8155165160151"/>
    <n v="5.6648010242406566E-2"/>
    <n v="5871.2580645161288"/>
    <n v="69261.884886729211"/>
    <n v="4.4824554652788742E-2"/>
    <x v="1"/>
  </r>
  <r>
    <m/>
    <s v=""/>
    <x v="1"/>
    <x v="15"/>
    <m/>
    <x v="1"/>
    <m/>
    <m/>
    <m/>
    <m/>
    <m/>
    <m/>
    <m/>
    <m/>
    <m/>
    <m/>
    <m/>
    <m/>
    <m/>
    <m/>
    <m/>
    <m/>
    <m/>
    <m/>
    <x v="1"/>
  </r>
  <r>
    <s v="Nicola River"/>
    <s v=""/>
    <x v="15"/>
    <x v="68"/>
    <s v="Natural"/>
    <x v="2"/>
    <s v="Whole River"/>
    <n v="576"/>
    <n v="341"/>
    <n v="0.29019802718461646"/>
    <n v="2"/>
    <n v="4225"/>
    <n v="0.13633136094674556"/>
    <n v="1.4211148419133137E-5"/>
    <n v="6.8918456110924966"/>
    <n v="6.9736479328858794"/>
    <n v="17.010747730773321"/>
    <n v="0.59844764468366529"/>
    <n v="1175.0596766912706"/>
    <n v="3300.4199187530053"/>
    <n v="4.8890522253723673E-2"/>
    <n v="8619.1443298969079"/>
    <n v="120863.40764089176"/>
    <n v="4.0335111718694971E-2"/>
    <x v="1"/>
  </r>
  <r>
    <s v="Nicola River"/>
    <s v=""/>
    <x v="15"/>
    <x v="69"/>
    <s v="Natural"/>
    <x v="2"/>
    <s v="Whole River"/>
    <n v="576"/>
    <n v="341"/>
    <n v="0.29019802718461646"/>
    <n v="1"/>
    <n v="4225"/>
    <n v="0.13633136094674556"/>
    <n v="1.4211148419133137E-5"/>
    <n v="3.4459228055462483"/>
    <n v="3.4868239664429397"/>
    <n v="8.4769907252455123"/>
    <n v="0.84491945396505774"/>
    <n v="1175.0596766912706"/>
    <n v="3300.4199187530053"/>
    <n v="4.8890522253723673E-2"/>
    <n v="8619.1443298969079"/>
    <n v="120863.40764089176"/>
    <n v="4.0335111718694971E-2"/>
    <x v="1"/>
  </r>
  <r>
    <s v="Nicola River"/>
    <n v="1998"/>
    <x v="15"/>
    <x v="70"/>
    <s v="Natural"/>
    <x v="2"/>
    <s v="Whole River"/>
    <n v="576"/>
    <n v="341"/>
    <n v="0.29019802718461646"/>
    <n v="10"/>
    <n v="4225"/>
    <n v="0.13633136094674556"/>
    <n v="1.4211148419133137E-5"/>
    <n v="34.459228055462482"/>
    <n v="34.868239664429396"/>
    <n v="87.324389865158579"/>
    <n v="0.27118285937440589"/>
    <n v="1175.0596766912706"/>
    <n v="3300.4199187530053"/>
    <n v="4.8890522253723673E-2"/>
    <n v="8619.1443298969079"/>
    <n v="120863.40764089176"/>
    <n v="4.0335111718694971E-2"/>
    <x v="0"/>
  </r>
  <r>
    <s v="Nicola River"/>
    <n v="1998"/>
    <x v="15"/>
    <x v="71"/>
    <s v="Natural"/>
    <x v="2"/>
    <s v="Whole River"/>
    <n v="576"/>
    <n v="341"/>
    <n v="0.29019802718461646"/>
    <n v="5"/>
    <n v="4225"/>
    <n v="0.13633136094674556"/>
    <n v="1.4211148419133137E-5"/>
    <n v="17.229614027731241"/>
    <n v="17.434119832214698"/>
    <n v="42.952616429050551"/>
    <n v="0.38038139185653619"/>
    <n v="1175.0596766912706"/>
    <n v="3300.4199187530053"/>
    <n v="4.8890522253723673E-2"/>
    <n v="8619.1443298969079"/>
    <n v="120863.40764089176"/>
    <n v="4.0335111718694971E-2"/>
    <x v="0"/>
  </r>
  <r>
    <s v="Nicola River"/>
    <n v="1999"/>
    <x v="15"/>
    <x v="62"/>
    <s v="Natural"/>
    <x v="2"/>
    <s v="Whole River"/>
    <n v="576"/>
    <n v="341"/>
    <n v="0.29019802718461646"/>
    <n v="100"/>
    <n v="4225"/>
    <n v="0.13633136094674556"/>
    <n v="1.4211148419133137E-5"/>
    <n v="344.59228055462484"/>
    <n v="348.68239664429399"/>
    <n v="1128.6921599219313"/>
    <n v="9.7494969980330484E-2"/>
    <n v="1175.0596766912706"/>
    <n v="3300.4199187530053"/>
    <n v="4.8890522253723673E-2"/>
    <n v="8619.1443298969079"/>
    <n v="120863.40764089176"/>
    <n v="4.0335111718694971E-2"/>
    <x v="0"/>
  </r>
  <r>
    <s v="Nicola River"/>
    <n v="1999"/>
    <x v="15"/>
    <x v="63"/>
    <s v="Natural"/>
    <x v="2"/>
    <s v="Whole River"/>
    <n v="576"/>
    <n v="341"/>
    <n v="0.29019802718461646"/>
    <n v="83"/>
    <n v="4225"/>
    <n v="0.13633136094674556"/>
    <n v="1.4211148419133137E-5"/>
    <n v="286.01159286033862"/>
    <n v="289.40638921476403"/>
    <n v="896.765881996041"/>
    <n v="0.10470222281161026"/>
    <n v="1175.0596766912706"/>
    <n v="3300.4199187530053"/>
    <n v="4.8890522253723673E-2"/>
    <n v="8619.1443298969079"/>
    <n v="120863.40764089176"/>
    <n v="4.0335111718694971E-2"/>
    <x v="0"/>
  </r>
  <r>
    <s v="Nicola River"/>
    <n v="1999"/>
    <x v="15"/>
    <x v="64"/>
    <s v="Natural"/>
    <x v="2"/>
    <s v="Whole River"/>
    <n v="576"/>
    <n v="341"/>
    <n v="0.29019802718461646"/>
    <n v="69"/>
    <n v="4225"/>
    <n v="0.13633136094674556"/>
    <n v="1.4211148419133137E-5"/>
    <n v="237.76867358269112"/>
    <n v="240.59085368456283"/>
    <n v="718.08605358421391"/>
    <n v="0.11270251588520951"/>
    <n v="1175.0596766912706"/>
    <n v="3300.4199187530053"/>
    <n v="4.8890522253723673E-2"/>
    <n v="8619.1443298969079"/>
    <n v="120863.40764089176"/>
    <n v="4.0335111718694971E-2"/>
    <x v="0"/>
  </r>
  <r>
    <s v="Nicola River"/>
    <s v=""/>
    <x v="15"/>
    <x v="72"/>
    <s v="Natural"/>
    <x v="2"/>
    <s v="Whole River"/>
    <n v="576"/>
    <n v="341"/>
    <n v="0.29019802718461646"/>
    <n v="23"/>
    <n v="4225"/>
    <n v="0.13633136094674556"/>
    <n v="1.4211148419133137E-5"/>
    <n v="79.256224527563717"/>
    <n v="80.196951228187615"/>
    <n v="209.33265559206842"/>
    <n v="0.18255137613308753"/>
    <n v="1175.0596766912706"/>
    <n v="3300.4199187530053"/>
    <n v="4.8890522253723673E-2"/>
    <n v="8619.1443298969079"/>
    <n v="120863.40764089176"/>
    <n v="4.0335111718694971E-2"/>
    <x v="1"/>
  </r>
  <r>
    <s v="Nicola River"/>
    <n v="2000"/>
    <x v="15"/>
    <x v="66"/>
    <s v="Natural"/>
    <x v="2"/>
    <s v="Whole River"/>
    <n v="576"/>
    <n v="341"/>
    <n v="0.29019802718461646"/>
    <n v="1"/>
    <n v="4225"/>
    <n v="0.13633136094674556"/>
    <n v="1.4211148419133137E-5"/>
    <n v="3.4459228055462483"/>
    <n v="3.4868239664429397"/>
    <n v="8.4769907252455123"/>
    <n v="0.84491945396505774"/>
    <n v="1175.0596766912706"/>
    <n v="3300.4199187530053"/>
    <n v="4.8890522253723673E-2"/>
    <n v="8619.1443298969079"/>
    <n v="120863.40764089176"/>
    <n v="4.0335111718694971E-2"/>
    <x v="0"/>
  </r>
  <r>
    <s v="Nicola River"/>
    <s v=""/>
    <x v="15"/>
    <x v="13"/>
    <s v="Natural"/>
    <x v="2"/>
    <s v="Whole River"/>
    <n v="576"/>
    <n v="341"/>
    <n v="0.29019802718461646"/>
    <n v="4"/>
    <n v="4225"/>
    <n v="0.13633136094674556"/>
    <n v="1.4211148419133137E-5"/>
    <n v="13.783691222184993"/>
    <m/>
    <n v="34.248560582675843"/>
    <n v="0.42457618079307535"/>
    <n v="1175.0596766912706"/>
    <n v="3300.4199187530053"/>
    <n v="4.8890522253723673E-2"/>
    <n v="8619.1443298969079"/>
    <n v="120863.40764089176"/>
    <n v="4.0335111718694971E-2"/>
    <x v="1"/>
  </r>
  <r>
    <s v="Nicola River"/>
    <s v=""/>
    <x v="15"/>
    <x v="14"/>
    <s v="Natural"/>
    <x v="2"/>
    <s v="Whole River"/>
    <n v="576"/>
    <n v="341"/>
    <n v="0.29019802718461646"/>
    <n v="43"/>
    <n v="4225"/>
    <n v="0.13633136094674556"/>
    <n v="1.4211148419133137E-5"/>
    <n v="148.17468063848867"/>
    <n v="149.93343055704639"/>
    <n v="415.770552280473"/>
    <n v="0.13761090889953972"/>
    <n v="1175.0596766912706"/>
    <n v="3300.4199187530053"/>
    <n v="4.8890522253723673E-2"/>
    <n v="8619.1443298969079"/>
    <n v="120863.40764089176"/>
    <n v="4.0335111718694971E-2"/>
    <x v="1"/>
  </r>
  <r>
    <m/>
    <s v=""/>
    <x v="1"/>
    <x v="15"/>
    <m/>
    <x v="1"/>
    <m/>
    <m/>
    <m/>
    <m/>
    <m/>
    <m/>
    <m/>
    <m/>
    <m/>
    <m/>
    <m/>
    <m/>
    <m/>
    <m/>
    <m/>
    <m/>
    <m/>
    <m/>
    <x v="1"/>
  </r>
  <r>
    <s v="Nicola River"/>
    <n v="1997"/>
    <x v="16"/>
    <x v="73"/>
    <s v="Natural"/>
    <x v="0"/>
    <s v="Whole River"/>
    <n v="287"/>
    <n v="119"/>
    <n v="0.18878593813871103"/>
    <n v="8"/>
    <n v="2445"/>
    <n v="0.11738241308793455"/>
    <n v="2.3090109544511778E-5"/>
    <n v="42.37603753157704"/>
    <n v="42.37603753157704"/>
    <n v="189.92774828559629"/>
    <n v="0.32521746865721757"/>
    <n v="630.34355828220851"/>
    <n v="1574.554573790175"/>
    <n v="6.2950841497487614E-2"/>
    <n v="5370"/>
    <n v="66061.19"/>
    <n v="4.7862889173026932E-2"/>
    <x v="0"/>
  </r>
  <r>
    <s v="Nicola River"/>
    <n v="1997"/>
    <x v="16"/>
    <x v="74"/>
    <s v="Natural"/>
    <x v="0"/>
    <s v="Whole River"/>
    <n v="287"/>
    <n v="119"/>
    <n v="0.18878593813871103"/>
    <n v="3"/>
    <n v="2445"/>
    <n v="0.11738241308793455"/>
    <n v="2.3090109544511778E-5"/>
    <n v="15.89101407434139"/>
    <n v="15.89101407434139"/>
    <n v="69.555063038999421"/>
    <n v="0.52482288222861662"/>
    <n v="630.34355828220851"/>
    <n v="1574.554573790175"/>
    <n v="6.2950841497487614E-2"/>
    <n v="5370"/>
    <n v="66061.19"/>
    <n v="4.7862889173026932E-2"/>
    <x v="0"/>
  </r>
  <r>
    <s v="Nicola River"/>
    <n v="1998"/>
    <x v="16"/>
    <x v="70"/>
    <s v="Natural"/>
    <x v="0"/>
    <s v="Whole River"/>
    <n v="287"/>
    <n v="119"/>
    <n v="0.18878593813871103"/>
    <n v="53"/>
    <n v="2445"/>
    <n v="0.11738241308793455"/>
    <n v="2.3090109544511778E-5"/>
    <n v="280.7412486466979"/>
    <n v="280.7412486466979"/>
    <n v="1523.4583007198466"/>
    <n v="0.13903017151807798"/>
    <n v="630.34355828220851"/>
    <n v="1574.554573790175"/>
    <n v="6.2950841497487614E-2"/>
    <n v="5370"/>
    <n v="66061.19"/>
    <n v="4.7862889173026932E-2"/>
    <x v="0"/>
  </r>
  <r>
    <s v="Nicola River"/>
    <n v="1998"/>
    <x v="16"/>
    <x v="71"/>
    <s v="Natural"/>
    <x v="0"/>
    <s v="Whole River"/>
    <n v="287"/>
    <n v="119"/>
    <n v="0.18878593813871103"/>
    <n v="44"/>
    <n v="2445"/>
    <n v="0.11738241308793455"/>
    <n v="2.3090109544511778E-5"/>
    <n v="233.06820642367373"/>
    <n v="233.06820642367373"/>
    <n v="1220.7267907620542"/>
    <n v="0.14990848112546803"/>
    <n v="630.34355828220851"/>
    <n v="1574.554573790175"/>
    <n v="6.2950841497487614E-2"/>
    <n v="5370"/>
    <n v="66061.19"/>
    <n v="4.7862889173026932E-2"/>
    <x v="0"/>
  </r>
  <r>
    <s v="Nicola River"/>
    <n v="1999"/>
    <x v="16"/>
    <x v="62"/>
    <s v="Natural"/>
    <x v="0"/>
    <s v="Whole River"/>
    <n v="287"/>
    <n v="119"/>
    <n v="0.18878593813871103"/>
    <n v="2"/>
    <n v="2445"/>
    <n v="0.11738241308793455"/>
    <n v="2.3090109544511778E-5"/>
    <n v="10.59400938289426"/>
    <n v="10.59400938289426"/>
    <n v="46.147663016919722"/>
    <n v="0.64123098984960769"/>
    <n v="630.34355828220851"/>
    <n v="1574.554573790175"/>
    <n v="6.2950841497487614E-2"/>
    <n v="5370"/>
    <n v="66061.19"/>
    <n v="4.7862889173026932E-2"/>
    <x v="0"/>
  </r>
  <r>
    <s v="Nicola River"/>
    <n v="1999"/>
    <x v="16"/>
    <x v="63"/>
    <s v="Natural"/>
    <x v="0"/>
    <s v="Whole River"/>
    <n v="287"/>
    <n v="119"/>
    <n v="0.18878593813871103"/>
    <n v="0"/>
    <n v="2445"/>
    <n v="0.11738241308793455"/>
    <n v="2.3090109544511778E-5"/>
    <n v="0"/>
    <n v="0"/>
    <n v="0"/>
    <s v="NA"/>
    <n v="630.34355828220851"/>
    <n v="1574.554573790175"/>
    <n v="6.2950841497487614E-2"/>
    <n v="5370"/>
    <n v="66061.19"/>
    <n v="4.7862889173026932E-2"/>
    <x v="0"/>
  </r>
  <r>
    <s v="Nicola River"/>
    <n v="1999"/>
    <x v="16"/>
    <x v="64"/>
    <s v="Natural"/>
    <x v="0"/>
    <s v="Whole River"/>
    <n v="287"/>
    <n v="119"/>
    <n v="0.18878593813871103"/>
    <n v="2"/>
    <n v="2445"/>
    <n v="0.11738241308793455"/>
    <n v="2.3090109544511778E-5"/>
    <n v="10.59400938289426"/>
    <n v="10.59400938289426"/>
    <n v="46.147663016919722"/>
    <n v="0.64123098984960769"/>
    <n v="630.34355828220851"/>
    <n v="1574.554573790175"/>
    <n v="6.2950841497487614E-2"/>
    <n v="5370"/>
    <n v="66061.19"/>
    <n v="4.7862889173026932E-2"/>
    <x v="0"/>
  </r>
  <r>
    <s v="Nicola River"/>
    <s v=""/>
    <x v="16"/>
    <x v="68"/>
    <s v="Natural"/>
    <x v="0"/>
    <s v="Whole River"/>
    <n v="287"/>
    <n v="119"/>
    <n v="0.18878593813871103"/>
    <n v="0"/>
    <n v="2445"/>
    <n v="0.11738241308793455"/>
    <n v="2.3090109544511778E-5"/>
    <n v="0"/>
    <n v="0"/>
    <n v="0"/>
    <s v="NA"/>
    <n v="630.34355828220851"/>
    <n v="1574.554573790175"/>
    <n v="6.2950841497487614E-2"/>
    <n v="5370"/>
    <n v="66061.19"/>
    <n v="4.7862889173026932E-2"/>
    <x v="1"/>
  </r>
  <r>
    <s v="Nicola River"/>
    <s v=""/>
    <x v="16"/>
    <x v="69"/>
    <s v="Natural"/>
    <x v="0"/>
    <s v="Whole River"/>
    <n v="287"/>
    <n v="119"/>
    <n v="0.18878593813871103"/>
    <n v="1"/>
    <n v="2445"/>
    <n v="0.11738241308793455"/>
    <n v="2.3090109544511778E-5"/>
    <n v="5.29700469144713"/>
    <n v="5.29700469144713"/>
    <n v="22.962642003919917"/>
    <n v="0.90464996337908155"/>
    <n v="630.34355828220851"/>
    <n v="1574.554573790175"/>
    <n v="6.2950841497487614E-2"/>
    <n v="5370"/>
    <n v="66061.19"/>
    <n v="4.7862889173026932E-2"/>
    <x v="1"/>
  </r>
  <r>
    <s v="Nicola River"/>
    <s v=""/>
    <x v="16"/>
    <x v="12"/>
    <s v="Natural"/>
    <x v="0"/>
    <s v="Whole River"/>
    <n v="287"/>
    <n v="119"/>
    <n v="0.18878593813871103"/>
    <n v="0"/>
    <n v="2445"/>
    <n v="0.11738241308793455"/>
    <n v="2.3090109544511778E-5"/>
    <n v="0"/>
    <m/>
    <n v="0"/>
    <s v="NA"/>
    <n v="630.34355828220851"/>
    <n v="1574.554573790175"/>
    <n v="6.2950841497487614E-2"/>
    <n v="5370"/>
    <n v="66061.19"/>
    <n v="4.7862889173026932E-2"/>
    <x v="1"/>
  </r>
  <r>
    <s v="Nicola River"/>
    <s v=""/>
    <x v="16"/>
    <x v="13"/>
    <s v="Natural"/>
    <x v="0"/>
    <s v="Whole River"/>
    <n v="287"/>
    <n v="119"/>
    <n v="0.18878593813871103"/>
    <n v="0"/>
    <n v="2445"/>
    <n v="0.11738241308793455"/>
    <n v="2.3090109544511778E-5"/>
    <n v="0"/>
    <m/>
    <n v="0"/>
    <s v="NA"/>
    <n v="630.34355828220851"/>
    <n v="1574.554573790175"/>
    <n v="6.2950841497487614E-2"/>
    <n v="5370"/>
    <n v="66061.19"/>
    <n v="4.7862889173026932E-2"/>
    <x v="1"/>
  </r>
  <r>
    <s v="Nicola River"/>
    <s v=""/>
    <x v="16"/>
    <x v="14"/>
    <s v="Natural"/>
    <x v="0"/>
    <s v="Whole River"/>
    <n v="287"/>
    <n v="119"/>
    <n v="0.18878593813871103"/>
    <n v="6"/>
    <n v="2445"/>
    <n v="0.11738241308793455"/>
    <n v="2.3090109544511778E-5"/>
    <n v="31.78202814868278"/>
    <n v="31.78202814868278"/>
    <n v="141.11153715971787"/>
    <n v="0.37376588003454392"/>
    <n v="630.34355828220851"/>
    <n v="1574.554573790175"/>
    <n v="6.2950841497487614E-2"/>
    <n v="5370"/>
    <n v="66061.19"/>
    <n v="4.7862889173026932E-2"/>
    <x v="1"/>
  </r>
  <r>
    <m/>
    <s v=""/>
    <x v="1"/>
    <x v="15"/>
    <m/>
    <x v="1"/>
    <m/>
    <m/>
    <m/>
    <m/>
    <m/>
    <m/>
    <m/>
    <m/>
    <m/>
    <m/>
    <m/>
    <m/>
    <m/>
    <m/>
    <m/>
    <m/>
    <m/>
    <m/>
    <x v="2"/>
  </r>
  <r>
    <s v="Nicola River"/>
    <n v="1997"/>
    <x v="16"/>
    <x v="73"/>
    <s v="Natural"/>
    <x v="2"/>
    <s v="Whole River"/>
    <n v="623"/>
    <n v="333"/>
    <n v="0.23663555713612905"/>
    <n v="13"/>
    <n v="3327"/>
    <n v="0.18725578599338744"/>
    <n v="2.5500258055280788E-5"/>
    <n v="54.936798836708661"/>
    <n v="55.460006444677312"/>
    <n v="185.86175267032249"/>
    <n v="0.24815993378780321"/>
    <n v="1407.2272317403065"/>
    <n v="5355.132456454261"/>
    <n v="5.2002099505049151E-2"/>
    <n v="7515"/>
    <n v="111731.9"/>
    <n v="4.4479470343828181E-2"/>
    <x v="0"/>
  </r>
  <r>
    <s v="Nicola River"/>
    <n v="1997"/>
    <x v="16"/>
    <x v="74"/>
    <s v="Natural"/>
    <x v="2"/>
    <s v="Whole River"/>
    <n v="623"/>
    <n v="333"/>
    <n v="0.23663555713612905"/>
    <n v="9"/>
    <n v="3327"/>
    <n v="0.18725578599338744"/>
    <n v="2.5500258055280788E-5"/>
    <n v="38.033168425413692"/>
    <n v="38.395389077084296"/>
    <n v="126.93498282559339"/>
    <n v="0.2962293991293154"/>
    <n v="1407.2272317403065"/>
    <n v="5355.132456454261"/>
    <n v="5.2002099505049151E-2"/>
    <n v="7515"/>
    <n v="111731.9"/>
    <n v="4.4479470343828181E-2"/>
    <x v="0"/>
  </r>
  <r>
    <s v="Nicola River"/>
    <n v="1998"/>
    <x v="16"/>
    <x v="70"/>
    <s v="Natural"/>
    <x v="2"/>
    <s v="Whole River"/>
    <n v="623"/>
    <n v="333"/>
    <n v="0.23663555713612905"/>
    <n v="131"/>
    <n v="3327"/>
    <n v="0.18725578599338744"/>
    <n v="2.5500258055280788E-5"/>
    <n v="553.59389596991036"/>
    <n v="558.8662187886714"/>
    <n v="2619.4235937169947"/>
    <n v="9.2450991813425185E-2"/>
    <n v="1407.2272317403065"/>
    <n v="5355.132456454261"/>
    <n v="5.2002099505049151E-2"/>
    <n v="7515"/>
    <n v="111731.9"/>
    <n v="4.4479470343828181E-2"/>
    <x v="0"/>
  </r>
  <r>
    <s v="Nicola River"/>
    <n v="1998"/>
    <x v="16"/>
    <x v="71"/>
    <s v="Natural"/>
    <x v="2"/>
    <s v="Whole River"/>
    <n v="623"/>
    <n v="333"/>
    <n v="0.23663555713612905"/>
    <n v="143"/>
    <n v="3327"/>
    <n v="0.18725578599338744"/>
    <n v="2.5500258055280788E-5"/>
    <n v="604.30478720379529"/>
    <n v="610.06007089145044"/>
    <n v="2942.2411165754766"/>
    <n v="8.9760051990594864E-2"/>
    <n v="1407.2272317403065"/>
    <n v="5355.132456454261"/>
    <n v="5.2002099505049151E-2"/>
    <n v="7515"/>
    <n v="111731.9"/>
    <n v="4.4479470343828181E-2"/>
    <x v="0"/>
  </r>
  <r>
    <s v="Nicola River"/>
    <n v="1999"/>
    <x v="16"/>
    <x v="62"/>
    <s v="Natural"/>
    <x v="2"/>
    <s v="Whole River"/>
    <n v="623"/>
    <n v="333"/>
    <n v="0.23663555713612905"/>
    <n v="1"/>
    <n v="3327"/>
    <n v="0.18725578599338744"/>
    <n v="2.5500258055280788E-5"/>
    <n v="4.2259076028237432"/>
    <n v="4.2661543418982548"/>
    <n v="13.717545146430233"/>
    <n v="0.87643195135342544"/>
    <n v="1407.2272317403065"/>
    <n v="5355.132456454261"/>
    <n v="5.2002099505049151E-2"/>
    <n v="7515"/>
    <n v="111731.9"/>
    <n v="4.4479470343828181E-2"/>
    <x v="0"/>
  </r>
  <r>
    <s v="Nicola River"/>
    <n v="1999"/>
    <x v="16"/>
    <x v="63"/>
    <s v="Natural"/>
    <x v="2"/>
    <s v="Whole River"/>
    <n v="623"/>
    <n v="333"/>
    <n v="0.23663555713612905"/>
    <n v="1"/>
    <n v="3327"/>
    <n v="0.18725578599338744"/>
    <n v="2.5500258055280788E-5"/>
    <n v="4.2259076028237432"/>
    <n v="4.2661543418982548"/>
    <n v="13.717545146430233"/>
    <n v="0.87643195135342544"/>
    <n v="1407.2272317403065"/>
    <n v="5355.132456454261"/>
    <n v="5.2002099505049151E-2"/>
    <n v="7515"/>
    <n v="111731.9"/>
    <n v="4.4479470343828181E-2"/>
    <x v="0"/>
  </r>
  <r>
    <s v="Nicola River"/>
    <n v="1999"/>
    <x v="16"/>
    <x v="64"/>
    <s v="Natural"/>
    <x v="2"/>
    <s v="Whole River"/>
    <n v="623"/>
    <n v="333"/>
    <n v="0.23663555713612905"/>
    <n v="2"/>
    <n v="3327"/>
    <n v="0.18725578599338744"/>
    <n v="2.5500258055280788E-5"/>
    <n v="8.4518152056474865"/>
    <n v="8.5323086837965096"/>
    <n v="27.531675751408279"/>
    <n v="0.62082090159163705"/>
    <n v="1407.2272317403065"/>
    <n v="5355.132456454261"/>
    <n v="5.2002099505049151E-2"/>
    <n v="7515"/>
    <n v="111731.9"/>
    <n v="4.4479470343828181E-2"/>
    <x v="0"/>
  </r>
  <r>
    <s v="Nicola River"/>
    <s v=""/>
    <x v="16"/>
    <x v="68"/>
    <s v="Natural"/>
    <x v="2"/>
    <s v="Whole River"/>
    <n v="623"/>
    <n v="333"/>
    <n v="0.23663555713612905"/>
    <n v="8"/>
    <n v="3327"/>
    <n v="0.18725578599338744"/>
    <n v="2.5500258055280788E-5"/>
    <n v="33.807260822589946"/>
    <n v="34.129234735186039"/>
    <n v="112.44475401078064"/>
    <n v="0.31366034452567165"/>
    <n v="1407.2272317403065"/>
    <n v="5355.132456454261"/>
    <n v="5.2002099505049151E-2"/>
    <n v="7515"/>
    <n v="111731.9"/>
    <n v="4.4479470343828181E-2"/>
    <x v="1"/>
  </r>
  <r>
    <s v="Nicola River"/>
    <s v=""/>
    <x v="16"/>
    <x v="69"/>
    <s v="Natural"/>
    <x v="2"/>
    <s v="Whole River"/>
    <n v="623"/>
    <n v="333"/>
    <n v="0.23663555713612905"/>
    <n v="0"/>
    <n v="3327"/>
    <n v="0.18725578599338744"/>
    <n v="2.5500258055280788E-5"/>
    <n v="0"/>
    <n v="0"/>
    <n v="0"/>
    <s v="NA"/>
    <n v="1407.2272317403065"/>
    <n v="5355.132456454261"/>
    <n v="5.2002099505049151E-2"/>
    <n v="7515"/>
    <n v="111731.9"/>
    <n v="4.4479470343828181E-2"/>
    <x v="1"/>
  </r>
  <r>
    <s v="Nicola River"/>
    <s v=""/>
    <x v="16"/>
    <x v="12"/>
    <s v="Natural"/>
    <x v="2"/>
    <s v="Whole River"/>
    <n v="623"/>
    <n v="333"/>
    <n v="0.23663555713612905"/>
    <n v="2"/>
    <n v="3327"/>
    <n v="0.18725578599338744"/>
    <n v="2.5500258055280788E-5"/>
    <n v="8.4518152056474865"/>
    <m/>
    <n v="27.531675751408279"/>
    <n v="0.62082090159163705"/>
    <n v="1407.2272317403065"/>
    <n v="5355.132456454261"/>
    <n v="5.2002099505049151E-2"/>
    <n v="7515"/>
    <n v="111731.9"/>
    <n v="4.4479470343828181E-2"/>
    <x v="1"/>
  </r>
  <r>
    <s v="Nicola River"/>
    <s v=""/>
    <x v="16"/>
    <x v="13"/>
    <s v="Natural"/>
    <x v="2"/>
    <s v="Whole River"/>
    <n v="623"/>
    <n v="333"/>
    <n v="0.23663555713612905"/>
    <n v="1"/>
    <n v="3327"/>
    <n v="0.18725578599338744"/>
    <n v="2.5500258055280788E-5"/>
    <n v="4.2259076028237432"/>
    <m/>
    <n v="13.717545146430233"/>
    <n v="0.87643195135342544"/>
    <n v="1407.2272317403065"/>
    <n v="5355.132456454261"/>
    <n v="5.2002099505049151E-2"/>
    <n v="7515"/>
    <n v="111731.9"/>
    <n v="4.4479470343828181E-2"/>
    <x v="1"/>
  </r>
  <r>
    <s v="Nicola River"/>
    <s v=""/>
    <x v="16"/>
    <x v="14"/>
    <s v="Natural"/>
    <x v="2"/>
    <s v="Whole River"/>
    <n v="623"/>
    <n v="333"/>
    <n v="0.23663555713612905"/>
    <n v="22"/>
    <n v="3327"/>
    <n v="0.18725578599338744"/>
    <n v="2.5500258055280788E-5"/>
    <n v="92.969967262122353"/>
    <n v="93.855395521761608"/>
    <n v="324.09723414601007"/>
    <n v="0.19363996004355921"/>
    <n v="1407.2272317403065"/>
    <n v="5355.132456454261"/>
    <n v="5.2002099505049151E-2"/>
    <n v="7515"/>
    <n v="111731.9"/>
    <n v="4.4479470343828181E-2"/>
    <x v="1"/>
  </r>
  <r>
    <m/>
    <s v=""/>
    <x v="1"/>
    <x v="15"/>
    <m/>
    <x v="1"/>
    <m/>
    <m/>
    <m/>
    <m/>
    <m/>
    <m/>
    <m/>
    <m/>
    <m/>
    <m/>
    <m/>
    <m/>
    <m/>
    <m/>
    <m/>
    <m/>
    <m/>
    <m/>
    <x v="1"/>
  </r>
  <r>
    <s v="Nicola River"/>
    <s v=""/>
    <x v="17"/>
    <x v="69"/>
    <s v="Natural"/>
    <x v="0"/>
    <s v="Whole River"/>
    <n v="343"/>
    <n v="148"/>
    <n v="0.22918251641232398"/>
    <n v="0"/>
    <n v="1839"/>
    <n v="0.18651441000543773"/>
    <n v="3.8703871047154671E-5"/>
    <n v="0"/>
    <n v="0"/>
    <n v="0"/>
    <s v="NA"/>
    <n v="645.77351849009324"/>
    <n v="2091.0743302841483"/>
    <n v="7.0811615678767162E-2"/>
    <n v="3462.3250743535905"/>
    <n v="46824.594045671707"/>
    <n v="6.2498438888041512E-2"/>
    <x v="1"/>
  </r>
  <r>
    <s v="Nicola River"/>
    <n v="1998"/>
    <x v="17"/>
    <x v="70"/>
    <s v="Natural"/>
    <x v="0"/>
    <s v="Whole River"/>
    <n v="343"/>
    <n v="148"/>
    <n v="0.22918251641232398"/>
    <n v="2"/>
    <n v="1839"/>
    <n v="0.18651441000543773"/>
    <n v="3.8703871047154671E-5"/>
    <n v="8.726669168785044"/>
    <n v="8.726669168785044"/>
    <n v="29.879742673518415"/>
    <n v="0.62638293076118845"/>
    <n v="645.77351849009324"/>
    <n v="2091.0743302841483"/>
    <n v="7.0811615678767162E-2"/>
    <n v="3462.3250743535905"/>
    <n v="46824.594045671707"/>
    <n v="6.2498438888041512E-2"/>
    <x v="0"/>
  </r>
  <r>
    <s v="Nicola River"/>
    <n v="1998"/>
    <x v="17"/>
    <x v="71"/>
    <s v="Natural"/>
    <x v="0"/>
    <s v="Whole River"/>
    <n v="343"/>
    <n v="148"/>
    <n v="0.22918251641232398"/>
    <n v="4"/>
    <n v="1839"/>
    <n v="0.18651441000543773"/>
    <n v="3.8703871047154671E-5"/>
    <n v="17.453338337570088"/>
    <n v="17.453338337570088"/>
    <n v="60.523208623254561"/>
    <n v="0.44574087812540442"/>
    <n v="645.77351849009324"/>
    <n v="2091.0743302841483"/>
    <n v="7.0811615678767162E-2"/>
    <n v="3462.3250743535905"/>
    <n v="46824.594045671707"/>
    <n v="6.2498438888041512E-2"/>
    <x v="0"/>
  </r>
  <r>
    <s v="Nicola River"/>
    <n v="1996"/>
    <x v="17"/>
    <x v="75"/>
    <s v="Natural"/>
    <x v="0"/>
    <s v="Whole River"/>
    <n v="343"/>
    <n v="148"/>
    <n v="0.22918251641232398"/>
    <n v="5"/>
    <n v="1839"/>
    <n v="0.18651441000543773"/>
    <n v="3.8703871047154671E-5"/>
    <n v="21.81667292196261"/>
    <n v="21.81667292196261"/>
    <n v="76.131337826704282"/>
    <n v="0.39993849693248185"/>
    <n v="645.77351849009324"/>
    <n v="2091.0743302841483"/>
    <n v="7.0811615678767162E-2"/>
    <n v="3462.3250743535905"/>
    <n v="46824.594045671707"/>
    <n v="6.2498438888041512E-2"/>
    <x v="0"/>
  </r>
  <r>
    <s v="Nicola River"/>
    <n v="1996"/>
    <x v="17"/>
    <x v="76"/>
    <s v="Natural"/>
    <x v="0"/>
    <s v="Whole River"/>
    <n v="343"/>
    <n v="148"/>
    <n v="0.22918251641232398"/>
    <n v="6"/>
    <n v="1839"/>
    <n v="0.18651441000543773"/>
    <n v="3.8703871047154671E-5"/>
    <n v="26.180007506355132"/>
    <n v="26.180007506355132"/>
    <n v="91.930397849208447"/>
    <n v="0.36623496364085295"/>
    <n v="645.77351849009324"/>
    <n v="2091.0743302841483"/>
    <n v="7.0811615678767162E-2"/>
    <n v="3462.3250743535905"/>
    <n v="46824.594045671707"/>
    <n v="6.2498438888041512E-2"/>
    <x v="0"/>
  </r>
  <r>
    <s v="Nicola River"/>
    <s v=""/>
    <x v="17"/>
    <x v="77"/>
    <s v="Natural"/>
    <x v="0"/>
    <s v="Whole River"/>
    <n v="343"/>
    <n v="148"/>
    <n v="0.22918251641232398"/>
    <n v="0"/>
    <n v="1839"/>
    <n v="0.18651441000543773"/>
    <n v="3.8703871047154671E-5"/>
    <n v="0"/>
    <n v="0"/>
    <n v="0"/>
    <s v="NA"/>
    <n v="645.77351849009324"/>
    <n v="2091.0743302841483"/>
    <n v="7.0811615678767162E-2"/>
    <n v="3462.3250743535905"/>
    <n v="46824.594045671707"/>
    <n v="6.2498438888041512E-2"/>
    <x v="1"/>
  </r>
  <r>
    <s v="Nicola River"/>
    <s v=""/>
    <x v="17"/>
    <x v="78"/>
    <s v="Natural"/>
    <x v="0"/>
    <s v="Whole River"/>
    <n v="343"/>
    <n v="148"/>
    <n v="0.22918251641232398"/>
    <n v="2"/>
    <n v="1839"/>
    <n v="0.18651441000543773"/>
    <n v="3.8703871047154671E-5"/>
    <n v="8.726669168785044"/>
    <n v="8.726669168785044"/>
    <n v="29.879742673518415"/>
    <n v="0.62638293076118845"/>
    <n v="645.77351849009324"/>
    <n v="2091.0743302841483"/>
    <n v="7.0811615678767162E-2"/>
    <n v="3462.3250743535905"/>
    <n v="46824.594045671707"/>
    <n v="6.2498438888041512E-2"/>
    <x v="1"/>
  </r>
  <r>
    <s v="Nicola River"/>
    <n v="1997"/>
    <x v="17"/>
    <x v="73"/>
    <s v="Natural"/>
    <x v="0"/>
    <s v="Whole River"/>
    <n v="343"/>
    <n v="148"/>
    <n v="0.22918251641232398"/>
    <n v="63"/>
    <n v="1839"/>
    <n v="0.18651441000543773"/>
    <n v="3.8703871047154671E-5"/>
    <n v="274.89007881672887"/>
    <n v="274.89007881672887"/>
    <n v="1308.0854630289227"/>
    <n v="0.13157064200173896"/>
    <n v="645.77351849009324"/>
    <n v="2091.0743302841483"/>
    <n v="7.0811615678767162E-2"/>
    <n v="3462.3250743535905"/>
    <n v="46824.594045671707"/>
    <n v="6.2498438888041512E-2"/>
    <x v="0"/>
  </r>
  <r>
    <s v="Nicola River"/>
    <n v="1997"/>
    <x v="17"/>
    <x v="74"/>
    <s v="Natural"/>
    <x v="0"/>
    <s v="Whole River"/>
    <n v="343"/>
    <n v="148"/>
    <n v="0.22918251641232398"/>
    <n v="56"/>
    <n v="1839"/>
    <n v="0.18651441000543773"/>
    <n v="3.8703871047154671E-5"/>
    <n v="244.34673672598123"/>
    <n v="244.34673672598123"/>
    <n v="1125.320193268818"/>
    <n v="0.13728766314554192"/>
    <n v="645.77351849009324"/>
    <n v="2091.0743302841483"/>
    <n v="7.0811615678767162E-2"/>
    <n v="3462.3250743535905"/>
    <n v="46824.594045671707"/>
    <n v="6.2498438888041512E-2"/>
    <x v="0"/>
  </r>
  <r>
    <s v="Nicola River"/>
    <s v=""/>
    <x v="17"/>
    <x v="79"/>
    <s v="Natural"/>
    <x v="0"/>
    <s v="Whole River"/>
    <n v="343"/>
    <n v="148"/>
    <n v="0.22918251641232398"/>
    <n v="4"/>
    <n v="1839"/>
    <n v="0.18651441000543773"/>
    <n v="3.8703871047154671E-5"/>
    <n v="17.453338337570088"/>
    <n v="17.453338337570088"/>
    <n v="60.523208623254561"/>
    <n v="0.44574087812540442"/>
    <n v="645.77351849009324"/>
    <n v="2091.0743302841483"/>
    <n v="7.0811615678767162E-2"/>
    <n v="3462.3250743535905"/>
    <n v="46824.594045671707"/>
    <n v="6.2498438888041512E-2"/>
    <x v="1"/>
  </r>
  <r>
    <s v="Nicola River"/>
    <s v=""/>
    <x v="17"/>
    <x v="14"/>
    <s v="Natural"/>
    <x v="0"/>
    <s v="Whole River"/>
    <n v="343"/>
    <n v="148"/>
    <n v="0.22918251641232398"/>
    <n v="6"/>
    <n v="1839"/>
    <n v="0.18651441000543773"/>
    <n v="3.8703871047154671E-5"/>
    <n v="26.180007506355132"/>
    <n v="26.180007506355132"/>
    <n v="91.930397849208447"/>
    <n v="0.36623496364085295"/>
    <n v="645.77351849009324"/>
    <n v="2091.0743302841483"/>
    <n v="7.0811615678767162E-2"/>
    <n v="3462.3250743535905"/>
    <n v="46824.594045671707"/>
    <n v="6.2498438888041512E-2"/>
    <x v="1"/>
  </r>
  <r>
    <m/>
    <s v=""/>
    <x v="1"/>
    <x v="15"/>
    <m/>
    <x v="1"/>
    <m/>
    <m/>
    <m/>
    <m/>
    <m/>
    <m/>
    <m/>
    <m/>
    <m/>
    <m/>
    <m/>
    <m/>
    <m/>
    <m/>
    <m/>
    <m/>
    <m/>
    <m/>
    <x v="1"/>
  </r>
  <r>
    <s v="Nicola River"/>
    <s v=""/>
    <x v="17"/>
    <x v="69"/>
    <s v="Natural"/>
    <x v="2"/>
    <s v="Whole River"/>
    <n v="631"/>
    <n v="342"/>
    <n v="0.26157200791681257"/>
    <n v="1"/>
    <n v="2665"/>
    <n v="0.23677298311444653"/>
    <n v="3.5097110858243673E-5"/>
    <n v="3.8230390475040004"/>
    <n v="3.8230390475040004"/>
    <n v="10.881811019618498"/>
    <n v="0.86286301841708246"/>
    <n v="1307.4793542463681"/>
    <n v="6003.0219933991839"/>
    <n v="5.9258428135335009E-2"/>
    <n v="5522.079998520715"/>
    <n v="88044.161941410304"/>
    <n v="5.3733804139763863E-2"/>
    <x v="1"/>
  </r>
  <r>
    <s v="Nicola River"/>
    <n v="1998"/>
    <x v="17"/>
    <x v="70"/>
    <s v="Natural"/>
    <x v="2"/>
    <s v="Whole River"/>
    <n v="631"/>
    <n v="342"/>
    <n v="0.26157200791681257"/>
    <n v="3"/>
    <n v="2665"/>
    <n v="0.23677298311444653"/>
    <n v="3.5097110858243673E-5"/>
    <n v="11.469117142512001"/>
    <n v="11.469117142512001"/>
    <n v="32.953375091963075"/>
    <n v="0.50051830175062184"/>
    <n v="1307.4793542463681"/>
    <n v="6003.0219933991839"/>
    <n v="5.9258428135335009E-2"/>
    <n v="5522.079998520715"/>
    <n v="88044.161941410304"/>
    <n v="5.3733804139763863E-2"/>
    <x v="0"/>
  </r>
  <r>
    <s v="Nicola River"/>
    <n v="1998"/>
    <x v="17"/>
    <x v="71"/>
    <s v="Natural"/>
    <x v="2"/>
    <s v="Whole River"/>
    <n v="631"/>
    <n v="342"/>
    <n v="0.26157200791681257"/>
    <n v="2"/>
    <n v="2665"/>
    <n v="0.23677298311444653"/>
    <n v="3.5097110858243673E-5"/>
    <n v="7.6460780950080007"/>
    <n v="7.6460780950080007"/>
    <n v="21.866269383606191"/>
    <n v="0.61157344197443253"/>
    <n v="1307.4793542463681"/>
    <n v="6003.0219933991839"/>
    <n v="5.9258428135335009E-2"/>
    <n v="5522.079998520715"/>
    <n v="88044.161941410304"/>
    <n v="5.3733804139763863E-2"/>
    <x v="0"/>
  </r>
  <r>
    <s v="Nicola River"/>
    <n v="1996"/>
    <x v="17"/>
    <x v="75"/>
    <s v="Natural"/>
    <x v="2"/>
    <s v="Whole River"/>
    <n v="631"/>
    <n v="342"/>
    <n v="0.26157200791681257"/>
    <n v="4"/>
    <n v="2665"/>
    <n v="0.23677298311444653"/>
    <n v="3.5097110858243673E-5"/>
    <n v="15.292156190016001"/>
    <n v="15.292156190016001"/>
    <n v="44.143128144689157"/>
    <n v="0.43447303497082829"/>
    <n v="1307.4793542463681"/>
    <n v="6003.0219933991839"/>
    <n v="5.9258428135335009E-2"/>
    <n v="5522.079998520715"/>
    <n v="88044.161941410304"/>
    <n v="5.3733804139763863E-2"/>
    <x v="0"/>
  </r>
  <r>
    <s v="Nicola River"/>
    <n v="1996"/>
    <x v="17"/>
    <x v="76"/>
    <s v="Natural"/>
    <x v="2"/>
    <s v="Whole River"/>
    <n v="631"/>
    <n v="342"/>
    <n v="0.26157200791681257"/>
    <n v="15"/>
    <n v="2665"/>
    <n v="0.23677298311444653"/>
    <n v="3.5097110858243673E-5"/>
    <n v="57.345585712560009"/>
    <n v="57.345585712560009"/>
    <n v="174.00513645304284"/>
    <n v="0.2300281789727551"/>
    <n v="1307.4793542463681"/>
    <n v="6003.0219933991839"/>
    <n v="5.9258428135335009E-2"/>
    <n v="5522.079998520715"/>
    <n v="88044.161941410304"/>
    <n v="5.3733804139763863E-2"/>
    <x v="0"/>
  </r>
  <r>
    <s v="Nicola River"/>
    <s v=""/>
    <x v="17"/>
    <x v="77"/>
    <s v="Natural"/>
    <x v="2"/>
    <s v="Whole River"/>
    <n v="631"/>
    <n v="342"/>
    <n v="0.26157200791681257"/>
    <n v="1"/>
    <n v="2665"/>
    <n v="0.23677298311444653"/>
    <n v="3.5097110858243673E-5"/>
    <n v="3.8230390475040004"/>
    <n v="3.8230390475040004"/>
    <n v="10.881811019618498"/>
    <n v="0.86286301841708246"/>
    <n v="1307.4793542463681"/>
    <n v="6003.0219933991839"/>
    <n v="5.9258428135335009E-2"/>
    <n v="5522.079998520715"/>
    <n v="88044.161941410304"/>
    <n v="5.3733804139763863E-2"/>
    <x v="1"/>
  </r>
  <r>
    <s v="Nicola River"/>
    <s v=""/>
    <x v="17"/>
    <x v="78"/>
    <s v="Natural"/>
    <x v="2"/>
    <s v="Whole River"/>
    <n v="631"/>
    <n v="342"/>
    <n v="0.26157200791681257"/>
    <n v="3"/>
    <n v="2665"/>
    <n v="0.23677298311444653"/>
    <n v="3.5097110858243673E-5"/>
    <n v="11.469117142512001"/>
    <n v="11.469117142512001"/>
    <n v="32.953375091963075"/>
    <n v="0.50051830175062184"/>
    <n v="1307.4793542463681"/>
    <n v="6003.0219933991839"/>
    <n v="5.9258428135335009E-2"/>
    <n v="5522.079998520715"/>
    <n v="88044.161941410304"/>
    <n v="5.3733804139763863E-2"/>
    <x v="1"/>
  </r>
  <r>
    <s v="Nicola River"/>
    <n v="1997"/>
    <x v="17"/>
    <x v="73"/>
    <s v="Natural"/>
    <x v="2"/>
    <s v="Whole River"/>
    <n v="631"/>
    <n v="342"/>
    <n v="0.26157200791681257"/>
    <n v="164"/>
    <n v="2665"/>
    <n v="0.23677298311444653"/>
    <n v="3.5097110858243673E-5"/>
    <n v="626.9784037906561"/>
    <n v="626.9784037906561"/>
    <n v="3156.6014120560767"/>
    <n v="8.9610167966123172E-2"/>
    <n v="1307.4793542463681"/>
    <n v="6003.0219933991839"/>
    <n v="5.9258428135335009E-2"/>
    <n v="5522.079998520715"/>
    <n v="88044.161941410304"/>
    <n v="5.3733804139763863E-2"/>
    <x v="0"/>
  </r>
  <r>
    <s v="Nicola River"/>
    <n v="1997"/>
    <x v="17"/>
    <x v="74"/>
    <s v="Natural"/>
    <x v="2"/>
    <s v="Whole River"/>
    <n v="631"/>
    <n v="342"/>
    <n v="0.26157200791681257"/>
    <n v="113"/>
    <n v="2665"/>
    <n v="0.23677298311444653"/>
    <n v="3.5097110858243673E-5"/>
    <n v="432.00341236795202"/>
    <n v="432.00341236795202"/>
    <n v="1879.1970403851476"/>
    <n v="0.10034574983921478"/>
    <n v="1307.4793542463681"/>
    <n v="6003.0219933991839"/>
    <n v="5.9258428135335009E-2"/>
    <n v="5522.079998520715"/>
    <n v="88044.161941410304"/>
    <n v="5.3733804139763863E-2"/>
    <x v="0"/>
  </r>
  <r>
    <s v="Nicola River"/>
    <s v=""/>
    <x v="17"/>
    <x v="79"/>
    <s v="Natural"/>
    <x v="2"/>
    <s v="Whole River"/>
    <n v="631"/>
    <n v="342"/>
    <n v="0.26157200791681257"/>
    <n v="15"/>
    <n v="2665"/>
    <n v="0.23677298311444653"/>
    <n v="3.5097110858243673E-5"/>
    <n v="57.345585712560009"/>
    <n v="57.345585712560009"/>
    <n v="174.00513645304284"/>
    <n v="0.2300281789727551"/>
    <n v="1307.4793542463681"/>
    <n v="6003.0219933991839"/>
    <n v="5.9258428135335009E-2"/>
    <n v="5522.079998520715"/>
    <n v="88044.161941410304"/>
    <n v="5.3733804139763863E-2"/>
    <x v="1"/>
  </r>
  <r>
    <s v="Nicola River"/>
    <s v=""/>
    <x v="17"/>
    <x v="14"/>
    <s v="Natural"/>
    <x v="2"/>
    <s v="Whole River"/>
    <n v="631"/>
    <n v="342"/>
    <n v="0.26157200791681257"/>
    <n v="21"/>
    <n v="2665"/>
    <n v="0.23677298311444653"/>
    <n v="3.5097110858243673E-5"/>
    <n v="80.283819997584004"/>
    <n v="80.283819997584004"/>
    <n v="250.07397372951914"/>
    <n v="0.19697278210009139"/>
    <n v="1307.4793542463681"/>
    <n v="6003.0219933991839"/>
    <n v="5.9258428135335009E-2"/>
    <n v="5522.079998520715"/>
    <n v="88044.161941410304"/>
    <n v="5.3733804139763863E-2"/>
    <x v="1"/>
  </r>
  <r>
    <m/>
    <s v=""/>
    <x v="1"/>
    <x v="15"/>
    <m/>
    <x v="1"/>
    <m/>
    <m/>
    <m/>
    <m/>
    <m/>
    <m/>
    <m/>
    <m/>
    <m/>
    <m/>
    <m/>
    <m/>
    <m/>
    <m/>
    <m/>
    <m/>
    <m/>
    <m/>
    <x v="1"/>
  </r>
  <r>
    <s v="Nicola River"/>
    <n v="1995"/>
    <x v="18"/>
    <x v="80"/>
    <s v="Natural"/>
    <x v="0"/>
    <s v="Whole River"/>
    <n v="256"/>
    <n v="110"/>
    <n v="0.21314513177159591"/>
    <n v="2"/>
    <n v="1694"/>
    <n v="0.1511216056670602"/>
    <n v="3.8186094551825167E-5"/>
    <n v="9.3832778791456466"/>
    <n v="9.3832778791456466"/>
    <n v="35.472851120093438"/>
    <n v="0.63473649629431272"/>
    <n v="516.0802833530106"/>
    <n v="1808.7492237718027"/>
    <n v="8.2408481472225306E-2"/>
    <n v="3415"/>
    <n v="59800.047881103863"/>
    <n v="7.1607754937899643E-2"/>
    <x v="0"/>
  </r>
  <r>
    <s v="Nicola River"/>
    <n v="1995"/>
    <x v="18"/>
    <x v="81"/>
    <s v="Natural"/>
    <x v="0"/>
    <s v="Whole River"/>
    <n v="256"/>
    <n v="110"/>
    <n v="0.21314513177159591"/>
    <n v="3"/>
    <n v="1694"/>
    <n v="0.1511216056670602"/>
    <n v="3.8186094551825167E-5"/>
    <n v="14.074916818718471"/>
    <n v="14.074916818718471"/>
    <n v="53.657726900910028"/>
    <n v="0.52043955693705624"/>
    <n v="516.0802833530106"/>
    <n v="1808.7492237718027"/>
    <n v="8.2408481472225306E-2"/>
    <n v="3415"/>
    <n v="59800.047881103863"/>
    <n v="7.1607754937899643E-2"/>
    <x v="0"/>
  </r>
  <r>
    <s v="Nicola River"/>
    <s v=""/>
    <x v="18"/>
    <x v="82"/>
    <s v="Natural"/>
    <x v="0"/>
    <s v="Whole River"/>
    <n v="256"/>
    <n v="110"/>
    <n v="0.21314513177159591"/>
    <n v="0"/>
    <n v="1694"/>
    <n v="0.1511216056670602"/>
    <n v="3.8186094551825167E-5"/>
    <n v="0"/>
    <n v="0"/>
    <n v="0"/>
    <s v="NA"/>
    <n v="516.0802833530106"/>
    <n v="1808.7492237718027"/>
    <n v="8.2408481472225306E-2"/>
    <n v="3415"/>
    <n v="59800.047881103863"/>
    <n v="7.1607754937899643E-2"/>
    <x v="1"/>
  </r>
  <r>
    <s v="Nicola River"/>
    <n v="1996"/>
    <x v="18"/>
    <x v="75"/>
    <s v="Natural"/>
    <x v="0"/>
    <s v="Whole River"/>
    <n v="256"/>
    <n v="110"/>
    <n v="0.21314513177159591"/>
    <n v="49"/>
    <n v="1694"/>
    <n v="0.1511216056670602"/>
    <n v="3.8186094551825167E-5"/>
    <n v="229.89030803906834"/>
    <n v="229.89030803906834"/>
    <n v="1213.3451385866247"/>
    <n v="0.15152054194460751"/>
    <n v="516.0802833530106"/>
    <n v="1808.7492237718027"/>
    <n v="8.2408481472225306E-2"/>
    <n v="3415"/>
    <n v="59800.047881103863"/>
    <n v="7.1607754937899643E-2"/>
    <x v="0"/>
  </r>
  <r>
    <s v="Nicola River"/>
    <n v="1996"/>
    <x v="18"/>
    <x v="76"/>
    <s v="Natural"/>
    <x v="0"/>
    <s v="Whole River"/>
    <n v="256"/>
    <n v="110"/>
    <n v="0.21314513177159591"/>
    <n v="34"/>
    <n v="1694"/>
    <n v="0.1511216056670602"/>
    <n v="3.8186094551825167E-5"/>
    <n v="159.515723945476"/>
    <n v="159.515723945476"/>
    <n v="765.67641577412735"/>
    <n v="0.17346790596956335"/>
    <n v="516.0802833530106"/>
    <n v="1808.7492237718027"/>
    <n v="8.2408481472225306E-2"/>
    <n v="3415"/>
    <n v="59800.047881103863"/>
    <n v="7.1607754937899643E-2"/>
    <x v="0"/>
  </r>
  <r>
    <s v="Nicola River"/>
    <s v=""/>
    <x v="18"/>
    <x v="78"/>
    <s v="Natural"/>
    <x v="0"/>
    <s v="Whole River"/>
    <n v="256"/>
    <n v="110"/>
    <n v="0.21314513177159591"/>
    <n v="6"/>
    <n v="1694"/>
    <n v="0.1511216056670602"/>
    <n v="3.8186094551825167E-5"/>
    <n v="28.149833637436942"/>
    <n v="28.149833637436942"/>
    <n v="110.00615512643927"/>
    <n v="0.37259125744131294"/>
    <n v="516.0802833530106"/>
    <n v="1808.7492237718027"/>
    <n v="8.2408481472225306E-2"/>
    <n v="3415"/>
    <n v="59800.047881103863"/>
    <n v="7.1607754937899643E-2"/>
    <x v="1"/>
  </r>
  <r>
    <s v="Nicola River"/>
    <n v="1997"/>
    <x v="18"/>
    <x v="73"/>
    <s v="Natural"/>
    <x v="0"/>
    <s v="Whole River"/>
    <n v="256"/>
    <n v="110"/>
    <n v="0.21314513177159591"/>
    <n v="3"/>
    <n v="1694"/>
    <n v="0.1511216056670602"/>
    <n v="3.8186094551825167E-5"/>
    <n v="14.074916818718471"/>
    <n v="14.074916818718471"/>
    <n v="53.657726900910028"/>
    <n v="0.52043955693705624"/>
    <n v="516.0802833530106"/>
    <n v="1808.7492237718027"/>
    <n v="8.2408481472225306E-2"/>
    <n v="3415"/>
    <n v="59800.047881103863"/>
    <n v="7.1607754937899643E-2"/>
    <x v="0"/>
  </r>
  <r>
    <s v="Nicola River"/>
    <n v="1997"/>
    <x v="18"/>
    <x v="74"/>
    <s v="Natural"/>
    <x v="0"/>
    <s v="Whole River"/>
    <n v="256"/>
    <n v="110"/>
    <n v="0.21314513177159591"/>
    <n v="3"/>
    <n v="1694"/>
    <n v="0.1511216056670602"/>
    <n v="3.8186094551825167E-5"/>
    <n v="14.074916818718471"/>
    <n v="14.074916818718471"/>
    <n v="53.657726900910028"/>
    <n v="0.52043955693705624"/>
    <n v="516.0802833530106"/>
    <n v="1808.7492237718027"/>
    <n v="8.2408481472225306E-2"/>
    <n v="3415"/>
    <n v="59800.047881103863"/>
    <n v="7.1607754937899643E-2"/>
    <x v="0"/>
  </r>
  <r>
    <s v="Nicola River"/>
    <s v=""/>
    <x v="18"/>
    <x v="79"/>
    <s v="Natural"/>
    <x v="0"/>
    <s v="Whole River"/>
    <n v="256"/>
    <n v="110"/>
    <n v="0.21314513177159591"/>
    <n v="1"/>
    <n v="1694"/>
    <n v="0.1511216056670602"/>
    <n v="3.8186094551825167E-5"/>
    <n v="4.6916389395728233"/>
    <n v="4.6916389395728233"/>
    <n v="17.586942153123427"/>
    <n v="0.89386222743631016"/>
    <n v="516.0802833530106"/>
    <n v="1808.7492237718027"/>
    <n v="8.2408481472225306E-2"/>
    <n v="3415"/>
    <n v="59800.047881103863"/>
    <n v="7.1607754937899643E-2"/>
    <x v="1"/>
  </r>
  <r>
    <s v="Nicola River"/>
    <s v=""/>
    <x v="18"/>
    <x v="14"/>
    <s v="Natural"/>
    <x v="0"/>
    <s v="Whole River"/>
    <n v="256"/>
    <n v="110"/>
    <n v="0.21314513177159591"/>
    <n v="9"/>
    <n v="1694"/>
    <n v="0.1511216056670602"/>
    <n v="3.8186094551825167E-5"/>
    <n v="42.224750456155412"/>
    <n v="42.224750456155412"/>
    <n v="169.0452846765877"/>
    <n v="0.30791754743868016"/>
    <n v="516.0802833530106"/>
    <n v="1808.7492237718027"/>
    <n v="8.2408481472225306E-2"/>
    <n v="3415"/>
    <n v="59800.047881103863"/>
    <n v="7.1607754937899643E-2"/>
    <x v="1"/>
  </r>
  <r>
    <m/>
    <s v=""/>
    <x v="1"/>
    <x v="15"/>
    <m/>
    <x v="1"/>
    <m/>
    <m/>
    <m/>
    <m/>
    <m/>
    <m/>
    <m/>
    <m/>
    <m/>
    <m/>
    <m/>
    <m/>
    <m/>
    <m/>
    <m/>
    <m/>
    <m/>
    <m/>
    <x v="1"/>
  </r>
  <r>
    <s v="Nicola River"/>
    <n v="1995"/>
    <x v="18"/>
    <x v="80"/>
    <s v="Natural"/>
    <x v="2"/>
    <s v="Whole River"/>
    <n v="575"/>
    <n v="289"/>
    <n v="0.28598519112926757"/>
    <n v="3"/>
    <n v="2713"/>
    <n v="0.21194249907851087"/>
    <n v="2.6543723962562781E-5"/>
    <n v="10.490053656813217"/>
    <n v="10.490053656813217"/>
    <n v="26.581055165715281"/>
    <n v="0.49148288482800151"/>
    <n v="1010.5418356063399"/>
    <n v="2928.6973005215564"/>
    <n v="5.3552894086822601E-2"/>
    <n v="4768"/>
    <n v="51795.443607773406"/>
    <n v="4.7731988988179853E-2"/>
    <x v="0"/>
  </r>
  <r>
    <s v="Nicola River"/>
    <n v="1995"/>
    <x v="18"/>
    <x v="81"/>
    <s v="Natural"/>
    <x v="2"/>
    <s v="Whole River"/>
    <n v="575"/>
    <n v="289"/>
    <n v="0.28598519112926757"/>
    <n v="4"/>
    <n v="2713"/>
    <n v="0.21194249907851087"/>
    <n v="2.6543723962562781E-5"/>
    <n v="13.986738209084288"/>
    <n v="13.986738209084288"/>
    <n v="35.581678624173421"/>
    <n v="0.42647813482521807"/>
    <n v="1010.5418356063399"/>
    <n v="2928.7421936007477"/>
    <n v="5.3553304532979275E-2"/>
    <n v="4768"/>
    <n v="51796.443607773399"/>
    <n v="4.7732449759970562E-2"/>
    <x v="0"/>
  </r>
  <r>
    <s v="Nicola River"/>
    <s v=""/>
    <x v="18"/>
    <x v="82"/>
    <s v="Natural"/>
    <x v="2"/>
    <s v="Whole River"/>
    <n v="575"/>
    <n v="289"/>
    <n v="0.28598519112926757"/>
    <n v="1"/>
    <n v="2713"/>
    <n v="0.21194249907851087"/>
    <n v="2.6543723962562781E-5"/>
    <n v="3.4966845522710721"/>
    <n v="3.4966845522710721"/>
    <n v="8.7902227638437918"/>
    <n v="0.84789775563280501"/>
    <n v="1010.5418356063399"/>
    <n v="2928.7870866799394"/>
    <n v="5.3553714975990208E-2"/>
    <n v="4768"/>
    <n v="51797.443607773399"/>
    <n v="4.7732910527313384E-2"/>
    <x v="1"/>
  </r>
  <r>
    <s v="Nicola River"/>
    <n v="1996"/>
    <x v="18"/>
    <x v="75"/>
    <s v="Natural"/>
    <x v="2"/>
    <s v="Whole River"/>
    <n v="575"/>
    <n v="289"/>
    <n v="0.28598519112926757"/>
    <n v="114"/>
    <n v="2713"/>
    <n v="0.21194249907851087"/>
    <n v="2.6543723962562781E-5"/>
    <n v="398.62203895890224"/>
    <n v="398.62203895890224"/>
    <n v="1453.8257887505747"/>
    <n v="9.5652181208856477E-2"/>
    <n v="1010.5418356063399"/>
    <n v="2928.8768728383229"/>
    <n v="5.3554535852575157E-2"/>
    <n v="4768"/>
    <n v="51799.443607773399"/>
    <n v="4.7733832048655875E-2"/>
    <x v="0"/>
  </r>
  <r>
    <s v="Nicola River"/>
    <n v="1996"/>
    <x v="18"/>
    <x v="76"/>
    <s v="Natural"/>
    <x v="2"/>
    <s v="Whole River"/>
    <n v="575"/>
    <n v="289"/>
    <n v="0.28598519112926757"/>
    <n v="133"/>
    <n v="2713"/>
    <n v="0.21194249907851087"/>
    <n v="2.6543723962562781E-5"/>
    <n v="465.0590454520526"/>
    <n v="465.0590454520526"/>
    <n v="1784.7553456077894"/>
    <n v="9.0840862667952008E-2"/>
    <n v="1010.5418356063399"/>
    <n v="2928.9217659175147"/>
    <n v="5.3554946286149305E-2"/>
    <n v="4768"/>
    <n v="51800.443607773399"/>
    <n v="4.7734292802655801E-2"/>
    <x v="0"/>
  </r>
  <r>
    <s v="Nicola River"/>
    <s v=""/>
    <x v="18"/>
    <x v="78"/>
    <s v="Natural"/>
    <x v="2"/>
    <s v="Whole River"/>
    <n v="575"/>
    <n v="289"/>
    <n v="0.28598519112926757"/>
    <n v="19"/>
    <n v="2713"/>
    <n v="0.21194249907851087"/>
    <n v="2.6543723962562781E-5"/>
    <n v="66.437006493150363"/>
    <n v="66.437006493150363"/>
    <n v="179.00777240574723"/>
    <n v="0.20138442912725957"/>
    <n v="1010.5418356063399"/>
    <n v="2928.9666589967064"/>
    <n v="5.3555356716578004E-2"/>
    <n v="4768"/>
    <n v="51801.443607773399"/>
    <n v="4.773475355220836E-2"/>
    <x v="1"/>
  </r>
  <r>
    <s v="Nicola River"/>
    <n v="1997"/>
    <x v="18"/>
    <x v="73"/>
    <s v="Natural"/>
    <x v="2"/>
    <s v="Whole River"/>
    <n v="575"/>
    <n v="289"/>
    <n v="0.28598519112926757"/>
    <n v="0"/>
    <n v="2713"/>
    <n v="0.21194249907851087"/>
    <n v="2.6543723962562781E-5"/>
    <n v="0"/>
    <n v="0"/>
    <n v="0"/>
    <s v="NA"/>
    <n v="1010.5418356063399"/>
    <n v="2929.0115520758977"/>
    <n v="5.3555767143861323E-2"/>
    <n v="4768"/>
    <n v="51802.443607773399"/>
    <n v="4.7735214297313672E-2"/>
    <x v="0"/>
  </r>
  <r>
    <s v="Nicola River"/>
    <n v="1997"/>
    <x v="18"/>
    <x v="74"/>
    <s v="Natural"/>
    <x v="2"/>
    <s v="Whole River"/>
    <n v="575"/>
    <n v="289"/>
    <n v="0.28598519112926757"/>
    <n v="1"/>
    <n v="2713"/>
    <n v="0.21194249907851087"/>
    <n v="2.6543723962562781E-5"/>
    <n v="3.4966845522710721"/>
    <n v="3.4966845522710721"/>
    <n v="8.7902282916082513"/>
    <n v="0.84789802223460042"/>
    <n v="1010.5418356063399"/>
    <n v="2929.0564451550895"/>
    <n v="5.3556177567999338E-2"/>
    <n v="4768"/>
    <n v="51803.443607773399"/>
    <n v="4.7735675037971867E-2"/>
    <x v="0"/>
  </r>
  <r>
    <s v="Nicola River"/>
    <s v=""/>
    <x v="18"/>
    <x v="79"/>
    <s v="Natural"/>
    <x v="2"/>
    <s v="Whole River"/>
    <n v="575"/>
    <n v="289"/>
    <n v="0.28598519112926757"/>
    <n v="0"/>
    <n v="2713"/>
    <n v="0.21194249907851087"/>
    <n v="2.6543723962562781E-5"/>
    <n v="0"/>
    <n v="0"/>
    <n v="0"/>
    <s v="NA"/>
    <n v="1010.5418356063399"/>
    <n v="2929.1013382342812"/>
    <n v="5.3556587988992113E-2"/>
    <n v="4768"/>
    <n v="51804.443607773399"/>
    <n v="4.7736135774183078E-2"/>
    <x v="1"/>
  </r>
  <r>
    <s v="Nicola River"/>
    <s v=""/>
    <x v="18"/>
    <x v="14"/>
    <s v="Natural"/>
    <x v="2"/>
    <s v="Whole River"/>
    <n v="575"/>
    <n v="289"/>
    <n v="0.28598519112926757"/>
    <n v="14"/>
    <n v="2713"/>
    <n v="0.21194249907851087"/>
    <n v="2.6543723962562781E-5"/>
    <n v="48.953583731795007"/>
    <n v="48.953583731795007"/>
    <n v="129.44610299965399"/>
    <n v="0.23241277685381748"/>
    <n v="1010.5418356063399"/>
    <n v="2929.146231313473"/>
    <n v="5.3556998406839744E-2"/>
    <n v="4768"/>
    <n v="51805.443607773399"/>
    <n v="4.7736596505947429E-2"/>
    <x v="1"/>
  </r>
  <r>
    <m/>
    <s v=""/>
    <x v="1"/>
    <x v="15"/>
    <m/>
    <x v="1"/>
    <m/>
    <m/>
    <m/>
    <m/>
    <m/>
    <m/>
    <m/>
    <m/>
    <m/>
    <m/>
    <m/>
    <m/>
    <m/>
    <m/>
    <m/>
    <m/>
    <m/>
    <m/>
    <x v="1"/>
  </r>
  <r>
    <s v="Nicola River"/>
    <n v="1994"/>
    <x v="19"/>
    <x v="83"/>
    <s v="Natural"/>
    <x v="0"/>
    <s v="Whole River"/>
    <n v="342"/>
    <n v="158"/>
    <n v="0.16894148893748273"/>
    <n v="4"/>
    <n v="1153"/>
    <n v="0.29661751951431048"/>
    <n v="1.1487932933773839E-4"/>
    <n v="23.676836431104327"/>
    <n v="23.676836431104327"/>
    <n v="120.53318642813251"/>
    <n v="0.46369204468321529"/>
    <n v="935.23503902862092"/>
    <n v="5247.3333493233868"/>
    <n v="7.7454839406981987E-2"/>
    <n v="3153"/>
    <n v="46721.380202020206"/>
    <n v="6.8554167484033993E-2"/>
    <x v="0"/>
  </r>
  <r>
    <s v="Nicola River"/>
    <n v="1994"/>
    <x v="19"/>
    <x v="84"/>
    <s v="Natural"/>
    <x v="0"/>
    <s v="Whole River"/>
    <n v="342"/>
    <n v="158"/>
    <n v="0.16894148893748273"/>
    <n v="2"/>
    <n v="1153"/>
    <n v="0.29661751951431048"/>
    <n v="1.1487932933773839E-4"/>
    <n v="11.838418215552164"/>
    <n v="11.838418215552164"/>
    <n v="59.425809149120987"/>
    <n v="0.65116923488248468"/>
    <n v="935.23503902862092"/>
    <n v="5247.3333493233868"/>
    <n v="7.7454839406981987E-2"/>
    <n v="3153"/>
    <n v="46721.380202020206"/>
    <n v="6.8554167484033993E-2"/>
    <x v="0"/>
  </r>
  <r>
    <s v="Nicola River"/>
    <n v="1995"/>
    <x v="19"/>
    <x v="80"/>
    <s v="Natural"/>
    <x v="0"/>
    <s v="Whole River"/>
    <n v="342"/>
    <n v="158"/>
    <n v="0.16894148893748273"/>
    <n v="73"/>
    <n v="1153"/>
    <n v="0.29661751951431048"/>
    <n v="1.1487932933773839E-4"/>
    <n v="432.10226486765396"/>
    <n v="432.10226486765396"/>
    <n v="3258.4879860957403"/>
    <n v="0.13210568866619263"/>
    <n v="935.23503902862092"/>
    <n v="5247.3333493233868"/>
    <n v="7.7454839406981987E-2"/>
    <n v="3153"/>
    <n v="46721.380202020206"/>
    <n v="6.8554167484033993E-2"/>
    <x v="0"/>
  </r>
  <r>
    <s v="Nicola River"/>
    <n v="1995"/>
    <x v="19"/>
    <x v="81"/>
    <s v="Natural"/>
    <x v="0"/>
    <s v="Whole River"/>
    <n v="342"/>
    <n v="158"/>
    <n v="0.16894148893748273"/>
    <n v="51"/>
    <n v="1153"/>
    <n v="0.29661751951431048"/>
    <n v="1.1487932933773839E-4"/>
    <n v="301.87966449658018"/>
    <n v="301.87966449658018"/>
    <n v="2040.6379778771384"/>
    <n v="0.14964049075513947"/>
    <n v="935.23503902862092"/>
    <n v="5247.3333493233868"/>
    <n v="7.7454839406981987E-2"/>
    <n v="3153"/>
    <n v="46721.380202020206"/>
    <n v="6.8554167484033993E-2"/>
    <x v="0"/>
  </r>
  <r>
    <s v="Nicola River"/>
    <s v=""/>
    <x v="19"/>
    <x v="82"/>
    <s v="Natural"/>
    <x v="0"/>
    <s v="Whole River"/>
    <n v="342"/>
    <n v="158"/>
    <n v="0.16894148893748273"/>
    <n v="3"/>
    <n v="1153"/>
    <n v="0.29661751951431048"/>
    <n v="1.1487932933773839E-4"/>
    <n v="17.757627323328244"/>
    <n v="17.757627323328244"/>
    <n v="89.769301772390421"/>
    <n v="0.53355474478958653"/>
    <n v="935.23503902862092"/>
    <n v="5247.3333493233868"/>
    <n v="7.7454839406981987E-2"/>
    <n v="3153"/>
    <n v="46721.380202020206"/>
    <n v="6.8554167484033993E-2"/>
    <x v="1"/>
  </r>
  <r>
    <s v="Nicola River"/>
    <n v="1996"/>
    <x v="19"/>
    <x v="75"/>
    <s v="Natural"/>
    <x v="0"/>
    <s v="Whole River"/>
    <n v="342"/>
    <n v="158"/>
    <n v="0.16894148893748273"/>
    <n v="1"/>
    <n v="1153"/>
    <n v="0.29661751951431048"/>
    <n v="1.1487932933773839E-4"/>
    <n v="5.9192091077760818"/>
    <n v="5.9192091077760818"/>
    <n v="29.50270855832418"/>
    <n v="0.91762927850375375"/>
    <n v="935.23503902862092"/>
    <n v="5247.3333493233868"/>
    <n v="7.7454839406981987E-2"/>
    <n v="3153"/>
    <n v="46721.380202020206"/>
    <n v="6.8554167484033993E-2"/>
    <x v="0"/>
  </r>
  <r>
    <s v="Nicola River"/>
    <n v="1996"/>
    <x v="19"/>
    <x v="76"/>
    <s v="Natural"/>
    <x v="0"/>
    <s v="Whole River"/>
    <n v="342"/>
    <n v="158"/>
    <n v="0.16894148893748273"/>
    <n v="1"/>
    <n v="1153"/>
    <n v="0.29661751951431048"/>
    <n v="1.1487932933773839E-4"/>
    <n v="5.9192091077760818"/>
    <n v="5.9192091077760818"/>
    <n v="29.50270855832418"/>
    <n v="0.91762927850375375"/>
    <n v="935.23503902862092"/>
    <n v="5247.3333493233868"/>
    <n v="7.7454839406981987E-2"/>
    <n v="3153"/>
    <n v="46721.380202020206"/>
    <n v="6.8554167484033993E-2"/>
    <x v="0"/>
  </r>
  <r>
    <s v="Nicola River"/>
    <s v=""/>
    <x v="19"/>
    <x v="85"/>
    <s v="Natural"/>
    <x v="0"/>
    <s v="Whole River"/>
    <n v="342"/>
    <n v="158"/>
    <n v="0.16894148893748273"/>
    <n v="3"/>
    <n v="1153"/>
    <n v="0.29661751951431048"/>
    <n v="1.1487932933773839E-4"/>
    <n v="17.757627323328244"/>
    <n v="17.757627323328244"/>
    <n v="89.769301772390421"/>
    <n v="0.53355474478958653"/>
    <n v="935.23503902862092"/>
    <n v="5247.3333493233868"/>
    <n v="7.7454839406981987E-2"/>
    <n v="3153"/>
    <n v="46721.380202020206"/>
    <n v="6.8554167484033993E-2"/>
    <x v="1"/>
  </r>
  <r>
    <s v="Nicola River"/>
    <s v=""/>
    <x v="19"/>
    <x v="14"/>
    <s v="Natural"/>
    <x v="0"/>
    <s v="Whole River"/>
    <n v="342"/>
    <n v="158"/>
    <n v="0.16894148893748273"/>
    <n v="20"/>
    <n v="1153"/>
    <n v="0.29661751951431048"/>
    <n v="1.1487932933773839E-4"/>
    <n v="118.38418215552164"/>
    <n v="118.38418215552164"/>
    <n v="669.92865733628366"/>
    <n v="0.21863545956351474"/>
    <n v="935.23503902862092"/>
    <n v="5247.3333493233868"/>
    <n v="7.7454839406981987E-2"/>
    <n v="3153"/>
    <n v="46721.380202020206"/>
    <n v="6.8554167484033993E-2"/>
    <x v="1"/>
  </r>
  <r>
    <m/>
    <s v=""/>
    <x v="1"/>
    <x v="15"/>
    <m/>
    <x v="1"/>
    <m/>
    <m/>
    <m/>
    <m/>
    <m/>
    <m/>
    <m/>
    <m/>
    <m/>
    <m/>
    <m/>
    <m/>
    <m/>
    <m/>
    <m/>
    <m/>
    <m/>
    <m/>
    <x v="1"/>
  </r>
  <r>
    <s v="Nicola River"/>
    <n v="1994"/>
    <x v="19"/>
    <x v="83"/>
    <s v="Natural"/>
    <x v="2"/>
    <s v="Whole River"/>
    <n v="593"/>
    <n v="303"/>
    <n v="0.18438544115748631"/>
    <n v="0"/>
    <n v="1796"/>
    <n v="0.33017817371937641"/>
    <n v="7.8747945397947925E-5"/>
    <n v="0"/>
    <n v="0"/>
    <n v="0"/>
    <s v="NA"/>
    <n v="1643.2967706013364"/>
    <n v="9576.5592590219294"/>
    <n v="5.9550957454364339E-2"/>
    <n v="4977"/>
    <n v="70001.923114925376"/>
    <n v="5.3160290421357094E-2"/>
    <x v="0"/>
  </r>
  <r>
    <s v="Nicola River"/>
    <n v="1994"/>
    <x v="19"/>
    <x v="84"/>
    <s v="Natural"/>
    <x v="2"/>
    <s v="Whole River"/>
    <n v="593"/>
    <n v="303"/>
    <n v="0.18438544115748631"/>
    <n v="2"/>
    <n v="1796"/>
    <n v="0.33017817371937641"/>
    <n v="7.8747945397947925E-5"/>
    <n v="10.846843370305852"/>
    <n v="10.888561998653183"/>
    <n v="48.567553386920601"/>
    <n v="0.64249498803693095"/>
    <n v="1643.2967706013364"/>
    <n v="9576.5592590219294"/>
    <n v="5.9550957454364339E-2"/>
    <n v="4977"/>
    <n v="70001.923114925376"/>
    <n v="5.3160290421357094E-2"/>
    <x v="0"/>
  </r>
  <r>
    <s v="Nicola River"/>
    <n v="1995"/>
    <x v="19"/>
    <x v="80"/>
    <s v="Natural"/>
    <x v="2"/>
    <s v="Whole River"/>
    <n v="593"/>
    <n v="303"/>
    <n v="0.18438544115748631"/>
    <n v="119"/>
    <n v="1796"/>
    <n v="0.33017817371937641"/>
    <n v="7.8747945397947925E-5"/>
    <n v="645.38718053319815"/>
    <n v="647.86943891986425"/>
    <n v="4342.0718648814391"/>
    <n v="0.1021005705278646"/>
    <n v="1643.2967706013364"/>
    <n v="9576.5592590219294"/>
    <n v="5.9550957454364339E-2"/>
    <n v="4977"/>
    <n v="70001.923114925376"/>
    <n v="5.3160290421357094E-2"/>
    <x v="0"/>
  </r>
  <r>
    <s v="Nicola River"/>
    <n v="1995"/>
    <x v="19"/>
    <x v="81"/>
    <s v="Natural"/>
    <x v="2"/>
    <s v="Whole River"/>
    <n v="593"/>
    <n v="303"/>
    <n v="0.18438544115748631"/>
    <n v="121"/>
    <n v="1796"/>
    <n v="0.33017817371937641"/>
    <n v="7.8747945397947925E-5"/>
    <n v="656.23402390350407"/>
    <n v="658.7580009185175"/>
    <n v="4440.2907836823651"/>
    <n v="0.10154229208142994"/>
    <n v="1643.2967706013364"/>
    <n v="9576.5592590219294"/>
    <n v="5.9550957454364339E-2"/>
    <n v="4977"/>
    <n v="70001.923114925376"/>
    <n v="5.3160290421357094E-2"/>
    <x v="0"/>
  </r>
  <r>
    <s v="Nicola River"/>
    <s v=""/>
    <x v="19"/>
    <x v="82"/>
    <s v="Natural"/>
    <x v="2"/>
    <s v="Whole River"/>
    <n v="593"/>
    <n v="303"/>
    <n v="0.18438544115748631"/>
    <n v="11"/>
    <n v="1796"/>
    <n v="0.33017817371937641"/>
    <n v="7.8747945397947925E-5"/>
    <n v="59.657638536682185"/>
    <n v="59.887090992592505"/>
    <n v="277.44819315744678"/>
    <n v="0.27920609333490487"/>
    <n v="1643.2967706013364"/>
    <n v="9576.5592590219294"/>
    <n v="5.9550957454364339E-2"/>
    <n v="4977"/>
    <n v="70001.923114925376"/>
    <n v="5.3160290421357094E-2"/>
    <x v="1"/>
  </r>
  <r>
    <s v="Nicola River"/>
    <n v="1996"/>
    <x v="19"/>
    <x v="75"/>
    <s v="Natural"/>
    <x v="2"/>
    <s v="Whole River"/>
    <n v="593"/>
    <n v="303"/>
    <n v="0.18438544115748631"/>
    <n v="1"/>
    <n v="1796"/>
    <n v="0.33017817371937641"/>
    <n v="7.8747945397947925E-5"/>
    <n v="5.4234216851529258"/>
    <n v="5.4442809993265913"/>
    <n v="24.179467102254407"/>
    <n v="0.90667155176029457"/>
    <n v="1643.2967706013364"/>
    <n v="9576.5592590219294"/>
    <n v="5.9550957454364339E-2"/>
    <n v="4977"/>
    <n v="70001.923114925376"/>
    <n v="5.3160290421357094E-2"/>
    <x v="0"/>
  </r>
  <r>
    <s v="Nicola River"/>
    <n v="1996"/>
    <x v="19"/>
    <x v="76"/>
    <s v="Natural"/>
    <x v="2"/>
    <s v="Whole River"/>
    <n v="593"/>
    <n v="303"/>
    <n v="0.18438544115748631"/>
    <n v="1"/>
    <n v="1796"/>
    <n v="0.33017817371937641"/>
    <n v="7.8747945397947925E-5"/>
    <n v="5.4234216851529258"/>
    <n v="5.4442809993265913"/>
    <n v="24.179467102254407"/>
    <n v="0.90667155176029457"/>
    <n v="1643.2967706013364"/>
    <n v="9576.5592590219294"/>
    <n v="5.9550957454364339E-2"/>
    <n v="4977"/>
    <n v="70001.923114925376"/>
    <n v="5.3160290421357094E-2"/>
    <x v="0"/>
  </r>
  <r>
    <s v="Nicola River"/>
    <s v=""/>
    <x v="19"/>
    <x v="85"/>
    <s v="Natural"/>
    <x v="2"/>
    <s v="Whole River"/>
    <n v="593"/>
    <n v="303"/>
    <n v="0.18438544115748631"/>
    <n v="5"/>
    <n v="1796"/>
    <n v="0.33017817371937641"/>
    <n v="7.8747945397947925E-5"/>
    <n v="27.117108425764627"/>
    <n v="27.221404996632952"/>
    <n v="122.98352733538991"/>
    <n v="0.40895930577658862"/>
    <n v="1643.2967706013364"/>
    <n v="9576.5592590219294"/>
    <n v="5.9550957454364339E-2"/>
    <n v="4977"/>
    <n v="70001.923114925376"/>
    <n v="5.3160290421357094E-2"/>
    <x v="1"/>
  </r>
  <r>
    <s v="Nicola River"/>
    <s v=""/>
    <x v="19"/>
    <x v="14"/>
    <s v="Natural"/>
    <x v="2"/>
    <s v="Whole River"/>
    <n v="593"/>
    <n v="303"/>
    <n v="0.18438544115748631"/>
    <n v="42"/>
    <n v="1796"/>
    <n v="0.33017817371937641"/>
    <n v="7.8747945397947925E-5"/>
    <n v="227.78371077642288"/>
    <n v="227.78371077642288"/>
    <n v="1195.1587343512347"/>
    <n v="0.15177146672157893"/>
    <n v="1643.2967706013364"/>
    <n v="9576.5592590219294"/>
    <n v="5.9550957454364339E-2"/>
    <n v="4977"/>
    <n v="70001.923114925376"/>
    <n v="5.3160290421357094E-2"/>
    <x v="1"/>
  </r>
  <r>
    <s v="Nicola River"/>
    <s v=""/>
    <x v="19"/>
    <x v="12"/>
    <s v="Natural"/>
    <x v="2"/>
    <s v="Whole River"/>
    <n v="593"/>
    <n v="303"/>
    <n v="0.18438544115748631"/>
    <n v="1"/>
    <n v="1796"/>
    <n v="0.33017817371937641"/>
    <n v="7.8747945397947925E-5"/>
    <n v="5.4234216851529258"/>
    <m/>
    <n v="24.179467102254407"/>
    <n v="0.90667155176029457"/>
    <n v="1643.2967706013364"/>
    <n v="9576.5592590219294"/>
    <n v="5.9550957454364339E-2"/>
    <n v="4977"/>
    <n v="70001.923114925376"/>
    <n v="5.3160290421357094E-2"/>
    <x v="1"/>
  </r>
  <r>
    <m/>
    <s v=""/>
    <x v="1"/>
    <x v="15"/>
    <m/>
    <x v="1"/>
    <m/>
    <m/>
    <m/>
    <m/>
    <m/>
    <m/>
    <m/>
    <m/>
    <m/>
    <m/>
    <m/>
    <m/>
    <m/>
    <m/>
    <m/>
    <m/>
    <m/>
    <m/>
    <x v="1"/>
  </r>
  <r>
    <s v="Nicola River"/>
    <n v="1993"/>
    <x v="20"/>
    <x v="86"/>
    <s v="Natural"/>
    <x v="0"/>
    <s v="Whole River"/>
    <n v="24"/>
    <n v="24"/>
    <n v="0.33233532934131732"/>
    <n v="1"/>
    <n v="222"/>
    <n v="0.10810810810810811"/>
    <n v="2.9129739819647768E-4"/>
    <n v="3.0090090090090094"/>
    <n v="3.0090090090090094"/>
    <n v="6.9266955731679856"/>
    <n v="0.87466059740095692"/>
    <n v="72.216216216216225"/>
    <n v="304.48804467752905"/>
    <n v="0.24162974352213409"/>
    <n v="668"/>
    <n v="15312.666666666666"/>
    <n v="0.18524604811503451"/>
    <x v="0"/>
  </r>
  <r>
    <s v="Nicola River"/>
    <s v=""/>
    <x v="20"/>
    <x v="87"/>
    <s v="Natural"/>
    <x v="0"/>
    <s v="Whole River"/>
    <n v="24"/>
    <n v="24"/>
    <n v="0.33233532934131732"/>
    <n v="0"/>
    <n v="222"/>
    <n v="0.10810810810810811"/>
    <n v="2.9129739819647768E-4"/>
    <n v="0"/>
    <n v="0"/>
    <n v="0"/>
    <s v="NA"/>
    <n v="72.216216216216225"/>
    <n v="304.48804467752905"/>
    <n v="0.24162974352213409"/>
    <n v="668"/>
    <n v="15312.666666666666"/>
    <n v="0.18524604811503451"/>
    <x v="1"/>
  </r>
  <r>
    <s v="Nicola River"/>
    <n v="1994"/>
    <x v="20"/>
    <x v="83"/>
    <s v="Natural"/>
    <x v="0"/>
    <s v="Whole River"/>
    <n v="24"/>
    <n v="24"/>
    <n v="0.33233532934131732"/>
    <n v="4"/>
    <n v="222"/>
    <n v="0.10810810810810811"/>
    <n v="2.9129739819647768E-4"/>
    <n v="12.036036036036037"/>
    <n v="12.036036036036037"/>
    <n v="34.050283223453796"/>
    <n v="0.48481593401762174"/>
    <n v="72.216216216216225"/>
    <n v="304.48804467752905"/>
    <n v="0.24162974352213409"/>
    <n v="668"/>
    <n v="15312.666666666666"/>
    <n v="0.18524604811503451"/>
    <x v="0"/>
  </r>
  <r>
    <s v="Nicola River"/>
    <n v="1994"/>
    <x v="20"/>
    <x v="84"/>
    <s v="Natural"/>
    <x v="0"/>
    <s v="Whole River"/>
    <n v="24"/>
    <n v="24"/>
    <n v="0.33233532934131732"/>
    <n v="14"/>
    <n v="222"/>
    <n v="0.10810810810810811"/>
    <n v="2.9129739819647768E-4"/>
    <n v="42.126126126126131"/>
    <n v="42.126126126126131"/>
    <n v="193.18350214120991"/>
    <n v="0.32993887843651526"/>
    <n v="72.216216216216225"/>
    <n v="304.48804467752905"/>
    <n v="0.24162974352213409"/>
    <n v="668"/>
    <n v="15312.666666666666"/>
    <n v="0.18524604811503451"/>
    <x v="0"/>
  </r>
  <r>
    <s v="Nicola River"/>
    <n v="1995"/>
    <x v="20"/>
    <x v="80"/>
    <s v="Natural"/>
    <x v="0"/>
    <s v="Whole River"/>
    <n v="24"/>
    <n v="24"/>
    <n v="0.33233532934131732"/>
    <n v="2"/>
    <n v="222"/>
    <n v="0.10810810810810811"/>
    <n v="2.9129739819647768E-4"/>
    <n v="6.0180180180180187"/>
    <n v="6.0180180180180187"/>
    <n v="14.910641301466281"/>
    <n v="0.64164479799978558"/>
    <n v="72.216216216216225"/>
    <n v="304.48804467752905"/>
    <n v="0.24162974352213409"/>
    <n v="668"/>
    <n v="15312.666666666666"/>
    <n v="0.18524604811503451"/>
    <x v="0"/>
  </r>
  <r>
    <s v="Nicola River"/>
    <n v="1995"/>
    <x v="20"/>
    <x v="81"/>
    <s v="Natural"/>
    <x v="0"/>
    <s v="Whole River"/>
    <n v="24"/>
    <n v="24"/>
    <n v="0.33233532934131732"/>
    <n v="1"/>
    <n v="222"/>
    <n v="0.10810810810810811"/>
    <n v="2.9129739819647768E-4"/>
    <n v="3.0090090090090094"/>
    <n v="3.0090090090090094"/>
    <n v="6.9266955731679856"/>
    <n v="0.87466059740095692"/>
    <n v="72.216216216216225"/>
    <n v="304.48804467752905"/>
    <n v="0.24162974352213409"/>
    <n v="668"/>
    <n v="15312.666666666666"/>
    <n v="0.18524604811503451"/>
    <x v="0"/>
  </r>
  <r>
    <s v="Nicola River"/>
    <s v=""/>
    <x v="20"/>
    <x v="14"/>
    <s v="Natural"/>
    <x v="0"/>
    <s v="Whole River"/>
    <n v="24"/>
    <n v="24"/>
    <n v="0.33233532934131732"/>
    <n v="2"/>
    <n v="222"/>
    <n v="0.10810810810810811"/>
    <n v="2.9129739819647768E-4"/>
    <n v="6.0180180180180187"/>
    <n v="6.0180180180180187"/>
    <n v="14.910641301466281"/>
    <n v="0.64164479799978558"/>
    <n v="72.216216216216225"/>
    <n v="304.48804467752905"/>
    <n v="0.24162974352213409"/>
    <n v="668"/>
    <n v="15312.666666666666"/>
    <n v="0.18524604811503451"/>
    <x v="1"/>
  </r>
  <r>
    <m/>
    <s v=""/>
    <x v="1"/>
    <x v="15"/>
    <m/>
    <x v="1"/>
    <m/>
    <m/>
    <m/>
    <m/>
    <m/>
    <m/>
    <m/>
    <m/>
    <m/>
    <m/>
    <m/>
    <m/>
    <m/>
    <m/>
    <m/>
    <m/>
    <m/>
    <m/>
    <x v="2"/>
  </r>
  <r>
    <s v="Nicola River"/>
    <n v="1993"/>
    <x v="20"/>
    <x v="86"/>
    <s v="Natural"/>
    <x v="2"/>
    <s v="Whole River"/>
    <n v="31"/>
    <n v="31"/>
    <n v="0.2491467576791809"/>
    <n v="0"/>
    <n v="219"/>
    <n v="0.14155251141552511"/>
    <n v="4.1853316754933472E-4"/>
    <n v="0"/>
    <n v="0"/>
    <n v="0"/>
    <s v="NA"/>
    <n v="124.42465753424656"/>
    <n v="791.8675831618591"/>
    <n v="0.22616210005740106"/>
    <n v="879"/>
    <n v="23880"/>
    <n v="0.17580381135000553"/>
    <x v="0"/>
  </r>
  <r>
    <s v="Nicola River"/>
    <s v=""/>
    <x v="20"/>
    <x v="87"/>
    <s v="Natural"/>
    <x v="2"/>
    <s v="Whole River"/>
    <n v="31"/>
    <n v="31"/>
    <n v="0.2491467576791809"/>
    <n v="1"/>
    <n v="219"/>
    <n v="0.14155251141552511"/>
    <n v="4.1853316754933472E-4"/>
    <n v="4.0136986301369859"/>
    <n v="4.0136986301369859"/>
    <n v="13.538787663288854"/>
    <n v="0.91673777722616856"/>
    <n v="124.42465753424656"/>
    <n v="791.8675831618591"/>
    <n v="0.22616210005740106"/>
    <n v="879"/>
    <n v="23880"/>
    <n v="0.17580381135000553"/>
    <x v="1"/>
  </r>
  <r>
    <s v="Nicola River"/>
    <n v="1994"/>
    <x v="20"/>
    <x v="83"/>
    <s v="Natural"/>
    <x v="2"/>
    <s v="Whole River"/>
    <n v="31"/>
    <n v="31"/>
    <n v="0.2491467576791809"/>
    <n v="10"/>
    <n v="219"/>
    <n v="0.14155251141552511"/>
    <n v="4.1853316754933472E-4"/>
    <n v="40.136986301369859"/>
    <n v="40.136986301369859"/>
    <n v="209.54821220475878"/>
    <n v="0.36065937000373927"/>
    <n v="124.42465753424656"/>
    <n v="791.8675831618591"/>
    <n v="0.22616210005740106"/>
    <n v="879"/>
    <n v="23880"/>
    <n v="0.17580381135000553"/>
    <x v="0"/>
  </r>
  <r>
    <s v="Nicola River"/>
    <n v="1994"/>
    <x v="20"/>
    <x v="84"/>
    <s v="Natural"/>
    <x v="2"/>
    <s v="Whole River"/>
    <n v="31"/>
    <n v="31"/>
    <n v="0.2491467576791809"/>
    <n v="15"/>
    <n v="219"/>
    <n v="0.14155251141552511"/>
    <n v="4.1853316754933472E-4"/>
    <n v="60.205479452054789"/>
    <n v="60.205479452054789"/>
    <n v="376.12259795036334"/>
    <n v="0.32212816178521353"/>
    <n v="124.42465753424656"/>
    <n v="791.8675831618591"/>
    <n v="0.22616210005740106"/>
    <n v="879"/>
    <n v="23880"/>
    <n v="0.17580381135000553"/>
    <x v="0"/>
  </r>
  <r>
    <s v="Nicola River"/>
    <n v="1995"/>
    <x v="20"/>
    <x v="80"/>
    <s v="Natural"/>
    <x v="2"/>
    <s v="Whole River"/>
    <n v="31"/>
    <n v="31"/>
    <n v="0.2491467576791809"/>
    <n v="1"/>
    <n v="219"/>
    <n v="0.14155251141552511"/>
    <n v="4.1853316754933472E-4"/>
    <n v="4.0136986301369859"/>
    <n v="4.0136986301369859"/>
    <n v="13.538787663288854"/>
    <n v="0.91673777722616856"/>
    <n v="124.42465753424656"/>
    <n v="791.8675831618591"/>
    <n v="0.22616210005740106"/>
    <n v="879"/>
    <n v="23880"/>
    <n v="0.17580381135000553"/>
    <x v="0"/>
  </r>
  <r>
    <s v="Nicola River"/>
    <n v="1995"/>
    <x v="20"/>
    <x v="81"/>
    <s v="Natural"/>
    <x v="2"/>
    <s v="Whole River"/>
    <n v="31"/>
    <n v="31"/>
    <n v="0.2491467576791809"/>
    <n v="1"/>
    <n v="219"/>
    <n v="0.14155251141552511"/>
    <n v="4.1853316754933472E-4"/>
    <n v="4.0136986301369859"/>
    <n v="4.0136986301369859"/>
    <n v="13.538787663288854"/>
    <n v="0.91673777722616856"/>
    <n v="124.42465753424656"/>
    <n v="791.8675831618591"/>
    <n v="0.22616210005740106"/>
    <n v="879"/>
    <n v="23880"/>
    <n v="0.17580381135000553"/>
    <x v="0"/>
  </r>
  <r>
    <s v="Nicola River"/>
    <s v=""/>
    <x v="20"/>
    <x v="14"/>
    <s v="Natural"/>
    <x v="2"/>
    <s v="Whole River"/>
    <n v="31"/>
    <n v="31"/>
    <n v="0.2491467576791809"/>
    <n v="3"/>
    <n v="219"/>
    <n v="0.14155251141552511"/>
    <n v="4.1853316754933472E-4"/>
    <n v="12.041095890410958"/>
    <n v="12.041095890410958"/>
    <n v="45.560385361324578"/>
    <n v="0.56056719585265413"/>
    <n v="124.42465753424656"/>
    <n v="791.8675831618591"/>
    <n v="0.22616210005740106"/>
    <n v="879"/>
    <n v="23880"/>
    <n v="0.17580381135000553"/>
    <x v="1"/>
  </r>
  <r>
    <m/>
    <s v=""/>
    <x v="1"/>
    <x v="15"/>
    <m/>
    <x v="1"/>
    <m/>
    <m/>
    <m/>
    <m/>
    <m/>
    <m/>
    <m/>
    <m/>
    <m/>
    <m/>
    <m/>
    <m/>
    <m/>
    <m/>
    <m/>
    <m/>
    <m/>
    <m/>
    <x v="1"/>
  </r>
  <r>
    <s v="Nicola River"/>
    <s v=""/>
    <x v="21"/>
    <x v="88"/>
    <s v="Natural"/>
    <x v="0"/>
    <s v="Whole River"/>
    <n v="30"/>
    <n v="26"/>
    <n v="0.35987228038909935"/>
    <n v="1"/>
    <n v="1864"/>
    <n v="1.6094420600858368E-2"/>
    <n v="4.9704489478784609E-6"/>
    <n v="2.7787636183558924"/>
    <n v="2.7787636183558924"/>
    <n v="5.2353221515166837"/>
    <n v="0.82341751612098235"/>
    <n v="72.247854077253209"/>
    <n v="120.58180549055511"/>
    <n v="0.15199032339576443"/>
    <n v="4489"/>
    <n v="80381.379609456955"/>
    <n v="6.3157964167243244E-2"/>
    <x v="1"/>
  </r>
  <r>
    <s v="Nicola River"/>
    <s v=""/>
    <x v="21"/>
    <x v="89"/>
    <s v="Natural"/>
    <x v="0"/>
    <s v="Whole River"/>
    <n v="30"/>
    <n v="26"/>
    <n v="0.35987228038909935"/>
    <n v="0"/>
    <n v="1864"/>
    <n v="1.6094420600858368E-2"/>
    <n v="4.9704489478784609E-6"/>
    <n v="0"/>
    <n v="0"/>
    <n v="0"/>
    <s v="NA"/>
    <n v="72.247854077253209"/>
    <n v="120.58180549055511"/>
    <n v="0.15199032339576443"/>
    <n v="4489"/>
    <n v="80381.379609456955"/>
    <n v="6.3157964167243244E-2"/>
    <x v="1"/>
  </r>
  <r>
    <s v="Nicola River"/>
    <s v=""/>
    <x v="21"/>
    <x v="90"/>
    <s v="Natural"/>
    <x v="0"/>
    <s v="Whole River"/>
    <n v="30"/>
    <n v="26"/>
    <n v="0.35987228038909935"/>
    <n v="0"/>
    <n v="1864"/>
    <n v="1.6094420600858368E-2"/>
    <n v="4.9704489478784609E-6"/>
    <n v="0"/>
    <n v="0"/>
    <n v="0"/>
    <s v="NA"/>
    <n v="72.247854077253209"/>
    <n v="120.58180549055511"/>
    <n v="0.15199032339576443"/>
    <n v="4489"/>
    <n v="80381.379609456955"/>
    <n v="6.3157964167243244E-2"/>
    <x v="1"/>
  </r>
  <r>
    <s v="Nicola River"/>
    <s v=""/>
    <x v="21"/>
    <x v="91"/>
    <s v="Natural"/>
    <x v="0"/>
    <s v="Whole River"/>
    <n v="30"/>
    <n v="26"/>
    <n v="0.35987228038909935"/>
    <n v="0"/>
    <n v="1864"/>
    <n v="1.6094420600858368E-2"/>
    <n v="4.9704489478784609E-6"/>
    <n v="0"/>
    <n v="0"/>
    <n v="0"/>
    <s v="NA"/>
    <n v="72.247854077253209"/>
    <n v="120.58180549055511"/>
    <n v="0.15199032339576443"/>
    <n v="4489"/>
    <n v="80381.379609456955"/>
    <n v="6.3157964167243244E-2"/>
    <x v="1"/>
  </r>
  <r>
    <s v="Nicola River"/>
    <s v=""/>
    <x v="21"/>
    <x v="92"/>
    <s v="Natural"/>
    <x v="0"/>
    <s v="Whole River"/>
    <n v="30"/>
    <n v="26"/>
    <n v="0.35987228038909935"/>
    <n v="0"/>
    <n v="1864"/>
    <n v="1.6094420600858368E-2"/>
    <n v="4.9704489478784609E-6"/>
    <n v="0"/>
    <n v="0"/>
    <n v="0"/>
    <s v="NA"/>
    <n v="72.247854077253209"/>
    <n v="120.58180549055511"/>
    <n v="0.15199032339576443"/>
    <n v="4489"/>
    <n v="80381.379609456955"/>
    <n v="6.3157964167243244E-2"/>
    <x v="1"/>
  </r>
  <r>
    <s v="Nicola River"/>
    <n v="1993"/>
    <x v="21"/>
    <x v="86"/>
    <s v="Natural"/>
    <x v="0"/>
    <s v="Whole River"/>
    <n v="30"/>
    <n v="26"/>
    <n v="0.35987228038909935"/>
    <n v="20"/>
    <n v="1864"/>
    <n v="1.6094420600858368E-2"/>
    <n v="4.9704489478784609E-6"/>
    <n v="55.575272367117847"/>
    <n v="55.575272367117847"/>
    <n v="172.48911475579362"/>
    <n v="0.23631933009890241"/>
    <n v="72.247854077253209"/>
    <n v="120.58180549055511"/>
    <n v="0.15199032339576443"/>
    <n v="4489"/>
    <n v="80381.379609456955"/>
    <n v="6.3157964167243244E-2"/>
    <x v="0"/>
  </r>
  <r>
    <s v="Nicola River"/>
    <n v="1993"/>
    <x v="21"/>
    <x v="93"/>
    <s v="Natural"/>
    <x v="0"/>
    <s v="Whole River"/>
    <n v="30"/>
    <n v="26"/>
    <n v="0.35987228038909935"/>
    <n v="3"/>
    <n v="1864"/>
    <n v="1.6094420600858368E-2"/>
    <n v="4.9704489478784609E-6"/>
    <n v="8.3362908550676771"/>
    <n v="8.3362908550676771"/>
    <n v="16.776219166004683"/>
    <n v="0.49133102306108123"/>
    <n v="72.247854077253209"/>
    <n v="120.58180549055511"/>
    <n v="0.15199032339576443"/>
    <n v="4489"/>
    <n v="80381.379609456955"/>
    <n v="6.3157964167243244E-2"/>
    <x v="0"/>
  </r>
  <r>
    <s v="Nicola River"/>
    <s v=""/>
    <x v="21"/>
    <x v="14"/>
    <s v="Natural"/>
    <x v="0"/>
    <s v="Whole River"/>
    <n v="30"/>
    <n v="26"/>
    <n v="0.35987228038909935"/>
    <n v="2"/>
    <n v="1864"/>
    <n v="1.6094420600858368E-2"/>
    <n v="4.9704489478784609E-6"/>
    <n v="5.5575272367117847"/>
    <n v="5.5575272367117847"/>
    <n v="10.827395206851579"/>
    <n v="0.59208000483920975"/>
    <n v="72.247854077253209"/>
    <n v="120.58180549055511"/>
    <n v="0.15199032339576443"/>
    <n v="4489"/>
    <n v="80381.379609456955"/>
    <n v="6.3157964167243244E-2"/>
    <x v="1"/>
  </r>
  <r>
    <m/>
    <s v=""/>
    <x v="1"/>
    <x v="15"/>
    <m/>
    <x v="1"/>
    <m/>
    <m/>
    <m/>
    <m/>
    <m/>
    <m/>
    <m/>
    <m/>
    <m/>
    <m/>
    <m/>
    <m/>
    <m/>
    <m/>
    <m/>
    <m/>
    <m/>
    <m/>
    <x v="1"/>
  </r>
  <r>
    <s v="Nicola River"/>
    <s v=""/>
    <x v="21"/>
    <x v="88"/>
    <s v="Natural"/>
    <x v="2"/>
    <s v="Whole River"/>
    <n v="53"/>
    <n v="51"/>
    <n v="0.42374935087415616"/>
    <n v="0"/>
    <n v="2256"/>
    <n v="2.3492907801418439E-2"/>
    <n v="5.6933642106291904E-6"/>
    <n v="0"/>
    <n v="0"/>
    <n v="0"/>
    <s v="NA"/>
    <n v="120.35416666666666"/>
    <n v="196.05159982381488"/>
    <n v="0.11633866211177209"/>
    <n v="5123"/>
    <n v="85365.302374312727"/>
    <n v="5.703170241603548E-2"/>
    <x v="1"/>
  </r>
  <r>
    <s v="Nicola River"/>
    <s v=""/>
    <x v="21"/>
    <x v="89"/>
    <s v="Natural"/>
    <x v="2"/>
    <s v="Whole River"/>
    <n v="53"/>
    <n v="51"/>
    <n v="0.42374935087415616"/>
    <n v="1"/>
    <n v="2256"/>
    <n v="2.3492907801418439E-2"/>
    <n v="5.6933642106291904E-6"/>
    <n v="2.3598856209150325"/>
    <n v="2.3598856209150325"/>
    <n v="3.3279851578286141"/>
    <n v="0.77303603023566569"/>
    <n v="120.35416666666666"/>
    <n v="196.05159982381488"/>
    <n v="0.11633866211177209"/>
    <n v="5123"/>
    <n v="85365.302374312727"/>
    <n v="5.703170241603548E-2"/>
    <x v="1"/>
  </r>
  <r>
    <s v="Nicola River"/>
    <s v=""/>
    <x v="21"/>
    <x v="90"/>
    <s v="Natural"/>
    <x v="2"/>
    <s v="Whole River"/>
    <n v="53"/>
    <n v="51"/>
    <n v="0.42374935087415616"/>
    <n v="2"/>
    <n v="2256"/>
    <n v="2.3492907801418439E-2"/>
    <n v="5.6933642106291904E-6"/>
    <n v="4.719771241830065"/>
    <n v="4.719771241830065"/>
    <n v="6.8067212574671592"/>
    <n v="0.55277454189953168"/>
    <n v="120.35416666666666"/>
    <n v="196.05159982381488"/>
    <n v="0.11633866211177209"/>
    <n v="5123"/>
    <n v="85365.302374312727"/>
    <n v="5.703170241603548E-2"/>
    <x v="1"/>
  </r>
  <r>
    <s v="Nicola River"/>
    <s v=""/>
    <x v="21"/>
    <x v="91"/>
    <s v="Natural"/>
    <x v="2"/>
    <s v="Whole River"/>
    <n v="53"/>
    <n v="51"/>
    <n v="0.42374935087415616"/>
    <n v="1"/>
    <n v="2256"/>
    <n v="2.3492907801418439E-2"/>
    <n v="5.6933642106291904E-6"/>
    <n v="2.3598856209150325"/>
    <n v="2.3598856209150325"/>
    <n v="3.3279851578286141"/>
    <n v="0.77303603023566569"/>
    <n v="120.35416666666666"/>
    <n v="196.05159982381488"/>
    <n v="0.11633866211177209"/>
    <n v="5123"/>
    <n v="85365.302374312727"/>
    <n v="5.703170241603548E-2"/>
    <x v="1"/>
  </r>
  <r>
    <s v="Nicola River"/>
    <s v=""/>
    <x v="21"/>
    <x v="92"/>
    <s v="Natural"/>
    <x v="2"/>
    <s v="Whole River"/>
    <n v="53"/>
    <n v="51"/>
    <n v="0.42374935087415616"/>
    <n v="2"/>
    <n v="2256"/>
    <n v="2.3492907801418439E-2"/>
    <n v="5.6933642106291904E-6"/>
    <n v="4.719771241830065"/>
    <n v="4.719771241830065"/>
    <n v="6.8067212574671592"/>
    <n v="0.55277454189953168"/>
    <n v="120.35416666666666"/>
    <n v="196.05159982381488"/>
    <n v="0.11633866211177209"/>
    <n v="5123"/>
    <n v="85365.302374312727"/>
    <n v="5.703170241603548E-2"/>
    <x v="1"/>
  </r>
  <r>
    <s v="Nicola River"/>
    <n v="1993"/>
    <x v="21"/>
    <x v="86"/>
    <s v="Natural"/>
    <x v="2"/>
    <s v="Whole River"/>
    <n v="53"/>
    <n v="51"/>
    <n v="0.42374935087415616"/>
    <n v="22"/>
    <n v="2256"/>
    <n v="2.3492907801418439E-2"/>
    <n v="5.6933642106291904E-6"/>
    <n v="51.917483660130713"/>
    <n v="51.917483660130713"/>
    <n v="108.03914103032349"/>
    <n v="0.20020592516702027"/>
    <n v="120.35416666666666"/>
    <n v="196.05159982381488"/>
    <n v="0.11633866211177209"/>
    <n v="5123"/>
    <n v="85365.302374312727"/>
    <n v="5.703170241603548E-2"/>
    <x v="0"/>
  </r>
  <r>
    <s v="Nicola River"/>
    <n v="1993"/>
    <x v="21"/>
    <x v="93"/>
    <s v="Natural"/>
    <x v="2"/>
    <s v="Whole River"/>
    <n v="53"/>
    <n v="51"/>
    <n v="0.42374935087415616"/>
    <n v="16"/>
    <n v="2256"/>
    <n v="2.3492907801418439E-2"/>
    <n v="5.6933642106291904E-6"/>
    <n v="37.75816993464052"/>
    <n v="37.75816993464052"/>
    <n v="71.33787554244951"/>
    <n v="0.22369132870038141"/>
    <n v="120.35416666666666"/>
    <n v="196.05159982381488"/>
    <n v="0.11633866211177209"/>
    <n v="5123"/>
    <n v="85365.302374312727"/>
    <n v="5.703170241603548E-2"/>
    <x v="0"/>
  </r>
  <r>
    <s v="Nicola River"/>
    <s v=""/>
    <x v="21"/>
    <x v="14"/>
    <s v="Natural"/>
    <x v="2"/>
    <s v="Whole River"/>
    <n v="53"/>
    <n v="51"/>
    <n v="0.42374935087415616"/>
    <n v="7"/>
    <n v="2256"/>
    <n v="2.3492907801418439E-2"/>
    <n v="5.6933642106291904E-6"/>
    <n v="16.519199346405227"/>
    <n v="16.519199346405227"/>
    <n v="26.461665882808838"/>
    <n v="0.31140070874638576"/>
    <n v="120.35416666666666"/>
    <n v="196.05159982381488"/>
    <n v="0.11633866211177209"/>
    <n v="5123"/>
    <n v="85365.302374312727"/>
    <n v="5.703170241603548E-2"/>
    <x v="1"/>
  </r>
  <r>
    <m/>
    <s v=""/>
    <x v="1"/>
    <x v="15"/>
    <m/>
    <x v="1"/>
    <m/>
    <m/>
    <m/>
    <m/>
    <m/>
    <m/>
    <m/>
    <m/>
    <m/>
    <m/>
    <m/>
    <m/>
    <m/>
    <m/>
    <m/>
    <m/>
    <m/>
    <m/>
    <x v="1"/>
  </r>
  <r>
    <s v="Nicola River"/>
    <s v=""/>
    <x v="22"/>
    <x v="94"/>
    <s v="Natural"/>
    <x v="0"/>
    <s v="Whole River"/>
    <n v="53"/>
    <n v="45"/>
    <n v="0.39151005683049761"/>
    <n v="0"/>
    <n v="3492"/>
    <n v="1.5177548682703322E-2"/>
    <n v="2.3073228365401035E-6"/>
    <n v="0"/>
    <n v="0"/>
    <n v="0"/>
    <s v="NA"/>
    <n v="114.93957617411226"/>
    <n v="169.18201866089535"/>
    <n v="0.11316379672425526"/>
    <n v="7573"/>
    <n v="161614.50567833026"/>
    <n v="5.3085047742207271E-2"/>
    <x v="1"/>
  </r>
  <r>
    <s v="Nicola River"/>
    <n v="1991"/>
    <x v="22"/>
    <x v="95"/>
    <s v="Natural"/>
    <x v="0"/>
    <s v="Whole River"/>
    <n v="53"/>
    <n v="45"/>
    <n v="0.39151005683049761"/>
    <n v="5"/>
    <n v="3492"/>
    <n v="1.5177548682703322E-2"/>
    <n v="2.3073228365401035E-6"/>
    <n v="12.771064019345806"/>
    <n v="13.068065508167802"/>
    <n v="22.191804675245056"/>
    <n v="0.36886651166553691"/>
    <n v="114.93957617411226"/>
    <n v="169.18201866089535"/>
    <n v="0.11316379672425526"/>
    <n v="7573"/>
    <n v="161614.50567833026"/>
    <n v="5.3085047742207271E-2"/>
    <x v="0"/>
  </r>
  <r>
    <s v="Nicola River"/>
    <s v=""/>
    <x v="22"/>
    <x v="88"/>
    <s v="Natural"/>
    <x v="0"/>
    <s v="Whole River"/>
    <n v="53"/>
    <n v="45"/>
    <n v="0.39151005683049761"/>
    <n v="20"/>
    <n v="3492"/>
    <n v="1.5177548682703322E-2"/>
    <n v="2.3073228365401035E-6"/>
    <n v="51.084256077383223"/>
    <n v="52.272262032671208"/>
    <n v="113.83122146555732"/>
    <n v="0.20885439790404667"/>
    <n v="114.93957617411226"/>
    <n v="169.18201866089535"/>
    <n v="0.11316379672425526"/>
    <n v="7573"/>
    <n v="161614.50567833026"/>
    <n v="5.3085047742207271E-2"/>
    <x v="1"/>
  </r>
  <r>
    <s v="Nicola River"/>
    <s v=""/>
    <x v="22"/>
    <x v="89"/>
    <s v="Natural"/>
    <x v="0"/>
    <s v="Whole River"/>
    <n v="53"/>
    <n v="45"/>
    <n v="0.39151005683049761"/>
    <n v="10"/>
    <n v="3492"/>
    <n v="1.5177548682703322E-2"/>
    <n v="2.3073228365401035E-6"/>
    <n v="25.542128038691612"/>
    <n v="26.136131016335604"/>
    <n v="48.560943144586297"/>
    <n v="0.2728264542867409"/>
    <n v="114.93957617411226"/>
    <n v="169.18201866089535"/>
    <n v="0.11316379672425526"/>
    <n v="7573"/>
    <n v="161614.50567833026"/>
    <n v="5.3085047742207271E-2"/>
    <x v="1"/>
  </r>
  <r>
    <s v="Nicola River"/>
    <s v=""/>
    <x v="22"/>
    <x v="96"/>
    <s v="Natural"/>
    <x v="0"/>
    <s v="Whole River"/>
    <n v="53"/>
    <n v="45"/>
    <n v="0.39151005683049761"/>
    <n v="3"/>
    <n v="3492"/>
    <n v="1.5177548682703322E-2"/>
    <n v="2.3073228365401035E-6"/>
    <n v="7.6626384116074835"/>
    <n v="7.8408393049006806"/>
    <n v="12.813802749855492"/>
    <n v="0.46715465938787737"/>
    <n v="114.93957617411226"/>
    <n v="169.18201866089535"/>
    <n v="0.11316379672425526"/>
    <n v="7573"/>
    <n v="161614.50567833026"/>
    <n v="5.3085047742207271E-2"/>
    <x v="1"/>
  </r>
  <r>
    <s v="Nicola River"/>
    <n v="1992"/>
    <x v="22"/>
    <x v="97"/>
    <s v="Natural"/>
    <x v="0"/>
    <s v="Whole River"/>
    <n v="53"/>
    <n v="45"/>
    <n v="0.39151005683049761"/>
    <n v="4"/>
    <n v="3492"/>
    <n v="1.5177548682703322E-2"/>
    <n v="2.3073228365401035E-6"/>
    <n v="10.216851215476645"/>
    <n v="10.454452406534241"/>
    <n v="17.419257036668352"/>
    <n v="0.40850534643149411"/>
    <n v="114.93957617411226"/>
    <n v="169.18201866089535"/>
    <n v="0.11316379672425526"/>
    <n v="7573"/>
    <n v="161614.50567833026"/>
    <n v="5.3085047742207271E-2"/>
    <x v="0"/>
  </r>
  <r>
    <s v="Nicola River"/>
    <n v="1993"/>
    <x v="22"/>
    <x v="86"/>
    <s v="Natural"/>
    <x v="0"/>
    <s v="Whole River"/>
    <n v="53"/>
    <n v="45"/>
    <n v="0.39151005683049761"/>
    <n v="1"/>
    <n v="3492"/>
    <n v="1.5177548682703322E-2"/>
    <n v="2.3073228365401035E-6"/>
    <n v="2.5542128038691612"/>
    <n v="2.6136131016335602"/>
    <n v="4.1041742315213172"/>
    <n v="0.79315089206614031"/>
    <n v="114.93957617411226"/>
    <n v="169.18201866089535"/>
    <n v="0.11316379672425526"/>
    <n v="7573"/>
    <n v="161614.50567833026"/>
    <n v="5.3085047742207271E-2"/>
    <x v="0"/>
  </r>
  <r>
    <s v="Nicola River"/>
    <s v=""/>
    <x v="22"/>
    <x v="98"/>
    <s v="Natural"/>
    <x v="0"/>
    <s v="Whole River"/>
    <n v="53"/>
    <n v="45"/>
    <n v="0.39151005683049761"/>
    <n v="0"/>
    <n v="3492"/>
    <n v="1.5177548682703322E-2"/>
    <n v="2.3073228365401035E-6"/>
    <n v="0"/>
    <n v="0"/>
    <n v="0"/>
    <s v="NA"/>
    <n v="114.93957617411226"/>
    <n v="169.18201866089535"/>
    <n v="0.11316379672425526"/>
    <n v="7573"/>
    <n v="161614.50567833026"/>
    <n v="5.3085047742207271E-2"/>
    <x v="1"/>
  </r>
  <r>
    <s v="Nicola River"/>
    <s v=""/>
    <x v="22"/>
    <x v="14"/>
    <s v="Natural"/>
    <x v="0"/>
    <s v="Whole River"/>
    <n v="53"/>
    <n v="45"/>
    <n v="0.39151005683049761"/>
    <n v="1"/>
    <n v="3492"/>
    <n v="1.5177548682703322E-2"/>
    <n v="2.3073228365401035E-6"/>
    <n v="2.5542128038691612"/>
    <n v="2.5542128038691612"/>
    <n v="4.1041742315213172"/>
    <n v="0.79315089206614031"/>
    <n v="114.93957617411226"/>
    <n v="169.18201866089535"/>
    <n v="0.11316379672425526"/>
    <n v="7573"/>
    <n v="161614.50567833026"/>
    <n v="5.3085047742207271E-2"/>
    <x v="1"/>
  </r>
  <r>
    <s v="Nicola River"/>
    <s v=""/>
    <x v="22"/>
    <x v="12"/>
    <s v="Natural"/>
    <x v="0"/>
    <s v="Whole River"/>
    <n v="53"/>
    <n v="45"/>
    <n v="0.39151005683049761"/>
    <n v="1"/>
    <n v="3492"/>
    <n v="1.5177548682703322E-2"/>
    <n v="2.3073228365401035E-6"/>
    <n v="2.5542128038691612"/>
    <m/>
    <n v="4.1041742315213172"/>
    <n v="0.79315089206614031"/>
    <n v="114.93957617411226"/>
    <n v="169.18201866089535"/>
    <n v="0.11316379672425526"/>
    <n v="7573"/>
    <n v="161614.50567833026"/>
    <n v="5.3085047742207271E-2"/>
    <x v="1"/>
  </r>
  <r>
    <m/>
    <s v=""/>
    <x v="1"/>
    <x v="15"/>
    <m/>
    <x v="1"/>
    <m/>
    <m/>
    <m/>
    <m/>
    <m/>
    <m/>
    <m/>
    <m/>
    <m/>
    <m/>
    <m/>
    <m/>
    <m/>
    <m/>
    <m/>
    <m/>
    <m/>
    <m/>
    <x v="1"/>
  </r>
  <r>
    <s v="Nicola River"/>
    <s v=""/>
    <x v="22"/>
    <x v="94"/>
    <s v="Natural"/>
    <x v="2"/>
    <s v="Whole River"/>
    <n v="105"/>
    <n v="94"/>
    <n v="0.38795990367922945"/>
    <n v="1"/>
    <n v="4422"/>
    <n v="2.3744911804613297E-2"/>
    <n v="2.9711254794191623E-6"/>
    <n v="2.5775859580241924"/>
    <n v="2.612418200700195"/>
    <n v="4.1552416551484113"/>
    <n v="0.7908333687502912"/>
    <n v="242.29308005427407"/>
    <n v="487.16415280155837"/>
    <n v="9.1095442796585296E-2"/>
    <n v="10204"/>
    <n v="317029.25581898482"/>
    <n v="5.5179685478024376E-2"/>
    <x v="1"/>
  </r>
  <r>
    <s v="Nicola River"/>
    <n v="1991"/>
    <x v="22"/>
    <x v="95"/>
    <s v="Natural"/>
    <x v="2"/>
    <s v="Whole River"/>
    <n v="105"/>
    <n v="94"/>
    <n v="0.38795990367922945"/>
    <n v="8"/>
    <n v="4422"/>
    <n v="2.3744911804613297E-2"/>
    <n v="2.9711254794191623E-6"/>
    <n v="20.620687664193539"/>
    <n v="20.89934560560156"/>
    <n v="36.32943805749413"/>
    <n v="0.2922982370407568"/>
    <n v="242.29308005427407"/>
    <n v="487.16415280155837"/>
    <n v="9.1095442796585296E-2"/>
    <n v="10204"/>
    <n v="317029.25581898482"/>
    <n v="5.5179685478024376E-2"/>
    <x v="0"/>
  </r>
  <r>
    <s v="Nicola River"/>
    <s v=""/>
    <x v="22"/>
    <x v="88"/>
    <s v="Natural"/>
    <x v="2"/>
    <s v="Whole River"/>
    <n v="105"/>
    <n v="94"/>
    <n v="0.38795990367922945"/>
    <n v="32"/>
    <n v="4422"/>
    <n v="2.3744911804613297E-2"/>
    <n v="2.9711254794191623E-6"/>
    <n v="82.482750656774158"/>
    <n v="83.597382422406241"/>
    <n v="187.66067542504183"/>
    <n v="0.16608235793729892"/>
    <n v="242.29308005427407"/>
    <n v="487.16415280155837"/>
    <n v="9.1095442796585296E-2"/>
    <n v="10204"/>
    <n v="317029.25581898482"/>
    <n v="5.5179685478024376E-2"/>
    <x v="1"/>
  </r>
  <r>
    <s v="Nicola River"/>
    <s v=""/>
    <x v="22"/>
    <x v="89"/>
    <s v="Natural"/>
    <x v="2"/>
    <s v="Whole River"/>
    <n v="105"/>
    <n v="94"/>
    <n v="0.38795990367922945"/>
    <n v="25"/>
    <n v="4422"/>
    <n v="2.3744911804613297E-2"/>
    <n v="2.9711254794191623E-6"/>
    <n v="64.439648950604806"/>
    <n v="65.310455017504864"/>
    <n v="136.96145012485505"/>
    <n v="0.18161261298580303"/>
    <n v="242.29308005427407"/>
    <n v="487.16415280155837"/>
    <n v="9.1095442796585296E-2"/>
    <n v="10204"/>
    <n v="317029.25581898482"/>
    <n v="5.5179685478024376E-2"/>
    <x v="1"/>
  </r>
  <r>
    <s v="Nicola River"/>
    <s v=""/>
    <x v="22"/>
    <x v="96"/>
    <s v="Natural"/>
    <x v="2"/>
    <s v="Whole River"/>
    <n v="105"/>
    <n v="94"/>
    <n v="0.38795990367922945"/>
    <n v="3"/>
    <n v="4422"/>
    <n v="2.3744911804613297E-2"/>
    <n v="2.9711254794191623E-6"/>
    <n v="7.7327578740725773"/>
    <n v="7.8372546021005851"/>
    <n v="12.79652905290668"/>
    <n v="0.46260644775934034"/>
    <n v="242.29308005427407"/>
    <n v="487.16415280155837"/>
    <n v="9.1095442796585296E-2"/>
    <n v="10204"/>
    <n v="317029.25581898482"/>
    <n v="5.5179685478024376E-2"/>
    <x v="1"/>
  </r>
  <r>
    <s v="Nicola River"/>
    <n v="1992"/>
    <x v="22"/>
    <x v="97"/>
    <s v="Natural"/>
    <x v="2"/>
    <s v="Whole River"/>
    <n v="105"/>
    <n v="94"/>
    <n v="0.38795990367922945"/>
    <n v="3"/>
    <n v="4422"/>
    <n v="2.3744911804613297E-2"/>
    <n v="2.9711254794191623E-6"/>
    <n v="7.7327578740725773"/>
    <n v="7.8372546021005851"/>
    <n v="12.79652905290668"/>
    <n v="0.46260644775934034"/>
    <n v="242.29308005427407"/>
    <n v="487.16415280155837"/>
    <n v="9.1095442796585296E-2"/>
    <n v="10204"/>
    <n v="317029.25581898482"/>
    <n v="5.5179685478024376E-2"/>
    <x v="0"/>
  </r>
  <r>
    <s v="Nicola River"/>
    <n v="1993"/>
    <x v="22"/>
    <x v="86"/>
    <s v="Natural"/>
    <x v="2"/>
    <s v="Whole River"/>
    <n v="105"/>
    <n v="94"/>
    <n v="0.38795990367922945"/>
    <n v="0"/>
    <n v="4422"/>
    <n v="2.3744911804613297E-2"/>
    <n v="2.9711254794191623E-6"/>
    <n v="0"/>
    <n v="0"/>
    <n v="0"/>
    <s v="NA"/>
    <n v="242.29308005427407"/>
    <n v="487.16415280155837"/>
    <n v="9.1095442796585296E-2"/>
    <n v="10204"/>
    <n v="317029.25581898482"/>
    <n v="5.5179685478024376E-2"/>
    <x v="0"/>
  </r>
  <r>
    <s v="Nicola River"/>
    <s v=""/>
    <x v="22"/>
    <x v="98"/>
    <s v="Natural"/>
    <x v="2"/>
    <s v="Whole River"/>
    <n v="105"/>
    <n v="94"/>
    <n v="0.38795990367922945"/>
    <n v="2"/>
    <n v="4422"/>
    <n v="2.3744911804613297E-2"/>
    <n v="2.9711254794191623E-6"/>
    <n v="5.1551719160483849"/>
    <n v="5.2248364014003901"/>
    <n v="8.4207513394506375"/>
    <n v="0.56290132209262034"/>
    <n v="242.29308005427407"/>
    <n v="487.16415280155837"/>
    <n v="9.1095442796585296E-2"/>
    <n v="10204"/>
    <n v="317029.25581898482"/>
    <n v="5.5179685478024376E-2"/>
    <x v="1"/>
  </r>
  <r>
    <s v="Nicola River"/>
    <s v=""/>
    <x v="22"/>
    <x v="14"/>
    <s v="Natural"/>
    <x v="2"/>
    <s v="Whole River"/>
    <n v="105"/>
    <n v="94"/>
    <n v="0.38795990367922945"/>
    <n v="19"/>
    <n v="4422"/>
    <n v="2.3744911804613297E-2"/>
    <n v="2.9711254794191623E-6"/>
    <n v="48.974133202459655"/>
    <n v="48.974133202459655"/>
    <n v="97.805424433122326"/>
    <n v="0.20193644801461685"/>
    <n v="242.29308005427407"/>
    <n v="487.16415280155837"/>
    <n v="9.1095442796585296E-2"/>
    <n v="10204"/>
    <n v="317029.25581898482"/>
    <n v="5.5179685478024376E-2"/>
    <x v="1"/>
  </r>
  <r>
    <s v="Nicola River"/>
    <s v=""/>
    <x v="22"/>
    <x v="12"/>
    <s v="Natural"/>
    <x v="2"/>
    <s v="Whole River"/>
    <n v="105"/>
    <n v="94"/>
    <n v="0.38795990367922945"/>
    <n v="1"/>
    <n v="4422"/>
    <n v="2.3744911804613297E-2"/>
    <n v="2.9711254794191623E-6"/>
    <n v="2.5775859580241924"/>
    <m/>
    <n v="4.1552416551484113"/>
    <n v="0.7908333687502912"/>
    <n v="242.29308005427407"/>
    <n v="487.16415280155837"/>
    <n v="9.1095442796585296E-2"/>
    <n v="10204"/>
    <n v="317029.25581898482"/>
    <n v="5.5179685478024376E-2"/>
    <x v="1"/>
  </r>
  <r>
    <m/>
    <s v=""/>
    <x v="1"/>
    <x v="15"/>
    <m/>
    <x v="1"/>
    <m/>
    <m/>
    <m/>
    <m/>
    <m/>
    <m/>
    <m/>
    <m/>
    <m/>
    <m/>
    <m/>
    <m/>
    <m/>
    <m/>
    <m/>
    <m/>
    <m/>
    <m/>
    <x v="1"/>
  </r>
  <r>
    <s v="Nicola River"/>
    <n v="1990"/>
    <x v="23"/>
    <x v="99"/>
    <s v="Natural"/>
    <x v="0"/>
    <s v="Whole River"/>
    <n v="341"/>
    <n v="151"/>
    <n v="0.18009948736518391"/>
    <n v="4"/>
    <n v="1805"/>
    <n v="0.18891966759002771"/>
    <n v="5.0392751415663484E-5"/>
    <n v="22.209946616279282"/>
    <n v="22.209946616279282"/>
    <n v="105.53868244774684"/>
    <n v="0.4625496102757527"/>
    <n v="838.42548476454294"/>
    <n v="5237.0021442117995"/>
    <n v="8.6313137822456226E-2"/>
    <n v="4438"/>
    <n v="119092.16702237941"/>
    <n v="7.7759650694363247E-2"/>
    <x v="0"/>
  </r>
  <r>
    <s v="Nicola River"/>
    <n v="1990"/>
    <x v="23"/>
    <x v="100"/>
    <s v="Natural"/>
    <x v="0"/>
    <s v="Whole River"/>
    <n v="341"/>
    <n v="151"/>
    <n v="0.18009948736518391"/>
    <n v="7"/>
    <n v="1805"/>
    <n v="0.18891966759002771"/>
    <n v="5.0392751415663484E-5"/>
    <n v="38.86740657848874"/>
    <n v="38.86740657848874"/>
    <n v="189.5160373399338"/>
    <n v="0.35419091727228491"/>
    <n v="838.42548476454294"/>
    <n v="5237.0021442117995"/>
    <n v="8.6313137822456226E-2"/>
    <n v="4438"/>
    <n v="119092.16702237941"/>
    <n v="7.7759650694363247E-2"/>
    <x v="0"/>
  </r>
  <r>
    <s v="Nicola River"/>
    <n v="1990"/>
    <x v="23"/>
    <x v="101"/>
    <s v="Natural"/>
    <x v="0"/>
    <s v="Whole River"/>
    <n v="341"/>
    <n v="151"/>
    <n v="0.18009948736518391"/>
    <n v="3"/>
    <n v="1805"/>
    <n v="0.18891966759002771"/>
    <n v="5.0392751415663484E-5"/>
    <n v="16.657459962209462"/>
    <n v="16.657459962209462"/>
    <n v="78.464962827756295"/>
    <n v="0.53177645996046263"/>
    <n v="838.42548476454294"/>
    <n v="5237.0021442117995"/>
    <n v="8.6313137822456226E-2"/>
    <n v="4438"/>
    <n v="119092.16702237941"/>
    <n v="7.7759650694363247E-2"/>
    <x v="0"/>
  </r>
  <r>
    <s v="Nicola River"/>
    <s v=""/>
    <x v="23"/>
    <x v="102"/>
    <s v="Natural"/>
    <x v="0"/>
    <s v="Whole River"/>
    <n v="341"/>
    <n v="151"/>
    <n v="0.18009948736518391"/>
    <n v="26"/>
    <n v="1805"/>
    <n v="0.18891966759002771"/>
    <n v="5.0392751415663484E-5"/>
    <n v="144.36465300581534"/>
    <n v="144.36465300581534"/>
    <n v="817.38011344595145"/>
    <n v="0.19803919955807564"/>
    <n v="838.42548476454294"/>
    <n v="5237.0021442117995"/>
    <n v="8.6313137822456226E-2"/>
    <n v="4438"/>
    <n v="119092.16702237941"/>
    <n v="7.7759650694363247E-2"/>
    <x v="1"/>
  </r>
  <r>
    <s v="Nicola River"/>
    <s v=""/>
    <x v="23"/>
    <x v="103"/>
    <s v="Natural"/>
    <x v="0"/>
    <s v="Whole River"/>
    <n v="341"/>
    <n v="151"/>
    <n v="0.18009948736518391"/>
    <n v="0"/>
    <n v="1805"/>
    <n v="0.18891966759002771"/>
    <n v="5.0392751415663484E-5"/>
    <n v="0"/>
    <n v="0"/>
    <n v="0"/>
    <s v="NA"/>
    <n v="838.42548476454294"/>
    <n v="5237.0021442117995"/>
    <n v="8.6313137822456226E-2"/>
    <n v="4438"/>
    <n v="119092.16702237941"/>
    <n v="7.7759650694363247E-2"/>
    <x v="1"/>
  </r>
  <r>
    <s v="Nicola River"/>
    <s v=""/>
    <x v="23"/>
    <x v="94"/>
    <s v="Natural"/>
    <x v="0"/>
    <s v="Whole River"/>
    <n v="341"/>
    <n v="151"/>
    <n v="0.18009948736518391"/>
    <n v="4"/>
    <n v="1805"/>
    <n v="0.18891966759002771"/>
    <n v="5.0392751415663484E-5"/>
    <n v="22.209946616279282"/>
    <n v="22.209946616279282"/>
    <n v="105.53868244774684"/>
    <n v="0.4625496102757527"/>
    <n v="838.42548476454294"/>
    <n v="5237.0021442117995"/>
    <n v="8.6313137822456226E-2"/>
    <n v="4438"/>
    <n v="119092.16702237941"/>
    <n v="7.7759650694363247E-2"/>
    <x v="1"/>
  </r>
  <r>
    <s v="Nicola River"/>
    <n v="1991"/>
    <x v="23"/>
    <x v="95"/>
    <s v="Natural"/>
    <x v="0"/>
    <s v="Whole River"/>
    <n v="341"/>
    <n v="151"/>
    <n v="0.18009948736518391"/>
    <n v="91"/>
    <n v="1805"/>
    <n v="0.18891966759002771"/>
    <n v="5.0392751415663484E-5"/>
    <n v="505.27628552035367"/>
    <n v="505.27628552035367"/>
    <n v="4219.4053579402998"/>
    <n v="0.12855729013445341"/>
    <n v="838.42548476454294"/>
    <n v="5237.0021442117995"/>
    <n v="8.6313137822456226E-2"/>
    <n v="4438"/>
    <n v="119092.16702237941"/>
    <n v="7.7759650694363247E-2"/>
    <x v="0"/>
  </r>
  <r>
    <s v="Nicola River"/>
    <s v=""/>
    <x v="23"/>
    <x v="88"/>
    <s v="Natural"/>
    <x v="0"/>
    <s v="Whole River"/>
    <n v="341"/>
    <n v="151"/>
    <n v="0.18009948736518391"/>
    <n v="14"/>
    <n v="1805"/>
    <n v="0.18891966759002771"/>
    <n v="5.0392751415663484E-5"/>
    <n v="77.734813156977481"/>
    <n v="77.734813156977481"/>
    <n v="401.54100894295942"/>
    <n v="0.25778010361443815"/>
    <n v="838.42548476454294"/>
    <n v="5237.0021442117995"/>
    <n v="8.6313137822456226E-2"/>
    <n v="4438"/>
    <n v="119092.16702237941"/>
    <n v="7.7759650694363247E-2"/>
    <x v="1"/>
  </r>
  <r>
    <s v="Nicola River"/>
    <s v=""/>
    <x v="23"/>
    <x v="14"/>
    <s v="Natural"/>
    <x v="0"/>
    <s v="Whole River"/>
    <n v="341"/>
    <n v="151"/>
    <n v="0.18009948736518391"/>
    <n v="2"/>
    <n v="1805"/>
    <n v="0.18891966759002771"/>
    <n v="5.0392751415663484E-5"/>
    <n v="11.104973308139641"/>
    <n v="11.104973308139641"/>
    <n v="51.850609213134973"/>
    <n v="0.64842449535141955"/>
    <n v="838.42548476454294"/>
    <n v="5237.0021442117995"/>
    <n v="8.6313137822456226E-2"/>
    <n v="4438"/>
    <n v="119092.16702237941"/>
    <n v="7.7759650694363247E-2"/>
    <x v="1"/>
  </r>
  <r>
    <s v="Nicola River"/>
    <s v=""/>
    <x v="23"/>
    <x v="12"/>
    <s v="Natural"/>
    <x v="0"/>
    <s v="Whole River"/>
    <n v="341"/>
    <n v="151"/>
    <n v="0.18009948736518391"/>
    <n v="0"/>
    <n v="1805"/>
    <n v="0.18891966759002771"/>
    <n v="5.0392751415663484E-5"/>
    <n v="0"/>
    <m/>
    <n v="0"/>
    <s v="NA"/>
    <n v="838.42548476454294"/>
    <n v="5237.0021442117995"/>
    <n v="8.6313137822456226E-2"/>
    <n v="4438"/>
    <n v="119092.16702237941"/>
    <n v="7.7759650694363247E-2"/>
    <x v="1"/>
  </r>
  <r>
    <m/>
    <s v=""/>
    <x v="1"/>
    <x v="15"/>
    <m/>
    <x v="1"/>
    <m/>
    <m/>
    <m/>
    <m/>
    <m/>
    <m/>
    <m/>
    <m/>
    <m/>
    <m/>
    <m/>
    <m/>
    <m/>
    <m/>
    <m/>
    <m/>
    <m/>
    <m/>
    <x v="1"/>
  </r>
  <r>
    <s v="Nicola River"/>
    <n v="1990"/>
    <x v="23"/>
    <x v="99"/>
    <s v="Natural"/>
    <x v="2"/>
    <s v="Whole River"/>
    <n v="489"/>
    <n v="241"/>
    <n v="0.16698964678471145"/>
    <n v="7"/>
    <n v="2096"/>
    <n v="0.23330152671755724"/>
    <n v="5.6450987608993897E-5"/>
    <n v="41.918766431218515"/>
    <n v="42.104247698613285"/>
    <n v="221.09609821033649"/>
    <n v="0.35471703474421629"/>
    <n v="1443.2032442748091"/>
    <n v="12699.316133164468"/>
    <n v="7.8084111114360061E-2"/>
    <n v="6186"/>
    <n v="193829.65174585904"/>
    <n v="7.1170528701536673E-2"/>
    <x v="0"/>
  </r>
  <r>
    <s v="Nicola River"/>
    <n v="1990"/>
    <x v="23"/>
    <x v="100"/>
    <s v="Natural"/>
    <x v="2"/>
    <s v="Whole River"/>
    <n v="489"/>
    <n v="241"/>
    <n v="0.16698964678471145"/>
    <n v="6"/>
    <n v="2096"/>
    <n v="0.23330152671755724"/>
    <n v="5.6450987608993897E-5"/>
    <n v="35.93037122675873"/>
    <n v="36.089355170239962"/>
    <n v="188.19905108711339"/>
    <n v="0.38180974641732823"/>
    <n v="1443.2032442748091"/>
    <n v="12699.316133164468"/>
    <n v="7.8084111114360061E-2"/>
    <n v="6186"/>
    <n v="193829.65174585904"/>
    <n v="7.1170528701536673E-2"/>
    <x v="0"/>
  </r>
  <r>
    <s v="Nicola River"/>
    <n v="1990"/>
    <x v="23"/>
    <x v="101"/>
    <s v="Natural"/>
    <x v="2"/>
    <s v="Whole River"/>
    <n v="489"/>
    <n v="241"/>
    <n v="0.16698964678471145"/>
    <n v="9"/>
    <n v="2096"/>
    <n v="0.23330152671755724"/>
    <n v="5.6450987608993897E-5"/>
    <n v="53.895556840138099"/>
    <n v="54.134032755359947"/>
    <n v="288.20208269281505"/>
    <n v="0.31498914972162068"/>
    <n v="1443.2032442748091"/>
    <n v="12699.316133164468"/>
    <n v="7.8084111114360061E-2"/>
    <n v="6186"/>
    <n v="193829.65174585904"/>
    <n v="7.1170528701536673E-2"/>
    <x v="0"/>
  </r>
  <r>
    <s v="Nicola River"/>
    <s v=""/>
    <x v="23"/>
    <x v="102"/>
    <s v="Natural"/>
    <x v="2"/>
    <s v="Whole River"/>
    <n v="489"/>
    <n v="241"/>
    <n v="0.16698964678471145"/>
    <n v="39"/>
    <n v="2096"/>
    <n v="0.23330152671755724"/>
    <n v="5.6450987608993897E-5"/>
    <n v="233.54741297393176"/>
    <n v="234.58080860655977"/>
    <n v="1504.6942876951459"/>
    <n v="0.16609213787076274"/>
    <n v="1443.2032442748091"/>
    <n v="12699.316133164468"/>
    <n v="7.8084111114360061E-2"/>
    <n v="6186"/>
    <n v="193829.65174585904"/>
    <n v="7.1170528701536673E-2"/>
    <x v="1"/>
  </r>
  <r>
    <s v="Nicola River"/>
    <s v=""/>
    <x v="23"/>
    <x v="103"/>
    <s v="Natural"/>
    <x v="2"/>
    <s v="Whole River"/>
    <n v="489"/>
    <n v="241"/>
    <n v="0.16698964678471145"/>
    <n v="1"/>
    <n v="2096"/>
    <n v="0.23330152671755724"/>
    <n v="5.6450987608993897E-5"/>
    <n v="5.9883952044597883"/>
    <n v="6.014892528373327"/>
    <n v="30.273266651158721"/>
    <n v="0.91879619759388886"/>
    <n v="1443.2032442748091"/>
    <n v="12699.316133164468"/>
    <n v="7.8084111114360061E-2"/>
    <n v="6186"/>
    <n v="193829.65174585904"/>
    <n v="7.1170528701536673E-2"/>
    <x v="1"/>
  </r>
  <r>
    <s v="Nicola River"/>
    <s v=""/>
    <x v="23"/>
    <x v="94"/>
    <s v="Natural"/>
    <x v="2"/>
    <s v="Whole River"/>
    <n v="489"/>
    <n v="241"/>
    <n v="0.16698964678471145"/>
    <n v="2"/>
    <n v="2096"/>
    <n v="0.23330152671755724"/>
    <n v="5.6450987608993897E-5"/>
    <n v="11.976790408919577"/>
    <n v="12.029785056746654"/>
    <n v="60.983830047661513"/>
    <n v="0.65202897984733321"/>
    <n v="1443.2032442748091"/>
    <n v="12699.316133164468"/>
    <n v="7.8084111114360061E-2"/>
    <n v="6186"/>
    <n v="193829.65174585904"/>
    <n v="7.1170528701536673E-2"/>
    <x v="1"/>
  </r>
  <r>
    <s v="Nicola River"/>
    <n v="1991"/>
    <x v="23"/>
    <x v="95"/>
    <s v="Natural"/>
    <x v="2"/>
    <s v="Whole River"/>
    <n v="489"/>
    <n v="241"/>
    <n v="0.16698964678471145"/>
    <n v="144"/>
    <n v="2096"/>
    <n v="0.23330152671755724"/>
    <n v="5.6450987608993897E-5"/>
    <n v="862.32890944220958"/>
    <n v="866.14452408575914"/>
    <n v="8861.7576878294021"/>
    <n v="0.1091658974251304"/>
    <n v="1443.2032442748091"/>
    <n v="12699.316133164468"/>
    <n v="7.8084111114360061E-2"/>
    <n v="6186"/>
    <n v="193829.65174585904"/>
    <n v="7.1170528701536673E-2"/>
    <x v="0"/>
  </r>
  <r>
    <s v="Nicola River"/>
    <s v=""/>
    <x v="23"/>
    <x v="88"/>
    <s v="Natural"/>
    <x v="2"/>
    <s v="Whole River"/>
    <n v="489"/>
    <n v="241"/>
    <n v="0.16698964678471145"/>
    <n v="18"/>
    <n v="2096"/>
    <n v="0.23330152671755724"/>
    <n v="5.6450987608993897E-5"/>
    <n v="107.7911136802762"/>
    <n v="108.26806551071989"/>
    <n v="611.82520175849982"/>
    <n v="0.22947253958902067"/>
    <n v="1443.2032442748091"/>
    <n v="12699.316133164468"/>
    <n v="7.8084111114360061E-2"/>
    <n v="6186"/>
    <n v="193829.65174585904"/>
    <n v="7.1170528701536673E-2"/>
    <x v="1"/>
  </r>
  <r>
    <s v="Nicola River"/>
    <s v=""/>
    <x v="23"/>
    <x v="14"/>
    <s v="Natural"/>
    <x v="2"/>
    <s v="Whole River"/>
    <n v="489"/>
    <n v="241"/>
    <n v="0.16698964678471145"/>
    <n v="14"/>
    <n v="2096"/>
    <n v="0.23330152671755724"/>
    <n v="5.6450987608993897E-5"/>
    <n v="83.83753286243703"/>
    <n v="83.83753286243703"/>
    <n v="463.61973694253243"/>
    <n v="0.25682805838366773"/>
    <n v="1443.2032442748091"/>
    <n v="12699.316133164468"/>
    <n v="7.8084111114360061E-2"/>
    <n v="6186"/>
    <n v="193829.65174585904"/>
    <n v="7.1170528701536673E-2"/>
    <x v="1"/>
  </r>
  <r>
    <s v="Nicola River"/>
    <s v=""/>
    <x v="23"/>
    <x v="12"/>
    <s v="Natural"/>
    <x v="2"/>
    <s v="Whole River"/>
    <n v="489"/>
    <n v="241"/>
    <n v="0.16698964678471145"/>
    <n v="1"/>
    <n v="2096"/>
    <n v="0.23330152671755724"/>
    <n v="5.6450987608993897E-5"/>
    <n v="5.9883952044597883"/>
    <m/>
    <n v="30.273266651158721"/>
    <n v="0.91879619759388886"/>
    <n v="1443.2032442748091"/>
    <n v="12699.316133164468"/>
    <n v="7.8084111114360061E-2"/>
    <n v="6186"/>
    <n v="193829.65174585904"/>
    <n v="7.1170528701536673E-2"/>
    <x v="1"/>
  </r>
  <r>
    <m/>
    <s v=""/>
    <x v="1"/>
    <x v="15"/>
    <m/>
    <x v="1"/>
    <m/>
    <m/>
    <m/>
    <m/>
    <m/>
    <m/>
    <m/>
    <m/>
    <m/>
    <m/>
    <m/>
    <m/>
    <m/>
    <m/>
    <m/>
    <m/>
    <m/>
    <m/>
    <x v="2"/>
  </r>
  <r>
    <s v="Nicola River"/>
    <s v=""/>
    <x v="24"/>
    <x v="104"/>
    <s v="Natural"/>
    <x v="3"/>
    <s v="Whole River"/>
    <n v="1056"/>
    <n v="522"/>
    <n v="0.23622520794915056"/>
    <n v="1"/>
    <n v="4429"/>
    <n v="0.23842853917362836"/>
    <n v="2.1410700851906119E-5"/>
    <n v="4.2332484694658765"/>
    <n v="4.2507412317363968"/>
    <n v="14.618865569432165"/>
    <n v="0.9031982266358477"/>
    <n v="2209.7557010611877"/>
    <n v="143940.81633714295"/>
    <n v="0.1716910741313856"/>
    <n v="9268"/>
    <n v="2500612.9606453171"/>
    <n v="0.17062285858651677"/>
    <x v="1"/>
  </r>
  <r>
    <s v="Nicola River"/>
    <s v=""/>
    <x v="24"/>
    <x v="105"/>
    <s v="Natural"/>
    <x v="3"/>
    <s v="Whole River"/>
    <n v="1056"/>
    <n v="522"/>
    <n v="0.23622520794915056"/>
    <n v="1"/>
    <n v="4429"/>
    <n v="0.23842853917362836"/>
    <n v="2.1410700851906119E-5"/>
    <n v="4.2332484694658765"/>
    <n v="4.2507412317363968"/>
    <n v="14.618865569432165"/>
    <n v="0.9031982266358477"/>
    <n v="2209.7557010611877"/>
    <n v="143940.81633714295"/>
    <n v="0.1716910741313856"/>
    <n v="9268"/>
    <n v="2500612.9606453171"/>
    <n v="0.17062285858651677"/>
    <x v="1"/>
  </r>
  <r>
    <s v="Nicola River"/>
    <n v="1989"/>
    <x v="24"/>
    <x v="106"/>
    <s v="Natural"/>
    <x v="3"/>
    <s v="Whole River"/>
    <n v="1056"/>
    <n v="522"/>
    <n v="0.23622520794915056"/>
    <n v="3"/>
    <n v="4429"/>
    <n v="0.23842853917362836"/>
    <n v="2.1410700851906119E-5"/>
    <n v="12.699745408397629"/>
    <n v="12.752223695209189"/>
    <n v="47.026121884170514"/>
    <n v="0.53997613727241622"/>
    <n v="2209.7557010611877"/>
    <n v="143940.81633714295"/>
    <n v="0.1716910741313856"/>
    <n v="9268"/>
    <n v="2500612.9606453171"/>
    <n v="0.17062285858651677"/>
    <x v="0"/>
  </r>
  <r>
    <s v="Nicola River"/>
    <n v="1989"/>
    <x v="24"/>
    <x v="107"/>
    <s v="Natural"/>
    <x v="3"/>
    <s v="Whole River"/>
    <n v="1056"/>
    <n v="522"/>
    <n v="0.23622520794915056"/>
    <n v="2"/>
    <n v="4429"/>
    <n v="0.23842853917362836"/>
    <n v="2.1410700851906119E-5"/>
    <n v="8.466496938931753"/>
    <n v="8.5014824634727937"/>
    <n v="30.294239530822338"/>
    <n v="0.65009417069165032"/>
    <n v="2209.7557010611877"/>
    <n v="143940.81633714295"/>
    <n v="0.1716910741313856"/>
    <n v="9268"/>
    <n v="2500612.9606453171"/>
    <n v="0.17062285858651677"/>
    <x v="0"/>
  </r>
  <r>
    <s v="Nicola River"/>
    <s v=""/>
    <x v="24"/>
    <x v="108"/>
    <s v="Natural"/>
    <x v="3"/>
    <s v="Whole River"/>
    <n v="1056"/>
    <n v="522"/>
    <n v="0.23622520794915056"/>
    <n v="28"/>
    <n v="4429"/>
    <n v="0.23842853917362836"/>
    <n v="2.1410700851906119E-5"/>
    <n v="118.53095714504454"/>
    <n v="119.0207544886191"/>
    <n v="808.68840810422762"/>
    <n v="0.23991578208975167"/>
    <n v="2209.7557010611877"/>
    <n v="143940.81633714295"/>
    <n v="0.1716910741313856"/>
    <n v="9268"/>
    <n v="2500612.9606453171"/>
    <n v="0.17062285858651677"/>
    <x v="1"/>
  </r>
  <r>
    <s v="Nicola River"/>
    <s v=""/>
    <x v="24"/>
    <x v="109"/>
    <s v="Natural"/>
    <x v="3"/>
    <s v="Whole River"/>
    <n v="1056"/>
    <n v="522"/>
    <n v="0.23622520794915056"/>
    <n v="8"/>
    <n v="4429"/>
    <n v="0.23842853917362836"/>
    <n v="2.1410700851906119E-5"/>
    <n v="33.865987755727012"/>
    <n v="34.005929853891175"/>
    <n v="146.53315953028155"/>
    <n v="0.35744087118586182"/>
    <n v="2209.7557010611877"/>
    <n v="143940.81633714295"/>
    <n v="0.1716910741313856"/>
    <n v="9268"/>
    <n v="2500612.9606453171"/>
    <n v="0.17062285858651677"/>
    <x v="1"/>
  </r>
  <r>
    <s v="Nicola River"/>
    <n v="1990"/>
    <x v="24"/>
    <x v="99"/>
    <s v="Natural"/>
    <x v="3"/>
    <s v="Whole River"/>
    <n v="1056"/>
    <n v="522"/>
    <n v="0.23622520794915056"/>
    <n v="131"/>
    <n v="4429"/>
    <n v="0.23842853917362836"/>
    <n v="2.1410700851906119E-5"/>
    <n v="554.55554950002977"/>
    <n v="556.84710135746786"/>
    <n v="10911.240347118051"/>
    <n v="0.18836144153992276"/>
    <n v="2209.7557010611877"/>
    <n v="143940.81633714295"/>
    <n v="0.1716910741313856"/>
    <n v="9268"/>
    <n v="2500612.9606453171"/>
    <n v="0.17062285858651677"/>
    <x v="0"/>
  </r>
  <r>
    <s v="Nicola River"/>
    <n v="1990"/>
    <x v="24"/>
    <x v="100"/>
    <s v="Natural"/>
    <x v="3"/>
    <s v="Whole River"/>
    <n v="1056"/>
    <n v="522"/>
    <n v="0.23622520794915056"/>
    <n v="124"/>
    <n v="4429"/>
    <n v="0.23842853917362836"/>
    <n v="2.1410700851906119E-5"/>
    <n v="524.92281021376868"/>
    <n v="527.09191273531314"/>
    <n v="9869.6723276813573"/>
    <n v="0.18925873022378439"/>
    <n v="2209.7557010611877"/>
    <n v="143940.81633714295"/>
    <n v="0.1716910741313856"/>
    <n v="9268"/>
    <n v="2500612.9606453171"/>
    <n v="0.17062285858651677"/>
    <x v="0"/>
  </r>
  <r>
    <s v="Nicola River"/>
    <n v="1990"/>
    <x v="24"/>
    <x v="101"/>
    <s v="Natural"/>
    <x v="3"/>
    <s v="Whole River"/>
    <n v="1056"/>
    <n v="522"/>
    <n v="0.23622520794915056"/>
    <n v="124"/>
    <n v="4429"/>
    <n v="0.23842853917362836"/>
    <n v="2.1410700851906119E-5"/>
    <n v="524.92281021376868"/>
    <n v="527.09191273531314"/>
    <n v="9869.6723276813573"/>
    <n v="0.18925873022378439"/>
    <n v="2209.7557010611877"/>
    <n v="143940.81633714295"/>
    <n v="0.1716910741313856"/>
    <n v="9268"/>
    <n v="2500612.9606453171"/>
    <n v="0.17062285858651677"/>
    <x v="0"/>
  </r>
  <r>
    <s v="Nicola River"/>
    <s v=""/>
    <x v="24"/>
    <x v="102"/>
    <s v="Natural"/>
    <x v="3"/>
    <s v="Whole River"/>
    <n v="1056"/>
    <n v="522"/>
    <n v="0.23622520794915056"/>
    <n v="53"/>
    <n v="4429"/>
    <n v="0.23842853917362836"/>
    <n v="2.1410700851906119E-5"/>
    <n v="224.36216888169145"/>
    <n v="225.28928528202903"/>
    <n v="2230.6684392980396"/>
    <n v="0.21050764936087443"/>
    <n v="2209.7557010611877"/>
    <n v="143940.81633714295"/>
    <n v="0.1716910741313856"/>
    <n v="9268"/>
    <n v="2500612.9606453171"/>
    <n v="0.17062285858651677"/>
    <x v="1"/>
  </r>
  <r>
    <s v="Nicola River"/>
    <n v="1991"/>
    <x v="24"/>
    <x v="95"/>
    <s v="Natural"/>
    <x v="3"/>
    <s v="Whole River"/>
    <n v="1056"/>
    <n v="522"/>
    <n v="0.23622520794915056"/>
    <n v="9"/>
    <n v="4429"/>
    <n v="0.23842853917362836"/>
    <n v="2.1410700851906119E-5"/>
    <n v="38.09923622519289"/>
    <n v="38.256671085627573"/>
    <n v="169.60409223537778"/>
    <n v="0.34182348207635727"/>
    <n v="2209.7557010611877"/>
    <n v="143940.81633714295"/>
    <n v="0.1716910741313856"/>
    <n v="9268"/>
    <n v="2500612.9606453171"/>
    <n v="0.17062285858651677"/>
    <x v="0"/>
  </r>
  <r>
    <s v="Nicola River"/>
    <s v=""/>
    <x v="24"/>
    <x v="14"/>
    <s v="Natural"/>
    <x v="3"/>
    <s v="Whole River"/>
    <n v="1056"/>
    <n v="522"/>
    <n v="0.23622520794915056"/>
    <n v="36"/>
    <n v="4429"/>
    <n v="0.23842853917362836"/>
    <n v="2.1410700851906119E-5"/>
    <n v="152.39694490077156"/>
    <n v="152.39694490077156"/>
    <n v="1191.879447433103"/>
    <n v="0.22653739631017467"/>
    <n v="2209.7557010611877"/>
    <n v="143940.81633714295"/>
    <n v="0.1716910741313856"/>
    <n v="9268"/>
    <n v="2500612.9606453171"/>
    <n v="0.17062285858651677"/>
    <x v="1"/>
  </r>
  <r>
    <s v="Nicola River"/>
    <s v=""/>
    <x v="24"/>
    <x v="12"/>
    <s v="Natural"/>
    <x v="3"/>
    <s v="Whole River"/>
    <n v="1056"/>
    <n v="522"/>
    <n v="0.23622520794915056"/>
    <n v="2"/>
    <n v="4429"/>
    <n v="0.23842853917362836"/>
    <n v="2.1410700851906119E-5"/>
    <n v="8.466496938931753"/>
    <m/>
    <n v="30.294239530822338"/>
    <n v="0.65009417069165032"/>
    <n v="2209.7557010611877"/>
    <n v="143940.81633714295"/>
    <n v="0.1716910741313856"/>
    <n v="9268"/>
    <n v="2500612.9606453171"/>
    <n v="0.17062285858651677"/>
    <x v="1"/>
  </r>
  <r>
    <m/>
    <s v=""/>
    <x v="1"/>
    <x v="15"/>
    <m/>
    <x v="1"/>
    <m/>
    <m/>
    <m/>
    <m/>
    <m/>
    <m/>
    <m/>
    <m/>
    <m/>
    <m/>
    <m/>
    <m/>
    <m/>
    <m/>
    <m/>
    <m/>
    <m/>
    <m/>
    <x v="2"/>
  </r>
  <r>
    <s v="Nicola River"/>
    <s v=""/>
    <x v="25"/>
    <x v="110"/>
    <s v="Natural"/>
    <x v="3"/>
    <s v="Whole River"/>
    <n v="570"/>
    <n v="257"/>
    <n v="0.22970615840011552"/>
    <n v="3"/>
    <n v="2476"/>
    <n v="0.23021001615508885"/>
    <n v="3.5122971380208577E-5"/>
    <n v="13.060163562417104"/>
    <n v="13.060163562417104"/>
    <n v="50.038067859428367"/>
    <n v="0.54162867639843304"/>
    <n v="1118.8206785137318"/>
    <n v="36451.266355120992"/>
    <n v="0.17064588725724067"/>
    <n v="4860"/>
    <n v="672595.31181045738"/>
    <n v="0.16874878269967344"/>
    <x v="1"/>
  </r>
  <r>
    <s v="Nicola River"/>
    <s v=""/>
    <x v="25"/>
    <x v="111"/>
    <s v="Natural"/>
    <x v="3"/>
    <s v="Whole River"/>
    <n v="570"/>
    <n v="257"/>
    <n v="0.22970615840011552"/>
    <n v="7"/>
    <n v="2476"/>
    <n v="0.23021001615508885"/>
    <n v="3.5122971380208577E-5"/>
    <n v="30.473714978973241"/>
    <n v="30.473714978973241"/>
    <n v="132.20819281726119"/>
    <n v="0.37731475012677212"/>
    <n v="1118.8206785137318"/>
    <n v="36451.266355120992"/>
    <n v="0.17064588725724067"/>
    <n v="4860"/>
    <n v="672595.31181045738"/>
    <n v="0.16874878269967344"/>
    <x v="1"/>
  </r>
  <r>
    <s v="Nicola River"/>
    <s v=""/>
    <x v="25"/>
    <x v="112"/>
    <s v="Natural"/>
    <x v="3"/>
    <s v="Whole River"/>
    <n v="570"/>
    <n v="257"/>
    <n v="0.22970615840011552"/>
    <n v="5"/>
    <n v="2476"/>
    <n v="0.23021001615508885"/>
    <n v="3.5122971380208577E-5"/>
    <n v="21.766939270695175"/>
    <n v="21.766939270695175"/>
    <n v="88.915601603307394"/>
    <n v="0.43320316410824539"/>
    <n v="1118.8206785137318"/>
    <n v="36451.266355120992"/>
    <n v="0.17064588725724067"/>
    <n v="4860"/>
    <n v="672595.31181045738"/>
    <n v="0.16874878269967344"/>
    <x v="1"/>
  </r>
  <r>
    <s v="Nicola River"/>
    <s v=""/>
    <x v="25"/>
    <x v="113"/>
    <s v="Natural"/>
    <x v="3"/>
    <s v="Whole River"/>
    <n v="570"/>
    <n v="257"/>
    <n v="0.22970615840011552"/>
    <n v="3"/>
    <n v="2476"/>
    <n v="0.23021001615508885"/>
    <n v="3.5122971380208577E-5"/>
    <n v="13.060163562417104"/>
    <n v="13.060163562417104"/>
    <n v="50.038067859428367"/>
    <n v="0.54162867639843304"/>
    <n v="1118.8206785137318"/>
    <n v="36451.266355120992"/>
    <n v="0.17064588725724067"/>
    <n v="4860"/>
    <n v="672595.31181045738"/>
    <n v="0.16874878269967344"/>
    <x v="1"/>
  </r>
  <r>
    <s v="Nicola River"/>
    <s v=""/>
    <x v="25"/>
    <x v="114"/>
    <s v="Natural"/>
    <x v="3"/>
    <s v="Whole River"/>
    <n v="570"/>
    <n v="257"/>
    <n v="0.22970615840011552"/>
    <n v="3"/>
    <n v="2476"/>
    <n v="0.23021001615508885"/>
    <n v="3.5122971380208577E-5"/>
    <n v="13.060163562417104"/>
    <n v="13.060163562417104"/>
    <n v="50.038067859428367"/>
    <n v="0.54162867639843304"/>
    <n v="1118.8206785137318"/>
    <n v="36451.266355120992"/>
    <n v="0.17064588725724067"/>
    <n v="4860"/>
    <n v="672595.31181045738"/>
    <n v="0.16874878269967344"/>
    <x v="1"/>
  </r>
  <r>
    <s v="Nicola River"/>
    <s v=""/>
    <x v="25"/>
    <x v="105"/>
    <s v="Natural"/>
    <x v="3"/>
    <s v="Whole River"/>
    <n v="570"/>
    <n v="257"/>
    <n v="0.22970615840011552"/>
    <n v="3"/>
    <n v="2476"/>
    <n v="0.23021001615508885"/>
    <n v="3.5122971380208577E-5"/>
    <n v="13.060163562417104"/>
    <n v="13.060163562417104"/>
    <n v="50.038067859428367"/>
    <n v="0.54162867639843304"/>
    <n v="1118.8206785137318"/>
    <n v="36451.266355120992"/>
    <n v="0.17064588725724067"/>
    <n v="4860"/>
    <n v="672595.31181045738"/>
    <n v="0.16874878269967344"/>
    <x v="1"/>
  </r>
  <r>
    <s v="Nicola River"/>
    <n v="1989"/>
    <x v="25"/>
    <x v="115"/>
    <s v="Natural"/>
    <x v="3"/>
    <s v="Whole River"/>
    <n v="570"/>
    <n v="257"/>
    <n v="0.22970615840011552"/>
    <n v="43"/>
    <n v="2476"/>
    <n v="0.23021001615508885"/>
    <n v="3.5122971380208577E-5"/>
    <n v="187.19567772797851"/>
    <n v="187.19567772797851"/>
    <n v="1666.4496620512141"/>
    <n v="0.2180721889652327"/>
    <n v="1118.8206785137318"/>
    <n v="36451.266355120992"/>
    <n v="0.17064588725724067"/>
    <n v="4860"/>
    <n v="672595.31181045738"/>
    <n v="0.16874878269967344"/>
    <x v="0"/>
  </r>
  <r>
    <s v="Nicola River"/>
    <n v="1989"/>
    <x v="25"/>
    <x v="106"/>
    <s v="Natural"/>
    <x v="3"/>
    <s v="Whole River"/>
    <n v="570"/>
    <n v="257"/>
    <n v="0.22970615840011552"/>
    <n v="39"/>
    <n v="2476"/>
    <n v="0.23021001615508885"/>
    <n v="3.5122971380208577E-5"/>
    <n v="169.78212631142236"/>
    <n v="169.78212631142236"/>
    <n v="1425.3374681706898"/>
    <n v="0.22236523129420854"/>
    <n v="1118.8206785137318"/>
    <n v="36451.266355120992"/>
    <n v="0.17064588725724067"/>
    <n v="4860"/>
    <n v="672595.31181045738"/>
    <n v="0.16874878269967344"/>
    <x v="0"/>
  </r>
  <r>
    <s v="Nicola River"/>
    <n v="1989"/>
    <x v="25"/>
    <x v="107"/>
    <s v="Natural"/>
    <x v="3"/>
    <s v="Whole River"/>
    <n v="570"/>
    <n v="257"/>
    <n v="0.22970615840011552"/>
    <n v="35"/>
    <n v="2476"/>
    <n v="0.23021001615508885"/>
    <n v="3.5122971380208577E-5"/>
    <n v="152.36857489486621"/>
    <n v="152.36857489486621"/>
    <n v="1201.8855041704642"/>
    <n v="0.22752867775929786"/>
    <n v="1118.8206785137318"/>
    <n v="36451.266355120992"/>
    <n v="0.17064588725724067"/>
    <n v="4860"/>
    <n v="672595.31181045738"/>
    <n v="0.16874878269967344"/>
    <x v="0"/>
  </r>
  <r>
    <s v="Nicola River"/>
    <n v="1989"/>
    <x v="25"/>
    <x v="116"/>
    <s v="Natural"/>
    <x v="3"/>
    <s v="Whole River"/>
    <n v="570"/>
    <n v="257"/>
    <n v="0.22970615840011552"/>
    <n v="31"/>
    <n v="2476"/>
    <n v="0.23021001615508885"/>
    <n v="3.5122971380208577E-5"/>
    <n v="134.95502347831007"/>
    <n v="134.95502347831007"/>
    <n v="996.09377005053807"/>
    <n v="0.23386275246806071"/>
    <n v="1118.8206785137318"/>
    <n v="36451.266355120992"/>
    <n v="0.17064588725724067"/>
    <n v="4860"/>
    <n v="672595.31181045738"/>
    <n v="0.16874878269967344"/>
    <x v="0"/>
  </r>
  <r>
    <s v="Nicola River"/>
    <s v=""/>
    <x v="25"/>
    <x v="117"/>
    <s v="Natural"/>
    <x v="3"/>
    <s v="Whole River"/>
    <n v="570"/>
    <n v="257"/>
    <n v="0.22970615840011552"/>
    <n v="3"/>
    <n v="2476"/>
    <n v="0.23021001615508885"/>
    <n v="3.5122971380208577E-5"/>
    <n v="13.060163562417104"/>
    <n v="13.060163562417104"/>
    <n v="50.038067859428367"/>
    <n v="0.54162867639843304"/>
    <n v="1118.8206785137318"/>
    <n v="36451.266355120992"/>
    <n v="0.17064588725724067"/>
    <n v="4860"/>
    <n v="672595.31181045738"/>
    <n v="0.16874878269967344"/>
    <x v="1"/>
  </r>
  <r>
    <s v="Nicola River"/>
    <s v=""/>
    <x v="25"/>
    <x v="118"/>
    <s v="Natural"/>
    <x v="3"/>
    <s v="Whole River"/>
    <n v="570"/>
    <n v="257"/>
    <n v="0.22970615840011552"/>
    <n v="4"/>
    <n v="2476"/>
    <n v="0.23021001615508885"/>
    <n v="3.5122971380208577E-5"/>
    <n v="17.413551416556139"/>
    <n v="17.413551416556139"/>
    <n v="68.924952547608541"/>
    <n v="0.47676117924207256"/>
    <n v="1118.8206785137318"/>
    <n v="36451.266355120992"/>
    <n v="0.17064588725724067"/>
    <n v="4860"/>
    <n v="672595.31181045738"/>
    <n v="0.16874878269967344"/>
    <x v="1"/>
  </r>
  <r>
    <s v="Nicola River"/>
    <s v=""/>
    <x v="25"/>
    <x v="108"/>
    <s v="Natural"/>
    <x v="3"/>
    <s v="Whole River"/>
    <n v="570"/>
    <n v="257"/>
    <n v="0.22970615840011552"/>
    <n v="37"/>
    <n v="2476"/>
    <n v="0.23021001615508885"/>
    <n v="3.5122971380208577E-5"/>
    <n v="161.07535060314427"/>
    <n v="161.07535060314427"/>
    <n v="1311.4039574355397"/>
    <n v="0.22482218257492911"/>
    <n v="1118.8206785137318"/>
    <n v="36451.266355120992"/>
    <n v="0.17064588725724067"/>
    <n v="4860"/>
    <n v="672595.31181045738"/>
    <n v="0.16874878269967344"/>
    <x v="1"/>
  </r>
  <r>
    <s v="Nicola River"/>
    <s v=""/>
    <x v="25"/>
    <x v="109"/>
    <s v="Natural"/>
    <x v="3"/>
    <s v="Whole River"/>
    <n v="570"/>
    <n v="257"/>
    <n v="0.22970615840011552"/>
    <n v="6"/>
    <n v="2476"/>
    <n v="0.23021001615508885"/>
    <n v="3.5122971380208577E-5"/>
    <n v="26.120327124834208"/>
    <n v="26.120327124834208"/>
    <n v="110.01001502652494"/>
    <n v="0.40154803071048012"/>
    <n v="1118.8206785137318"/>
    <n v="36451.266355120992"/>
    <n v="0.17064588725724067"/>
    <n v="4860"/>
    <n v="672595.31181045738"/>
    <n v="0.16874878269967344"/>
    <x v="1"/>
  </r>
  <r>
    <s v="Nicola River"/>
    <n v="1988"/>
    <x v="25"/>
    <x v="119"/>
    <s v="Natural"/>
    <x v="3"/>
    <s v="Whole River"/>
    <n v="570"/>
    <n v="257"/>
    <n v="0.22970615840011552"/>
    <n v="4"/>
    <n v="2476"/>
    <n v="0.23021001615508885"/>
    <n v="3.5122971380208577E-5"/>
    <n v="17.413551416556139"/>
    <n v="17.413551416556139"/>
    <n v="68.924952547608541"/>
    <n v="0.47676117924207256"/>
    <n v="1118.8206785137318"/>
    <n v="36451.266355120992"/>
    <n v="0.17064588725724067"/>
    <n v="4860"/>
    <n v="672595.31181045738"/>
    <n v="0.16874878269967344"/>
    <x v="0"/>
  </r>
  <r>
    <s v="Nicola River"/>
    <n v="1988"/>
    <x v="25"/>
    <x v="120"/>
    <s v="Natural"/>
    <x v="3"/>
    <s v="Whole River"/>
    <n v="570"/>
    <n v="257"/>
    <n v="0.22970615840011552"/>
    <n v="1"/>
    <n v="2476"/>
    <n v="0.23021001615508885"/>
    <n v="3.5122971380208577E-5"/>
    <n v="4.3533878541390347"/>
    <n v="4.3533878541390347"/>
    <n v="15.575591585624098"/>
    <n v="0.90655657937920997"/>
    <n v="1118.8206785137318"/>
    <n v="36451.266355120992"/>
    <n v="0.17064588725724067"/>
    <n v="4860"/>
    <n v="672595.31181045738"/>
    <n v="0.16874878269967344"/>
    <x v="0"/>
  </r>
  <r>
    <s v="Nicola River"/>
    <n v="1988"/>
    <x v="25"/>
    <x v="121"/>
    <s v="Natural"/>
    <x v="3"/>
    <s v="Whole River"/>
    <n v="570"/>
    <n v="257"/>
    <n v="0.22970615840011552"/>
    <n v="2"/>
    <n v="2476"/>
    <n v="0.23021001615508885"/>
    <n v="3.5122971380208577E-5"/>
    <n v="8.7067757082780695"/>
    <n v="8.7067757082780695"/>
    <n v="32.254947538766885"/>
    <n v="0.65229013883913056"/>
    <n v="1118.8206785137318"/>
    <n v="36451.266355120992"/>
    <n v="0.17064588725724067"/>
    <n v="4860"/>
    <n v="672595.31181045738"/>
    <n v="0.16874878269967344"/>
    <x v="0"/>
  </r>
  <r>
    <s v="Nicola River"/>
    <n v="1988"/>
    <x v="25"/>
    <x v="122"/>
    <s v="Natural"/>
    <x v="3"/>
    <s v="Whole River"/>
    <n v="570"/>
    <n v="257"/>
    <n v="0.22970615840011552"/>
    <n v="1"/>
    <n v="2476"/>
    <n v="0.23021001615508885"/>
    <n v="3.5122971380208577E-5"/>
    <n v="4.3533878541390347"/>
    <n v="4.3533878541390347"/>
    <n v="15.575591585624098"/>
    <n v="0.90655657937920997"/>
    <n v="1118.8206785137318"/>
    <n v="36451.266355120992"/>
    <n v="0.17064588725724067"/>
    <n v="4860"/>
    <n v="672595.31181045738"/>
    <n v="0.16874878269967344"/>
    <x v="0"/>
  </r>
  <r>
    <s v="Nicola River"/>
    <s v=""/>
    <x v="25"/>
    <x v="104"/>
    <s v="Natural"/>
    <x v="3"/>
    <s v="Whole River"/>
    <n v="570"/>
    <n v="257"/>
    <n v="0.22970615840011552"/>
    <n v="1"/>
    <n v="2476"/>
    <n v="0.23021001615508885"/>
    <n v="3.5122971380208577E-5"/>
    <n v="4.3533878541390347"/>
    <n v="4.3533878541390347"/>
    <n v="15.575591585624098"/>
    <n v="0.90655657937920997"/>
    <n v="1118.8206785137318"/>
    <n v="36451.266355120992"/>
    <n v="0.17064588725724067"/>
    <n v="4860"/>
    <n v="672595.31181045738"/>
    <n v="0.16874878269967344"/>
    <x v="1"/>
  </r>
  <r>
    <s v="Nicola River"/>
    <n v="1990"/>
    <x v="25"/>
    <x v="99"/>
    <s v="Natural"/>
    <x v="3"/>
    <s v="Whole River"/>
    <n v="570"/>
    <n v="257"/>
    <n v="0.22970615840011552"/>
    <n v="3"/>
    <n v="2476"/>
    <n v="0.23021001615508885"/>
    <n v="3.5122971380208577E-5"/>
    <n v="13.060163562417104"/>
    <n v="13.060163562417104"/>
    <n v="50.038067859428367"/>
    <n v="0.54162867639843304"/>
    <n v="1118.8206785137318"/>
    <n v="36451.266355120992"/>
    <n v="0.17064588725724067"/>
    <n v="4860"/>
    <n v="672595.31181045738"/>
    <n v="0.16874878269967344"/>
    <x v="0"/>
  </r>
  <r>
    <s v="Nicola River"/>
    <n v="1990"/>
    <x v="25"/>
    <x v="100"/>
    <s v="Natural"/>
    <x v="3"/>
    <s v="Whole River"/>
    <n v="570"/>
    <n v="257"/>
    <n v="0.22970615840011552"/>
    <n v="3"/>
    <n v="2476"/>
    <n v="0.23021001615508885"/>
    <n v="3.5122971380208577E-5"/>
    <n v="13.060163562417104"/>
    <n v="13.060163562417104"/>
    <n v="50.038067859428367"/>
    <n v="0.54162867639843304"/>
    <n v="1118.8206785137318"/>
    <n v="36451.266355120992"/>
    <n v="0.17064588725724067"/>
    <n v="4860"/>
    <n v="672595.31181045738"/>
    <n v="0.16874878269967344"/>
    <x v="0"/>
  </r>
  <r>
    <s v="Nicola River"/>
    <n v="1990"/>
    <x v="25"/>
    <x v="101"/>
    <s v="Natural"/>
    <x v="3"/>
    <s v="Whole River"/>
    <n v="570"/>
    <n v="257"/>
    <n v="0.22970615840011552"/>
    <n v="7"/>
    <n v="2476"/>
    <n v="0.23021001615508885"/>
    <n v="3.5122971380208577E-5"/>
    <n v="30.473714978973241"/>
    <n v="30.473714978973241"/>
    <n v="132.20819281726119"/>
    <n v="0.37731475012677212"/>
    <n v="1118.8206785137318"/>
    <n v="36451.266355120992"/>
    <n v="0.17064588725724067"/>
    <n v="4860"/>
    <n v="672595.31181045738"/>
    <n v="0.16874878269967344"/>
    <x v="0"/>
  </r>
  <r>
    <s v="Nicola River"/>
    <s v=""/>
    <x v="25"/>
    <x v="14"/>
    <s v="Natural"/>
    <x v="3"/>
    <s v="Whole River"/>
    <n v="570"/>
    <n v="257"/>
    <n v="0.22970615840011552"/>
    <n v="13"/>
    <n v="2476"/>
    <n v="0.23021001615508885"/>
    <n v="3.5122971380208577E-5"/>
    <n v="56.594042103807453"/>
    <n v="56.594042103807453"/>
    <n v="288.5763112795712"/>
    <n v="0.30016470576994692"/>
    <n v="1118.8206785137318"/>
    <n v="36451.266355120992"/>
    <n v="0.17064588725724067"/>
    <n v="4860"/>
    <n v="672595.31181045738"/>
    <n v="0.16874878269967344"/>
    <x v="1"/>
  </r>
  <r>
    <s v="Nicola River"/>
    <s v=""/>
    <x v="25"/>
    <x v="12"/>
    <s v="Natural"/>
    <x v="3"/>
    <s v="Whole River"/>
    <n v="570"/>
    <n v="257"/>
    <n v="0.22970615840011552"/>
    <n v="0"/>
    <n v="2476"/>
    <n v="0.23021001615508885"/>
    <n v="3.5122971380208577E-5"/>
    <n v="0"/>
    <m/>
    <n v="0"/>
    <s v="NA"/>
    <n v="1118.8206785137318"/>
    <n v="36451.266355120992"/>
    <n v="0.17064588725724067"/>
    <n v="4860"/>
    <n v="672595.31181045738"/>
    <n v="0.16874878269967344"/>
    <x v="1"/>
  </r>
  <r>
    <m/>
    <s v=""/>
    <x v="1"/>
    <x v="15"/>
    <m/>
    <x v="1"/>
    <m/>
    <m/>
    <m/>
    <m/>
    <m/>
    <m/>
    <m/>
    <m/>
    <m/>
    <m/>
    <m/>
    <m/>
    <m/>
    <m/>
    <m/>
    <m/>
    <m/>
    <m/>
    <x v="2"/>
  </r>
  <r>
    <s v="Nicola River"/>
    <s v=""/>
    <x v="26"/>
    <x v="110"/>
    <s v="Natural"/>
    <x v="3"/>
    <s v="Whole River"/>
    <n v="95"/>
    <n v="94"/>
    <n v="0.25040237552179717"/>
    <n v="2"/>
    <n v="1238"/>
    <n v="7.6736672051696278E-2"/>
    <n v="4.2780015869444329E-5"/>
    <n v="7.987144673976557"/>
    <n v="8.4358606668965876"/>
    <n v="27.026325859906123"/>
    <n v="0.65088153836837959"/>
    <n v="375.39579967689821"/>
    <n v="5007.0985954712278"/>
    <n v="0.18849666146122046"/>
    <n v="4892"/>
    <n v="681402.83274171385"/>
    <n v="0.16873901863743573"/>
    <x v="1"/>
  </r>
  <r>
    <s v="Nicola River"/>
    <s v=""/>
    <x v="26"/>
    <x v="111"/>
    <s v="Natural"/>
    <x v="3"/>
    <s v="Whole River"/>
    <n v="95"/>
    <n v="94"/>
    <n v="0.25040237552179717"/>
    <n v="3"/>
    <n v="1238"/>
    <n v="7.6736672051696278E-2"/>
    <n v="4.2780015869444329E-5"/>
    <n v="11.980717010964835"/>
    <n v="12.653791000344881"/>
    <n v="42.23949963033153"/>
    <n v="0.54247105771017945"/>
    <n v="375.39579967689821"/>
    <n v="5007.0985954712278"/>
    <n v="0.18849666146122046"/>
    <n v="4892"/>
    <n v="681402.83274171385"/>
    <n v="0.16873901863743573"/>
    <x v="1"/>
  </r>
  <r>
    <s v="Nicola River"/>
    <s v=""/>
    <x v="26"/>
    <x v="112"/>
    <s v="Natural"/>
    <x v="3"/>
    <s v="Whole River"/>
    <n v="95"/>
    <n v="94"/>
    <n v="0.25040237552179717"/>
    <n v="1"/>
    <n v="1238"/>
    <n v="7.6736672051696278E-2"/>
    <n v="4.2780015869444329E-5"/>
    <n v="3.9935723369882785"/>
    <n v="4.2179303334482938"/>
    <n v="12.94649264979561"/>
    <n v="0.90097866933438031"/>
    <n v="375.39579967689821"/>
    <n v="5007.0985954712278"/>
    <n v="0.18849666146122046"/>
    <n v="4892"/>
    <n v="681402.83274171385"/>
    <n v="0.16873901863743573"/>
    <x v="1"/>
  </r>
  <r>
    <s v="Nicola River"/>
    <s v=""/>
    <x v="26"/>
    <x v="113"/>
    <s v="Natural"/>
    <x v="3"/>
    <s v="Whole River"/>
    <n v="95"/>
    <n v="94"/>
    <n v="0.25040237552179717"/>
    <n v="2"/>
    <n v="1238"/>
    <n v="7.6736672051696278E-2"/>
    <n v="4.2780015869444329E-5"/>
    <n v="7.987144673976557"/>
    <n v="8.4358606668965876"/>
    <n v="27.026325859906123"/>
    <n v="0.65088153836837959"/>
    <n v="375.39579967689821"/>
    <n v="5007.0985954712278"/>
    <n v="0.18849666146122046"/>
    <n v="4892"/>
    <n v="681402.83274171385"/>
    <n v="0.16873901863743573"/>
    <x v="1"/>
  </r>
  <r>
    <s v="Nicola River"/>
    <s v=""/>
    <x v="26"/>
    <x v="105"/>
    <s v="Natural"/>
    <x v="3"/>
    <s v="Whole River"/>
    <n v="95"/>
    <n v="94"/>
    <n v="0.25040237552179717"/>
    <n v="2"/>
    <n v="1238"/>
    <n v="7.6736672051696278E-2"/>
    <n v="4.2780015869444329E-5"/>
    <n v="7.987144673976557"/>
    <n v="8.4358606668965876"/>
    <n v="27.026325859906123"/>
    <n v="0.65088153836837959"/>
    <n v="375.39579967689821"/>
    <n v="5007.0985954712278"/>
    <n v="0.18849666146122046"/>
    <n v="4892"/>
    <n v="681402.83274171385"/>
    <n v="0.16873901863743573"/>
    <x v="1"/>
  </r>
  <r>
    <s v="Nicola River"/>
    <n v="1989"/>
    <x v="26"/>
    <x v="115"/>
    <s v="Natural"/>
    <x v="3"/>
    <s v="Whole River"/>
    <n v="95"/>
    <n v="94"/>
    <n v="0.25040237552179717"/>
    <n v="1"/>
    <n v="1238"/>
    <n v="7.6736672051696278E-2"/>
    <n v="4.2780015869444329E-5"/>
    <n v="3.9935723369882785"/>
    <n v="4.2179303334482938"/>
    <n v="12.94649264979561"/>
    <n v="0.90097866933438031"/>
    <n v="375.39579967689821"/>
    <n v="5007.0985954712278"/>
    <n v="0.18849666146122046"/>
    <n v="4892"/>
    <n v="681402.83274171385"/>
    <n v="0.16873901863743573"/>
    <x v="0"/>
  </r>
  <r>
    <s v="Nicola River"/>
    <n v="1989"/>
    <x v="26"/>
    <x v="106"/>
    <s v="Natural"/>
    <x v="3"/>
    <s v="Whole River"/>
    <n v="95"/>
    <n v="94"/>
    <n v="0.25040237552179717"/>
    <n v="1"/>
    <n v="1238"/>
    <n v="7.6736672051696278E-2"/>
    <n v="4.2780015869444329E-5"/>
    <n v="3.9935723369882785"/>
    <n v="4.2179303334482938"/>
    <n v="12.94649264979561"/>
    <n v="0.90097866933438031"/>
    <n v="375.39579967689821"/>
    <n v="5007.0985954712278"/>
    <n v="0.18849666146122046"/>
    <n v="4892"/>
    <n v="681402.83274171385"/>
    <n v="0.16873901863743573"/>
    <x v="0"/>
  </r>
  <r>
    <s v="Nicola River"/>
    <s v=""/>
    <x v="26"/>
    <x v="123"/>
    <s v="Natural"/>
    <x v="3"/>
    <s v="Whole River"/>
    <n v="95"/>
    <n v="94"/>
    <n v="0.25040237552179717"/>
    <n v="2"/>
    <n v="1238"/>
    <n v="7.6736672051696278E-2"/>
    <n v="4.2780015869444329E-5"/>
    <n v="7.987144673976557"/>
    <n v="8.4358606668965876"/>
    <n v="27.026325859906123"/>
    <n v="0.65088153836837959"/>
    <n v="375.39579967689821"/>
    <n v="5007.0985954712278"/>
    <n v="0.18849666146122046"/>
    <n v="4892"/>
    <n v="681402.83274171385"/>
    <n v="0.16873901863743573"/>
    <x v="1"/>
  </r>
  <r>
    <s v="Nicola River"/>
    <s v=""/>
    <x v="26"/>
    <x v="124"/>
    <s v="Natural"/>
    <x v="3"/>
    <s v="Whole River"/>
    <n v="95"/>
    <n v="94"/>
    <n v="0.25040237552179717"/>
    <n v="1"/>
    <n v="1238"/>
    <n v="7.6736672051696278E-2"/>
    <n v="4.2780015869444329E-5"/>
    <n v="3.9935723369882785"/>
    <n v="4.2179303334482938"/>
    <n v="12.94649264979561"/>
    <n v="0.90097866933438031"/>
    <n v="375.39579967689821"/>
    <n v="5007.0985954712278"/>
    <n v="0.18849666146122046"/>
    <n v="4892"/>
    <n v="681402.83274171385"/>
    <n v="0.16873901863743573"/>
    <x v="1"/>
  </r>
  <r>
    <s v="Nicola River"/>
    <n v="1987"/>
    <x v="26"/>
    <x v="125"/>
    <s v="Natural"/>
    <x v="3"/>
    <s v="Whole River"/>
    <n v="95"/>
    <n v="94"/>
    <n v="0.25040237552179717"/>
    <n v="3"/>
    <n v="1238"/>
    <n v="7.6736672051696278E-2"/>
    <n v="4.2780015869444329E-5"/>
    <n v="11.980717010964835"/>
    <n v="12.653791000344881"/>
    <n v="42.23949963033153"/>
    <n v="0.54247105771017945"/>
    <n v="375.39579967689821"/>
    <n v="5007.0985954712278"/>
    <n v="0.18849666146122046"/>
    <n v="4892"/>
    <n v="681402.83274171385"/>
    <n v="0.16873901863743573"/>
    <x v="0"/>
  </r>
  <r>
    <s v="Nicola River"/>
    <n v="1987"/>
    <x v="26"/>
    <x v="126"/>
    <s v="Natural"/>
    <x v="3"/>
    <s v="Whole River"/>
    <n v="95"/>
    <n v="94"/>
    <n v="0.25040237552179717"/>
    <n v="1"/>
    <n v="1238"/>
    <n v="7.6736672051696278E-2"/>
    <n v="4.2780015869444329E-5"/>
    <n v="3.9935723369882785"/>
    <n v="4.2179303334482938"/>
    <n v="12.94649264979561"/>
    <n v="0.90097866933438031"/>
    <n v="375.39579967689821"/>
    <n v="5007.0985954712278"/>
    <n v="0.18849666146122046"/>
    <n v="4892"/>
    <n v="681402.83274171385"/>
    <n v="0.16873901863743573"/>
    <x v="0"/>
  </r>
  <r>
    <s v="Nicola River"/>
    <s v=""/>
    <x v="26"/>
    <x v="127"/>
    <s v="Natural"/>
    <x v="3"/>
    <s v="Whole River"/>
    <n v="95"/>
    <n v="94"/>
    <n v="0.25040237552179717"/>
    <n v="11"/>
    <n v="1238"/>
    <n v="7.6736672051696278E-2"/>
    <n v="4.2780015869444329E-5"/>
    <n v="43.929295706871066"/>
    <n v="46.397233667931239"/>
    <n v="204.74514996507128"/>
    <n v="0.32572610864955664"/>
    <n v="375.39579967689821"/>
    <n v="5007.0985954712278"/>
    <n v="0.18849666146122046"/>
    <n v="4892"/>
    <n v="681402.83274171385"/>
    <n v="0.16873901863743573"/>
    <x v="1"/>
  </r>
  <r>
    <s v="Nicola River"/>
    <n v="1987"/>
    <x v="26"/>
    <x v="128"/>
    <s v="Natural"/>
    <x v="3"/>
    <s v="Whole River"/>
    <n v="95"/>
    <n v="94"/>
    <n v="0.25040237552179717"/>
    <n v="1"/>
    <n v="1238"/>
    <n v="7.6736672051696278E-2"/>
    <n v="4.2780015869444329E-5"/>
    <n v="3.9935723369882785"/>
    <n v="4.2179303334482938"/>
    <n v="12.94649264979561"/>
    <n v="0.90097866933438031"/>
    <n v="375.39579967689821"/>
    <n v="5007.0985954712278"/>
    <n v="0.18849666146122046"/>
    <n v="4892"/>
    <n v="681402.83274171385"/>
    <n v="0.16873901863743573"/>
    <x v="0"/>
  </r>
  <r>
    <s v="Nicola River"/>
    <s v=""/>
    <x v="26"/>
    <x v="129"/>
    <s v="Natural"/>
    <x v="3"/>
    <s v="Whole River"/>
    <n v="95"/>
    <n v="94"/>
    <n v="0.25040237552179717"/>
    <n v="8"/>
    <n v="1238"/>
    <n v="7.6736672051696278E-2"/>
    <n v="4.2780015869444329E-5"/>
    <n v="31.948578695906228"/>
    <n v="33.743442667586351"/>
    <n v="135.30547688718207"/>
    <n v="0.36408781603305068"/>
    <n v="375.39579967689821"/>
    <n v="5007.0985954712278"/>
    <n v="0.18849666146122046"/>
    <n v="4892"/>
    <n v="681402.83274171385"/>
    <n v="0.16873901863743573"/>
    <x v="1"/>
  </r>
  <r>
    <s v="Nicola River"/>
    <s v=""/>
    <x v="26"/>
    <x v="130"/>
    <s v="Natural"/>
    <x v="3"/>
    <s v="Whole River"/>
    <n v="95"/>
    <n v="94"/>
    <n v="0.25040237552179717"/>
    <n v="4"/>
    <n v="1238"/>
    <n v="7.6736672051696278E-2"/>
    <n v="4.2780015869444329E-5"/>
    <n v="15.974289347953114"/>
    <n v="16.871721333793175"/>
    <n v="58.586013961071842"/>
    <n v="0.47915434275962393"/>
    <n v="375.39579967689821"/>
    <n v="5007.0985954712278"/>
    <n v="0.18849666146122046"/>
    <n v="4892"/>
    <n v="681402.83274171385"/>
    <n v="0.16873901863743573"/>
    <x v="1"/>
  </r>
  <r>
    <s v="Nicola River"/>
    <s v=""/>
    <x v="26"/>
    <x v="131"/>
    <s v="Natural"/>
    <x v="3"/>
    <s v="Whole River"/>
    <n v="95"/>
    <n v="94"/>
    <n v="0.25040237552179717"/>
    <n v="4"/>
    <n v="1238"/>
    <n v="7.6736672051696278E-2"/>
    <n v="4.2780015869444329E-5"/>
    <n v="15.974289347953114"/>
    <n v="16.871721333793175"/>
    <n v="58.586013961071842"/>
    <n v="0.47915434275962393"/>
    <n v="375.39579967689821"/>
    <n v="5007.0985954712278"/>
    <n v="0.18849666146122046"/>
    <n v="4892"/>
    <n v="681402.83274171385"/>
    <n v="0.16873901863743573"/>
    <x v="1"/>
  </r>
  <r>
    <s v="Nicola River"/>
    <n v="1988"/>
    <x v="26"/>
    <x v="119"/>
    <s v="Natural"/>
    <x v="3"/>
    <s v="Whole River"/>
    <n v="95"/>
    <n v="94"/>
    <n v="0.25040237552179717"/>
    <n v="7"/>
    <n v="1238"/>
    <n v="7.6736672051696278E-2"/>
    <n v="4.2780015869444329E-5"/>
    <n v="27.955006358917949"/>
    <n v="29.525512334138057"/>
    <n v="114.42560031518218"/>
    <n v="0.38265025263430957"/>
    <n v="375.39579967689821"/>
    <n v="5007.0985954712278"/>
    <n v="0.18849666146122046"/>
    <n v="4892"/>
    <n v="681402.83274171385"/>
    <n v="0.16873901863743573"/>
    <x v="0"/>
  </r>
  <r>
    <s v="Nicola River"/>
    <n v="1988"/>
    <x v="26"/>
    <x v="120"/>
    <s v="Natural"/>
    <x v="3"/>
    <s v="Whole River"/>
    <n v="95"/>
    <n v="94"/>
    <n v="0.25040237552179717"/>
    <n v="8"/>
    <n v="1238"/>
    <n v="7.6736672051696278E-2"/>
    <n v="4.2780015869444329E-5"/>
    <n v="31.948578695906228"/>
    <n v="33.743442667586351"/>
    <n v="135.30547688718207"/>
    <n v="0.36408781603305068"/>
    <n v="375.39579967689821"/>
    <n v="5007.0985954712278"/>
    <n v="0.18849666146122046"/>
    <n v="4892"/>
    <n v="681402.83274171385"/>
    <n v="0.16873901863743573"/>
    <x v="0"/>
  </r>
  <r>
    <s v="Nicola River"/>
    <n v="1988"/>
    <x v="26"/>
    <x v="121"/>
    <s v="Natural"/>
    <x v="3"/>
    <s v="Whole River"/>
    <n v="95"/>
    <n v="94"/>
    <n v="0.25040237552179717"/>
    <n v="11"/>
    <n v="1238"/>
    <n v="7.6736672051696278E-2"/>
    <n v="4.2780015869444329E-5"/>
    <n v="43.929295706871066"/>
    <n v="46.397233667931239"/>
    <n v="204.74514996507128"/>
    <n v="0.32572610864955664"/>
    <n v="375.39579967689821"/>
    <n v="5007.0985954712278"/>
    <n v="0.18849666146122046"/>
    <n v="4892"/>
    <n v="681402.83274171385"/>
    <n v="0.16873901863743573"/>
    <x v="0"/>
  </r>
  <r>
    <s v="Nicola River"/>
    <n v="1988"/>
    <x v="26"/>
    <x v="122"/>
    <s v="Natural"/>
    <x v="3"/>
    <s v="Whole River"/>
    <n v="95"/>
    <n v="94"/>
    <n v="0.25040237552179717"/>
    <n v="11"/>
    <n v="1238"/>
    <n v="7.6736672051696278E-2"/>
    <n v="4.2780015869444329E-5"/>
    <n v="43.929295706871066"/>
    <n v="46.397233667931239"/>
    <n v="204.74514996507128"/>
    <n v="0.32572610864955664"/>
    <n v="375.39579967689821"/>
    <n v="5007.0985954712278"/>
    <n v="0.18849666146122046"/>
    <n v="4892"/>
    <n v="681402.83274171385"/>
    <n v="0.16873901863743573"/>
    <x v="0"/>
  </r>
  <r>
    <s v="Nicola River"/>
    <s v=""/>
    <x v="26"/>
    <x v="14"/>
    <s v="Natural"/>
    <x v="3"/>
    <s v="Whole River"/>
    <n v="95"/>
    <n v="94"/>
    <n v="0.25040237552179717"/>
    <n v="5"/>
    <n v="1238"/>
    <n v="7.6736672051696278E-2"/>
    <n v="4.2780015869444329E-5"/>
    <n v="19.967861684941393"/>
    <n v="21.089651667241473"/>
    <n v="76.065868852127068"/>
    <n v="0.43678061498277476"/>
    <n v="375.39579967689821"/>
    <n v="5007.0985954712278"/>
    <n v="0.18849666146122046"/>
    <n v="4892"/>
    <n v="681402.83274171385"/>
    <n v="0.16873901863743573"/>
    <x v="1"/>
  </r>
  <r>
    <s v="Nicola River"/>
    <s v=""/>
    <x v="26"/>
    <x v="13"/>
    <s v="Natural"/>
    <x v="3"/>
    <s v="Whole River"/>
    <n v="95"/>
    <n v="94"/>
    <n v="0.25040237552179717"/>
    <n v="5"/>
    <n v="1238"/>
    <n v="7.6736672051696278E-2"/>
    <n v="4.2780015869444329E-5"/>
    <n v="19.967861684941393"/>
    <m/>
    <n v="76.065868852127068"/>
    <n v="0.43678061498277476"/>
    <n v="375.39579967689821"/>
    <n v="5007.0985954712278"/>
    <n v="0.18849666146122046"/>
    <n v="4892"/>
    <n v="681402.83274171385"/>
    <n v="0.16873901863743573"/>
    <x v="1"/>
  </r>
  <r>
    <s v="Nicola River"/>
    <s v=""/>
    <x v="26"/>
    <x v="12"/>
    <s v="Natural"/>
    <x v="3"/>
    <s v="Whole River"/>
    <n v="95"/>
    <n v="94"/>
    <n v="0.25040237552179717"/>
    <n v="0"/>
    <n v="1238"/>
    <n v="7.6736672051696278E-2"/>
    <n v="4.2780015869444329E-5"/>
    <n v="0"/>
    <m/>
    <n v="0"/>
    <s v="NA"/>
    <n v="375.39579967689821"/>
    <n v="5007.0985954712278"/>
    <n v="0.18849666146122046"/>
    <n v="4892"/>
    <n v="681402.83274171385"/>
    <n v="0.16873901863743573"/>
    <x v="1"/>
  </r>
  <r>
    <m/>
    <s v=""/>
    <x v="1"/>
    <x v="15"/>
    <m/>
    <x v="1"/>
    <m/>
    <m/>
    <m/>
    <m/>
    <m/>
    <m/>
    <m/>
    <m/>
    <m/>
    <m/>
    <m/>
    <m/>
    <m/>
    <m/>
    <m/>
    <m/>
    <m/>
    <m/>
    <x v="2"/>
  </r>
  <r>
    <s v="Nicola River"/>
    <n v="1986"/>
    <x v="27"/>
    <x v="132"/>
    <s v="Natural"/>
    <x v="3"/>
    <s v="Whole River"/>
    <n v="136"/>
    <n v="136"/>
    <n v="0.10923027786649632"/>
    <n v="1"/>
    <n v="342"/>
    <n v="0.39766081871345027"/>
    <n v="6.2569831335155385E-4"/>
    <n v="9.154970760233919"/>
    <n v="9.2916121148642752"/>
    <n v="79.852164157590948"/>
    <n v="0.97608217958120447"/>
    <n v="1245.0760233918129"/>
    <n v="50805.585836504928"/>
    <n v="0.18103388097379006"/>
    <n v="3131"/>
    <n v="283615.07367929147"/>
    <n v="0.17009109889410248"/>
    <x v="0"/>
  </r>
  <r>
    <s v="Nicola River"/>
    <n v="1986"/>
    <x v="27"/>
    <x v="133"/>
    <s v="Natural"/>
    <x v="3"/>
    <s v="Whole River"/>
    <n v="136"/>
    <n v="136"/>
    <n v="0.10923027786649632"/>
    <n v="1"/>
    <n v="342"/>
    <n v="0.39766081871345027"/>
    <n v="6.2569831335155385E-4"/>
    <n v="9.154970760233919"/>
    <n v="9.2916121148642752"/>
    <n v="79.852164157590948"/>
    <n v="0.97608217958120447"/>
    <n v="1245.0760233918129"/>
    <n v="50805.585836504928"/>
    <n v="0.18103388097379006"/>
    <n v="3131"/>
    <n v="283615.07367929147"/>
    <n v="0.17009109889410248"/>
    <x v="0"/>
  </r>
  <r>
    <s v="Nicola River"/>
    <n v="1986"/>
    <x v="27"/>
    <x v="134"/>
    <s v="Natural"/>
    <x v="3"/>
    <s v="Whole River"/>
    <n v="136"/>
    <n v="136"/>
    <n v="0.10923027786649632"/>
    <n v="1"/>
    <n v="342"/>
    <n v="0.39766081871345027"/>
    <n v="6.2569831335155385E-4"/>
    <n v="9.154970760233919"/>
    <n v="9.2916121148642752"/>
    <n v="79.852164157590948"/>
    <n v="0.97608217958120447"/>
    <n v="1245.0760233918129"/>
    <n v="50805.585836504928"/>
    <n v="0.18103388097379006"/>
    <n v="3131"/>
    <n v="283615.07367929147"/>
    <n v="0.17009109889410248"/>
    <x v="0"/>
  </r>
  <r>
    <s v="Nicola River"/>
    <s v=""/>
    <x v="27"/>
    <x v="123"/>
    <s v="Natural"/>
    <x v="3"/>
    <s v="Whole River"/>
    <n v="136"/>
    <n v="136"/>
    <n v="0.10923027786649632"/>
    <n v="4"/>
    <n v="342"/>
    <n v="0.39766081871345027"/>
    <n v="6.2569831335155385E-4"/>
    <n v="36.619883040935676"/>
    <n v="37.166448459457101"/>
    <n v="352.3707581678886"/>
    <n v="0.51260516469240036"/>
    <n v="1245.0760233918129"/>
    <n v="50805.585836504928"/>
    <n v="0.18103388097379006"/>
    <n v="3131"/>
    <n v="283615.07367929147"/>
    <n v="0.17009109889410248"/>
    <x v="1"/>
  </r>
  <r>
    <s v="Nicola River"/>
    <s v=""/>
    <x v="27"/>
    <x v="124"/>
    <s v="Natural"/>
    <x v="3"/>
    <s v="Whole River"/>
    <n v="136"/>
    <n v="136"/>
    <n v="0.10923027786649632"/>
    <n v="7"/>
    <n v="342"/>
    <n v="0.39766081871345027"/>
    <n v="6.2569831335155385E-4"/>
    <n v="64.084795321637429"/>
    <n v="65.041284804049923"/>
    <n v="674.33250448447336"/>
    <n v="0.4052117643297477"/>
    <n v="1245.0760233918129"/>
    <n v="50805.585836504928"/>
    <n v="0.18103388097379006"/>
    <n v="3131"/>
    <n v="283615.07367929147"/>
    <n v="0.17009109889410248"/>
    <x v="1"/>
  </r>
  <r>
    <s v="Nicola River"/>
    <s v=""/>
    <x v="27"/>
    <x v="135"/>
    <s v="Natural"/>
    <x v="3"/>
    <s v="Whole River"/>
    <n v="136"/>
    <n v="136"/>
    <n v="0.10923027786649632"/>
    <n v="6"/>
    <n v="342"/>
    <n v="0.39766081871345027"/>
    <n v="6.2569831335155385E-4"/>
    <n v="54.929824561403514"/>
    <n v="55.749672689185658"/>
    <n v="561.51823878935772"/>
    <n v="0.43139362373555407"/>
    <n v="1245.0760233918129"/>
    <n v="50805.585836504928"/>
    <n v="0.18103388097379006"/>
    <n v="3131"/>
    <n v="283615.07367929147"/>
    <n v="0.17009109889410248"/>
    <x v="1"/>
  </r>
  <r>
    <s v="Nicola River"/>
    <s v=""/>
    <x v="27"/>
    <x v="136"/>
    <s v="Natural"/>
    <x v="3"/>
    <s v="Whole River"/>
    <n v="136"/>
    <n v="136"/>
    <n v="0.10923027786649632"/>
    <n v="7"/>
    <n v="342"/>
    <n v="0.39766081871345027"/>
    <n v="6.2569831335155385E-4"/>
    <n v="64.084795321637429"/>
    <n v="65.041284804049923"/>
    <n v="674.33250448447336"/>
    <n v="0.4052117643297477"/>
    <n v="1245.0760233918129"/>
    <n v="50805.585836504928"/>
    <n v="0.18103388097379006"/>
    <n v="3131"/>
    <n v="283615.07367929147"/>
    <n v="0.17009109889410248"/>
    <x v="1"/>
  </r>
  <r>
    <s v="Nicola River"/>
    <s v=""/>
    <x v="27"/>
    <x v="137"/>
    <s v="Natural"/>
    <x v="3"/>
    <s v="Whole River"/>
    <n v="136"/>
    <n v="136"/>
    <n v="0.10923027786649632"/>
    <n v="1"/>
    <n v="342"/>
    <n v="0.39766081871345027"/>
    <n v="6.2569831335155385E-4"/>
    <n v="9.154970760233919"/>
    <n v="9.2916121148642752"/>
    <n v="79.852164157590948"/>
    <n v="0.97608217958120447"/>
    <n v="1245.0760233918129"/>
    <n v="50805.585836504928"/>
    <n v="0.18103388097379006"/>
    <n v="3131"/>
    <n v="283615.07367929147"/>
    <n v="0.17009109889410248"/>
    <x v="1"/>
  </r>
  <r>
    <s v="Nicola River"/>
    <n v="1987"/>
    <x v="27"/>
    <x v="125"/>
    <s v="Natural"/>
    <x v="3"/>
    <s v="Whole River"/>
    <n v="136"/>
    <n v="136"/>
    <n v="0.10923027786649632"/>
    <n v="28"/>
    <n v="342"/>
    <n v="0.39766081871345027"/>
    <n v="6.2569831335155385E-4"/>
    <n v="256.33918128654972"/>
    <n v="260.16513921619969"/>
    <n v="4312.4729932766095"/>
    <n v="0.25618175780709102"/>
    <n v="1245.0760233918129"/>
    <n v="50805.585836504928"/>
    <n v="0.18103388097379006"/>
    <n v="3131"/>
    <n v="283615.07367929147"/>
    <n v="0.17009109889410248"/>
    <x v="0"/>
  </r>
  <r>
    <s v="Nicola River"/>
    <n v="1987"/>
    <x v="27"/>
    <x v="126"/>
    <s v="Natural"/>
    <x v="3"/>
    <s v="Whole River"/>
    <n v="136"/>
    <n v="136"/>
    <n v="0.10923027786649632"/>
    <n v="24"/>
    <n v="342"/>
    <n v="0.39766081871345027"/>
    <n v="6.2569831335155385E-4"/>
    <n v="219.71929824561406"/>
    <n v="222.99869075674263"/>
    <n v="3432.7086105083245"/>
    <n v="0.2666553284583818"/>
    <n v="1245.0760233918129"/>
    <n v="50805.585836504928"/>
    <n v="0.18103388097379006"/>
    <n v="3131"/>
    <n v="283615.07367929147"/>
    <n v="0.17009109889410248"/>
    <x v="0"/>
  </r>
  <r>
    <s v="Nicola River"/>
    <s v=""/>
    <x v="27"/>
    <x v="127"/>
    <s v="Natural"/>
    <x v="3"/>
    <s v="Whole River"/>
    <n v="136"/>
    <n v="136"/>
    <n v="0.10923027786649632"/>
    <n v="5"/>
    <n v="342"/>
    <n v="0.39766081871345027"/>
    <n v="6.2569831335155385E-4"/>
    <n v="45.774853801169598"/>
    <n v="46.458060574321387"/>
    <n v="454.19765668382945"/>
    <n v="0.46558124651616373"/>
    <n v="1245.0760233918129"/>
    <n v="50805.585836504928"/>
    <n v="0.18103388097379006"/>
    <n v="3131"/>
    <n v="283615.07367929147"/>
    <n v="0.17009109889410248"/>
    <x v="1"/>
  </r>
  <r>
    <s v="Nicola River"/>
    <n v="1987"/>
    <x v="27"/>
    <x v="128"/>
    <s v="Natural"/>
    <x v="3"/>
    <s v="Whole River"/>
    <n v="136"/>
    <n v="136"/>
    <n v="0.10923027786649632"/>
    <n v="28"/>
    <n v="342"/>
    <n v="0.39766081871345027"/>
    <n v="6.2569831335155385E-4"/>
    <n v="256.33918128654972"/>
    <n v="260.16513921619969"/>
    <n v="4312.4729932766095"/>
    <n v="0.25618175780709102"/>
    <n v="1245.0760233918129"/>
    <n v="50805.585836504928"/>
    <n v="0.18103388097379006"/>
    <n v="3131"/>
    <n v="283615.07367929147"/>
    <n v="0.17009109889410248"/>
    <x v="0"/>
  </r>
  <r>
    <s v="Nicola River"/>
    <s v=""/>
    <x v="27"/>
    <x v="129"/>
    <s v="Natural"/>
    <x v="3"/>
    <s v="Whole River"/>
    <n v="136"/>
    <n v="136"/>
    <n v="0.10923027786649632"/>
    <n v="3"/>
    <n v="342"/>
    <n v="0.39766081871345027"/>
    <n v="6.2569831335155385E-4"/>
    <n v="27.464912280701757"/>
    <n v="27.874836344592829"/>
    <n v="256.03754324153522"/>
    <n v="0.58260419766678062"/>
    <n v="1245.0760233918129"/>
    <n v="50805.585836504928"/>
    <n v="0.18103388097379006"/>
    <n v="3131"/>
    <n v="283615.07367929147"/>
    <n v="0.17009109889410248"/>
    <x v="1"/>
  </r>
  <r>
    <s v="Nicola River"/>
    <s v=""/>
    <x v="27"/>
    <x v="130"/>
    <s v="Natural"/>
    <x v="3"/>
    <s v="Whole River"/>
    <n v="136"/>
    <n v="136"/>
    <n v="0.10923027786649632"/>
    <n v="4"/>
    <n v="342"/>
    <n v="0.39766081871345027"/>
    <n v="6.2569831335155385E-4"/>
    <n v="36.619883040935676"/>
    <n v="37.166448459457101"/>
    <n v="352.3707581678886"/>
    <n v="0.51260516469240036"/>
    <n v="1245.0760233918129"/>
    <n v="50805.585836504928"/>
    <n v="0.18103388097379006"/>
    <n v="3131"/>
    <n v="283615.07367929147"/>
    <n v="0.17009109889410248"/>
    <x v="1"/>
  </r>
  <r>
    <s v="Nicola River"/>
    <s v=""/>
    <x v="27"/>
    <x v="131"/>
    <s v="Natural"/>
    <x v="3"/>
    <s v="Whole River"/>
    <n v="136"/>
    <n v="136"/>
    <n v="0.10923027786649632"/>
    <n v="7"/>
    <n v="342"/>
    <n v="0.39766081871345027"/>
    <n v="6.2569831335155385E-4"/>
    <n v="64.084795321637429"/>
    <n v="65.041284804049923"/>
    <n v="674.33250448447336"/>
    <n v="0.4052117643297477"/>
    <n v="1245.0760233918129"/>
    <n v="50805.585836504928"/>
    <n v="0.18103388097379006"/>
    <n v="3131"/>
    <n v="283615.07367929147"/>
    <n v="0.17009109889410248"/>
    <x v="1"/>
  </r>
  <r>
    <s v="Nicola River"/>
    <n v="1988"/>
    <x v="27"/>
    <x v="120"/>
    <s v="Natural"/>
    <x v="3"/>
    <s v="Whole River"/>
    <n v="136"/>
    <n v="136"/>
    <n v="0.10923027786649632"/>
    <n v="1"/>
    <n v="342"/>
    <n v="0.39766081871345027"/>
    <n v="6.2569831335155385E-4"/>
    <n v="9.154970760233919"/>
    <n v="9.2916121148642752"/>
    <n v="79.852164157590948"/>
    <n v="0.97608217958120447"/>
    <n v="1245.0760233918129"/>
    <n v="50805.585836504928"/>
    <n v="0.18103388097379006"/>
    <n v="3131"/>
    <n v="283615.07367929147"/>
    <n v="0.17009109889410248"/>
    <x v="0"/>
  </r>
  <r>
    <s v="Nicola River"/>
    <n v="1988"/>
    <x v="27"/>
    <x v="122"/>
    <s v="Natural"/>
    <x v="3"/>
    <s v="Whole River"/>
    <n v="136"/>
    <n v="136"/>
    <n v="0.10923027786649632"/>
    <n v="1"/>
    <n v="342"/>
    <n v="0.39766081871345027"/>
    <n v="6.2569831335155385E-4"/>
    <n v="9.154970760233919"/>
    <n v="9.2916121148642752"/>
    <n v="79.852164157590948"/>
    <n v="0.97608217958120447"/>
    <n v="1245.0760233918129"/>
    <n v="50805.585836504928"/>
    <n v="0.18103388097379006"/>
    <n v="3131"/>
    <n v="283615.07367929147"/>
    <n v="0.17009109889410248"/>
    <x v="0"/>
  </r>
  <r>
    <s v="Nicola River"/>
    <s v=""/>
    <x v="27"/>
    <x v="14"/>
    <s v="Natural"/>
    <x v="3"/>
    <s v="Whole River"/>
    <n v="136"/>
    <n v="136"/>
    <n v="0.10923027786649632"/>
    <n v="5"/>
    <n v="342"/>
    <n v="0.39766081871345027"/>
    <n v="6.2569831335155385E-4"/>
    <n v="45.774853801169598"/>
    <n v="46.458060574321387"/>
    <n v="454.19765668382945"/>
    <n v="0.46558124651616373"/>
    <n v="1245.0760233918129"/>
    <n v="50805.585836504928"/>
    <n v="0.18103388097379006"/>
    <n v="3131"/>
    <n v="283615.07367929147"/>
    <n v="0.17009109889410248"/>
    <x v="1"/>
  </r>
  <r>
    <s v="Nicola River"/>
    <s v=""/>
    <x v="27"/>
    <x v="13"/>
    <s v="Natural"/>
    <x v="3"/>
    <s v="Whole River"/>
    <n v="136"/>
    <n v="136"/>
    <n v="0.10923027786649632"/>
    <n v="1"/>
    <n v="342"/>
    <n v="0.39766081871345027"/>
    <n v="6.2569831335155385E-4"/>
    <n v="9.154970760233919"/>
    <m/>
    <n v="79.852164157590948"/>
    <n v="0.97608217958120447"/>
    <n v="1245.0760233918129"/>
    <n v="50805.585836504928"/>
    <n v="0.18103388097379006"/>
    <n v="3131"/>
    <n v="283615.07367929147"/>
    <n v="0.17009109889410248"/>
    <x v="1"/>
  </r>
  <r>
    <s v="Nicola River"/>
    <s v=""/>
    <x v="27"/>
    <x v="12"/>
    <s v="Natural"/>
    <x v="3"/>
    <s v="Whole River"/>
    <n v="136"/>
    <n v="136"/>
    <n v="0.10923027786649632"/>
    <n v="1"/>
    <n v="342"/>
    <n v="0.39766081871345027"/>
    <n v="6.2569831335155385E-4"/>
    <n v="9.154970760233919"/>
    <m/>
    <n v="79.852164157590948"/>
    <n v="0.97608217958120447"/>
    <n v="1245.0760233918129"/>
    <n v="50805.585836504928"/>
    <n v="0.18103388097379006"/>
    <n v="3131"/>
    <n v="283615.07367929147"/>
    <n v="0.17009109889410248"/>
    <x v="1"/>
  </r>
  <r>
    <m/>
    <s v=""/>
    <x v="1"/>
    <x v="15"/>
    <m/>
    <x v="1"/>
    <m/>
    <m/>
    <m/>
    <m/>
    <m/>
    <m/>
    <m/>
    <m/>
    <m/>
    <m/>
    <m/>
    <m/>
    <m/>
    <m/>
    <m/>
    <m/>
    <m/>
    <m/>
    <x v="2"/>
  </r>
  <r>
    <s v="Nicola River"/>
    <n v="1985"/>
    <x v="28"/>
    <x v="138"/>
    <s v="Natural+Brood Stock"/>
    <x v="3"/>
    <s v="Whole River"/>
    <n v="94"/>
    <n v="94"/>
    <n v="0.39067231980617806"/>
    <n v="8"/>
    <n v="1290"/>
    <n v="7.2868217054263565E-2"/>
    <n v="3.1935785509114709E-5"/>
    <n v="20.477519379844964"/>
    <n v="20.697707760273403"/>
    <n v="44.689700854054713"/>
    <n v="0.32645729529443779"/>
    <n v="240.6108527131783"/>
    <n v="1635.8550665204023"/>
    <n v="0.16809593046915083"/>
    <n v="3302"/>
    <n v="243973.36260393495"/>
    <n v="0.14958709804881185"/>
    <x v="0"/>
  </r>
  <r>
    <s v="Nicola River"/>
    <n v="1985"/>
    <x v="28"/>
    <x v="139"/>
    <s v="Natural+Brood Stock"/>
    <x v="3"/>
    <s v="Whole River"/>
    <n v="94"/>
    <n v="94"/>
    <n v="0.39067231980617806"/>
    <n v="8"/>
    <n v="1290"/>
    <n v="7.2868217054263565E-2"/>
    <n v="3.1935785509114709E-5"/>
    <n v="20.477519379844964"/>
    <n v="20.697707760273403"/>
    <n v="44.689700854054713"/>
    <n v="0.32645729529443779"/>
    <n v="240.6108527131783"/>
    <n v="1635.8550665204023"/>
    <n v="0.16809593046915083"/>
    <n v="3302"/>
    <n v="243973.36260393495"/>
    <n v="0.14958709804881185"/>
    <x v="0"/>
  </r>
  <r>
    <s v="Nicola River"/>
    <n v="1985"/>
    <x v="28"/>
    <x v="140"/>
    <s v="Natural+Brood Stock"/>
    <x v="3"/>
    <s v="Whole River"/>
    <n v="94"/>
    <n v="94"/>
    <n v="0.39067231980617806"/>
    <n v="10"/>
    <n v="1290"/>
    <n v="7.2868217054263565E-2"/>
    <n v="3.1935785509114709E-5"/>
    <n v="25.596899224806204"/>
    <n v="25.872134700341753"/>
    <n v="59.5648310619559"/>
    <n v="0.30151408074719444"/>
    <n v="240.6108527131783"/>
    <n v="1635.8550665204023"/>
    <n v="0.16809593046915083"/>
    <n v="3302"/>
    <n v="243973.36260393495"/>
    <n v="0.14958709804881185"/>
    <x v="0"/>
  </r>
  <r>
    <s v="Nicola River"/>
    <n v="1986"/>
    <x v="28"/>
    <x v="132"/>
    <s v="Natural+Brood Stock"/>
    <x v="3"/>
    <s v="Whole River"/>
    <n v="94"/>
    <n v="94"/>
    <n v="0.39067231980617806"/>
    <n v="14"/>
    <n v="1290"/>
    <n v="7.2868217054263565E-2"/>
    <n v="3.1935785509114709E-5"/>
    <n v="35.835658914728683"/>
    <n v="36.220988580478455"/>
    <n v="93.758337471023282"/>
    <n v="0.27020261924412725"/>
    <n v="240.6108527131783"/>
    <n v="1635.8550665204023"/>
    <n v="0.16809593046915083"/>
    <n v="3302"/>
    <n v="243973.36260393495"/>
    <n v="0.14958709804881185"/>
    <x v="0"/>
  </r>
  <r>
    <s v="Nicola River"/>
    <n v="1986"/>
    <x v="28"/>
    <x v="133"/>
    <s v="Natural+Brood Stock"/>
    <x v="3"/>
    <s v="Whole River"/>
    <n v="94"/>
    <n v="94"/>
    <n v="0.39067231980617806"/>
    <n v="11"/>
    <n v="1290"/>
    <n v="7.2868217054263565E-2"/>
    <n v="3.1935785509114709E-5"/>
    <n v="28.156589147286823"/>
    <n v="28.459348170375929"/>
    <n v="67.55780191506463"/>
    <n v="0.29191587373583988"/>
    <n v="240.6108527131783"/>
    <n v="1635.8550665204023"/>
    <n v="0.16809593046915083"/>
    <n v="3302"/>
    <n v="243973.36260393495"/>
    <n v="0.14958709804881185"/>
    <x v="0"/>
  </r>
  <r>
    <s v="Nicola River"/>
    <n v="1986"/>
    <x v="28"/>
    <x v="134"/>
    <s v="Natural+Brood Stock"/>
    <x v="3"/>
    <s v="Whole River"/>
    <n v="94"/>
    <n v="94"/>
    <n v="0.39067231980617806"/>
    <n v="8"/>
    <n v="1290"/>
    <n v="7.2868217054263565E-2"/>
    <n v="3.1935785509114709E-5"/>
    <n v="20.477519379844964"/>
    <n v="20.697707760273403"/>
    <n v="44.689700854054713"/>
    <n v="0.32645729529443779"/>
    <n v="240.6108527131783"/>
    <n v="1635.8550665204023"/>
    <n v="0.16809593046915083"/>
    <n v="3302"/>
    <n v="243973.36260393495"/>
    <n v="0.14958709804881185"/>
    <x v="0"/>
  </r>
  <r>
    <s v="Nicola River"/>
    <s v=""/>
    <x v="28"/>
    <x v="141"/>
    <s v="Natural+Brood Stock"/>
    <x v="3"/>
    <s v="Whole River"/>
    <n v="94"/>
    <n v="94"/>
    <n v="0.39067231980617806"/>
    <n v="3"/>
    <n v="1290"/>
    <n v="7.2868217054263565E-2"/>
    <n v="3.1935785509114709E-5"/>
    <n v="7.6790697674418613"/>
    <n v="7.7616404101025269"/>
    <n v="13.981609074479884"/>
    <n v="0.4869338476652415"/>
    <n v="240.6108527131783"/>
    <n v="1635.8550665204023"/>
    <n v="0.16809593046915083"/>
    <n v="3302"/>
    <n v="243973.36260393495"/>
    <n v="0.14958709804881185"/>
    <x v="1"/>
  </r>
  <r>
    <s v="Nicola River"/>
    <s v=""/>
    <x v="28"/>
    <x v="124"/>
    <s v="Natural+Brood Stock"/>
    <x v="3"/>
    <s v="Whole River"/>
    <n v="94"/>
    <n v="94"/>
    <n v="0.39067231980617806"/>
    <n v="5"/>
    <n v="1290"/>
    <n v="7.2868217054263565E-2"/>
    <n v="3.1935785509114709E-5"/>
    <n v="12.798449612403102"/>
    <n v="12.936067350170877"/>
    <n v="25.154034287993561"/>
    <n v="0.39187401028565522"/>
    <n v="240.6108527131783"/>
    <n v="1635.8550665204023"/>
    <n v="0.16809593046915083"/>
    <n v="3302"/>
    <n v="243973.36260393495"/>
    <n v="0.14958709804881185"/>
    <x v="1"/>
  </r>
  <r>
    <s v="Nicola River"/>
    <s v=""/>
    <x v="28"/>
    <x v="135"/>
    <s v="Natural+Brood Stock"/>
    <x v="3"/>
    <s v="Whole River"/>
    <n v="94"/>
    <n v="94"/>
    <n v="0.39067231980617806"/>
    <n v="3"/>
    <n v="1290"/>
    <n v="7.2868217054263565E-2"/>
    <n v="3.1935785509114709E-5"/>
    <n v="7.6790697674418613"/>
    <n v="7.7616404101025269"/>
    <n v="13.981609074479884"/>
    <n v="0.4869338476652415"/>
    <n v="240.6108527131783"/>
    <n v="1635.8550665204023"/>
    <n v="0.16809593046915083"/>
    <n v="3302"/>
    <n v="243973.36260393495"/>
    <n v="0.14958709804881185"/>
    <x v="1"/>
  </r>
  <r>
    <s v="Nicola River"/>
    <s v=""/>
    <x v="28"/>
    <x v="136"/>
    <s v="Natural+Brood Stock"/>
    <x v="3"/>
    <s v="Whole River"/>
    <n v="94"/>
    <n v="94"/>
    <n v="0.39067231980617806"/>
    <n v="4"/>
    <n v="1290"/>
    <n v="7.2868217054263565E-2"/>
    <n v="3.1935785509114709E-5"/>
    <n v="10.238759689922482"/>
    <n v="10.348853880136701"/>
    <n v="19.382686431517349"/>
    <n v="0.42999126672716259"/>
    <n v="240.6108527131783"/>
    <n v="1635.8550665204023"/>
    <n v="0.16809593046915083"/>
    <n v="3302"/>
    <n v="243973.36260393495"/>
    <n v="0.14958709804881185"/>
    <x v="1"/>
  </r>
  <r>
    <s v="Nicola River"/>
    <s v=""/>
    <x v="28"/>
    <x v="137"/>
    <s v="Natural+Brood Stock"/>
    <x v="3"/>
    <s v="Whole River"/>
    <n v="94"/>
    <n v="94"/>
    <n v="0.39067231980617806"/>
    <n v="2"/>
    <n v="1290"/>
    <n v="7.2868217054263565E-2"/>
    <n v="3.1935785509114709E-5"/>
    <n v="5.1193798449612409"/>
    <n v="5.1744269400683507"/>
    <n v="8.9508022168811721"/>
    <n v="0.58440460049778031"/>
    <n v="240.6108527131783"/>
    <n v="1635.8550665204023"/>
    <n v="0.16809593046915083"/>
    <n v="3302"/>
    <n v="243973.36260393495"/>
    <n v="0.14958709804881185"/>
    <x v="1"/>
  </r>
  <r>
    <s v="Nicola River"/>
    <n v="1987"/>
    <x v="28"/>
    <x v="125"/>
    <s v="Natural+Brood Stock"/>
    <x v="3"/>
    <s v="Whole River"/>
    <n v="94"/>
    <n v="94"/>
    <n v="0.39067231980617806"/>
    <n v="1"/>
    <n v="1290"/>
    <n v="7.2868217054263565E-2"/>
    <n v="3.1935785509114709E-5"/>
    <n v="2.5596899224806204"/>
    <n v="2.5872134700341753"/>
    <n v="4.2902658587212104"/>
    <n v="0.80919789441498846"/>
    <n v="240.6108527131783"/>
    <n v="1635.8550665204023"/>
    <n v="0.16809593046915083"/>
    <n v="3302"/>
    <n v="243973.36260393495"/>
    <n v="0.14958709804881185"/>
    <x v="0"/>
  </r>
  <r>
    <s v="Nicola River"/>
    <s v=""/>
    <x v="28"/>
    <x v="130"/>
    <s v="Natural+Brood Stock"/>
    <x v="3"/>
    <s v="Whole River"/>
    <n v="94"/>
    <n v="94"/>
    <n v="0.39067231980617806"/>
    <n v="1"/>
    <n v="1290"/>
    <n v="7.2868217054263565E-2"/>
    <n v="3.1935785509114709E-5"/>
    <n v="2.5596899224806204"/>
    <n v="2.5872134700341753"/>
    <n v="4.2902658587212104"/>
    <n v="0.80919789441498846"/>
    <n v="240.6108527131783"/>
    <n v="1635.8550665204023"/>
    <n v="0.16809593046915083"/>
    <n v="3302"/>
    <n v="243973.36260393495"/>
    <n v="0.14958709804881185"/>
    <x v="1"/>
  </r>
  <r>
    <s v="Nicola River"/>
    <s v=""/>
    <x v="28"/>
    <x v="131"/>
    <s v="Natural+Brood Stock"/>
    <x v="3"/>
    <s v="Whole River"/>
    <n v="94"/>
    <n v="94"/>
    <n v="0.39067231980617806"/>
    <n v="1"/>
    <n v="1290"/>
    <n v="7.2868217054263565E-2"/>
    <n v="3.1935785509114709E-5"/>
    <n v="2.5596899224806204"/>
    <n v="2.5872134700341753"/>
    <n v="4.2902658587212104"/>
    <n v="0.80919789441498846"/>
    <n v="240.6108527131783"/>
    <n v="1635.8550665204023"/>
    <n v="0.16809593046915083"/>
    <n v="3302"/>
    <n v="243973.36260393495"/>
    <n v="0.14958709804881185"/>
    <x v="1"/>
  </r>
  <r>
    <s v="Nicola River"/>
    <s v=""/>
    <x v="28"/>
    <x v="14"/>
    <s v="Natural+Brood Stock"/>
    <x v="3"/>
    <s v="Whole River"/>
    <n v="94"/>
    <n v="94"/>
    <n v="0.39067231980617806"/>
    <n v="14"/>
    <n v="1290"/>
    <n v="7.2868217054263565E-2"/>
    <n v="3.1935785509114709E-5"/>
    <n v="35.835658914728683"/>
    <n v="36.220988580478455"/>
    <n v="93.758337471023282"/>
    <n v="0.27020261924412725"/>
    <n v="240.6108527131783"/>
    <n v="1635.8550665204023"/>
    <n v="0.16809593046915083"/>
    <n v="3302"/>
    <n v="243973.36260393495"/>
    <n v="0.14958709804881185"/>
    <x v="1"/>
  </r>
  <r>
    <s v="Nicola River"/>
    <s v=""/>
    <x v="28"/>
    <x v="13"/>
    <s v="Natural+Brood Stock"/>
    <x v="3"/>
    <s v="Whole River"/>
    <n v="94"/>
    <n v="94"/>
    <n v="0.39067231980617806"/>
    <n v="1"/>
    <n v="1290"/>
    <n v="7.2868217054263565E-2"/>
    <n v="3.1935785509114709E-5"/>
    <n v="2.5596899224806204"/>
    <m/>
    <n v="4.2902658587212104"/>
    <n v="0.80919789441498846"/>
    <n v="240.6108527131783"/>
    <n v="1635.8550665204023"/>
    <n v="0.16809593046915083"/>
    <n v="3302"/>
    <n v="243973.36260393495"/>
    <n v="0.14958709804881185"/>
    <x v="1"/>
  </r>
  <r>
    <s v="Nicola River"/>
    <s v=""/>
    <x v="28"/>
    <x v="12"/>
    <s v="Natural+Brood Stock"/>
    <x v="3"/>
    <s v="Whole River"/>
    <n v="94"/>
    <n v="94"/>
    <n v="0.39067231980617806"/>
    <m/>
    <n v="1290"/>
    <n v="7.2868217054263565E-2"/>
    <n v="3.1935785509114709E-5"/>
    <n v="0"/>
    <m/>
    <n v="0"/>
    <s v="NA"/>
    <n v="240.6108527131783"/>
    <n v="1635.8550665204023"/>
    <n v="0.16809593046915083"/>
    <n v="3302"/>
    <n v="243973.36260393495"/>
    <n v="0.14958709804881185"/>
    <x v="1"/>
  </r>
  <r>
    <m/>
    <s v=""/>
    <x v="1"/>
    <x v="15"/>
    <m/>
    <x v="1"/>
    <m/>
    <m/>
    <m/>
    <m/>
    <m/>
    <m/>
    <m/>
    <m/>
    <m/>
    <m/>
    <m/>
    <m/>
    <m/>
    <m/>
    <m/>
    <m/>
    <m/>
    <m/>
    <x v="2"/>
  </r>
  <r>
    <s v="Nicola River"/>
    <n v="1985"/>
    <x v="29"/>
    <x v="138"/>
    <s v="Natural"/>
    <x v="3"/>
    <s v="Whole River"/>
    <n v="239"/>
    <n v="49"/>
    <n v="7.2067959934068712E-2"/>
    <n v="16"/>
    <n v="1508"/>
    <n v="0.15848806366047746"/>
    <n v="5.7390950976760566E-5"/>
    <n v="222.01266713581987"/>
    <n v="222.01266713581987"/>
    <n v="4461.6412517527679"/>
    <n v="0.30086354559324047"/>
    <n v="679.91379310344837"/>
    <n v="14210.716913414728"/>
    <n v="0.17532915610178684"/>
    <n v="4290"/>
    <n v="524897.19285183866"/>
    <n v="0.16888062707781545"/>
    <x v="0"/>
  </r>
  <r>
    <s v="Nicola River"/>
    <n v="1985"/>
    <x v="29"/>
    <x v="139"/>
    <s v="Natural"/>
    <x v="3"/>
    <s v="Whole River"/>
    <n v="239"/>
    <n v="49"/>
    <n v="7.2067959934068712E-2"/>
    <n v="6"/>
    <n v="1508"/>
    <n v="0.15848806366047746"/>
    <n v="5.7390950976760566E-5"/>
    <n v="83.254750175932458"/>
    <n v="83.254750175932458"/>
    <n v="1317.9955132203313"/>
    <n v="0.4360617003890862"/>
    <n v="679.91379310344837"/>
    <n v="14210.716913414728"/>
    <n v="0.17532915610178684"/>
    <n v="4290"/>
    <n v="524897.19285183866"/>
    <n v="0.16888062707781545"/>
    <x v="0"/>
  </r>
  <r>
    <s v="Nicola River"/>
    <n v="1985"/>
    <x v="29"/>
    <x v="140"/>
    <s v="Natural"/>
    <x v="3"/>
    <s v="Whole River"/>
    <n v="239"/>
    <n v="49"/>
    <n v="7.2067959934068712E-2"/>
    <n v="23"/>
    <n v="1508"/>
    <n v="0.15848806366047746"/>
    <n v="5.7390950976760566E-5"/>
    <n v="319.14320900774106"/>
    <n v="319.14320900774106"/>
    <n v="7366.5145151629386"/>
    <n v="0.26893381761629587"/>
    <n v="679.91379310344837"/>
    <n v="14210.716913414728"/>
    <n v="0.17532915610178684"/>
    <n v="4290"/>
    <n v="524897.19285183866"/>
    <n v="0.16888062707781545"/>
    <x v="0"/>
  </r>
  <r>
    <s v="Nicola River"/>
    <s v=""/>
    <x v="29"/>
    <x v="14"/>
    <s v="Natural"/>
    <x v="3"/>
    <s v="Whole River"/>
    <n v="239"/>
    <n v="49"/>
    <n v="7.2067959934068712E-2"/>
    <n v="4"/>
    <n v="1508"/>
    <n v="0.15848806366047746"/>
    <n v="5.7390950976760566E-5"/>
    <n v="55.503166783954967"/>
    <n v="55.503166783954967"/>
    <n v="831.31434798862642"/>
    <n v="0.51947526729349625"/>
    <n v="679.91379310344837"/>
    <n v="14210.716913414728"/>
    <n v="0.17532915610178684"/>
    <n v="4290"/>
    <n v="524897.19285183866"/>
    <n v="0.16888062707781545"/>
    <x v="1"/>
  </r>
  <r>
    <s v="Nicola River"/>
    <s v=""/>
    <x v="29"/>
    <x v="13"/>
    <s v="Natural"/>
    <x v="3"/>
    <s v="Whole River"/>
    <n v="239"/>
    <n v="49"/>
    <n v="7.2067959934068712E-2"/>
    <n v="0"/>
    <n v="1508"/>
    <n v="0.15848806366047746"/>
    <n v="5.7390950976760566E-5"/>
    <n v="0"/>
    <m/>
    <n v="0"/>
    <s v="NA"/>
    <n v="679.91379310344837"/>
    <n v="14210.716913414728"/>
    <n v="0.17532915610178684"/>
    <n v="4290"/>
    <n v="524897.19285183866"/>
    <n v="0.16888062707781545"/>
    <x v="1"/>
  </r>
  <r>
    <s v="Nicola River"/>
    <s v=""/>
    <x v="29"/>
    <x v="12"/>
    <s v="Natural"/>
    <x v="3"/>
    <s v="Whole River"/>
    <n v="239"/>
    <n v="49"/>
    <n v="7.2067959934068712E-2"/>
    <m/>
    <n v="1508"/>
    <n v="0.15848806366047746"/>
    <n v="5.7390950976760566E-5"/>
    <n v="0"/>
    <m/>
    <n v="0"/>
    <s v="NA"/>
    <n v="679.91379310344837"/>
    <n v="14210.716913414728"/>
    <n v="0.17532915610178684"/>
    <n v="4290"/>
    <n v="524897.19285183866"/>
    <n v="0.16888062707781545"/>
    <x v="1"/>
  </r>
  <r>
    <m/>
    <s v=""/>
    <x v="1"/>
    <x v="15"/>
    <m/>
    <x v="1"/>
    <m/>
    <m/>
    <m/>
    <m/>
    <m/>
    <m/>
    <m/>
    <m/>
    <m/>
    <m/>
    <m/>
    <m/>
    <m/>
    <m/>
    <m/>
    <m/>
    <m/>
    <m/>
    <x v="2"/>
  </r>
  <r>
    <s v="Nicola River"/>
    <s v=""/>
    <x v="30"/>
    <x v="142"/>
    <s v="Natural"/>
    <x v="3"/>
    <s v="Whole River"/>
    <n v="78"/>
    <n v="78"/>
    <n v="0.21185897435897436"/>
    <n v="3"/>
    <n v="661"/>
    <n v="0.11800302571860817"/>
    <n v="1.2428543527701039E-4"/>
    <n v="14.16036308623298"/>
    <n v="14.16036308623298"/>
    <n v="62.196362449538348"/>
    <n v="0.55693960647940632"/>
    <n v="368.16944024205748"/>
    <n v="5095.5607322269425"/>
    <n v="0.19388680489262661"/>
    <n v="3120"/>
    <n v="281564.92029725283"/>
    <n v="0.170072728373832"/>
    <x v="1"/>
  </r>
  <r>
    <s v="Nicola River"/>
    <s v=""/>
    <x v="30"/>
    <x v="143"/>
    <s v="Natural"/>
    <x v="3"/>
    <s v="Whole River"/>
    <n v="78"/>
    <n v="78"/>
    <n v="0.21185897435897436"/>
    <n v="5"/>
    <n v="661"/>
    <n v="0.11800302571860817"/>
    <n v="1.2428543527701039E-4"/>
    <n v="23.600605143721634"/>
    <n v="23.600605143721634"/>
    <n v="112.03595045374561"/>
    <n v="0.44849289002597381"/>
    <n v="368.16944024205748"/>
    <n v="5095.5607322269425"/>
    <n v="0.19388680489262661"/>
    <n v="3120"/>
    <n v="281564.92029725283"/>
    <n v="0.170072728373832"/>
    <x v="1"/>
  </r>
  <r>
    <s v="Nicola River"/>
    <s v=""/>
    <x v="30"/>
    <x v="144"/>
    <s v="Natural"/>
    <x v="3"/>
    <s v="Whole River"/>
    <n v="78"/>
    <n v="78"/>
    <n v="0.21185897435897436"/>
    <n v="7"/>
    <n v="661"/>
    <n v="0.11800302571860817"/>
    <n v="1.2428543527701039E-4"/>
    <n v="33.040847201210283"/>
    <n v="33.040847201210283"/>
    <n v="168.57581555489818"/>
    <n v="0.39295829445051322"/>
    <n v="368.16944024205748"/>
    <n v="5095.5607322269425"/>
    <n v="0.19388680489262661"/>
    <n v="3120"/>
    <n v="281564.92029725283"/>
    <n v="0.170072728373832"/>
    <x v="1"/>
  </r>
  <r>
    <s v="Nicola River"/>
    <s v=""/>
    <x v="30"/>
    <x v="145"/>
    <s v="Natural"/>
    <x v="3"/>
    <s v="Whole River"/>
    <n v="78"/>
    <n v="78"/>
    <n v="0.21185897435897436"/>
    <n v="6"/>
    <n v="661"/>
    <n v="0.11800302571860817"/>
    <n v="1.2428543527701039E-4"/>
    <n v="28.32072617246596"/>
    <n v="28.32072617246596"/>
    <n v="139.46834836720376"/>
    <n v="0.41699749302418326"/>
    <n v="368.16944024205748"/>
    <n v="5095.5607322269425"/>
    <n v="0.19388680489262661"/>
    <n v="3120"/>
    <n v="281564.92029725283"/>
    <n v="0.170072728373832"/>
    <x v="1"/>
  </r>
  <r>
    <s v="Nicola River"/>
    <s v=""/>
    <x v="30"/>
    <x v="146"/>
    <s v="Natural"/>
    <x v="3"/>
    <s v="Whole River"/>
    <n v="78"/>
    <n v="78"/>
    <n v="0.21185897435897436"/>
    <n v="4"/>
    <n v="661"/>
    <n v="0.11800302571860817"/>
    <n v="1.2428543527701039E-4"/>
    <n v="18.880484114977307"/>
    <n v="18.880484114977307"/>
    <n v="86.278621814523802"/>
    <n v="0.49196983365542335"/>
    <n v="368.16944024205748"/>
    <n v="5095.5607322269425"/>
    <n v="0.19388680489262661"/>
    <n v="3120"/>
    <n v="281564.92029725283"/>
    <n v="0.170072728373832"/>
    <x v="1"/>
  </r>
  <r>
    <s v="Nicola River"/>
    <s v=""/>
    <x v="30"/>
    <x v="147"/>
    <s v="Natural"/>
    <x v="3"/>
    <s v="Whole River"/>
    <n v="78"/>
    <n v="78"/>
    <n v="0.21185897435897436"/>
    <n v="3"/>
    <n v="661"/>
    <n v="0.11800302571860817"/>
    <n v="1.2428543527701039E-4"/>
    <n v="14.16036308623298"/>
    <n v="14.16036308623298"/>
    <n v="62.196362449538348"/>
    <n v="0.55693960647940632"/>
    <n v="368.16944024205748"/>
    <n v="5095.5607322269425"/>
    <n v="0.19388680489262661"/>
    <n v="3120"/>
    <n v="281564.92029725283"/>
    <n v="0.170072728373832"/>
    <x v="1"/>
  </r>
  <r>
    <s v="Nicola River"/>
    <s v=""/>
    <x v="30"/>
    <x v="148"/>
    <s v="Natural"/>
    <x v="3"/>
    <s v="Whole River"/>
    <n v="78"/>
    <n v="78"/>
    <n v="0.21185897435897436"/>
    <n v="5"/>
    <n v="661"/>
    <n v="0.11800302571860817"/>
    <n v="1.2428543527701039E-4"/>
    <n v="23.600605143721634"/>
    <n v="23.600605143721634"/>
    <n v="112.03595045374561"/>
    <n v="0.44849289002597381"/>
    <n v="368.16944024205748"/>
    <n v="5095.5607322269425"/>
    <n v="0.19388680489262661"/>
    <n v="3120"/>
    <n v="281564.92029725283"/>
    <n v="0.170072728373832"/>
    <x v="1"/>
  </r>
  <r>
    <s v="Nicola River"/>
    <s v=""/>
    <x v="30"/>
    <x v="149"/>
    <s v="Natural"/>
    <x v="3"/>
    <s v="Whole River"/>
    <n v="78"/>
    <n v="78"/>
    <n v="0.21185897435897436"/>
    <n v="8"/>
    <n v="661"/>
    <n v="0.11800302571860817"/>
    <n v="1.2428543527701039E-4"/>
    <n v="37.760968229954614"/>
    <n v="37.760968229954614"/>
    <n v="199.35835201682903"/>
    <n v="0.37391604026734154"/>
    <n v="368.16944024205748"/>
    <n v="5095.5607322269425"/>
    <n v="0.19388680489262661"/>
    <n v="3120"/>
    <n v="281564.92029725283"/>
    <n v="0.170072728373832"/>
    <x v="1"/>
  </r>
  <r>
    <s v="Nicola River"/>
    <s v=""/>
    <x v="30"/>
    <x v="150"/>
    <s v="Natural"/>
    <x v="3"/>
    <s v="Whole River"/>
    <n v="78"/>
    <n v="78"/>
    <n v="0.21185897435897436"/>
    <n v="12"/>
    <n v="661"/>
    <n v="0.11800302571860817"/>
    <n v="1.2428543527701039E-4"/>
    <n v="56.64145234493192"/>
    <n v="56.64145234493192"/>
    <n v="339.23919060691571"/>
    <n v="0.32517610790149176"/>
    <n v="368.16944024205748"/>
    <n v="5095.5607322269425"/>
    <n v="0.19388680489262661"/>
    <n v="3120"/>
    <n v="281564.92029725283"/>
    <n v="0.170072728373832"/>
    <x v="1"/>
  </r>
  <r>
    <s v="Nicola River"/>
    <n v="1985"/>
    <x v="30"/>
    <x v="138"/>
    <s v="Natural"/>
    <x v="3"/>
    <s v="Whole River"/>
    <n v="78"/>
    <n v="78"/>
    <n v="0.21185897435897436"/>
    <n v="3"/>
    <n v="661"/>
    <n v="0.11800302571860817"/>
    <n v="1.2428543527701039E-4"/>
    <n v="14.16036308623298"/>
    <n v="14.16036308623298"/>
    <n v="62.196362449538348"/>
    <n v="0.55693960647940632"/>
    <n v="368.16944024205748"/>
    <n v="5095.5607322269425"/>
    <n v="0.19388680489262661"/>
    <n v="3120"/>
    <n v="281564.92029725283"/>
    <n v="0.170072728373832"/>
    <x v="0"/>
  </r>
  <r>
    <s v="Nicola River"/>
    <n v="1985"/>
    <x v="30"/>
    <x v="139"/>
    <s v="Natural"/>
    <x v="3"/>
    <s v="Whole River"/>
    <n v="78"/>
    <n v="78"/>
    <n v="0.21185897435897436"/>
    <n v="2"/>
    <n v="661"/>
    <n v="0.11800302571860817"/>
    <n v="1.2428543527701039E-4"/>
    <n v="9.4402420574886534"/>
    <n v="9.4402420574886534"/>
    <n v="39.789172358789223"/>
    <n v="0.66818900121329317"/>
    <n v="368.16944024205748"/>
    <n v="5095.5607322269425"/>
    <n v="0.19388680489262661"/>
    <n v="3120"/>
    <n v="281564.92029725283"/>
    <n v="0.170072728373832"/>
    <x v="0"/>
  </r>
  <r>
    <s v="Nicola River"/>
    <n v="1985"/>
    <x v="30"/>
    <x v="140"/>
    <s v="Natural"/>
    <x v="3"/>
    <s v="Whole River"/>
    <n v="78"/>
    <n v="78"/>
    <n v="0.21185897435897436"/>
    <n v="9"/>
    <n v="661"/>
    <n v="0.11800302571860817"/>
    <n v="1.2428543527701039E-4"/>
    <n v="42.481089258698944"/>
    <n v="42.481089258698944"/>
    <n v="231.81595775299621"/>
    <n v="0.35840661800455031"/>
    <n v="368.16944024205748"/>
    <n v="5095.5607322269425"/>
    <n v="0.19388680489262661"/>
    <n v="3120"/>
    <n v="281564.92029725283"/>
    <n v="0.170072728373832"/>
    <x v="0"/>
  </r>
  <r>
    <s v="Nicola River"/>
    <s v=""/>
    <x v="30"/>
    <x v="14"/>
    <s v="Natural"/>
    <x v="3"/>
    <s v="Whole River"/>
    <n v="78"/>
    <n v="78"/>
    <n v="0.21185897435897436"/>
    <n v="11"/>
    <n v="661"/>
    <n v="0.11800302571860817"/>
    <n v="1.2428543527701039E-4"/>
    <n v="51.92133131618759"/>
    <n v="51.92133131618759"/>
    <n v="301.7563770480395"/>
    <n v="0.33456646583683891"/>
    <n v="368.16944024205748"/>
    <n v="5095.5607322269425"/>
    <n v="0.19388680489262661"/>
    <n v="3120"/>
    <n v="281564.92029725283"/>
    <n v="0.170072728373832"/>
    <x v="1"/>
  </r>
  <r>
    <s v="Nicola River"/>
    <s v=""/>
    <x v="30"/>
    <x v="13"/>
    <s v="Natural"/>
    <x v="3"/>
    <s v="Whole River"/>
    <n v="78"/>
    <n v="78"/>
    <n v="0.21185897435897436"/>
    <m/>
    <n v="661"/>
    <n v="0.11800302571860817"/>
    <n v="1.2428543527701039E-4"/>
    <n v="0"/>
    <m/>
    <n v="0"/>
    <s v="NA"/>
    <n v="368.16944024205748"/>
    <n v="5095.5607322269425"/>
    <n v="0.19388680489262661"/>
    <n v="3120"/>
    <n v="281564.92029725283"/>
    <n v="0.170072728373832"/>
    <x v="1"/>
  </r>
  <r>
    <s v="Nicola River"/>
    <s v=""/>
    <x v="30"/>
    <x v="12"/>
    <s v="Natural"/>
    <x v="3"/>
    <s v="Whole River"/>
    <n v="78"/>
    <n v="78"/>
    <n v="0.21185897435897436"/>
    <m/>
    <n v="661"/>
    <n v="0.11800302571860817"/>
    <n v="1.2428543527701039E-4"/>
    <n v="0"/>
    <m/>
    <n v="0"/>
    <s v="NA"/>
    <n v="368.16944024205748"/>
    <n v="5095.5607322269425"/>
    <n v="0.19388680489262661"/>
    <n v="3120"/>
    <n v="281564.92029725283"/>
    <n v="0.170072728373832"/>
    <x v="1"/>
  </r>
  <r>
    <m/>
    <s v=""/>
    <x v="1"/>
    <x v="15"/>
    <m/>
    <x v="1"/>
    <m/>
    <m/>
    <m/>
    <m/>
    <m/>
    <m/>
    <m/>
    <m/>
    <m/>
    <m/>
    <m/>
    <m/>
    <m/>
    <m/>
    <m/>
    <m/>
    <m/>
    <m/>
    <x v="2"/>
  </r>
  <r>
    <s v="Nicola River"/>
    <s v=""/>
    <x v="31"/>
    <x v="151"/>
    <s v="Natural+Brood Stock"/>
    <x v="3"/>
    <s v="Whole River"/>
    <n v="79"/>
    <n v="45"/>
    <n v="5.0497384327650233E-2"/>
    <n v="2"/>
    <n v="414"/>
    <n v="0.19082125603864733"/>
    <n v="3.4072649295448064E-4"/>
    <n v="39.60601180891036"/>
    <n v="39.60601180891036"/>
    <n v="821.51559209147513"/>
    <n v="0.72368037039399324"/>
    <n v="891.13526570048305"/>
    <n v="26364.97481333583"/>
    <n v="0.18220909440841032"/>
    <n v="4670"/>
    <n v="524897.19285183866"/>
    <n v="0.15513873451045573"/>
    <x v="1"/>
  </r>
  <r>
    <s v="Nicola River"/>
    <s v=""/>
    <x v="31"/>
    <x v="143"/>
    <s v="Natural+Brood Stock"/>
    <x v="3"/>
    <s v="Whole River"/>
    <n v="79"/>
    <n v="45"/>
    <n v="5.0497384327650233E-2"/>
    <n v="7"/>
    <n v="414"/>
    <n v="0.19082125603864733"/>
    <n v="3.4072649295448064E-4"/>
    <n v="138.62104133118626"/>
    <n v="138.62104133118626"/>
    <n v="3330.9954950197948"/>
    <n v="0.41634932575780287"/>
    <n v="891.13526570048305"/>
    <n v="26364.97481333583"/>
    <n v="0.18220909440841032"/>
    <n v="4670"/>
    <n v="524897.19285183866"/>
    <n v="0.15513873451045573"/>
    <x v="1"/>
  </r>
  <r>
    <s v="Nicola River"/>
    <s v=""/>
    <x v="31"/>
    <x v="144"/>
    <s v="Natural+Brood Stock"/>
    <x v="3"/>
    <s v="Whole River"/>
    <n v="79"/>
    <n v="45"/>
    <n v="5.0497384327650233E-2"/>
    <n v="5"/>
    <n v="414"/>
    <n v="0.19082125603864733"/>
    <n v="3.4072649295448064E-4"/>
    <n v="99.015029522275896"/>
    <n v="99.015029522275896"/>
    <n v="2249.0850899571014"/>
    <n v="0.4789628418244099"/>
    <n v="891.13526570048305"/>
    <n v="26364.97481333583"/>
    <n v="0.18220909440841032"/>
    <n v="4670"/>
    <n v="524897.19285183866"/>
    <n v="0.15513873451045573"/>
    <x v="1"/>
  </r>
  <r>
    <s v="Nicola River"/>
    <s v=""/>
    <x v="31"/>
    <x v="145"/>
    <s v="Natural+Brood Stock"/>
    <x v="3"/>
    <s v="Whole River"/>
    <n v="79"/>
    <n v="45"/>
    <n v="5.0497384327650233E-2"/>
    <n v="7"/>
    <n v="414"/>
    <n v="0.19082125603864733"/>
    <n v="3.4072649295448064E-4"/>
    <n v="138.62104133118626"/>
    <n v="138.62104133118626"/>
    <n v="3330.9954950197948"/>
    <n v="0.41634932575780287"/>
    <n v="891.13526570048305"/>
    <n v="26364.97481333583"/>
    <n v="0.18220909440841032"/>
    <n v="4670"/>
    <n v="524897.19285183866"/>
    <n v="0.15513873451045573"/>
    <x v="1"/>
  </r>
  <r>
    <s v="Nicola River"/>
    <s v=""/>
    <x v="31"/>
    <x v="146"/>
    <s v="Natural+Brood Stock"/>
    <x v="3"/>
    <s v="Whole River"/>
    <n v="79"/>
    <n v="45"/>
    <n v="5.0497384327650233E-2"/>
    <n v="8"/>
    <n v="414"/>
    <n v="0.19082125603864733"/>
    <n v="3.4072649295448064E-4"/>
    <n v="158.42404723564144"/>
    <n v="158.42404723564144"/>
    <n v="3911.0099194968243"/>
    <n v="0.39475110536545249"/>
    <n v="891.13526570048305"/>
    <n v="26364.97481333583"/>
    <n v="0.18220909440841032"/>
    <n v="4670"/>
    <n v="524897.19285183866"/>
    <n v="0.15513873451045573"/>
    <x v="1"/>
  </r>
  <r>
    <s v="Nicola River"/>
    <s v=""/>
    <x v="31"/>
    <x v="147"/>
    <s v="Natural+Brood Stock"/>
    <x v="3"/>
    <s v="Whole River"/>
    <n v="79"/>
    <n v="45"/>
    <n v="5.0497384327650233E-2"/>
    <n v="5"/>
    <n v="414"/>
    <n v="0.19082125603864733"/>
    <n v="3.4072649295448064E-4"/>
    <n v="99.015029522275896"/>
    <n v="99.015029522275896"/>
    <n v="2249.0850899571014"/>
    <n v="0.4789628418244099"/>
    <n v="891.13526570048305"/>
    <n v="26364.97481333583"/>
    <n v="0.18220909440841032"/>
    <n v="4670"/>
    <n v="524897.19285183866"/>
    <n v="0.15513873451045573"/>
    <x v="1"/>
  </r>
  <r>
    <s v="Nicola River"/>
    <s v=""/>
    <x v="31"/>
    <x v="148"/>
    <s v="Natural+Brood Stock"/>
    <x v="3"/>
    <s v="Whole River"/>
    <n v="79"/>
    <n v="45"/>
    <n v="5.0497384327650233E-2"/>
    <n v="5"/>
    <n v="414"/>
    <n v="0.19082125603864733"/>
    <n v="3.4072649295448064E-4"/>
    <n v="99.015029522275896"/>
    <n v="99.015029522275896"/>
    <n v="2249.0850899571014"/>
    <n v="0.4789628418244099"/>
    <n v="891.13526570048305"/>
    <n v="26364.97481333583"/>
    <n v="0.18220909440841032"/>
    <n v="4670"/>
    <n v="524897.19285183866"/>
    <n v="0.15513873451045573"/>
    <x v="1"/>
  </r>
  <r>
    <s v="Nicola River"/>
    <s v=""/>
    <x v="31"/>
    <x v="150"/>
    <s v="Natural+Brood Stock"/>
    <x v="3"/>
    <s v="Whole River"/>
    <n v="79"/>
    <n v="45"/>
    <n v="5.0497384327650233E-2"/>
    <n v="1"/>
    <n v="414"/>
    <n v="0.19082125603864733"/>
    <n v="3.4072649295448064E-4"/>
    <n v="19.80300590445518"/>
    <n v="19.80300590445518"/>
    <n v="397.73805539717665"/>
    <n v="1.007088081004855"/>
    <n v="891.13526570048305"/>
    <n v="26364.97481333583"/>
    <n v="0.18220909440841032"/>
    <n v="4670"/>
    <n v="524897.19285183866"/>
    <n v="0.15513873451045573"/>
    <x v="1"/>
  </r>
  <r>
    <s v="Nicola River"/>
    <s v=""/>
    <x v="31"/>
    <x v="14"/>
    <s v="Natural+Brood Stock"/>
    <x v="3"/>
    <s v="Whole River"/>
    <n v="79"/>
    <n v="45"/>
    <n v="5.0497384327650233E-2"/>
    <n v="5"/>
    <n v="414"/>
    <n v="0.19082125603864733"/>
    <n v="3.4072649295448064E-4"/>
    <n v="99.015029522275896"/>
    <n v="99.015029522275896"/>
    <n v="2249.0850899571014"/>
    <n v="0.4789628418244099"/>
    <n v="891.13526570048305"/>
    <n v="26364.97481333583"/>
    <n v="0.18220909440841032"/>
    <n v="4670"/>
    <n v="524897.19285183866"/>
    <n v="0.15513873451045573"/>
    <x v="1"/>
  </r>
  <r>
    <s v="Nicola River"/>
    <s v=""/>
    <x v="31"/>
    <x v="13"/>
    <s v="Natural+Brood Stock"/>
    <x v="3"/>
    <s v="Whole River"/>
    <n v="79"/>
    <n v="45"/>
    <n v="5.0497384327650233E-2"/>
    <m/>
    <n v="414"/>
    <n v="0.19082125603864733"/>
    <n v="3.4072649295448064E-4"/>
    <n v="0"/>
    <m/>
    <n v="0"/>
    <s v="NA"/>
    <n v="891.13526570048305"/>
    <n v="26364.97481333583"/>
    <n v="0.18220909440841032"/>
    <n v="4670"/>
    <n v="524897.19285183866"/>
    <n v="0.15513873451045573"/>
    <x v="1"/>
  </r>
  <r>
    <s v="Nicola River"/>
    <s v=""/>
    <x v="31"/>
    <x v="12"/>
    <s v="Natural+Brood Stock"/>
    <x v="3"/>
    <s v="Whole River"/>
    <n v="79"/>
    <n v="45"/>
    <n v="5.0497384327650233E-2"/>
    <m/>
    <n v="414"/>
    <n v="0.19082125603864733"/>
    <n v="3.4072649295448064E-4"/>
    <n v="0"/>
    <m/>
    <n v="0"/>
    <s v="NA"/>
    <n v="891.13526570048305"/>
    <n v="26364.97481333583"/>
    <n v="0.18220909440841032"/>
    <n v="4670"/>
    <n v="524897.19285183866"/>
    <n v="0.1551387345104557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5" cacheId="2" dataOnRows="1" applyNumberFormats="0" applyBorderFormats="0" applyFontFormats="0" applyPatternFormats="0" applyAlignmentFormats="0" applyWidthHeightFormats="1" dataCaption="Data" updatedVersion="1" showMemberPropertyTips="0" useAutoFormatting="1" itemPrintTitles="1" createdVersion="1" indent="0" compact="0" compactData="0" gridDropZones="1">
  <location ref="G108:H128" firstHeaderRow="2" firstDataRow="2" firstDataCol="1"/>
  <pivotFields count="4">
    <pivotField axis="axisRow" compact="0" outline="0" subtotalTop="0" showAll="0" includeNewItemsInFilter="1">
      <items count="19">
        <item x="0"/>
        <item x="1"/>
        <item x="2"/>
        <item x="3"/>
        <item x="4"/>
        <item x="5"/>
        <item x="6"/>
        <item x="7"/>
        <item x="8"/>
        <item x="9"/>
        <item x="10"/>
        <item x="11"/>
        <item x="12"/>
        <item x="13"/>
        <item x="14"/>
        <item x="15"/>
        <item x="16"/>
        <item x="17"/>
        <item t="default"/>
      </items>
    </pivotField>
    <pivotField compact="0" outline="0" subtotalTop="0" showAll="0" includeNewItemsInFilter="1"/>
    <pivotField compact="0" outline="0" subtotalTop="0" showAll="0" includeNewItemsInFilter="1"/>
    <pivotField dataField="1" compact="0" outline="0" subtotalTop="0" showAll="0" includeNewItemsInFilter="1"/>
  </pivotFields>
  <rowFields count="1">
    <field x="0"/>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obs" fld="3" baseField="0" baseItem="0"/>
  </dataFields>
  <pivotTableStyleInfo showRowHeaders="1" showColHeaders="1" showRowStripes="0" showColStripes="0" showLastColumn="1"/>
</pivotTableDefinition>
</file>

<file path=xl/pivotTables/pivotTable2.xml><?xml version="1.0" encoding="utf-8"?>
<pivotTableDefinition xmlns="http://schemas.openxmlformats.org/spreadsheetml/2006/main" name="PivotTable4" cacheId="1" dataOnRows="1" applyNumberFormats="0" applyBorderFormats="0" applyFontFormats="0" applyPatternFormats="0" applyAlignmentFormats="0" applyWidthHeightFormats="1" dataCaption="Data" updatedVersion="1" asteriskTotals="1" showMemberPropertyTips="0" useAutoFormatting="1" itemPrintTitles="1" createdVersion="1" indent="0" compact="0" compactData="0" gridDropZones="1">
  <location ref="G140:H156" firstHeaderRow="2" firstDataRow="2" firstDataCol="1"/>
  <pivotFields count="4">
    <pivotField axis="axisRow" compact="0" outline="0" subtotalTop="0" showAll="0" includeNewItemsInFilter="1">
      <items count="15">
        <item x="7"/>
        <item x="0"/>
        <item x="8"/>
        <item x="9"/>
        <item x="1"/>
        <item x="2"/>
        <item x="6"/>
        <item x="3"/>
        <item x="4"/>
        <item x="5"/>
        <item x="10"/>
        <item x="11"/>
        <item x="12"/>
        <item x="13"/>
        <item t="default"/>
      </items>
    </pivotField>
    <pivotField compact="0" outline="0" subtotalTop="0" showAll="0" includeNewItemsInFilter="1"/>
    <pivotField compact="0" outline="0" subtotalTop="0" showAll="0" includeNewItemsInFilter="1"/>
    <pivotField dataField="1" compact="0" outline="0" subtotalTop="0" showAll="0" includeNewItemsInFilter="1"/>
  </pivotFields>
  <rowFields count="1">
    <field x="0"/>
  </rowFields>
  <rowItems count="15">
    <i>
      <x/>
    </i>
    <i>
      <x v="1"/>
    </i>
    <i>
      <x v="2"/>
    </i>
    <i>
      <x v="3"/>
    </i>
    <i>
      <x v="4"/>
    </i>
    <i>
      <x v="5"/>
    </i>
    <i>
      <x v="6"/>
    </i>
    <i>
      <x v="7"/>
    </i>
    <i>
      <x v="8"/>
    </i>
    <i>
      <x v="9"/>
    </i>
    <i>
      <x v="10"/>
    </i>
    <i>
      <x v="11"/>
    </i>
    <i>
      <x v="12"/>
    </i>
    <i>
      <x v="13"/>
    </i>
    <i t="grand">
      <x/>
    </i>
  </rowItems>
  <colItems count="1">
    <i/>
  </colItems>
  <dataFields count="1">
    <dataField name="Sum of obs" fld="3" baseField="0" baseItem="0"/>
  </dataFields>
  <pivotTableStyleInfo showRowHeaders="1" showColHeaders="1" showRowStripes="0" showColStripes="0" showLastColumn="1"/>
</pivotTableDefinition>
</file>

<file path=xl/pivotTables/pivotTable3.xml><?xml version="1.0" encoding="utf-8"?>
<pivotTableDefinition xmlns="http://schemas.openxmlformats.org/spreadsheetml/2006/main" name="PivotTable3" cacheId="0" dataOnRows="1" applyNumberFormats="0" applyBorderFormats="0" applyFontFormats="0" applyPatternFormats="0" applyAlignmentFormats="0" applyWidthHeightFormats="1" dataCaption="Data" updatedVersion="1" asteriskTotals="1" showMemberPropertyTips="0" useAutoFormatting="1" itemPrintTitles="1" createdVersion="1" indent="0" compact="0" compactData="0" gridDropZones="1">
  <location ref="G71:H95" firstHeaderRow="2" firstDataRow="2" firstDataCol="1"/>
  <pivotFields count="4">
    <pivotField axis="axisRow" compact="0" outline="0" subtotalTop="0" showAll="0" includeNewItemsInFilter="1">
      <items count="23">
        <item x="3"/>
        <item x="4"/>
        <item x="5"/>
        <item x="6"/>
        <item x="7"/>
        <item x="8"/>
        <item x="9"/>
        <item x="10"/>
        <item x="11"/>
        <item x="12"/>
        <item x="0"/>
        <item x="1"/>
        <item x="13"/>
        <item x="14"/>
        <item x="15"/>
        <item x="16"/>
        <item x="17"/>
        <item x="18"/>
        <item x="2"/>
        <item x="19"/>
        <item x="20"/>
        <item x="21"/>
        <item t="default"/>
      </items>
    </pivotField>
    <pivotField compact="0" outline="0" subtotalTop="0" showAll="0" includeNewItemsInFilter="1"/>
    <pivotField compact="0" outline="0" subtotalTop="0" showAll="0" includeNewItemsInFilter="1"/>
    <pivotField dataField="1" compact="0" outline="0" subtotalTop="0" showAll="0" includeNewItemsInFilter="1"/>
  </pivotFields>
  <rowFields count="1">
    <field x="0"/>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Sum of obs" fld="3" baseField="0" baseItem="0"/>
  </dataFields>
  <pivotTableStyleInfo showRowHeaders="1" showColHeaders="1" showRowStripes="0" showColStripes="0" showLastColumn="1"/>
</pivotTableDefinition>
</file>

<file path=xl/pivotTables/pivotTable4.xml><?xml version="1.0" encoding="utf-8"?>
<pivotTableDefinition xmlns="http://schemas.openxmlformats.org/spreadsheetml/2006/main" name="PivotTable7" cacheId="3" dataOnRows="1" applyNumberFormats="0" applyBorderFormats="0" applyFontFormats="0" applyPatternFormats="0" applyAlignmentFormats="0" applyWidthHeightFormats="1" dataCaption="Data" updatedVersion="1" showMemberPropertyTips="0" useAutoFormatting="1" itemPrintTitles="1" createdVersion="1" indent="0" compact="0" compactData="0" gridDropZones="1">
  <location ref="G174:H184" firstHeaderRow="2" firstDataRow="2" firstDataCol="1"/>
  <pivotFields count="4">
    <pivotField axis="axisRow" compact="0" outline="0" subtotalTop="0" showAll="0" includeNewItemsInFilter="1">
      <items count="9">
        <item x="0"/>
        <item x="1"/>
        <item x="2"/>
        <item x="3"/>
        <item x="4"/>
        <item x="5"/>
        <item x="6"/>
        <item x="7"/>
        <item t="default"/>
      </items>
    </pivotField>
    <pivotField compact="0" outline="0" subtotalTop="0" showAll="0" includeNewItemsInFilter="1"/>
    <pivotField compact="0" outline="0" subtotalTop="0" showAll="0" includeNewItemsInFilter="1"/>
    <pivotField dataField="1" compact="0" outline="0" subtotalTop="0" showAll="0" includeNewItemsInFilter="1"/>
  </pivotFields>
  <rowFields count="1">
    <field x="0"/>
  </rowFields>
  <rowItems count="9">
    <i>
      <x/>
    </i>
    <i>
      <x v="1"/>
    </i>
    <i>
      <x v="2"/>
    </i>
    <i>
      <x v="3"/>
    </i>
    <i>
      <x v="4"/>
    </i>
    <i>
      <x v="5"/>
    </i>
    <i>
      <x v="6"/>
    </i>
    <i>
      <x v="7"/>
    </i>
    <i t="grand">
      <x/>
    </i>
  </rowItems>
  <colItems count="1">
    <i/>
  </colItems>
  <dataFields count="1">
    <dataField name="Sum of obs" fld="3" baseField="0" baseItem="0"/>
  </dataFields>
  <pivotTableStyleInfo showRowHeaders="1" showColHeaders="1" showRowStripes="0" showColStripes="0" showLastColumn="1"/>
</pivotTableDefinition>
</file>

<file path=xl/pivotTables/pivotTable5.xml><?xml version="1.0" encoding="utf-8"?>
<pivotTableDefinition xmlns="http://schemas.openxmlformats.org/spreadsheetml/2006/main" name="PivotTable8" cacheId="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D22" firstHeaderRow="1" firstDataRow="2" firstDataCol="1"/>
  <pivotFields count="27">
    <pivotField showAll="0"/>
    <pivotField axis="axisRow" showAll="0">
      <items count="33">
        <item h="1" x="31"/>
        <item h="1" x="30"/>
        <item h="1" x="29"/>
        <item h="1" x="28"/>
        <item h="1" x="27"/>
        <item h="1" x="26"/>
        <item h="1" x="24"/>
        <item h="1" x="25"/>
        <item h="1" x="23"/>
        <item h="1" x="22"/>
        <item h="1" x="21"/>
        <item h="1" x="20"/>
        <item h="1" x="19"/>
        <item x="18"/>
        <item x="17"/>
        <item x="16"/>
        <item x="15"/>
        <item x="14"/>
        <item x="13"/>
        <item x="12"/>
        <item x="11"/>
        <item x="10"/>
        <item x="9"/>
        <item x="8"/>
        <item x="7"/>
        <item x="6"/>
        <item x="5"/>
        <item x="1"/>
        <item x="0"/>
        <item x="2"/>
        <item h="1" x="3"/>
        <item h="1" x="4"/>
        <item t="default"/>
      </items>
    </pivotField>
    <pivotField showAll="0"/>
    <pivotField showAll="0"/>
    <pivotField showAll="0"/>
    <pivotField axis="axisCol" showAll="0">
      <items count="5">
        <item x="3"/>
        <item x="2"/>
        <item x="0"/>
        <item x="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8">
    <i>
      <x v="13"/>
    </i>
    <i>
      <x v="14"/>
    </i>
    <i>
      <x v="15"/>
    </i>
    <i>
      <x v="16"/>
    </i>
    <i>
      <x v="17"/>
    </i>
    <i>
      <x v="18"/>
    </i>
    <i>
      <x v="19"/>
    </i>
    <i>
      <x v="20"/>
    </i>
    <i>
      <x v="21"/>
    </i>
    <i>
      <x v="22"/>
    </i>
    <i>
      <x v="23"/>
    </i>
    <i>
      <x v="24"/>
    </i>
    <i>
      <x v="25"/>
    </i>
    <i>
      <x v="26"/>
    </i>
    <i>
      <x v="27"/>
    </i>
    <i>
      <x v="28"/>
    </i>
    <i>
      <x v="29"/>
    </i>
    <i t="grand">
      <x/>
    </i>
  </rowItems>
  <colFields count="1">
    <field x="5"/>
  </colFields>
  <colItems count="3">
    <i>
      <x v="1"/>
    </i>
    <i>
      <x v="2"/>
    </i>
    <i t="grand">
      <x/>
    </i>
  </colItems>
  <dataFields count="1">
    <dataField name="Average of Sample Rate" fld="9" subtotal="average" baseField="1" baseItem="20" numFmtId="167"/>
  </dataFields>
  <formats count="2">
    <format dxfId="38">
      <pivotArea type="origin" dataOnly="0" labelOnly="1" outline="0" fieldPosition="0"/>
    </format>
    <format dxfId="3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H1:L34" firstHeaderRow="1" firstDataRow="2" firstDataCol="1"/>
  <pivotFields count="27">
    <pivotField showAll="0"/>
    <pivotField showAll="0"/>
    <pivotField axis="axisRow" showAll="0">
      <items count="33">
        <item x="31"/>
        <item x="30"/>
        <item x="29"/>
        <item x="28"/>
        <item x="27"/>
        <item x="26"/>
        <item x="25"/>
        <item x="24"/>
        <item x="23"/>
        <item x="22"/>
        <item x="21"/>
        <item x="20"/>
        <item x="19"/>
        <item x="18"/>
        <item x="17"/>
        <item x="16"/>
        <item x="15"/>
        <item x="14"/>
        <item x="13"/>
        <item x="12"/>
        <item x="11"/>
        <item x="10"/>
        <item x="9"/>
        <item x="8"/>
        <item x="7"/>
        <item x="6"/>
        <item x="5"/>
        <item x="4"/>
        <item x="3"/>
        <item x="2"/>
        <item x="0"/>
        <item h="1" x="1"/>
        <item t="default"/>
      </items>
    </pivotField>
    <pivotField showAll="0"/>
    <pivotField showAll="0"/>
    <pivotField axis="axisCol" showAll="0">
      <items count="5">
        <item x="3"/>
        <item x="2"/>
        <item x="0"/>
        <item x="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5"/>
  </colFields>
  <colItems count="4">
    <i>
      <x/>
    </i>
    <i>
      <x v="1"/>
    </i>
    <i>
      <x v="2"/>
    </i>
    <i t="grand">
      <x/>
    </i>
  </colItems>
  <dataFields count="1">
    <dataField name="Average of Sample Rate" fld="9" subtotal="average" baseField="2" baseItem="26" numFmtId="167"/>
  </dataFields>
  <conditionalFormats count="1">
    <conditionalFormat priority="1">
      <pivotAreas count="1">
        <pivotArea type="data" collapsedLevelsAreSubtotals="1" fieldPosition="0">
          <references count="3">
            <reference field="4294967294" count="1" selected="0">
              <x v="0"/>
            </reference>
            <reference field="2" count="23">
              <x v="8"/>
              <x v="9"/>
              <x v="10"/>
              <x v="11"/>
              <x v="12"/>
              <x v="13"/>
              <x v="14"/>
              <x v="15"/>
              <x v="16"/>
              <x v="17"/>
              <x v="18"/>
              <x v="19"/>
              <x v="20"/>
              <x v="21"/>
              <x v="22"/>
              <x v="23"/>
              <x v="24"/>
              <x v="25"/>
              <x v="26"/>
              <x v="27"/>
              <x v="28"/>
              <x v="29"/>
              <x v="30"/>
            </reference>
            <reference field="5" count="2" selected="0">
              <x v="1"/>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4" minRefreshableVersion="3" useAutoFormatting="1" colGrandTotals="0" itemPrintTitles="1" createdVersion="4" indent="0" outline="1" outlineData="1" multipleFieldFilters="0">
  <location ref="A40:D62" firstHeaderRow="1" firstDataRow="3" firstDataCol="1"/>
  <pivotFields count="26">
    <pivotField showAll="0"/>
    <pivotField showAll="0"/>
    <pivotField axis="axisRow" showAll="0">
      <items count="33">
        <item x="31"/>
        <item x="30"/>
        <item x="29"/>
        <item x="28"/>
        <item x="27"/>
        <item x="26"/>
        <item x="25"/>
        <item x="24"/>
        <item x="23"/>
        <item x="22"/>
        <item x="21"/>
        <item x="20"/>
        <item x="19"/>
        <item x="18"/>
        <item x="17"/>
        <item x="16"/>
        <item x="15"/>
        <item x="14"/>
        <item x="13"/>
        <item x="12"/>
        <item x="11"/>
        <item x="10"/>
        <item x="9"/>
        <item x="8"/>
        <item x="7"/>
        <item x="6"/>
        <item x="5"/>
        <item x="4"/>
        <item x="1"/>
        <item x="3"/>
        <item x="2"/>
        <item x="0"/>
        <item t="default"/>
      </items>
    </pivotField>
    <pivotField axis="axisCol" multipleItemSelectionAllowed="1" showAll="0">
      <items count="153">
        <item h="1" x="110"/>
        <item h="1" x="111"/>
        <item h="1" x="112"/>
        <item h="1" x="113"/>
        <item h="1" x="114"/>
        <item h="1" x="105"/>
        <item h="1" x="115"/>
        <item h="1" x="106"/>
        <item h="1" x="107"/>
        <item h="1" x="116"/>
        <item h="1" x="117"/>
        <item h="1" x="118"/>
        <item h="1" x="108"/>
        <item h="1" x="109"/>
        <item h="1" x="151"/>
        <item h="1" x="142"/>
        <item h="1" x="143"/>
        <item h="1" x="144"/>
        <item h="1" x="145"/>
        <item h="1" x="146"/>
        <item h="1" x="147"/>
        <item h="1" x="148"/>
        <item h="1" x="149"/>
        <item h="1" x="150"/>
        <item h="1" x="138"/>
        <item h="1" x="139"/>
        <item h="1" x="140"/>
        <item h="1" x="132"/>
        <item h="1" x="133"/>
        <item h="1" x="134"/>
        <item h="1" x="141"/>
        <item h="1" x="123"/>
        <item h="1" x="124"/>
        <item h="1" x="135"/>
        <item h="1" x="136"/>
        <item h="1" x="137"/>
        <item h="1" x="125"/>
        <item h="1" x="126"/>
        <item h="1" x="127"/>
        <item h="1" x="128"/>
        <item h="1" x="129"/>
        <item h="1" x="130"/>
        <item h="1" x="131"/>
        <item h="1" x="119"/>
        <item h="1" x="120"/>
        <item h="1" x="121"/>
        <item h="1" x="122"/>
        <item h="1" x="36"/>
        <item h="1" x="37"/>
        <item h="1" x="38"/>
        <item h="1" x="104"/>
        <item h="1" x="99"/>
        <item h="1" x="100"/>
        <item h="1" x="101"/>
        <item h="1" x="102"/>
        <item h="1" x="24"/>
        <item h="1" x="103"/>
        <item h="1" x="94"/>
        <item h="1" x="95"/>
        <item h="1" x="88"/>
        <item h="1" x="89"/>
        <item h="1" x="90"/>
        <item h="1" x="32"/>
        <item h="1" x="33"/>
        <item h="1" x="39"/>
        <item h="1" x="25"/>
        <item h="1" x="91"/>
        <item h="1" x="96"/>
        <item h="1" x="97"/>
        <item h="1" x="34"/>
        <item h="1" x="17"/>
        <item h="1" x="26"/>
        <item h="1" x="92"/>
        <item h="1" x="87"/>
        <item h="1" x="35"/>
        <item h="1" x="27"/>
        <item h="1" x="86"/>
        <item h="1" x="93"/>
        <item h="1" x="28"/>
        <item h="1" x="98"/>
        <item h="1" x="51"/>
        <item h="1" x="52"/>
        <item h="1" x="53"/>
        <item h="1" x="29"/>
        <item h="1" x="83"/>
        <item h="1" x="84"/>
        <item h="1" x="68"/>
        <item h="1" x="69"/>
        <item h="1" x="70"/>
        <item h="1" x="71"/>
        <item h="1" x="62"/>
        <item h="1" x="63"/>
        <item h="1" x="64"/>
        <item h="1" x="23"/>
        <item h="1" x="30"/>
        <item h="1" x="21"/>
        <item h="1" x="80"/>
        <item h="1" x="81"/>
        <item h="1" x="82"/>
        <item h="1" x="75"/>
        <item h="1" x="76"/>
        <item h="1" x="77"/>
        <item h="1" x="85"/>
        <item h="1" x="78"/>
        <item h="1" x="73"/>
        <item h="1" x="74"/>
        <item h="1" x="79"/>
        <item h="1" x="54"/>
        <item h="1" x="55"/>
        <item h="1" x="72"/>
        <item h="1" x="65"/>
        <item h="1" x="61"/>
        <item h="1" x="66"/>
        <item h="1" x="67"/>
        <item h="1" x="58"/>
        <item h="1" x="59"/>
        <item h="1" x="60"/>
        <item h="1" x="45"/>
        <item h="1" x="46"/>
        <item h="1" x="47"/>
        <item h="1" x="48"/>
        <item h="1" x="49"/>
        <item h="1" x="43"/>
        <item h="1" x="50"/>
        <item h="1" x="56"/>
        <item h="1" x="57"/>
        <item h="1" x="31"/>
        <item h="1" x="44"/>
        <item h="1" x="40"/>
        <item h="1" x="41"/>
        <item h="1" x="42"/>
        <item h="1" x="12"/>
        <item x="13"/>
        <item h="1" x="14"/>
        <item h="1" x="15"/>
        <item h="1" x="16"/>
        <item h="1" x="18"/>
        <item h="1" x="19"/>
        <item h="1" x="22"/>
        <item h="1" x="2"/>
        <item h="1" x="3"/>
        <item h="1" x="4"/>
        <item h="1" x="7"/>
        <item h="1" x="8"/>
        <item h="1" x="20"/>
        <item h="1" x="5"/>
        <item h="1" x="6"/>
        <item h="1" x="0"/>
        <item h="1" x="1"/>
        <item h="1" x="9"/>
        <item h="1" x="10"/>
        <item h="1" x="11"/>
        <item t="default"/>
      </items>
    </pivotField>
    <pivotField showAll="0"/>
    <pivotField axis="axisCol" showAll="0" defaultSubtotal="0">
      <items count="4">
        <item x="3"/>
        <item x="2"/>
        <item x="0"/>
        <item h="1" x="1"/>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0">
    <i>
      <x/>
    </i>
    <i>
      <x v="1"/>
    </i>
    <i>
      <x v="2"/>
    </i>
    <i>
      <x v="3"/>
    </i>
    <i>
      <x v="4"/>
    </i>
    <i>
      <x v="5"/>
    </i>
    <i>
      <x v="15"/>
    </i>
    <i>
      <x v="16"/>
    </i>
    <i>
      <x v="18"/>
    </i>
    <i>
      <x v="21"/>
    </i>
    <i>
      <x v="22"/>
    </i>
    <i>
      <x v="23"/>
    </i>
    <i>
      <x v="24"/>
    </i>
    <i>
      <x v="25"/>
    </i>
    <i>
      <x v="26"/>
    </i>
    <i>
      <x v="27"/>
    </i>
    <i>
      <x v="29"/>
    </i>
    <i>
      <x v="30"/>
    </i>
    <i>
      <x v="31"/>
    </i>
    <i t="grand">
      <x/>
    </i>
  </rowItems>
  <colFields count="2">
    <field x="5"/>
    <field x="3"/>
  </colFields>
  <colItems count="3">
    <i>
      <x/>
      <x v="132"/>
    </i>
    <i>
      <x v="1"/>
      <x v="132"/>
    </i>
    <i>
      <x v="2"/>
      <x v="132"/>
    </i>
  </colItems>
  <dataFields count="1">
    <dataField name="Sum of Number Observed" fld="10" baseField="2" baseItem="15"/>
  </dataFields>
  <formats count="1">
    <format dxfId="29">
      <pivotArea field="2"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4" minRefreshableVersion="3" useAutoFormatting="1" colGrandTotals="0" itemPrintTitles="1" createdVersion="4" indent="0" outline="1" outlineData="1" multipleFieldFilters="0" chartFormat="1">
  <location ref="A1:J35" firstHeaderRow="1" firstDataRow="3" firstDataCol="1"/>
  <pivotFields count="26">
    <pivotField showAll="0"/>
    <pivotField showAll="0"/>
    <pivotField axis="axisRow" showAll="0">
      <items count="33">
        <item x="31"/>
        <item x="30"/>
        <item x="29"/>
        <item x="28"/>
        <item x="27"/>
        <item x="26"/>
        <item x="25"/>
        <item x="24"/>
        <item x="23"/>
        <item x="22"/>
        <item x="21"/>
        <item x="20"/>
        <item x="19"/>
        <item x="18"/>
        <item x="17"/>
        <item x="16"/>
        <item x="15"/>
        <item x="14"/>
        <item x="13"/>
        <item x="12"/>
        <item x="11"/>
        <item x="10"/>
        <item x="9"/>
        <item x="8"/>
        <item x="7"/>
        <item x="6"/>
        <item x="5"/>
        <item x="4"/>
        <item x="1"/>
        <item x="3"/>
        <item x="2"/>
        <item x="0"/>
        <item t="default"/>
      </items>
    </pivotField>
    <pivotField multipleItemSelectionAllowed="1" showAll="0"/>
    <pivotField showAll="0"/>
    <pivotField axis="axisCol" showAll="0">
      <items count="5">
        <item x="3"/>
        <item x="2"/>
        <item x="0"/>
        <item h="1" x="1"/>
        <item t="default"/>
      </items>
    </pivotField>
    <pivotField showAll="0"/>
    <pivotField dataField="1" showAll="0"/>
    <pivotField dataField="1"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9"/>
    </i>
    <i>
      <x v="30"/>
    </i>
    <i>
      <x v="31"/>
    </i>
    <i t="grand">
      <x/>
    </i>
  </rowItems>
  <colFields count="2">
    <field x="5"/>
    <field x="-2"/>
  </colFields>
  <colItems count="9">
    <i>
      <x/>
      <x/>
    </i>
    <i r="1" i="1">
      <x v="1"/>
    </i>
    <i r="1" i="2">
      <x v="2"/>
    </i>
    <i>
      <x v="1"/>
      <x/>
    </i>
    <i r="1" i="1">
      <x v="1"/>
    </i>
    <i r="1" i="2">
      <x v="2"/>
    </i>
    <i>
      <x v="2"/>
      <x/>
    </i>
    <i r="1" i="1">
      <x v="1"/>
    </i>
    <i r="1" i="2">
      <x v="2"/>
    </i>
  </colItems>
  <dataFields count="3">
    <dataField name="Average of Number AFC Pitched in Stratum" fld="7" subtotal="average" baseField="2" baseItem="2"/>
    <dataField name="Average of Number AFC Heads Sampled from Stratum" fld="8" subtotal="average" baseField="2" baseItem="17"/>
    <dataField name="Average of Number of AFC fish in Stratum" fld="18" subtotal="average" baseField="2" baseItem="1" numFmtId="1"/>
  </dataFields>
  <formats count="7">
    <format dxfId="36">
      <pivotArea field="5" dataOnly="0" labelOnly="1" grandCol="1" outline="0" axis="axisCol" fieldPosition="0">
        <references count="1">
          <reference field="4294967294" count="1" selected="0">
            <x v="0"/>
          </reference>
        </references>
      </pivotArea>
    </format>
    <format dxfId="35">
      <pivotArea field="5" dataOnly="0" labelOnly="1" grandCol="1" outline="0" axis="axisCol" fieldPosition="0">
        <references count="1">
          <reference field="4294967294" count="1" selected="0">
            <x v="1"/>
          </reference>
        </references>
      </pivotArea>
    </format>
    <format dxfId="34">
      <pivotArea field="5" dataOnly="0" labelOnly="1" grandCol="1" outline="0" axis="axisCol" fieldPosition="0">
        <references count="1">
          <reference field="4294967294" count="1" selected="0">
            <x v="2"/>
          </reference>
        </references>
      </pivotArea>
    </format>
    <format dxfId="33">
      <pivotArea field="2" type="button" dataOnly="0" labelOnly="1" outline="0" axis="axisRow" fieldPosition="0"/>
    </format>
    <format dxfId="32">
      <pivotArea dataOnly="0" labelOnly="1" outline="0" fieldPosition="0">
        <references count="2">
          <reference field="4294967294" count="3">
            <x v="0"/>
            <x v="1"/>
            <x v="2"/>
          </reference>
          <reference field="5" count="1" selected="0">
            <x v="0"/>
          </reference>
        </references>
      </pivotArea>
    </format>
    <format dxfId="31">
      <pivotArea dataOnly="0" labelOnly="1" outline="0" fieldPosition="0">
        <references count="2">
          <reference field="4294967294" count="3">
            <x v="0"/>
            <x v="1"/>
            <x v="2"/>
          </reference>
          <reference field="5" count="1" selected="0">
            <x v="1"/>
          </reference>
        </references>
      </pivotArea>
    </format>
    <format dxfId="30">
      <pivotArea dataOnly="0" labelOnly="1" outline="0" fieldPosition="0">
        <references count="2">
          <reference field="4294967294" count="3">
            <x v="0"/>
            <x v="1"/>
            <x v="2"/>
          </reference>
          <reference field="5" count="1" selected="0">
            <x v="2"/>
          </reference>
        </references>
      </pivotArea>
    </format>
  </format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1"/>
          </reference>
          <reference field="5" count="1" selected="0">
            <x v="0"/>
          </reference>
        </references>
      </pivotArea>
    </chartFormat>
    <chartFormat chart="0" format="2" series="1">
      <pivotArea type="data" outline="0" fieldPosition="0">
        <references count="2">
          <reference field="4294967294" count="1" selected="0">
            <x v="2"/>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2">
          <reference field="4294967294" count="1" selected="0">
            <x v="1"/>
          </reference>
          <reference field="5" count="1" selected="0">
            <x v="1"/>
          </reference>
        </references>
      </pivotArea>
    </chartFormat>
    <chartFormat chart="0" format="5" series="1">
      <pivotArea type="data" outline="0" fieldPosition="0">
        <references count="2">
          <reference field="4294967294" count="1" selected="0">
            <x v="2"/>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1"/>
          </reference>
          <reference field="5" count="1" selected="0">
            <x v="2"/>
          </reference>
        </references>
      </pivotArea>
    </chartFormat>
    <chartFormat chart="0" format="8" series="1">
      <pivotArea type="data" outline="0" fieldPosition="0">
        <references count="2">
          <reference field="4294967294" count="1" selected="0">
            <x v="2"/>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8" dataOnRows="1" applyNumberFormats="0" applyBorderFormats="0" applyFontFormats="0" applyPatternFormats="0" applyAlignmentFormats="0" applyWidthHeightFormats="1" dataCaption="Data" updatedVersion="4" minRefreshableVersion="3" showMemberPropertyTips="0" useAutoFormatting="1" itemPrintTitles="1" createdVersion="4" indent="0" compact="0" compactData="0" gridDropZones="1">
  <location ref="A3:F35" firstHeaderRow="1" firstDataRow="2" firstDataCol="1" rowPageCount="1" colPageCount="1"/>
  <pivotFields count="26">
    <pivotField compact="0" outline="0" subtotalTop="0" showAll="0" includeNewItemsInFilter="1"/>
    <pivotField axis="axisRow" compact="0" outline="0" subtotalTop="0" showAll="0" includeNewItemsInFilter="1" sortType="ascending">
      <items count="33">
        <item x="31"/>
        <item x="30"/>
        <item x="29"/>
        <item x="28"/>
        <item x="27"/>
        <item x="26"/>
        <item x="24"/>
        <item x="25"/>
        <item x="23"/>
        <item x="22"/>
        <item x="21"/>
        <item x="20"/>
        <item x="19"/>
        <item x="18"/>
        <item x="17"/>
        <item x="16"/>
        <item x="15"/>
        <item x="14"/>
        <item x="13"/>
        <item x="12"/>
        <item x="11"/>
        <item x="10"/>
        <item x="9"/>
        <item x="8"/>
        <item x="7"/>
        <item x="6"/>
        <item x="5"/>
        <item x="1"/>
        <item x="0"/>
        <item x="2"/>
        <item x="3"/>
        <item x="4"/>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h="1" x="1"/>
        <item x="0"/>
        <item h="1" x="2"/>
        <item t="default"/>
      </items>
    </pivotField>
    <pivotField axis="axisCol" compact="0" outline="0" subtotalTop="0" showAll="0" includeNewItemsInFilter="1">
      <items count="7">
        <item x="2"/>
        <item x="0"/>
        <item x="1"/>
        <item x="3"/>
        <item x="4"/>
        <item x="5"/>
        <item t="default"/>
      </items>
    </pivotField>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5"/>
  </colFields>
  <colItems count="5">
    <i>
      <x/>
    </i>
    <i>
      <x v="1"/>
    </i>
    <i>
      <x v="2"/>
    </i>
    <i>
      <x v="5"/>
    </i>
    <i t="grand">
      <x/>
    </i>
  </colItems>
  <pageFields count="1">
    <pageField fld="24" item="1" hier="0"/>
  </pageFields>
  <dataFields count="1">
    <dataField name="Sum of Number Estimated (adj for no data and lost pin)" fld="15" baseField="1" baseItem="19"/>
  </dataFields>
  <formats count="1">
    <format dxfId="28">
      <pivotArea outline="0" fieldPosition="0"/>
    </format>
  </formats>
  <pivotTableStyleInfo showRowHeaders="1" showColHeaders="1" showRowStripes="0" showColStripes="0" showLastColumn="1"/>
</pivotTableDefinition>
</file>

<file path=xl/pivotTables/pivotTable10.xml><?xml version="1.0" encoding="utf-8"?>
<pivotTableDefinition xmlns="http://schemas.openxmlformats.org/spreadsheetml/2006/main" name="PivotTable5" cacheId="8" applyNumberFormats="0" applyBorderFormats="0" applyFontFormats="0" applyPatternFormats="0" applyAlignmentFormats="0" applyWidthHeightFormats="1" dataCaption="Data" updatedVersion="4" minRefreshableVersion="3" showMemberPropertyTips="0" useAutoFormatting="1" itemPrintTitles="1" createdVersion="4" indent="0" compact="0" compactData="0" gridDropZones="1">
  <location ref="A3:K36" firstHeaderRow="1" firstDataRow="3" firstDataCol="1" rowPageCount="1" colPageCount="1"/>
  <pivotFields count="26">
    <pivotField compact="0" outline="0" subtotalTop="0" showAll="0" includeNewItemsInFilter="1"/>
    <pivotField compact="0" outline="0" subtotalTop="0" showAll="0" includeNewItemsInFilter="1"/>
    <pivotField axis="axisRow" compact="0" outline="0" subtotalTop="0" showAll="0" includeNewItemsInFilter="1" sortType="ascending">
      <items count="33">
        <item x="31"/>
        <item x="30"/>
        <item x="29"/>
        <item x="28"/>
        <item x="27"/>
        <item x="26"/>
        <item x="25"/>
        <item x="24"/>
        <item x="23"/>
        <item x="22"/>
        <item x="21"/>
        <item x="20"/>
        <item x="19"/>
        <item x="18"/>
        <item x="17"/>
        <item x="16"/>
        <item x="15"/>
        <item x="14"/>
        <item x="13"/>
        <item x="12"/>
        <item x="11"/>
        <item x="10"/>
        <item x="9"/>
        <item x="8"/>
        <item x="7"/>
        <item x="6"/>
        <item x="5"/>
        <item x="4"/>
        <item x="3"/>
        <item x="2"/>
        <item x="0"/>
        <item h="1"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howAll="0" defaultSubtotal="0"/>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x="1"/>
        <item x="0"/>
        <item x="2"/>
        <item t="default"/>
      </items>
    </pivotField>
    <pivotField axis="axisCol" compact="0" outline="0" subtotalTop="0" showAll="0" includeNewItemsInFilter="1">
      <items count="7">
        <item x="2"/>
        <item x="0"/>
        <item x="1"/>
        <item h="1" x="3"/>
        <item x="4"/>
        <item x="5"/>
        <item t="default"/>
      </items>
    </pivotField>
  </pivotFields>
  <rowFields count="1">
    <field x="2"/>
  </rowFields>
  <rowItems count="3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2">
    <field x="25"/>
    <field x="-2"/>
  </colFields>
  <colItems count="10">
    <i>
      <x/>
      <x/>
    </i>
    <i r="1" i="1">
      <x v="1"/>
    </i>
    <i>
      <x v="1"/>
      <x/>
    </i>
    <i r="1" i="1">
      <x v="1"/>
    </i>
    <i>
      <x v="2"/>
      <x/>
    </i>
    <i r="1" i="1">
      <x v="1"/>
    </i>
    <i>
      <x v="5"/>
      <x/>
    </i>
    <i r="1" i="1">
      <x v="1"/>
    </i>
    <i t="grand">
      <x/>
    </i>
    <i t="grand" i="1">
      <x/>
    </i>
  </colItems>
  <pageFields count="1">
    <pageField fld="24" hier="-1"/>
  </pageFields>
  <dataFields count="2">
    <dataField name="Sum of Number Estimated (adj for no data and lost pin)" fld="15" baseField="2" baseItem="2" numFmtId="1"/>
    <dataField name="Sum of Variance of Number Estimated" fld="16" baseField="2" baseItem="4" numFmtId="1"/>
  </dataFields>
  <formats count="10">
    <format dxfId="27">
      <pivotArea outline="0" fieldPosition="0"/>
    </format>
    <format dxfId="26">
      <pivotArea outline="0" fieldPosition="0">
        <references count="1">
          <reference field="4294967294" count="1">
            <x v="0"/>
          </reference>
        </references>
      </pivotArea>
    </format>
    <format dxfId="25">
      <pivotArea outline="0" fieldPosition="0">
        <references count="1">
          <reference field="4294967294" count="1">
            <x v="1"/>
          </reference>
        </references>
      </pivotArea>
    </format>
    <format dxfId="24">
      <pivotArea field="2" type="button" dataOnly="0" labelOnly="1" outline="0" axis="axisRow" fieldPosition="0"/>
    </format>
    <format dxfId="23">
      <pivotArea field="25" dataOnly="0" labelOnly="1" grandCol="1" outline="0" axis="axisCol" fieldPosition="0">
        <references count="1">
          <reference field="4294967294" count="1" selected="0">
            <x v="0"/>
          </reference>
        </references>
      </pivotArea>
    </format>
    <format dxfId="22">
      <pivotArea field="25" dataOnly="0" labelOnly="1" grandCol="1" outline="0" axis="axisCol" fieldPosition="0">
        <references count="1">
          <reference field="4294967294" count="1" selected="0">
            <x v="1"/>
          </reference>
        </references>
      </pivotArea>
    </format>
    <format dxfId="21">
      <pivotArea dataOnly="0" labelOnly="1" outline="0" fieldPosition="0">
        <references count="2">
          <reference field="4294967294" count="2">
            <x v="0"/>
            <x v="1"/>
          </reference>
          <reference field="25" count="1" selected="0">
            <x v="0"/>
          </reference>
        </references>
      </pivotArea>
    </format>
    <format dxfId="20">
      <pivotArea dataOnly="0" labelOnly="1" outline="0" fieldPosition="0">
        <references count="2">
          <reference field="4294967294" count="2">
            <x v="0"/>
            <x v="1"/>
          </reference>
          <reference field="25" count="1" selected="0">
            <x v="1"/>
          </reference>
        </references>
      </pivotArea>
    </format>
    <format dxfId="19">
      <pivotArea dataOnly="0" labelOnly="1" outline="0" fieldPosition="0">
        <references count="2">
          <reference field="4294967294" count="2">
            <x v="0"/>
            <x v="1"/>
          </reference>
          <reference field="25" count="1" selected="0">
            <x v="2"/>
          </reference>
        </references>
      </pivotArea>
    </format>
    <format dxfId="18">
      <pivotArea dataOnly="0" labelOnly="1" outline="0" fieldPosition="0">
        <references count="2">
          <reference field="4294967294" count="2">
            <x v="0"/>
            <x v="1"/>
          </reference>
          <reference field="25" count="1" selected="0">
            <x v="3"/>
          </reference>
        </references>
      </pivotArea>
    </format>
  </formats>
  <pivotTableStyleInfo showRowHeaders="1" showColHeaders="1" showRowStripes="0" showColStripes="0" showLastColumn="1"/>
</pivotTableDefinition>
</file>

<file path=xl/pivotTables/pivotTable11.xml><?xml version="1.0" encoding="utf-8"?>
<pivotTableDefinition xmlns="http://schemas.openxmlformats.org/spreadsheetml/2006/main" name="PivotTable1" cacheId="9" dataOnRows="1" applyNumberFormats="0" applyBorderFormats="0" applyFontFormats="0" applyPatternFormats="0" applyAlignmentFormats="0" applyWidthHeightFormats="1" dataCaption="Data" updatedVersion="4" minRefreshableVersion="3" asteriskTotals="1" showMemberPropertyTips="0" useAutoFormatting="1" itemPrintTitles="1" createdVersion="4" indent="0" compact="0" compactData="0" gridDropZones="1">
  <location ref="A3:AG156" firstHeaderRow="1" firstDataRow="2" firstDataCol="1"/>
  <pivotFields count="25">
    <pivotField compact="0" outline="0" subtotalTop="0" showAll="0" includeNewItemsInFilter="1"/>
    <pivotField compact="0" outline="0" subtotalTop="0" showAll="0" includeNewItemsInFilter="1"/>
    <pivotField axis="axisCol" compact="0" outline="0" subtotalTop="0" showAll="0" includeNewItemsInFilter="1" sortType="ascending">
      <items count="33">
        <item x="31"/>
        <item x="30"/>
        <item x="29"/>
        <item x="28"/>
        <item x="27"/>
        <item x="26"/>
        <item x="25"/>
        <item x="24"/>
        <item x="23"/>
        <item x="22"/>
        <item x="21"/>
        <item x="20"/>
        <item x="19"/>
        <item x="18"/>
        <item x="17"/>
        <item x="16"/>
        <item x="15"/>
        <item x="14"/>
        <item x="13"/>
        <item x="12"/>
        <item x="11"/>
        <item x="10"/>
        <item x="9"/>
        <item x="8"/>
        <item x="7"/>
        <item x="6"/>
        <item x="5"/>
        <item x="4"/>
        <item x="3"/>
        <item x="2"/>
        <item x="0"/>
        <item h="1" x="1"/>
        <item t="default"/>
      </items>
    </pivotField>
    <pivotField axis="axisRow" compact="0" outline="0" subtotalTop="0" showAll="0" includeNewItemsInFilter="1" sortType="ascending">
      <items count="156">
        <item x="110"/>
        <item x="111"/>
        <item x="112"/>
        <item x="113"/>
        <item x="114"/>
        <item x="105"/>
        <item x="115"/>
        <item x="106"/>
        <item x="107"/>
        <item x="116"/>
        <item x="117"/>
        <item x="118"/>
        <item x="108"/>
        <item x="109"/>
        <item x="151"/>
        <item x="142"/>
        <item x="143"/>
        <item x="144"/>
        <item x="145"/>
        <item x="146"/>
        <item x="147"/>
        <item x="148"/>
        <item x="149"/>
        <item x="150"/>
        <item x="138"/>
        <item x="139"/>
        <item x="140"/>
        <item x="132"/>
        <item x="133"/>
        <item x="134"/>
        <item x="141"/>
        <item x="123"/>
        <item x="124"/>
        <item x="135"/>
        <item x="136"/>
        <item x="137"/>
        <item x="125"/>
        <item x="126"/>
        <item x="127"/>
        <item x="128"/>
        <item x="129"/>
        <item x="130"/>
        <item x="131"/>
        <item x="119"/>
        <item x="120"/>
        <item x="121"/>
        <item x="122"/>
        <item x="36"/>
        <item x="37"/>
        <item x="38"/>
        <item x="104"/>
        <item x="99"/>
        <item x="100"/>
        <item x="101"/>
        <item x="102"/>
        <item x="24"/>
        <item x="103"/>
        <item x="94"/>
        <item x="95"/>
        <item x="88"/>
        <item x="89"/>
        <item x="90"/>
        <item x="32"/>
        <item x="33"/>
        <item x="39"/>
        <item x="25"/>
        <item x="91"/>
        <item x="96"/>
        <item x="97"/>
        <item x="16"/>
        <item x="34"/>
        <item x="17"/>
        <item x="26"/>
        <item x="92"/>
        <item x="87"/>
        <item x="35"/>
        <item x="27"/>
        <item x="86"/>
        <item x="93"/>
        <item x="0"/>
        <item x="28"/>
        <item x="18"/>
        <item x="98"/>
        <item x="19"/>
        <item x="1"/>
        <item x="51"/>
        <item x="52"/>
        <item x="53"/>
        <item x="29"/>
        <item x="20"/>
        <item x="83"/>
        <item x="84"/>
        <item x="68"/>
        <item x="69"/>
        <item x="70"/>
        <item x="71"/>
        <item x="62"/>
        <item x="63"/>
        <item x="64"/>
        <item x="23"/>
        <item x="30"/>
        <item x="21"/>
        <item x="22"/>
        <item x="2"/>
        <item x="3"/>
        <item x="80"/>
        <item x="81"/>
        <item x="82"/>
        <item m="1" x="154"/>
        <item m="1" x="153"/>
        <item x="75"/>
        <item x="76"/>
        <item x="4"/>
        <item x="77"/>
        <item x="5"/>
        <item x="6"/>
        <item x="85"/>
        <item x="78"/>
        <item x="7"/>
        <item x="8"/>
        <item x="9"/>
        <item x="10"/>
        <item x="73"/>
        <item x="74"/>
        <item x="11"/>
        <item x="79"/>
        <item x="54"/>
        <item x="55"/>
        <item m="1" x="152"/>
        <item x="72"/>
        <item x="65"/>
        <item x="61"/>
        <item x="66"/>
        <item x="67"/>
        <item x="58"/>
        <item x="59"/>
        <item x="60"/>
        <item x="45"/>
        <item x="46"/>
        <item x="47"/>
        <item x="48"/>
        <item x="49"/>
        <item x="43"/>
        <item x="50"/>
        <item x="56"/>
        <item x="57"/>
        <item x="31"/>
        <item x="44"/>
        <item x="40"/>
        <item x="41"/>
        <item x="42"/>
        <item x="12"/>
        <item x="13"/>
        <item x="14"/>
        <item x="15"/>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3"/>
  </rowFields>
  <rowItems count="1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10"/>
    </i>
    <i>
      <x v="111"/>
    </i>
    <i>
      <x v="112"/>
    </i>
    <i>
      <x v="113"/>
    </i>
    <i>
      <x v="114"/>
    </i>
    <i>
      <x v="115"/>
    </i>
    <i>
      <x v="116"/>
    </i>
    <i>
      <x v="117"/>
    </i>
    <i>
      <x v="118"/>
    </i>
    <i>
      <x v="119"/>
    </i>
    <i>
      <x v="120"/>
    </i>
    <i>
      <x v="121"/>
    </i>
    <i>
      <x v="122"/>
    </i>
    <i>
      <x v="123"/>
    </i>
    <i>
      <x v="124"/>
    </i>
    <i>
      <x v="125"/>
    </i>
    <i>
      <x v="126"/>
    </i>
    <i>
      <x v="127"/>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t="grand">
      <x/>
    </i>
  </rowItems>
  <colFields count="1">
    <field x="2"/>
  </colFields>
  <col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colItems>
  <dataFields count="1">
    <dataField name="Sum of Number Estimated (adj for no data and lost pin)" fld="15" baseField="3" baseItem="112" numFmtId="2"/>
  </dataFields>
  <pivotTableStyleInfo showRowHeaders="1" showColHeaders="1" showRowStripes="0" showColStripes="0" showLastColumn="1"/>
</pivotTableDefinition>
</file>

<file path=xl/pivotTables/pivotTable12.xml><?xml version="1.0" encoding="utf-8"?>
<pivotTableDefinition xmlns="http://schemas.openxmlformats.org/spreadsheetml/2006/main" name="PivotTable4" cacheId="9" dataPosition="0" applyNumberFormats="0" applyBorderFormats="0" applyFontFormats="0" applyPatternFormats="0" applyAlignmentFormats="0" applyWidthHeightFormats="1" dataCaption="Data" updatedVersion="4" minRefreshableVersion="3" asteriskTotals="1" showMemberPropertyTips="0" useAutoFormatting="1" colGrandTotals="0" itemPrintTitles="1" createdVersion="4" indent="0" compact="0" compactData="0" gridDropZones="1">
  <location ref="A3:G37" firstHeaderRow="1" firstDataRow="3" firstDataCol="1"/>
  <pivotFields count="25">
    <pivotField compact="0" outline="0" subtotalTop="0" showAll="0" includeNewItemsInFilter="1"/>
    <pivotField compact="0" outline="0" subtotalTop="0" showAll="0" includeNewItemsInFilter="1"/>
    <pivotField axis="axisRow" compact="0" outline="0" subtotalTop="0" showAll="0" includeNewItemsInFilter="1" sortType="ascending" rankBy="0">
      <items count="33">
        <item x="31"/>
        <item x="30"/>
        <item x="29"/>
        <item x="28"/>
        <item x="27"/>
        <item x="26"/>
        <item x="25"/>
        <item x="24"/>
        <item x="23"/>
        <item x="22"/>
        <item x="21"/>
        <item x="20"/>
        <item x="19"/>
        <item x="18"/>
        <item x="17"/>
        <item x="16"/>
        <item x="15"/>
        <item x="14"/>
        <item x="13"/>
        <item x="12"/>
        <item x="11"/>
        <item x="10"/>
        <item x="9"/>
        <item x="8"/>
        <item x="7"/>
        <item x="6"/>
        <item x="5"/>
        <item x="4"/>
        <item x="3"/>
        <item x="2"/>
        <item x="0"/>
        <item x="1"/>
        <item t="default"/>
      </items>
    </pivotField>
    <pivotField compact="0" outline="0" subtotalTop="0" showAll="0" includeNewItemsInFilter="1"/>
    <pivotField compact="0" outline="0" subtotalTop="0" showAll="0" includeNewItemsInFilter="1"/>
    <pivotField axis="axisCol" compact="0" outline="0" subtotalTop="0" showAll="0" includeNewItemsInFilter="1">
      <items count="5">
        <item x="3"/>
        <item x="2"/>
        <item x="0"/>
        <item h="1"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2">
    <field x="-2"/>
    <field x="5"/>
  </colFields>
  <colItems count="6">
    <i>
      <x/>
      <x/>
    </i>
    <i r="1">
      <x v="1"/>
    </i>
    <i r="1">
      <x v="2"/>
    </i>
    <i i="1">
      <x v="1"/>
      <x/>
    </i>
    <i r="1" i="1">
      <x v="1"/>
    </i>
    <i r="1" i="1">
      <x v="2"/>
    </i>
  </colItems>
  <dataFields count="2">
    <dataField name="Average of Total number of fish in Stratum" fld="21" subtotal="average" baseField="0" baseItem="0" numFmtId="1"/>
    <dataField name="Average of Variance of total number of fish in stratum" fld="22" subtotal="average" baseField="0" baseItem="0"/>
  </dataFields>
  <formats count="1">
    <format dxfId="17">
      <pivotArea outline="0" fieldPosition="0"/>
    </format>
  </formats>
  <pivotTableStyleInfo showRowHeaders="1" showColHeaders="1" showRowStripes="0" showColStripes="0" showLastColumn="1"/>
</pivotTableDefinition>
</file>

<file path=xl/pivotTables/pivotTable13.xml><?xml version="1.0" encoding="utf-8"?>
<pivotTableDefinition xmlns="http://schemas.openxmlformats.org/spreadsheetml/2006/main" name="PivotTable1" cacheId="9" dataOnRows="1" applyNumberFormats="0" applyBorderFormats="0" applyFontFormats="0" applyPatternFormats="0" applyAlignmentFormats="0" applyWidthHeightFormats="1" dataCaption="Data" updatedVersion="4" minRefreshableVersion="3" showMemberPropertyTips="0" useAutoFormatting="1" itemPrintTitles="1" createdVersion="4" indent="0" compact="0" compactData="0" gridDropZones="1">
  <location ref="A1:AH151" firstHeaderRow="1" firstDataRow="2" firstDataCol="2"/>
  <pivotFields count="25">
    <pivotField compact="0" outline="0" subtotalTop="0" showAll="0" includeNewItemsInFilter="1"/>
    <pivotField compact="0" outline="0" subtotalTop="0" showAll="0" includeNewItemsInFilter="1"/>
    <pivotField axis="axisCol" compact="0" outline="0" subtotalTop="0" showAll="0" includeNewItemsInFilter="1" sortType="ascending">
      <items count="33">
        <item x="31"/>
        <item x="30"/>
        <item x="29"/>
        <item x="28"/>
        <item x="27"/>
        <item x="26"/>
        <item x="25"/>
        <item x="24"/>
        <item x="23"/>
        <item x="22"/>
        <item x="21"/>
        <item x="20"/>
        <item x="19"/>
        <item x="18"/>
        <item x="17"/>
        <item x="16"/>
        <item x="15"/>
        <item x="14"/>
        <item x="13"/>
        <item x="12"/>
        <item x="11"/>
        <item x="10"/>
        <item x="9"/>
        <item x="8"/>
        <item x="7"/>
        <item x="6"/>
        <item x="5"/>
        <item x="4"/>
        <item x="3"/>
        <item x="2"/>
        <item x="0"/>
        <item h="1" x="1"/>
        <item t="default"/>
      </items>
    </pivotField>
    <pivotField axis="axisRow" compact="0" outline="0" subtotalTop="0" showAll="0" includeNewItemsInFilter="1">
      <items count="156">
        <item x="99"/>
        <item x="100"/>
        <item x="101"/>
        <item x="102"/>
        <item x="103"/>
        <item x="94"/>
        <item x="95"/>
        <item x="88"/>
        <item x="89"/>
        <item x="90"/>
        <item x="91"/>
        <item x="96"/>
        <item x="97"/>
        <item x="92"/>
        <item x="86"/>
        <item x="93"/>
        <item x="98"/>
        <item x="51"/>
        <item x="52"/>
        <item x="53"/>
        <item x="83"/>
        <item x="84"/>
        <item x="68"/>
        <item x="69"/>
        <item x="70"/>
        <item x="71"/>
        <item x="62"/>
        <item x="63"/>
        <item x="64"/>
        <item x="80"/>
        <item x="81"/>
        <item x="82"/>
        <item m="1" x="154"/>
        <item m="1" x="153"/>
        <item x="75"/>
        <item x="76"/>
        <item x="77"/>
        <item x="85"/>
        <item x="78"/>
        <item x="73"/>
        <item x="74"/>
        <item x="79"/>
        <item x="54"/>
        <item x="55"/>
        <item m="1" x="152"/>
        <item x="72"/>
        <item x="65"/>
        <item x="61"/>
        <item x="66"/>
        <item x="67"/>
        <item x="58"/>
        <item x="59"/>
        <item x="60"/>
        <item x="45"/>
        <item x="46"/>
        <item x="47"/>
        <item x="56"/>
        <item x="57"/>
        <item h="1" x="12"/>
        <item h="1" x="13"/>
        <item h="1" x="14"/>
        <item h="1" x="15"/>
        <item x="48"/>
        <item x="49"/>
        <item x="43"/>
        <item x="50"/>
        <item x="44"/>
        <item x="40"/>
        <item x="41"/>
        <item x="42"/>
        <item x="37"/>
        <item x="38"/>
        <item x="36"/>
        <item x="3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32"/>
        <item x="39"/>
        <item x="34"/>
        <item x="26"/>
        <item x="35"/>
        <item x="27"/>
        <item x="87"/>
        <item x="23"/>
        <item x="24"/>
        <item x="25"/>
        <item x="17"/>
        <item x="28"/>
        <item x="29"/>
        <item x="30"/>
        <item x="21"/>
        <item x="31"/>
        <item x="16"/>
        <item x="18"/>
        <item x="19"/>
        <item x="22"/>
        <item x="2"/>
        <item x="3"/>
        <item x="4"/>
        <item x="7"/>
        <item x="8"/>
        <item x="20"/>
        <item x="5"/>
        <item x="6"/>
        <item x="0"/>
        <item x="1"/>
        <item x="9"/>
        <item x="10"/>
        <item x="1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defaultSubtotal="0">
      <items count="3">
        <item x="0"/>
        <item x="1"/>
        <item x="2"/>
      </items>
    </pivotField>
  </pivotFields>
  <rowFields count="2">
    <field x="24"/>
    <field x="3"/>
  </rowFields>
  <rowItems count="149">
    <i>
      <x/>
      <x/>
    </i>
    <i r="1">
      <x v="1"/>
    </i>
    <i r="1">
      <x v="2"/>
    </i>
    <i r="1">
      <x v="6"/>
    </i>
    <i r="1">
      <x v="12"/>
    </i>
    <i r="1">
      <x v="14"/>
    </i>
    <i r="1">
      <x v="15"/>
    </i>
    <i r="1">
      <x v="17"/>
    </i>
    <i r="1">
      <x v="18"/>
    </i>
    <i r="1">
      <x v="19"/>
    </i>
    <i r="1">
      <x v="20"/>
    </i>
    <i r="1">
      <x v="21"/>
    </i>
    <i r="1">
      <x v="24"/>
    </i>
    <i r="1">
      <x v="25"/>
    </i>
    <i r="1">
      <x v="26"/>
    </i>
    <i r="1">
      <x v="27"/>
    </i>
    <i r="1">
      <x v="28"/>
    </i>
    <i r="1">
      <x v="29"/>
    </i>
    <i r="1">
      <x v="30"/>
    </i>
    <i r="1">
      <x v="34"/>
    </i>
    <i r="1">
      <x v="35"/>
    </i>
    <i r="1">
      <x v="39"/>
    </i>
    <i r="1">
      <x v="40"/>
    </i>
    <i r="1">
      <x v="42"/>
    </i>
    <i r="1">
      <x v="43"/>
    </i>
    <i r="1">
      <x v="46"/>
    </i>
    <i r="1">
      <x v="47"/>
    </i>
    <i r="1">
      <x v="48"/>
    </i>
    <i r="1">
      <x v="50"/>
    </i>
    <i r="1">
      <x v="51"/>
    </i>
    <i r="1">
      <x v="52"/>
    </i>
    <i r="1">
      <x v="53"/>
    </i>
    <i r="1">
      <x v="54"/>
    </i>
    <i r="1">
      <x v="55"/>
    </i>
    <i r="1">
      <x v="56"/>
    </i>
    <i r="1">
      <x v="57"/>
    </i>
    <i r="1">
      <x v="62"/>
    </i>
    <i r="1">
      <x v="63"/>
    </i>
    <i r="1">
      <x v="64"/>
    </i>
    <i r="1">
      <x v="65"/>
    </i>
    <i r="1">
      <x v="66"/>
    </i>
    <i r="1">
      <x v="67"/>
    </i>
    <i r="1">
      <x v="68"/>
    </i>
    <i r="1">
      <x v="69"/>
    </i>
    <i r="1">
      <x v="70"/>
    </i>
    <i r="1">
      <x v="71"/>
    </i>
    <i r="1">
      <x v="72"/>
    </i>
    <i r="1">
      <x v="73"/>
    </i>
    <i r="1">
      <x v="76"/>
    </i>
    <i r="1">
      <x v="77"/>
    </i>
    <i r="1">
      <x v="85"/>
    </i>
    <i r="1">
      <x v="86"/>
    </i>
    <i r="1">
      <x v="89"/>
    </i>
    <i r="1">
      <x v="90"/>
    </i>
    <i r="1">
      <x v="91"/>
    </i>
    <i r="1">
      <x v="92"/>
    </i>
    <i r="1">
      <x v="95"/>
    </i>
    <i r="1">
      <x v="96"/>
    </i>
    <i r="1">
      <x v="98"/>
    </i>
    <i r="1">
      <x v="102"/>
    </i>
    <i r="1">
      <x v="103"/>
    </i>
    <i r="1">
      <x v="104"/>
    </i>
    <i r="1">
      <x v="108"/>
    </i>
    <i r="1">
      <x v="109"/>
    </i>
    <i r="1">
      <x v="110"/>
    </i>
    <i r="1">
      <x v="122"/>
    </i>
    <i r="1">
      <x v="123"/>
    </i>
    <i r="1">
      <x v="124"/>
    </i>
    <i r="1">
      <x v="125"/>
    </i>
    <i r="1">
      <x v="126"/>
    </i>
    <i r="1">
      <x v="127"/>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x v="1"/>
      <x v="3"/>
    </i>
    <i r="1">
      <x v="4"/>
    </i>
    <i r="1">
      <x v="5"/>
    </i>
    <i r="1">
      <x v="7"/>
    </i>
    <i r="1">
      <x v="8"/>
    </i>
    <i r="1">
      <x v="9"/>
    </i>
    <i r="1">
      <x v="10"/>
    </i>
    <i r="1">
      <x v="11"/>
    </i>
    <i r="1">
      <x v="13"/>
    </i>
    <i r="1">
      <x v="16"/>
    </i>
    <i r="1">
      <x v="22"/>
    </i>
    <i r="1">
      <x v="23"/>
    </i>
    <i r="1">
      <x v="31"/>
    </i>
    <i r="1">
      <x v="36"/>
    </i>
    <i r="1">
      <x v="37"/>
    </i>
    <i r="1">
      <x v="38"/>
    </i>
    <i r="1">
      <x v="41"/>
    </i>
    <i r="1">
      <x v="45"/>
    </i>
    <i r="1">
      <x v="49"/>
    </i>
    <i r="1">
      <x v="74"/>
    </i>
    <i r="1">
      <x v="75"/>
    </i>
    <i r="1">
      <x v="78"/>
    </i>
    <i r="1">
      <x v="79"/>
    </i>
    <i r="1">
      <x v="80"/>
    </i>
    <i r="1">
      <x v="81"/>
    </i>
    <i r="1">
      <x v="82"/>
    </i>
    <i r="1">
      <x v="83"/>
    </i>
    <i r="1">
      <x v="84"/>
    </i>
    <i r="1">
      <x v="87"/>
    </i>
    <i r="1">
      <x v="88"/>
    </i>
    <i r="1">
      <x v="93"/>
    </i>
    <i r="1">
      <x v="94"/>
    </i>
    <i r="1">
      <x v="97"/>
    </i>
    <i r="1">
      <x v="99"/>
    </i>
    <i r="1">
      <x v="100"/>
    </i>
    <i r="1">
      <x v="101"/>
    </i>
    <i r="1">
      <x v="105"/>
    </i>
    <i r="1">
      <x v="106"/>
    </i>
    <i r="1">
      <x v="107"/>
    </i>
    <i r="1">
      <x v="111"/>
    </i>
    <i r="1">
      <x v="112"/>
    </i>
    <i r="1">
      <x v="113"/>
    </i>
    <i r="1">
      <x v="114"/>
    </i>
    <i r="1">
      <x v="115"/>
    </i>
    <i r="1">
      <x v="116"/>
    </i>
    <i r="1">
      <x v="117"/>
    </i>
    <i r="1">
      <x v="118"/>
    </i>
    <i r="1">
      <x v="119"/>
    </i>
    <i r="1">
      <x v="120"/>
    </i>
    <i r="1">
      <x v="121"/>
    </i>
    <i r="1">
      <x v="128"/>
    </i>
    <i t="grand">
      <x/>
    </i>
  </rowItems>
  <colFields count="1">
    <field x="2"/>
  </colFields>
  <col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colItems>
  <dataFields count="1">
    <dataField name="Sum of Number Estimated (adj for no data and lost pin)" fld="15" baseField="3" baseItem="21" numFmtId="2"/>
  </dataFields>
  <formats count="8">
    <format dxfId="16">
      <pivotArea outline="0" fieldPosition="0"/>
    </format>
    <format dxfId="15">
      <pivotArea dataOnly="0" labelOnly="1" outline="0" fieldPosition="0">
        <references count="1">
          <reference field="3" count="2">
            <x v="14"/>
            <x v="15"/>
          </reference>
        </references>
      </pivotArea>
    </format>
    <format dxfId="14">
      <pivotArea dataOnly="0" labelOnly="1" outline="0" fieldPosition="0">
        <references count="1">
          <reference field="3" count="2">
            <x v="29"/>
            <x v="30"/>
          </reference>
        </references>
      </pivotArea>
    </format>
    <format dxfId="13">
      <pivotArea outline="0" fieldPosition="0">
        <references count="2">
          <reference field="3" count="1" selected="0">
            <x v="3"/>
          </reference>
          <reference field="24" count="1" selected="0">
            <x v="0"/>
          </reference>
        </references>
      </pivotArea>
    </format>
    <format dxfId="12">
      <pivotArea dataOnly="0" labelOnly="1" outline="0" fieldPosition="0">
        <references count="2">
          <reference field="3" count="1">
            <x v="3"/>
          </reference>
          <reference field="24" count="1" selected="0">
            <x v="0"/>
          </reference>
        </references>
      </pivotArea>
    </format>
    <format dxfId="11">
      <pivotArea outline="0" fieldPosition="0">
        <references count="2">
          <reference field="3" count="2" selected="0">
            <x v="7"/>
            <x v="8"/>
          </reference>
          <reference field="24" count="1" selected="0">
            <x v="0"/>
          </reference>
        </references>
      </pivotArea>
    </format>
    <format dxfId="10">
      <pivotArea dataOnly="0" labelOnly="1" outline="0" fieldPosition="0">
        <references count="2">
          <reference field="3" count="2">
            <x v="7"/>
            <x v="8"/>
          </reference>
          <reference field="24" count="1" selected="0">
            <x v="0"/>
          </reference>
        </references>
      </pivotArea>
    </format>
    <format dxfId="9">
      <pivotArea outline="0" fieldPosition="0">
        <references count="1">
          <reference field="4294967294" count="1">
            <x v="0"/>
          </reference>
        </references>
      </pivotArea>
    </format>
  </formats>
  <pivotTableStyleInfo showRowHeaders="1" showColHeaders="1" showRowStripes="0" showColStripes="0" showLastColumn="1"/>
</pivotTableDefinition>
</file>

<file path=xl/pivotTables/pivotTable14.xml><?xml version="1.0" encoding="utf-8"?>
<pivotTableDefinition xmlns="http://schemas.openxmlformats.org/spreadsheetml/2006/main" name="PivotTable1" cacheId="6" dataOnRows="1" applyNumberFormats="0" applyBorderFormats="0" applyFontFormats="0" applyPatternFormats="0" applyAlignmentFormats="0" applyWidthHeightFormats="1" dataCaption="Data" updatedVersion="4" minRefreshableVersion="3" asteriskTotals="1" showMemberPropertyTips="0" useAutoFormatting="1" itemPrintTitles="1" createdVersion="4" indent="0" compact="0" compactData="0" gridDropZones="1">
  <location ref="A3:BM150" firstHeaderRow="1" firstDataRow="2" firstDataCol="2" rowPageCount="1" colPageCount="1"/>
  <pivotFields count="5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5">
        <item h="1" x="0"/>
        <item h="1" x="3"/>
        <item h="1" x="2"/>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44">
        <item x="37"/>
        <item x="24"/>
        <item x="15"/>
        <item x="26"/>
        <item x="23"/>
        <item x="3"/>
        <item x="9"/>
        <item x="5"/>
        <item x="17"/>
        <item x="11"/>
        <item x="28"/>
        <item x="13"/>
        <item x="4"/>
        <item x="18"/>
        <item x="2"/>
        <item x="16"/>
        <item x="32"/>
        <item x="1"/>
        <item x="19"/>
        <item x="34"/>
        <item x="33"/>
        <item x="25"/>
        <item x="20"/>
        <item x="21"/>
        <item x="29"/>
        <item x="14"/>
        <item x="22"/>
        <item x="27"/>
        <item x="10"/>
        <item x="31"/>
        <item x="8"/>
        <item x="7"/>
        <item x="38"/>
        <item x="0"/>
        <item x="42"/>
        <item x="30"/>
        <item x="40"/>
        <item x="39"/>
        <item x="6"/>
        <item x="35"/>
        <item x="36"/>
        <item x="12"/>
        <item x="4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defaultSubtotal="0">
      <items count="6">
        <item x="4"/>
        <item x="2"/>
        <item x="1"/>
        <item x="3"/>
        <item x="5"/>
        <item x="0"/>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compact="0" outline="0" subtotalTop="0" showAll="0" includeNewItemsInFilter="1">
      <items count="85">
        <item x="43"/>
        <item x="4"/>
        <item x="49"/>
        <item x="71"/>
        <item x="20"/>
        <item x="29"/>
        <item x="19"/>
        <item x="18"/>
        <item x="50"/>
        <item x="6"/>
        <item x="60"/>
        <item x="11"/>
        <item x="26"/>
        <item x="8"/>
        <item x="72"/>
        <item x="17"/>
        <item x="35"/>
        <item x="1"/>
        <item x="12"/>
        <item x="73"/>
        <item x="21"/>
        <item x="48"/>
        <item x="23"/>
        <item x="13"/>
        <item x="65"/>
        <item x="66"/>
        <item x="30"/>
        <item x="14"/>
        <item x="3"/>
        <item x="16"/>
        <item x="63"/>
        <item x="40"/>
        <item x="53"/>
        <item x="51"/>
        <item x="45"/>
        <item x="32"/>
        <item x="2"/>
        <item x="55"/>
        <item x="7"/>
        <item x="46"/>
        <item x="54"/>
        <item x="59"/>
        <item x="37"/>
        <item x="31"/>
        <item x="47"/>
        <item x="42"/>
        <item x="0"/>
        <item x="41"/>
        <item x="9"/>
        <item x="58"/>
        <item x="15"/>
        <item x="22"/>
        <item x="25"/>
        <item x="34"/>
        <item x="27"/>
        <item x="62"/>
        <item x="28"/>
        <item x="74"/>
        <item x="79"/>
        <item x="75"/>
        <item x="56"/>
        <item x="33"/>
        <item x="77"/>
        <item x="10"/>
        <item x="82"/>
        <item x="76"/>
        <item x="68"/>
        <item x="78"/>
        <item x="39"/>
        <item x="61"/>
        <item x="52"/>
        <item x="38"/>
        <item x="70"/>
        <item x="36"/>
        <item x="67"/>
        <item x="5"/>
        <item x="24"/>
        <item x="57"/>
        <item x="81"/>
        <item x="44"/>
        <item x="64"/>
        <item x="69"/>
        <item x="80"/>
        <item m="1" x="8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2">
    <field x="20"/>
    <field x="14"/>
  </rowFields>
  <rowItems count="146">
    <i>
      <x/>
      <x v="1"/>
    </i>
    <i r="1">
      <x v="2"/>
    </i>
    <i r="1">
      <x v="6"/>
    </i>
    <i r="1">
      <x v="8"/>
    </i>
    <i r="1">
      <x v="9"/>
    </i>
    <i r="1">
      <x v="10"/>
    </i>
    <i r="1">
      <x v="11"/>
    </i>
    <i r="1">
      <x v="12"/>
    </i>
    <i r="1">
      <x v="13"/>
    </i>
    <i r="1">
      <x v="14"/>
    </i>
    <i r="1">
      <x v="15"/>
    </i>
    <i r="1">
      <x v="16"/>
    </i>
    <i r="1">
      <x v="18"/>
    </i>
    <i r="1">
      <x v="19"/>
    </i>
    <i r="1">
      <x v="20"/>
    </i>
    <i r="1">
      <x v="21"/>
    </i>
    <i r="1">
      <x v="22"/>
    </i>
    <i r="1">
      <x v="23"/>
    </i>
    <i r="1">
      <x v="27"/>
    </i>
    <i r="1">
      <x v="29"/>
    </i>
    <i r="1">
      <x v="30"/>
    </i>
    <i r="1">
      <x v="35"/>
    </i>
    <i r="1">
      <x v="38"/>
    </i>
    <i r="1">
      <x v="39"/>
    </i>
    <i r="1">
      <x v="41"/>
    </i>
    <i>
      <x v="1"/>
      <x v="1"/>
    </i>
    <i r="1">
      <x v="2"/>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5"/>
    </i>
    <i r="1">
      <x v="38"/>
    </i>
    <i r="1">
      <x v="39"/>
    </i>
    <i r="1">
      <x v="40"/>
    </i>
    <i r="1">
      <x v="41"/>
    </i>
    <i>
      <x v="2"/>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5"/>
    </i>
    <i r="1">
      <x v="38"/>
    </i>
    <i r="1">
      <x v="39"/>
    </i>
    <i r="1">
      <x v="40"/>
    </i>
    <i r="1">
      <x v="41"/>
    </i>
    <i r="1">
      <x v="42"/>
    </i>
    <i>
      <x v="3"/>
      <x v="3"/>
    </i>
    <i r="1">
      <x v="4"/>
    </i>
    <i r="1">
      <x v="5"/>
    </i>
    <i r="1">
      <x v="7"/>
    </i>
    <i r="1">
      <x v="11"/>
    </i>
    <i r="1">
      <x v="12"/>
    </i>
    <i r="1">
      <x v="13"/>
    </i>
    <i r="1">
      <x v="14"/>
    </i>
    <i r="1">
      <x v="15"/>
    </i>
    <i r="1">
      <x v="16"/>
    </i>
    <i r="1">
      <x v="17"/>
    </i>
    <i r="1">
      <x v="18"/>
    </i>
    <i r="1">
      <x v="19"/>
    </i>
    <i r="1">
      <x v="20"/>
    </i>
    <i r="1">
      <x v="21"/>
    </i>
    <i r="1">
      <x v="22"/>
    </i>
    <i r="1">
      <x v="23"/>
    </i>
    <i r="1">
      <x v="24"/>
    </i>
    <i r="1">
      <x v="25"/>
    </i>
    <i r="1">
      <x v="26"/>
    </i>
    <i r="1">
      <x v="27"/>
    </i>
    <i r="1">
      <x v="28"/>
    </i>
    <i r="1">
      <x v="29"/>
    </i>
    <i r="1">
      <x v="30"/>
    </i>
    <i r="1">
      <x v="35"/>
    </i>
    <i r="1">
      <x v="38"/>
    </i>
    <i r="1">
      <x v="39"/>
    </i>
    <i r="1">
      <x v="40"/>
    </i>
    <i r="1">
      <x v="41"/>
    </i>
    <i>
      <x v="4"/>
      <x v="12"/>
    </i>
    <i r="1">
      <x v="13"/>
    </i>
    <i r="1">
      <x v="14"/>
    </i>
    <i r="1">
      <x v="15"/>
    </i>
    <i r="1">
      <x v="16"/>
    </i>
    <i r="1">
      <x v="17"/>
    </i>
    <i r="1">
      <x v="18"/>
    </i>
    <i r="1">
      <x v="20"/>
    </i>
    <i r="1">
      <x v="21"/>
    </i>
    <i r="1">
      <x v="22"/>
    </i>
    <i r="1">
      <x v="23"/>
    </i>
    <i r="1">
      <x v="24"/>
    </i>
    <i r="1">
      <x v="25"/>
    </i>
    <i r="1">
      <x v="26"/>
    </i>
    <i r="1">
      <x v="28"/>
    </i>
    <i r="1">
      <x v="30"/>
    </i>
    <i r="1">
      <x v="35"/>
    </i>
    <i r="1">
      <x v="38"/>
    </i>
    <i r="1">
      <x v="39"/>
    </i>
    <i r="1">
      <x v="41"/>
    </i>
    <i t="grand">
      <x/>
    </i>
  </rowItems>
  <colFields count="1">
    <field x="41"/>
  </colFields>
  <colItems count="63">
    <i>
      <x v="1"/>
    </i>
    <i>
      <x v="2"/>
    </i>
    <i>
      <x v="4"/>
    </i>
    <i>
      <x v="6"/>
    </i>
    <i>
      <x v="7"/>
    </i>
    <i>
      <x v="8"/>
    </i>
    <i>
      <x v="9"/>
    </i>
    <i>
      <x v="10"/>
    </i>
    <i>
      <x v="12"/>
    </i>
    <i>
      <x v="13"/>
    </i>
    <i>
      <x v="16"/>
    </i>
    <i>
      <x v="17"/>
    </i>
    <i>
      <x v="18"/>
    </i>
    <i>
      <x v="19"/>
    </i>
    <i>
      <x v="20"/>
    </i>
    <i>
      <x v="21"/>
    </i>
    <i>
      <x v="22"/>
    </i>
    <i>
      <x v="23"/>
    </i>
    <i>
      <x v="24"/>
    </i>
    <i>
      <x v="26"/>
    </i>
    <i>
      <x v="27"/>
    </i>
    <i>
      <x v="28"/>
    </i>
    <i>
      <x v="29"/>
    </i>
    <i>
      <x v="31"/>
    </i>
    <i>
      <x v="32"/>
    </i>
    <i>
      <x v="34"/>
    </i>
    <i>
      <x v="35"/>
    </i>
    <i>
      <x v="36"/>
    </i>
    <i>
      <x v="39"/>
    </i>
    <i>
      <x v="41"/>
    </i>
    <i>
      <x v="42"/>
    </i>
    <i>
      <x v="43"/>
    </i>
    <i>
      <x v="44"/>
    </i>
    <i>
      <x v="45"/>
    </i>
    <i>
      <x v="46"/>
    </i>
    <i>
      <x v="47"/>
    </i>
    <i>
      <x v="48"/>
    </i>
    <i>
      <x v="49"/>
    </i>
    <i>
      <x v="50"/>
    </i>
    <i>
      <x v="51"/>
    </i>
    <i>
      <x v="52"/>
    </i>
    <i>
      <x v="53"/>
    </i>
    <i>
      <x v="54"/>
    </i>
    <i>
      <x v="55"/>
    </i>
    <i>
      <x v="56"/>
    </i>
    <i>
      <x v="57"/>
    </i>
    <i>
      <x v="58"/>
    </i>
    <i>
      <x v="59"/>
    </i>
    <i>
      <x v="60"/>
    </i>
    <i>
      <x v="61"/>
    </i>
    <i>
      <x v="62"/>
    </i>
    <i>
      <x v="63"/>
    </i>
    <i>
      <x v="65"/>
    </i>
    <i>
      <x v="67"/>
    </i>
    <i>
      <x v="70"/>
    </i>
    <i>
      <x v="71"/>
    </i>
    <i>
      <x v="73"/>
    </i>
    <i>
      <x v="75"/>
    </i>
    <i>
      <x v="76"/>
    </i>
    <i>
      <x v="77"/>
    </i>
    <i>
      <x v="78"/>
    </i>
    <i>
      <x v="81"/>
    </i>
    <i t="grand">
      <x/>
    </i>
  </colItems>
  <pageFields count="1">
    <pageField fld="7" item="3" hier="0"/>
  </pageFields>
  <dataFields count="1">
    <dataField name="Sum of non_cwt_1st_mark_count" fld="32" baseField="0" baseItem="0"/>
  </dataFields>
  <pivotTableStyleInfo showRowHeaders="1" showColHeaders="1" showRowStripes="0" showColStripes="0" showLastColumn="1"/>
</pivotTableDefinition>
</file>

<file path=xl/pivotTables/pivotTable15.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C33" firstHeaderRow="0" firstDataRow="1" firstDataCol="1" rowPageCount="2" colPageCount="1"/>
  <pivotFields count="5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4">
        <item x="42"/>
        <item x="39"/>
        <item x="40"/>
        <item x="38"/>
        <item x="0"/>
        <item x="7"/>
        <item x="37"/>
        <item x="24"/>
        <item x="15"/>
        <item x="26"/>
        <item x="23"/>
        <item x="3"/>
        <item x="9"/>
        <item x="5"/>
        <item x="17"/>
        <item x="11"/>
        <item x="28"/>
        <item x="13"/>
        <item x="4"/>
        <item x="18"/>
        <item x="2"/>
        <item x="16"/>
        <item x="32"/>
        <item x="1"/>
        <item x="19"/>
        <item x="34"/>
        <item x="33"/>
        <item x="25"/>
        <item x="20"/>
        <item x="21"/>
        <item x="29"/>
        <item x="14"/>
        <item x="22"/>
        <item x="27"/>
        <item x="10"/>
        <item x="31"/>
        <item x="8"/>
        <item x="30"/>
        <item x="36"/>
        <item x="6"/>
        <item x="35"/>
        <item x="12"/>
        <item x="41"/>
        <item t="default"/>
      </items>
    </pivotField>
    <pivotField showAll="0"/>
    <pivotField showAll="0"/>
    <pivotField showAll="0"/>
    <pivotField showAll="0"/>
    <pivotField showAll="0"/>
    <pivotField axis="axisPage" multipleItemSelectionAllowed="1" showAll="0">
      <items count="7">
        <item h="1" x="4"/>
        <item h="1" x="2"/>
        <item h="1" x="1"/>
        <item x="3"/>
        <item h="1" x="5"/>
        <item h="1" x="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Page" multipleItemSelectionAllowed="1" showAll="0">
      <items count="56">
        <item h="1" x="44"/>
        <item h="1" x="38"/>
        <item h="1" x="52"/>
        <item h="1" x="12"/>
        <item h="1" x="4"/>
        <item h="1" x="26"/>
        <item h="1" x="18"/>
        <item h="1" x="39"/>
        <item h="1" x="25"/>
        <item h="1" x="30"/>
        <item h="1" x="47"/>
        <item h="1" x="48"/>
        <item h="1" x="0"/>
        <item h="1" x="41"/>
        <item h="1" x="9"/>
        <item h="1" x="24"/>
        <item h="1" x="10"/>
        <item h="1" x="17"/>
        <item h="1" x="33"/>
        <item h="1" x="42"/>
        <item h="1" x="15"/>
        <item h="1" x="6"/>
        <item h="1" x="36"/>
        <item h="1" x="34"/>
        <item h="1" x="43"/>
        <item h="1" x="14"/>
        <item h="1" x="3"/>
        <item h="1" x="35"/>
        <item h="1" x="32"/>
        <item h="1" x="31"/>
        <item h="1" x="27"/>
        <item h="1" x="23"/>
        <item h="1" x="37"/>
        <item h="1" x="20"/>
        <item h="1" x="22"/>
        <item x="7"/>
        <item h="1" x="29"/>
        <item h="1" x="5"/>
        <item h="1" x="16"/>
        <item h="1" x="28"/>
        <item h="1" x="8"/>
        <item h="1" x="53"/>
        <item h="1" x="54"/>
        <item h="1" x="1"/>
        <item h="1" x="11"/>
        <item h="1" x="21"/>
        <item h="1" x="19"/>
        <item h="1" x="13"/>
        <item h="1" x="2"/>
        <item h="1" x="50"/>
        <item h="1" x="51"/>
        <item h="1" x="40"/>
        <item h="1" x="49"/>
        <item h="1" x="45"/>
        <item h="1" x="46"/>
        <item t="default"/>
      </items>
    </pivotField>
    <pivotField showAll="0"/>
    <pivotField showAll="0"/>
    <pivotField showAll="0"/>
    <pivotField showAll="0"/>
    <pivotField showAll="0"/>
    <pivotField showAll="0"/>
  </pivotFields>
  <rowFields count="1">
    <field x="14"/>
  </rowFields>
  <rowItems count="29">
    <i>
      <x v="11"/>
    </i>
    <i>
      <x v="13"/>
    </i>
    <i>
      <x v="14"/>
    </i>
    <i>
      <x v="15"/>
    </i>
    <i>
      <x v="16"/>
    </i>
    <i>
      <x v="17"/>
    </i>
    <i>
      <x v="18"/>
    </i>
    <i>
      <x v="19"/>
    </i>
    <i>
      <x v="20"/>
    </i>
    <i>
      <x v="21"/>
    </i>
    <i>
      <x v="22"/>
    </i>
    <i>
      <x v="24"/>
    </i>
    <i>
      <x v="25"/>
    </i>
    <i>
      <x v="26"/>
    </i>
    <i>
      <x v="27"/>
    </i>
    <i>
      <x v="28"/>
    </i>
    <i>
      <x v="29"/>
    </i>
    <i>
      <x v="31"/>
    </i>
    <i>
      <x v="32"/>
    </i>
    <i>
      <x v="33"/>
    </i>
    <i>
      <x v="34"/>
    </i>
    <i>
      <x v="35"/>
    </i>
    <i>
      <x v="36"/>
    </i>
    <i>
      <x v="37"/>
    </i>
    <i>
      <x v="38"/>
    </i>
    <i>
      <x v="39"/>
    </i>
    <i>
      <x v="40"/>
    </i>
    <i>
      <x v="41"/>
    </i>
    <i t="grand">
      <x/>
    </i>
  </rowItems>
  <colFields count="1">
    <field x="-2"/>
  </colFields>
  <colItems count="2">
    <i>
      <x/>
    </i>
    <i i="1">
      <x v="1"/>
    </i>
  </colItems>
  <pageFields count="2">
    <pageField fld="43" hier="-1"/>
    <pageField fld="20" hier="-1"/>
  </pageFields>
  <dataFields count="2">
    <dataField name="Sum of cwt_1st_mark_count" fld="28" baseField="14" baseItem="0" numFmtId="3"/>
    <dataField name="Sum of non_cwt_2nd_mark_count" fld="34" baseField="14"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3" cacheId="8" dataPosition="0" applyNumberFormats="0" applyBorderFormats="0" applyFontFormats="0" applyPatternFormats="0" applyAlignmentFormats="0" applyWidthHeightFormats="1" dataCaption="Data" updatedVersion="4" minRefreshableVersion="3" showMemberPropertyTips="0" useAutoFormatting="1" rowGrandTotals="0" itemPrintTitles="1" createdVersion="4" indent="0" compact="0" compactData="0" gridDropZones="1">
  <location ref="A3:E215" firstHeaderRow="1" firstDataRow="2" firstDataCol="2" rowPageCount="1" colPageCount="1"/>
  <pivotFields count="26">
    <pivotField compact="0" outline="0" subtotalTop="0" showAll="0" includeNewItemsInFilter="1"/>
    <pivotField compact="0" outline="0" subtotalTop="0" showAll="0" includeNewItemsInFilter="1"/>
    <pivotField axis="axisRow" compact="0" outline="0" subtotalTop="0" showAll="0" includeNewItemsInFilter="1" sortType="ascending" rankBy="0" defaultSubtotal="0">
      <items count="32">
        <item x="31"/>
        <item x="30"/>
        <item x="29"/>
        <item x="28"/>
        <item x="27"/>
        <item x="26"/>
        <item x="25"/>
        <item x="24"/>
        <item x="23"/>
        <item x="22"/>
        <item x="21"/>
        <item x="20"/>
        <item x="19"/>
        <item x="18"/>
        <item x="17"/>
        <item x="16"/>
        <item x="15"/>
        <item x="14"/>
        <item x="13"/>
        <item x="12"/>
        <item x="11"/>
        <item x="10"/>
        <item x="9"/>
        <item x="8"/>
        <item x="7"/>
        <item x="6"/>
        <item x="5"/>
        <item x="4"/>
        <item x="3"/>
        <item x="2"/>
        <item x="0"/>
        <item h="1" x="1"/>
      </items>
    </pivotField>
    <pivotField axis="axisRow" compact="0" outline="0" subtotalTop="0" showAll="0" includeNewItemsInFilter="1" sortType="ascending">
      <items count="153">
        <item x="110"/>
        <item x="111"/>
        <item x="112"/>
        <item x="113"/>
        <item x="114"/>
        <item x="105"/>
        <item x="115"/>
        <item x="106"/>
        <item x="107"/>
        <item x="116"/>
        <item x="117"/>
        <item x="118"/>
        <item x="108"/>
        <item x="109"/>
        <item x="151"/>
        <item x="142"/>
        <item x="143"/>
        <item x="144"/>
        <item x="145"/>
        <item x="146"/>
        <item x="147"/>
        <item x="148"/>
        <item x="149"/>
        <item x="150"/>
        <item x="138"/>
        <item x="139"/>
        <item x="140"/>
        <item x="132"/>
        <item x="133"/>
        <item x="134"/>
        <item x="141"/>
        <item x="123"/>
        <item x="124"/>
        <item x="135"/>
        <item x="136"/>
        <item x="137"/>
        <item x="125"/>
        <item x="126"/>
        <item x="127"/>
        <item x="128"/>
        <item x="129"/>
        <item x="130"/>
        <item x="131"/>
        <item x="119"/>
        <item x="120"/>
        <item x="121"/>
        <item x="122"/>
        <item x="36"/>
        <item x="37"/>
        <item x="38"/>
        <item x="104"/>
        <item x="99"/>
        <item x="100"/>
        <item x="101"/>
        <item x="102"/>
        <item x="24"/>
        <item x="103"/>
        <item x="94"/>
        <item x="95"/>
        <item x="88"/>
        <item x="89"/>
        <item x="90"/>
        <item x="32"/>
        <item x="33"/>
        <item x="39"/>
        <item x="25"/>
        <item x="91"/>
        <item x="96"/>
        <item x="97"/>
        <item x="16"/>
        <item x="34"/>
        <item x="17"/>
        <item x="26"/>
        <item x="92"/>
        <item x="87"/>
        <item x="35"/>
        <item x="27"/>
        <item x="86"/>
        <item x="93"/>
        <item x="0"/>
        <item x="28"/>
        <item x="18"/>
        <item x="98"/>
        <item x="19"/>
        <item x="1"/>
        <item x="51"/>
        <item x="52"/>
        <item x="53"/>
        <item x="29"/>
        <item x="20"/>
        <item x="83"/>
        <item x="84"/>
        <item x="68"/>
        <item x="69"/>
        <item x="70"/>
        <item x="71"/>
        <item x="62"/>
        <item x="63"/>
        <item x="64"/>
        <item x="23"/>
        <item x="30"/>
        <item x="21"/>
        <item x="22"/>
        <item x="2"/>
        <item x="3"/>
        <item x="80"/>
        <item x="81"/>
        <item x="82"/>
        <item x="75"/>
        <item x="76"/>
        <item x="4"/>
        <item x="77"/>
        <item x="5"/>
        <item x="6"/>
        <item x="85"/>
        <item x="78"/>
        <item x="7"/>
        <item x="8"/>
        <item x="9"/>
        <item x="10"/>
        <item x="73"/>
        <item x="74"/>
        <item x="11"/>
        <item x="79"/>
        <item x="54"/>
        <item x="55"/>
        <item x="72"/>
        <item x="65"/>
        <item x="61"/>
        <item x="66"/>
        <item x="67"/>
        <item x="58"/>
        <item x="59"/>
        <item x="60"/>
        <item x="45"/>
        <item x="46"/>
        <item x="47"/>
        <item x="48"/>
        <item x="49"/>
        <item x="43"/>
        <item x="50"/>
        <item x="56"/>
        <item x="57"/>
        <item x="31"/>
        <item x="44"/>
        <item x="40"/>
        <item x="41"/>
        <item x="42"/>
        <item h="1" x="12"/>
        <item h="1" x="13"/>
        <item h="1" x="14"/>
        <item h="1" x="15"/>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h="1" x="1"/>
        <item x="0"/>
        <item h="1" x="2"/>
        <item t="default"/>
      </items>
    </pivotField>
    <pivotField dataField="1" compact="0" outline="0" subtotalTop="0" showAll="0" includeNewItemsInFilter="1"/>
  </pivotFields>
  <rowFields count="2">
    <field x="2"/>
    <field x="3"/>
  </rowFields>
  <rowItems count="211">
    <i>
      <x v="1"/>
      <x v="24"/>
    </i>
    <i r="1">
      <x v="25"/>
    </i>
    <i r="1">
      <x v="26"/>
    </i>
    <i>
      <x v="2"/>
      <x v="24"/>
    </i>
    <i r="1">
      <x v="25"/>
    </i>
    <i r="1">
      <x v="26"/>
    </i>
    <i>
      <x v="3"/>
      <x v="24"/>
    </i>
    <i r="1">
      <x v="25"/>
    </i>
    <i r="1">
      <x v="26"/>
    </i>
    <i r="1">
      <x v="27"/>
    </i>
    <i r="1">
      <x v="28"/>
    </i>
    <i r="1">
      <x v="29"/>
    </i>
    <i r="1">
      <x v="36"/>
    </i>
    <i>
      <x v="4"/>
      <x v="27"/>
    </i>
    <i r="1">
      <x v="28"/>
    </i>
    <i r="1">
      <x v="29"/>
    </i>
    <i r="1">
      <x v="36"/>
    </i>
    <i r="1">
      <x v="37"/>
    </i>
    <i r="1">
      <x v="39"/>
    </i>
    <i r="1">
      <x v="44"/>
    </i>
    <i r="1">
      <x v="46"/>
    </i>
    <i>
      <x v="5"/>
      <x v="6"/>
    </i>
    <i r="1">
      <x v="7"/>
    </i>
    <i r="1">
      <x v="36"/>
    </i>
    <i r="1">
      <x v="37"/>
    </i>
    <i r="1">
      <x v="39"/>
    </i>
    <i r="1">
      <x v="43"/>
    </i>
    <i r="1">
      <x v="44"/>
    </i>
    <i r="1">
      <x v="45"/>
    </i>
    <i r="1">
      <x v="46"/>
    </i>
    <i>
      <x v="6"/>
      <x v="6"/>
    </i>
    <i r="1">
      <x v="7"/>
    </i>
    <i r="1">
      <x v="8"/>
    </i>
    <i r="1">
      <x v="9"/>
    </i>
    <i r="1">
      <x v="43"/>
    </i>
    <i r="1">
      <x v="44"/>
    </i>
    <i r="1">
      <x v="45"/>
    </i>
    <i r="1">
      <x v="46"/>
    </i>
    <i r="1">
      <x v="51"/>
    </i>
    <i r="1">
      <x v="52"/>
    </i>
    <i r="1">
      <x v="53"/>
    </i>
    <i>
      <x v="7"/>
      <x v="7"/>
    </i>
    <i r="1">
      <x v="8"/>
    </i>
    <i r="1">
      <x v="51"/>
    </i>
    <i r="1">
      <x v="52"/>
    </i>
    <i r="1">
      <x v="53"/>
    </i>
    <i r="1">
      <x v="58"/>
    </i>
    <i>
      <x v="8"/>
      <x v="51"/>
    </i>
    <i r="1">
      <x v="52"/>
    </i>
    <i r="1">
      <x v="53"/>
    </i>
    <i r="1">
      <x v="58"/>
    </i>
    <i>
      <x v="9"/>
      <x v="58"/>
    </i>
    <i r="1">
      <x v="68"/>
    </i>
    <i r="1">
      <x v="77"/>
    </i>
    <i>
      <x v="10"/>
      <x v="77"/>
    </i>
    <i r="1">
      <x v="78"/>
    </i>
    <i>
      <x v="11"/>
      <x v="77"/>
    </i>
    <i r="1">
      <x v="90"/>
    </i>
    <i r="1">
      <x v="91"/>
    </i>
    <i r="1">
      <x v="105"/>
    </i>
    <i r="1">
      <x v="106"/>
    </i>
    <i>
      <x v="12"/>
      <x v="90"/>
    </i>
    <i r="1">
      <x v="91"/>
    </i>
    <i r="1">
      <x v="105"/>
    </i>
    <i r="1">
      <x v="106"/>
    </i>
    <i r="1">
      <x v="108"/>
    </i>
    <i r="1">
      <x v="109"/>
    </i>
    <i>
      <x v="13"/>
      <x v="105"/>
    </i>
    <i r="1">
      <x v="106"/>
    </i>
    <i r="1">
      <x v="108"/>
    </i>
    <i r="1">
      <x v="109"/>
    </i>
    <i r="1">
      <x v="120"/>
    </i>
    <i r="1">
      <x v="121"/>
    </i>
    <i>
      <x v="14"/>
      <x v="94"/>
    </i>
    <i r="1">
      <x v="95"/>
    </i>
    <i r="1">
      <x v="108"/>
    </i>
    <i r="1">
      <x v="109"/>
    </i>
    <i r="1">
      <x v="120"/>
    </i>
    <i r="1">
      <x v="121"/>
    </i>
    <i>
      <x v="15"/>
      <x v="94"/>
    </i>
    <i r="1">
      <x v="95"/>
    </i>
    <i r="1">
      <x v="96"/>
    </i>
    <i r="1">
      <x v="97"/>
    </i>
    <i r="1">
      <x v="98"/>
    </i>
    <i r="1">
      <x v="120"/>
    </i>
    <i r="1">
      <x v="121"/>
    </i>
    <i>
      <x v="16"/>
      <x v="94"/>
    </i>
    <i r="1">
      <x v="95"/>
    </i>
    <i r="1">
      <x v="96"/>
    </i>
    <i r="1">
      <x v="97"/>
    </i>
    <i r="1">
      <x v="98"/>
    </i>
    <i r="1">
      <x v="129"/>
    </i>
    <i>
      <x v="17"/>
      <x v="96"/>
    </i>
    <i r="1">
      <x v="97"/>
    </i>
    <i r="1">
      <x v="98"/>
    </i>
    <i r="1">
      <x v="127"/>
    </i>
    <i r="1">
      <x v="128"/>
    </i>
    <i r="1">
      <x v="129"/>
    </i>
    <i>
      <x v="18"/>
      <x v="128"/>
    </i>
    <i r="1">
      <x v="131"/>
    </i>
    <i r="1">
      <x v="132"/>
    </i>
    <i r="1">
      <x v="133"/>
    </i>
    <i r="1">
      <x v="141"/>
    </i>
    <i>
      <x v="19"/>
      <x v="131"/>
    </i>
    <i r="1">
      <x v="132"/>
    </i>
    <i r="1">
      <x v="133"/>
    </i>
    <i r="1">
      <x v="141"/>
    </i>
    <i r="1">
      <x v="142"/>
    </i>
    <i>
      <x v="20"/>
      <x v="85"/>
    </i>
    <i r="1">
      <x v="86"/>
    </i>
    <i r="1">
      <x v="87"/>
    </i>
    <i r="1">
      <x v="124"/>
    </i>
    <i r="1">
      <x v="125"/>
    </i>
    <i r="1">
      <x v="134"/>
    </i>
    <i r="1">
      <x v="135"/>
    </i>
    <i r="1">
      <x v="141"/>
    </i>
    <i r="1">
      <x v="142"/>
    </i>
    <i>
      <x v="21"/>
      <x v="134"/>
    </i>
    <i r="1">
      <x v="135"/>
    </i>
    <i r="1">
      <x v="136"/>
    </i>
    <i>
      <x v="22"/>
      <x v="134"/>
    </i>
    <i r="1">
      <x v="135"/>
    </i>
    <i r="1">
      <x v="136"/>
    </i>
    <i r="1">
      <x v="137"/>
    </i>
    <i r="1">
      <x v="138"/>
    </i>
    <i r="1">
      <x v="139"/>
    </i>
    <i r="1">
      <x v="140"/>
    </i>
    <i r="1">
      <x v="144"/>
    </i>
    <i r="1">
      <x v="145"/>
    </i>
    <i r="1">
      <x v="146"/>
    </i>
    <i r="1">
      <x v="147"/>
    </i>
    <i>
      <x v="23"/>
      <x v="48"/>
    </i>
    <i r="1">
      <x v="49"/>
    </i>
    <i r="1">
      <x v="139"/>
    </i>
    <i r="1">
      <x v="144"/>
    </i>
    <i r="1">
      <x v="145"/>
    </i>
    <i r="1">
      <x v="146"/>
    </i>
    <i r="1">
      <x v="147"/>
    </i>
    <i>
      <x v="24"/>
      <x v="47"/>
    </i>
    <i r="1">
      <x v="48"/>
    </i>
    <i r="1">
      <x v="49"/>
    </i>
    <i r="1">
      <x v="63"/>
    </i>
    <i r="1">
      <x v="145"/>
    </i>
    <i r="1">
      <x v="146"/>
    </i>
    <i r="1">
      <x v="147"/>
    </i>
    <i>
      <x v="25"/>
      <x v="47"/>
    </i>
    <i r="1">
      <x v="48"/>
    </i>
    <i r="1">
      <x v="49"/>
    </i>
    <i r="1">
      <x v="62"/>
    </i>
    <i r="1">
      <x v="63"/>
    </i>
    <i r="1">
      <x v="64"/>
    </i>
    <i r="1">
      <x v="70"/>
    </i>
    <i r="1">
      <x v="72"/>
    </i>
    <i r="1">
      <x v="75"/>
    </i>
    <i r="1">
      <x v="76"/>
    </i>
    <i>
      <x v="26"/>
      <x v="62"/>
    </i>
    <i r="1">
      <x v="63"/>
    </i>
    <i r="1">
      <x v="70"/>
    </i>
    <i r="1">
      <x v="72"/>
    </i>
    <i r="1">
      <x v="75"/>
    </i>
    <i r="1">
      <x v="76"/>
    </i>
    <i r="1">
      <x v="99"/>
    </i>
    <i>
      <x v="27"/>
      <x v="55"/>
    </i>
    <i r="1">
      <x v="65"/>
    </i>
    <i r="1">
      <x v="71"/>
    </i>
    <i r="1">
      <x v="72"/>
    </i>
    <i r="1">
      <x v="76"/>
    </i>
    <i r="1">
      <x v="80"/>
    </i>
    <i r="1">
      <x v="88"/>
    </i>
    <i r="1">
      <x v="99"/>
    </i>
    <i r="1">
      <x v="100"/>
    </i>
    <i r="1">
      <x v="101"/>
    </i>
    <i r="1">
      <x v="143"/>
    </i>
    <i>
      <x v="28"/>
      <x v="69"/>
    </i>
    <i r="1">
      <x v="71"/>
    </i>
    <i r="1">
      <x v="81"/>
    </i>
    <i r="1">
      <x v="83"/>
    </i>
    <i r="1">
      <x v="99"/>
    </i>
    <i r="1">
      <x v="101"/>
    </i>
    <i r="1">
      <x v="102"/>
    </i>
    <i r="1">
      <x v="103"/>
    </i>
    <i r="1">
      <x v="104"/>
    </i>
    <i r="1">
      <x v="110"/>
    </i>
    <i r="1">
      <x v="116"/>
    </i>
    <i r="1">
      <x v="117"/>
    </i>
    <i>
      <x v="29"/>
      <x v="69"/>
    </i>
    <i r="1">
      <x v="71"/>
    </i>
    <i r="1">
      <x v="81"/>
    </i>
    <i r="1">
      <x v="83"/>
    </i>
    <i r="1">
      <x v="89"/>
    </i>
    <i r="1">
      <x v="101"/>
    </i>
    <i r="1">
      <x v="102"/>
    </i>
    <i r="1">
      <x v="103"/>
    </i>
    <i r="1">
      <x v="104"/>
    </i>
    <i r="1">
      <x v="110"/>
    </i>
    <i r="1">
      <x v="112"/>
    </i>
    <i r="1">
      <x v="113"/>
    </i>
    <i r="1">
      <x v="116"/>
    </i>
    <i r="1">
      <x v="117"/>
    </i>
    <i>
      <x v="30"/>
      <x v="79"/>
    </i>
    <i r="1">
      <x v="84"/>
    </i>
    <i r="1">
      <x v="103"/>
    </i>
    <i r="1">
      <x v="104"/>
    </i>
    <i r="1">
      <x v="110"/>
    </i>
    <i r="1">
      <x v="112"/>
    </i>
    <i r="1">
      <x v="113"/>
    </i>
    <i r="1">
      <x v="116"/>
    </i>
    <i r="1">
      <x v="117"/>
    </i>
    <i r="1">
      <x v="118"/>
    </i>
    <i r="1">
      <x v="119"/>
    </i>
    <i r="1">
      <x v="122"/>
    </i>
  </rowItems>
  <colFields count="1">
    <field x="-2"/>
  </colFields>
  <colItems count="3">
    <i>
      <x/>
    </i>
    <i i="1">
      <x v="1"/>
    </i>
    <i i="2">
      <x v="2"/>
    </i>
  </colItems>
  <pageFields count="1">
    <pageField fld="24" hier="0"/>
  </pageFields>
  <dataFields count="3">
    <dataField name="Average of Age" fld="25" subtotal="average" baseField="0" baseItem="0"/>
    <dataField name="Sum of Number Observed" fld="10" baseField="0" baseItem="0"/>
    <dataField name="Sum of Number Estimated (adj for no data and lost pin)" fld="15" baseField="3" baseItem="27" numFmtId="2"/>
  </dataFields>
  <formats count="2">
    <format dxfId="1">
      <pivotArea outline="0" fieldPosition="0"/>
    </format>
    <format dxfId="0">
      <pivotArea outline="0" fieldPosition="0">
        <references count="1">
          <reference field="4294967294" count="1">
            <x v="2"/>
          </reference>
        </references>
      </pivotArea>
    </format>
  </formats>
  <pivotTableStyleInfo showRowHeaders="1" showColHeaders="1" showRowStripes="0" showColStripes="0" showLastColumn="1"/>
</pivotTableDefinition>
</file>

<file path=xl/pivotTables/pivotTable17.xml><?xml version="1.0" encoding="utf-8"?>
<pivotTableDefinition xmlns="http://schemas.openxmlformats.org/spreadsheetml/2006/main" name="PivotTable7" cacheId="8" dataPosition="0" applyNumberFormats="0" applyBorderFormats="0" applyFontFormats="0" applyPatternFormats="0" applyAlignmentFormats="0" applyWidthHeightFormats="1" dataCaption="Data" updatedVersion="4" minRefreshableVersion="3" showMemberPropertyTips="0" useAutoFormatting="1" rowGrandTotals="0" itemPrintTitles="1" createdVersion="4" indent="0" compact="0" compactData="0" gridDropZones="1">
  <location ref="R3:S34" firstHeaderRow="2" firstDataRow="2" firstDataCol="1" rowPageCount="1" colPageCount="1"/>
  <pivotFields count="26">
    <pivotField compact="0" outline="0" subtotalTop="0" showAll="0" includeNewItemsInFilter="1"/>
    <pivotField axis="axisRow" compact="0" outline="0" subtotalTop="0" showAll="0" includeNewItemsInFilter="1">
      <items count="33">
        <item x="31"/>
        <item x="30"/>
        <item x="29"/>
        <item x="28"/>
        <item x="27"/>
        <item x="26"/>
        <item x="24"/>
        <item x="25"/>
        <item x="23"/>
        <item x="22"/>
        <item x="21"/>
        <item x="20"/>
        <item x="19"/>
        <item x="18"/>
        <item x="17"/>
        <item x="16"/>
        <item x="15"/>
        <item x="14"/>
        <item x="13"/>
        <item x="12"/>
        <item x="11"/>
        <item x="10"/>
        <item x="9"/>
        <item x="8"/>
        <item x="7"/>
        <item x="3"/>
        <item x="4"/>
        <item x="6"/>
        <item x="5"/>
        <item x="1"/>
        <item x="0"/>
        <item x="2"/>
        <item t="default"/>
      </items>
    </pivotField>
    <pivotField compact="0" outline="0" subtotalTop="0" showAll="0" includeNewItemsInFilter="1" sortType="ascending" defaultSubtotal="0"/>
    <pivotField compact="0" outline="0" subtotalTop="0" showAll="0" includeNewItemsInFilter="1" sortType="ascending"/>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h="1" x="1"/>
        <item x="0"/>
        <item h="1" x="2"/>
        <item t="default"/>
      </items>
    </pivotField>
    <pivotField compact="0" outline="0" subtotalTop="0" showAll="0" includeNewItemsInFilter="1"/>
  </pivotFields>
  <rowFields count="1">
    <field x="1"/>
  </rowFields>
  <rowItems count="30">
    <i>
      <x/>
    </i>
    <i>
      <x v="1"/>
    </i>
    <i>
      <x v="2"/>
    </i>
    <i>
      <x v="3"/>
    </i>
    <i>
      <x v="4"/>
    </i>
    <i>
      <x v="5"/>
    </i>
    <i>
      <x v="6"/>
    </i>
    <i>
      <x v="7"/>
    </i>
    <i>
      <x v="8"/>
    </i>
    <i>
      <x v="9"/>
    </i>
    <i>
      <x v="10"/>
    </i>
    <i>
      <x v="11"/>
    </i>
    <i>
      <x v="12"/>
    </i>
    <i>
      <x v="13"/>
    </i>
    <i>
      <x v="14"/>
    </i>
    <i>
      <x v="15"/>
    </i>
    <i>
      <x v="16"/>
    </i>
    <i>
      <x v="17"/>
    </i>
    <i>
      <x v="18"/>
    </i>
    <i>
      <x v="19"/>
    </i>
    <i>
      <x v="20"/>
    </i>
    <i>
      <x v="21"/>
    </i>
    <i>
      <x v="22"/>
    </i>
    <i>
      <x v="23"/>
    </i>
    <i>
      <x v="24"/>
    </i>
    <i>
      <x v="27"/>
    </i>
    <i>
      <x v="28"/>
    </i>
    <i>
      <x v="29"/>
    </i>
    <i>
      <x v="30"/>
    </i>
    <i>
      <x v="31"/>
    </i>
  </rowItems>
  <colItems count="1">
    <i/>
  </colItems>
  <pageFields count="1">
    <pageField fld="24" hier="0"/>
  </pageFields>
  <dataFields count="1">
    <dataField name="Sum of Number Observed" fld="10" baseField="0" baseItem="0"/>
  </dataFields>
  <formats count="1">
    <format dxfId="2">
      <pivotArea outline="0" fieldPosition="0"/>
    </format>
  </formats>
  <pivotTableStyleInfo showRowHeaders="1" showColHeaders="1" showRowStripes="0" showColStripes="0" showLastColumn="1"/>
</pivotTableDefinition>
</file>

<file path=xl/pivotTables/pivotTable18.xml><?xml version="1.0" encoding="utf-8"?>
<pivotTableDefinition xmlns="http://schemas.openxmlformats.org/spreadsheetml/2006/main" name="PivotTable5" cacheId="4" dataOnRows="1" applyNumberFormats="0" applyBorderFormats="0" applyFontFormats="0" applyPatternFormats="0" applyAlignmentFormats="0" applyWidthHeightFormats="1" dataCaption="Data" updatedVersion="4" minRefreshableVersion="3" showMemberPropertyTips="0" useAutoFormatting="1" itemPrintTitles="1" createdVersion="4" indent="0" compact="0" compactData="0" gridDropZones="1">
  <location ref="O1:P28" firstHeaderRow="2" firstDataRow="2" firstDataCol="1"/>
  <pivotFields count="5">
    <pivotField axis="axisRow" compact="0" outline="0" subtotalTop="0" showAll="0" includeNewItemsInFilter="1">
      <items count="26">
        <item x="0"/>
        <item x="1"/>
        <item x="2"/>
        <item x="3"/>
        <item x="4"/>
        <item x="5"/>
        <item x="6"/>
        <item x="7"/>
        <item x="8"/>
        <item x="9"/>
        <item x="10"/>
        <item x="11"/>
        <item x="12"/>
        <item x="13"/>
        <item x="14"/>
        <item x="15"/>
        <item x="16"/>
        <item x="17"/>
        <item x="18"/>
        <item x="19"/>
        <item x="20"/>
        <item x="21"/>
        <item x="22"/>
        <item x="23"/>
        <item x="24"/>
        <item t="default"/>
      </items>
    </pivotField>
    <pivotField compact="0" outline="0" subtotalTop="0" showAll="0" includeNewItemsInFilter="1"/>
    <pivotField compact="0" numFmtId="1" outline="0" subtotalTop="0" showAll="0" includeNewItemsInFilter="1"/>
    <pivotField compact="0" numFmtId="1" outline="0" subtotalTop="0" showAll="0" includeNewItemsInFilter="1"/>
    <pivotField dataField="1" compact="0" numFmtId="2" outline="0" subtotalTop="0" showAll="0" includeNewItemsInFilter="1"/>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Sum of Sum of Number Estimated (adj for no data)" fld="4" baseField="0" baseItem="0" numFmtId="2"/>
  </dataFields>
  <formats count="6">
    <format dxfId="8">
      <pivotArea outline="0" fieldPosition="0"/>
    </format>
    <format dxfId="7">
      <pivotArea outline="0" fieldPosition="0">
        <references count="1">
          <reference field="0" count="1" selected="0">
            <x v="10"/>
          </reference>
        </references>
      </pivotArea>
    </format>
    <format dxfId="6">
      <pivotArea outline="0" fieldPosition="0">
        <references count="1">
          <reference field="0" count="1" selected="0">
            <x v="22"/>
          </reference>
        </references>
      </pivotArea>
    </format>
    <format dxfId="5">
      <pivotArea outline="0" fieldPosition="0">
        <references count="1">
          <reference field="0" count="1" selected="0">
            <x v="23"/>
          </reference>
        </references>
      </pivotArea>
    </format>
    <format dxfId="4">
      <pivotArea outline="0" fieldPosition="0">
        <references count="1">
          <reference field="0" count="1" selected="0">
            <x v="2"/>
          </reference>
        </references>
      </pivotArea>
    </format>
    <format dxfId="3">
      <pivotArea outline="0" collapsedLevelsAreSubtotals="1" fieldPosition="0">
        <references count="1">
          <reference field="0" count="1" selected="0">
            <x v="14"/>
          </reference>
        </references>
      </pivotArea>
    </format>
  </formats>
  <pivotTableStyleInfo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pivotTable" Target="../pivotTables/pivotTable15.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4"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76"/>
  <sheetViews>
    <sheetView zoomScale="75" workbookViewId="0">
      <pane ySplit="7" topLeftCell="A8" activePane="bottomLeft" state="frozen"/>
      <selection pane="bottomLeft" activeCell="N39" sqref="N39"/>
    </sheetView>
  </sheetViews>
  <sheetFormatPr defaultRowHeight="12.75" x14ac:dyDescent="0.2"/>
  <cols>
    <col min="3" max="3" width="9.140625" style="75"/>
    <col min="5" max="5" width="12.28515625" bestFit="1" customWidth="1"/>
    <col min="10" max="10" width="16" bestFit="1" customWidth="1"/>
    <col min="11" max="11" width="34.42578125" bestFit="1" customWidth="1"/>
    <col min="16" max="16" width="26" bestFit="1" customWidth="1"/>
  </cols>
  <sheetData>
    <row r="1" spans="1:17" x14ac:dyDescent="0.2">
      <c r="A1" s="8" t="s">
        <v>172</v>
      </c>
      <c r="C1"/>
    </row>
    <row r="2" spans="1:17" x14ac:dyDescent="0.2">
      <c r="A2" s="8" t="s">
        <v>173</v>
      </c>
      <c r="C2"/>
    </row>
    <row r="3" spans="1:17" x14ac:dyDescent="0.2">
      <c r="A3" s="8" t="s">
        <v>174</v>
      </c>
      <c r="C3"/>
    </row>
    <row r="4" spans="1:17" x14ac:dyDescent="0.2">
      <c r="A4" s="8" t="s">
        <v>175</v>
      </c>
      <c r="C4"/>
    </row>
    <row r="5" spans="1:17" x14ac:dyDescent="0.2">
      <c r="A5" s="8" t="s">
        <v>176</v>
      </c>
      <c r="C5"/>
    </row>
    <row r="6" spans="1:17" x14ac:dyDescent="0.2">
      <c r="C6"/>
    </row>
    <row r="7" spans="1:17" x14ac:dyDescent="0.2">
      <c r="A7" s="8" t="s">
        <v>1719</v>
      </c>
      <c r="B7" s="8" t="s">
        <v>1720</v>
      </c>
      <c r="C7" s="8" t="s">
        <v>1721</v>
      </c>
      <c r="D7" s="8" t="s">
        <v>1722</v>
      </c>
      <c r="E7" s="8" t="s">
        <v>1723</v>
      </c>
      <c r="F7" s="8" t="s">
        <v>1720</v>
      </c>
      <c r="G7" s="8" t="s">
        <v>177</v>
      </c>
      <c r="H7" s="8" t="s">
        <v>5047</v>
      </c>
      <c r="I7" t="s">
        <v>3131</v>
      </c>
      <c r="J7" t="s">
        <v>3132</v>
      </c>
      <c r="K7" t="s">
        <v>3133</v>
      </c>
      <c r="L7" t="s">
        <v>3134</v>
      </c>
      <c r="M7" t="s">
        <v>3135</v>
      </c>
      <c r="N7" t="s">
        <v>3136</v>
      </c>
      <c r="O7" t="s">
        <v>3137</v>
      </c>
      <c r="P7" t="s">
        <v>178</v>
      </c>
    </row>
    <row r="8" spans="1:17" ht="15" x14ac:dyDescent="0.25">
      <c r="A8" s="246" t="s">
        <v>179</v>
      </c>
      <c r="B8" s="246">
        <v>1975</v>
      </c>
      <c r="C8" s="247" t="s">
        <v>5250</v>
      </c>
      <c r="D8" s="246" t="s">
        <v>4843</v>
      </c>
      <c r="E8" s="201" t="s">
        <v>1726</v>
      </c>
      <c r="F8" s="248">
        <f t="shared" ref="F8:F71" si="0">+B8</f>
        <v>1975</v>
      </c>
      <c r="G8" s="248" t="s">
        <v>181</v>
      </c>
      <c r="H8" s="248" t="s">
        <v>179</v>
      </c>
      <c r="I8" t="s">
        <v>179</v>
      </c>
      <c r="J8" t="s">
        <v>3166</v>
      </c>
      <c r="K8" t="s">
        <v>3167</v>
      </c>
      <c r="L8">
        <v>2</v>
      </c>
      <c r="M8" t="s">
        <v>3152</v>
      </c>
      <c r="N8">
        <v>2</v>
      </c>
      <c r="O8">
        <v>6</v>
      </c>
      <c r="P8" t="s">
        <v>182</v>
      </c>
    </row>
    <row r="9" spans="1:17" ht="15" x14ac:dyDescent="0.25">
      <c r="A9" s="246" t="s">
        <v>179</v>
      </c>
      <c r="B9" s="246">
        <v>1976</v>
      </c>
      <c r="C9" s="247" t="s">
        <v>5251</v>
      </c>
      <c r="D9" s="246" t="s">
        <v>4843</v>
      </c>
      <c r="E9" s="201" t="s">
        <v>1726</v>
      </c>
      <c r="F9" s="248">
        <f t="shared" si="0"/>
        <v>1976</v>
      </c>
      <c r="G9" s="248" t="s">
        <v>181</v>
      </c>
      <c r="H9" s="248" t="s">
        <v>179</v>
      </c>
      <c r="I9" s="13" t="s">
        <v>1724</v>
      </c>
      <c r="J9" s="13" t="s">
        <v>3138</v>
      </c>
      <c r="K9" s="13" t="s">
        <v>3139</v>
      </c>
      <c r="L9" s="13">
        <v>3</v>
      </c>
      <c r="M9" s="13" t="s">
        <v>3140</v>
      </c>
      <c r="N9" s="13">
        <v>2</v>
      </c>
      <c r="O9" s="13">
        <v>5</v>
      </c>
      <c r="P9" t="s">
        <v>3141</v>
      </c>
    </row>
    <row r="10" spans="1:17" ht="15" x14ac:dyDescent="0.25">
      <c r="A10" s="246" t="s">
        <v>179</v>
      </c>
      <c r="B10" s="246">
        <v>1976</v>
      </c>
      <c r="C10" s="247" t="s">
        <v>5252</v>
      </c>
      <c r="D10" s="246" t="s">
        <v>4843</v>
      </c>
      <c r="E10" s="201" t="s">
        <v>1726</v>
      </c>
      <c r="F10" s="248">
        <f t="shared" si="0"/>
        <v>1976</v>
      </c>
      <c r="G10" s="248" t="s">
        <v>181</v>
      </c>
      <c r="H10" s="248" t="s">
        <v>179</v>
      </c>
      <c r="I10" s="13" t="s">
        <v>185</v>
      </c>
      <c r="J10" s="13" t="s">
        <v>186</v>
      </c>
      <c r="K10" s="13" t="s">
        <v>187</v>
      </c>
      <c r="L10" s="13">
        <v>3</v>
      </c>
      <c r="M10" s="13" t="s">
        <v>3140</v>
      </c>
      <c r="N10" s="13">
        <v>2</v>
      </c>
      <c r="O10" s="13">
        <v>5</v>
      </c>
      <c r="P10" t="s">
        <v>3141</v>
      </c>
      <c r="Q10" t="s">
        <v>188</v>
      </c>
    </row>
    <row r="11" spans="1:17" ht="15" x14ac:dyDescent="0.25">
      <c r="A11" s="246" t="s">
        <v>179</v>
      </c>
      <c r="B11" s="246">
        <v>1976</v>
      </c>
      <c r="C11" s="247" t="s">
        <v>5253</v>
      </c>
      <c r="D11" s="246" t="s">
        <v>4843</v>
      </c>
      <c r="E11" s="201" t="s">
        <v>1726</v>
      </c>
      <c r="F11" s="248">
        <f t="shared" si="0"/>
        <v>1976</v>
      </c>
      <c r="G11" s="248" t="s">
        <v>181</v>
      </c>
      <c r="H11" s="248" t="s">
        <v>179</v>
      </c>
      <c r="I11" s="13" t="s">
        <v>190</v>
      </c>
      <c r="J11" s="13" t="s">
        <v>191</v>
      </c>
      <c r="K11" t="s">
        <v>192</v>
      </c>
      <c r="L11" s="13">
        <v>3</v>
      </c>
      <c r="M11" s="13" t="s">
        <v>3140</v>
      </c>
      <c r="N11" s="13">
        <v>2</v>
      </c>
      <c r="O11" s="13">
        <v>5</v>
      </c>
      <c r="P11" t="s">
        <v>3144</v>
      </c>
    </row>
    <row r="12" spans="1:17" ht="15" x14ac:dyDescent="0.25">
      <c r="A12" s="246" t="s">
        <v>179</v>
      </c>
      <c r="B12" s="246">
        <v>1977</v>
      </c>
      <c r="C12" s="247" t="s">
        <v>5254</v>
      </c>
      <c r="D12" s="246" t="s">
        <v>4843</v>
      </c>
      <c r="E12" s="201" t="s">
        <v>1726</v>
      </c>
      <c r="F12" s="248">
        <f t="shared" si="0"/>
        <v>1977</v>
      </c>
      <c r="G12" s="248" t="s">
        <v>181</v>
      </c>
      <c r="H12" s="248" t="s">
        <v>179</v>
      </c>
      <c r="I12" s="13" t="s">
        <v>1951</v>
      </c>
      <c r="J12" s="13" t="s">
        <v>3142</v>
      </c>
      <c r="K12" s="13" t="s">
        <v>3143</v>
      </c>
      <c r="L12" s="13">
        <v>3</v>
      </c>
      <c r="M12" s="13" t="s">
        <v>3140</v>
      </c>
      <c r="N12" s="13">
        <v>2</v>
      </c>
      <c r="O12" s="13">
        <v>5</v>
      </c>
      <c r="P12" t="s">
        <v>3141</v>
      </c>
    </row>
    <row r="13" spans="1:17" ht="15" x14ac:dyDescent="0.25">
      <c r="A13" s="246" t="s">
        <v>179</v>
      </c>
      <c r="B13" s="246">
        <v>1977</v>
      </c>
      <c r="C13" s="247" t="s">
        <v>5255</v>
      </c>
      <c r="D13" s="246" t="s">
        <v>4843</v>
      </c>
      <c r="E13" s="201" t="s">
        <v>1726</v>
      </c>
      <c r="F13" s="248">
        <f t="shared" si="0"/>
        <v>1977</v>
      </c>
      <c r="G13" s="248" t="s">
        <v>181</v>
      </c>
      <c r="H13" s="248" t="s">
        <v>179</v>
      </c>
      <c r="I13" s="13" t="s">
        <v>195</v>
      </c>
      <c r="J13" s="13" t="s">
        <v>196</v>
      </c>
      <c r="K13" s="13" t="s">
        <v>197</v>
      </c>
      <c r="L13" s="13">
        <v>1</v>
      </c>
      <c r="M13" s="13" t="s">
        <v>3149</v>
      </c>
      <c r="N13" s="13">
        <v>3</v>
      </c>
      <c r="O13" s="13">
        <v>6</v>
      </c>
      <c r="P13" t="s">
        <v>3165</v>
      </c>
      <c r="Q13" t="s">
        <v>188</v>
      </c>
    </row>
    <row r="14" spans="1:17" ht="15" x14ac:dyDescent="0.25">
      <c r="A14" s="246" t="s">
        <v>179</v>
      </c>
      <c r="B14" s="246">
        <v>1977</v>
      </c>
      <c r="C14" s="247" t="s">
        <v>5256</v>
      </c>
      <c r="D14" s="246" t="s">
        <v>4843</v>
      </c>
      <c r="E14" s="201" t="s">
        <v>1726</v>
      </c>
      <c r="F14" s="248">
        <f t="shared" si="0"/>
        <v>1977</v>
      </c>
      <c r="G14" s="248" t="s">
        <v>181</v>
      </c>
      <c r="H14" s="248" t="s">
        <v>179</v>
      </c>
      <c r="I14" s="13" t="s">
        <v>2034</v>
      </c>
      <c r="J14" s="13" t="s">
        <v>3145</v>
      </c>
      <c r="K14" s="13" t="s">
        <v>3146</v>
      </c>
      <c r="L14" s="13">
        <v>3</v>
      </c>
      <c r="M14" s="13" t="s">
        <v>3140</v>
      </c>
      <c r="N14" s="13">
        <v>2</v>
      </c>
      <c r="O14" s="13">
        <v>5</v>
      </c>
      <c r="P14" t="s">
        <v>3165</v>
      </c>
    </row>
    <row r="15" spans="1:17" ht="15" x14ac:dyDescent="0.25">
      <c r="A15" s="246" t="s">
        <v>179</v>
      </c>
      <c r="B15" s="246">
        <v>1978</v>
      </c>
      <c r="C15" s="247" t="s">
        <v>5257</v>
      </c>
      <c r="D15" s="246" t="s">
        <v>4843</v>
      </c>
      <c r="E15" s="201" t="s">
        <v>1726</v>
      </c>
      <c r="F15" s="248">
        <f t="shared" si="0"/>
        <v>1978</v>
      </c>
      <c r="G15" s="248" t="s">
        <v>181</v>
      </c>
      <c r="H15" s="248" t="s">
        <v>179</v>
      </c>
      <c r="I15" s="13" t="s">
        <v>2149</v>
      </c>
      <c r="J15" s="13" t="s">
        <v>3147</v>
      </c>
      <c r="K15" s="13" t="s">
        <v>3148</v>
      </c>
      <c r="L15" s="13">
        <v>1</v>
      </c>
      <c r="M15" s="13" t="s">
        <v>3149</v>
      </c>
      <c r="N15" s="13">
        <v>3</v>
      </c>
      <c r="O15" s="13">
        <v>6</v>
      </c>
      <c r="P15" t="s">
        <v>3141</v>
      </c>
    </row>
    <row r="16" spans="1:17" ht="15" x14ac:dyDescent="0.25">
      <c r="A16" s="246" t="s">
        <v>179</v>
      </c>
      <c r="B16" s="246">
        <v>1986</v>
      </c>
      <c r="C16" s="247" t="s">
        <v>3036</v>
      </c>
      <c r="D16" s="246" t="s">
        <v>4843</v>
      </c>
      <c r="E16" s="201" t="s">
        <v>1726</v>
      </c>
      <c r="F16" s="248">
        <f t="shared" si="0"/>
        <v>1986</v>
      </c>
      <c r="G16" s="248" t="s">
        <v>181</v>
      </c>
      <c r="H16" s="248" t="s">
        <v>179</v>
      </c>
      <c r="I16" s="13" t="s">
        <v>2180</v>
      </c>
      <c r="J16" s="13" t="s">
        <v>3150</v>
      </c>
      <c r="K16" s="13" t="s">
        <v>3151</v>
      </c>
      <c r="L16" s="13">
        <v>2</v>
      </c>
      <c r="M16" s="13" t="s">
        <v>3152</v>
      </c>
      <c r="N16" s="13">
        <v>2</v>
      </c>
      <c r="O16" s="13">
        <v>6</v>
      </c>
      <c r="P16" t="s">
        <v>182</v>
      </c>
    </row>
    <row r="17" spans="1:17" ht="15" x14ac:dyDescent="0.25">
      <c r="A17" s="246" t="s">
        <v>179</v>
      </c>
      <c r="B17" s="246">
        <v>1986</v>
      </c>
      <c r="C17" s="247" t="s">
        <v>3037</v>
      </c>
      <c r="D17" s="246" t="s">
        <v>4843</v>
      </c>
      <c r="E17" s="201" t="s">
        <v>1726</v>
      </c>
      <c r="F17" s="248">
        <f t="shared" si="0"/>
        <v>1986</v>
      </c>
      <c r="G17" s="248" t="s">
        <v>181</v>
      </c>
      <c r="H17" s="248" t="s">
        <v>179</v>
      </c>
      <c r="I17" s="13" t="s">
        <v>202</v>
      </c>
      <c r="J17" s="13" t="s">
        <v>203</v>
      </c>
      <c r="K17" s="13" t="s">
        <v>204</v>
      </c>
      <c r="L17" s="13">
        <v>1</v>
      </c>
      <c r="M17" s="13" t="s">
        <v>3149</v>
      </c>
      <c r="N17" s="13">
        <v>3</v>
      </c>
      <c r="O17" s="13">
        <v>6</v>
      </c>
      <c r="P17" t="s">
        <v>205</v>
      </c>
      <c r="Q17" t="s">
        <v>188</v>
      </c>
    </row>
    <row r="18" spans="1:17" ht="15" x14ac:dyDescent="0.25">
      <c r="A18" s="246" t="s">
        <v>179</v>
      </c>
      <c r="B18" s="246">
        <v>1986</v>
      </c>
      <c r="C18" s="247" t="s">
        <v>3038</v>
      </c>
      <c r="D18" s="246" t="s">
        <v>4843</v>
      </c>
      <c r="E18" s="201" t="s">
        <v>1726</v>
      </c>
      <c r="F18" s="248">
        <f t="shared" si="0"/>
        <v>1986</v>
      </c>
      <c r="G18" s="248" t="s">
        <v>181</v>
      </c>
      <c r="H18" s="248" t="s">
        <v>179</v>
      </c>
      <c r="I18" s="13" t="s">
        <v>2337</v>
      </c>
      <c r="J18" s="13" t="s">
        <v>3153</v>
      </c>
      <c r="K18" s="13" t="s">
        <v>3154</v>
      </c>
      <c r="L18" s="13">
        <v>3</v>
      </c>
      <c r="M18" s="13" t="s">
        <v>3140</v>
      </c>
      <c r="N18" s="13">
        <v>2</v>
      </c>
      <c r="O18" s="13">
        <v>5</v>
      </c>
      <c r="P18" t="s">
        <v>3141</v>
      </c>
    </row>
    <row r="19" spans="1:17" ht="15" x14ac:dyDescent="0.25">
      <c r="A19" s="246" t="s">
        <v>179</v>
      </c>
      <c r="B19" s="246">
        <v>1986</v>
      </c>
      <c r="C19" s="247" t="s">
        <v>3039</v>
      </c>
      <c r="D19" s="246" t="s">
        <v>4843</v>
      </c>
      <c r="E19" s="201" t="s">
        <v>1726</v>
      </c>
      <c r="F19" s="248">
        <f t="shared" si="0"/>
        <v>1986</v>
      </c>
      <c r="G19" s="248" t="s">
        <v>181</v>
      </c>
      <c r="H19" s="248" t="s">
        <v>179</v>
      </c>
      <c r="I19" s="13" t="s">
        <v>2405</v>
      </c>
      <c r="J19" s="13" t="s">
        <v>3155</v>
      </c>
      <c r="K19" s="13" t="s">
        <v>3156</v>
      </c>
      <c r="L19" s="13">
        <v>1</v>
      </c>
      <c r="M19" s="13" t="s">
        <v>3149</v>
      </c>
      <c r="N19" s="13">
        <v>2</v>
      </c>
      <c r="O19" s="13">
        <v>5</v>
      </c>
      <c r="P19" t="s">
        <v>3165</v>
      </c>
    </row>
    <row r="20" spans="1:17" ht="15" x14ac:dyDescent="0.25">
      <c r="A20" s="246" t="s">
        <v>179</v>
      </c>
      <c r="B20" s="246">
        <v>1986</v>
      </c>
      <c r="C20" s="247" t="s">
        <v>3040</v>
      </c>
      <c r="D20" s="246" t="s">
        <v>4843</v>
      </c>
      <c r="E20" s="201" t="s">
        <v>1726</v>
      </c>
      <c r="F20" s="248">
        <f t="shared" si="0"/>
        <v>1986</v>
      </c>
      <c r="G20" s="248" t="s">
        <v>181</v>
      </c>
      <c r="H20" s="248" t="s">
        <v>179</v>
      </c>
      <c r="I20" s="13" t="s">
        <v>2407</v>
      </c>
      <c r="J20" s="13" t="s">
        <v>3157</v>
      </c>
      <c r="K20" s="13" t="s">
        <v>3158</v>
      </c>
      <c r="L20" s="13">
        <v>2</v>
      </c>
      <c r="M20" s="13" t="s">
        <v>3152</v>
      </c>
      <c r="N20" s="13">
        <v>2</v>
      </c>
      <c r="O20" s="13">
        <v>5</v>
      </c>
      <c r="P20" t="s">
        <v>209</v>
      </c>
    </row>
    <row r="21" spans="1:17" ht="15" x14ac:dyDescent="0.25">
      <c r="A21" s="246" t="s">
        <v>179</v>
      </c>
      <c r="B21" s="246">
        <v>1986</v>
      </c>
      <c r="C21" s="247" t="s">
        <v>3041</v>
      </c>
      <c r="D21" s="246" t="s">
        <v>4843</v>
      </c>
      <c r="E21" s="201" t="s">
        <v>1726</v>
      </c>
      <c r="F21" s="248">
        <f t="shared" si="0"/>
        <v>1986</v>
      </c>
      <c r="G21" s="248" t="s">
        <v>181</v>
      </c>
      <c r="H21" s="248" t="s">
        <v>179</v>
      </c>
      <c r="I21" s="13" t="s">
        <v>2465</v>
      </c>
      <c r="J21" s="13" t="s">
        <v>3159</v>
      </c>
      <c r="K21" s="13" t="s">
        <v>3160</v>
      </c>
      <c r="L21" s="13">
        <v>3</v>
      </c>
      <c r="M21" s="13" t="s">
        <v>3140</v>
      </c>
      <c r="N21" s="13">
        <v>2</v>
      </c>
      <c r="O21" s="13">
        <v>5</v>
      </c>
      <c r="P21" t="s">
        <v>3165</v>
      </c>
    </row>
    <row r="22" spans="1:17" ht="15" x14ac:dyDescent="0.25">
      <c r="A22" s="246" t="s">
        <v>179</v>
      </c>
      <c r="B22" s="246">
        <v>1986</v>
      </c>
      <c r="C22" s="247" t="s">
        <v>3042</v>
      </c>
      <c r="D22" s="246" t="s">
        <v>4843</v>
      </c>
      <c r="E22" s="201" t="s">
        <v>1726</v>
      </c>
      <c r="F22" s="248">
        <f t="shared" si="0"/>
        <v>1986</v>
      </c>
      <c r="G22" s="248" t="s">
        <v>181</v>
      </c>
      <c r="H22" s="248" t="s">
        <v>179</v>
      </c>
      <c r="I22" s="13" t="s">
        <v>2465</v>
      </c>
      <c r="J22" s="13" t="s">
        <v>3159</v>
      </c>
      <c r="K22" s="13" t="s">
        <v>3160</v>
      </c>
      <c r="L22" s="13">
        <v>3</v>
      </c>
      <c r="M22" s="13" t="s">
        <v>3140</v>
      </c>
      <c r="N22" s="13">
        <v>2</v>
      </c>
      <c r="O22" s="13">
        <v>5</v>
      </c>
      <c r="P22" t="s">
        <v>209</v>
      </c>
    </row>
    <row r="23" spans="1:17" ht="15" x14ac:dyDescent="0.25">
      <c r="A23" s="246" t="s">
        <v>179</v>
      </c>
      <c r="B23" s="246">
        <v>1986</v>
      </c>
      <c r="C23" s="247" t="s">
        <v>3043</v>
      </c>
      <c r="D23" s="246" t="s">
        <v>4843</v>
      </c>
      <c r="E23" s="201" t="s">
        <v>1726</v>
      </c>
      <c r="F23" s="248">
        <f t="shared" si="0"/>
        <v>1986</v>
      </c>
      <c r="G23" s="248" t="s">
        <v>181</v>
      </c>
      <c r="H23" s="248" t="s">
        <v>179</v>
      </c>
      <c r="I23" s="13" t="s">
        <v>2667</v>
      </c>
      <c r="J23" s="13" t="s">
        <v>3161</v>
      </c>
      <c r="K23" s="13" t="s">
        <v>3162</v>
      </c>
      <c r="L23" s="13">
        <v>3</v>
      </c>
      <c r="M23" s="13" t="s">
        <v>3140</v>
      </c>
      <c r="N23" s="13">
        <v>2</v>
      </c>
      <c r="O23" s="13">
        <v>5</v>
      </c>
      <c r="P23" t="s">
        <v>213</v>
      </c>
    </row>
    <row r="24" spans="1:17" ht="15" x14ac:dyDescent="0.25">
      <c r="A24" s="246" t="s">
        <v>179</v>
      </c>
      <c r="B24" s="246">
        <v>1987</v>
      </c>
      <c r="C24" s="247" t="s">
        <v>3032</v>
      </c>
      <c r="D24" s="246" t="s">
        <v>4843</v>
      </c>
      <c r="E24" s="201" t="s">
        <v>1726</v>
      </c>
      <c r="F24" s="248">
        <f t="shared" si="0"/>
        <v>1987</v>
      </c>
      <c r="G24" s="248" t="s">
        <v>181</v>
      </c>
      <c r="H24" s="248" t="s">
        <v>179</v>
      </c>
      <c r="I24" s="13" t="s">
        <v>2898</v>
      </c>
      <c r="J24" s="13" t="s">
        <v>3163</v>
      </c>
      <c r="K24" s="13" t="s">
        <v>3164</v>
      </c>
      <c r="L24" s="13">
        <v>2</v>
      </c>
      <c r="M24" s="13" t="s">
        <v>3152</v>
      </c>
      <c r="N24" s="13">
        <v>2</v>
      </c>
      <c r="O24" s="13">
        <v>5</v>
      </c>
      <c r="P24" t="s">
        <v>3165</v>
      </c>
    </row>
    <row r="25" spans="1:17" ht="15" x14ac:dyDescent="0.25">
      <c r="A25" s="246" t="s">
        <v>179</v>
      </c>
      <c r="B25" s="246">
        <v>1987</v>
      </c>
      <c r="C25" s="247" t="s">
        <v>3033</v>
      </c>
      <c r="D25" s="246" t="s">
        <v>4843</v>
      </c>
      <c r="E25" s="201" t="s">
        <v>1726</v>
      </c>
      <c r="F25" s="248">
        <f t="shared" si="0"/>
        <v>1987</v>
      </c>
      <c r="G25" s="248" t="s">
        <v>181</v>
      </c>
      <c r="H25" s="248" t="s">
        <v>179</v>
      </c>
      <c r="I25" t="s">
        <v>215</v>
      </c>
      <c r="J25" s="13" t="s">
        <v>216</v>
      </c>
      <c r="K25" t="s">
        <v>217</v>
      </c>
      <c r="L25" s="13">
        <v>3</v>
      </c>
      <c r="M25" s="13" t="s">
        <v>3152</v>
      </c>
      <c r="N25" s="13">
        <v>2</v>
      </c>
      <c r="O25" s="13">
        <v>6</v>
      </c>
      <c r="P25" t="s">
        <v>182</v>
      </c>
      <c r="Q25" t="s">
        <v>188</v>
      </c>
    </row>
    <row r="26" spans="1:17" ht="15" x14ac:dyDescent="0.25">
      <c r="A26" s="246" t="s">
        <v>179</v>
      </c>
      <c r="B26" s="246">
        <v>1987</v>
      </c>
      <c r="C26" s="247" t="s">
        <v>3034</v>
      </c>
      <c r="D26" s="246" t="s">
        <v>4843</v>
      </c>
      <c r="E26" s="201" t="s">
        <v>1726</v>
      </c>
      <c r="F26" s="248">
        <f t="shared" si="0"/>
        <v>1987</v>
      </c>
      <c r="G26" s="248" t="s">
        <v>181</v>
      </c>
      <c r="H26" s="248" t="s">
        <v>179</v>
      </c>
    </row>
    <row r="27" spans="1:17" ht="15" x14ac:dyDescent="0.25">
      <c r="A27" s="246" t="s">
        <v>179</v>
      </c>
      <c r="B27" s="246">
        <v>1987</v>
      </c>
      <c r="C27" s="247" t="s">
        <v>3035</v>
      </c>
      <c r="D27" s="246" t="s">
        <v>4843</v>
      </c>
      <c r="E27" s="201" t="s">
        <v>1726</v>
      </c>
      <c r="F27" s="248">
        <f t="shared" si="0"/>
        <v>1987</v>
      </c>
      <c r="G27" s="248" t="s">
        <v>181</v>
      </c>
      <c r="H27" s="248" t="s">
        <v>179</v>
      </c>
    </row>
    <row r="28" spans="1:17" ht="15" x14ac:dyDescent="0.25">
      <c r="A28" s="246" t="s">
        <v>179</v>
      </c>
      <c r="B28" s="246">
        <v>1988</v>
      </c>
      <c r="C28" s="247" t="s">
        <v>3026</v>
      </c>
      <c r="D28" s="246" t="s">
        <v>4843</v>
      </c>
      <c r="E28" s="201" t="s">
        <v>1726</v>
      </c>
      <c r="F28" s="248">
        <f t="shared" si="0"/>
        <v>1988</v>
      </c>
      <c r="G28" s="248" t="s">
        <v>181</v>
      </c>
      <c r="H28" s="248" t="s">
        <v>179</v>
      </c>
    </row>
    <row r="29" spans="1:17" ht="15" x14ac:dyDescent="0.25">
      <c r="A29" s="246" t="s">
        <v>179</v>
      </c>
      <c r="B29" s="246">
        <v>1988</v>
      </c>
      <c r="C29" s="247" t="s">
        <v>3027</v>
      </c>
      <c r="D29" s="246" t="s">
        <v>4843</v>
      </c>
      <c r="E29" s="201" t="s">
        <v>1726</v>
      </c>
      <c r="F29" s="248">
        <f t="shared" si="0"/>
        <v>1988</v>
      </c>
      <c r="G29" s="248" t="s">
        <v>181</v>
      </c>
      <c r="H29" s="248" t="s">
        <v>179</v>
      </c>
    </row>
    <row r="30" spans="1:17" ht="15" x14ac:dyDescent="0.25">
      <c r="A30" s="246" t="s">
        <v>179</v>
      </c>
      <c r="B30" s="246">
        <v>1988</v>
      </c>
      <c r="C30" s="247" t="s">
        <v>3028</v>
      </c>
      <c r="D30" s="246" t="s">
        <v>4843</v>
      </c>
      <c r="E30" s="201" t="s">
        <v>1726</v>
      </c>
      <c r="F30" s="248">
        <f t="shared" si="0"/>
        <v>1988</v>
      </c>
      <c r="G30" s="248" t="s">
        <v>181</v>
      </c>
      <c r="H30" s="248" t="s">
        <v>179</v>
      </c>
    </row>
    <row r="31" spans="1:17" ht="15" x14ac:dyDescent="0.25">
      <c r="A31" s="246" t="s">
        <v>179</v>
      </c>
      <c r="B31" s="246">
        <v>1988</v>
      </c>
      <c r="C31" s="247" t="s">
        <v>3029</v>
      </c>
      <c r="D31" s="246" t="s">
        <v>4843</v>
      </c>
      <c r="E31" s="201" t="s">
        <v>1726</v>
      </c>
      <c r="F31" s="248">
        <f t="shared" si="0"/>
        <v>1988</v>
      </c>
      <c r="G31" s="248" t="s">
        <v>181</v>
      </c>
      <c r="H31" s="248" t="s">
        <v>179</v>
      </c>
    </row>
    <row r="32" spans="1:17" ht="15" x14ac:dyDescent="0.25">
      <c r="A32" s="246" t="s">
        <v>179</v>
      </c>
      <c r="B32" s="246">
        <v>1988</v>
      </c>
      <c r="C32" s="247" t="s">
        <v>3030</v>
      </c>
      <c r="D32" s="246" t="s">
        <v>4843</v>
      </c>
      <c r="E32" s="201" t="s">
        <v>1726</v>
      </c>
      <c r="F32" s="248">
        <f t="shared" si="0"/>
        <v>1988</v>
      </c>
      <c r="G32" s="248" t="s">
        <v>181</v>
      </c>
      <c r="H32" s="248" t="s">
        <v>179</v>
      </c>
    </row>
    <row r="33" spans="1:8" ht="15" x14ac:dyDescent="0.25">
      <c r="A33" s="246" t="s">
        <v>179</v>
      </c>
      <c r="B33" s="246">
        <v>1988</v>
      </c>
      <c r="C33" s="247" t="s">
        <v>3031</v>
      </c>
      <c r="D33" s="246" t="s">
        <v>4843</v>
      </c>
      <c r="E33" s="201" t="s">
        <v>1726</v>
      </c>
      <c r="F33" s="248">
        <f t="shared" si="0"/>
        <v>1988</v>
      </c>
      <c r="G33" s="248" t="s">
        <v>181</v>
      </c>
      <c r="H33" s="248" t="s">
        <v>179</v>
      </c>
    </row>
    <row r="34" spans="1:8" ht="15" x14ac:dyDescent="0.25">
      <c r="A34" s="246" t="s">
        <v>179</v>
      </c>
      <c r="B34" s="246">
        <v>1989</v>
      </c>
      <c r="C34" s="247" t="s">
        <v>3020</v>
      </c>
      <c r="D34" s="246" t="s">
        <v>4843</v>
      </c>
      <c r="E34" s="201" t="s">
        <v>1726</v>
      </c>
      <c r="F34" s="248">
        <f t="shared" si="0"/>
        <v>1989</v>
      </c>
      <c r="G34" s="248" t="s">
        <v>181</v>
      </c>
      <c r="H34" s="248" t="s">
        <v>179</v>
      </c>
    </row>
    <row r="35" spans="1:8" ht="15" x14ac:dyDescent="0.25">
      <c r="A35" s="246" t="s">
        <v>179</v>
      </c>
      <c r="B35" s="246">
        <v>1989</v>
      </c>
      <c r="C35" s="247" t="s">
        <v>3021</v>
      </c>
      <c r="D35" s="246" t="s">
        <v>4843</v>
      </c>
      <c r="E35" s="201" t="s">
        <v>1726</v>
      </c>
      <c r="F35" s="248">
        <f t="shared" si="0"/>
        <v>1989</v>
      </c>
      <c r="G35" s="248" t="s">
        <v>181</v>
      </c>
      <c r="H35" s="248" t="s">
        <v>179</v>
      </c>
    </row>
    <row r="36" spans="1:8" ht="15" x14ac:dyDescent="0.25">
      <c r="A36" s="246" t="s">
        <v>179</v>
      </c>
      <c r="B36" s="246">
        <v>1989</v>
      </c>
      <c r="C36" s="247" t="s">
        <v>3022</v>
      </c>
      <c r="D36" s="246" t="s">
        <v>4843</v>
      </c>
      <c r="E36" s="201" t="s">
        <v>1726</v>
      </c>
      <c r="F36" s="248">
        <f t="shared" si="0"/>
        <v>1989</v>
      </c>
      <c r="G36" s="248" t="s">
        <v>181</v>
      </c>
      <c r="H36" s="248" t="s">
        <v>179</v>
      </c>
    </row>
    <row r="37" spans="1:8" ht="15" x14ac:dyDescent="0.25">
      <c r="A37" s="246" t="s">
        <v>179</v>
      </c>
      <c r="B37" s="246">
        <v>1989</v>
      </c>
      <c r="C37" s="247" t="s">
        <v>3023</v>
      </c>
      <c r="D37" s="246" t="s">
        <v>4843</v>
      </c>
      <c r="E37" s="201" t="s">
        <v>1726</v>
      </c>
      <c r="F37" s="248">
        <f t="shared" si="0"/>
        <v>1989</v>
      </c>
      <c r="G37" s="248" t="s">
        <v>181</v>
      </c>
      <c r="H37" s="248" t="s">
        <v>179</v>
      </c>
    </row>
    <row r="38" spans="1:8" ht="15" x14ac:dyDescent="0.25">
      <c r="A38" s="246" t="s">
        <v>179</v>
      </c>
      <c r="B38" s="246">
        <v>1989</v>
      </c>
      <c r="C38" s="247" t="s">
        <v>3024</v>
      </c>
      <c r="D38" s="246" t="s">
        <v>4843</v>
      </c>
      <c r="E38" s="201" t="s">
        <v>1726</v>
      </c>
      <c r="F38" s="248">
        <f t="shared" si="0"/>
        <v>1989</v>
      </c>
      <c r="G38" s="248" t="s">
        <v>181</v>
      </c>
      <c r="H38" s="248" t="s">
        <v>179</v>
      </c>
    </row>
    <row r="39" spans="1:8" ht="15" x14ac:dyDescent="0.25">
      <c r="A39" s="246" t="s">
        <v>179</v>
      </c>
      <c r="B39" s="246">
        <v>1989</v>
      </c>
      <c r="C39" s="247" t="s">
        <v>3025</v>
      </c>
      <c r="D39" s="246" t="s">
        <v>4843</v>
      </c>
      <c r="E39" s="201" t="s">
        <v>1726</v>
      </c>
      <c r="F39" s="248">
        <f t="shared" si="0"/>
        <v>1989</v>
      </c>
      <c r="G39" s="248" t="s">
        <v>181</v>
      </c>
      <c r="H39" s="248" t="s">
        <v>179</v>
      </c>
    </row>
    <row r="40" spans="1:8" ht="15" x14ac:dyDescent="0.25">
      <c r="A40" s="246" t="s">
        <v>179</v>
      </c>
      <c r="B40" s="246">
        <v>1990</v>
      </c>
      <c r="C40" s="247" t="s">
        <v>3014</v>
      </c>
      <c r="D40" s="246" t="s">
        <v>4843</v>
      </c>
      <c r="E40" s="201" t="s">
        <v>1726</v>
      </c>
      <c r="F40" s="248">
        <f t="shared" si="0"/>
        <v>1990</v>
      </c>
      <c r="G40" s="248" t="s">
        <v>181</v>
      </c>
      <c r="H40" s="248" t="s">
        <v>179</v>
      </c>
    </row>
    <row r="41" spans="1:8" ht="15" x14ac:dyDescent="0.25">
      <c r="A41" s="246" t="s">
        <v>179</v>
      </c>
      <c r="B41" s="246">
        <v>1990</v>
      </c>
      <c r="C41" s="247" t="s">
        <v>3015</v>
      </c>
      <c r="D41" s="246" t="s">
        <v>4843</v>
      </c>
      <c r="E41" s="201" t="s">
        <v>1726</v>
      </c>
      <c r="F41" s="248">
        <f t="shared" si="0"/>
        <v>1990</v>
      </c>
      <c r="G41" s="248" t="s">
        <v>181</v>
      </c>
      <c r="H41" s="248" t="s">
        <v>179</v>
      </c>
    </row>
    <row r="42" spans="1:8" ht="15" x14ac:dyDescent="0.25">
      <c r="A42" s="246" t="s">
        <v>179</v>
      </c>
      <c r="B42" s="246">
        <v>1990</v>
      </c>
      <c r="C42" s="247" t="s">
        <v>3016</v>
      </c>
      <c r="D42" s="246" t="s">
        <v>4843</v>
      </c>
      <c r="E42" s="201" t="s">
        <v>1726</v>
      </c>
      <c r="F42" s="248">
        <f t="shared" si="0"/>
        <v>1990</v>
      </c>
      <c r="G42" s="248" t="s">
        <v>181</v>
      </c>
      <c r="H42" s="248" t="s">
        <v>179</v>
      </c>
    </row>
    <row r="43" spans="1:8" ht="15" x14ac:dyDescent="0.25">
      <c r="A43" s="246" t="s">
        <v>179</v>
      </c>
      <c r="B43" s="246">
        <v>1990</v>
      </c>
      <c r="C43" s="247" t="s">
        <v>3017</v>
      </c>
      <c r="D43" s="246" t="s">
        <v>4843</v>
      </c>
      <c r="E43" s="201" t="s">
        <v>1726</v>
      </c>
      <c r="F43" s="248">
        <f t="shared" si="0"/>
        <v>1990</v>
      </c>
      <c r="G43" s="248" t="s">
        <v>181</v>
      </c>
      <c r="H43" s="248" t="s">
        <v>179</v>
      </c>
    </row>
    <row r="44" spans="1:8" ht="15" x14ac:dyDescent="0.25">
      <c r="A44" s="246" t="s">
        <v>179</v>
      </c>
      <c r="B44" s="246">
        <v>1990</v>
      </c>
      <c r="C44" s="247" t="s">
        <v>3018</v>
      </c>
      <c r="D44" s="246" t="s">
        <v>4843</v>
      </c>
      <c r="E44" s="201" t="s">
        <v>1726</v>
      </c>
      <c r="F44" s="248">
        <f t="shared" si="0"/>
        <v>1990</v>
      </c>
      <c r="G44" s="248" t="s">
        <v>181</v>
      </c>
      <c r="H44" s="248" t="s">
        <v>179</v>
      </c>
    </row>
    <row r="45" spans="1:8" ht="15" x14ac:dyDescent="0.25">
      <c r="A45" s="246" t="s">
        <v>179</v>
      </c>
      <c r="B45" s="246">
        <v>1990</v>
      </c>
      <c r="C45" s="247" t="s">
        <v>3019</v>
      </c>
      <c r="D45" s="246" t="s">
        <v>4843</v>
      </c>
      <c r="E45" s="201" t="s">
        <v>1726</v>
      </c>
      <c r="F45" s="248">
        <f t="shared" si="0"/>
        <v>1990</v>
      </c>
      <c r="G45" s="248" t="s">
        <v>181</v>
      </c>
      <c r="H45" s="248" t="s">
        <v>179</v>
      </c>
    </row>
    <row r="46" spans="1:8" ht="15" x14ac:dyDescent="0.25">
      <c r="A46" s="246" t="s">
        <v>179</v>
      </c>
      <c r="B46" s="246">
        <v>1991</v>
      </c>
      <c r="C46" s="247" t="s">
        <v>3011</v>
      </c>
      <c r="D46" s="246" t="s">
        <v>4843</v>
      </c>
      <c r="E46" s="201" t="s">
        <v>1726</v>
      </c>
      <c r="F46" s="248">
        <f t="shared" si="0"/>
        <v>1991</v>
      </c>
      <c r="G46" s="248" t="s">
        <v>181</v>
      </c>
      <c r="H46" s="248" t="s">
        <v>179</v>
      </c>
    </row>
    <row r="47" spans="1:8" ht="15" x14ac:dyDescent="0.25">
      <c r="A47" s="246" t="s">
        <v>179</v>
      </c>
      <c r="B47" s="246">
        <v>1991</v>
      </c>
      <c r="C47" s="247" t="s">
        <v>3012</v>
      </c>
      <c r="D47" s="246" t="s">
        <v>4843</v>
      </c>
      <c r="E47" s="201" t="s">
        <v>1726</v>
      </c>
      <c r="F47" s="248">
        <f t="shared" si="0"/>
        <v>1991</v>
      </c>
      <c r="G47" s="248" t="s">
        <v>181</v>
      </c>
      <c r="H47" s="248" t="s">
        <v>179</v>
      </c>
    </row>
    <row r="48" spans="1:8" ht="15" x14ac:dyDescent="0.25">
      <c r="A48" s="246" t="s">
        <v>179</v>
      </c>
      <c r="B48" s="246">
        <v>1991</v>
      </c>
      <c r="C48" s="247" t="s">
        <v>3013</v>
      </c>
      <c r="D48" s="246" t="s">
        <v>4843</v>
      </c>
      <c r="E48" s="201" t="s">
        <v>1726</v>
      </c>
      <c r="F48" s="248">
        <f t="shared" si="0"/>
        <v>1991</v>
      </c>
      <c r="G48" s="248" t="s">
        <v>181</v>
      </c>
      <c r="H48" s="248" t="s">
        <v>179</v>
      </c>
    </row>
    <row r="49" spans="1:8" ht="15" x14ac:dyDescent="0.25">
      <c r="A49" s="246" t="s">
        <v>179</v>
      </c>
      <c r="B49" s="246">
        <v>1992</v>
      </c>
      <c r="C49" s="247" t="s">
        <v>3008</v>
      </c>
      <c r="D49" s="246" t="s">
        <v>4843</v>
      </c>
      <c r="E49" s="201" t="s">
        <v>1726</v>
      </c>
      <c r="F49" s="248">
        <f t="shared" si="0"/>
        <v>1992</v>
      </c>
      <c r="G49" s="248" t="s">
        <v>181</v>
      </c>
      <c r="H49" s="248" t="s">
        <v>179</v>
      </c>
    </row>
    <row r="50" spans="1:8" ht="15" x14ac:dyDescent="0.25">
      <c r="A50" s="246" t="s">
        <v>179</v>
      </c>
      <c r="B50" s="246">
        <v>1992</v>
      </c>
      <c r="C50" s="247" t="s">
        <v>3009</v>
      </c>
      <c r="D50" s="246" t="s">
        <v>4843</v>
      </c>
      <c r="E50" s="201" t="s">
        <v>1726</v>
      </c>
      <c r="F50" s="248">
        <f t="shared" si="0"/>
        <v>1992</v>
      </c>
      <c r="G50" s="248" t="s">
        <v>181</v>
      </c>
      <c r="H50" s="248" t="s">
        <v>179</v>
      </c>
    </row>
    <row r="51" spans="1:8" ht="15" x14ac:dyDescent="0.25">
      <c r="A51" s="246" t="s">
        <v>179</v>
      </c>
      <c r="B51" s="246">
        <v>1992</v>
      </c>
      <c r="C51" s="247" t="s">
        <v>3010</v>
      </c>
      <c r="D51" s="246" t="s">
        <v>4843</v>
      </c>
      <c r="E51" s="201" t="s">
        <v>1726</v>
      </c>
      <c r="F51" s="248">
        <f t="shared" si="0"/>
        <v>1992</v>
      </c>
      <c r="G51" s="248" t="s">
        <v>181</v>
      </c>
      <c r="H51" s="248" t="s">
        <v>179</v>
      </c>
    </row>
    <row r="52" spans="1:8" ht="15" x14ac:dyDescent="0.25">
      <c r="A52" s="246" t="s">
        <v>179</v>
      </c>
      <c r="B52" s="246">
        <v>1993</v>
      </c>
      <c r="C52" s="247" t="s">
        <v>3006</v>
      </c>
      <c r="D52" s="246" t="s">
        <v>4843</v>
      </c>
      <c r="E52" s="201" t="s">
        <v>1726</v>
      </c>
      <c r="F52" s="248">
        <f t="shared" si="0"/>
        <v>1993</v>
      </c>
      <c r="G52" s="248" t="s">
        <v>181</v>
      </c>
      <c r="H52" s="248" t="s">
        <v>179</v>
      </c>
    </row>
    <row r="53" spans="1:8" ht="15" x14ac:dyDescent="0.25">
      <c r="A53" s="246" t="s">
        <v>179</v>
      </c>
      <c r="B53" s="246">
        <v>1993</v>
      </c>
      <c r="C53" s="247" t="s">
        <v>3007</v>
      </c>
      <c r="D53" s="246" t="s">
        <v>4843</v>
      </c>
      <c r="E53" s="201" t="s">
        <v>1726</v>
      </c>
      <c r="F53" s="248">
        <f t="shared" si="0"/>
        <v>1993</v>
      </c>
      <c r="G53" s="248" t="s">
        <v>181</v>
      </c>
      <c r="H53" s="248" t="s">
        <v>179</v>
      </c>
    </row>
    <row r="54" spans="1:8" ht="14.45" x14ac:dyDescent="0.3">
      <c r="A54" s="246" t="s">
        <v>179</v>
      </c>
      <c r="B54" s="246">
        <v>1994</v>
      </c>
      <c r="C54" s="247" t="s">
        <v>3004</v>
      </c>
      <c r="D54" s="246" t="s">
        <v>4843</v>
      </c>
      <c r="E54" s="201" t="s">
        <v>1726</v>
      </c>
      <c r="F54" s="248">
        <f t="shared" si="0"/>
        <v>1994</v>
      </c>
      <c r="G54" s="248" t="s">
        <v>181</v>
      </c>
      <c r="H54" s="248" t="s">
        <v>179</v>
      </c>
    </row>
    <row r="55" spans="1:8" ht="14.45" x14ac:dyDescent="0.3">
      <c r="A55" s="246" t="s">
        <v>179</v>
      </c>
      <c r="B55" s="246">
        <v>1994</v>
      </c>
      <c r="C55" s="247" t="s">
        <v>3005</v>
      </c>
      <c r="D55" s="246" t="s">
        <v>4843</v>
      </c>
      <c r="E55" s="201" t="s">
        <v>1726</v>
      </c>
      <c r="F55" s="248">
        <f t="shared" si="0"/>
        <v>1994</v>
      </c>
      <c r="G55" s="248" t="s">
        <v>181</v>
      </c>
      <c r="H55" s="248" t="s">
        <v>179</v>
      </c>
    </row>
    <row r="56" spans="1:8" ht="14.45" x14ac:dyDescent="0.3">
      <c r="A56" s="246" t="s">
        <v>179</v>
      </c>
      <c r="B56" s="246">
        <v>1995</v>
      </c>
      <c r="C56" s="247" t="s">
        <v>3002</v>
      </c>
      <c r="D56" s="246" t="s">
        <v>4843</v>
      </c>
      <c r="E56" s="201" t="s">
        <v>1726</v>
      </c>
      <c r="F56" s="248">
        <f t="shared" si="0"/>
        <v>1995</v>
      </c>
      <c r="G56" s="248" t="s">
        <v>181</v>
      </c>
      <c r="H56" s="248" t="s">
        <v>179</v>
      </c>
    </row>
    <row r="57" spans="1:8" ht="14.45" x14ac:dyDescent="0.3">
      <c r="A57" s="246" t="s">
        <v>179</v>
      </c>
      <c r="B57" s="246">
        <v>1995</v>
      </c>
      <c r="C57" s="247" t="s">
        <v>3003</v>
      </c>
      <c r="D57" s="246" t="s">
        <v>4843</v>
      </c>
      <c r="E57" s="201" t="s">
        <v>1726</v>
      </c>
      <c r="F57" s="248">
        <f t="shared" si="0"/>
        <v>1995</v>
      </c>
      <c r="G57" s="248" t="s">
        <v>181</v>
      </c>
      <c r="H57" s="248" t="s">
        <v>179</v>
      </c>
    </row>
    <row r="58" spans="1:8" ht="14.45" x14ac:dyDescent="0.3">
      <c r="A58" s="246" t="s">
        <v>179</v>
      </c>
      <c r="B58" s="246">
        <v>1996</v>
      </c>
      <c r="C58" s="247" t="s">
        <v>2996</v>
      </c>
      <c r="D58" s="246" t="s">
        <v>4843</v>
      </c>
      <c r="E58" s="201" t="s">
        <v>1726</v>
      </c>
      <c r="F58" s="248">
        <f t="shared" si="0"/>
        <v>1996</v>
      </c>
      <c r="G58" s="248" t="s">
        <v>181</v>
      </c>
      <c r="H58" s="248" t="s">
        <v>179</v>
      </c>
    </row>
    <row r="59" spans="1:8" ht="14.45" x14ac:dyDescent="0.3">
      <c r="A59" s="246" t="s">
        <v>179</v>
      </c>
      <c r="B59" s="246">
        <v>1996</v>
      </c>
      <c r="C59" s="247" t="s">
        <v>2997</v>
      </c>
      <c r="D59" s="246" t="s">
        <v>4843</v>
      </c>
      <c r="E59" s="201" t="s">
        <v>1726</v>
      </c>
      <c r="F59" s="248">
        <f t="shared" si="0"/>
        <v>1996</v>
      </c>
      <c r="G59" s="248" t="s">
        <v>181</v>
      </c>
      <c r="H59" s="248" t="s">
        <v>179</v>
      </c>
    </row>
    <row r="60" spans="1:8" ht="14.45" x14ac:dyDescent="0.3">
      <c r="A60" s="246" t="s">
        <v>179</v>
      </c>
      <c r="B60" s="246">
        <v>1996</v>
      </c>
      <c r="C60" s="247" t="s">
        <v>2998</v>
      </c>
      <c r="D60" s="246" t="s">
        <v>4843</v>
      </c>
      <c r="E60" s="201" t="s">
        <v>1726</v>
      </c>
      <c r="F60" s="248">
        <f t="shared" si="0"/>
        <v>1996</v>
      </c>
      <c r="G60" s="248" t="s">
        <v>181</v>
      </c>
      <c r="H60" s="248" t="s">
        <v>179</v>
      </c>
    </row>
    <row r="61" spans="1:8" ht="14.45" x14ac:dyDescent="0.3">
      <c r="A61" s="246" t="s">
        <v>179</v>
      </c>
      <c r="B61" s="246">
        <v>1996</v>
      </c>
      <c r="C61" s="247" t="s">
        <v>2999</v>
      </c>
      <c r="D61" s="246" t="s">
        <v>4843</v>
      </c>
      <c r="E61" s="201" t="s">
        <v>1726</v>
      </c>
      <c r="F61" s="248">
        <f t="shared" si="0"/>
        <v>1996</v>
      </c>
      <c r="G61" s="248" t="s">
        <v>181</v>
      </c>
      <c r="H61" s="248" t="s">
        <v>179</v>
      </c>
    </row>
    <row r="62" spans="1:8" ht="14.45" x14ac:dyDescent="0.3">
      <c r="A62" s="246" t="s">
        <v>179</v>
      </c>
      <c r="B62" s="246">
        <v>1996</v>
      </c>
      <c r="C62" s="247" t="s">
        <v>3000</v>
      </c>
      <c r="D62" s="246" t="s">
        <v>4843</v>
      </c>
      <c r="E62" s="201" t="s">
        <v>1726</v>
      </c>
      <c r="F62" s="248">
        <f t="shared" si="0"/>
        <v>1996</v>
      </c>
      <c r="G62" s="248" t="s">
        <v>181</v>
      </c>
      <c r="H62" s="248" t="s">
        <v>179</v>
      </c>
    </row>
    <row r="63" spans="1:8" ht="14.45" x14ac:dyDescent="0.3">
      <c r="A63" s="246" t="s">
        <v>179</v>
      </c>
      <c r="B63" s="246">
        <v>1996</v>
      </c>
      <c r="C63" s="247" t="s">
        <v>3001</v>
      </c>
      <c r="D63" s="246" t="s">
        <v>4843</v>
      </c>
      <c r="E63" s="201" t="s">
        <v>1726</v>
      </c>
      <c r="F63" s="248">
        <f t="shared" si="0"/>
        <v>1996</v>
      </c>
      <c r="G63" s="248" t="s">
        <v>181</v>
      </c>
      <c r="H63" s="248" t="s">
        <v>179</v>
      </c>
    </row>
    <row r="64" spans="1:8" ht="14.45" x14ac:dyDescent="0.3">
      <c r="A64" s="246" t="s">
        <v>179</v>
      </c>
      <c r="B64" s="246">
        <v>1997</v>
      </c>
      <c r="C64" s="247" t="s">
        <v>2990</v>
      </c>
      <c r="D64" s="246" t="s">
        <v>4843</v>
      </c>
      <c r="E64" s="201" t="s">
        <v>1726</v>
      </c>
      <c r="F64" s="248">
        <f t="shared" si="0"/>
        <v>1997</v>
      </c>
      <c r="G64" s="248" t="s">
        <v>181</v>
      </c>
      <c r="H64" s="248" t="s">
        <v>179</v>
      </c>
    </row>
    <row r="65" spans="1:8" ht="14.45" x14ac:dyDescent="0.3">
      <c r="A65" s="246" t="s">
        <v>179</v>
      </c>
      <c r="B65" s="246">
        <v>1997</v>
      </c>
      <c r="C65" s="247" t="s">
        <v>2991</v>
      </c>
      <c r="D65" s="246" t="s">
        <v>4843</v>
      </c>
      <c r="E65" s="201" t="s">
        <v>1726</v>
      </c>
      <c r="F65" s="248">
        <f t="shared" si="0"/>
        <v>1997</v>
      </c>
      <c r="G65" s="248" t="s">
        <v>181</v>
      </c>
      <c r="H65" s="248" t="s">
        <v>179</v>
      </c>
    </row>
    <row r="66" spans="1:8" ht="14.45" x14ac:dyDescent="0.3">
      <c r="A66" s="246" t="s">
        <v>179</v>
      </c>
      <c r="B66" s="246">
        <v>1997</v>
      </c>
      <c r="C66" s="247" t="s">
        <v>2992</v>
      </c>
      <c r="D66" s="246" t="s">
        <v>4843</v>
      </c>
      <c r="E66" s="201" t="s">
        <v>1726</v>
      </c>
      <c r="F66" s="248">
        <f t="shared" si="0"/>
        <v>1997</v>
      </c>
      <c r="G66" s="248" t="s">
        <v>181</v>
      </c>
      <c r="H66" s="248" t="s">
        <v>179</v>
      </c>
    </row>
    <row r="67" spans="1:8" ht="14.45" x14ac:dyDescent="0.3">
      <c r="A67" s="246" t="s">
        <v>179</v>
      </c>
      <c r="B67" s="246">
        <v>1997</v>
      </c>
      <c r="C67" s="247" t="s">
        <v>2993</v>
      </c>
      <c r="D67" s="246" t="s">
        <v>4843</v>
      </c>
      <c r="E67" s="201" t="s">
        <v>1726</v>
      </c>
      <c r="F67" s="248">
        <f t="shared" si="0"/>
        <v>1997</v>
      </c>
      <c r="G67" s="248" t="s">
        <v>181</v>
      </c>
      <c r="H67" s="248" t="s">
        <v>179</v>
      </c>
    </row>
    <row r="68" spans="1:8" ht="14.45" x14ac:dyDescent="0.3">
      <c r="A68" s="246" t="s">
        <v>179</v>
      </c>
      <c r="B68" s="246">
        <v>1997</v>
      </c>
      <c r="C68" s="247" t="s">
        <v>2994</v>
      </c>
      <c r="D68" s="246" t="s">
        <v>4843</v>
      </c>
      <c r="E68" s="201" t="s">
        <v>1726</v>
      </c>
      <c r="F68" s="248">
        <f t="shared" si="0"/>
        <v>1997</v>
      </c>
      <c r="G68" s="248" t="s">
        <v>181</v>
      </c>
      <c r="H68" s="248" t="s">
        <v>179</v>
      </c>
    </row>
    <row r="69" spans="1:8" ht="14.45" x14ac:dyDescent="0.3">
      <c r="A69" s="246" t="s">
        <v>179</v>
      </c>
      <c r="B69" s="246">
        <v>1997</v>
      </c>
      <c r="C69" s="247" t="s">
        <v>2995</v>
      </c>
      <c r="D69" s="246" t="s">
        <v>4843</v>
      </c>
      <c r="E69" s="201" t="s">
        <v>1726</v>
      </c>
      <c r="F69" s="248">
        <f t="shared" si="0"/>
        <v>1997</v>
      </c>
      <c r="G69" s="248" t="s">
        <v>181</v>
      </c>
      <c r="H69" s="248" t="s">
        <v>179</v>
      </c>
    </row>
    <row r="70" spans="1:8" ht="14.45" x14ac:dyDescent="0.3">
      <c r="A70" s="246" t="s">
        <v>179</v>
      </c>
      <c r="B70" s="246">
        <v>1998</v>
      </c>
      <c r="C70" s="247" t="s">
        <v>2984</v>
      </c>
      <c r="D70" s="246" t="s">
        <v>4843</v>
      </c>
      <c r="E70" s="201" t="s">
        <v>1726</v>
      </c>
      <c r="F70" s="248">
        <f t="shared" si="0"/>
        <v>1998</v>
      </c>
      <c r="G70" s="248" t="s">
        <v>181</v>
      </c>
      <c r="H70" s="248" t="s">
        <v>179</v>
      </c>
    </row>
    <row r="71" spans="1:8" ht="14.45" x14ac:dyDescent="0.3">
      <c r="A71" s="246" t="s">
        <v>179</v>
      </c>
      <c r="B71" s="246">
        <v>1998</v>
      </c>
      <c r="C71" s="247" t="s">
        <v>2985</v>
      </c>
      <c r="D71" s="246" t="s">
        <v>4843</v>
      </c>
      <c r="E71" s="201" t="s">
        <v>1726</v>
      </c>
      <c r="F71" s="248">
        <f t="shared" si="0"/>
        <v>1998</v>
      </c>
      <c r="G71" s="248" t="s">
        <v>181</v>
      </c>
      <c r="H71" s="248" t="s">
        <v>179</v>
      </c>
    </row>
    <row r="72" spans="1:8" ht="14.45" x14ac:dyDescent="0.3">
      <c r="A72" s="246" t="s">
        <v>179</v>
      </c>
      <c r="B72" s="246">
        <v>1998</v>
      </c>
      <c r="C72" s="247" t="s">
        <v>2986</v>
      </c>
      <c r="D72" s="246" t="s">
        <v>4843</v>
      </c>
      <c r="E72" s="201" t="s">
        <v>1726</v>
      </c>
      <c r="F72" s="248">
        <f t="shared" ref="F72:F135" si="1">+B72</f>
        <v>1998</v>
      </c>
      <c r="G72" s="248" t="s">
        <v>181</v>
      </c>
      <c r="H72" s="248" t="s">
        <v>179</v>
      </c>
    </row>
    <row r="73" spans="1:8" ht="14.45" x14ac:dyDescent="0.3">
      <c r="A73" s="246" t="s">
        <v>179</v>
      </c>
      <c r="B73" s="246">
        <v>1998</v>
      </c>
      <c r="C73" s="247" t="s">
        <v>2987</v>
      </c>
      <c r="D73" s="246" t="s">
        <v>4843</v>
      </c>
      <c r="E73" s="201" t="s">
        <v>1726</v>
      </c>
      <c r="F73" s="248">
        <f t="shared" si="1"/>
        <v>1998</v>
      </c>
      <c r="G73" s="248" t="s">
        <v>181</v>
      </c>
      <c r="H73" s="248" t="s">
        <v>179</v>
      </c>
    </row>
    <row r="74" spans="1:8" ht="14.45" x14ac:dyDescent="0.3">
      <c r="A74" s="246" t="s">
        <v>179</v>
      </c>
      <c r="B74" s="246">
        <v>1998</v>
      </c>
      <c r="C74" s="247" t="s">
        <v>2988</v>
      </c>
      <c r="D74" s="246" t="s">
        <v>4843</v>
      </c>
      <c r="E74" s="201" t="s">
        <v>1726</v>
      </c>
      <c r="F74" s="248">
        <f t="shared" si="1"/>
        <v>1998</v>
      </c>
      <c r="G74" s="248" t="s">
        <v>181</v>
      </c>
      <c r="H74" s="248" t="s">
        <v>179</v>
      </c>
    </row>
    <row r="75" spans="1:8" ht="14.45" x14ac:dyDescent="0.3">
      <c r="A75" s="246" t="s">
        <v>179</v>
      </c>
      <c r="B75" s="246">
        <v>1998</v>
      </c>
      <c r="C75" s="247" t="s">
        <v>2989</v>
      </c>
      <c r="D75" s="246" t="s">
        <v>4843</v>
      </c>
      <c r="E75" s="201" t="s">
        <v>1726</v>
      </c>
      <c r="F75" s="248">
        <f t="shared" si="1"/>
        <v>1998</v>
      </c>
      <c r="G75" s="248" t="s">
        <v>181</v>
      </c>
      <c r="H75" s="248" t="s">
        <v>179</v>
      </c>
    </row>
    <row r="76" spans="1:8" ht="14.45" x14ac:dyDescent="0.3">
      <c r="A76" s="246" t="s">
        <v>179</v>
      </c>
      <c r="B76" s="246">
        <v>1999</v>
      </c>
      <c r="C76" s="247" t="s">
        <v>2978</v>
      </c>
      <c r="D76" s="246" t="s">
        <v>4843</v>
      </c>
      <c r="E76" s="201" t="s">
        <v>1726</v>
      </c>
      <c r="F76" s="248">
        <f t="shared" si="1"/>
        <v>1999</v>
      </c>
      <c r="G76" s="248" t="s">
        <v>181</v>
      </c>
      <c r="H76" s="248" t="s">
        <v>179</v>
      </c>
    </row>
    <row r="77" spans="1:8" ht="14.45" x14ac:dyDescent="0.3">
      <c r="A77" s="246" t="s">
        <v>179</v>
      </c>
      <c r="B77" s="246">
        <v>1999</v>
      </c>
      <c r="C77" s="247" t="s">
        <v>2979</v>
      </c>
      <c r="D77" s="246" t="s">
        <v>4843</v>
      </c>
      <c r="E77" s="201" t="s">
        <v>1726</v>
      </c>
      <c r="F77" s="248">
        <f t="shared" si="1"/>
        <v>1999</v>
      </c>
      <c r="G77" s="248" t="s">
        <v>181</v>
      </c>
      <c r="H77" s="248" t="s">
        <v>179</v>
      </c>
    </row>
    <row r="78" spans="1:8" ht="14.45" x14ac:dyDescent="0.3">
      <c r="A78" s="246" t="s">
        <v>179</v>
      </c>
      <c r="B78" s="246">
        <v>1999</v>
      </c>
      <c r="C78" s="247" t="s">
        <v>2980</v>
      </c>
      <c r="D78" s="246" t="s">
        <v>4843</v>
      </c>
      <c r="E78" s="201" t="s">
        <v>1726</v>
      </c>
      <c r="F78" s="248">
        <f t="shared" si="1"/>
        <v>1999</v>
      </c>
      <c r="G78" s="248" t="s">
        <v>181</v>
      </c>
      <c r="H78" s="248" t="s">
        <v>179</v>
      </c>
    </row>
    <row r="79" spans="1:8" ht="14.45" x14ac:dyDescent="0.3">
      <c r="A79" s="246" t="s">
        <v>179</v>
      </c>
      <c r="B79" s="246">
        <v>1999</v>
      </c>
      <c r="C79" s="247" t="s">
        <v>2981</v>
      </c>
      <c r="D79" s="246" t="s">
        <v>4843</v>
      </c>
      <c r="E79" s="201" t="s">
        <v>1726</v>
      </c>
      <c r="F79" s="248">
        <f t="shared" si="1"/>
        <v>1999</v>
      </c>
      <c r="G79" s="248" t="s">
        <v>181</v>
      </c>
      <c r="H79" s="248" t="s">
        <v>179</v>
      </c>
    </row>
    <row r="80" spans="1:8" ht="14.45" x14ac:dyDescent="0.3">
      <c r="A80" s="246" t="s">
        <v>179</v>
      </c>
      <c r="B80" s="246">
        <v>1999</v>
      </c>
      <c r="C80" s="247" t="s">
        <v>2982</v>
      </c>
      <c r="D80" s="246" t="s">
        <v>4843</v>
      </c>
      <c r="E80" s="201" t="s">
        <v>1726</v>
      </c>
      <c r="F80" s="248">
        <f t="shared" si="1"/>
        <v>1999</v>
      </c>
      <c r="G80" s="248" t="s">
        <v>181</v>
      </c>
      <c r="H80" s="248" t="s">
        <v>179</v>
      </c>
    </row>
    <row r="81" spans="1:8" ht="14.45" x14ac:dyDescent="0.3">
      <c r="A81" s="246" t="s">
        <v>179</v>
      </c>
      <c r="B81" s="246">
        <v>1999</v>
      </c>
      <c r="C81" s="247" t="s">
        <v>2983</v>
      </c>
      <c r="D81" s="246" t="s">
        <v>4843</v>
      </c>
      <c r="E81" s="201" t="s">
        <v>1726</v>
      </c>
      <c r="F81" s="248">
        <f t="shared" si="1"/>
        <v>1999</v>
      </c>
      <c r="G81" s="248" t="s">
        <v>181</v>
      </c>
      <c r="H81" s="248" t="s">
        <v>179</v>
      </c>
    </row>
    <row r="82" spans="1:8" ht="14.45" x14ac:dyDescent="0.3">
      <c r="A82" s="246" t="s">
        <v>179</v>
      </c>
      <c r="B82" s="246">
        <v>2000</v>
      </c>
      <c r="C82" s="247" t="s">
        <v>2972</v>
      </c>
      <c r="D82" s="246" t="s">
        <v>4843</v>
      </c>
      <c r="E82" s="201" t="s">
        <v>1726</v>
      </c>
      <c r="F82" s="248">
        <f t="shared" si="1"/>
        <v>2000</v>
      </c>
      <c r="G82" s="248" t="s">
        <v>181</v>
      </c>
      <c r="H82" s="248" t="s">
        <v>179</v>
      </c>
    </row>
    <row r="83" spans="1:8" ht="14.45" x14ac:dyDescent="0.3">
      <c r="A83" s="246" t="s">
        <v>179</v>
      </c>
      <c r="B83" s="246">
        <v>2000</v>
      </c>
      <c r="C83" s="247" t="s">
        <v>2973</v>
      </c>
      <c r="D83" s="246" t="s">
        <v>4843</v>
      </c>
      <c r="E83" s="201" t="s">
        <v>1726</v>
      </c>
      <c r="F83" s="248">
        <f t="shared" si="1"/>
        <v>2000</v>
      </c>
      <c r="G83" s="248" t="s">
        <v>181</v>
      </c>
      <c r="H83" s="248" t="s">
        <v>179</v>
      </c>
    </row>
    <row r="84" spans="1:8" ht="14.45" x14ac:dyDescent="0.3">
      <c r="A84" s="246" t="s">
        <v>179</v>
      </c>
      <c r="B84" s="246">
        <v>2000</v>
      </c>
      <c r="C84" s="247" t="s">
        <v>2974</v>
      </c>
      <c r="D84" s="246" t="s">
        <v>4843</v>
      </c>
      <c r="E84" s="201" t="s">
        <v>1726</v>
      </c>
      <c r="F84" s="248">
        <f t="shared" si="1"/>
        <v>2000</v>
      </c>
      <c r="G84" s="248" t="s">
        <v>181</v>
      </c>
      <c r="H84" s="248" t="s">
        <v>179</v>
      </c>
    </row>
    <row r="85" spans="1:8" ht="14.45" x14ac:dyDescent="0.3">
      <c r="A85" s="246" t="s">
        <v>179</v>
      </c>
      <c r="B85" s="246">
        <v>2000</v>
      </c>
      <c r="C85" s="247" t="s">
        <v>2975</v>
      </c>
      <c r="D85" s="246" t="s">
        <v>4843</v>
      </c>
      <c r="E85" s="201" t="s">
        <v>1726</v>
      </c>
      <c r="F85" s="248">
        <f t="shared" si="1"/>
        <v>2000</v>
      </c>
      <c r="G85" s="248" t="s">
        <v>181</v>
      </c>
      <c r="H85" s="248" t="s">
        <v>179</v>
      </c>
    </row>
    <row r="86" spans="1:8" ht="14.45" x14ac:dyDescent="0.3">
      <c r="A86" s="246" t="s">
        <v>179</v>
      </c>
      <c r="B86" s="246">
        <v>2000</v>
      </c>
      <c r="C86" s="247" t="s">
        <v>2976</v>
      </c>
      <c r="D86" s="246" t="s">
        <v>4843</v>
      </c>
      <c r="E86" s="201" t="s">
        <v>1726</v>
      </c>
      <c r="F86" s="248">
        <f t="shared" si="1"/>
        <v>2000</v>
      </c>
      <c r="G86" s="248" t="s">
        <v>181</v>
      </c>
      <c r="H86" s="248" t="s">
        <v>179</v>
      </c>
    </row>
    <row r="87" spans="1:8" ht="14.45" x14ac:dyDescent="0.3">
      <c r="A87" s="246" t="s">
        <v>179</v>
      </c>
      <c r="B87" s="246">
        <v>2000</v>
      </c>
      <c r="C87" s="247" t="s">
        <v>2977</v>
      </c>
      <c r="D87" s="246" t="s">
        <v>4843</v>
      </c>
      <c r="E87" s="201" t="s">
        <v>1726</v>
      </c>
      <c r="F87" s="248">
        <f t="shared" si="1"/>
        <v>2000</v>
      </c>
      <c r="G87" s="248" t="s">
        <v>181</v>
      </c>
      <c r="H87" s="248" t="s">
        <v>179</v>
      </c>
    </row>
    <row r="88" spans="1:8" ht="14.45" x14ac:dyDescent="0.3">
      <c r="A88" s="246" t="s">
        <v>179</v>
      </c>
      <c r="B88" s="246">
        <v>2001</v>
      </c>
      <c r="C88" s="247" t="s">
        <v>2966</v>
      </c>
      <c r="D88" s="246" t="s">
        <v>4843</v>
      </c>
      <c r="E88" s="201" t="s">
        <v>1726</v>
      </c>
      <c r="F88" s="248">
        <f t="shared" si="1"/>
        <v>2001</v>
      </c>
      <c r="G88" s="248" t="s">
        <v>181</v>
      </c>
      <c r="H88" s="248" t="s">
        <v>179</v>
      </c>
    </row>
    <row r="89" spans="1:8" ht="14.45" x14ac:dyDescent="0.3">
      <c r="A89" s="246" t="s">
        <v>179</v>
      </c>
      <c r="B89" s="246">
        <v>2001</v>
      </c>
      <c r="C89" s="247" t="s">
        <v>2967</v>
      </c>
      <c r="D89" s="246" t="s">
        <v>4843</v>
      </c>
      <c r="E89" s="201" t="s">
        <v>1726</v>
      </c>
      <c r="F89" s="248">
        <f t="shared" si="1"/>
        <v>2001</v>
      </c>
      <c r="G89" s="248" t="s">
        <v>181</v>
      </c>
      <c r="H89" s="248" t="s">
        <v>179</v>
      </c>
    </row>
    <row r="90" spans="1:8" ht="14.45" x14ac:dyDescent="0.3">
      <c r="A90" s="246" t="s">
        <v>179</v>
      </c>
      <c r="B90" s="246">
        <v>2001</v>
      </c>
      <c r="C90" s="247" t="s">
        <v>2968</v>
      </c>
      <c r="D90" s="246" t="s">
        <v>4843</v>
      </c>
      <c r="E90" s="201" t="s">
        <v>1726</v>
      </c>
      <c r="F90" s="248">
        <f t="shared" si="1"/>
        <v>2001</v>
      </c>
      <c r="G90" s="248" t="s">
        <v>181</v>
      </c>
      <c r="H90" s="248" t="s">
        <v>179</v>
      </c>
    </row>
    <row r="91" spans="1:8" ht="14.45" x14ac:dyDescent="0.3">
      <c r="A91" s="246" t="s">
        <v>179</v>
      </c>
      <c r="B91" s="246">
        <v>2001</v>
      </c>
      <c r="C91" s="247" t="s">
        <v>2969</v>
      </c>
      <c r="D91" s="246" t="s">
        <v>4843</v>
      </c>
      <c r="E91" s="201" t="s">
        <v>1726</v>
      </c>
      <c r="F91" s="248">
        <f t="shared" si="1"/>
        <v>2001</v>
      </c>
      <c r="G91" s="248" t="s">
        <v>181</v>
      </c>
      <c r="H91" s="248" t="s">
        <v>179</v>
      </c>
    </row>
    <row r="92" spans="1:8" ht="14.45" x14ac:dyDescent="0.3">
      <c r="A92" s="246" t="s">
        <v>179</v>
      </c>
      <c r="B92" s="246">
        <v>2001</v>
      </c>
      <c r="C92" s="247" t="s">
        <v>2970</v>
      </c>
      <c r="D92" s="246" t="s">
        <v>4843</v>
      </c>
      <c r="E92" s="201" t="s">
        <v>1726</v>
      </c>
      <c r="F92" s="248">
        <f t="shared" si="1"/>
        <v>2001</v>
      </c>
      <c r="G92" s="248" t="s">
        <v>181</v>
      </c>
      <c r="H92" s="248" t="s">
        <v>179</v>
      </c>
    </row>
    <row r="93" spans="1:8" ht="14.45" x14ac:dyDescent="0.3">
      <c r="A93" s="246" t="s">
        <v>179</v>
      </c>
      <c r="B93" s="246">
        <v>2001</v>
      </c>
      <c r="C93" s="247" t="s">
        <v>2971</v>
      </c>
      <c r="D93" s="246" t="s">
        <v>4843</v>
      </c>
      <c r="E93" s="201" t="s">
        <v>1726</v>
      </c>
      <c r="F93" s="248">
        <f t="shared" si="1"/>
        <v>2001</v>
      </c>
      <c r="G93" s="248" t="s">
        <v>181</v>
      </c>
      <c r="H93" s="248" t="s">
        <v>179</v>
      </c>
    </row>
    <row r="94" spans="1:8" ht="14.45" x14ac:dyDescent="0.3">
      <c r="A94" s="246" t="s">
        <v>179</v>
      </c>
      <c r="B94" s="246">
        <v>2002</v>
      </c>
      <c r="C94" s="247" t="s">
        <v>2960</v>
      </c>
      <c r="D94" s="246" t="s">
        <v>4843</v>
      </c>
      <c r="E94" s="201" t="s">
        <v>1726</v>
      </c>
      <c r="F94" s="248">
        <f t="shared" si="1"/>
        <v>2002</v>
      </c>
      <c r="G94" s="248" t="s">
        <v>181</v>
      </c>
      <c r="H94" s="248" t="s">
        <v>179</v>
      </c>
    </row>
    <row r="95" spans="1:8" ht="14.45" x14ac:dyDescent="0.3">
      <c r="A95" s="246" t="s">
        <v>179</v>
      </c>
      <c r="B95" s="246">
        <v>2002</v>
      </c>
      <c r="C95" s="247" t="s">
        <v>2961</v>
      </c>
      <c r="D95" s="246" t="s">
        <v>4843</v>
      </c>
      <c r="E95" s="201" t="s">
        <v>1726</v>
      </c>
      <c r="F95" s="248">
        <f t="shared" si="1"/>
        <v>2002</v>
      </c>
      <c r="G95" s="248" t="s">
        <v>181</v>
      </c>
      <c r="H95" s="248" t="s">
        <v>179</v>
      </c>
    </row>
    <row r="96" spans="1:8" ht="14.45" x14ac:dyDescent="0.3">
      <c r="A96" s="246" t="s">
        <v>179</v>
      </c>
      <c r="B96" s="246">
        <v>2002</v>
      </c>
      <c r="C96" s="247" t="s">
        <v>2962</v>
      </c>
      <c r="D96" s="246" t="s">
        <v>4843</v>
      </c>
      <c r="E96" s="201" t="s">
        <v>1726</v>
      </c>
      <c r="F96" s="248">
        <f t="shared" si="1"/>
        <v>2002</v>
      </c>
      <c r="G96" s="248" t="s">
        <v>181</v>
      </c>
      <c r="H96" s="248" t="s">
        <v>179</v>
      </c>
    </row>
    <row r="97" spans="1:8" ht="14.45" x14ac:dyDescent="0.3">
      <c r="A97" s="246" t="s">
        <v>179</v>
      </c>
      <c r="B97" s="246">
        <v>2002</v>
      </c>
      <c r="C97" s="247" t="s">
        <v>2963</v>
      </c>
      <c r="D97" s="246" t="s">
        <v>4843</v>
      </c>
      <c r="E97" s="201" t="s">
        <v>1726</v>
      </c>
      <c r="F97" s="248">
        <f t="shared" si="1"/>
        <v>2002</v>
      </c>
      <c r="G97" s="248" t="s">
        <v>181</v>
      </c>
      <c r="H97" s="248" t="s">
        <v>179</v>
      </c>
    </row>
    <row r="98" spans="1:8" ht="14.45" x14ac:dyDescent="0.3">
      <c r="A98" s="246" t="s">
        <v>179</v>
      </c>
      <c r="B98" s="246">
        <v>2002</v>
      </c>
      <c r="C98" s="247" t="s">
        <v>2964</v>
      </c>
      <c r="D98" s="246" t="s">
        <v>4843</v>
      </c>
      <c r="E98" s="201" t="s">
        <v>1726</v>
      </c>
      <c r="F98" s="248">
        <f t="shared" si="1"/>
        <v>2002</v>
      </c>
      <c r="G98" s="248" t="s">
        <v>181</v>
      </c>
      <c r="H98" s="248" t="s">
        <v>179</v>
      </c>
    </row>
    <row r="99" spans="1:8" ht="14.45" x14ac:dyDescent="0.3">
      <c r="A99" s="246" t="s">
        <v>179</v>
      </c>
      <c r="B99" s="246">
        <v>2002</v>
      </c>
      <c r="C99" s="247" t="s">
        <v>2965</v>
      </c>
      <c r="D99" s="246" t="s">
        <v>4843</v>
      </c>
      <c r="E99" s="201" t="s">
        <v>1726</v>
      </c>
      <c r="F99" s="248">
        <f t="shared" si="1"/>
        <v>2002</v>
      </c>
      <c r="G99" s="248" t="s">
        <v>181</v>
      </c>
      <c r="H99" s="248" t="s">
        <v>179</v>
      </c>
    </row>
    <row r="100" spans="1:8" ht="14.45" x14ac:dyDescent="0.3">
      <c r="A100" s="246" t="s">
        <v>179</v>
      </c>
      <c r="B100" s="246">
        <v>2005</v>
      </c>
      <c r="C100" s="247" t="s">
        <v>2954</v>
      </c>
      <c r="D100" s="246" t="s">
        <v>4843</v>
      </c>
      <c r="E100" s="201" t="s">
        <v>1726</v>
      </c>
      <c r="F100" s="248">
        <f t="shared" si="1"/>
        <v>2005</v>
      </c>
      <c r="G100" s="248" t="s">
        <v>181</v>
      </c>
      <c r="H100" s="248" t="s">
        <v>179</v>
      </c>
    </row>
    <row r="101" spans="1:8" ht="14.45" x14ac:dyDescent="0.3">
      <c r="A101" s="246" t="s">
        <v>179</v>
      </c>
      <c r="B101" s="246">
        <v>2005</v>
      </c>
      <c r="C101" s="247" t="s">
        <v>2955</v>
      </c>
      <c r="D101" s="246" t="s">
        <v>4843</v>
      </c>
      <c r="E101" s="201" t="s">
        <v>1726</v>
      </c>
      <c r="F101" s="248">
        <f t="shared" si="1"/>
        <v>2005</v>
      </c>
      <c r="G101" s="248" t="s">
        <v>181</v>
      </c>
      <c r="H101" s="248" t="s">
        <v>179</v>
      </c>
    </row>
    <row r="102" spans="1:8" ht="14.45" x14ac:dyDescent="0.3">
      <c r="A102" s="246" t="s">
        <v>179</v>
      </c>
      <c r="B102" s="246">
        <v>2005</v>
      </c>
      <c r="C102" s="247" t="s">
        <v>2956</v>
      </c>
      <c r="D102" s="246" t="s">
        <v>4843</v>
      </c>
      <c r="E102" s="201" t="s">
        <v>1726</v>
      </c>
      <c r="F102" s="248">
        <f t="shared" si="1"/>
        <v>2005</v>
      </c>
      <c r="G102" s="248" t="s">
        <v>181</v>
      </c>
      <c r="H102" s="248" t="s">
        <v>179</v>
      </c>
    </row>
    <row r="103" spans="1:8" ht="14.45" x14ac:dyDescent="0.3">
      <c r="A103" s="246" t="s">
        <v>179</v>
      </c>
      <c r="B103" s="246">
        <v>2005</v>
      </c>
      <c r="C103" s="247" t="s">
        <v>2957</v>
      </c>
      <c r="D103" s="246" t="s">
        <v>4843</v>
      </c>
      <c r="E103" s="201" t="s">
        <v>1726</v>
      </c>
      <c r="F103" s="248">
        <f t="shared" si="1"/>
        <v>2005</v>
      </c>
      <c r="G103" s="248" t="s">
        <v>181</v>
      </c>
      <c r="H103" s="248" t="s">
        <v>179</v>
      </c>
    </row>
    <row r="104" spans="1:8" ht="14.45" x14ac:dyDescent="0.3">
      <c r="A104" s="246" t="s">
        <v>179</v>
      </c>
      <c r="B104" s="246">
        <v>2005</v>
      </c>
      <c r="C104" s="247" t="s">
        <v>2958</v>
      </c>
      <c r="D104" s="246" t="s">
        <v>4843</v>
      </c>
      <c r="E104" s="201" t="s">
        <v>1726</v>
      </c>
      <c r="F104" s="248">
        <f t="shared" si="1"/>
        <v>2005</v>
      </c>
      <c r="G104" s="248" t="s">
        <v>181</v>
      </c>
      <c r="H104" s="248" t="s">
        <v>179</v>
      </c>
    </row>
    <row r="105" spans="1:8" ht="14.45" x14ac:dyDescent="0.3">
      <c r="A105" s="246" t="s">
        <v>179</v>
      </c>
      <c r="B105" s="246">
        <v>2005</v>
      </c>
      <c r="C105" s="247" t="s">
        <v>2959</v>
      </c>
      <c r="D105" s="246" t="s">
        <v>4843</v>
      </c>
      <c r="E105" s="201" t="s">
        <v>1726</v>
      </c>
      <c r="F105" s="248">
        <f t="shared" si="1"/>
        <v>2005</v>
      </c>
      <c r="G105" s="248" t="s">
        <v>181</v>
      </c>
      <c r="H105" s="248" t="s">
        <v>179</v>
      </c>
    </row>
    <row r="106" spans="1:8" ht="14.45" x14ac:dyDescent="0.3">
      <c r="A106" s="246" t="s">
        <v>179</v>
      </c>
      <c r="B106" s="246">
        <v>2006</v>
      </c>
      <c r="C106" s="247" t="s">
        <v>207</v>
      </c>
      <c r="D106" s="246" t="s">
        <v>4843</v>
      </c>
      <c r="E106" s="201" t="s">
        <v>1726</v>
      </c>
      <c r="F106" s="248">
        <f t="shared" si="1"/>
        <v>2006</v>
      </c>
      <c r="G106" s="248" t="s">
        <v>181</v>
      </c>
      <c r="H106" s="248" t="s">
        <v>179</v>
      </c>
    </row>
    <row r="107" spans="1:8" ht="14.45" x14ac:dyDescent="0.3">
      <c r="A107" s="246" t="s">
        <v>179</v>
      </c>
      <c r="B107" s="246">
        <v>2006</v>
      </c>
      <c r="C107" s="247" t="s">
        <v>208</v>
      </c>
      <c r="D107" s="246" t="s">
        <v>4843</v>
      </c>
      <c r="E107" s="201" t="s">
        <v>1726</v>
      </c>
      <c r="F107" s="248">
        <f t="shared" si="1"/>
        <v>2006</v>
      </c>
      <c r="G107" s="248" t="s">
        <v>181</v>
      </c>
      <c r="H107" s="248" t="s">
        <v>179</v>
      </c>
    </row>
    <row r="108" spans="1:8" ht="14.45" x14ac:dyDescent="0.3">
      <c r="A108" s="246" t="s">
        <v>179</v>
      </c>
      <c r="B108" s="246">
        <v>2006</v>
      </c>
      <c r="C108" s="247" t="s">
        <v>210</v>
      </c>
      <c r="D108" s="246" t="s">
        <v>4843</v>
      </c>
      <c r="E108" s="201" t="s">
        <v>1726</v>
      </c>
      <c r="F108" s="248">
        <f t="shared" si="1"/>
        <v>2006</v>
      </c>
      <c r="G108" s="248" t="s">
        <v>181</v>
      </c>
      <c r="H108" s="248" t="s">
        <v>179</v>
      </c>
    </row>
    <row r="109" spans="1:8" ht="14.45" x14ac:dyDescent="0.3">
      <c r="A109" s="246" t="s">
        <v>179</v>
      </c>
      <c r="B109" s="246">
        <v>2006</v>
      </c>
      <c r="C109" s="247" t="s">
        <v>211</v>
      </c>
      <c r="D109" s="246" t="s">
        <v>4843</v>
      </c>
      <c r="E109" s="201" t="s">
        <v>1726</v>
      </c>
      <c r="F109" s="248">
        <f t="shared" si="1"/>
        <v>2006</v>
      </c>
      <c r="G109" s="248" t="s">
        <v>181</v>
      </c>
      <c r="H109" s="248" t="s">
        <v>179</v>
      </c>
    </row>
    <row r="110" spans="1:8" ht="14.45" x14ac:dyDescent="0.3">
      <c r="A110" s="246" t="s">
        <v>179</v>
      </c>
      <c r="B110" s="246">
        <v>2006</v>
      </c>
      <c r="C110" s="247" t="s">
        <v>212</v>
      </c>
      <c r="D110" s="246" t="s">
        <v>4843</v>
      </c>
      <c r="E110" s="201" t="s">
        <v>1726</v>
      </c>
      <c r="F110" s="248">
        <f t="shared" si="1"/>
        <v>2006</v>
      </c>
      <c r="G110" s="248" t="s">
        <v>181</v>
      </c>
      <c r="H110" s="248" t="s">
        <v>179</v>
      </c>
    </row>
    <row r="111" spans="1:8" ht="14.45" x14ac:dyDescent="0.3">
      <c r="A111" s="246" t="s">
        <v>179</v>
      </c>
      <c r="B111" s="246">
        <v>2006</v>
      </c>
      <c r="C111" s="247" t="s">
        <v>214</v>
      </c>
      <c r="D111" s="246" t="s">
        <v>4843</v>
      </c>
      <c r="E111" s="201" t="s">
        <v>1726</v>
      </c>
      <c r="F111" s="248">
        <f t="shared" si="1"/>
        <v>2006</v>
      </c>
      <c r="G111" s="248" t="s">
        <v>181</v>
      </c>
      <c r="H111" s="248" t="s">
        <v>179</v>
      </c>
    </row>
    <row r="112" spans="1:8" ht="14.45" x14ac:dyDescent="0.3">
      <c r="A112" s="246" t="s">
        <v>179</v>
      </c>
      <c r="B112" s="246">
        <v>2007</v>
      </c>
      <c r="C112" s="247" t="s">
        <v>189</v>
      </c>
      <c r="D112" s="246" t="s">
        <v>4843</v>
      </c>
      <c r="E112" s="201" t="s">
        <v>1726</v>
      </c>
      <c r="F112" s="248">
        <f t="shared" si="1"/>
        <v>2007</v>
      </c>
      <c r="G112" s="248" t="s">
        <v>181</v>
      </c>
      <c r="H112" s="248" t="s">
        <v>179</v>
      </c>
    </row>
    <row r="113" spans="1:8" ht="14.45" x14ac:dyDescent="0.3">
      <c r="A113" s="246" t="s">
        <v>179</v>
      </c>
      <c r="B113" s="246">
        <v>2007</v>
      </c>
      <c r="C113" s="247" t="s">
        <v>193</v>
      </c>
      <c r="D113" s="246" t="s">
        <v>4843</v>
      </c>
      <c r="E113" s="201" t="s">
        <v>1726</v>
      </c>
      <c r="F113" s="248">
        <f t="shared" si="1"/>
        <v>2007</v>
      </c>
      <c r="G113" s="248" t="s">
        <v>181</v>
      </c>
      <c r="H113" s="248" t="s">
        <v>179</v>
      </c>
    </row>
    <row r="114" spans="1:8" ht="14.45" x14ac:dyDescent="0.3">
      <c r="A114" s="246" t="s">
        <v>179</v>
      </c>
      <c r="B114" s="246">
        <v>2007</v>
      </c>
      <c r="C114" s="247" t="s">
        <v>194</v>
      </c>
      <c r="D114" s="246" t="s">
        <v>4843</v>
      </c>
      <c r="E114" s="201" t="s">
        <v>1726</v>
      </c>
      <c r="F114" s="248">
        <f t="shared" si="1"/>
        <v>2007</v>
      </c>
      <c r="G114" s="248" t="s">
        <v>181</v>
      </c>
      <c r="H114" s="248" t="s">
        <v>179</v>
      </c>
    </row>
    <row r="115" spans="1:8" ht="14.45" x14ac:dyDescent="0.3">
      <c r="A115" s="246" t="s">
        <v>179</v>
      </c>
      <c r="B115" s="246">
        <v>2007</v>
      </c>
      <c r="C115" s="247" t="s">
        <v>198</v>
      </c>
      <c r="D115" s="246" t="s">
        <v>4843</v>
      </c>
      <c r="E115" s="201" t="s">
        <v>1726</v>
      </c>
      <c r="F115" s="248">
        <f t="shared" si="1"/>
        <v>2007</v>
      </c>
      <c r="G115" s="248" t="s">
        <v>181</v>
      </c>
      <c r="H115" s="248" t="s">
        <v>179</v>
      </c>
    </row>
    <row r="116" spans="1:8" ht="14.45" x14ac:dyDescent="0.3">
      <c r="A116" s="246" t="s">
        <v>179</v>
      </c>
      <c r="B116" s="246">
        <v>2007</v>
      </c>
      <c r="C116" s="247" t="s">
        <v>201</v>
      </c>
      <c r="D116" s="246" t="s">
        <v>4843</v>
      </c>
      <c r="E116" s="201" t="s">
        <v>1726</v>
      </c>
      <c r="F116" s="248">
        <f t="shared" si="1"/>
        <v>2007</v>
      </c>
      <c r="G116" s="248" t="s">
        <v>181</v>
      </c>
      <c r="H116" s="248" t="s">
        <v>179</v>
      </c>
    </row>
    <row r="117" spans="1:8" ht="14.45" x14ac:dyDescent="0.3">
      <c r="A117" s="246" t="s">
        <v>179</v>
      </c>
      <c r="B117" s="246">
        <v>2007</v>
      </c>
      <c r="C117" s="247" t="s">
        <v>206</v>
      </c>
      <c r="D117" s="246" t="s">
        <v>4843</v>
      </c>
      <c r="E117" s="201" t="s">
        <v>1726</v>
      </c>
      <c r="F117" s="248">
        <f t="shared" si="1"/>
        <v>2007</v>
      </c>
      <c r="G117" s="248" t="s">
        <v>181</v>
      </c>
      <c r="H117" s="248" t="s">
        <v>179</v>
      </c>
    </row>
    <row r="118" spans="1:8" ht="14.45" x14ac:dyDescent="0.3">
      <c r="A118" s="246" t="s">
        <v>179</v>
      </c>
      <c r="B118" s="246">
        <v>2008</v>
      </c>
      <c r="C118" s="247" t="s">
        <v>180</v>
      </c>
      <c r="D118" s="246" t="s">
        <v>4843</v>
      </c>
      <c r="E118" s="201" t="s">
        <v>1726</v>
      </c>
      <c r="F118" s="248">
        <f t="shared" si="1"/>
        <v>2008</v>
      </c>
      <c r="G118" s="248" t="s">
        <v>181</v>
      </c>
      <c r="H118" s="248" t="s">
        <v>179</v>
      </c>
    </row>
    <row r="119" spans="1:8" ht="14.45" x14ac:dyDescent="0.3">
      <c r="A119" s="246" t="s">
        <v>179</v>
      </c>
      <c r="B119" s="246">
        <v>2008</v>
      </c>
      <c r="C119" s="247" t="s">
        <v>183</v>
      </c>
      <c r="D119" s="246" t="s">
        <v>4843</v>
      </c>
      <c r="E119" s="201" t="s">
        <v>1726</v>
      </c>
      <c r="F119" s="248">
        <f t="shared" si="1"/>
        <v>2008</v>
      </c>
      <c r="G119" s="248" t="s">
        <v>181</v>
      </c>
      <c r="H119" s="248" t="s">
        <v>179</v>
      </c>
    </row>
    <row r="120" spans="1:8" ht="14.45" x14ac:dyDescent="0.3">
      <c r="A120" s="246" t="s">
        <v>179</v>
      </c>
      <c r="B120" s="246">
        <v>2008</v>
      </c>
      <c r="C120" s="247" t="s">
        <v>5258</v>
      </c>
      <c r="D120" s="246" t="s">
        <v>4843</v>
      </c>
      <c r="E120" s="201" t="s">
        <v>1726</v>
      </c>
      <c r="F120" s="248">
        <f t="shared" si="1"/>
        <v>2008</v>
      </c>
      <c r="G120" s="248" t="s">
        <v>181</v>
      </c>
      <c r="H120" s="248" t="s">
        <v>179</v>
      </c>
    </row>
    <row r="121" spans="1:8" ht="14.45" x14ac:dyDescent="0.3">
      <c r="A121" s="246" t="s">
        <v>179</v>
      </c>
      <c r="B121" s="246">
        <v>2008</v>
      </c>
      <c r="C121" s="247" t="s">
        <v>184</v>
      </c>
      <c r="D121" s="246" t="s">
        <v>4843</v>
      </c>
      <c r="E121" s="201" t="s">
        <v>1726</v>
      </c>
      <c r="F121" s="248">
        <f t="shared" si="1"/>
        <v>2008</v>
      </c>
      <c r="G121" s="248" t="s">
        <v>181</v>
      </c>
      <c r="H121" s="248" t="s">
        <v>179</v>
      </c>
    </row>
    <row r="122" spans="1:8" ht="14.45" x14ac:dyDescent="0.3">
      <c r="A122" s="246" t="s">
        <v>179</v>
      </c>
      <c r="B122" s="246">
        <v>2009</v>
      </c>
      <c r="C122" s="247" t="s">
        <v>4844</v>
      </c>
      <c r="D122" s="246" t="s">
        <v>4843</v>
      </c>
      <c r="E122" s="201" t="s">
        <v>1726</v>
      </c>
      <c r="F122" s="248">
        <f t="shared" si="1"/>
        <v>2009</v>
      </c>
      <c r="G122" s="248" t="s">
        <v>181</v>
      </c>
      <c r="H122" s="248" t="s">
        <v>179</v>
      </c>
    </row>
    <row r="123" spans="1:8" ht="14.45" x14ac:dyDescent="0.3">
      <c r="A123" s="246" t="s">
        <v>179</v>
      </c>
      <c r="B123" s="246">
        <v>2009</v>
      </c>
      <c r="C123" s="247" t="s">
        <v>4845</v>
      </c>
      <c r="D123" s="246" t="s">
        <v>4843</v>
      </c>
      <c r="E123" s="201" t="s">
        <v>1726</v>
      </c>
      <c r="F123" s="248">
        <f t="shared" si="1"/>
        <v>2009</v>
      </c>
      <c r="G123" s="248" t="s">
        <v>181</v>
      </c>
      <c r="H123" s="248" t="s">
        <v>179</v>
      </c>
    </row>
    <row r="124" spans="1:8" ht="14.45" x14ac:dyDescent="0.3">
      <c r="A124" s="246" t="s">
        <v>179</v>
      </c>
      <c r="B124" s="246">
        <v>2009</v>
      </c>
      <c r="C124" s="247" t="s">
        <v>4846</v>
      </c>
      <c r="D124" s="246" t="s">
        <v>4843</v>
      </c>
      <c r="E124" s="201" t="s">
        <v>1726</v>
      </c>
      <c r="F124" s="248">
        <f t="shared" si="1"/>
        <v>2009</v>
      </c>
      <c r="G124" s="248" t="s">
        <v>181</v>
      </c>
      <c r="H124" s="248" t="s">
        <v>179</v>
      </c>
    </row>
    <row r="125" spans="1:8" ht="14.45" x14ac:dyDescent="0.3">
      <c r="A125" s="246" t="s">
        <v>179</v>
      </c>
      <c r="B125" s="246">
        <v>2009</v>
      </c>
      <c r="C125" s="247" t="s">
        <v>4847</v>
      </c>
      <c r="D125" s="246" t="s">
        <v>4843</v>
      </c>
      <c r="E125" s="201" t="s">
        <v>1726</v>
      </c>
      <c r="F125" s="248">
        <f t="shared" si="1"/>
        <v>2009</v>
      </c>
      <c r="G125" s="248" t="s">
        <v>181</v>
      </c>
      <c r="H125" s="248" t="s">
        <v>179</v>
      </c>
    </row>
    <row r="126" spans="1:8" ht="14.45" x14ac:dyDescent="0.3">
      <c r="A126" s="246" t="s">
        <v>179</v>
      </c>
      <c r="B126" s="246">
        <v>2009</v>
      </c>
      <c r="C126" s="247" t="s">
        <v>4848</v>
      </c>
      <c r="D126" s="246" t="s">
        <v>4843</v>
      </c>
      <c r="E126" s="201" t="s">
        <v>1726</v>
      </c>
      <c r="F126" s="248">
        <f t="shared" si="1"/>
        <v>2009</v>
      </c>
      <c r="G126" s="248" t="s">
        <v>181</v>
      </c>
      <c r="H126" s="248" t="s">
        <v>179</v>
      </c>
    </row>
    <row r="127" spans="1:8" ht="14.45" x14ac:dyDescent="0.3">
      <c r="A127" s="246" t="s">
        <v>179</v>
      </c>
      <c r="B127" s="246">
        <v>2009</v>
      </c>
      <c r="C127" s="247" t="s">
        <v>4849</v>
      </c>
      <c r="D127" s="246" t="s">
        <v>4843</v>
      </c>
      <c r="E127" s="201" t="s">
        <v>1726</v>
      </c>
      <c r="F127" s="248">
        <f t="shared" si="1"/>
        <v>2009</v>
      </c>
      <c r="G127" s="248" t="s">
        <v>181</v>
      </c>
      <c r="H127" s="248" t="s">
        <v>179</v>
      </c>
    </row>
    <row r="128" spans="1:8" ht="14.45" x14ac:dyDescent="0.3">
      <c r="A128" s="246" t="s">
        <v>179</v>
      </c>
      <c r="B128" s="246">
        <v>2009</v>
      </c>
      <c r="C128" s="247" t="s">
        <v>4850</v>
      </c>
      <c r="D128" s="246" t="s">
        <v>4843</v>
      </c>
      <c r="E128" s="201" t="s">
        <v>1726</v>
      </c>
      <c r="F128" s="248">
        <f t="shared" si="1"/>
        <v>2009</v>
      </c>
      <c r="G128" s="248" t="s">
        <v>181</v>
      </c>
      <c r="H128" s="248" t="s">
        <v>179</v>
      </c>
    </row>
    <row r="129" spans="1:8" ht="14.45" x14ac:dyDescent="0.3">
      <c r="A129" s="246" t="s">
        <v>179</v>
      </c>
      <c r="B129" s="246">
        <v>2009</v>
      </c>
      <c r="C129" s="247" t="s">
        <v>4851</v>
      </c>
      <c r="D129" s="246" t="s">
        <v>4843</v>
      </c>
      <c r="E129" s="201" t="s">
        <v>1726</v>
      </c>
      <c r="F129" s="248">
        <f t="shared" si="1"/>
        <v>2009</v>
      </c>
      <c r="G129" s="248" t="s">
        <v>181</v>
      </c>
      <c r="H129" s="248" t="s">
        <v>179</v>
      </c>
    </row>
    <row r="130" spans="1:8" ht="14.45" x14ac:dyDescent="0.3">
      <c r="A130" s="246" t="s">
        <v>179</v>
      </c>
      <c r="B130" s="246">
        <v>2009</v>
      </c>
      <c r="C130" s="247" t="s">
        <v>4852</v>
      </c>
      <c r="D130" s="246" t="s">
        <v>4843</v>
      </c>
      <c r="E130" s="201" t="s">
        <v>1726</v>
      </c>
      <c r="F130" s="248">
        <f t="shared" si="1"/>
        <v>2009</v>
      </c>
      <c r="G130" s="248" t="s">
        <v>181</v>
      </c>
      <c r="H130" s="248" t="s">
        <v>179</v>
      </c>
    </row>
    <row r="131" spans="1:8" ht="14.45" x14ac:dyDescent="0.3">
      <c r="A131" s="246" t="s">
        <v>179</v>
      </c>
      <c r="B131" s="246">
        <v>2009</v>
      </c>
      <c r="C131" s="247" t="s">
        <v>4853</v>
      </c>
      <c r="D131" s="246" t="s">
        <v>4843</v>
      </c>
      <c r="E131" s="201" t="s">
        <v>1726</v>
      </c>
      <c r="F131" s="248">
        <f t="shared" si="1"/>
        <v>2009</v>
      </c>
      <c r="G131" s="248" t="s">
        <v>181</v>
      </c>
      <c r="H131" s="248" t="s">
        <v>179</v>
      </c>
    </row>
    <row r="132" spans="1:8" ht="14.45" x14ac:dyDescent="0.3">
      <c r="A132" s="246" t="s">
        <v>179</v>
      </c>
      <c r="B132" s="246">
        <v>2009</v>
      </c>
      <c r="C132" s="247" t="s">
        <v>4854</v>
      </c>
      <c r="D132" s="246" t="s">
        <v>4843</v>
      </c>
      <c r="E132" s="201" t="s">
        <v>1726</v>
      </c>
      <c r="F132" s="248">
        <f t="shared" si="1"/>
        <v>2009</v>
      </c>
      <c r="G132" s="248" t="s">
        <v>181</v>
      </c>
      <c r="H132" s="248" t="s">
        <v>179</v>
      </c>
    </row>
    <row r="133" spans="1:8" ht="14.45" x14ac:dyDescent="0.3">
      <c r="A133" s="246" t="s">
        <v>179</v>
      </c>
      <c r="B133" s="246">
        <v>2009</v>
      </c>
      <c r="C133" s="247" t="s">
        <v>4855</v>
      </c>
      <c r="D133" s="246" t="s">
        <v>4843</v>
      </c>
      <c r="E133" s="201" t="s">
        <v>1726</v>
      </c>
      <c r="F133" s="248">
        <f t="shared" si="1"/>
        <v>2009</v>
      </c>
      <c r="G133" s="248" t="s">
        <v>181</v>
      </c>
      <c r="H133" s="248" t="s">
        <v>179</v>
      </c>
    </row>
    <row r="134" spans="1:8" ht="14.45" x14ac:dyDescent="0.3">
      <c r="A134" s="246" t="s">
        <v>179</v>
      </c>
      <c r="B134" s="246">
        <v>2009</v>
      </c>
      <c r="C134" s="247" t="s">
        <v>4856</v>
      </c>
      <c r="D134" s="246" t="s">
        <v>4843</v>
      </c>
      <c r="E134" s="201" t="s">
        <v>1726</v>
      </c>
      <c r="F134" s="248">
        <f t="shared" si="1"/>
        <v>2009</v>
      </c>
      <c r="G134" s="248" t="s">
        <v>181</v>
      </c>
      <c r="H134" s="248" t="s">
        <v>179</v>
      </c>
    </row>
    <row r="135" spans="1:8" ht="14.45" x14ac:dyDescent="0.3">
      <c r="A135" s="246" t="s">
        <v>179</v>
      </c>
      <c r="B135" s="246">
        <v>2009</v>
      </c>
      <c r="C135" s="247" t="s">
        <v>4857</v>
      </c>
      <c r="D135" s="246" t="s">
        <v>4843</v>
      </c>
      <c r="E135" s="201" t="s">
        <v>1726</v>
      </c>
      <c r="F135" s="248">
        <f t="shared" si="1"/>
        <v>2009</v>
      </c>
      <c r="G135" s="248" t="s">
        <v>181</v>
      </c>
      <c r="H135" s="248" t="s">
        <v>179</v>
      </c>
    </row>
    <row r="136" spans="1:8" ht="14.45" x14ac:dyDescent="0.3">
      <c r="A136" s="246" t="s">
        <v>179</v>
      </c>
      <c r="B136" s="246">
        <v>2009</v>
      </c>
      <c r="C136" s="247" t="s">
        <v>4858</v>
      </c>
      <c r="D136" s="246" t="s">
        <v>4843</v>
      </c>
      <c r="E136" s="201" t="s">
        <v>1726</v>
      </c>
      <c r="F136" s="248">
        <f t="shared" ref="F136:F199" si="2">+B136</f>
        <v>2009</v>
      </c>
      <c r="G136" s="248" t="s">
        <v>181</v>
      </c>
      <c r="H136" s="248" t="s">
        <v>179</v>
      </c>
    </row>
    <row r="137" spans="1:8" ht="14.45" x14ac:dyDescent="0.3">
      <c r="A137" s="246" t="s">
        <v>179</v>
      </c>
      <c r="B137" s="246">
        <v>2009</v>
      </c>
      <c r="C137" s="247" t="s">
        <v>4859</v>
      </c>
      <c r="D137" s="246" t="s">
        <v>4843</v>
      </c>
      <c r="E137" s="201" t="s">
        <v>1726</v>
      </c>
      <c r="F137" s="248">
        <f t="shared" si="2"/>
        <v>2009</v>
      </c>
      <c r="G137" s="248" t="s">
        <v>181</v>
      </c>
      <c r="H137" s="248" t="s">
        <v>179</v>
      </c>
    </row>
    <row r="138" spans="1:8" ht="14.45" x14ac:dyDescent="0.3">
      <c r="A138" s="246" t="s">
        <v>179</v>
      </c>
      <c r="B138" s="246">
        <v>2010</v>
      </c>
      <c r="C138" s="247" t="s">
        <v>4860</v>
      </c>
      <c r="D138" s="246" t="s">
        <v>4843</v>
      </c>
      <c r="E138" s="201" t="s">
        <v>1726</v>
      </c>
      <c r="F138" s="248">
        <f t="shared" si="2"/>
        <v>2010</v>
      </c>
      <c r="G138" s="248" t="s">
        <v>181</v>
      </c>
      <c r="H138" s="248" t="s">
        <v>179</v>
      </c>
    </row>
    <row r="139" spans="1:8" ht="14.45" x14ac:dyDescent="0.3">
      <c r="A139" s="246" t="s">
        <v>179</v>
      </c>
      <c r="B139" s="246">
        <v>2010</v>
      </c>
      <c r="C139" s="247" t="s">
        <v>4861</v>
      </c>
      <c r="D139" s="246" t="s">
        <v>4843</v>
      </c>
      <c r="E139" s="201" t="s">
        <v>1726</v>
      </c>
      <c r="F139" s="248">
        <f t="shared" si="2"/>
        <v>2010</v>
      </c>
      <c r="G139" s="248" t="s">
        <v>181</v>
      </c>
      <c r="H139" s="248" t="s">
        <v>179</v>
      </c>
    </row>
    <row r="140" spans="1:8" ht="14.45" x14ac:dyDescent="0.3">
      <c r="A140" s="246" t="s">
        <v>179</v>
      </c>
      <c r="B140" s="246">
        <v>2010</v>
      </c>
      <c r="C140" s="247" t="s">
        <v>4862</v>
      </c>
      <c r="D140" s="246" t="s">
        <v>4843</v>
      </c>
      <c r="E140" s="201" t="s">
        <v>1726</v>
      </c>
      <c r="F140" s="248">
        <f t="shared" si="2"/>
        <v>2010</v>
      </c>
      <c r="G140" s="248" t="s">
        <v>181</v>
      </c>
      <c r="H140" s="248" t="s">
        <v>179</v>
      </c>
    </row>
    <row r="141" spans="1:8" ht="14.45" x14ac:dyDescent="0.3">
      <c r="A141" s="246" t="s">
        <v>179</v>
      </c>
      <c r="B141" s="246">
        <v>2010</v>
      </c>
      <c r="C141" s="247" t="s">
        <v>4863</v>
      </c>
      <c r="D141" s="246" t="s">
        <v>4843</v>
      </c>
      <c r="E141" s="201" t="s">
        <v>1726</v>
      </c>
      <c r="F141" s="248">
        <f t="shared" si="2"/>
        <v>2010</v>
      </c>
      <c r="G141" s="248" t="s">
        <v>181</v>
      </c>
      <c r="H141" s="248" t="s">
        <v>179</v>
      </c>
    </row>
    <row r="142" spans="1:8" ht="14.45" x14ac:dyDescent="0.3">
      <c r="A142" s="246" t="s">
        <v>179</v>
      </c>
      <c r="B142" s="246">
        <v>2010</v>
      </c>
      <c r="C142" s="247" t="s">
        <v>4864</v>
      </c>
      <c r="D142" s="246" t="s">
        <v>4843</v>
      </c>
      <c r="E142" s="201" t="s">
        <v>1726</v>
      </c>
      <c r="F142" s="248">
        <f t="shared" si="2"/>
        <v>2010</v>
      </c>
      <c r="G142" s="248" t="s">
        <v>181</v>
      </c>
      <c r="H142" s="248" t="s">
        <v>179</v>
      </c>
    </row>
    <row r="143" spans="1:8" ht="14.45" x14ac:dyDescent="0.3">
      <c r="A143" s="246" t="s">
        <v>179</v>
      </c>
      <c r="B143" s="246">
        <v>2010</v>
      </c>
      <c r="C143" s="247" t="s">
        <v>4865</v>
      </c>
      <c r="D143" s="246" t="s">
        <v>4843</v>
      </c>
      <c r="E143" s="201" t="s">
        <v>1726</v>
      </c>
      <c r="F143" s="248">
        <f t="shared" si="2"/>
        <v>2010</v>
      </c>
      <c r="G143" s="248" t="s">
        <v>181</v>
      </c>
      <c r="H143" s="248" t="s">
        <v>179</v>
      </c>
    </row>
    <row r="144" spans="1:8" ht="14.45" x14ac:dyDescent="0.3">
      <c r="A144" s="246" t="s">
        <v>179</v>
      </c>
      <c r="B144" s="246">
        <v>2010</v>
      </c>
      <c r="C144" s="247" t="s">
        <v>4866</v>
      </c>
      <c r="D144" s="246" t="s">
        <v>4843</v>
      </c>
      <c r="E144" s="201" t="s">
        <v>1726</v>
      </c>
      <c r="F144" s="248">
        <f t="shared" si="2"/>
        <v>2010</v>
      </c>
      <c r="G144" s="248" t="s">
        <v>181</v>
      </c>
      <c r="H144" s="248" t="s">
        <v>179</v>
      </c>
    </row>
    <row r="145" spans="1:8" ht="14.45" x14ac:dyDescent="0.3">
      <c r="A145" s="246" t="s">
        <v>179</v>
      </c>
      <c r="B145" s="246">
        <v>2010</v>
      </c>
      <c r="C145" s="247" t="s">
        <v>4867</v>
      </c>
      <c r="D145" s="246" t="s">
        <v>4843</v>
      </c>
      <c r="E145" s="201" t="s">
        <v>1726</v>
      </c>
      <c r="F145" s="248">
        <f t="shared" si="2"/>
        <v>2010</v>
      </c>
      <c r="G145" s="248" t="s">
        <v>181</v>
      </c>
      <c r="H145" s="248" t="s">
        <v>179</v>
      </c>
    </row>
    <row r="146" spans="1:8" ht="14.45" x14ac:dyDescent="0.3">
      <c r="A146" s="246" t="s">
        <v>179</v>
      </c>
      <c r="B146" s="246">
        <v>2011</v>
      </c>
      <c r="C146" s="247" t="s">
        <v>5259</v>
      </c>
      <c r="D146" s="246" t="s">
        <v>4843</v>
      </c>
      <c r="E146" s="201" t="s">
        <v>1726</v>
      </c>
      <c r="F146" s="248">
        <f t="shared" si="2"/>
        <v>2011</v>
      </c>
      <c r="G146" s="248" t="s">
        <v>181</v>
      </c>
      <c r="H146" s="248" t="s">
        <v>179</v>
      </c>
    </row>
    <row r="147" spans="1:8" ht="14.45" x14ac:dyDescent="0.3">
      <c r="A147" s="246" t="s">
        <v>179</v>
      </c>
      <c r="B147" s="246">
        <v>2011</v>
      </c>
      <c r="C147" s="247" t="s">
        <v>5260</v>
      </c>
      <c r="D147" s="246" t="s">
        <v>4843</v>
      </c>
      <c r="E147" s="201" t="s">
        <v>1726</v>
      </c>
      <c r="F147" s="248">
        <f t="shared" si="2"/>
        <v>2011</v>
      </c>
      <c r="G147" s="248" t="s">
        <v>181</v>
      </c>
      <c r="H147" s="248" t="s">
        <v>179</v>
      </c>
    </row>
    <row r="148" spans="1:8" ht="14.45" x14ac:dyDescent="0.3">
      <c r="A148" s="246" t="s">
        <v>179</v>
      </c>
      <c r="B148" s="246">
        <v>2011</v>
      </c>
      <c r="C148" s="247" t="s">
        <v>5261</v>
      </c>
      <c r="D148" s="246" t="s">
        <v>4843</v>
      </c>
      <c r="E148" s="201" t="s">
        <v>1726</v>
      </c>
      <c r="F148" s="248">
        <f t="shared" si="2"/>
        <v>2011</v>
      </c>
      <c r="G148" s="248" t="s">
        <v>181</v>
      </c>
      <c r="H148" s="248" t="s">
        <v>179</v>
      </c>
    </row>
    <row r="149" spans="1:8" ht="14.45" x14ac:dyDescent="0.3">
      <c r="A149" s="246" t="s">
        <v>179</v>
      </c>
      <c r="B149" s="246">
        <v>2011</v>
      </c>
      <c r="C149" s="247" t="s">
        <v>5262</v>
      </c>
      <c r="D149" s="246" t="s">
        <v>4843</v>
      </c>
      <c r="E149" s="201" t="s">
        <v>1726</v>
      </c>
      <c r="F149" s="248">
        <f t="shared" si="2"/>
        <v>2011</v>
      </c>
      <c r="G149" s="248" t="s">
        <v>181</v>
      </c>
      <c r="H149" s="248" t="s">
        <v>179</v>
      </c>
    </row>
    <row r="150" spans="1:8" ht="14.45" x14ac:dyDescent="0.3">
      <c r="A150" s="246" t="s">
        <v>179</v>
      </c>
      <c r="B150" s="246">
        <v>2011</v>
      </c>
      <c r="C150" s="247" t="s">
        <v>5263</v>
      </c>
      <c r="D150" s="246" t="s">
        <v>4843</v>
      </c>
      <c r="E150" s="201" t="s">
        <v>1726</v>
      </c>
      <c r="F150" s="248">
        <f t="shared" si="2"/>
        <v>2011</v>
      </c>
      <c r="G150" s="248" t="s">
        <v>181</v>
      </c>
      <c r="H150" s="248" t="s">
        <v>179</v>
      </c>
    </row>
    <row r="151" spans="1:8" ht="14.45" x14ac:dyDescent="0.3">
      <c r="A151" s="246" t="s">
        <v>179</v>
      </c>
      <c r="B151" s="246">
        <v>2011</v>
      </c>
      <c r="C151" s="247" t="s">
        <v>5264</v>
      </c>
      <c r="D151" s="246" t="s">
        <v>4843</v>
      </c>
      <c r="E151" s="201" t="s">
        <v>1726</v>
      </c>
      <c r="F151" s="248">
        <f t="shared" si="2"/>
        <v>2011</v>
      </c>
      <c r="G151" s="248" t="s">
        <v>181</v>
      </c>
      <c r="H151" s="248" t="s">
        <v>179</v>
      </c>
    </row>
    <row r="152" spans="1:8" ht="14.45" x14ac:dyDescent="0.3">
      <c r="A152" s="246" t="s">
        <v>179</v>
      </c>
      <c r="B152" s="246">
        <v>2011</v>
      </c>
      <c r="C152" s="247" t="s">
        <v>5265</v>
      </c>
      <c r="D152" s="246" t="s">
        <v>4843</v>
      </c>
      <c r="E152" s="201" t="s">
        <v>1726</v>
      </c>
      <c r="F152" s="248">
        <f t="shared" si="2"/>
        <v>2011</v>
      </c>
      <c r="G152" s="248" t="s">
        <v>181</v>
      </c>
      <c r="H152" s="248" t="s">
        <v>179</v>
      </c>
    </row>
    <row r="153" spans="1:8" ht="14.45" x14ac:dyDescent="0.3">
      <c r="A153" s="246" t="s">
        <v>179</v>
      </c>
      <c r="B153" s="246">
        <v>2011</v>
      </c>
      <c r="C153" s="247" t="s">
        <v>5266</v>
      </c>
      <c r="D153" s="246" t="s">
        <v>4843</v>
      </c>
      <c r="E153" s="201" t="s">
        <v>1726</v>
      </c>
      <c r="F153" s="248">
        <f t="shared" si="2"/>
        <v>2011</v>
      </c>
      <c r="G153" s="248" t="s">
        <v>181</v>
      </c>
      <c r="H153" s="248" t="s">
        <v>179</v>
      </c>
    </row>
    <row r="154" spans="1:8" ht="14.45" x14ac:dyDescent="0.3">
      <c r="A154" s="246" t="s">
        <v>179</v>
      </c>
      <c r="B154" s="246">
        <v>2011</v>
      </c>
      <c r="C154" s="247" t="s">
        <v>5267</v>
      </c>
      <c r="D154" s="246" t="s">
        <v>4843</v>
      </c>
      <c r="E154" s="201" t="s">
        <v>1726</v>
      </c>
      <c r="F154" s="248">
        <f t="shared" si="2"/>
        <v>2011</v>
      </c>
      <c r="G154" s="248" t="s">
        <v>181</v>
      </c>
      <c r="H154" s="248" t="s">
        <v>179</v>
      </c>
    </row>
    <row r="155" spans="1:8" ht="14.45" x14ac:dyDescent="0.3">
      <c r="A155" s="246" t="s">
        <v>179</v>
      </c>
      <c r="B155" s="246">
        <v>2011</v>
      </c>
      <c r="C155" s="247" t="s">
        <v>5268</v>
      </c>
      <c r="D155" s="246" t="s">
        <v>4843</v>
      </c>
      <c r="E155" s="201" t="s">
        <v>1726</v>
      </c>
      <c r="F155" s="248">
        <f t="shared" si="2"/>
        <v>2011</v>
      </c>
      <c r="G155" s="248" t="s">
        <v>181</v>
      </c>
      <c r="H155" s="248" t="s">
        <v>179</v>
      </c>
    </row>
    <row r="156" spans="1:8" ht="14.45" x14ac:dyDescent="0.3">
      <c r="A156" s="246" t="s">
        <v>179</v>
      </c>
      <c r="B156" s="246">
        <v>2011</v>
      </c>
      <c r="C156" s="247" t="s">
        <v>5269</v>
      </c>
      <c r="D156" s="246" t="s">
        <v>4843</v>
      </c>
      <c r="E156" s="201" t="s">
        <v>1726</v>
      </c>
      <c r="F156" s="248">
        <f t="shared" si="2"/>
        <v>2011</v>
      </c>
      <c r="G156" s="248" t="s">
        <v>181</v>
      </c>
      <c r="H156" s="248" t="s">
        <v>179</v>
      </c>
    </row>
    <row r="157" spans="1:8" ht="14.45" x14ac:dyDescent="0.3">
      <c r="A157" s="246" t="s">
        <v>179</v>
      </c>
      <c r="B157" s="246">
        <v>2011</v>
      </c>
      <c r="C157" s="247" t="s">
        <v>5270</v>
      </c>
      <c r="D157" s="246" t="s">
        <v>4843</v>
      </c>
      <c r="E157" s="201" t="s">
        <v>1726</v>
      </c>
      <c r="F157" s="248">
        <f t="shared" si="2"/>
        <v>2011</v>
      </c>
      <c r="G157" s="248" t="s">
        <v>181</v>
      </c>
      <c r="H157" s="248" t="s">
        <v>179</v>
      </c>
    </row>
    <row r="158" spans="1:8" ht="14.45" x14ac:dyDescent="0.3">
      <c r="A158" s="246" t="s">
        <v>179</v>
      </c>
      <c r="B158" s="246">
        <v>2011</v>
      </c>
      <c r="C158" s="247" t="s">
        <v>5271</v>
      </c>
      <c r="D158" s="246" t="s">
        <v>4843</v>
      </c>
      <c r="E158" s="201" t="s">
        <v>1726</v>
      </c>
      <c r="F158" s="248">
        <f t="shared" si="2"/>
        <v>2011</v>
      </c>
      <c r="G158" s="248" t="s">
        <v>181</v>
      </c>
      <c r="H158" s="248" t="s">
        <v>179</v>
      </c>
    </row>
    <row r="159" spans="1:8" ht="14.45" x14ac:dyDescent="0.3">
      <c r="A159" s="246" t="s">
        <v>179</v>
      </c>
      <c r="B159" s="246">
        <v>2011</v>
      </c>
      <c r="C159" s="247" t="s">
        <v>5272</v>
      </c>
      <c r="D159" s="246" t="s">
        <v>4843</v>
      </c>
      <c r="E159" s="201" t="s">
        <v>1726</v>
      </c>
      <c r="F159" s="248">
        <f t="shared" si="2"/>
        <v>2011</v>
      </c>
      <c r="G159" s="248" t="s">
        <v>181</v>
      </c>
      <c r="H159" s="248" t="s">
        <v>179</v>
      </c>
    </row>
    <row r="160" spans="1:8" ht="14.45" x14ac:dyDescent="0.3">
      <c r="A160" s="246" t="s">
        <v>179</v>
      </c>
      <c r="B160" s="246">
        <v>2012</v>
      </c>
      <c r="C160" s="249" t="s">
        <v>5273</v>
      </c>
      <c r="D160" s="246" t="s">
        <v>4843</v>
      </c>
      <c r="E160" s="201" t="s">
        <v>1726</v>
      </c>
      <c r="F160" s="248">
        <f t="shared" si="2"/>
        <v>2012</v>
      </c>
      <c r="G160" s="248" t="s">
        <v>181</v>
      </c>
      <c r="H160" s="248" t="s">
        <v>179</v>
      </c>
    </row>
    <row r="161" spans="1:8" ht="14.45" x14ac:dyDescent="0.3">
      <c r="A161" s="246" t="s">
        <v>179</v>
      </c>
      <c r="B161" s="246">
        <v>2012</v>
      </c>
      <c r="C161" s="249" t="s">
        <v>5274</v>
      </c>
      <c r="D161" s="246" t="s">
        <v>4843</v>
      </c>
      <c r="E161" s="201" t="s">
        <v>1726</v>
      </c>
      <c r="F161" s="248">
        <f t="shared" si="2"/>
        <v>2012</v>
      </c>
      <c r="G161" s="248" t="s">
        <v>181</v>
      </c>
      <c r="H161" s="248" t="s">
        <v>179</v>
      </c>
    </row>
    <row r="162" spans="1:8" ht="14.45" x14ac:dyDescent="0.3">
      <c r="A162" s="246" t="s">
        <v>179</v>
      </c>
      <c r="B162" s="246">
        <v>2012</v>
      </c>
      <c r="C162" s="249" t="s">
        <v>5275</v>
      </c>
      <c r="D162" s="246" t="s">
        <v>4843</v>
      </c>
      <c r="E162" s="201" t="s">
        <v>1726</v>
      </c>
      <c r="F162" s="248">
        <f t="shared" si="2"/>
        <v>2012</v>
      </c>
      <c r="G162" s="248" t="s">
        <v>181</v>
      </c>
      <c r="H162" s="248" t="s">
        <v>179</v>
      </c>
    </row>
    <row r="163" spans="1:8" ht="14.45" x14ac:dyDescent="0.3">
      <c r="A163" s="246" t="s">
        <v>179</v>
      </c>
      <c r="B163" s="246">
        <v>2012</v>
      </c>
      <c r="C163" s="249" t="s">
        <v>5276</v>
      </c>
      <c r="D163" s="246" t="s">
        <v>4843</v>
      </c>
      <c r="E163" s="201" t="s">
        <v>1726</v>
      </c>
      <c r="F163" s="248">
        <f t="shared" si="2"/>
        <v>2012</v>
      </c>
      <c r="G163" s="248" t="s">
        <v>181</v>
      </c>
      <c r="H163" s="248" t="s">
        <v>179</v>
      </c>
    </row>
    <row r="164" spans="1:8" ht="14.45" x14ac:dyDescent="0.3">
      <c r="A164" s="246" t="s">
        <v>179</v>
      </c>
      <c r="B164" s="246">
        <v>2012</v>
      </c>
      <c r="C164" s="249" t="s">
        <v>5277</v>
      </c>
      <c r="D164" s="246" t="s">
        <v>4843</v>
      </c>
      <c r="E164" s="201" t="s">
        <v>1726</v>
      </c>
      <c r="F164" s="248">
        <f t="shared" si="2"/>
        <v>2012</v>
      </c>
      <c r="G164" s="248" t="s">
        <v>181</v>
      </c>
      <c r="H164" s="248" t="s">
        <v>179</v>
      </c>
    </row>
    <row r="165" spans="1:8" ht="14.45" x14ac:dyDescent="0.3">
      <c r="A165" s="246" t="s">
        <v>179</v>
      </c>
      <c r="B165" s="246">
        <v>2012</v>
      </c>
      <c r="C165" s="249" t="s">
        <v>5278</v>
      </c>
      <c r="D165" s="246" t="s">
        <v>4843</v>
      </c>
      <c r="E165" s="201" t="s">
        <v>1726</v>
      </c>
      <c r="F165" s="248">
        <f t="shared" si="2"/>
        <v>2012</v>
      </c>
      <c r="G165" s="248" t="s">
        <v>181</v>
      </c>
      <c r="H165" s="248" t="s">
        <v>179</v>
      </c>
    </row>
    <row r="166" spans="1:8" ht="14.45" x14ac:dyDescent="0.3">
      <c r="A166" s="246" t="s">
        <v>179</v>
      </c>
      <c r="B166" s="246">
        <v>2012</v>
      </c>
      <c r="C166" s="249" t="s">
        <v>5279</v>
      </c>
      <c r="D166" s="246" t="s">
        <v>4843</v>
      </c>
      <c r="E166" s="201" t="s">
        <v>1726</v>
      </c>
      <c r="F166" s="248">
        <f t="shared" si="2"/>
        <v>2012</v>
      </c>
      <c r="G166" s="248" t="s">
        <v>181</v>
      </c>
      <c r="H166" s="248" t="s">
        <v>179</v>
      </c>
    </row>
    <row r="167" spans="1:8" ht="14.45" x14ac:dyDescent="0.3">
      <c r="A167" s="246" t="s">
        <v>179</v>
      </c>
      <c r="B167" s="246">
        <v>2012</v>
      </c>
      <c r="C167" s="249" t="s">
        <v>5280</v>
      </c>
      <c r="D167" s="246" t="s">
        <v>4843</v>
      </c>
      <c r="E167" s="201" t="s">
        <v>1726</v>
      </c>
      <c r="F167" s="248">
        <f t="shared" si="2"/>
        <v>2012</v>
      </c>
      <c r="G167" s="248" t="s">
        <v>181</v>
      </c>
      <c r="H167" s="248" t="s">
        <v>179</v>
      </c>
    </row>
    <row r="168" spans="1:8" ht="14.45" x14ac:dyDescent="0.3">
      <c r="A168" s="246" t="s">
        <v>179</v>
      </c>
      <c r="B168" s="246">
        <v>2012</v>
      </c>
      <c r="C168" s="249" t="s">
        <v>5281</v>
      </c>
      <c r="D168" s="246" t="s">
        <v>4843</v>
      </c>
      <c r="E168" s="201" t="s">
        <v>1726</v>
      </c>
      <c r="F168" s="248">
        <f t="shared" si="2"/>
        <v>2012</v>
      </c>
      <c r="G168" s="248" t="s">
        <v>181</v>
      </c>
      <c r="H168" s="248" t="s">
        <v>179</v>
      </c>
    </row>
    <row r="169" spans="1:8" ht="14.45" x14ac:dyDescent="0.3">
      <c r="A169" s="246" t="s">
        <v>179</v>
      </c>
      <c r="B169" s="246">
        <v>2012</v>
      </c>
      <c r="C169" s="249" t="s">
        <v>5282</v>
      </c>
      <c r="D169" s="246" t="s">
        <v>4843</v>
      </c>
      <c r="E169" s="201" t="s">
        <v>1726</v>
      </c>
      <c r="F169" s="248">
        <f t="shared" si="2"/>
        <v>2012</v>
      </c>
      <c r="G169" s="248" t="s">
        <v>181</v>
      </c>
      <c r="H169" s="248" t="s">
        <v>179</v>
      </c>
    </row>
    <row r="170" spans="1:8" ht="14.45" x14ac:dyDescent="0.3">
      <c r="A170" s="246" t="s">
        <v>179</v>
      </c>
      <c r="B170" s="246">
        <v>2012</v>
      </c>
      <c r="C170" s="249" t="s">
        <v>5283</v>
      </c>
      <c r="D170" s="246" t="s">
        <v>4843</v>
      </c>
      <c r="E170" s="201" t="s">
        <v>1726</v>
      </c>
      <c r="F170" s="248">
        <f t="shared" si="2"/>
        <v>2012</v>
      </c>
      <c r="G170" s="248" t="s">
        <v>181</v>
      </c>
      <c r="H170" s="248" t="s">
        <v>179</v>
      </c>
    </row>
    <row r="171" spans="1:8" ht="14.45" x14ac:dyDescent="0.3">
      <c r="A171" s="246" t="s">
        <v>179</v>
      </c>
      <c r="B171" s="246">
        <v>2012</v>
      </c>
      <c r="C171" s="249" t="s">
        <v>5284</v>
      </c>
      <c r="D171" s="246" t="s">
        <v>4843</v>
      </c>
      <c r="E171" s="201" t="s">
        <v>1726</v>
      </c>
      <c r="F171" s="248">
        <f t="shared" si="2"/>
        <v>2012</v>
      </c>
      <c r="G171" s="248" t="s">
        <v>181</v>
      </c>
      <c r="H171" s="248" t="s">
        <v>179</v>
      </c>
    </row>
    <row r="172" spans="1:8" ht="14.45" x14ac:dyDescent="0.3">
      <c r="A172" s="246" t="s">
        <v>179</v>
      </c>
      <c r="B172" s="246">
        <v>2012</v>
      </c>
      <c r="C172" s="249" t="s">
        <v>5285</v>
      </c>
      <c r="D172" s="246" t="s">
        <v>4843</v>
      </c>
      <c r="E172" s="201" t="s">
        <v>1726</v>
      </c>
      <c r="F172" s="248">
        <f t="shared" si="2"/>
        <v>2012</v>
      </c>
      <c r="G172" s="248" t="s">
        <v>181</v>
      </c>
      <c r="H172" s="248" t="s">
        <v>179</v>
      </c>
    </row>
    <row r="173" spans="1:8" ht="14.45" x14ac:dyDescent="0.3">
      <c r="A173" s="246" t="s">
        <v>179</v>
      </c>
      <c r="B173" s="246">
        <v>2012</v>
      </c>
      <c r="C173" s="249" t="s">
        <v>5286</v>
      </c>
      <c r="D173" s="246" t="s">
        <v>4843</v>
      </c>
      <c r="E173" s="201" t="s">
        <v>1726</v>
      </c>
      <c r="F173" s="248">
        <f t="shared" si="2"/>
        <v>2012</v>
      </c>
      <c r="G173" s="248" t="s">
        <v>181</v>
      </c>
      <c r="H173" s="248" t="s">
        <v>179</v>
      </c>
    </row>
    <row r="174" spans="1:8" ht="14.45" x14ac:dyDescent="0.3">
      <c r="A174" s="246" t="s">
        <v>179</v>
      </c>
      <c r="B174" s="246">
        <v>2012</v>
      </c>
      <c r="C174" s="249" t="s">
        <v>5287</v>
      </c>
      <c r="D174" s="246" t="s">
        <v>4843</v>
      </c>
      <c r="E174" s="201" t="s">
        <v>1726</v>
      </c>
      <c r="F174" s="248">
        <f t="shared" si="2"/>
        <v>2012</v>
      </c>
      <c r="G174" s="248" t="s">
        <v>181</v>
      </c>
      <c r="H174" s="248" t="s">
        <v>179</v>
      </c>
    </row>
    <row r="175" spans="1:8" ht="14.45" x14ac:dyDescent="0.3">
      <c r="A175" s="246" t="s">
        <v>179</v>
      </c>
      <c r="B175" s="246">
        <v>2012</v>
      </c>
      <c r="C175" s="249" t="s">
        <v>5288</v>
      </c>
      <c r="D175" s="246" t="s">
        <v>4843</v>
      </c>
      <c r="E175" s="201" t="s">
        <v>1726</v>
      </c>
      <c r="F175" s="248">
        <f t="shared" si="2"/>
        <v>2012</v>
      </c>
      <c r="G175" s="248" t="s">
        <v>181</v>
      </c>
      <c r="H175" s="248" t="s">
        <v>179</v>
      </c>
    </row>
    <row r="176" spans="1:8" ht="13.15" x14ac:dyDescent="0.25">
      <c r="A176" s="127" t="s">
        <v>179</v>
      </c>
      <c r="B176" s="127">
        <v>2013</v>
      </c>
      <c r="C176" s="75">
        <v>182675</v>
      </c>
      <c r="D176" s="75">
        <v>5000</v>
      </c>
      <c r="E176" s="201" t="s">
        <v>1726</v>
      </c>
      <c r="F176" s="248">
        <f t="shared" si="2"/>
        <v>2013</v>
      </c>
      <c r="G176" s="248" t="s">
        <v>181</v>
      </c>
      <c r="H176" s="248" t="s">
        <v>179</v>
      </c>
    </row>
    <row r="177" spans="1:8" ht="13.15" x14ac:dyDescent="0.25">
      <c r="A177" s="127" t="s">
        <v>179</v>
      </c>
      <c r="B177" s="127">
        <v>2013</v>
      </c>
      <c r="C177" s="75">
        <v>182676</v>
      </c>
      <c r="D177" s="75">
        <v>5000</v>
      </c>
      <c r="E177" s="201" t="s">
        <v>1726</v>
      </c>
      <c r="F177" s="248">
        <f t="shared" si="2"/>
        <v>2013</v>
      </c>
      <c r="G177" s="248" t="s">
        <v>181</v>
      </c>
      <c r="H177" s="248" t="s">
        <v>179</v>
      </c>
    </row>
    <row r="178" spans="1:8" ht="13.15" x14ac:dyDescent="0.25">
      <c r="A178" s="127" t="s">
        <v>179</v>
      </c>
      <c r="B178" s="127">
        <v>2013</v>
      </c>
      <c r="C178" s="75">
        <v>182677</v>
      </c>
      <c r="D178" s="75">
        <v>5000</v>
      </c>
      <c r="E178" s="201" t="s">
        <v>1726</v>
      </c>
      <c r="F178" s="248">
        <f t="shared" si="2"/>
        <v>2013</v>
      </c>
      <c r="G178" s="248" t="s">
        <v>181</v>
      </c>
      <c r="H178" s="248" t="s">
        <v>179</v>
      </c>
    </row>
    <row r="179" spans="1:8" ht="13.15" x14ac:dyDescent="0.25">
      <c r="A179" s="127" t="s">
        <v>179</v>
      </c>
      <c r="B179" s="127">
        <v>2013</v>
      </c>
      <c r="C179" s="75">
        <v>182678</v>
      </c>
      <c r="D179" s="75">
        <v>5000</v>
      </c>
      <c r="E179" s="201" t="s">
        <v>1726</v>
      </c>
      <c r="F179" s="248">
        <f t="shared" si="2"/>
        <v>2013</v>
      </c>
      <c r="G179" s="248" t="s">
        <v>181</v>
      </c>
      <c r="H179" s="248" t="s">
        <v>179</v>
      </c>
    </row>
    <row r="180" spans="1:8" ht="13.15" x14ac:dyDescent="0.25">
      <c r="A180" s="127" t="s">
        <v>179</v>
      </c>
      <c r="B180" s="127">
        <v>2013</v>
      </c>
      <c r="C180" s="75">
        <v>182679</v>
      </c>
      <c r="D180" s="75">
        <v>5000</v>
      </c>
      <c r="E180" s="201" t="s">
        <v>1726</v>
      </c>
      <c r="F180" s="248">
        <f t="shared" si="2"/>
        <v>2013</v>
      </c>
      <c r="G180" s="248" t="s">
        <v>181</v>
      </c>
      <c r="H180" s="248" t="s">
        <v>179</v>
      </c>
    </row>
    <row r="181" spans="1:8" ht="13.15" x14ac:dyDescent="0.25">
      <c r="A181" s="127" t="s">
        <v>179</v>
      </c>
      <c r="B181" s="127">
        <v>2013</v>
      </c>
      <c r="C181" s="75">
        <v>182680</v>
      </c>
      <c r="D181" s="75">
        <v>5000</v>
      </c>
      <c r="E181" s="201" t="s">
        <v>1726</v>
      </c>
      <c r="F181" s="248">
        <f t="shared" si="2"/>
        <v>2013</v>
      </c>
      <c r="G181" s="248" t="s">
        <v>181</v>
      </c>
      <c r="H181" s="248" t="s">
        <v>179</v>
      </c>
    </row>
    <row r="182" spans="1:8" ht="13.15" x14ac:dyDescent="0.25">
      <c r="A182" s="127" t="s">
        <v>179</v>
      </c>
      <c r="B182" s="127">
        <v>2013</v>
      </c>
      <c r="C182" s="75">
        <v>182966</v>
      </c>
      <c r="D182" s="75">
        <v>5000</v>
      </c>
      <c r="E182" s="201" t="s">
        <v>1726</v>
      </c>
      <c r="F182" s="248">
        <f t="shared" si="2"/>
        <v>2013</v>
      </c>
      <c r="G182" s="248" t="s">
        <v>181</v>
      </c>
      <c r="H182" s="248" t="s">
        <v>179</v>
      </c>
    </row>
    <row r="183" spans="1:8" ht="13.15" x14ac:dyDescent="0.25">
      <c r="A183" s="127" t="s">
        <v>179</v>
      </c>
      <c r="B183" s="127">
        <v>2013</v>
      </c>
      <c r="C183" s="75">
        <v>182967</v>
      </c>
      <c r="D183" s="75">
        <v>5000</v>
      </c>
      <c r="E183" s="201" t="s">
        <v>1726</v>
      </c>
      <c r="F183" s="248">
        <f t="shared" si="2"/>
        <v>2013</v>
      </c>
      <c r="G183" s="248" t="s">
        <v>181</v>
      </c>
      <c r="H183" s="248" t="s">
        <v>179</v>
      </c>
    </row>
    <row r="184" spans="1:8" ht="13.15" x14ac:dyDescent="0.25">
      <c r="A184" s="127" t="s">
        <v>179</v>
      </c>
      <c r="B184" s="127">
        <v>2013</v>
      </c>
      <c r="C184" s="75">
        <v>182968</v>
      </c>
      <c r="D184" s="75">
        <v>5000</v>
      </c>
      <c r="E184" s="201" t="s">
        <v>1726</v>
      </c>
      <c r="F184" s="248">
        <f t="shared" si="2"/>
        <v>2013</v>
      </c>
      <c r="G184" s="248" t="s">
        <v>181</v>
      </c>
      <c r="H184" s="248" t="s">
        <v>179</v>
      </c>
    </row>
    <row r="185" spans="1:8" ht="13.15" x14ac:dyDescent="0.25">
      <c r="A185" s="127" t="s">
        <v>179</v>
      </c>
      <c r="B185" s="127">
        <v>2013</v>
      </c>
      <c r="C185" s="75">
        <v>182969</v>
      </c>
      <c r="D185" s="75">
        <v>5000</v>
      </c>
      <c r="E185" s="201" t="s">
        <v>1726</v>
      </c>
      <c r="F185" s="248">
        <f t="shared" si="2"/>
        <v>2013</v>
      </c>
      <c r="G185" s="248" t="s">
        <v>181</v>
      </c>
      <c r="H185" s="248" t="s">
        <v>179</v>
      </c>
    </row>
    <row r="186" spans="1:8" ht="13.15" x14ac:dyDescent="0.25">
      <c r="A186" s="127" t="s">
        <v>179</v>
      </c>
      <c r="B186" s="127">
        <v>2013</v>
      </c>
      <c r="C186" s="75">
        <v>183181</v>
      </c>
      <c r="D186" s="75">
        <v>5000</v>
      </c>
      <c r="E186" s="201" t="s">
        <v>1726</v>
      </c>
      <c r="F186" s="248">
        <f t="shared" si="2"/>
        <v>2013</v>
      </c>
      <c r="G186" s="248" t="s">
        <v>181</v>
      </c>
      <c r="H186" s="248" t="s">
        <v>179</v>
      </c>
    </row>
    <row r="187" spans="1:8" ht="14.45" x14ac:dyDescent="0.3">
      <c r="A187" s="246" t="s">
        <v>4868</v>
      </c>
      <c r="B187" s="246">
        <v>1990</v>
      </c>
      <c r="C187" s="247" t="s">
        <v>4869</v>
      </c>
      <c r="D187" s="246" t="s">
        <v>4843</v>
      </c>
      <c r="E187" s="201" t="s">
        <v>1726</v>
      </c>
      <c r="F187" s="248">
        <f t="shared" si="2"/>
        <v>1990</v>
      </c>
      <c r="G187" s="248" t="s">
        <v>181</v>
      </c>
      <c r="H187" s="248" t="s">
        <v>4868</v>
      </c>
    </row>
    <row r="188" spans="1:8" ht="14.45" x14ac:dyDescent="0.3">
      <c r="A188" s="246" t="s">
        <v>4868</v>
      </c>
      <c r="B188" s="246">
        <v>1991</v>
      </c>
      <c r="C188" s="247" t="s">
        <v>4870</v>
      </c>
      <c r="D188" s="246" t="s">
        <v>4843</v>
      </c>
      <c r="E188" s="201" t="s">
        <v>1726</v>
      </c>
      <c r="F188" s="248">
        <f t="shared" si="2"/>
        <v>1991</v>
      </c>
      <c r="G188" s="248" t="s">
        <v>181</v>
      </c>
      <c r="H188" s="248" t="s">
        <v>4868</v>
      </c>
    </row>
    <row r="189" spans="1:8" ht="14.45" x14ac:dyDescent="0.3">
      <c r="A189" s="246" t="s">
        <v>4868</v>
      </c>
      <c r="B189" s="246">
        <v>1992</v>
      </c>
      <c r="C189" s="247" t="s">
        <v>4871</v>
      </c>
      <c r="D189" s="246" t="s">
        <v>4843</v>
      </c>
      <c r="E189" s="201" t="s">
        <v>1726</v>
      </c>
      <c r="F189" s="248">
        <f t="shared" si="2"/>
        <v>1992</v>
      </c>
      <c r="G189" s="248" t="s">
        <v>181</v>
      </c>
      <c r="H189" s="248" t="s">
        <v>4868</v>
      </c>
    </row>
    <row r="190" spans="1:8" ht="14.45" x14ac:dyDescent="0.3">
      <c r="A190" s="246" t="s">
        <v>4868</v>
      </c>
      <c r="B190" s="246">
        <v>1992</v>
      </c>
      <c r="C190" s="247" t="s">
        <v>4872</v>
      </c>
      <c r="D190" s="246" t="s">
        <v>4843</v>
      </c>
      <c r="E190" s="201" t="s">
        <v>1726</v>
      </c>
      <c r="F190" s="248">
        <f t="shared" si="2"/>
        <v>1992</v>
      </c>
      <c r="G190" s="248" t="s">
        <v>181</v>
      </c>
      <c r="H190" s="248" t="s">
        <v>4868</v>
      </c>
    </row>
    <row r="191" spans="1:8" ht="14.45" x14ac:dyDescent="0.3">
      <c r="A191" s="246" t="s">
        <v>4868</v>
      </c>
      <c r="B191" s="246">
        <v>1993</v>
      </c>
      <c r="C191" s="247" t="s">
        <v>4873</v>
      </c>
      <c r="D191" s="246" t="s">
        <v>4843</v>
      </c>
      <c r="E191" s="201" t="s">
        <v>1726</v>
      </c>
      <c r="F191" s="248">
        <f t="shared" si="2"/>
        <v>1993</v>
      </c>
      <c r="G191" s="248" t="s">
        <v>181</v>
      </c>
      <c r="H191" s="248" t="s">
        <v>4868</v>
      </c>
    </row>
    <row r="192" spans="1:8" ht="14.45" x14ac:dyDescent="0.3">
      <c r="A192" s="246" t="s">
        <v>4868</v>
      </c>
      <c r="B192" s="246">
        <v>2007</v>
      </c>
      <c r="C192" s="247" t="s">
        <v>199</v>
      </c>
      <c r="D192" s="246" t="s">
        <v>4843</v>
      </c>
      <c r="E192" s="201" t="s">
        <v>1726</v>
      </c>
      <c r="F192" s="248">
        <f t="shared" si="2"/>
        <v>2007</v>
      </c>
      <c r="G192" s="248" t="s">
        <v>181</v>
      </c>
      <c r="H192" s="248" t="s">
        <v>4868</v>
      </c>
    </row>
    <row r="193" spans="1:8" ht="14.45" x14ac:dyDescent="0.3">
      <c r="A193" s="246" t="s">
        <v>4868</v>
      </c>
      <c r="B193" s="246">
        <v>2007</v>
      </c>
      <c r="C193" s="247" t="s">
        <v>200</v>
      </c>
      <c r="D193" s="246" t="s">
        <v>4843</v>
      </c>
      <c r="E193" s="201" t="s">
        <v>1726</v>
      </c>
      <c r="F193" s="248">
        <f t="shared" si="2"/>
        <v>2007</v>
      </c>
      <c r="G193" s="248" t="s">
        <v>181</v>
      </c>
      <c r="H193" s="248" t="s">
        <v>4868</v>
      </c>
    </row>
    <row r="194" spans="1:8" ht="14.45" x14ac:dyDescent="0.3">
      <c r="A194" s="246" t="s">
        <v>4868</v>
      </c>
      <c r="B194" s="246">
        <v>2008</v>
      </c>
      <c r="C194" s="247" t="s">
        <v>4874</v>
      </c>
      <c r="D194" s="246" t="s">
        <v>4843</v>
      </c>
      <c r="E194" s="201" t="s">
        <v>1726</v>
      </c>
      <c r="F194" s="248">
        <f t="shared" si="2"/>
        <v>2008</v>
      </c>
      <c r="G194" s="248" t="s">
        <v>181</v>
      </c>
      <c r="H194" s="248" t="s">
        <v>4868</v>
      </c>
    </row>
    <row r="195" spans="1:8" ht="14.45" x14ac:dyDescent="0.3">
      <c r="A195" s="246" t="s">
        <v>4868</v>
      </c>
      <c r="B195" s="246">
        <v>2008</v>
      </c>
      <c r="C195" s="247" t="s">
        <v>4875</v>
      </c>
      <c r="D195" s="246" t="s">
        <v>4843</v>
      </c>
      <c r="E195" s="201" t="s">
        <v>1726</v>
      </c>
      <c r="F195" s="248">
        <f t="shared" si="2"/>
        <v>2008</v>
      </c>
      <c r="G195" s="248" t="s">
        <v>181</v>
      </c>
      <c r="H195" s="248" t="s">
        <v>4868</v>
      </c>
    </row>
    <row r="196" spans="1:8" ht="14.45" x14ac:dyDescent="0.3">
      <c r="A196" s="246" t="s">
        <v>4868</v>
      </c>
      <c r="B196" s="246">
        <v>2009</v>
      </c>
      <c r="C196" s="247" t="s">
        <v>4876</v>
      </c>
      <c r="D196" s="246" t="s">
        <v>4843</v>
      </c>
      <c r="E196" s="201" t="s">
        <v>1726</v>
      </c>
      <c r="F196" s="248">
        <f t="shared" si="2"/>
        <v>2009</v>
      </c>
      <c r="G196" s="248" t="s">
        <v>181</v>
      </c>
      <c r="H196" s="248" t="s">
        <v>4868</v>
      </c>
    </row>
    <row r="197" spans="1:8" ht="14.45" x14ac:dyDescent="0.3">
      <c r="A197" s="246" t="s">
        <v>4868</v>
      </c>
      <c r="B197" s="246">
        <v>2009</v>
      </c>
      <c r="C197" s="247" t="s">
        <v>4877</v>
      </c>
      <c r="D197" s="246" t="s">
        <v>4843</v>
      </c>
      <c r="E197" s="201" t="s">
        <v>1726</v>
      </c>
      <c r="F197" s="248">
        <f t="shared" si="2"/>
        <v>2009</v>
      </c>
      <c r="G197" s="248" t="s">
        <v>181</v>
      </c>
      <c r="H197" s="248" t="s">
        <v>4868</v>
      </c>
    </row>
    <row r="198" spans="1:8" ht="14.45" x14ac:dyDescent="0.3">
      <c r="A198" s="246" t="s">
        <v>4868</v>
      </c>
      <c r="B198" s="246">
        <v>2010</v>
      </c>
      <c r="C198" s="247" t="s">
        <v>4878</v>
      </c>
      <c r="D198" s="246" t="s">
        <v>4843</v>
      </c>
      <c r="E198" s="201" t="s">
        <v>1726</v>
      </c>
      <c r="F198" s="248">
        <f t="shared" si="2"/>
        <v>2010</v>
      </c>
      <c r="G198" s="248" t="s">
        <v>181</v>
      </c>
      <c r="H198" s="248" t="s">
        <v>4868</v>
      </c>
    </row>
    <row r="199" spans="1:8" ht="14.45" x14ac:dyDescent="0.3">
      <c r="A199" s="246" t="s">
        <v>4868</v>
      </c>
      <c r="B199" s="246">
        <v>2010</v>
      </c>
      <c r="C199" s="247" t="s">
        <v>4879</v>
      </c>
      <c r="D199" s="246" t="s">
        <v>4843</v>
      </c>
      <c r="E199" s="201" t="s">
        <v>1726</v>
      </c>
      <c r="F199" s="248">
        <f t="shared" si="2"/>
        <v>2010</v>
      </c>
      <c r="G199" s="248" t="s">
        <v>181</v>
      </c>
      <c r="H199" s="248" t="s">
        <v>4868</v>
      </c>
    </row>
    <row r="200" spans="1:8" ht="14.45" x14ac:dyDescent="0.3">
      <c r="A200" s="246" t="s">
        <v>4868</v>
      </c>
      <c r="B200" s="246">
        <v>2011</v>
      </c>
      <c r="C200" s="247" t="s">
        <v>5289</v>
      </c>
      <c r="D200" s="246" t="s">
        <v>4843</v>
      </c>
      <c r="E200" s="201" t="s">
        <v>1726</v>
      </c>
      <c r="F200" s="248">
        <f t="shared" ref="F200:F263" si="3">+B200</f>
        <v>2011</v>
      </c>
      <c r="G200" s="248" t="s">
        <v>181</v>
      </c>
      <c r="H200" s="248" t="s">
        <v>4868</v>
      </c>
    </row>
    <row r="201" spans="1:8" ht="14.45" x14ac:dyDescent="0.3">
      <c r="A201" s="246" t="s">
        <v>4868</v>
      </c>
      <c r="B201" s="246">
        <v>2011</v>
      </c>
      <c r="C201" s="247" t="s">
        <v>5290</v>
      </c>
      <c r="D201" s="246" t="s">
        <v>4843</v>
      </c>
      <c r="E201" s="201" t="s">
        <v>1726</v>
      </c>
      <c r="F201" s="248">
        <f t="shared" si="3"/>
        <v>2011</v>
      </c>
      <c r="G201" s="248" t="s">
        <v>181</v>
      </c>
      <c r="H201" s="248" t="s">
        <v>4868</v>
      </c>
    </row>
    <row r="202" spans="1:8" ht="14.45" x14ac:dyDescent="0.3">
      <c r="A202" s="246" t="s">
        <v>4868</v>
      </c>
      <c r="B202" s="246">
        <v>2011</v>
      </c>
      <c r="C202" s="247" t="s">
        <v>5291</v>
      </c>
      <c r="D202" s="246" t="s">
        <v>4843</v>
      </c>
      <c r="E202" s="201" t="s">
        <v>1726</v>
      </c>
      <c r="F202" s="248">
        <f t="shared" si="3"/>
        <v>2011</v>
      </c>
      <c r="G202" s="248" t="s">
        <v>181</v>
      </c>
      <c r="H202" s="248" t="s">
        <v>4868</v>
      </c>
    </row>
    <row r="203" spans="1:8" ht="14.45" x14ac:dyDescent="0.3">
      <c r="A203" s="246" t="s">
        <v>4868</v>
      </c>
      <c r="B203" s="246">
        <v>2011</v>
      </c>
      <c r="C203" s="250" t="s">
        <v>5292</v>
      </c>
      <c r="D203" s="246" t="s">
        <v>4843</v>
      </c>
      <c r="E203" s="201" t="s">
        <v>1726</v>
      </c>
      <c r="F203" s="248">
        <f t="shared" si="3"/>
        <v>2011</v>
      </c>
      <c r="G203" s="248" t="s">
        <v>181</v>
      </c>
      <c r="H203" s="248" t="s">
        <v>4868</v>
      </c>
    </row>
    <row r="204" spans="1:8" ht="14.45" x14ac:dyDescent="0.3">
      <c r="A204" s="246" t="s">
        <v>1724</v>
      </c>
      <c r="B204" s="246">
        <v>1973</v>
      </c>
      <c r="C204" s="247" t="s">
        <v>1948</v>
      </c>
      <c r="D204" s="246" t="s">
        <v>4843</v>
      </c>
      <c r="E204" s="201" t="s">
        <v>1726</v>
      </c>
      <c r="F204" s="248">
        <f t="shared" si="3"/>
        <v>1973</v>
      </c>
      <c r="G204" s="248" t="s">
        <v>181</v>
      </c>
      <c r="H204" s="248" t="s">
        <v>1724</v>
      </c>
    </row>
    <row r="205" spans="1:8" ht="14.45" x14ac:dyDescent="0.3">
      <c r="A205" s="246" t="s">
        <v>1724</v>
      </c>
      <c r="B205" s="246">
        <v>1973</v>
      </c>
      <c r="C205" s="246" t="s">
        <v>1949</v>
      </c>
      <c r="D205" s="246" t="s">
        <v>4843</v>
      </c>
      <c r="E205" s="201" t="s">
        <v>1726</v>
      </c>
      <c r="F205" s="248">
        <f t="shared" si="3"/>
        <v>1973</v>
      </c>
      <c r="G205" s="248" t="s">
        <v>181</v>
      </c>
      <c r="H205" s="248" t="s">
        <v>1724</v>
      </c>
    </row>
    <row r="206" spans="1:8" ht="14.45" x14ac:dyDescent="0.3">
      <c r="A206" s="246" t="s">
        <v>1724</v>
      </c>
      <c r="B206" s="246">
        <v>1973</v>
      </c>
      <c r="C206" s="246" t="s">
        <v>5293</v>
      </c>
      <c r="D206" s="246" t="s">
        <v>4843</v>
      </c>
      <c r="E206" s="201" t="s">
        <v>1726</v>
      </c>
      <c r="F206" s="248">
        <f t="shared" si="3"/>
        <v>1973</v>
      </c>
      <c r="G206" s="248" t="s">
        <v>181</v>
      </c>
      <c r="H206" s="248" t="s">
        <v>1724</v>
      </c>
    </row>
    <row r="207" spans="1:8" ht="14.45" x14ac:dyDescent="0.3">
      <c r="A207" s="246" t="s">
        <v>1724</v>
      </c>
      <c r="B207" s="246">
        <v>1973</v>
      </c>
      <c r="C207" s="246" t="s">
        <v>1950</v>
      </c>
      <c r="D207" s="246" t="s">
        <v>4843</v>
      </c>
      <c r="E207" s="201" t="s">
        <v>1726</v>
      </c>
      <c r="F207" s="248">
        <f t="shared" si="3"/>
        <v>1973</v>
      </c>
      <c r="G207" s="248" t="s">
        <v>181</v>
      </c>
      <c r="H207" s="248" t="s">
        <v>1724</v>
      </c>
    </row>
    <row r="208" spans="1:8" ht="14.45" x14ac:dyDescent="0.3">
      <c r="A208" s="246" t="s">
        <v>1724</v>
      </c>
      <c r="B208" s="246">
        <v>1974</v>
      </c>
      <c r="C208" s="247" t="s">
        <v>1947</v>
      </c>
      <c r="D208" s="246" t="s">
        <v>4843</v>
      </c>
      <c r="E208" s="201" t="s">
        <v>1726</v>
      </c>
      <c r="F208" s="248">
        <f t="shared" si="3"/>
        <v>1974</v>
      </c>
      <c r="G208" s="248" t="s">
        <v>181</v>
      </c>
      <c r="H208" s="248" t="s">
        <v>1724</v>
      </c>
    </row>
    <row r="209" spans="1:8" ht="14.45" x14ac:dyDescent="0.3">
      <c r="A209" s="246" t="s">
        <v>1724</v>
      </c>
      <c r="B209" s="246">
        <v>1975</v>
      </c>
      <c r="C209" s="247" t="s">
        <v>1946</v>
      </c>
      <c r="D209" s="246" t="s">
        <v>4843</v>
      </c>
      <c r="E209" s="201" t="s">
        <v>1726</v>
      </c>
      <c r="F209" s="248">
        <f t="shared" si="3"/>
        <v>1975</v>
      </c>
      <c r="G209" s="248" t="s">
        <v>181</v>
      </c>
      <c r="H209" s="248" t="s">
        <v>1724</v>
      </c>
    </row>
    <row r="210" spans="1:8" ht="14.45" x14ac:dyDescent="0.3">
      <c r="A210" s="246" t="s">
        <v>1724</v>
      </c>
      <c r="B210" s="246">
        <v>1976</v>
      </c>
      <c r="C210" s="247" t="s">
        <v>1945</v>
      </c>
      <c r="D210" s="246" t="s">
        <v>4843</v>
      </c>
      <c r="E210" s="201" t="s">
        <v>1726</v>
      </c>
      <c r="F210" s="248">
        <f t="shared" si="3"/>
        <v>1976</v>
      </c>
      <c r="G210" s="248" t="s">
        <v>181</v>
      </c>
      <c r="H210" s="248" t="s">
        <v>1724</v>
      </c>
    </row>
    <row r="211" spans="1:8" ht="14.45" x14ac:dyDescent="0.3">
      <c r="A211" s="246" t="s">
        <v>1724</v>
      </c>
      <c r="B211" s="246">
        <v>1977</v>
      </c>
      <c r="C211" s="247" t="s">
        <v>1943</v>
      </c>
      <c r="D211" s="246" t="s">
        <v>4843</v>
      </c>
      <c r="E211" s="201" t="s">
        <v>1726</v>
      </c>
      <c r="F211" s="248">
        <f t="shared" si="3"/>
        <v>1977</v>
      </c>
      <c r="G211" s="248" t="s">
        <v>181</v>
      </c>
      <c r="H211" s="248" t="s">
        <v>1724</v>
      </c>
    </row>
    <row r="212" spans="1:8" ht="14.45" x14ac:dyDescent="0.3">
      <c r="A212" s="246" t="s">
        <v>1724</v>
      </c>
      <c r="B212" s="246">
        <v>1977</v>
      </c>
      <c r="C212" s="247" t="s">
        <v>1944</v>
      </c>
      <c r="D212" s="246" t="s">
        <v>4843</v>
      </c>
      <c r="E212" s="201" t="s">
        <v>1726</v>
      </c>
      <c r="F212" s="248">
        <f t="shared" si="3"/>
        <v>1977</v>
      </c>
      <c r="G212" s="248" t="s">
        <v>181</v>
      </c>
      <c r="H212" s="248" t="s">
        <v>1724</v>
      </c>
    </row>
    <row r="213" spans="1:8" ht="14.45" x14ac:dyDescent="0.3">
      <c r="A213" s="246" t="s">
        <v>1724</v>
      </c>
      <c r="B213" s="246">
        <v>1978</v>
      </c>
      <c r="C213" s="247" t="s">
        <v>1940</v>
      </c>
      <c r="D213" s="246" t="s">
        <v>4843</v>
      </c>
      <c r="E213" s="201" t="s">
        <v>1726</v>
      </c>
      <c r="F213" s="248">
        <f t="shared" si="3"/>
        <v>1978</v>
      </c>
      <c r="G213" s="248" t="s">
        <v>181</v>
      </c>
      <c r="H213" s="248" t="s">
        <v>1724</v>
      </c>
    </row>
    <row r="214" spans="1:8" ht="14.45" x14ac:dyDescent="0.3">
      <c r="A214" s="246" t="s">
        <v>1724</v>
      </c>
      <c r="B214" s="246">
        <v>1978</v>
      </c>
      <c r="C214" s="247" t="s">
        <v>1941</v>
      </c>
      <c r="D214" s="246" t="s">
        <v>4843</v>
      </c>
      <c r="E214" s="201" t="s">
        <v>1726</v>
      </c>
      <c r="F214" s="248">
        <f t="shared" si="3"/>
        <v>1978</v>
      </c>
      <c r="G214" s="248" t="s">
        <v>181</v>
      </c>
      <c r="H214" s="248" t="s">
        <v>1724</v>
      </c>
    </row>
    <row r="215" spans="1:8" ht="14.45" x14ac:dyDescent="0.3">
      <c r="A215" s="246" t="s">
        <v>1724</v>
      </c>
      <c r="B215" s="246">
        <v>1978</v>
      </c>
      <c r="C215" s="247" t="s">
        <v>1942</v>
      </c>
      <c r="D215" s="246" t="s">
        <v>4843</v>
      </c>
      <c r="E215" s="201" t="s">
        <v>1726</v>
      </c>
      <c r="F215" s="248">
        <f t="shared" si="3"/>
        <v>1978</v>
      </c>
      <c r="G215" s="248" t="s">
        <v>181</v>
      </c>
      <c r="H215" s="248" t="s">
        <v>1724</v>
      </c>
    </row>
    <row r="216" spans="1:8" ht="14.45" x14ac:dyDescent="0.3">
      <c r="A216" s="246" t="s">
        <v>1724</v>
      </c>
      <c r="B216" s="246">
        <v>1979</v>
      </c>
      <c r="C216" s="247" t="s">
        <v>1937</v>
      </c>
      <c r="D216" s="246" t="s">
        <v>4843</v>
      </c>
      <c r="E216" s="201" t="s">
        <v>1726</v>
      </c>
      <c r="F216" s="248">
        <f t="shared" si="3"/>
        <v>1979</v>
      </c>
      <c r="G216" s="248" t="s">
        <v>181</v>
      </c>
      <c r="H216" s="248" t="s">
        <v>1724</v>
      </c>
    </row>
    <row r="217" spans="1:8" ht="14.45" x14ac:dyDescent="0.3">
      <c r="A217" s="246" t="s">
        <v>1724</v>
      </c>
      <c r="B217" s="246">
        <v>1979</v>
      </c>
      <c r="C217" s="247" t="s">
        <v>1938</v>
      </c>
      <c r="D217" s="246" t="s">
        <v>4843</v>
      </c>
      <c r="E217" s="201" t="s">
        <v>1726</v>
      </c>
      <c r="F217" s="248">
        <f t="shared" si="3"/>
        <v>1979</v>
      </c>
      <c r="G217" s="248" t="s">
        <v>181</v>
      </c>
      <c r="H217" s="248" t="s">
        <v>1724</v>
      </c>
    </row>
    <row r="218" spans="1:8" ht="14.45" x14ac:dyDescent="0.3">
      <c r="A218" s="246" t="s">
        <v>1724</v>
      </c>
      <c r="B218" s="246">
        <v>1979</v>
      </c>
      <c r="C218" s="247" t="s">
        <v>1939</v>
      </c>
      <c r="D218" s="246" t="s">
        <v>4843</v>
      </c>
      <c r="E218" s="201" t="s">
        <v>1726</v>
      </c>
      <c r="F218" s="248">
        <f t="shared" si="3"/>
        <v>1979</v>
      </c>
      <c r="G218" s="248" t="s">
        <v>181</v>
      </c>
      <c r="H218" s="248" t="s">
        <v>1724</v>
      </c>
    </row>
    <row r="219" spans="1:8" ht="14.45" x14ac:dyDescent="0.3">
      <c r="A219" s="246" t="s">
        <v>1724</v>
      </c>
      <c r="B219" s="246">
        <v>1980</v>
      </c>
      <c r="C219" s="247" t="s">
        <v>1935</v>
      </c>
      <c r="D219" s="246" t="s">
        <v>4843</v>
      </c>
      <c r="E219" s="201" t="s">
        <v>1726</v>
      </c>
      <c r="F219" s="248">
        <f t="shared" si="3"/>
        <v>1980</v>
      </c>
      <c r="G219" s="248" t="s">
        <v>181</v>
      </c>
      <c r="H219" s="248" t="s">
        <v>1724</v>
      </c>
    </row>
    <row r="220" spans="1:8" ht="14.45" x14ac:dyDescent="0.3">
      <c r="A220" s="246" t="s">
        <v>1724</v>
      </c>
      <c r="B220" s="246">
        <v>1980</v>
      </c>
      <c r="C220" s="247" t="s">
        <v>1936</v>
      </c>
      <c r="D220" s="246" t="s">
        <v>4843</v>
      </c>
      <c r="E220" s="201" t="s">
        <v>1726</v>
      </c>
      <c r="F220" s="248">
        <f t="shared" si="3"/>
        <v>1980</v>
      </c>
      <c r="G220" s="248" t="s">
        <v>181</v>
      </c>
      <c r="H220" s="248" t="s">
        <v>1724</v>
      </c>
    </row>
    <row r="221" spans="1:8" ht="14.45" x14ac:dyDescent="0.3">
      <c r="A221" s="246" t="s">
        <v>1724</v>
      </c>
      <c r="B221" s="246">
        <v>1981</v>
      </c>
      <c r="C221" s="247" t="s">
        <v>1933</v>
      </c>
      <c r="D221" s="246" t="s">
        <v>4843</v>
      </c>
      <c r="E221" s="201" t="s">
        <v>1726</v>
      </c>
      <c r="F221" s="248">
        <f t="shared" si="3"/>
        <v>1981</v>
      </c>
      <c r="G221" s="248" t="s">
        <v>181</v>
      </c>
      <c r="H221" s="248" t="s">
        <v>1724</v>
      </c>
    </row>
    <row r="222" spans="1:8" ht="14.45" x14ac:dyDescent="0.3">
      <c r="A222" s="246" t="s">
        <v>1724</v>
      </c>
      <c r="B222" s="246">
        <v>1981</v>
      </c>
      <c r="C222" s="247" t="s">
        <v>1934</v>
      </c>
      <c r="D222" s="246" t="s">
        <v>4843</v>
      </c>
      <c r="E222" s="201" t="s">
        <v>1726</v>
      </c>
      <c r="F222" s="248">
        <f t="shared" si="3"/>
        <v>1981</v>
      </c>
      <c r="G222" s="248" t="s">
        <v>181</v>
      </c>
      <c r="H222" s="248" t="s">
        <v>1724</v>
      </c>
    </row>
    <row r="223" spans="1:8" ht="14.45" x14ac:dyDescent="0.3">
      <c r="A223" s="246" t="s">
        <v>1724</v>
      </c>
      <c r="B223" s="246">
        <v>1982</v>
      </c>
      <c r="C223" s="247" t="s">
        <v>1932</v>
      </c>
      <c r="D223" s="246" t="s">
        <v>4843</v>
      </c>
      <c r="E223" s="201" t="s">
        <v>1726</v>
      </c>
      <c r="F223" s="248">
        <f t="shared" si="3"/>
        <v>1982</v>
      </c>
      <c r="G223" s="248" t="s">
        <v>181</v>
      </c>
      <c r="H223" s="248" t="s">
        <v>1724</v>
      </c>
    </row>
    <row r="224" spans="1:8" ht="14.45" x14ac:dyDescent="0.3">
      <c r="A224" s="246" t="s">
        <v>1724</v>
      </c>
      <c r="B224" s="246">
        <v>1983</v>
      </c>
      <c r="C224" s="247" t="s">
        <v>1926</v>
      </c>
      <c r="D224" s="246" t="s">
        <v>4843</v>
      </c>
      <c r="E224" s="201" t="s">
        <v>1726</v>
      </c>
      <c r="F224" s="248">
        <f t="shared" si="3"/>
        <v>1983</v>
      </c>
      <c r="G224" s="248" t="s">
        <v>181</v>
      </c>
      <c r="H224" s="248" t="s">
        <v>1724</v>
      </c>
    </row>
    <row r="225" spans="1:8" ht="14.45" x14ac:dyDescent="0.3">
      <c r="A225" s="246" t="s">
        <v>1724</v>
      </c>
      <c r="B225" s="246">
        <v>1983</v>
      </c>
      <c r="C225" s="247" t="s">
        <v>1927</v>
      </c>
      <c r="D225" s="246" t="s">
        <v>4843</v>
      </c>
      <c r="E225" s="201" t="s">
        <v>1726</v>
      </c>
      <c r="F225" s="248">
        <f t="shared" si="3"/>
        <v>1983</v>
      </c>
      <c r="G225" s="248" t="s">
        <v>181</v>
      </c>
      <c r="H225" s="248" t="s">
        <v>1724</v>
      </c>
    </row>
    <row r="226" spans="1:8" ht="14.45" x14ac:dyDescent="0.3">
      <c r="A226" s="246" t="s">
        <v>1724</v>
      </c>
      <c r="B226" s="246">
        <v>1983</v>
      </c>
      <c r="C226" s="247" t="s">
        <v>1928</v>
      </c>
      <c r="D226" s="246" t="s">
        <v>4843</v>
      </c>
      <c r="E226" s="201" t="s">
        <v>1726</v>
      </c>
      <c r="F226" s="248">
        <f t="shared" si="3"/>
        <v>1983</v>
      </c>
      <c r="G226" s="248" t="s">
        <v>181</v>
      </c>
      <c r="H226" s="248" t="s">
        <v>1724</v>
      </c>
    </row>
    <row r="227" spans="1:8" ht="14.45" x14ac:dyDescent="0.3">
      <c r="A227" s="246" t="s">
        <v>1724</v>
      </c>
      <c r="B227" s="246">
        <v>1983</v>
      </c>
      <c r="C227" s="247" t="s">
        <v>1929</v>
      </c>
      <c r="D227" s="246" t="s">
        <v>4843</v>
      </c>
      <c r="E227" s="201" t="s">
        <v>1726</v>
      </c>
      <c r="F227" s="248">
        <f t="shared" si="3"/>
        <v>1983</v>
      </c>
      <c r="G227" s="248" t="s">
        <v>181</v>
      </c>
      <c r="H227" s="248" t="s">
        <v>1724</v>
      </c>
    </row>
    <row r="228" spans="1:8" ht="14.45" x14ac:dyDescent="0.3">
      <c r="A228" s="246" t="s">
        <v>1724</v>
      </c>
      <c r="B228" s="246">
        <v>1983</v>
      </c>
      <c r="C228" s="247" t="s">
        <v>1930</v>
      </c>
      <c r="D228" s="246" t="s">
        <v>4843</v>
      </c>
      <c r="E228" s="201" t="s">
        <v>1726</v>
      </c>
      <c r="F228" s="248">
        <f t="shared" si="3"/>
        <v>1983</v>
      </c>
      <c r="G228" s="248" t="s">
        <v>181</v>
      </c>
      <c r="H228" s="248" t="s">
        <v>1724</v>
      </c>
    </row>
    <row r="229" spans="1:8" ht="14.45" x14ac:dyDescent="0.3">
      <c r="A229" s="246" t="s">
        <v>1724</v>
      </c>
      <c r="B229" s="246">
        <v>1983</v>
      </c>
      <c r="C229" s="247" t="s">
        <v>1931</v>
      </c>
      <c r="D229" s="246" t="s">
        <v>4843</v>
      </c>
      <c r="E229" s="201" t="s">
        <v>1726</v>
      </c>
      <c r="F229" s="248">
        <f t="shared" si="3"/>
        <v>1983</v>
      </c>
      <c r="G229" s="248" t="s">
        <v>181</v>
      </c>
      <c r="H229" s="248" t="s">
        <v>1724</v>
      </c>
    </row>
    <row r="230" spans="1:8" ht="14.45" x14ac:dyDescent="0.3">
      <c r="A230" s="246" t="s">
        <v>1724</v>
      </c>
      <c r="B230" s="246">
        <v>1984</v>
      </c>
      <c r="C230" s="247" t="s">
        <v>1916</v>
      </c>
      <c r="D230" s="246" t="s">
        <v>4843</v>
      </c>
      <c r="E230" s="201" t="s">
        <v>1726</v>
      </c>
      <c r="F230" s="248">
        <f t="shared" si="3"/>
        <v>1984</v>
      </c>
      <c r="G230" s="248" t="s">
        <v>181</v>
      </c>
      <c r="H230" s="248" t="s">
        <v>1724</v>
      </c>
    </row>
    <row r="231" spans="1:8" ht="14.45" x14ac:dyDescent="0.3">
      <c r="A231" s="246" t="s">
        <v>1724</v>
      </c>
      <c r="B231" s="246">
        <v>1984</v>
      </c>
      <c r="C231" s="247" t="s">
        <v>1917</v>
      </c>
      <c r="D231" s="246" t="s">
        <v>4843</v>
      </c>
      <c r="E231" s="201" t="s">
        <v>1726</v>
      </c>
      <c r="F231" s="248">
        <f t="shared" si="3"/>
        <v>1984</v>
      </c>
      <c r="G231" s="248" t="s">
        <v>181</v>
      </c>
      <c r="H231" s="248" t="s">
        <v>1724</v>
      </c>
    </row>
    <row r="232" spans="1:8" ht="14.45" x14ac:dyDescent="0.3">
      <c r="A232" s="246" t="s">
        <v>1724</v>
      </c>
      <c r="B232" s="246">
        <v>1984</v>
      </c>
      <c r="C232" s="247" t="s">
        <v>1918</v>
      </c>
      <c r="D232" s="246" t="s">
        <v>4843</v>
      </c>
      <c r="E232" s="201" t="s">
        <v>1726</v>
      </c>
      <c r="F232" s="248">
        <f t="shared" si="3"/>
        <v>1984</v>
      </c>
      <c r="G232" s="248" t="s">
        <v>181</v>
      </c>
      <c r="H232" s="248" t="s">
        <v>1724</v>
      </c>
    </row>
    <row r="233" spans="1:8" ht="14.45" x14ac:dyDescent="0.3">
      <c r="A233" s="246" t="s">
        <v>1724</v>
      </c>
      <c r="B233" s="246">
        <v>1984</v>
      </c>
      <c r="C233" s="247" t="s">
        <v>1919</v>
      </c>
      <c r="D233" s="246" t="s">
        <v>4843</v>
      </c>
      <c r="E233" s="201" t="s">
        <v>1726</v>
      </c>
      <c r="F233" s="248">
        <f t="shared" si="3"/>
        <v>1984</v>
      </c>
      <c r="G233" s="248" t="s">
        <v>181</v>
      </c>
      <c r="H233" s="248" t="s">
        <v>1724</v>
      </c>
    </row>
    <row r="234" spans="1:8" ht="14.45" x14ac:dyDescent="0.3">
      <c r="A234" s="246" t="s">
        <v>1724</v>
      </c>
      <c r="B234" s="246">
        <v>1984</v>
      </c>
      <c r="C234" s="247" t="s">
        <v>1920</v>
      </c>
      <c r="D234" s="246" t="s">
        <v>4843</v>
      </c>
      <c r="E234" s="201" t="s">
        <v>1726</v>
      </c>
      <c r="F234" s="248">
        <f t="shared" si="3"/>
        <v>1984</v>
      </c>
      <c r="G234" s="248" t="s">
        <v>181</v>
      </c>
      <c r="H234" s="248" t="s">
        <v>1724</v>
      </c>
    </row>
    <row r="235" spans="1:8" ht="14.45" x14ac:dyDescent="0.3">
      <c r="A235" s="246" t="s">
        <v>1724</v>
      </c>
      <c r="B235" s="246">
        <v>1984</v>
      </c>
      <c r="C235" s="247" t="s">
        <v>1921</v>
      </c>
      <c r="D235" s="246" t="s">
        <v>4843</v>
      </c>
      <c r="E235" s="201" t="s">
        <v>1726</v>
      </c>
      <c r="F235" s="248">
        <f t="shared" si="3"/>
        <v>1984</v>
      </c>
      <c r="G235" s="248" t="s">
        <v>181</v>
      </c>
      <c r="H235" s="248" t="s">
        <v>1724</v>
      </c>
    </row>
    <row r="236" spans="1:8" ht="14.45" x14ac:dyDescent="0.3">
      <c r="A236" s="246" t="s">
        <v>1724</v>
      </c>
      <c r="B236" s="246">
        <v>1984</v>
      </c>
      <c r="C236" s="247" t="s">
        <v>1922</v>
      </c>
      <c r="D236" s="246" t="s">
        <v>4843</v>
      </c>
      <c r="E236" s="201" t="s">
        <v>1726</v>
      </c>
      <c r="F236" s="248">
        <f t="shared" si="3"/>
        <v>1984</v>
      </c>
      <c r="G236" s="248" t="s">
        <v>181</v>
      </c>
      <c r="H236" s="248" t="s">
        <v>1724</v>
      </c>
    </row>
    <row r="237" spans="1:8" ht="14.45" x14ac:dyDescent="0.3">
      <c r="A237" s="246" t="s">
        <v>1724</v>
      </c>
      <c r="B237" s="246">
        <v>1984</v>
      </c>
      <c r="C237" s="247" t="s">
        <v>1923</v>
      </c>
      <c r="D237" s="246" t="s">
        <v>4843</v>
      </c>
      <c r="E237" s="201" t="s">
        <v>1726</v>
      </c>
      <c r="F237" s="248">
        <f t="shared" si="3"/>
        <v>1984</v>
      </c>
      <c r="G237" s="248" t="s">
        <v>181</v>
      </c>
      <c r="H237" s="248" t="s">
        <v>1724</v>
      </c>
    </row>
    <row r="238" spans="1:8" ht="14.45" x14ac:dyDescent="0.3">
      <c r="A238" s="246" t="s">
        <v>1724</v>
      </c>
      <c r="B238" s="246">
        <v>1984</v>
      </c>
      <c r="C238" s="247" t="s">
        <v>1924</v>
      </c>
      <c r="D238" s="246" t="s">
        <v>4843</v>
      </c>
      <c r="E238" s="201" t="s">
        <v>1726</v>
      </c>
      <c r="F238" s="248">
        <f t="shared" si="3"/>
        <v>1984</v>
      </c>
      <c r="G238" s="248" t="s">
        <v>181</v>
      </c>
      <c r="H238" s="248" t="s">
        <v>1724</v>
      </c>
    </row>
    <row r="239" spans="1:8" ht="14.45" x14ac:dyDescent="0.3">
      <c r="A239" s="246" t="s">
        <v>1724</v>
      </c>
      <c r="B239" s="246">
        <v>1984</v>
      </c>
      <c r="C239" s="247" t="s">
        <v>1925</v>
      </c>
      <c r="D239" s="246" t="s">
        <v>4843</v>
      </c>
      <c r="E239" s="201" t="s">
        <v>1726</v>
      </c>
      <c r="F239" s="248">
        <f t="shared" si="3"/>
        <v>1984</v>
      </c>
      <c r="G239" s="248" t="s">
        <v>181</v>
      </c>
      <c r="H239" s="248" t="s">
        <v>1724</v>
      </c>
    </row>
    <row r="240" spans="1:8" ht="14.45" x14ac:dyDescent="0.3">
      <c r="A240" s="246" t="s">
        <v>1724</v>
      </c>
      <c r="B240" s="246">
        <v>1985</v>
      </c>
      <c r="C240" s="247" t="s">
        <v>1908</v>
      </c>
      <c r="D240" s="246" t="s">
        <v>4843</v>
      </c>
      <c r="E240" s="201" t="s">
        <v>1726</v>
      </c>
      <c r="F240" s="248">
        <f t="shared" si="3"/>
        <v>1985</v>
      </c>
      <c r="G240" s="248" t="s">
        <v>181</v>
      </c>
      <c r="H240" s="248" t="s">
        <v>1724</v>
      </c>
    </row>
    <row r="241" spans="1:8" ht="14.45" x14ac:dyDescent="0.3">
      <c r="A241" s="246" t="s">
        <v>1724</v>
      </c>
      <c r="B241" s="246">
        <v>1985</v>
      </c>
      <c r="C241" s="247" t="s">
        <v>1909</v>
      </c>
      <c r="D241" s="246" t="s">
        <v>4843</v>
      </c>
      <c r="E241" s="201" t="s">
        <v>1726</v>
      </c>
      <c r="F241" s="248">
        <f t="shared" si="3"/>
        <v>1985</v>
      </c>
      <c r="G241" s="248" t="s">
        <v>181</v>
      </c>
      <c r="H241" s="248" t="s">
        <v>1724</v>
      </c>
    </row>
    <row r="242" spans="1:8" ht="14.45" x14ac:dyDescent="0.3">
      <c r="A242" s="246" t="s">
        <v>1724</v>
      </c>
      <c r="B242" s="246">
        <v>1985</v>
      </c>
      <c r="C242" s="247" t="s">
        <v>1910</v>
      </c>
      <c r="D242" s="246" t="s">
        <v>4843</v>
      </c>
      <c r="E242" s="201" t="s">
        <v>1726</v>
      </c>
      <c r="F242" s="248">
        <f t="shared" si="3"/>
        <v>1985</v>
      </c>
      <c r="G242" s="248" t="s">
        <v>181</v>
      </c>
      <c r="H242" s="248" t="s">
        <v>1724</v>
      </c>
    </row>
    <row r="243" spans="1:8" ht="14.45" x14ac:dyDescent="0.3">
      <c r="A243" s="246" t="s">
        <v>1724</v>
      </c>
      <c r="B243" s="246">
        <v>1985</v>
      </c>
      <c r="C243" s="247" t="s">
        <v>1911</v>
      </c>
      <c r="D243" s="246" t="s">
        <v>4843</v>
      </c>
      <c r="E243" s="201" t="s">
        <v>1726</v>
      </c>
      <c r="F243" s="248">
        <f t="shared" si="3"/>
        <v>1985</v>
      </c>
      <c r="G243" s="248" t="s">
        <v>181</v>
      </c>
      <c r="H243" s="248" t="s">
        <v>1724</v>
      </c>
    </row>
    <row r="244" spans="1:8" ht="14.45" x14ac:dyDescent="0.3">
      <c r="A244" s="246" t="s">
        <v>1724</v>
      </c>
      <c r="B244" s="246">
        <v>1985</v>
      </c>
      <c r="C244" s="247" t="s">
        <v>1912</v>
      </c>
      <c r="D244" s="246" t="s">
        <v>4843</v>
      </c>
      <c r="E244" s="201" t="s">
        <v>1726</v>
      </c>
      <c r="F244" s="248">
        <f t="shared" si="3"/>
        <v>1985</v>
      </c>
      <c r="G244" s="248" t="s">
        <v>181</v>
      </c>
      <c r="H244" s="248" t="s">
        <v>1724</v>
      </c>
    </row>
    <row r="245" spans="1:8" ht="14.45" x14ac:dyDescent="0.3">
      <c r="A245" s="246" t="s">
        <v>1724</v>
      </c>
      <c r="B245" s="246">
        <v>1985</v>
      </c>
      <c r="C245" s="247" t="s">
        <v>1913</v>
      </c>
      <c r="D245" s="246" t="s">
        <v>4843</v>
      </c>
      <c r="E245" s="201" t="s">
        <v>1726</v>
      </c>
      <c r="F245" s="248">
        <f t="shared" si="3"/>
        <v>1985</v>
      </c>
      <c r="G245" s="248" t="s">
        <v>181</v>
      </c>
      <c r="H245" s="248" t="s">
        <v>1724</v>
      </c>
    </row>
    <row r="246" spans="1:8" ht="14.45" x14ac:dyDescent="0.3">
      <c r="A246" s="246" t="s">
        <v>1724</v>
      </c>
      <c r="B246" s="246">
        <v>1985</v>
      </c>
      <c r="C246" s="247" t="s">
        <v>1914</v>
      </c>
      <c r="D246" s="246" t="s">
        <v>4843</v>
      </c>
      <c r="E246" s="201" t="s">
        <v>1726</v>
      </c>
      <c r="F246" s="248">
        <f t="shared" si="3"/>
        <v>1985</v>
      </c>
      <c r="G246" s="248" t="s">
        <v>181</v>
      </c>
      <c r="H246" s="248" t="s">
        <v>1724</v>
      </c>
    </row>
    <row r="247" spans="1:8" ht="14.45" x14ac:dyDescent="0.3">
      <c r="A247" s="246" t="s">
        <v>1724</v>
      </c>
      <c r="B247" s="246">
        <v>1985</v>
      </c>
      <c r="C247" s="247" t="s">
        <v>1915</v>
      </c>
      <c r="D247" s="246" t="s">
        <v>4843</v>
      </c>
      <c r="E247" s="201" t="s">
        <v>1726</v>
      </c>
      <c r="F247" s="248">
        <f t="shared" si="3"/>
        <v>1985</v>
      </c>
      <c r="G247" s="248" t="s">
        <v>181</v>
      </c>
      <c r="H247" s="248" t="s">
        <v>1724</v>
      </c>
    </row>
    <row r="248" spans="1:8" ht="14.45" x14ac:dyDescent="0.3">
      <c r="A248" s="246" t="s">
        <v>1724</v>
      </c>
      <c r="B248" s="246">
        <v>1986</v>
      </c>
      <c r="C248" s="247" t="s">
        <v>1900</v>
      </c>
      <c r="D248" s="246" t="s">
        <v>4843</v>
      </c>
      <c r="E248" s="201" t="s">
        <v>1726</v>
      </c>
      <c r="F248" s="248">
        <f t="shared" si="3"/>
        <v>1986</v>
      </c>
      <c r="G248" s="248" t="s">
        <v>181</v>
      </c>
      <c r="H248" s="248" t="s">
        <v>1724</v>
      </c>
    </row>
    <row r="249" spans="1:8" ht="14.45" x14ac:dyDescent="0.3">
      <c r="A249" s="246" t="s">
        <v>1724</v>
      </c>
      <c r="B249" s="246">
        <v>1986</v>
      </c>
      <c r="C249" s="247" t="s">
        <v>1901</v>
      </c>
      <c r="D249" s="246" t="s">
        <v>4843</v>
      </c>
      <c r="E249" s="201" t="s">
        <v>1726</v>
      </c>
      <c r="F249" s="248">
        <f t="shared" si="3"/>
        <v>1986</v>
      </c>
      <c r="G249" s="248" t="s">
        <v>181</v>
      </c>
      <c r="H249" s="248" t="s">
        <v>1724</v>
      </c>
    </row>
    <row r="250" spans="1:8" ht="14.45" x14ac:dyDescent="0.3">
      <c r="A250" s="246" t="s">
        <v>1724</v>
      </c>
      <c r="B250" s="246">
        <v>1986</v>
      </c>
      <c r="C250" s="247" t="s">
        <v>1902</v>
      </c>
      <c r="D250" s="246" t="s">
        <v>4843</v>
      </c>
      <c r="E250" s="201" t="s">
        <v>1726</v>
      </c>
      <c r="F250" s="248">
        <f t="shared" si="3"/>
        <v>1986</v>
      </c>
      <c r="G250" s="248" t="s">
        <v>181</v>
      </c>
      <c r="H250" s="248" t="s">
        <v>1724</v>
      </c>
    </row>
    <row r="251" spans="1:8" ht="14.45" x14ac:dyDescent="0.3">
      <c r="A251" s="246" t="s">
        <v>1724</v>
      </c>
      <c r="B251" s="246">
        <v>1986</v>
      </c>
      <c r="C251" s="247" t="s">
        <v>1903</v>
      </c>
      <c r="D251" s="246" t="s">
        <v>4843</v>
      </c>
      <c r="E251" s="201" t="s">
        <v>1726</v>
      </c>
      <c r="F251" s="248">
        <f t="shared" si="3"/>
        <v>1986</v>
      </c>
      <c r="G251" s="248" t="s">
        <v>181</v>
      </c>
      <c r="H251" s="248" t="s">
        <v>1724</v>
      </c>
    </row>
    <row r="252" spans="1:8" ht="14.45" x14ac:dyDescent="0.3">
      <c r="A252" s="246" t="s">
        <v>1724</v>
      </c>
      <c r="B252" s="246">
        <v>1986</v>
      </c>
      <c r="C252" s="247" t="s">
        <v>1904</v>
      </c>
      <c r="D252" s="246" t="s">
        <v>4843</v>
      </c>
      <c r="E252" s="201" t="s">
        <v>1726</v>
      </c>
      <c r="F252" s="248">
        <f t="shared" si="3"/>
        <v>1986</v>
      </c>
      <c r="G252" s="248" t="s">
        <v>181</v>
      </c>
      <c r="H252" s="248" t="s">
        <v>1724</v>
      </c>
    </row>
    <row r="253" spans="1:8" ht="14.45" x14ac:dyDescent="0.3">
      <c r="A253" s="246" t="s">
        <v>1724</v>
      </c>
      <c r="B253" s="246">
        <v>1986</v>
      </c>
      <c r="C253" s="247" t="s">
        <v>1905</v>
      </c>
      <c r="D253" s="246" t="s">
        <v>4843</v>
      </c>
      <c r="E253" s="201" t="s">
        <v>1726</v>
      </c>
      <c r="F253" s="248">
        <f t="shared" si="3"/>
        <v>1986</v>
      </c>
      <c r="G253" s="248" t="s">
        <v>181</v>
      </c>
      <c r="H253" s="248" t="s">
        <v>1724</v>
      </c>
    </row>
    <row r="254" spans="1:8" ht="14.45" x14ac:dyDescent="0.3">
      <c r="A254" s="246" t="s">
        <v>1724</v>
      </c>
      <c r="B254" s="246">
        <v>1986</v>
      </c>
      <c r="C254" s="247" t="s">
        <v>1906</v>
      </c>
      <c r="D254" s="246" t="s">
        <v>4843</v>
      </c>
      <c r="E254" s="201" t="s">
        <v>1726</v>
      </c>
      <c r="F254" s="248">
        <f t="shared" si="3"/>
        <v>1986</v>
      </c>
      <c r="G254" s="248" t="s">
        <v>181</v>
      </c>
      <c r="H254" s="248" t="s">
        <v>1724</v>
      </c>
    </row>
    <row r="255" spans="1:8" ht="14.45" x14ac:dyDescent="0.3">
      <c r="A255" s="246" t="s">
        <v>1724</v>
      </c>
      <c r="B255" s="246">
        <v>1986</v>
      </c>
      <c r="C255" s="247" t="s">
        <v>1907</v>
      </c>
      <c r="D255" s="246" t="s">
        <v>4843</v>
      </c>
      <c r="E255" s="201" t="s">
        <v>1726</v>
      </c>
      <c r="F255" s="248">
        <f t="shared" si="3"/>
        <v>1986</v>
      </c>
      <c r="G255" s="248" t="s">
        <v>181</v>
      </c>
      <c r="H255" s="248" t="s">
        <v>1724</v>
      </c>
    </row>
    <row r="256" spans="1:8" ht="14.45" x14ac:dyDescent="0.3">
      <c r="A256" s="246" t="s">
        <v>1724</v>
      </c>
      <c r="B256" s="246">
        <v>1987</v>
      </c>
      <c r="C256" s="247" t="s">
        <v>1892</v>
      </c>
      <c r="D256" s="246" t="s">
        <v>4843</v>
      </c>
      <c r="E256" s="201" t="s">
        <v>1726</v>
      </c>
      <c r="F256" s="248">
        <f t="shared" si="3"/>
        <v>1987</v>
      </c>
      <c r="G256" s="248" t="s">
        <v>181</v>
      </c>
      <c r="H256" s="248" t="s">
        <v>1724</v>
      </c>
    </row>
    <row r="257" spans="1:8" ht="14.45" x14ac:dyDescent="0.3">
      <c r="A257" s="246" t="s">
        <v>1724</v>
      </c>
      <c r="B257" s="246">
        <v>1987</v>
      </c>
      <c r="C257" s="247" t="s">
        <v>1893</v>
      </c>
      <c r="D257" s="246" t="s">
        <v>4843</v>
      </c>
      <c r="E257" s="201" t="s">
        <v>1726</v>
      </c>
      <c r="F257" s="248">
        <f t="shared" si="3"/>
        <v>1987</v>
      </c>
      <c r="G257" s="248" t="s">
        <v>181</v>
      </c>
      <c r="H257" s="248" t="s">
        <v>1724</v>
      </c>
    </row>
    <row r="258" spans="1:8" ht="14.45" x14ac:dyDescent="0.3">
      <c r="A258" s="246" t="s">
        <v>1724</v>
      </c>
      <c r="B258" s="246">
        <v>1987</v>
      </c>
      <c r="C258" s="247" t="s">
        <v>1894</v>
      </c>
      <c r="D258" s="246" t="s">
        <v>4843</v>
      </c>
      <c r="E258" s="201" t="s">
        <v>1726</v>
      </c>
      <c r="F258" s="248">
        <f t="shared" si="3"/>
        <v>1987</v>
      </c>
      <c r="G258" s="248" t="s">
        <v>181</v>
      </c>
      <c r="H258" s="248" t="s">
        <v>1724</v>
      </c>
    </row>
    <row r="259" spans="1:8" ht="14.45" x14ac:dyDescent="0.3">
      <c r="A259" s="246" t="s">
        <v>1724</v>
      </c>
      <c r="B259" s="246">
        <v>1987</v>
      </c>
      <c r="C259" s="247" t="s">
        <v>1895</v>
      </c>
      <c r="D259" s="246" t="s">
        <v>4843</v>
      </c>
      <c r="E259" s="201" t="s">
        <v>1726</v>
      </c>
      <c r="F259" s="248">
        <f t="shared" si="3"/>
        <v>1987</v>
      </c>
      <c r="G259" s="248" t="s">
        <v>181</v>
      </c>
      <c r="H259" s="248" t="s">
        <v>1724</v>
      </c>
    </row>
    <row r="260" spans="1:8" ht="14.45" x14ac:dyDescent="0.3">
      <c r="A260" s="246" t="s">
        <v>1724</v>
      </c>
      <c r="B260" s="246">
        <v>1987</v>
      </c>
      <c r="C260" s="247" t="s">
        <v>1896</v>
      </c>
      <c r="D260" s="246" t="s">
        <v>4843</v>
      </c>
      <c r="E260" s="201" t="s">
        <v>1726</v>
      </c>
      <c r="F260" s="248">
        <f t="shared" si="3"/>
        <v>1987</v>
      </c>
      <c r="G260" s="248" t="s">
        <v>181</v>
      </c>
      <c r="H260" s="248" t="s">
        <v>1724</v>
      </c>
    </row>
    <row r="261" spans="1:8" ht="14.45" x14ac:dyDescent="0.3">
      <c r="A261" s="246" t="s">
        <v>1724</v>
      </c>
      <c r="B261" s="246">
        <v>1987</v>
      </c>
      <c r="C261" s="247" t="s">
        <v>1897</v>
      </c>
      <c r="D261" s="246" t="s">
        <v>4843</v>
      </c>
      <c r="E261" s="201" t="s">
        <v>1726</v>
      </c>
      <c r="F261" s="248">
        <f t="shared" si="3"/>
        <v>1987</v>
      </c>
      <c r="G261" s="248" t="s">
        <v>181</v>
      </c>
      <c r="H261" s="248" t="s">
        <v>1724</v>
      </c>
    </row>
    <row r="262" spans="1:8" ht="14.45" x14ac:dyDescent="0.3">
      <c r="A262" s="246" t="s">
        <v>1724</v>
      </c>
      <c r="B262" s="246">
        <v>1987</v>
      </c>
      <c r="C262" s="247" t="s">
        <v>1898</v>
      </c>
      <c r="D262" s="246" t="s">
        <v>4843</v>
      </c>
      <c r="E262" s="201" t="s">
        <v>1726</v>
      </c>
      <c r="F262" s="248">
        <f t="shared" si="3"/>
        <v>1987</v>
      </c>
      <c r="G262" s="248" t="s">
        <v>181</v>
      </c>
      <c r="H262" s="248" t="s">
        <v>1724</v>
      </c>
    </row>
    <row r="263" spans="1:8" ht="14.45" x14ac:dyDescent="0.3">
      <c r="A263" s="246" t="s">
        <v>1724</v>
      </c>
      <c r="B263" s="246">
        <v>1987</v>
      </c>
      <c r="C263" s="247" t="s">
        <v>1899</v>
      </c>
      <c r="D263" s="246" t="s">
        <v>4843</v>
      </c>
      <c r="E263" s="201" t="s">
        <v>1726</v>
      </c>
      <c r="F263" s="248">
        <f t="shared" si="3"/>
        <v>1987</v>
      </c>
      <c r="G263" s="248" t="s">
        <v>181</v>
      </c>
      <c r="H263" s="248" t="s">
        <v>1724</v>
      </c>
    </row>
    <row r="264" spans="1:8" ht="14.45" x14ac:dyDescent="0.3">
      <c r="A264" s="246" t="s">
        <v>1724</v>
      </c>
      <c r="B264" s="246">
        <v>1988</v>
      </c>
      <c r="C264" s="247" t="s">
        <v>1851</v>
      </c>
      <c r="D264" s="246" t="s">
        <v>4843</v>
      </c>
      <c r="E264" s="201" t="s">
        <v>1726</v>
      </c>
      <c r="F264" s="248">
        <f t="shared" ref="F264:F327" si="4">+B264</f>
        <v>1988</v>
      </c>
      <c r="G264" s="248" t="s">
        <v>181</v>
      </c>
      <c r="H264" s="248" t="s">
        <v>1724</v>
      </c>
    </row>
    <row r="265" spans="1:8" ht="14.45" x14ac:dyDescent="0.3">
      <c r="A265" s="246" t="s">
        <v>1724</v>
      </c>
      <c r="B265" s="246">
        <v>1988</v>
      </c>
      <c r="C265" s="247" t="s">
        <v>1852</v>
      </c>
      <c r="D265" s="246" t="s">
        <v>4843</v>
      </c>
      <c r="E265" s="201" t="s">
        <v>1726</v>
      </c>
      <c r="F265" s="248">
        <f t="shared" si="4"/>
        <v>1988</v>
      </c>
      <c r="G265" s="248" t="s">
        <v>181</v>
      </c>
      <c r="H265" s="248" t="s">
        <v>1724</v>
      </c>
    </row>
    <row r="266" spans="1:8" ht="14.45" x14ac:dyDescent="0.3">
      <c r="A266" s="246" t="s">
        <v>1724</v>
      </c>
      <c r="B266" s="246">
        <v>1988</v>
      </c>
      <c r="C266" s="247" t="s">
        <v>1853</v>
      </c>
      <c r="D266" s="246" t="s">
        <v>4843</v>
      </c>
      <c r="E266" s="201" t="s">
        <v>1726</v>
      </c>
      <c r="F266" s="248">
        <f t="shared" si="4"/>
        <v>1988</v>
      </c>
      <c r="G266" s="248" t="s">
        <v>181</v>
      </c>
      <c r="H266" s="248" t="s">
        <v>1724</v>
      </c>
    </row>
    <row r="267" spans="1:8" ht="14.45" x14ac:dyDescent="0.3">
      <c r="A267" s="246" t="s">
        <v>1724</v>
      </c>
      <c r="B267" s="246">
        <v>1988</v>
      </c>
      <c r="C267" s="247" t="s">
        <v>1854</v>
      </c>
      <c r="D267" s="246" t="s">
        <v>4843</v>
      </c>
      <c r="E267" s="201" t="s">
        <v>1726</v>
      </c>
      <c r="F267" s="248">
        <f t="shared" si="4"/>
        <v>1988</v>
      </c>
      <c r="G267" s="248" t="s">
        <v>181</v>
      </c>
      <c r="H267" s="248" t="s">
        <v>1724</v>
      </c>
    </row>
    <row r="268" spans="1:8" ht="14.45" x14ac:dyDescent="0.3">
      <c r="A268" s="246" t="s">
        <v>1724</v>
      </c>
      <c r="B268" s="246">
        <v>1988</v>
      </c>
      <c r="C268" s="247" t="s">
        <v>1855</v>
      </c>
      <c r="D268" s="246" t="s">
        <v>4843</v>
      </c>
      <c r="E268" s="201" t="s">
        <v>1726</v>
      </c>
      <c r="F268" s="248">
        <f t="shared" si="4"/>
        <v>1988</v>
      </c>
      <c r="G268" s="248" t="s">
        <v>181</v>
      </c>
      <c r="H268" s="248" t="s">
        <v>1724</v>
      </c>
    </row>
    <row r="269" spans="1:8" ht="14.45" x14ac:dyDescent="0.3">
      <c r="A269" s="246" t="s">
        <v>1724</v>
      </c>
      <c r="B269" s="246">
        <v>1988</v>
      </c>
      <c r="C269" s="247" t="s">
        <v>1887</v>
      </c>
      <c r="D269" s="246" t="s">
        <v>4843</v>
      </c>
      <c r="E269" s="201" t="s">
        <v>1726</v>
      </c>
      <c r="F269" s="248">
        <f t="shared" si="4"/>
        <v>1988</v>
      </c>
      <c r="G269" s="248" t="s">
        <v>181</v>
      </c>
      <c r="H269" s="248" t="s">
        <v>1724</v>
      </c>
    </row>
    <row r="270" spans="1:8" ht="14.45" x14ac:dyDescent="0.3">
      <c r="A270" s="246" t="s">
        <v>1724</v>
      </c>
      <c r="B270" s="246">
        <v>1988</v>
      </c>
      <c r="C270" s="247" t="s">
        <v>1888</v>
      </c>
      <c r="D270" s="246" t="s">
        <v>4843</v>
      </c>
      <c r="E270" s="201" t="s">
        <v>1726</v>
      </c>
      <c r="F270" s="248">
        <f t="shared" si="4"/>
        <v>1988</v>
      </c>
      <c r="G270" s="248" t="s">
        <v>181</v>
      </c>
      <c r="H270" s="248" t="s">
        <v>1724</v>
      </c>
    </row>
    <row r="271" spans="1:8" ht="14.45" x14ac:dyDescent="0.3">
      <c r="A271" s="246" t="s">
        <v>1724</v>
      </c>
      <c r="B271" s="246">
        <v>1988</v>
      </c>
      <c r="C271" s="247" t="s">
        <v>1889</v>
      </c>
      <c r="D271" s="246" t="s">
        <v>4843</v>
      </c>
      <c r="E271" s="201" t="s">
        <v>1726</v>
      </c>
      <c r="F271" s="248">
        <f t="shared" si="4"/>
        <v>1988</v>
      </c>
      <c r="G271" s="248" t="s">
        <v>181</v>
      </c>
      <c r="H271" s="248" t="s">
        <v>1724</v>
      </c>
    </row>
    <row r="272" spans="1:8" ht="14.45" x14ac:dyDescent="0.3">
      <c r="A272" s="246" t="s">
        <v>1724</v>
      </c>
      <c r="B272" s="246">
        <v>1988</v>
      </c>
      <c r="C272" s="247" t="s">
        <v>1890</v>
      </c>
      <c r="D272" s="246" t="s">
        <v>4843</v>
      </c>
      <c r="E272" s="201" t="s">
        <v>1726</v>
      </c>
      <c r="F272" s="248">
        <f t="shared" si="4"/>
        <v>1988</v>
      </c>
      <c r="G272" s="248" t="s">
        <v>181</v>
      </c>
      <c r="H272" s="248" t="s">
        <v>1724</v>
      </c>
    </row>
    <row r="273" spans="1:8" ht="14.45" x14ac:dyDescent="0.3">
      <c r="A273" s="246" t="s">
        <v>1724</v>
      </c>
      <c r="B273" s="246">
        <v>1988</v>
      </c>
      <c r="C273" s="247" t="s">
        <v>1891</v>
      </c>
      <c r="D273" s="246" t="s">
        <v>4843</v>
      </c>
      <c r="E273" s="201" t="s">
        <v>1726</v>
      </c>
      <c r="F273" s="248">
        <f t="shared" si="4"/>
        <v>1988</v>
      </c>
      <c r="G273" s="248" t="s">
        <v>181</v>
      </c>
      <c r="H273" s="248" t="s">
        <v>1724</v>
      </c>
    </row>
    <row r="274" spans="1:8" ht="14.45" x14ac:dyDescent="0.3">
      <c r="A274" s="246" t="s">
        <v>1724</v>
      </c>
      <c r="B274" s="246">
        <v>1989</v>
      </c>
      <c r="C274" s="247" t="s">
        <v>1843</v>
      </c>
      <c r="D274" s="246" t="s">
        <v>4843</v>
      </c>
      <c r="E274" s="201" t="s">
        <v>1726</v>
      </c>
      <c r="F274" s="248">
        <f t="shared" si="4"/>
        <v>1989</v>
      </c>
      <c r="G274" s="248" t="s">
        <v>181</v>
      </c>
      <c r="H274" s="248" t="s">
        <v>1724</v>
      </c>
    </row>
    <row r="275" spans="1:8" ht="14.45" x14ac:dyDescent="0.3">
      <c r="A275" s="246" t="s">
        <v>1724</v>
      </c>
      <c r="B275" s="246">
        <v>1989</v>
      </c>
      <c r="C275" s="247" t="s">
        <v>1844</v>
      </c>
      <c r="D275" s="246" t="s">
        <v>4843</v>
      </c>
      <c r="E275" s="201" t="s">
        <v>1726</v>
      </c>
      <c r="F275" s="248">
        <f t="shared" si="4"/>
        <v>1989</v>
      </c>
      <c r="G275" s="248" t="s">
        <v>181</v>
      </c>
      <c r="H275" s="248" t="s">
        <v>1724</v>
      </c>
    </row>
    <row r="276" spans="1:8" ht="14.45" x14ac:dyDescent="0.3">
      <c r="A276" s="246" t="s">
        <v>1724</v>
      </c>
      <c r="B276" s="246">
        <v>1989</v>
      </c>
      <c r="C276" s="247" t="s">
        <v>1845</v>
      </c>
      <c r="D276" s="246" t="s">
        <v>4843</v>
      </c>
      <c r="E276" s="201" t="s">
        <v>1726</v>
      </c>
      <c r="F276" s="248">
        <f t="shared" si="4"/>
        <v>1989</v>
      </c>
      <c r="G276" s="248" t="s">
        <v>181</v>
      </c>
      <c r="H276" s="248" t="s">
        <v>1724</v>
      </c>
    </row>
    <row r="277" spans="1:8" ht="14.45" x14ac:dyDescent="0.3">
      <c r="A277" s="246" t="s">
        <v>1724</v>
      </c>
      <c r="B277" s="246">
        <v>1989</v>
      </c>
      <c r="C277" s="247" t="s">
        <v>1846</v>
      </c>
      <c r="D277" s="246" t="s">
        <v>4843</v>
      </c>
      <c r="E277" s="201" t="s">
        <v>1726</v>
      </c>
      <c r="F277" s="248">
        <f t="shared" si="4"/>
        <v>1989</v>
      </c>
      <c r="G277" s="248" t="s">
        <v>181</v>
      </c>
      <c r="H277" s="248" t="s">
        <v>1724</v>
      </c>
    </row>
    <row r="278" spans="1:8" ht="14.45" x14ac:dyDescent="0.3">
      <c r="A278" s="246" t="s">
        <v>1724</v>
      </c>
      <c r="B278" s="246">
        <v>1989</v>
      </c>
      <c r="C278" s="247" t="s">
        <v>1847</v>
      </c>
      <c r="D278" s="246" t="s">
        <v>4843</v>
      </c>
      <c r="E278" s="201" t="s">
        <v>1726</v>
      </c>
      <c r="F278" s="248">
        <f t="shared" si="4"/>
        <v>1989</v>
      </c>
      <c r="G278" s="248" t="s">
        <v>181</v>
      </c>
      <c r="H278" s="248" t="s">
        <v>1724</v>
      </c>
    </row>
    <row r="279" spans="1:8" ht="14.45" x14ac:dyDescent="0.3">
      <c r="A279" s="246" t="s">
        <v>1724</v>
      </c>
      <c r="B279" s="246">
        <v>1989</v>
      </c>
      <c r="C279" s="247" t="s">
        <v>1848</v>
      </c>
      <c r="D279" s="246" t="s">
        <v>4843</v>
      </c>
      <c r="E279" s="201" t="s">
        <v>1726</v>
      </c>
      <c r="F279" s="248">
        <f t="shared" si="4"/>
        <v>1989</v>
      </c>
      <c r="G279" s="248" t="s">
        <v>181</v>
      </c>
      <c r="H279" s="248" t="s">
        <v>1724</v>
      </c>
    </row>
    <row r="280" spans="1:8" ht="14.45" x14ac:dyDescent="0.3">
      <c r="A280" s="246" t="s">
        <v>1724</v>
      </c>
      <c r="B280" s="246">
        <v>1989</v>
      </c>
      <c r="C280" s="247" t="s">
        <v>1849</v>
      </c>
      <c r="D280" s="246" t="s">
        <v>4843</v>
      </c>
      <c r="E280" s="201" t="s">
        <v>1726</v>
      </c>
      <c r="F280" s="248">
        <f t="shared" si="4"/>
        <v>1989</v>
      </c>
      <c r="G280" s="248" t="s">
        <v>181</v>
      </c>
      <c r="H280" s="248" t="s">
        <v>1724</v>
      </c>
    </row>
    <row r="281" spans="1:8" ht="14.45" x14ac:dyDescent="0.3">
      <c r="A281" s="246" t="s">
        <v>1724</v>
      </c>
      <c r="B281" s="246">
        <v>1989</v>
      </c>
      <c r="C281" s="247" t="s">
        <v>1850</v>
      </c>
      <c r="D281" s="246" t="s">
        <v>4843</v>
      </c>
      <c r="E281" s="201" t="s">
        <v>1726</v>
      </c>
      <c r="F281" s="248">
        <f t="shared" si="4"/>
        <v>1989</v>
      </c>
      <c r="G281" s="248" t="s">
        <v>181</v>
      </c>
      <c r="H281" s="248" t="s">
        <v>1724</v>
      </c>
    </row>
    <row r="282" spans="1:8" ht="14.45" x14ac:dyDescent="0.3">
      <c r="A282" s="246" t="s">
        <v>1724</v>
      </c>
      <c r="B282" s="246">
        <v>1990</v>
      </c>
      <c r="C282" s="247" t="s">
        <v>1835</v>
      </c>
      <c r="D282" s="246" t="s">
        <v>4843</v>
      </c>
      <c r="E282" s="201" t="s">
        <v>1726</v>
      </c>
      <c r="F282" s="248">
        <f t="shared" si="4"/>
        <v>1990</v>
      </c>
      <c r="G282" s="248" t="s">
        <v>181</v>
      </c>
      <c r="H282" s="248" t="s">
        <v>1724</v>
      </c>
    </row>
    <row r="283" spans="1:8" ht="14.45" x14ac:dyDescent="0.3">
      <c r="A283" s="246" t="s">
        <v>1724</v>
      </c>
      <c r="B283" s="246">
        <v>1990</v>
      </c>
      <c r="C283" s="247" t="s">
        <v>1836</v>
      </c>
      <c r="D283" s="246" t="s">
        <v>4843</v>
      </c>
      <c r="E283" s="201" t="s">
        <v>1726</v>
      </c>
      <c r="F283" s="248">
        <f t="shared" si="4"/>
        <v>1990</v>
      </c>
      <c r="G283" s="248" t="s">
        <v>181</v>
      </c>
      <c r="H283" s="248" t="s">
        <v>1724</v>
      </c>
    </row>
    <row r="284" spans="1:8" ht="14.45" x14ac:dyDescent="0.3">
      <c r="A284" s="246" t="s">
        <v>1724</v>
      </c>
      <c r="B284" s="246">
        <v>1990</v>
      </c>
      <c r="C284" s="247" t="s">
        <v>1837</v>
      </c>
      <c r="D284" s="246" t="s">
        <v>4843</v>
      </c>
      <c r="E284" s="201" t="s">
        <v>1726</v>
      </c>
      <c r="F284" s="248">
        <f t="shared" si="4"/>
        <v>1990</v>
      </c>
      <c r="G284" s="248" t="s">
        <v>181</v>
      </c>
      <c r="H284" s="248" t="s">
        <v>1724</v>
      </c>
    </row>
    <row r="285" spans="1:8" ht="14.45" x14ac:dyDescent="0.3">
      <c r="A285" s="246" t="s">
        <v>1724</v>
      </c>
      <c r="B285" s="246">
        <v>1990</v>
      </c>
      <c r="C285" s="247" t="s">
        <v>1838</v>
      </c>
      <c r="D285" s="246" t="s">
        <v>4843</v>
      </c>
      <c r="E285" s="201" t="s">
        <v>1726</v>
      </c>
      <c r="F285" s="248">
        <f t="shared" si="4"/>
        <v>1990</v>
      </c>
      <c r="G285" s="248" t="s">
        <v>181</v>
      </c>
      <c r="H285" s="248" t="s">
        <v>1724</v>
      </c>
    </row>
    <row r="286" spans="1:8" ht="14.45" x14ac:dyDescent="0.3">
      <c r="A286" s="246" t="s">
        <v>1724</v>
      </c>
      <c r="B286" s="246">
        <v>1990</v>
      </c>
      <c r="C286" s="247" t="s">
        <v>1839</v>
      </c>
      <c r="D286" s="246" t="s">
        <v>4843</v>
      </c>
      <c r="E286" s="201" t="s">
        <v>1726</v>
      </c>
      <c r="F286" s="248">
        <f t="shared" si="4"/>
        <v>1990</v>
      </c>
      <c r="G286" s="248" t="s">
        <v>181</v>
      </c>
      <c r="H286" s="248" t="s">
        <v>1724</v>
      </c>
    </row>
    <row r="287" spans="1:8" ht="14.45" x14ac:dyDescent="0.3">
      <c r="A287" s="246" t="s">
        <v>1724</v>
      </c>
      <c r="B287" s="246">
        <v>1990</v>
      </c>
      <c r="C287" s="247" t="s">
        <v>1840</v>
      </c>
      <c r="D287" s="246" t="s">
        <v>4843</v>
      </c>
      <c r="E287" s="201" t="s">
        <v>1726</v>
      </c>
      <c r="F287" s="248">
        <f t="shared" si="4"/>
        <v>1990</v>
      </c>
      <c r="G287" s="248" t="s">
        <v>181</v>
      </c>
      <c r="H287" s="248" t="s">
        <v>1724</v>
      </c>
    </row>
    <row r="288" spans="1:8" ht="14.45" x14ac:dyDescent="0.3">
      <c r="A288" s="246" t="s">
        <v>1724</v>
      </c>
      <c r="B288" s="246">
        <v>1990</v>
      </c>
      <c r="C288" s="247" t="s">
        <v>1841</v>
      </c>
      <c r="D288" s="246" t="s">
        <v>4843</v>
      </c>
      <c r="E288" s="201" t="s">
        <v>1726</v>
      </c>
      <c r="F288" s="248">
        <f t="shared" si="4"/>
        <v>1990</v>
      </c>
      <c r="G288" s="248" t="s">
        <v>181</v>
      </c>
      <c r="H288" s="248" t="s">
        <v>1724</v>
      </c>
    </row>
    <row r="289" spans="1:8" ht="14.45" x14ac:dyDescent="0.3">
      <c r="A289" s="246" t="s">
        <v>1724</v>
      </c>
      <c r="B289" s="246">
        <v>1990</v>
      </c>
      <c r="C289" s="247" t="s">
        <v>1842</v>
      </c>
      <c r="D289" s="246" t="s">
        <v>4843</v>
      </c>
      <c r="E289" s="201" t="s">
        <v>1726</v>
      </c>
      <c r="F289" s="248">
        <f t="shared" si="4"/>
        <v>1990</v>
      </c>
      <c r="G289" s="248" t="s">
        <v>181</v>
      </c>
      <c r="H289" s="248" t="s">
        <v>1724</v>
      </c>
    </row>
    <row r="290" spans="1:8" ht="14.45" x14ac:dyDescent="0.3">
      <c r="A290" s="246" t="s">
        <v>1724</v>
      </c>
      <c r="B290" s="246">
        <v>1991</v>
      </c>
      <c r="C290" s="247" t="s">
        <v>1828</v>
      </c>
      <c r="D290" s="246" t="s">
        <v>4843</v>
      </c>
      <c r="E290" s="201" t="s">
        <v>1726</v>
      </c>
      <c r="F290" s="248">
        <f t="shared" si="4"/>
        <v>1991</v>
      </c>
      <c r="G290" s="248" t="s">
        <v>181</v>
      </c>
      <c r="H290" s="248" t="s">
        <v>1724</v>
      </c>
    </row>
    <row r="291" spans="1:8" ht="14.45" x14ac:dyDescent="0.3">
      <c r="A291" s="246" t="s">
        <v>1724</v>
      </c>
      <c r="B291" s="246">
        <v>1991</v>
      </c>
      <c r="C291" s="247" t="s">
        <v>1829</v>
      </c>
      <c r="D291" s="246" t="s">
        <v>4843</v>
      </c>
      <c r="E291" s="201" t="s">
        <v>1726</v>
      </c>
      <c r="F291" s="248">
        <f t="shared" si="4"/>
        <v>1991</v>
      </c>
      <c r="G291" s="248" t="s">
        <v>181</v>
      </c>
      <c r="H291" s="248" t="s">
        <v>1724</v>
      </c>
    </row>
    <row r="292" spans="1:8" ht="14.45" x14ac:dyDescent="0.3">
      <c r="A292" s="246" t="s">
        <v>1724</v>
      </c>
      <c r="B292" s="246">
        <v>1991</v>
      </c>
      <c r="C292" s="247" t="s">
        <v>1830</v>
      </c>
      <c r="D292" s="246" t="s">
        <v>4843</v>
      </c>
      <c r="E292" s="201" t="s">
        <v>1726</v>
      </c>
      <c r="F292" s="248">
        <f t="shared" si="4"/>
        <v>1991</v>
      </c>
      <c r="G292" s="248" t="s">
        <v>181</v>
      </c>
      <c r="H292" s="248" t="s">
        <v>1724</v>
      </c>
    </row>
    <row r="293" spans="1:8" ht="14.45" x14ac:dyDescent="0.3">
      <c r="A293" s="246" t="s">
        <v>1724</v>
      </c>
      <c r="B293" s="246">
        <v>1991</v>
      </c>
      <c r="C293" s="247" t="s">
        <v>1831</v>
      </c>
      <c r="D293" s="246" t="s">
        <v>4843</v>
      </c>
      <c r="E293" s="201" t="s">
        <v>1726</v>
      </c>
      <c r="F293" s="248">
        <f t="shared" si="4"/>
        <v>1991</v>
      </c>
      <c r="G293" s="248" t="s">
        <v>181</v>
      </c>
      <c r="H293" s="248" t="s">
        <v>1724</v>
      </c>
    </row>
    <row r="294" spans="1:8" ht="14.45" x14ac:dyDescent="0.3">
      <c r="A294" s="246" t="s">
        <v>1724</v>
      </c>
      <c r="B294" s="246">
        <v>1991</v>
      </c>
      <c r="C294" s="247" t="s">
        <v>1832</v>
      </c>
      <c r="D294" s="246" t="s">
        <v>4843</v>
      </c>
      <c r="E294" s="201" t="s">
        <v>1726</v>
      </c>
      <c r="F294" s="248">
        <f t="shared" si="4"/>
        <v>1991</v>
      </c>
      <c r="G294" s="248" t="s">
        <v>181</v>
      </c>
      <c r="H294" s="248" t="s">
        <v>1724</v>
      </c>
    </row>
    <row r="295" spans="1:8" ht="14.45" x14ac:dyDescent="0.3">
      <c r="A295" s="246" t="s">
        <v>1724</v>
      </c>
      <c r="B295" s="246">
        <v>1991</v>
      </c>
      <c r="C295" s="247" t="s">
        <v>1833</v>
      </c>
      <c r="D295" s="246" t="s">
        <v>4843</v>
      </c>
      <c r="E295" s="201" t="s">
        <v>1726</v>
      </c>
      <c r="F295" s="248">
        <f t="shared" si="4"/>
        <v>1991</v>
      </c>
      <c r="G295" s="248" t="s">
        <v>181</v>
      </c>
      <c r="H295" s="248" t="s">
        <v>1724</v>
      </c>
    </row>
    <row r="296" spans="1:8" ht="14.45" x14ac:dyDescent="0.3">
      <c r="A296" s="246" t="s">
        <v>1724</v>
      </c>
      <c r="B296" s="246">
        <v>1991</v>
      </c>
      <c r="C296" s="247" t="s">
        <v>1834</v>
      </c>
      <c r="D296" s="246" t="s">
        <v>4843</v>
      </c>
      <c r="E296" s="201" t="s">
        <v>1726</v>
      </c>
      <c r="F296" s="248">
        <f t="shared" si="4"/>
        <v>1991</v>
      </c>
      <c r="G296" s="248" t="s">
        <v>181</v>
      </c>
      <c r="H296" s="248" t="s">
        <v>1724</v>
      </c>
    </row>
    <row r="297" spans="1:8" ht="14.45" x14ac:dyDescent="0.3">
      <c r="A297" s="246" t="s">
        <v>1724</v>
      </c>
      <c r="B297" s="246">
        <v>1992</v>
      </c>
      <c r="C297" s="247" t="s">
        <v>1820</v>
      </c>
      <c r="D297" s="246" t="s">
        <v>4843</v>
      </c>
      <c r="E297" s="201" t="s">
        <v>1726</v>
      </c>
      <c r="F297" s="248">
        <f t="shared" si="4"/>
        <v>1992</v>
      </c>
      <c r="G297" s="248" t="s">
        <v>181</v>
      </c>
      <c r="H297" s="248" t="s">
        <v>1724</v>
      </c>
    </row>
    <row r="298" spans="1:8" ht="14.45" x14ac:dyDescent="0.3">
      <c r="A298" s="246" t="s">
        <v>1724</v>
      </c>
      <c r="B298" s="246">
        <v>1992</v>
      </c>
      <c r="C298" s="247" t="s">
        <v>1821</v>
      </c>
      <c r="D298" s="246" t="s">
        <v>4843</v>
      </c>
      <c r="E298" s="201" t="s">
        <v>1726</v>
      </c>
      <c r="F298" s="248">
        <f t="shared" si="4"/>
        <v>1992</v>
      </c>
      <c r="G298" s="248" t="s">
        <v>181</v>
      </c>
      <c r="H298" s="248" t="s">
        <v>1724</v>
      </c>
    </row>
    <row r="299" spans="1:8" ht="14.45" x14ac:dyDescent="0.3">
      <c r="A299" s="246" t="s">
        <v>1724</v>
      </c>
      <c r="B299" s="246">
        <v>1992</v>
      </c>
      <c r="C299" s="247" t="s">
        <v>1822</v>
      </c>
      <c r="D299" s="246" t="s">
        <v>4843</v>
      </c>
      <c r="E299" s="201" t="s">
        <v>1726</v>
      </c>
      <c r="F299" s="248">
        <f t="shared" si="4"/>
        <v>1992</v>
      </c>
      <c r="G299" s="248" t="s">
        <v>181</v>
      </c>
      <c r="H299" s="248" t="s">
        <v>1724</v>
      </c>
    </row>
    <row r="300" spans="1:8" ht="14.45" x14ac:dyDescent="0.3">
      <c r="A300" s="246" t="s">
        <v>1724</v>
      </c>
      <c r="B300" s="246">
        <v>1992</v>
      </c>
      <c r="C300" s="247" t="s">
        <v>1823</v>
      </c>
      <c r="D300" s="246" t="s">
        <v>4843</v>
      </c>
      <c r="E300" s="201" t="s">
        <v>1726</v>
      </c>
      <c r="F300" s="248">
        <f t="shared" si="4"/>
        <v>1992</v>
      </c>
      <c r="G300" s="248" t="s">
        <v>181</v>
      </c>
      <c r="H300" s="248" t="s">
        <v>1724</v>
      </c>
    </row>
    <row r="301" spans="1:8" ht="14.45" x14ac:dyDescent="0.3">
      <c r="A301" s="246" t="s">
        <v>1724</v>
      </c>
      <c r="B301" s="246">
        <v>1992</v>
      </c>
      <c r="C301" s="247" t="s">
        <v>1824</v>
      </c>
      <c r="D301" s="246" t="s">
        <v>4843</v>
      </c>
      <c r="E301" s="201" t="s">
        <v>1726</v>
      </c>
      <c r="F301" s="248">
        <f t="shared" si="4"/>
        <v>1992</v>
      </c>
      <c r="G301" s="248" t="s">
        <v>181</v>
      </c>
      <c r="H301" s="248" t="s">
        <v>1724</v>
      </c>
    </row>
    <row r="302" spans="1:8" ht="14.45" x14ac:dyDescent="0.3">
      <c r="A302" s="246" t="s">
        <v>1724</v>
      </c>
      <c r="B302" s="246">
        <v>1992</v>
      </c>
      <c r="C302" s="247" t="s">
        <v>1825</v>
      </c>
      <c r="D302" s="246" t="s">
        <v>4843</v>
      </c>
      <c r="E302" s="201" t="s">
        <v>1726</v>
      </c>
      <c r="F302" s="248">
        <f t="shared" si="4"/>
        <v>1992</v>
      </c>
      <c r="G302" s="248" t="s">
        <v>181</v>
      </c>
      <c r="H302" s="248" t="s">
        <v>1724</v>
      </c>
    </row>
    <row r="303" spans="1:8" ht="14.45" x14ac:dyDescent="0.3">
      <c r="A303" s="246" t="s">
        <v>1724</v>
      </c>
      <c r="B303" s="246">
        <v>1992</v>
      </c>
      <c r="C303" s="247" t="s">
        <v>1826</v>
      </c>
      <c r="D303" s="246" t="s">
        <v>4843</v>
      </c>
      <c r="E303" s="201" t="s">
        <v>1726</v>
      </c>
      <c r="F303" s="248">
        <f t="shared" si="4"/>
        <v>1992</v>
      </c>
      <c r="G303" s="248" t="s">
        <v>181</v>
      </c>
      <c r="H303" s="248" t="s">
        <v>1724</v>
      </c>
    </row>
    <row r="304" spans="1:8" ht="14.45" x14ac:dyDescent="0.3">
      <c r="A304" s="246" t="s">
        <v>1724</v>
      </c>
      <c r="B304" s="246">
        <v>1992</v>
      </c>
      <c r="C304" s="247" t="s">
        <v>1827</v>
      </c>
      <c r="D304" s="246" t="s">
        <v>4843</v>
      </c>
      <c r="E304" s="201" t="s">
        <v>1726</v>
      </c>
      <c r="F304" s="248">
        <f t="shared" si="4"/>
        <v>1992</v>
      </c>
      <c r="G304" s="248" t="s">
        <v>181</v>
      </c>
      <c r="H304" s="248" t="s">
        <v>1724</v>
      </c>
    </row>
    <row r="305" spans="1:8" ht="14.45" x14ac:dyDescent="0.3">
      <c r="A305" s="246" t="s">
        <v>1724</v>
      </c>
      <c r="B305" s="246">
        <v>1993</v>
      </c>
      <c r="C305" s="247" t="s">
        <v>1812</v>
      </c>
      <c r="D305" s="246" t="s">
        <v>4843</v>
      </c>
      <c r="E305" s="201" t="s">
        <v>1726</v>
      </c>
      <c r="F305" s="248">
        <f t="shared" si="4"/>
        <v>1993</v>
      </c>
      <c r="G305" s="248" t="s">
        <v>181</v>
      </c>
      <c r="H305" s="248" t="s">
        <v>1724</v>
      </c>
    </row>
    <row r="306" spans="1:8" ht="14.45" x14ac:dyDescent="0.3">
      <c r="A306" s="246" t="s">
        <v>1724</v>
      </c>
      <c r="B306" s="246">
        <v>1993</v>
      </c>
      <c r="C306" s="247" t="s">
        <v>1813</v>
      </c>
      <c r="D306" s="246" t="s">
        <v>4843</v>
      </c>
      <c r="E306" s="201" t="s">
        <v>1726</v>
      </c>
      <c r="F306" s="248">
        <f t="shared" si="4"/>
        <v>1993</v>
      </c>
      <c r="G306" s="248" t="s">
        <v>181</v>
      </c>
      <c r="H306" s="248" t="s">
        <v>1724</v>
      </c>
    </row>
    <row r="307" spans="1:8" ht="14.45" x14ac:dyDescent="0.3">
      <c r="A307" s="246" t="s">
        <v>1724</v>
      </c>
      <c r="B307" s="246">
        <v>1993</v>
      </c>
      <c r="C307" s="247" t="s">
        <v>1814</v>
      </c>
      <c r="D307" s="246" t="s">
        <v>4843</v>
      </c>
      <c r="E307" s="201" t="s">
        <v>1726</v>
      </c>
      <c r="F307" s="248">
        <f t="shared" si="4"/>
        <v>1993</v>
      </c>
      <c r="G307" s="248" t="s">
        <v>181</v>
      </c>
      <c r="H307" s="248" t="s">
        <v>1724</v>
      </c>
    </row>
    <row r="308" spans="1:8" ht="14.45" x14ac:dyDescent="0.3">
      <c r="A308" s="246" t="s">
        <v>1724</v>
      </c>
      <c r="B308" s="246">
        <v>1993</v>
      </c>
      <c r="C308" s="247" t="s">
        <v>1815</v>
      </c>
      <c r="D308" s="246" t="s">
        <v>4843</v>
      </c>
      <c r="E308" s="201" t="s">
        <v>1726</v>
      </c>
      <c r="F308" s="248">
        <f t="shared" si="4"/>
        <v>1993</v>
      </c>
      <c r="G308" s="248" t="s">
        <v>181</v>
      </c>
      <c r="H308" s="248" t="s">
        <v>1724</v>
      </c>
    </row>
    <row r="309" spans="1:8" ht="14.45" x14ac:dyDescent="0.3">
      <c r="A309" s="246" t="s">
        <v>1724</v>
      </c>
      <c r="B309" s="246">
        <v>1993</v>
      </c>
      <c r="C309" s="247" t="s">
        <v>1816</v>
      </c>
      <c r="D309" s="246" t="s">
        <v>4843</v>
      </c>
      <c r="E309" s="201" t="s">
        <v>1726</v>
      </c>
      <c r="F309" s="248">
        <f t="shared" si="4"/>
        <v>1993</v>
      </c>
      <c r="G309" s="248" t="s">
        <v>181</v>
      </c>
      <c r="H309" s="248" t="s">
        <v>1724</v>
      </c>
    </row>
    <row r="310" spans="1:8" ht="14.45" x14ac:dyDescent="0.3">
      <c r="A310" s="246" t="s">
        <v>1724</v>
      </c>
      <c r="B310" s="246">
        <v>1993</v>
      </c>
      <c r="C310" s="247" t="s">
        <v>1817</v>
      </c>
      <c r="D310" s="246" t="s">
        <v>4843</v>
      </c>
      <c r="E310" s="201" t="s">
        <v>1726</v>
      </c>
      <c r="F310" s="248">
        <f t="shared" si="4"/>
        <v>1993</v>
      </c>
      <c r="G310" s="248" t="s">
        <v>181</v>
      </c>
      <c r="H310" s="248" t="s">
        <v>1724</v>
      </c>
    </row>
    <row r="311" spans="1:8" ht="14.45" x14ac:dyDescent="0.3">
      <c r="A311" s="246" t="s">
        <v>1724</v>
      </c>
      <c r="B311" s="246">
        <v>1993</v>
      </c>
      <c r="C311" s="247" t="s">
        <v>1818</v>
      </c>
      <c r="D311" s="246" t="s">
        <v>4843</v>
      </c>
      <c r="E311" s="201" t="s">
        <v>1726</v>
      </c>
      <c r="F311" s="248">
        <f t="shared" si="4"/>
        <v>1993</v>
      </c>
      <c r="G311" s="248" t="s">
        <v>181</v>
      </c>
      <c r="H311" s="248" t="s">
        <v>1724</v>
      </c>
    </row>
    <row r="312" spans="1:8" ht="14.45" x14ac:dyDescent="0.3">
      <c r="A312" s="246" t="s">
        <v>1724</v>
      </c>
      <c r="B312" s="246">
        <v>1993</v>
      </c>
      <c r="C312" s="247" t="s">
        <v>1819</v>
      </c>
      <c r="D312" s="246" t="s">
        <v>4843</v>
      </c>
      <c r="E312" s="201" t="s">
        <v>1726</v>
      </c>
      <c r="F312" s="248">
        <f t="shared" si="4"/>
        <v>1993</v>
      </c>
      <c r="G312" s="248" t="s">
        <v>181</v>
      </c>
      <c r="H312" s="248" t="s">
        <v>1724</v>
      </c>
    </row>
    <row r="313" spans="1:8" ht="14.45" x14ac:dyDescent="0.3">
      <c r="A313" s="246" t="s">
        <v>1724</v>
      </c>
      <c r="B313" s="246">
        <v>1994</v>
      </c>
      <c r="C313" s="247" t="s">
        <v>1804</v>
      </c>
      <c r="D313" s="246" t="s">
        <v>4843</v>
      </c>
      <c r="E313" s="201" t="s">
        <v>1726</v>
      </c>
      <c r="F313" s="248">
        <f t="shared" si="4"/>
        <v>1994</v>
      </c>
      <c r="G313" s="248" t="s">
        <v>181</v>
      </c>
      <c r="H313" s="248" t="s">
        <v>1724</v>
      </c>
    </row>
    <row r="314" spans="1:8" ht="14.45" x14ac:dyDescent="0.3">
      <c r="A314" s="246" t="s">
        <v>1724</v>
      </c>
      <c r="B314" s="246">
        <v>1994</v>
      </c>
      <c r="C314" s="247" t="s">
        <v>1805</v>
      </c>
      <c r="D314" s="246" t="s">
        <v>4843</v>
      </c>
      <c r="E314" s="201" t="s">
        <v>1726</v>
      </c>
      <c r="F314" s="248">
        <f t="shared" si="4"/>
        <v>1994</v>
      </c>
      <c r="G314" s="248" t="s">
        <v>181</v>
      </c>
      <c r="H314" s="248" t="s">
        <v>1724</v>
      </c>
    </row>
    <row r="315" spans="1:8" ht="14.45" x14ac:dyDescent="0.3">
      <c r="A315" s="246" t="s">
        <v>1724</v>
      </c>
      <c r="B315" s="246">
        <v>1994</v>
      </c>
      <c r="C315" s="247" t="s">
        <v>1806</v>
      </c>
      <c r="D315" s="246" t="s">
        <v>4843</v>
      </c>
      <c r="E315" s="201" t="s">
        <v>1726</v>
      </c>
      <c r="F315" s="248">
        <f t="shared" si="4"/>
        <v>1994</v>
      </c>
      <c r="G315" s="248" t="s">
        <v>181</v>
      </c>
      <c r="H315" s="248" t="s">
        <v>1724</v>
      </c>
    </row>
    <row r="316" spans="1:8" ht="14.45" x14ac:dyDescent="0.3">
      <c r="A316" s="246" t="s">
        <v>1724</v>
      </c>
      <c r="B316" s="246">
        <v>1994</v>
      </c>
      <c r="C316" s="247" t="s">
        <v>1807</v>
      </c>
      <c r="D316" s="246" t="s">
        <v>4843</v>
      </c>
      <c r="E316" s="201" t="s">
        <v>1726</v>
      </c>
      <c r="F316" s="248">
        <f t="shared" si="4"/>
        <v>1994</v>
      </c>
      <c r="G316" s="248" t="s">
        <v>181</v>
      </c>
      <c r="H316" s="248" t="s">
        <v>1724</v>
      </c>
    </row>
    <row r="317" spans="1:8" ht="14.45" x14ac:dyDescent="0.3">
      <c r="A317" s="246" t="s">
        <v>1724</v>
      </c>
      <c r="B317" s="246">
        <v>1994</v>
      </c>
      <c r="C317" s="247" t="s">
        <v>1808</v>
      </c>
      <c r="D317" s="246" t="s">
        <v>4843</v>
      </c>
      <c r="E317" s="201" t="s">
        <v>1726</v>
      </c>
      <c r="F317" s="248">
        <f t="shared" si="4"/>
        <v>1994</v>
      </c>
      <c r="G317" s="248" t="s">
        <v>181</v>
      </c>
      <c r="H317" s="248" t="s">
        <v>1724</v>
      </c>
    </row>
    <row r="318" spans="1:8" ht="14.45" x14ac:dyDescent="0.3">
      <c r="A318" s="246" t="s">
        <v>1724</v>
      </c>
      <c r="B318" s="246">
        <v>1994</v>
      </c>
      <c r="C318" s="247" t="s">
        <v>1809</v>
      </c>
      <c r="D318" s="246" t="s">
        <v>4843</v>
      </c>
      <c r="E318" s="201" t="s">
        <v>1726</v>
      </c>
      <c r="F318" s="248">
        <f t="shared" si="4"/>
        <v>1994</v>
      </c>
      <c r="G318" s="248" t="s">
        <v>181</v>
      </c>
      <c r="H318" s="248" t="s">
        <v>1724</v>
      </c>
    </row>
    <row r="319" spans="1:8" ht="14.45" x14ac:dyDescent="0.3">
      <c r="A319" s="246" t="s">
        <v>1724</v>
      </c>
      <c r="B319" s="246">
        <v>1994</v>
      </c>
      <c r="C319" s="247" t="s">
        <v>1810</v>
      </c>
      <c r="D319" s="246" t="s">
        <v>4843</v>
      </c>
      <c r="E319" s="201" t="s">
        <v>1726</v>
      </c>
      <c r="F319" s="248">
        <f t="shared" si="4"/>
        <v>1994</v>
      </c>
      <c r="G319" s="248" t="s">
        <v>181</v>
      </c>
      <c r="H319" s="248" t="s">
        <v>1724</v>
      </c>
    </row>
    <row r="320" spans="1:8" ht="14.45" x14ac:dyDescent="0.3">
      <c r="A320" s="246" t="s">
        <v>1724</v>
      </c>
      <c r="B320" s="246">
        <v>1994</v>
      </c>
      <c r="C320" s="247" t="s">
        <v>1811</v>
      </c>
      <c r="D320" s="246" t="s">
        <v>4843</v>
      </c>
      <c r="E320" s="201" t="s">
        <v>1726</v>
      </c>
      <c r="F320" s="248">
        <f t="shared" si="4"/>
        <v>1994</v>
      </c>
      <c r="G320" s="248" t="s">
        <v>181</v>
      </c>
      <c r="H320" s="248" t="s">
        <v>1724</v>
      </c>
    </row>
    <row r="321" spans="1:8" ht="14.45" x14ac:dyDescent="0.3">
      <c r="A321" s="246" t="s">
        <v>1724</v>
      </c>
      <c r="B321" s="246">
        <v>1995</v>
      </c>
      <c r="C321" s="247" t="s">
        <v>1796</v>
      </c>
      <c r="D321" s="246" t="s">
        <v>4843</v>
      </c>
      <c r="E321" s="201" t="s">
        <v>1726</v>
      </c>
      <c r="F321" s="248">
        <f t="shared" si="4"/>
        <v>1995</v>
      </c>
      <c r="G321" s="248" t="s">
        <v>181</v>
      </c>
      <c r="H321" s="248" t="s">
        <v>1724</v>
      </c>
    </row>
    <row r="322" spans="1:8" ht="14.45" x14ac:dyDescent="0.3">
      <c r="A322" s="246" t="s">
        <v>1724</v>
      </c>
      <c r="B322" s="246">
        <v>1995</v>
      </c>
      <c r="C322" s="247" t="s">
        <v>1797</v>
      </c>
      <c r="D322" s="246" t="s">
        <v>4843</v>
      </c>
      <c r="E322" s="201" t="s">
        <v>1726</v>
      </c>
      <c r="F322" s="248">
        <f t="shared" si="4"/>
        <v>1995</v>
      </c>
      <c r="G322" s="248" t="s">
        <v>181</v>
      </c>
      <c r="H322" s="248" t="s">
        <v>1724</v>
      </c>
    </row>
    <row r="323" spans="1:8" ht="14.45" x14ac:dyDescent="0.3">
      <c r="A323" s="246" t="s">
        <v>1724</v>
      </c>
      <c r="B323" s="246">
        <v>1995</v>
      </c>
      <c r="C323" s="247" t="s">
        <v>1798</v>
      </c>
      <c r="D323" s="246" t="s">
        <v>4843</v>
      </c>
      <c r="E323" s="201" t="s">
        <v>1726</v>
      </c>
      <c r="F323" s="248">
        <f t="shared" si="4"/>
        <v>1995</v>
      </c>
      <c r="G323" s="248" t="s">
        <v>181</v>
      </c>
      <c r="H323" s="248" t="s">
        <v>1724</v>
      </c>
    </row>
    <row r="324" spans="1:8" ht="14.45" x14ac:dyDescent="0.3">
      <c r="A324" s="246" t="s">
        <v>1724</v>
      </c>
      <c r="B324" s="246">
        <v>1995</v>
      </c>
      <c r="C324" s="247" t="s">
        <v>1799</v>
      </c>
      <c r="D324" s="246" t="s">
        <v>4843</v>
      </c>
      <c r="E324" s="201" t="s">
        <v>1726</v>
      </c>
      <c r="F324" s="248">
        <f t="shared" si="4"/>
        <v>1995</v>
      </c>
      <c r="G324" s="248" t="s">
        <v>181</v>
      </c>
      <c r="H324" s="248" t="s">
        <v>1724</v>
      </c>
    </row>
    <row r="325" spans="1:8" ht="14.45" x14ac:dyDescent="0.3">
      <c r="A325" s="246" t="s">
        <v>1724</v>
      </c>
      <c r="B325" s="246">
        <v>1995</v>
      </c>
      <c r="C325" s="247" t="s">
        <v>1800</v>
      </c>
      <c r="D325" s="246" t="s">
        <v>4843</v>
      </c>
      <c r="E325" s="201" t="s">
        <v>1726</v>
      </c>
      <c r="F325" s="248">
        <f t="shared" si="4"/>
        <v>1995</v>
      </c>
      <c r="G325" s="248" t="s">
        <v>181</v>
      </c>
      <c r="H325" s="248" t="s">
        <v>1724</v>
      </c>
    </row>
    <row r="326" spans="1:8" ht="14.45" x14ac:dyDescent="0.3">
      <c r="A326" s="246" t="s">
        <v>1724</v>
      </c>
      <c r="B326" s="246">
        <v>1995</v>
      </c>
      <c r="C326" s="247" t="s">
        <v>1801</v>
      </c>
      <c r="D326" s="246" t="s">
        <v>4843</v>
      </c>
      <c r="E326" s="201" t="s">
        <v>1726</v>
      </c>
      <c r="F326" s="248">
        <f t="shared" si="4"/>
        <v>1995</v>
      </c>
      <c r="G326" s="248" t="s">
        <v>181</v>
      </c>
      <c r="H326" s="248" t="s">
        <v>1724</v>
      </c>
    </row>
    <row r="327" spans="1:8" ht="14.45" x14ac:dyDescent="0.3">
      <c r="A327" s="246" t="s">
        <v>1724</v>
      </c>
      <c r="B327" s="246">
        <v>1995</v>
      </c>
      <c r="C327" s="247" t="s">
        <v>1802</v>
      </c>
      <c r="D327" s="246" t="s">
        <v>4843</v>
      </c>
      <c r="E327" s="201" t="s">
        <v>1726</v>
      </c>
      <c r="F327" s="248">
        <f t="shared" si="4"/>
        <v>1995</v>
      </c>
      <c r="G327" s="248" t="s">
        <v>181</v>
      </c>
      <c r="H327" s="248" t="s">
        <v>1724</v>
      </c>
    </row>
    <row r="328" spans="1:8" ht="14.45" x14ac:dyDescent="0.3">
      <c r="A328" s="246" t="s">
        <v>1724</v>
      </c>
      <c r="B328" s="246">
        <v>1995</v>
      </c>
      <c r="C328" s="247" t="s">
        <v>1803</v>
      </c>
      <c r="D328" s="246" t="s">
        <v>4843</v>
      </c>
      <c r="E328" s="201" t="s">
        <v>1726</v>
      </c>
      <c r="F328" s="248">
        <f t="shared" ref="F328:F391" si="5">+B328</f>
        <v>1995</v>
      </c>
      <c r="G328" s="248" t="s">
        <v>181</v>
      </c>
      <c r="H328" s="248" t="s">
        <v>1724</v>
      </c>
    </row>
    <row r="329" spans="1:8" ht="14.45" x14ac:dyDescent="0.3">
      <c r="A329" s="246" t="s">
        <v>1724</v>
      </c>
      <c r="B329" s="246">
        <v>1996</v>
      </c>
      <c r="C329" s="247" t="s">
        <v>1789</v>
      </c>
      <c r="D329" s="246" t="s">
        <v>4843</v>
      </c>
      <c r="E329" s="201" t="s">
        <v>1726</v>
      </c>
      <c r="F329" s="248">
        <f t="shared" si="5"/>
        <v>1996</v>
      </c>
      <c r="G329" s="248" t="s">
        <v>181</v>
      </c>
      <c r="H329" s="248" t="s">
        <v>1724</v>
      </c>
    </row>
    <row r="330" spans="1:8" ht="14.45" x14ac:dyDescent="0.3">
      <c r="A330" s="246" t="s">
        <v>1724</v>
      </c>
      <c r="B330" s="246">
        <v>1996</v>
      </c>
      <c r="C330" s="247" t="s">
        <v>1790</v>
      </c>
      <c r="D330" s="246" t="s">
        <v>4843</v>
      </c>
      <c r="E330" s="201" t="s">
        <v>1726</v>
      </c>
      <c r="F330" s="248">
        <f t="shared" si="5"/>
        <v>1996</v>
      </c>
      <c r="G330" s="248" t="s">
        <v>181</v>
      </c>
      <c r="H330" s="248" t="s">
        <v>1724</v>
      </c>
    </row>
    <row r="331" spans="1:8" ht="14.45" x14ac:dyDescent="0.3">
      <c r="A331" s="246" t="s">
        <v>1724</v>
      </c>
      <c r="B331" s="246">
        <v>1996</v>
      </c>
      <c r="C331" s="247" t="s">
        <v>1791</v>
      </c>
      <c r="D331" s="246" t="s">
        <v>4843</v>
      </c>
      <c r="E331" s="201" t="s">
        <v>1726</v>
      </c>
      <c r="F331" s="248">
        <f t="shared" si="5"/>
        <v>1996</v>
      </c>
      <c r="G331" s="248" t="s">
        <v>181</v>
      </c>
      <c r="H331" s="248" t="s">
        <v>1724</v>
      </c>
    </row>
    <row r="332" spans="1:8" ht="14.45" x14ac:dyDescent="0.3">
      <c r="A332" s="246" t="s">
        <v>1724</v>
      </c>
      <c r="B332" s="246">
        <v>1996</v>
      </c>
      <c r="C332" s="247" t="s">
        <v>1792</v>
      </c>
      <c r="D332" s="246" t="s">
        <v>4843</v>
      </c>
      <c r="E332" s="201" t="s">
        <v>1726</v>
      </c>
      <c r="F332" s="248">
        <f t="shared" si="5"/>
        <v>1996</v>
      </c>
      <c r="G332" s="248" t="s">
        <v>181</v>
      </c>
      <c r="H332" s="248" t="s">
        <v>1724</v>
      </c>
    </row>
    <row r="333" spans="1:8" ht="14.45" x14ac:dyDescent="0.3">
      <c r="A333" s="246" t="s">
        <v>1724</v>
      </c>
      <c r="B333" s="246">
        <v>1996</v>
      </c>
      <c r="C333" s="247" t="s">
        <v>1793</v>
      </c>
      <c r="D333" s="246" t="s">
        <v>4843</v>
      </c>
      <c r="E333" s="201" t="s">
        <v>1726</v>
      </c>
      <c r="F333" s="248">
        <f t="shared" si="5"/>
        <v>1996</v>
      </c>
      <c r="G333" s="248" t="s">
        <v>181</v>
      </c>
      <c r="H333" s="248" t="s">
        <v>1724</v>
      </c>
    </row>
    <row r="334" spans="1:8" ht="14.45" x14ac:dyDescent="0.3">
      <c r="A334" s="246" t="s">
        <v>1724</v>
      </c>
      <c r="B334" s="246">
        <v>1996</v>
      </c>
      <c r="C334" s="247" t="s">
        <v>1794</v>
      </c>
      <c r="D334" s="246" t="s">
        <v>4843</v>
      </c>
      <c r="E334" s="201" t="s">
        <v>1726</v>
      </c>
      <c r="F334" s="248">
        <f t="shared" si="5"/>
        <v>1996</v>
      </c>
      <c r="G334" s="248" t="s">
        <v>181</v>
      </c>
      <c r="H334" s="248" t="s">
        <v>1724</v>
      </c>
    </row>
    <row r="335" spans="1:8" ht="14.45" x14ac:dyDescent="0.3">
      <c r="A335" s="246" t="s">
        <v>1724</v>
      </c>
      <c r="B335" s="246">
        <v>1996</v>
      </c>
      <c r="C335" s="247" t="s">
        <v>1795</v>
      </c>
      <c r="D335" s="246" t="s">
        <v>4843</v>
      </c>
      <c r="E335" s="201" t="s">
        <v>1726</v>
      </c>
      <c r="F335" s="248">
        <f t="shared" si="5"/>
        <v>1996</v>
      </c>
      <c r="G335" s="248" t="s">
        <v>181</v>
      </c>
      <c r="H335" s="248" t="s">
        <v>1724</v>
      </c>
    </row>
    <row r="336" spans="1:8" ht="14.45" x14ac:dyDescent="0.3">
      <c r="A336" s="246" t="s">
        <v>1724</v>
      </c>
      <c r="B336" s="246">
        <v>1997</v>
      </c>
      <c r="C336" s="247" t="s">
        <v>1782</v>
      </c>
      <c r="D336" s="246" t="s">
        <v>4843</v>
      </c>
      <c r="E336" s="201" t="s">
        <v>1726</v>
      </c>
      <c r="F336" s="248">
        <f t="shared" si="5"/>
        <v>1997</v>
      </c>
      <c r="G336" s="248" t="s">
        <v>181</v>
      </c>
      <c r="H336" s="248" t="s">
        <v>1724</v>
      </c>
    </row>
    <row r="337" spans="1:8" ht="14.45" x14ac:dyDescent="0.3">
      <c r="A337" s="246" t="s">
        <v>1724</v>
      </c>
      <c r="B337" s="246">
        <v>1997</v>
      </c>
      <c r="C337" s="247" t="s">
        <v>1783</v>
      </c>
      <c r="D337" s="246" t="s">
        <v>4843</v>
      </c>
      <c r="E337" s="201" t="s">
        <v>1726</v>
      </c>
      <c r="F337" s="248">
        <f t="shared" si="5"/>
        <v>1997</v>
      </c>
      <c r="G337" s="248" t="s">
        <v>181</v>
      </c>
      <c r="H337" s="248" t="s">
        <v>1724</v>
      </c>
    </row>
    <row r="338" spans="1:8" ht="14.45" x14ac:dyDescent="0.3">
      <c r="A338" s="246" t="s">
        <v>1724</v>
      </c>
      <c r="B338" s="246">
        <v>1997</v>
      </c>
      <c r="C338" s="247" t="s">
        <v>1784</v>
      </c>
      <c r="D338" s="246" t="s">
        <v>4843</v>
      </c>
      <c r="E338" s="201" t="s">
        <v>1726</v>
      </c>
      <c r="F338" s="248">
        <f t="shared" si="5"/>
        <v>1997</v>
      </c>
      <c r="G338" s="248" t="s">
        <v>181</v>
      </c>
      <c r="H338" s="248" t="s">
        <v>1724</v>
      </c>
    </row>
    <row r="339" spans="1:8" ht="14.45" x14ac:dyDescent="0.3">
      <c r="A339" s="246" t="s">
        <v>1724</v>
      </c>
      <c r="B339" s="246">
        <v>1997</v>
      </c>
      <c r="C339" s="247" t="s">
        <v>1785</v>
      </c>
      <c r="D339" s="246" t="s">
        <v>4843</v>
      </c>
      <c r="E339" s="201" t="s">
        <v>1726</v>
      </c>
      <c r="F339" s="248">
        <f t="shared" si="5"/>
        <v>1997</v>
      </c>
      <c r="G339" s="248" t="s">
        <v>181</v>
      </c>
      <c r="H339" s="248" t="s">
        <v>1724</v>
      </c>
    </row>
    <row r="340" spans="1:8" ht="14.45" x14ac:dyDescent="0.3">
      <c r="A340" s="246" t="s">
        <v>1724</v>
      </c>
      <c r="B340" s="246">
        <v>1997</v>
      </c>
      <c r="C340" s="247" t="s">
        <v>1786</v>
      </c>
      <c r="D340" s="246" t="s">
        <v>4843</v>
      </c>
      <c r="E340" s="201" t="s">
        <v>1726</v>
      </c>
      <c r="F340" s="248">
        <f t="shared" si="5"/>
        <v>1997</v>
      </c>
      <c r="G340" s="248" t="s">
        <v>181</v>
      </c>
      <c r="H340" s="248" t="s">
        <v>1724</v>
      </c>
    </row>
    <row r="341" spans="1:8" ht="14.45" x14ac:dyDescent="0.3">
      <c r="A341" s="246" t="s">
        <v>1724</v>
      </c>
      <c r="B341" s="246">
        <v>1997</v>
      </c>
      <c r="C341" s="247" t="s">
        <v>1787</v>
      </c>
      <c r="D341" s="246" t="s">
        <v>4843</v>
      </c>
      <c r="E341" s="201" t="s">
        <v>1726</v>
      </c>
      <c r="F341" s="248">
        <f t="shared" si="5"/>
        <v>1997</v>
      </c>
      <c r="G341" s="248" t="s">
        <v>181</v>
      </c>
      <c r="H341" s="248" t="s">
        <v>1724</v>
      </c>
    </row>
    <row r="342" spans="1:8" ht="14.45" x14ac:dyDescent="0.3">
      <c r="A342" s="246" t="s">
        <v>1724</v>
      </c>
      <c r="B342" s="246">
        <v>1997</v>
      </c>
      <c r="C342" s="247" t="s">
        <v>1788</v>
      </c>
      <c r="D342" s="246" t="s">
        <v>4843</v>
      </c>
      <c r="E342" s="201" t="s">
        <v>1726</v>
      </c>
      <c r="F342" s="248">
        <f t="shared" si="5"/>
        <v>1997</v>
      </c>
      <c r="G342" s="248" t="s">
        <v>181</v>
      </c>
      <c r="H342" s="248" t="s">
        <v>1724</v>
      </c>
    </row>
    <row r="343" spans="1:8" ht="14.45" x14ac:dyDescent="0.3">
      <c r="A343" s="246" t="s">
        <v>1724</v>
      </c>
      <c r="B343" s="246">
        <v>1998</v>
      </c>
      <c r="C343" s="247" t="s">
        <v>1775</v>
      </c>
      <c r="D343" s="246" t="s">
        <v>4843</v>
      </c>
      <c r="E343" s="201" t="s">
        <v>1726</v>
      </c>
      <c r="F343" s="248">
        <f t="shared" si="5"/>
        <v>1998</v>
      </c>
      <c r="G343" s="248" t="s">
        <v>181</v>
      </c>
      <c r="H343" s="248" t="s">
        <v>1724</v>
      </c>
    </row>
    <row r="344" spans="1:8" ht="14.45" x14ac:dyDescent="0.3">
      <c r="A344" s="246" t="s">
        <v>1724</v>
      </c>
      <c r="B344" s="246">
        <v>1998</v>
      </c>
      <c r="C344" s="247" t="s">
        <v>1776</v>
      </c>
      <c r="D344" s="246" t="s">
        <v>4843</v>
      </c>
      <c r="E344" s="201" t="s">
        <v>1726</v>
      </c>
      <c r="F344" s="248">
        <f t="shared" si="5"/>
        <v>1998</v>
      </c>
      <c r="G344" s="248" t="s">
        <v>181</v>
      </c>
      <c r="H344" s="248" t="s">
        <v>1724</v>
      </c>
    </row>
    <row r="345" spans="1:8" ht="14.45" x14ac:dyDescent="0.3">
      <c r="A345" s="246" t="s">
        <v>1724</v>
      </c>
      <c r="B345" s="246">
        <v>1998</v>
      </c>
      <c r="C345" s="247" t="s">
        <v>1777</v>
      </c>
      <c r="D345" s="246" t="s">
        <v>4843</v>
      </c>
      <c r="E345" s="201" t="s">
        <v>1726</v>
      </c>
      <c r="F345" s="248">
        <f t="shared" si="5"/>
        <v>1998</v>
      </c>
      <c r="G345" s="248" t="s">
        <v>181</v>
      </c>
      <c r="H345" s="248" t="s">
        <v>1724</v>
      </c>
    </row>
    <row r="346" spans="1:8" ht="14.45" x14ac:dyDescent="0.3">
      <c r="A346" s="246" t="s">
        <v>1724</v>
      </c>
      <c r="B346" s="246">
        <v>1998</v>
      </c>
      <c r="C346" s="247" t="s">
        <v>1778</v>
      </c>
      <c r="D346" s="246" t="s">
        <v>4843</v>
      </c>
      <c r="E346" s="201" t="s">
        <v>1726</v>
      </c>
      <c r="F346" s="248">
        <f t="shared" si="5"/>
        <v>1998</v>
      </c>
      <c r="G346" s="248" t="s">
        <v>181</v>
      </c>
      <c r="H346" s="248" t="s">
        <v>1724</v>
      </c>
    </row>
    <row r="347" spans="1:8" ht="14.45" x14ac:dyDescent="0.3">
      <c r="A347" s="246" t="s">
        <v>1724</v>
      </c>
      <c r="B347" s="246">
        <v>1998</v>
      </c>
      <c r="C347" s="247" t="s">
        <v>1779</v>
      </c>
      <c r="D347" s="246" t="s">
        <v>4843</v>
      </c>
      <c r="E347" s="201" t="s">
        <v>1726</v>
      </c>
      <c r="F347" s="248">
        <f t="shared" si="5"/>
        <v>1998</v>
      </c>
      <c r="G347" s="248" t="s">
        <v>181</v>
      </c>
      <c r="H347" s="248" t="s">
        <v>1724</v>
      </c>
    </row>
    <row r="348" spans="1:8" ht="14.45" x14ac:dyDescent="0.3">
      <c r="A348" s="246" t="s">
        <v>1724</v>
      </c>
      <c r="B348" s="246">
        <v>1998</v>
      </c>
      <c r="C348" s="247" t="s">
        <v>1780</v>
      </c>
      <c r="D348" s="246" t="s">
        <v>4843</v>
      </c>
      <c r="E348" s="201" t="s">
        <v>1726</v>
      </c>
      <c r="F348" s="248">
        <f t="shared" si="5"/>
        <v>1998</v>
      </c>
      <c r="G348" s="248" t="s">
        <v>181</v>
      </c>
      <c r="H348" s="248" t="s">
        <v>1724</v>
      </c>
    </row>
    <row r="349" spans="1:8" ht="14.45" x14ac:dyDescent="0.3">
      <c r="A349" s="246" t="s">
        <v>1724</v>
      </c>
      <c r="B349" s="246">
        <v>1998</v>
      </c>
      <c r="C349" s="247" t="s">
        <v>1781</v>
      </c>
      <c r="D349" s="246" t="s">
        <v>4843</v>
      </c>
      <c r="E349" s="201" t="s">
        <v>1726</v>
      </c>
      <c r="F349" s="248">
        <f t="shared" si="5"/>
        <v>1998</v>
      </c>
      <c r="G349" s="248" t="s">
        <v>181</v>
      </c>
      <c r="H349" s="248" t="s">
        <v>1724</v>
      </c>
    </row>
    <row r="350" spans="1:8" ht="14.45" x14ac:dyDescent="0.3">
      <c r="A350" s="246" t="s">
        <v>1724</v>
      </c>
      <c r="B350" s="246">
        <v>1999</v>
      </c>
      <c r="C350" s="247" t="s">
        <v>1768</v>
      </c>
      <c r="D350" s="246" t="s">
        <v>4843</v>
      </c>
      <c r="E350" s="201" t="s">
        <v>1726</v>
      </c>
      <c r="F350" s="248">
        <f t="shared" si="5"/>
        <v>1999</v>
      </c>
      <c r="G350" s="248" t="s">
        <v>181</v>
      </c>
      <c r="H350" s="248" t="s">
        <v>1724</v>
      </c>
    </row>
    <row r="351" spans="1:8" ht="14.45" x14ac:dyDescent="0.3">
      <c r="A351" s="246" t="s">
        <v>1724</v>
      </c>
      <c r="B351" s="246">
        <v>1999</v>
      </c>
      <c r="C351" s="247" t="s">
        <v>1769</v>
      </c>
      <c r="D351" s="246" t="s">
        <v>4843</v>
      </c>
      <c r="E351" s="201" t="s">
        <v>1726</v>
      </c>
      <c r="F351" s="248">
        <f t="shared" si="5"/>
        <v>1999</v>
      </c>
      <c r="G351" s="248" t="s">
        <v>181</v>
      </c>
      <c r="H351" s="248" t="s">
        <v>1724</v>
      </c>
    </row>
    <row r="352" spans="1:8" ht="14.45" x14ac:dyDescent="0.3">
      <c r="A352" s="246" t="s">
        <v>1724</v>
      </c>
      <c r="B352" s="246">
        <v>1999</v>
      </c>
      <c r="C352" s="247" t="s">
        <v>1770</v>
      </c>
      <c r="D352" s="246" t="s">
        <v>4843</v>
      </c>
      <c r="E352" s="201" t="s">
        <v>1726</v>
      </c>
      <c r="F352" s="248">
        <f t="shared" si="5"/>
        <v>1999</v>
      </c>
      <c r="G352" s="248" t="s">
        <v>181</v>
      </c>
      <c r="H352" s="248" t="s">
        <v>1724</v>
      </c>
    </row>
    <row r="353" spans="1:8" ht="14.45" x14ac:dyDescent="0.3">
      <c r="A353" s="246" t="s">
        <v>1724</v>
      </c>
      <c r="B353" s="246">
        <v>1999</v>
      </c>
      <c r="C353" s="247" t="s">
        <v>1771</v>
      </c>
      <c r="D353" s="246" t="s">
        <v>4843</v>
      </c>
      <c r="E353" s="201" t="s">
        <v>1726</v>
      </c>
      <c r="F353" s="248">
        <f t="shared" si="5"/>
        <v>1999</v>
      </c>
      <c r="G353" s="248" t="s">
        <v>181</v>
      </c>
      <c r="H353" s="248" t="s">
        <v>1724</v>
      </c>
    </row>
    <row r="354" spans="1:8" ht="14.45" x14ac:dyDescent="0.3">
      <c r="A354" s="246" t="s">
        <v>1724</v>
      </c>
      <c r="B354" s="246">
        <v>1999</v>
      </c>
      <c r="C354" s="247" t="s">
        <v>1772</v>
      </c>
      <c r="D354" s="246" t="s">
        <v>4843</v>
      </c>
      <c r="E354" s="201" t="s">
        <v>1726</v>
      </c>
      <c r="F354" s="248">
        <f t="shared" si="5"/>
        <v>1999</v>
      </c>
      <c r="G354" s="248" t="s">
        <v>181</v>
      </c>
      <c r="H354" s="248" t="s">
        <v>1724</v>
      </c>
    </row>
    <row r="355" spans="1:8" ht="14.45" x14ac:dyDescent="0.3">
      <c r="A355" s="246" t="s">
        <v>1724</v>
      </c>
      <c r="B355" s="246">
        <v>1999</v>
      </c>
      <c r="C355" s="247" t="s">
        <v>1773</v>
      </c>
      <c r="D355" s="246" t="s">
        <v>4843</v>
      </c>
      <c r="E355" s="201" t="s">
        <v>1726</v>
      </c>
      <c r="F355" s="248">
        <f t="shared" si="5"/>
        <v>1999</v>
      </c>
      <c r="G355" s="248" t="s">
        <v>181</v>
      </c>
      <c r="H355" s="248" t="s">
        <v>1724</v>
      </c>
    </row>
    <row r="356" spans="1:8" ht="14.45" x14ac:dyDescent="0.3">
      <c r="A356" s="246" t="s">
        <v>1724</v>
      </c>
      <c r="B356" s="246">
        <v>1999</v>
      </c>
      <c r="C356" s="247" t="s">
        <v>1774</v>
      </c>
      <c r="D356" s="246" t="s">
        <v>4843</v>
      </c>
      <c r="E356" s="201" t="s">
        <v>1726</v>
      </c>
      <c r="F356" s="248">
        <f t="shared" si="5"/>
        <v>1999</v>
      </c>
      <c r="G356" s="248" t="s">
        <v>181</v>
      </c>
      <c r="H356" s="248" t="s">
        <v>1724</v>
      </c>
    </row>
    <row r="357" spans="1:8" ht="14.45" x14ac:dyDescent="0.3">
      <c r="A357" s="246" t="s">
        <v>1724</v>
      </c>
      <c r="B357" s="246">
        <v>2000</v>
      </c>
      <c r="C357" s="247" t="s">
        <v>1760</v>
      </c>
      <c r="D357" s="246" t="s">
        <v>4843</v>
      </c>
      <c r="E357" s="201" t="s">
        <v>1726</v>
      </c>
      <c r="F357" s="248">
        <f t="shared" si="5"/>
        <v>2000</v>
      </c>
      <c r="G357" s="248" t="s">
        <v>181</v>
      </c>
      <c r="H357" s="248" t="s">
        <v>1724</v>
      </c>
    </row>
    <row r="358" spans="1:8" ht="14.45" x14ac:dyDescent="0.3">
      <c r="A358" s="246" t="s">
        <v>1724</v>
      </c>
      <c r="B358" s="246">
        <v>2000</v>
      </c>
      <c r="C358" s="247" t="s">
        <v>1761</v>
      </c>
      <c r="D358" s="246" t="s">
        <v>4843</v>
      </c>
      <c r="E358" s="201" t="s">
        <v>1726</v>
      </c>
      <c r="F358" s="248">
        <f t="shared" si="5"/>
        <v>2000</v>
      </c>
      <c r="G358" s="248" t="s">
        <v>181</v>
      </c>
      <c r="H358" s="248" t="s">
        <v>1724</v>
      </c>
    </row>
    <row r="359" spans="1:8" ht="14.45" x14ac:dyDescent="0.3">
      <c r="A359" s="246" t="s">
        <v>1724</v>
      </c>
      <c r="B359" s="246">
        <v>2000</v>
      </c>
      <c r="C359" s="247" t="s">
        <v>1762</v>
      </c>
      <c r="D359" s="246" t="s">
        <v>4843</v>
      </c>
      <c r="E359" s="201" t="s">
        <v>1726</v>
      </c>
      <c r="F359" s="248">
        <f t="shared" si="5"/>
        <v>2000</v>
      </c>
      <c r="G359" s="248" t="s">
        <v>181</v>
      </c>
      <c r="H359" s="248" t="s">
        <v>1724</v>
      </c>
    </row>
    <row r="360" spans="1:8" ht="14.45" x14ac:dyDescent="0.3">
      <c r="A360" s="246" t="s">
        <v>1724</v>
      </c>
      <c r="B360" s="246">
        <v>2000</v>
      </c>
      <c r="C360" s="247" t="s">
        <v>1763</v>
      </c>
      <c r="D360" s="246" t="s">
        <v>4843</v>
      </c>
      <c r="E360" s="201" t="s">
        <v>1726</v>
      </c>
      <c r="F360" s="248">
        <f t="shared" si="5"/>
        <v>2000</v>
      </c>
      <c r="G360" s="248" t="s">
        <v>181</v>
      </c>
      <c r="H360" s="248" t="s">
        <v>1724</v>
      </c>
    </row>
    <row r="361" spans="1:8" ht="14.45" x14ac:dyDescent="0.3">
      <c r="A361" s="246" t="s">
        <v>1724</v>
      </c>
      <c r="B361" s="246">
        <v>2000</v>
      </c>
      <c r="C361" s="247" t="s">
        <v>1764</v>
      </c>
      <c r="D361" s="246" t="s">
        <v>4843</v>
      </c>
      <c r="E361" s="201" t="s">
        <v>1726</v>
      </c>
      <c r="F361" s="248">
        <f t="shared" si="5"/>
        <v>2000</v>
      </c>
      <c r="G361" s="248" t="s">
        <v>181</v>
      </c>
      <c r="H361" s="248" t="s">
        <v>1724</v>
      </c>
    </row>
    <row r="362" spans="1:8" ht="14.45" x14ac:dyDescent="0.3">
      <c r="A362" s="246" t="s">
        <v>1724</v>
      </c>
      <c r="B362" s="246">
        <v>2000</v>
      </c>
      <c r="C362" s="247" t="s">
        <v>1765</v>
      </c>
      <c r="D362" s="246" t="s">
        <v>4843</v>
      </c>
      <c r="E362" s="201" t="s">
        <v>1726</v>
      </c>
      <c r="F362" s="248">
        <f t="shared" si="5"/>
        <v>2000</v>
      </c>
      <c r="G362" s="248" t="s">
        <v>181</v>
      </c>
      <c r="H362" s="248" t="s">
        <v>1724</v>
      </c>
    </row>
    <row r="363" spans="1:8" ht="14.45" x14ac:dyDescent="0.3">
      <c r="A363" s="246" t="s">
        <v>1724</v>
      </c>
      <c r="B363" s="246">
        <v>2000</v>
      </c>
      <c r="C363" s="247" t="s">
        <v>1766</v>
      </c>
      <c r="D363" s="246" t="s">
        <v>4843</v>
      </c>
      <c r="E363" s="201" t="s">
        <v>1726</v>
      </c>
      <c r="F363" s="248">
        <f t="shared" si="5"/>
        <v>2000</v>
      </c>
      <c r="G363" s="248" t="s">
        <v>181</v>
      </c>
      <c r="H363" s="248" t="s">
        <v>1724</v>
      </c>
    </row>
    <row r="364" spans="1:8" ht="14.45" x14ac:dyDescent="0.3">
      <c r="A364" s="246" t="s">
        <v>1724</v>
      </c>
      <c r="B364" s="246">
        <v>2000</v>
      </c>
      <c r="C364" s="247" t="s">
        <v>1767</v>
      </c>
      <c r="D364" s="246" t="s">
        <v>4843</v>
      </c>
      <c r="E364" s="201" t="s">
        <v>1726</v>
      </c>
      <c r="F364" s="248">
        <f t="shared" si="5"/>
        <v>2000</v>
      </c>
      <c r="G364" s="248" t="s">
        <v>181</v>
      </c>
      <c r="H364" s="248" t="s">
        <v>1724</v>
      </c>
    </row>
    <row r="365" spans="1:8" ht="14.45" x14ac:dyDescent="0.3">
      <c r="A365" s="246" t="s">
        <v>1724</v>
      </c>
      <c r="B365" s="246">
        <v>2001</v>
      </c>
      <c r="C365" s="247" t="s">
        <v>1751</v>
      </c>
      <c r="D365" s="246" t="s">
        <v>4843</v>
      </c>
      <c r="E365" s="201" t="s">
        <v>1726</v>
      </c>
      <c r="F365" s="248">
        <f t="shared" si="5"/>
        <v>2001</v>
      </c>
      <c r="G365" s="248" t="s">
        <v>181</v>
      </c>
      <c r="H365" s="248" t="s">
        <v>1724</v>
      </c>
    </row>
    <row r="366" spans="1:8" ht="14.45" x14ac:dyDescent="0.3">
      <c r="A366" s="246" t="s">
        <v>1724</v>
      </c>
      <c r="B366" s="246">
        <v>2001</v>
      </c>
      <c r="C366" s="247" t="s">
        <v>1752</v>
      </c>
      <c r="D366" s="246" t="s">
        <v>4843</v>
      </c>
      <c r="E366" s="201" t="s">
        <v>1726</v>
      </c>
      <c r="F366" s="248">
        <f t="shared" si="5"/>
        <v>2001</v>
      </c>
      <c r="G366" s="248" t="s">
        <v>181</v>
      </c>
      <c r="H366" s="248" t="s">
        <v>1724</v>
      </c>
    </row>
    <row r="367" spans="1:8" ht="14.45" x14ac:dyDescent="0.3">
      <c r="A367" s="246" t="s">
        <v>1724</v>
      </c>
      <c r="B367" s="246">
        <v>2001</v>
      </c>
      <c r="C367" s="247" t="s">
        <v>1753</v>
      </c>
      <c r="D367" s="246" t="s">
        <v>4843</v>
      </c>
      <c r="E367" s="201" t="s">
        <v>1726</v>
      </c>
      <c r="F367" s="248">
        <f t="shared" si="5"/>
        <v>2001</v>
      </c>
      <c r="G367" s="248" t="s">
        <v>181</v>
      </c>
      <c r="H367" s="248" t="s">
        <v>1724</v>
      </c>
    </row>
    <row r="368" spans="1:8" ht="14.45" x14ac:dyDescent="0.3">
      <c r="A368" s="246" t="s">
        <v>1724</v>
      </c>
      <c r="B368" s="246">
        <v>2001</v>
      </c>
      <c r="C368" s="247" t="s">
        <v>1754</v>
      </c>
      <c r="D368" s="246" t="s">
        <v>4843</v>
      </c>
      <c r="E368" s="201" t="s">
        <v>1726</v>
      </c>
      <c r="F368" s="248">
        <f t="shared" si="5"/>
        <v>2001</v>
      </c>
      <c r="G368" s="248" t="s">
        <v>181</v>
      </c>
      <c r="H368" s="248" t="s">
        <v>1724</v>
      </c>
    </row>
    <row r="369" spans="1:8" ht="14.45" x14ac:dyDescent="0.3">
      <c r="A369" s="246" t="s">
        <v>1724</v>
      </c>
      <c r="B369" s="246">
        <v>2001</v>
      </c>
      <c r="C369" s="247" t="s">
        <v>1755</v>
      </c>
      <c r="D369" s="246" t="s">
        <v>4843</v>
      </c>
      <c r="E369" s="201" t="s">
        <v>1726</v>
      </c>
      <c r="F369" s="248">
        <f t="shared" si="5"/>
        <v>2001</v>
      </c>
      <c r="G369" s="248" t="s">
        <v>181</v>
      </c>
      <c r="H369" s="248" t="s">
        <v>1724</v>
      </c>
    </row>
    <row r="370" spans="1:8" ht="14.45" x14ac:dyDescent="0.3">
      <c r="A370" s="246" t="s">
        <v>1724</v>
      </c>
      <c r="B370" s="246">
        <v>2001</v>
      </c>
      <c r="C370" s="247" t="s">
        <v>1756</v>
      </c>
      <c r="D370" s="246" t="s">
        <v>4843</v>
      </c>
      <c r="E370" s="201" t="s">
        <v>1726</v>
      </c>
      <c r="F370" s="248">
        <f t="shared" si="5"/>
        <v>2001</v>
      </c>
      <c r="G370" s="248" t="s">
        <v>181</v>
      </c>
      <c r="H370" s="248" t="s">
        <v>1724</v>
      </c>
    </row>
    <row r="371" spans="1:8" ht="14.45" x14ac:dyDescent="0.3">
      <c r="A371" s="246" t="s">
        <v>1724</v>
      </c>
      <c r="B371" s="246">
        <v>2001</v>
      </c>
      <c r="C371" s="247" t="s">
        <v>1757</v>
      </c>
      <c r="D371" s="246" t="s">
        <v>4843</v>
      </c>
      <c r="E371" s="201" t="s">
        <v>1726</v>
      </c>
      <c r="F371" s="248">
        <f t="shared" si="5"/>
        <v>2001</v>
      </c>
      <c r="G371" s="248" t="s">
        <v>181</v>
      </c>
      <c r="H371" s="248" t="s">
        <v>1724</v>
      </c>
    </row>
    <row r="372" spans="1:8" ht="14.45" x14ac:dyDescent="0.3">
      <c r="A372" s="246" t="s">
        <v>1724</v>
      </c>
      <c r="B372" s="246">
        <v>2001</v>
      </c>
      <c r="C372" s="247" t="s">
        <v>1758</v>
      </c>
      <c r="D372" s="246" t="s">
        <v>4843</v>
      </c>
      <c r="E372" s="201" t="s">
        <v>1726</v>
      </c>
      <c r="F372" s="248">
        <f t="shared" si="5"/>
        <v>2001</v>
      </c>
      <c r="G372" s="248" t="s">
        <v>181</v>
      </c>
      <c r="H372" s="248" t="s">
        <v>1724</v>
      </c>
    </row>
    <row r="373" spans="1:8" ht="14.45" x14ac:dyDescent="0.3">
      <c r="A373" s="246" t="s">
        <v>1724</v>
      </c>
      <c r="B373" s="246">
        <v>2001</v>
      </c>
      <c r="C373" s="247" t="s">
        <v>1759</v>
      </c>
      <c r="D373" s="246" t="s">
        <v>4843</v>
      </c>
      <c r="E373" s="201" t="s">
        <v>1726</v>
      </c>
      <c r="F373" s="248">
        <f t="shared" si="5"/>
        <v>2001</v>
      </c>
      <c r="G373" s="248" t="s">
        <v>181</v>
      </c>
      <c r="H373" s="248" t="s">
        <v>1724</v>
      </c>
    </row>
    <row r="374" spans="1:8" ht="14.45" x14ac:dyDescent="0.3">
      <c r="A374" s="246" t="s">
        <v>1724</v>
      </c>
      <c r="B374" s="246">
        <v>2002</v>
      </c>
      <c r="C374" s="247" t="s">
        <v>3061</v>
      </c>
      <c r="D374" s="246" t="s">
        <v>4843</v>
      </c>
      <c r="E374" s="201" t="s">
        <v>1726</v>
      </c>
      <c r="F374" s="248">
        <f t="shared" si="5"/>
        <v>2002</v>
      </c>
      <c r="G374" s="248" t="s">
        <v>181</v>
      </c>
      <c r="H374" s="248" t="s">
        <v>1724</v>
      </c>
    </row>
    <row r="375" spans="1:8" ht="14.45" x14ac:dyDescent="0.3">
      <c r="A375" s="246" t="s">
        <v>1724</v>
      </c>
      <c r="B375" s="246">
        <v>2002</v>
      </c>
      <c r="C375" s="247" t="s">
        <v>3062</v>
      </c>
      <c r="D375" s="246" t="s">
        <v>4843</v>
      </c>
      <c r="E375" s="201" t="s">
        <v>1726</v>
      </c>
      <c r="F375" s="248">
        <f t="shared" si="5"/>
        <v>2002</v>
      </c>
      <c r="G375" s="248" t="s">
        <v>181</v>
      </c>
      <c r="H375" s="248" t="s">
        <v>1724</v>
      </c>
    </row>
    <row r="376" spans="1:8" ht="14.45" x14ac:dyDescent="0.3">
      <c r="A376" s="246" t="s">
        <v>1724</v>
      </c>
      <c r="B376" s="246">
        <v>2002</v>
      </c>
      <c r="C376" s="247" t="s">
        <v>3063</v>
      </c>
      <c r="D376" s="246" t="s">
        <v>4843</v>
      </c>
      <c r="E376" s="201" t="s">
        <v>1726</v>
      </c>
      <c r="F376" s="248">
        <f t="shared" si="5"/>
        <v>2002</v>
      </c>
      <c r="G376" s="248" t="s">
        <v>181</v>
      </c>
      <c r="H376" s="248" t="s">
        <v>1724</v>
      </c>
    </row>
    <row r="377" spans="1:8" ht="14.45" x14ac:dyDescent="0.3">
      <c r="A377" s="246" t="s">
        <v>1724</v>
      </c>
      <c r="B377" s="246">
        <v>2002</v>
      </c>
      <c r="C377" s="247" t="s">
        <v>3064</v>
      </c>
      <c r="D377" s="246" t="s">
        <v>4843</v>
      </c>
      <c r="E377" s="201" t="s">
        <v>1726</v>
      </c>
      <c r="F377" s="248">
        <f t="shared" si="5"/>
        <v>2002</v>
      </c>
      <c r="G377" s="248" t="s">
        <v>181</v>
      </c>
      <c r="H377" s="248" t="s">
        <v>1724</v>
      </c>
    </row>
    <row r="378" spans="1:8" ht="14.45" x14ac:dyDescent="0.3">
      <c r="A378" s="246" t="s">
        <v>1724</v>
      </c>
      <c r="B378" s="246">
        <v>2002</v>
      </c>
      <c r="C378" s="247" t="s">
        <v>3065</v>
      </c>
      <c r="D378" s="246" t="s">
        <v>4843</v>
      </c>
      <c r="E378" s="201" t="s">
        <v>1726</v>
      </c>
      <c r="F378" s="248">
        <f t="shared" si="5"/>
        <v>2002</v>
      </c>
      <c r="G378" s="248" t="s">
        <v>181</v>
      </c>
      <c r="H378" s="248" t="s">
        <v>1724</v>
      </c>
    </row>
    <row r="379" spans="1:8" ht="14.45" x14ac:dyDescent="0.3">
      <c r="A379" s="246" t="s">
        <v>1724</v>
      </c>
      <c r="B379" s="246">
        <v>2002</v>
      </c>
      <c r="C379" s="247" t="s">
        <v>3066</v>
      </c>
      <c r="D379" s="246" t="s">
        <v>4843</v>
      </c>
      <c r="E379" s="201" t="s">
        <v>1726</v>
      </c>
      <c r="F379" s="248">
        <f t="shared" si="5"/>
        <v>2002</v>
      </c>
      <c r="G379" s="248" t="s">
        <v>181</v>
      </c>
      <c r="H379" s="248" t="s">
        <v>1724</v>
      </c>
    </row>
    <row r="380" spans="1:8" ht="14.45" x14ac:dyDescent="0.3">
      <c r="A380" s="246" t="s">
        <v>1724</v>
      </c>
      <c r="B380" s="246">
        <v>2003</v>
      </c>
      <c r="C380" s="247" t="s">
        <v>1745</v>
      </c>
      <c r="D380" s="246" t="s">
        <v>4843</v>
      </c>
      <c r="E380" s="201" t="s">
        <v>1726</v>
      </c>
      <c r="F380" s="248">
        <f t="shared" si="5"/>
        <v>2003</v>
      </c>
      <c r="G380" s="248" t="s">
        <v>181</v>
      </c>
      <c r="H380" s="248" t="s">
        <v>1724</v>
      </c>
    </row>
    <row r="381" spans="1:8" ht="14.45" x14ac:dyDescent="0.3">
      <c r="A381" s="246" t="s">
        <v>1724</v>
      </c>
      <c r="B381" s="246">
        <v>2003</v>
      </c>
      <c r="C381" s="247" t="s">
        <v>1746</v>
      </c>
      <c r="D381" s="246" t="s">
        <v>4843</v>
      </c>
      <c r="E381" s="201" t="s">
        <v>1726</v>
      </c>
      <c r="F381" s="248">
        <f t="shared" si="5"/>
        <v>2003</v>
      </c>
      <c r="G381" s="248" t="s">
        <v>181</v>
      </c>
      <c r="H381" s="248" t="s">
        <v>1724</v>
      </c>
    </row>
    <row r="382" spans="1:8" ht="14.45" x14ac:dyDescent="0.3">
      <c r="A382" s="246" t="s">
        <v>1724</v>
      </c>
      <c r="B382" s="246">
        <v>2003</v>
      </c>
      <c r="C382" s="247" t="s">
        <v>1747</v>
      </c>
      <c r="D382" s="246" t="s">
        <v>4843</v>
      </c>
      <c r="E382" s="201" t="s">
        <v>1726</v>
      </c>
      <c r="F382" s="248">
        <f t="shared" si="5"/>
        <v>2003</v>
      </c>
      <c r="G382" s="248" t="s">
        <v>181</v>
      </c>
      <c r="H382" s="248" t="s">
        <v>1724</v>
      </c>
    </row>
    <row r="383" spans="1:8" ht="14.45" x14ac:dyDescent="0.3">
      <c r="A383" s="246" t="s">
        <v>1724</v>
      </c>
      <c r="B383" s="246">
        <v>2003</v>
      </c>
      <c r="C383" s="247" t="s">
        <v>1748</v>
      </c>
      <c r="D383" s="246" t="s">
        <v>4843</v>
      </c>
      <c r="E383" s="201" t="s">
        <v>1726</v>
      </c>
      <c r="F383" s="248">
        <f t="shared" si="5"/>
        <v>2003</v>
      </c>
      <c r="G383" s="248" t="s">
        <v>181</v>
      </c>
      <c r="H383" s="248" t="s">
        <v>1724</v>
      </c>
    </row>
    <row r="384" spans="1:8" ht="14.45" x14ac:dyDescent="0.3">
      <c r="A384" s="246" t="s">
        <v>1724</v>
      </c>
      <c r="B384" s="246">
        <v>2003</v>
      </c>
      <c r="C384" s="247" t="s">
        <v>1749</v>
      </c>
      <c r="D384" s="246" t="s">
        <v>4843</v>
      </c>
      <c r="E384" s="201" t="s">
        <v>1726</v>
      </c>
      <c r="F384" s="248">
        <f t="shared" si="5"/>
        <v>2003</v>
      </c>
      <c r="G384" s="248" t="s">
        <v>181</v>
      </c>
      <c r="H384" s="248" t="s">
        <v>1724</v>
      </c>
    </row>
    <row r="385" spans="1:8" ht="14.45" x14ac:dyDescent="0.3">
      <c r="A385" s="246" t="s">
        <v>1724</v>
      </c>
      <c r="B385" s="246">
        <v>2003</v>
      </c>
      <c r="C385" s="247" t="s">
        <v>1750</v>
      </c>
      <c r="D385" s="246" t="s">
        <v>4843</v>
      </c>
      <c r="E385" s="201" t="s">
        <v>1726</v>
      </c>
      <c r="F385" s="248">
        <f t="shared" si="5"/>
        <v>2003</v>
      </c>
      <c r="G385" s="248" t="s">
        <v>181</v>
      </c>
      <c r="H385" s="248" t="s">
        <v>1724</v>
      </c>
    </row>
    <row r="386" spans="1:8" ht="14.45" x14ac:dyDescent="0.3">
      <c r="A386" s="246" t="s">
        <v>1724</v>
      </c>
      <c r="B386" s="246">
        <v>2004</v>
      </c>
      <c r="C386" s="247" t="s">
        <v>1735</v>
      </c>
      <c r="D386" s="246" t="s">
        <v>4843</v>
      </c>
      <c r="E386" s="201" t="s">
        <v>1726</v>
      </c>
      <c r="F386" s="248">
        <f t="shared" si="5"/>
        <v>2004</v>
      </c>
      <c r="G386" s="248" t="s">
        <v>181</v>
      </c>
      <c r="H386" s="248" t="s">
        <v>1724</v>
      </c>
    </row>
    <row r="387" spans="1:8" ht="14.45" x14ac:dyDescent="0.3">
      <c r="A387" s="246" t="s">
        <v>1724</v>
      </c>
      <c r="B387" s="246">
        <v>2004</v>
      </c>
      <c r="C387" s="247" t="s">
        <v>1736</v>
      </c>
      <c r="D387" s="246" t="s">
        <v>4843</v>
      </c>
      <c r="E387" s="201" t="s">
        <v>1726</v>
      </c>
      <c r="F387" s="248">
        <f t="shared" si="5"/>
        <v>2004</v>
      </c>
      <c r="G387" s="248" t="s">
        <v>181</v>
      </c>
      <c r="H387" s="248" t="s">
        <v>1724</v>
      </c>
    </row>
    <row r="388" spans="1:8" ht="14.45" x14ac:dyDescent="0.3">
      <c r="A388" s="246" t="s">
        <v>1724</v>
      </c>
      <c r="B388" s="246">
        <v>2004</v>
      </c>
      <c r="C388" s="247" t="s">
        <v>1737</v>
      </c>
      <c r="D388" s="246" t="s">
        <v>4843</v>
      </c>
      <c r="E388" s="201" t="s">
        <v>1726</v>
      </c>
      <c r="F388" s="248">
        <f t="shared" si="5"/>
        <v>2004</v>
      </c>
      <c r="G388" s="248" t="s">
        <v>181</v>
      </c>
      <c r="H388" s="248" t="s">
        <v>1724</v>
      </c>
    </row>
    <row r="389" spans="1:8" ht="14.45" x14ac:dyDescent="0.3">
      <c r="A389" s="246" t="s">
        <v>1724</v>
      </c>
      <c r="B389" s="246">
        <v>2004</v>
      </c>
      <c r="C389" s="247" t="s">
        <v>1738</v>
      </c>
      <c r="D389" s="246" t="s">
        <v>4843</v>
      </c>
      <c r="E389" s="201" t="s">
        <v>1726</v>
      </c>
      <c r="F389" s="248">
        <f t="shared" si="5"/>
        <v>2004</v>
      </c>
      <c r="G389" s="248" t="s">
        <v>181</v>
      </c>
      <c r="H389" s="248" t="s">
        <v>1724</v>
      </c>
    </row>
    <row r="390" spans="1:8" ht="14.45" x14ac:dyDescent="0.3">
      <c r="A390" s="246" t="s">
        <v>1724</v>
      </c>
      <c r="B390" s="246">
        <v>2004</v>
      </c>
      <c r="C390" s="247" t="s">
        <v>1739</v>
      </c>
      <c r="D390" s="246" t="s">
        <v>4843</v>
      </c>
      <c r="E390" s="201" t="s">
        <v>1726</v>
      </c>
      <c r="F390" s="248">
        <f t="shared" si="5"/>
        <v>2004</v>
      </c>
      <c r="G390" s="248" t="s">
        <v>181</v>
      </c>
      <c r="H390" s="248" t="s">
        <v>1724</v>
      </c>
    </row>
    <row r="391" spans="1:8" ht="14.45" x14ac:dyDescent="0.3">
      <c r="A391" s="246" t="s">
        <v>1724</v>
      </c>
      <c r="B391" s="246">
        <v>2004</v>
      </c>
      <c r="C391" s="247" t="s">
        <v>1740</v>
      </c>
      <c r="D391" s="246" t="s">
        <v>4843</v>
      </c>
      <c r="E391" s="201" t="s">
        <v>1726</v>
      </c>
      <c r="F391" s="248">
        <f t="shared" si="5"/>
        <v>2004</v>
      </c>
      <c r="G391" s="248" t="s">
        <v>181</v>
      </c>
      <c r="H391" s="248" t="s">
        <v>1724</v>
      </c>
    </row>
    <row r="392" spans="1:8" ht="14.45" x14ac:dyDescent="0.3">
      <c r="A392" s="246" t="s">
        <v>1724</v>
      </c>
      <c r="B392" s="246">
        <v>2004</v>
      </c>
      <c r="C392" s="247" t="s">
        <v>1741</v>
      </c>
      <c r="D392" s="246" t="s">
        <v>4843</v>
      </c>
      <c r="E392" s="201" t="s">
        <v>1726</v>
      </c>
      <c r="F392" s="248">
        <f t="shared" ref="F392:F455" si="6">+B392</f>
        <v>2004</v>
      </c>
      <c r="G392" s="248" t="s">
        <v>181</v>
      </c>
      <c r="H392" s="248" t="s">
        <v>1724</v>
      </c>
    </row>
    <row r="393" spans="1:8" ht="14.45" x14ac:dyDescent="0.3">
      <c r="A393" s="246" t="s">
        <v>1724</v>
      </c>
      <c r="B393" s="246">
        <v>2004</v>
      </c>
      <c r="C393" s="247" t="s">
        <v>1742</v>
      </c>
      <c r="D393" s="246" t="s">
        <v>4843</v>
      </c>
      <c r="E393" s="201" t="s">
        <v>1726</v>
      </c>
      <c r="F393" s="248">
        <f t="shared" si="6"/>
        <v>2004</v>
      </c>
      <c r="G393" s="248" t="s">
        <v>181</v>
      </c>
      <c r="H393" s="248" t="s">
        <v>1724</v>
      </c>
    </row>
    <row r="394" spans="1:8" ht="14.45" x14ac:dyDescent="0.3">
      <c r="A394" s="246" t="s">
        <v>1724</v>
      </c>
      <c r="B394" s="246">
        <v>2004</v>
      </c>
      <c r="C394" s="247" t="s">
        <v>1743</v>
      </c>
      <c r="D394" s="246" t="s">
        <v>4843</v>
      </c>
      <c r="E394" s="201" t="s">
        <v>1726</v>
      </c>
      <c r="F394" s="248">
        <f t="shared" si="6"/>
        <v>2004</v>
      </c>
      <c r="G394" s="248" t="s">
        <v>181</v>
      </c>
      <c r="H394" s="248" t="s">
        <v>1724</v>
      </c>
    </row>
    <row r="395" spans="1:8" ht="14.45" x14ac:dyDescent="0.3">
      <c r="A395" s="246" t="s">
        <v>1724</v>
      </c>
      <c r="B395" s="246">
        <v>2004</v>
      </c>
      <c r="C395" s="247" t="s">
        <v>1744</v>
      </c>
      <c r="D395" s="246" t="s">
        <v>4843</v>
      </c>
      <c r="E395" s="201" t="s">
        <v>1726</v>
      </c>
      <c r="F395" s="248">
        <f t="shared" si="6"/>
        <v>2004</v>
      </c>
      <c r="G395" s="248" t="s">
        <v>181</v>
      </c>
      <c r="H395" s="248" t="s">
        <v>1724</v>
      </c>
    </row>
    <row r="396" spans="1:8" ht="14.45" x14ac:dyDescent="0.3">
      <c r="A396" s="246" t="s">
        <v>1724</v>
      </c>
      <c r="B396" s="246">
        <v>2005</v>
      </c>
      <c r="C396" s="247" t="s">
        <v>1725</v>
      </c>
      <c r="D396" s="246" t="s">
        <v>4843</v>
      </c>
      <c r="E396" s="201" t="s">
        <v>1726</v>
      </c>
      <c r="F396" s="248">
        <f t="shared" si="6"/>
        <v>2005</v>
      </c>
      <c r="G396" s="248" t="s">
        <v>181</v>
      </c>
      <c r="H396" s="248" t="s">
        <v>1724</v>
      </c>
    </row>
    <row r="397" spans="1:8" ht="14.45" x14ac:dyDescent="0.3">
      <c r="A397" s="246" t="s">
        <v>1724</v>
      </c>
      <c r="B397" s="246">
        <v>2005</v>
      </c>
      <c r="C397" s="247" t="s">
        <v>1727</v>
      </c>
      <c r="D397" s="246" t="s">
        <v>4843</v>
      </c>
      <c r="E397" s="201" t="s">
        <v>1726</v>
      </c>
      <c r="F397" s="248">
        <f t="shared" si="6"/>
        <v>2005</v>
      </c>
      <c r="G397" s="248" t="s">
        <v>181</v>
      </c>
      <c r="H397" s="248" t="s">
        <v>1724</v>
      </c>
    </row>
    <row r="398" spans="1:8" ht="14.45" x14ac:dyDescent="0.3">
      <c r="A398" s="246" t="s">
        <v>1724</v>
      </c>
      <c r="B398" s="246">
        <v>2005</v>
      </c>
      <c r="C398" s="247" t="s">
        <v>1728</v>
      </c>
      <c r="D398" s="246" t="s">
        <v>4843</v>
      </c>
      <c r="E398" s="201" t="s">
        <v>1726</v>
      </c>
      <c r="F398" s="248">
        <f t="shared" si="6"/>
        <v>2005</v>
      </c>
      <c r="G398" s="248" t="s">
        <v>181</v>
      </c>
      <c r="H398" s="248" t="s">
        <v>1724</v>
      </c>
    </row>
    <row r="399" spans="1:8" ht="14.45" x14ac:dyDescent="0.3">
      <c r="A399" s="246" t="s">
        <v>1724</v>
      </c>
      <c r="B399" s="246">
        <v>2005</v>
      </c>
      <c r="C399" s="247" t="s">
        <v>1729</v>
      </c>
      <c r="D399" s="246" t="s">
        <v>4843</v>
      </c>
      <c r="E399" s="201" t="s">
        <v>1726</v>
      </c>
      <c r="F399" s="248">
        <f t="shared" si="6"/>
        <v>2005</v>
      </c>
      <c r="G399" s="248" t="s">
        <v>181</v>
      </c>
      <c r="H399" s="248" t="s">
        <v>1724</v>
      </c>
    </row>
    <row r="400" spans="1:8" ht="14.45" x14ac:dyDescent="0.3">
      <c r="A400" s="246" t="s">
        <v>1724</v>
      </c>
      <c r="B400" s="246">
        <v>2005</v>
      </c>
      <c r="C400" s="247" t="s">
        <v>1730</v>
      </c>
      <c r="D400" s="246" t="s">
        <v>4843</v>
      </c>
      <c r="E400" s="201" t="s">
        <v>1726</v>
      </c>
      <c r="F400" s="248">
        <f t="shared" si="6"/>
        <v>2005</v>
      </c>
      <c r="G400" s="248" t="s">
        <v>181</v>
      </c>
      <c r="H400" s="248" t="s">
        <v>1724</v>
      </c>
    </row>
    <row r="401" spans="1:8" ht="14.45" x14ac:dyDescent="0.3">
      <c r="A401" s="246" t="s">
        <v>1724</v>
      </c>
      <c r="B401" s="246">
        <v>2005</v>
      </c>
      <c r="C401" s="247" t="s">
        <v>1731</v>
      </c>
      <c r="D401" s="246" t="s">
        <v>4843</v>
      </c>
      <c r="E401" s="201" t="s">
        <v>1726</v>
      </c>
      <c r="F401" s="248">
        <f t="shared" si="6"/>
        <v>2005</v>
      </c>
      <c r="G401" s="248" t="s">
        <v>181</v>
      </c>
      <c r="H401" s="248" t="s">
        <v>1724</v>
      </c>
    </row>
    <row r="402" spans="1:8" ht="14.45" x14ac:dyDescent="0.3">
      <c r="A402" s="246" t="s">
        <v>1724</v>
      </c>
      <c r="B402" s="246">
        <v>2005</v>
      </c>
      <c r="C402" s="247" t="s">
        <v>1732</v>
      </c>
      <c r="D402" s="246" t="s">
        <v>4843</v>
      </c>
      <c r="E402" s="201" t="s">
        <v>1726</v>
      </c>
      <c r="F402" s="248">
        <f t="shared" si="6"/>
        <v>2005</v>
      </c>
      <c r="G402" s="248" t="s">
        <v>181</v>
      </c>
      <c r="H402" s="248" t="s">
        <v>1724</v>
      </c>
    </row>
    <row r="403" spans="1:8" ht="14.45" x14ac:dyDescent="0.3">
      <c r="A403" s="246" t="s">
        <v>1724</v>
      </c>
      <c r="B403" s="246">
        <v>2005</v>
      </c>
      <c r="C403" s="247" t="s">
        <v>1733</v>
      </c>
      <c r="D403" s="246" t="s">
        <v>4843</v>
      </c>
      <c r="E403" s="201" t="s">
        <v>1726</v>
      </c>
      <c r="F403" s="248">
        <f t="shared" si="6"/>
        <v>2005</v>
      </c>
      <c r="G403" s="248" t="s">
        <v>181</v>
      </c>
      <c r="H403" s="248" t="s">
        <v>1724</v>
      </c>
    </row>
    <row r="404" spans="1:8" ht="14.45" x14ac:dyDescent="0.3">
      <c r="A404" s="246" t="s">
        <v>1724</v>
      </c>
      <c r="B404" s="246">
        <v>2005</v>
      </c>
      <c r="C404" s="247" t="s">
        <v>1734</v>
      </c>
      <c r="D404" s="246" t="s">
        <v>4843</v>
      </c>
      <c r="E404" s="201" t="s">
        <v>1726</v>
      </c>
      <c r="F404" s="248">
        <f t="shared" si="6"/>
        <v>2005</v>
      </c>
      <c r="G404" s="248" t="s">
        <v>181</v>
      </c>
      <c r="H404" s="248" t="s">
        <v>1724</v>
      </c>
    </row>
    <row r="405" spans="1:8" ht="14.45" x14ac:dyDescent="0.3">
      <c r="A405" s="246" t="s">
        <v>1724</v>
      </c>
      <c r="B405" s="246">
        <v>2006</v>
      </c>
      <c r="C405" s="247" t="s">
        <v>3053</v>
      </c>
      <c r="D405" s="246" t="s">
        <v>4843</v>
      </c>
      <c r="E405" s="201" t="s">
        <v>1726</v>
      </c>
      <c r="F405" s="248">
        <f t="shared" si="6"/>
        <v>2006</v>
      </c>
      <c r="G405" s="248" t="s">
        <v>181</v>
      </c>
      <c r="H405" s="248" t="s">
        <v>1724</v>
      </c>
    </row>
    <row r="406" spans="1:8" ht="14.45" x14ac:dyDescent="0.3">
      <c r="A406" s="246" t="s">
        <v>1724</v>
      </c>
      <c r="B406" s="246">
        <v>2006</v>
      </c>
      <c r="C406" s="247" t="s">
        <v>3054</v>
      </c>
      <c r="D406" s="246" t="s">
        <v>4843</v>
      </c>
      <c r="E406" s="201" t="s">
        <v>1726</v>
      </c>
      <c r="F406" s="248">
        <f t="shared" si="6"/>
        <v>2006</v>
      </c>
      <c r="G406" s="248" t="s">
        <v>181</v>
      </c>
      <c r="H406" s="248" t="s">
        <v>1724</v>
      </c>
    </row>
    <row r="407" spans="1:8" ht="14.45" x14ac:dyDescent="0.3">
      <c r="A407" s="246" t="s">
        <v>1724</v>
      </c>
      <c r="B407" s="246">
        <v>2006</v>
      </c>
      <c r="C407" s="247" t="s">
        <v>3055</v>
      </c>
      <c r="D407" s="246" t="s">
        <v>4843</v>
      </c>
      <c r="E407" s="201" t="s">
        <v>1726</v>
      </c>
      <c r="F407" s="248">
        <f t="shared" si="6"/>
        <v>2006</v>
      </c>
      <c r="G407" s="248" t="s">
        <v>181</v>
      </c>
      <c r="H407" s="248" t="s">
        <v>1724</v>
      </c>
    </row>
    <row r="408" spans="1:8" ht="14.45" x14ac:dyDescent="0.3">
      <c r="A408" s="246" t="s">
        <v>1724</v>
      </c>
      <c r="B408" s="246">
        <v>2006</v>
      </c>
      <c r="C408" s="247" t="s">
        <v>3056</v>
      </c>
      <c r="D408" s="246" t="s">
        <v>4843</v>
      </c>
      <c r="E408" s="201" t="s">
        <v>1726</v>
      </c>
      <c r="F408" s="248">
        <f t="shared" si="6"/>
        <v>2006</v>
      </c>
      <c r="G408" s="248" t="s">
        <v>181</v>
      </c>
      <c r="H408" s="248" t="s">
        <v>1724</v>
      </c>
    </row>
    <row r="409" spans="1:8" ht="14.45" x14ac:dyDescent="0.3">
      <c r="A409" s="246" t="s">
        <v>1724</v>
      </c>
      <c r="B409" s="246">
        <v>2006</v>
      </c>
      <c r="C409" s="247" t="s">
        <v>3057</v>
      </c>
      <c r="D409" s="246" t="s">
        <v>4843</v>
      </c>
      <c r="E409" s="201" t="s">
        <v>1726</v>
      </c>
      <c r="F409" s="248">
        <f t="shared" si="6"/>
        <v>2006</v>
      </c>
      <c r="G409" s="248" t="s">
        <v>181</v>
      </c>
      <c r="H409" s="248" t="s">
        <v>1724</v>
      </c>
    </row>
    <row r="410" spans="1:8" ht="14.45" x14ac:dyDescent="0.3">
      <c r="A410" s="246" t="s">
        <v>1724</v>
      </c>
      <c r="B410" s="246">
        <v>2006</v>
      </c>
      <c r="C410" s="247" t="s">
        <v>3058</v>
      </c>
      <c r="D410" s="246" t="s">
        <v>4843</v>
      </c>
      <c r="E410" s="201" t="s">
        <v>1726</v>
      </c>
      <c r="F410" s="248">
        <f t="shared" si="6"/>
        <v>2006</v>
      </c>
      <c r="G410" s="248" t="s">
        <v>181</v>
      </c>
      <c r="H410" s="248" t="s">
        <v>1724</v>
      </c>
    </row>
    <row r="411" spans="1:8" ht="14.45" x14ac:dyDescent="0.3">
      <c r="A411" s="246" t="s">
        <v>1724</v>
      </c>
      <c r="B411" s="246">
        <v>2006</v>
      </c>
      <c r="C411" s="247" t="s">
        <v>3059</v>
      </c>
      <c r="D411" s="246" t="s">
        <v>4843</v>
      </c>
      <c r="E411" s="201" t="s">
        <v>1726</v>
      </c>
      <c r="F411" s="248">
        <f t="shared" si="6"/>
        <v>2006</v>
      </c>
      <c r="G411" s="248" t="s">
        <v>181</v>
      </c>
      <c r="H411" s="248" t="s">
        <v>1724</v>
      </c>
    </row>
    <row r="412" spans="1:8" ht="14.45" x14ac:dyDescent="0.3">
      <c r="A412" s="246" t="s">
        <v>1724</v>
      </c>
      <c r="B412" s="246">
        <v>2006</v>
      </c>
      <c r="C412" s="247" t="s">
        <v>3060</v>
      </c>
      <c r="D412" s="246" t="s">
        <v>4843</v>
      </c>
      <c r="E412" s="201" t="s">
        <v>1726</v>
      </c>
      <c r="F412" s="248">
        <f t="shared" si="6"/>
        <v>2006</v>
      </c>
      <c r="G412" s="248" t="s">
        <v>181</v>
      </c>
      <c r="H412" s="248" t="s">
        <v>1724</v>
      </c>
    </row>
    <row r="413" spans="1:8" ht="14.45" x14ac:dyDescent="0.3">
      <c r="A413" s="246" t="s">
        <v>1724</v>
      </c>
      <c r="B413" s="246">
        <v>2007</v>
      </c>
      <c r="C413" s="247" t="s">
        <v>225</v>
      </c>
      <c r="D413" s="246" t="s">
        <v>4843</v>
      </c>
      <c r="E413" s="201" t="s">
        <v>1726</v>
      </c>
      <c r="F413" s="248">
        <f t="shared" si="6"/>
        <v>2007</v>
      </c>
      <c r="G413" s="248" t="s">
        <v>181</v>
      </c>
      <c r="H413" s="248" t="s">
        <v>1724</v>
      </c>
    </row>
    <row r="414" spans="1:8" ht="14.45" x14ac:dyDescent="0.3">
      <c r="A414" s="246" t="s">
        <v>1724</v>
      </c>
      <c r="B414" s="246">
        <v>2007</v>
      </c>
      <c r="C414" s="247" t="s">
        <v>226</v>
      </c>
      <c r="D414" s="246" t="s">
        <v>4843</v>
      </c>
      <c r="E414" s="201" t="s">
        <v>1726</v>
      </c>
      <c r="F414" s="248">
        <f t="shared" si="6"/>
        <v>2007</v>
      </c>
      <c r="G414" s="248" t="s">
        <v>181</v>
      </c>
      <c r="H414" s="248" t="s">
        <v>1724</v>
      </c>
    </row>
    <row r="415" spans="1:8" ht="14.45" x14ac:dyDescent="0.3">
      <c r="A415" s="246" t="s">
        <v>1724</v>
      </c>
      <c r="B415" s="246">
        <v>2007</v>
      </c>
      <c r="C415" s="247" t="s">
        <v>227</v>
      </c>
      <c r="D415" s="246" t="s">
        <v>4843</v>
      </c>
      <c r="E415" s="201" t="s">
        <v>1726</v>
      </c>
      <c r="F415" s="248">
        <f t="shared" si="6"/>
        <v>2007</v>
      </c>
      <c r="G415" s="248" t="s">
        <v>181</v>
      </c>
      <c r="H415" s="248" t="s">
        <v>1724</v>
      </c>
    </row>
    <row r="416" spans="1:8" ht="14.45" x14ac:dyDescent="0.3">
      <c r="A416" s="246" t="s">
        <v>1724</v>
      </c>
      <c r="B416" s="246">
        <v>2007</v>
      </c>
      <c r="C416" s="247" t="s">
        <v>228</v>
      </c>
      <c r="D416" s="246" t="s">
        <v>4843</v>
      </c>
      <c r="E416" s="201" t="s">
        <v>1726</v>
      </c>
      <c r="F416" s="248">
        <f t="shared" si="6"/>
        <v>2007</v>
      </c>
      <c r="G416" s="248" t="s">
        <v>181</v>
      </c>
      <c r="H416" s="248" t="s">
        <v>1724</v>
      </c>
    </row>
    <row r="417" spans="1:8" ht="14.45" x14ac:dyDescent="0.3">
      <c r="A417" s="246" t="s">
        <v>1724</v>
      </c>
      <c r="B417" s="246">
        <v>2007</v>
      </c>
      <c r="C417" s="247" t="s">
        <v>229</v>
      </c>
      <c r="D417" s="246" t="s">
        <v>4843</v>
      </c>
      <c r="E417" s="201" t="s">
        <v>1726</v>
      </c>
      <c r="F417" s="248">
        <f t="shared" si="6"/>
        <v>2007</v>
      </c>
      <c r="G417" s="248" t="s">
        <v>181</v>
      </c>
      <c r="H417" s="248" t="s">
        <v>1724</v>
      </c>
    </row>
    <row r="418" spans="1:8" ht="14.45" x14ac:dyDescent="0.3">
      <c r="A418" s="246" t="s">
        <v>1724</v>
      </c>
      <c r="B418" s="246">
        <v>2007</v>
      </c>
      <c r="C418" s="247" t="s">
        <v>230</v>
      </c>
      <c r="D418" s="246" t="s">
        <v>4843</v>
      </c>
      <c r="E418" s="201" t="s">
        <v>1726</v>
      </c>
      <c r="F418" s="248">
        <f t="shared" si="6"/>
        <v>2007</v>
      </c>
      <c r="G418" s="248" t="s">
        <v>181</v>
      </c>
      <c r="H418" s="248" t="s">
        <v>1724</v>
      </c>
    </row>
    <row r="419" spans="1:8" ht="14.45" x14ac:dyDescent="0.3">
      <c r="A419" s="246" t="s">
        <v>1724</v>
      </c>
      <c r="B419" s="246">
        <v>2007</v>
      </c>
      <c r="C419" s="247" t="s">
        <v>231</v>
      </c>
      <c r="D419" s="246" t="s">
        <v>4843</v>
      </c>
      <c r="E419" s="201" t="s">
        <v>1726</v>
      </c>
      <c r="F419" s="248">
        <f t="shared" si="6"/>
        <v>2007</v>
      </c>
      <c r="G419" s="248" t="s">
        <v>181</v>
      </c>
      <c r="H419" s="248" t="s">
        <v>1724</v>
      </c>
    </row>
    <row r="420" spans="1:8" ht="14.45" x14ac:dyDescent="0.3">
      <c r="A420" s="246" t="s">
        <v>1724</v>
      </c>
      <c r="B420" s="246">
        <v>2007</v>
      </c>
      <c r="C420" s="247" t="s">
        <v>232</v>
      </c>
      <c r="D420" s="246" t="s">
        <v>4843</v>
      </c>
      <c r="E420" s="201" t="s">
        <v>1726</v>
      </c>
      <c r="F420" s="248">
        <f t="shared" si="6"/>
        <v>2007</v>
      </c>
      <c r="G420" s="248" t="s">
        <v>181</v>
      </c>
      <c r="H420" s="248" t="s">
        <v>1724</v>
      </c>
    </row>
    <row r="421" spans="1:8" ht="14.45" x14ac:dyDescent="0.3">
      <c r="A421" s="246" t="s">
        <v>1724</v>
      </c>
      <c r="B421" s="246">
        <v>2008</v>
      </c>
      <c r="C421" s="247" t="s">
        <v>218</v>
      </c>
      <c r="D421" s="246" t="s">
        <v>4843</v>
      </c>
      <c r="E421" s="201" t="s">
        <v>1726</v>
      </c>
      <c r="F421" s="248">
        <f t="shared" si="6"/>
        <v>2008</v>
      </c>
      <c r="G421" s="248" t="s">
        <v>181</v>
      </c>
      <c r="H421" s="248" t="s">
        <v>1724</v>
      </c>
    </row>
    <row r="422" spans="1:8" ht="14.45" x14ac:dyDescent="0.3">
      <c r="A422" s="246" t="s">
        <v>1724</v>
      </c>
      <c r="B422" s="246">
        <v>2008</v>
      </c>
      <c r="C422" s="247" t="s">
        <v>219</v>
      </c>
      <c r="D422" s="246" t="s">
        <v>4843</v>
      </c>
      <c r="E422" s="201" t="s">
        <v>1726</v>
      </c>
      <c r="F422" s="248">
        <f t="shared" si="6"/>
        <v>2008</v>
      </c>
      <c r="G422" s="248" t="s">
        <v>181</v>
      </c>
      <c r="H422" s="248" t="s">
        <v>1724</v>
      </c>
    </row>
    <row r="423" spans="1:8" ht="14.45" x14ac:dyDescent="0.3">
      <c r="A423" s="246" t="s">
        <v>1724</v>
      </c>
      <c r="B423" s="246">
        <v>2008</v>
      </c>
      <c r="C423" s="247" t="s">
        <v>220</v>
      </c>
      <c r="D423" s="246" t="s">
        <v>4843</v>
      </c>
      <c r="E423" s="201" t="s">
        <v>1726</v>
      </c>
      <c r="F423" s="248">
        <f t="shared" si="6"/>
        <v>2008</v>
      </c>
      <c r="G423" s="248" t="s">
        <v>181</v>
      </c>
      <c r="H423" s="248" t="s">
        <v>1724</v>
      </c>
    </row>
    <row r="424" spans="1:8" ht="14.45" x14ac:dyDescent="0.3">
      <c r="A424" s="246" t="s">
        <v>1724</v>
      </c>
      <c r="B424" s="246">
        <v>2008</v>
      </c>
      <c r="C424" s="247" t="s">
        <v>221</v>
      </c>
      <c r="D424" s="246" t="s">
        <v>4843</v>
      </c>
      <c r="E424" s="201" t="s">
        <v>1726</v>
      </c>
      <c r="F424" s="248">
        <f t="shared" si="6"/>
        <v>2008</v>
      </c>
      <c r="G424" s="248" t="s">
        <v>181</v>
      </c>
      <c r="H424" s="248" t="s">
        <v>1724</v>
      </c>
    </row>
    <row r="425" spans="1:8" ht="14.45" x14ac:dyDescent="0.3">
      <c r="A425" s="246" t="s">
        <v>1724</v>
      </c>
      <c r="B425" s="246">
        <v>2008</v>
      </c>
      <c r="C425" s="247" t="s">
        <v>222</v>
      </c>
      <c r="D425" s="246" t="s">
        <v>4843</v>
      </c>
      <c r="E425" s="201" t="s">
        <v>1726</v>
      </c>
      <c r="F425" s="248">
        <f t="shared" si="6"/>
        <v>2008</v>
      </c>
      <c r="G425" s="248" t="s">
        <v>181</v>
      </c>
      <c r="H425" s="248" t="s">
        <v>1724</v>
      </c>
    </row>
    <row r="426" spans="1:8" ht="14.45" x14ac:dyDescent="0.3">
      <c r="A426" s="246" t="s">
        <v>1724</v>
      </c>
      <c r="B426" s="246">
        <v>2008</v>
      </c>
      <c r="C426" s="247" t="s">
        <v>223</v>
      </c>
      <c r="D426" s="246" t="s">
        <v>4843</v>
      </c>
      <c r="E426" s="201" t="s">
        <v>1726</v>
      </c>
      <c r="F426" s="248">
        <f t="shared" si="6"/>
        <v>2008</v>
      </c>
      <c r="G426" s="248" t="s">
        <v>181</v>
      </c>
      <c r="H426" s="248" t="s">
        <v>1724</v>
      </c>
    </row>
    <row r="427" spans="1:8" ht="14.45" x14ac:dyDescent="0.3">
      <c r="A427" s="246" t="s">
        <v>1724</v>
      </c>
      <c r="B427" s="246">
        <v>2008</v>
      </c>
      <c r="C427" s="247" t="s">
        <v>224</v>
      </c>
      <c r="D427" s="246" t="s">
        <v>4843</v>
      </c>
      <c r="E427" s="201" t="s">
        <v>1726</v>
      </c>
      <c r="F427" s="248">
        <f t="shared" si="6"/>
        <v>2008</v>
      </c>
      <c r="G427" s="248" t="s">
        <v>181</v>
      </c>
      <c r="H427" s="248" t="s">
        <v>1724</v>
      </c>
    </row>
    <row r="428" spans="1:8" ht="14.45" x14ac:dyDescent="0.3">
      <c r="A428" s="246" t="s">
        <v>1724</v>
      </c>
      <c r="B428" s="246">
        <v>2009</v>
      </c>
      <c r="C428" s="247" t="s">
        <v>4880</v>
      </c>
      <c r="D428" s="246" t="s">
        <v>4843</v>
      </c>
      <c r="E428" s="201" t="s">
        <v>1726</v>
      </c>
      <c r="F428" s="248">
        <f t="shared" si="6"/>
        <v>2009</v>
      </c>
      <c r="G428" s="248" t="s">
        <v>181</v>
      </c>
      <c r="H428" s="248" t="s">
        <v>1724</v>
      </c>
    </row>
    <row r="429" spans="1:8" ht="14.45" x14ac:dyDescent="0.3">
      <c r="A429" s="246" t="s">
        <v>1724</v>
      </c>
      <c r="B429" s="246">
        <v>2009</v>
      </c>
      <c r="C429" s="247" t="s">
        <v>4881</v>
      </c>
      <c r="D429" s="246" t="s">
        <v>4843</v>
      </c>
      <c r="E429" s="201" t="s">
        <v>1726</v>
      </c>
      <c r="F429" s="248">
        <f t="shared" si="6"/>
        <v>2009</v>
      </c>
      <c r="G429" s="248" t="s">
        <v>181</v>
      </c>
      <c r="H429" s="248" t="s">
        <v>1724</v>
      </c>
    </row>
    <row r="430" spans="1:8" ht="14.45" x14ac:dyDescent="0.3">
      <c r="A430" s="246" t="s">
        <v>1724</v>
      </c>
      <c r="B430" s="246">
        <v>2009</v>
      </c>
      <c r="C430" s="247" t="s">
        <v>4882</v>
      </c>
      <c r="D430" s="246" t="s">
        <v>4843</v>
      </c>
      <c r="E430" s="201" t="s">
        <v>1726</v>
      </c>
      <c r="F430" s="248">
        <f t="shared" si="6"/>
        <v>2009</v>
      </c>
      <c r="G430" s="248" t="s">
        <v>181</v>
      </c>
      <c r="H430" s="248" t="s">
        <v>1724</v>
      </c>
    </row>
    <row r="431" spans="1:8" ht="14.45" x14ac:dyDescent="0.3">
      <c r="A431" s="246" t="s">
        <v>1724</v>
      </c>
      <c r="B431" s="246">
        <v>2009</v>
      </c>
      <c r="C431" s="247" t="s">
        <v>4883</v>
      </c>
      <c r="D431" s="246" t="s">
        <v>4843</v>
      </c>
      <c r="E431" s="201" t="s">
        <v>1726</v>
      </c>
      <c r="F431" s="248">
        <f t="shared" si="6"/>
        <v>2009</v>
      </c>
      <c r="G431" s="248" t="s">
        <v>181</v>
      </c>
      <c r="H431" s="248" t="s">
        <v>1724</v>
      </c>
    </row>
    <row r="432" spans="1:8" ht="14.45" x14ac:dyDescent="0.3">
      <c r="A432" s="246" t="s">
        <v>1724</v>
      </c>
      <c r="B432" s="246">
        <v>2009</v>
      </c>
      <c r="C432" s="247" t="s">
        <v>4884</v>
      </c>
      <c r="D432" s="246" t="s">
        <v>4843</v>
      </c>
      <c r="E432" s="201" t="s">
        <v>1953</v>
      </c>
      <c r="F432" s="248">
        <f t="shared" si="6"/>
        <v>2009</v>
      </c>
      <c r="G432" s="248" t="s">
        <v>181</v>
      </c>
      <c r="H432" s="248" t="s">
        <v>1724</v>
      </c>
    </row>
    <row r="433" spans="1:8" ht="14.45" x14ac:dyDescent="0.3">
      <c r="A433" s="246" t="s">
        <v>1724</v>
      </c>
      <c r="B433" s="246">
        <v>2009</v>
      </c>
      <c r="C433" s="247" t="s">
        <v>4885</v>
      </c>
      <c r="D433" s="246" t="s">
        <v>4843</v>
      </c>
      <c r="E433" s="201" t="s">
        <v>1953</v>
      </c>
      <c r="F433" s="248">
        <f t="shared" si="6"/>
        <v>2009</v>
      </c>
      <c r="G433" s="248" t="s">
        <v>181</v>
      </c>
      <c r="H433" s="248" t="s">
        <v>1724</v>
      </c>
    </row>
    <row r="434" spans="1:8" ht="14.45" x14ac:dyDescent="0.3">
      <c r="A434" s="246" t="s">
        <v>1724</v>
      </c>
      <c r="B434" s="246">
        <v>2009</v>
      </c>
      <c r="C434" s="247" t="s">
        <v>4886</v>
      </c>
      <c r="D434" s="246" t="s">
        <v>4843</v>
      </c>
      <c r="E434" s="201" t="s">
        <v>1953</v>
      </c>
      <c r="F434" s="248">
        <f t="shared" si="6"/>
        <v>2009</v>
      </c>
      <c r="G434" s="248" t="s">
        <v>181</v>
      </c>
      <c r="H434" s="248" t="s">
        <v>1724</v>
      </c>
    </row>
    <row r="435" spans="1:8" ht="14.45" x14ac:dyDescent="0.3">
      <c r="A435" s="246" t="s">
        <v>1724</v>
      </c>
      <c r="B435" s="246">
        <v>2009</v>
      </c>
      <c r="C435" s="247" t="s">
        <v>4887</v>
      </c>
      <c r="D435" s="246" t="s">
        <v>4843</v>
      </c>
      <c r="E435" s="201" t="s">
        <v>1953</v>
      </c>
      <c r="F435" s="248">
        <f t="shared" si="6"/>
        <v>2009</v>
      </c>
      <c r="G435" s="248" t="s">
        <v>181</v>
      </c>
      <c r="H435" s="248" t="s">
        <v>1724</v>
      </c>
    </row>
    <row r="436" spans="1:8" ht="14.45" x14ac:dyDescent="0.3">
      <c r="A436" s="246" t="s">
        <v>1724</v>
      </c>
      <c r="B436" s="246">
        <v>2009</v>
      </c>
      <c r="C436" s="247" t="s">
        <v>4888</v>
      </c>
      <c r="D436" s="246" t="s">
        <v>4843</v>
      </c>
      <c r="E436" s="201" t="s">
        <v>1953</v>
      </c>
      <c r="F436" s="248">
        <f t="shared" si="6"/>
        <v>2009</v>
      </c>
      <c r="G436" s="248" t="s">
        <v>181</v>
      </c>
      <c r="H436" s="248" t="s">
        <v>1724</v>
      </c>
    </row>
    <row r="437" spans="1:8" ht="14.45" x14ac:dyDescent="0.3">
      <c r="A437" s="246" t="s">
        <v>1724</v>
      </c>
      <c r="B437" s="246">
        <v>2009</v>
      </c>
      <c r="C437" s="247" t="s">
        <v>4889</v>
      </c>
      <c r="D437" s="246" t="s">
        <v>4843</v>
      </c>
      <c r="E437" s="201" t="s">
        <v>1953</v>
      </c>
      <c r="F437" s="248">
        <f t="shared" si="6"/>
        <v>2009</v>
      </c>
      <c r="G437" s="248" t="s">
        <v>181</v>
      </c>
      <c r="H437" s="248" t="s">
        <v>1724</v>
      </c>
    </row>
    <row r="438" spans="1:8" ht="14.45" x14ac:dyDescent="0.3">
      <c r="A438" s="246" t="s">
        <v>1724</v>
      </c>
      <c r="B438" s="246">
        <v>2009</v>
      </c>
      <c r="C438" s="247" t="s">
        <v>4890</v>
      </c>
      <c r="D438" s="246" t="s">
        <v>4843</v>
      </c>
      <c r="E438" s="201" t="s">
        <v>1953</v>
      </c>
      <c r="F438" s="248">
        <f t="shared" si="6"/>
        <v>2009</v>
      </c>
      <c r="G438" s="248" t="s">
        <v>181</v>
      </c>
      <c r="H438" s="248" t="s">
        <v>1724</v>
      </c>
    </row>
    <row r="439" spans="1:8" ht="14.45" x14ac:dyDescent="0.3">
      <c r="A439" s="246" t="s">
        <v>1724</v>
      </c>
      <c r="B439" s="246">
        <v>2010</v>
      </c>
      <c r="C439" s="247" t="s">
        <v>4891</v>
      </c>
      <c r="D439" s="246" t="s">
        <v>4843</v>
      </c>
      <c r="E439" s="201" t="s">
        <v>1953</v>
      </c>
      <c r="F439" s="248">
        <f t="shared" si="6"/>
        <v>2010</v>
      </c>
      <c r="G439" s="248" t="s">
        <v>181</v>
      </c>
      <c r="H439" s="248" t="s">
        <v>1724</v>
      </c>
    </row>
    <row r="440" spans="1:8" ht="14.45" x14ac:dyDescent="0.3">
      <c r="A440" s="246" t="s">
        <v>1724</v>
      </c>
      <c r="B440" s="246">
        <v>2010</v>
      </c>
      <c r="C440" s="247" t="s">
        <v>4892</v>
      </c>
      <c r="D440" s="246" t="s">
        <v>4843</v>
      </c>
      <c r="E440" s="201" t="s">
        <v>1953</v>
      </c>
      <c r="F440" s="248">
        <f t="shared" si="6"/>
        <v>2010</v>
      </c>
      <c r="G440" s="248" t="s">
        <v>181</v>
      </c>
      <c r="H440" s="248" t="s">
        <v>1724</v>
      </c>
    </row>
    <row r="441" spans="1:8" ht="14.45" x14ac:dyDescent="0.3">
      <c r="A441" s="246" t="s">
        <v>1724</v>
      </c>
      <c r="B441" s="246">
        <v>2010</v>
      </c>
      <c r="C441" s="247" t="s">
        <v>4893</v>
      </c>
      <c r="D441" s="246" t="s">
        <v>4843</v>
      </c>
      <c r="E441" s="201" t="s">
        <v>1953</v>
      </c>
      <c r="F441" s="248">
        <f t="shared" si="6"/>
        <v>2010</v>
      </c>
      <c r="G441" s="248" t="s">
        <v>181</v>
      </c>
      <c r="H441" s="248" t="s">
        <v>1724</v>
      </c>
    </row>
    <row r="442" spans="1:8" ht="14.45" x14ac:dyDescent="0.3">
      <c r="A442" s="246" t="s">
        <v>1724</v>
      </c>
      <c r="B442" s="246">
        <v>2010</v>
      </c>
      <c r="C442" s="247" t="s">
        <v>4894</v>
      </c>
      <c r="D442" s="246" t="s">
        <v>4843</v>
      </c>
      <c r="E442" s="201" t="s">
        <v>1953</v>
      </c>
      <c r="F442" s="248">
        <f t="shared" si="6"/>
        <v>2010</v>
      </c>
      <c r="G442" s="248" t="s">
        <v>181</v>
      </c>
      <c r="H442" s="248" t="s">
        <v>1724</v>
      </c>
    </row>
    <row r="443" spans="1:8" ht="14.45" x14ac:dyDescent="0.3">
      <c r="A443" s="246" t="s">
        <v>1724</v>
      </c>
      <c r="B443" s="246">
        <v>2010</v>
      </c>
      <c r="C443" s="247" t="s">
        <v>4895</v>
      </c>
      <c r="D443" s="246" t="s">
        <v>4843</v>
      </c>
      <c r="E443" s="201" t="s">
        <v>1953</v>
      </c>
      <c r="F443" s="248">
        <f t="shared" si="6"/>
        <v>2010</v>
      </c>
      <c r="G443" s="248" t="s">
        <v>181</v>
      </c>
      <c r="H443" s="248" t="s">
        <v>1724</v>
      </c>
    </row>
    <row r="444" spans="1:8" ht="14.45" x14ac:dyDescent="0.3">
      <c r="A444" s="246" t="s">
        <v>1724</v>
      </c>
      <c r="B444" s="246">
        <v>2010</v>
      </c>
      <c r="C444" s="247" t="s">
        <v>4896</v>
      </c>
      <c r="D444" s="246" t="s">
        <v>4843</v>
      </c>
      <c r="E444" s="201" t="s">
        <v>1953</v>
      </c>
      <c r="F444" s="248">
        <f t="shared" si="6"/>
        <v>2010</v>
      </c>
      <c r="G444" s="248" t="s">
        <v>181</v>
      </c>
      <c r="H444" s="248" t="s">
        <v>1724</v>
      </c>
    </row>
    <row r="445" spans="1:8" ht="14.45" x14ac:dyDescent="0.3">
      <c r="A445" s="246" t="s">
        <v>1724</v>
      </c>
      <c r="B445" s="246">
        <v>2010</v>
      </c>
      <c r="C445" s="247" t="s">
        <v>4897</v>
      </c>
      <c r="D445" s="246" t="s">
        <v>4843</v>
      </c>
      <c r="E445" s="201" t="s">
        <v>1953</v>
      </c>
      <c r="F445" s="248">
        <f t="shared" si="6"/>
        <v>2010</v>
      </c>
      <c r="G445" s="248" t="s">
        <v>181</v>
      </c>
      <c r="H445" s="248" t="s">
        <v>1724</v>
      </c>
    </row>
    <row r="446" spans="1:8" ht="14.45" x14ac:dyDescent="0.3">
      <c r="A446" s="246" t="s">
        <v>1724</v>
      </c>
      <c r="B446" s="246">
        <v>2010</v>
      </c>
      <c r="C446" s="247" t="s">
        <v>4898</v>
      </c>
      <c r="D446" s="246" t="s">
        <v>4843</v>
      </c>
      <c r="E446" s="201" t="s">
        <v>1953</v>
      </c>
      <c r="F446" s="248">
        <f t="shared" si="6"/>
        <v>2010</v>
      </c>
      <c r="G446" s="248" t="s">
        <v>181</v>
      </c>
      <c r="H446" s="248" t="s">
        <v>1724</v>
      </c>
    </row>
    <row r="447" spans="1:8" ht="14.45" x14ac:dyDescent="0.3">
      <c r="A447" s="246" t="s">
        <v>1724</v>
      </c>
      <c r="B447" s="246">
        <v>2010</v>
      </c>
      <c r="C447" s="247" t="s">
        <v>4899</v>
      </c>
      <c r="D447" s="246" t="s">
        <v>4843</v>
      </c>
      <c r="E447" s="201" t="s">
        <v>1953</v>
      </c>
      <c r="F447" s="248">
        <f t="shared" si="6"/>
        <v>2010</v>
      </c>
      <c r="G447" s="248" t="s">
        <v>181</v>
      </c>
      <c r="H447" s="248" t="s">
        <v>1724</v>
      </c>
    </row>
    <row r="448" spans="1:8" ht="14.45" x14ac:dyDescent="0.3">
      <c r="A448" s="246" t="s">
        <v>1724</v>
      </c>
      <c r="B448" s="246">
        <v>2010</v>
      </c>
      <c r="C448" s="247" t="s">
        <v>4900</v>
      </c>
      <c r="D448" s="246" t="s">
        <v>4843</v>
      </c>
      <c r="E448" s="201" t="s">
        <v>1953</v>
      </c>
      <c r="F448" s="248">
        <f t="shared" si="6"/>
        <v>2010</v>
      </c>
      <c r="G448" s="248" t="s">
        <v>181</v>
      </c>
      <c r="H448" s="248" t="s">
        <v>1724</v>
      </c>
    </row>
    <row r="449" spans="1:8" ht="14.45" x14ac:dyDescent="0.3">
      <c r="A449" s="246" t="s">
        <v>1724</v>
      </c>
      <c r="B449" s="246">
        <v>2010</v>
      </c>
      <c r="C449" s="247" t="s">
        <v>4901</v>
      </c>
      <c r="D449" s="246" t="s">
        <v>4843</v>
      </c>
      <c r="E449" s="201" t="s">
        <v>1953</v>
      </c>
      <c r="F449" s="248">
        <f t="shared" si="6"/>
        <v>2010</v>
      </c>
      <c r="G449" s="248" t="s">
        <v>181</v>
      </c>
      <c r="H449" s="248" t="s">
        <v>1724</v>
      </c>
    </row>
    <row r="450" spans="1:8" ht="14.45" x14ac:dyDescent="0.3">
      <c r="A450" s="246" t="s">
        <v>1724</v>
      </c>
      <c r="B450" s="246">
        <v>2010</v>
      </c>
      <c r="C450" s="247" t="s">
        <v>4902</v>
      </c>
      <c r="D450" s="246" t="s">
        <v>4843</v>
      </c>
      <c r="E450" s="201" t="s">
        <v>1953</v>
      </c>
      <c r="F450" s="248">
        <f t="shared" si="6"/>
        <v>2010</v>
      </c>
      <c r="G450" s="248" t="s">
        <v>181</v>
      </c>
      <c r="H450" s="248" t="s">
        <v>1724</v>
      </c>
    </row>
    <row r="451" spans="1:8" ht="14.45" x14ac:dyDescent="0.3">
      <c r="A451" s="246" t="s">
        <v>1724</v>
      </c>
      <c r="B451" s="246">
        <v>2011</v>
      </c>
      <c r="C451" s="247" t="s">
        <v>5294</v>
      </c>
      <c r="D451" s="246" t="s">
        <v>4843</v>
      </c>
      <c r="E451" s="201" t="s">
        <v>1953</v>
      </c>
      <c r="F451" s="248">
        <f t="shared" si="6"/>
        <v>2011</v>
      </c>
      <c r="G451" s="248" t="s">
        <v>181</v>
      </c>
      <c r="H451" s="248" t="s">
        <v>1724</v>
      </c>
    </row>
    <row r="452" spans="1:8" ht="14.45" x14ac:dyDescent="0.3">
      <c r="A452" s="246" t="s">
        <v>1724</v>
      </c>
      <c r="B452" s="246">
        <v>2011</v>
      </c>
      <c r="C452" s="247" t="s">
        <v>5295</v>
      </c>
      <c r="D452" s="246" t="s">
        <v>4843</v>
      </c>
      <c r="E452" s="201" t="s">
        <v>1953</v>
      </c>
      <c r="F452" s="248">
        <f t="shared" si="6"/>
        <v>2011</v>
      </c>
      <c r="G452" s="248" t="s">
        <v>181</v>
      </c>
      <c r="H452" s="248" t="s">
        <v>1724</v>
      </c>
    </row>
    <row r="453" spans="1:8" ht="14.45" x14ac:dyDescent="0.3">
      <c r="A453" s="246" t="s">
        <v>1724</v>
      </c>
      <c r="B453" s="246">
        <v>2011</v>
      </c>
      <c r="C453" s="247" t="s">
        <v>5296</v>
      </c>
      <c r="D453" s="246" t="s">
        <v>4843</v>
      </c>
      <c r="E453" s="201" t="s">
        <v>1953</v>
      </c>
      <c r="F453" s="248">
        <f t="shared" si="6"/>
        <v>2011</v>
      </c>
      <c r="G453" s="248" t="s">
        <v>181</v>
      </c>
      <c r="H453" s="248" t="s">
        <v>1724</v>
      </c>
    </row>
    <row r="454" spans="1:8" ht="14.45" x14ac:dyDescent="0.3">
      <c r="A454" s="246" t="s">
        <v>1724</v>
      </c>
      <c r="B454" s="246">
        <v>2011</v>
      </c>
      <c r="C454" s="247" t="s">
        <v>5297</v>
      </c>
      <c r="D454" s="246" t="s">
        <v>4843</v>
      </c>
      <c r="E454" s="201" t="s">
        <v>1953</v>
      </c>
      <c r="F454" s="248">
        <f t="shared" si="6"/>
        <v>2011</v>
      </c>
      <c r="G454" s="248" t="s">
        <v>181</v>
      </c>
      <c r="H454" s="248" t="s">
        <v>1724</v>
      </c>
    </row>
    <row r="455" spans="1:8" ht="14.45" x14ac:dyDescent="0.3">
      <c r="A455" s="246" t="s">
        <v>1724</v>
      </c>
      <c r="B455" s="246">
        <v>2011</v>
      </c>
      <c r="C455" s="247" t="s">
        <v>5298</v>
      </c>
      <c r="D455" s="246" t="s">
        <v>4843</v>
      </c>
      <c r="E455" s="201" t="s">
        <v>1953</v>
      </c>
      <c r="F455" s="248">
        <f t="shared" si="6"/>
        <v>2011</v>
      </c>
      <c r="G455" s="248" t="s">
        <v>181</v>
      </c>
      <c r="H455" s="248" t="s">
        <v>1724</v>
      </c>
    </row>
    <row r="456" spans="1:8" ht="14.45" x14ac:dyDescent="0.3">
      <c r="A456" s="246" t="s">
        <v>1724</v>
      </c>
      <c r="B456" s="246">
        <v>2011</v>
      </c>
      <c r="C456" s="247" t="s">
        <v>5299</v>
      </c>
      <c r="D456" s="246" t="s">
        <v>4843</v>
      </c>
      <c r="E456" s="201" t="s">
        <v>1953</v>
      </c>
      <c r="F456" s="248">
        <f t="shared" ref="F456:F519" si="7">+B456</f>
        <v>2011</v>
      </c>
      <c r="G456" s="248" t="s">
        <v>181</v>
      </c>
      <c r="H456" s="248" t="s">
        <v>1724</v>
      </c>
    </row>
    <row r="457" spans="1:8" ht="14.45" x14ac:dyDescent="0.3">
      <c r="A457" s="246" t="s">
        <v>1724</v>
      </c>
      <c r="B457" s="246">
        <v>2011</v>
      </c>
      <c r="C457" s="247" t="s">
        <v>5300</v>
      </c>
      <c r="D457" s="246" t="s">
        <v>4843</v>
      </c>
      <c r="E457" s="201" t="s">
        <v>1953</v>
      </c>
      <c r="F457" s="248">
        <f t="shared" si="7"/>
        <v>2011</v>
      </c>
      <c r="G457" s="248" t="s">
        <v>181</v>
      </c>
      <c r="H457" s="248" t="s">
        <v>1724</v>
      </c>
    </row>
    <row r="458" spans="1:8" ht="14.45" x14ac:dyDescent="0.3">
      <c r="A458" s="246" t="s">
        <v>1724</v>
      </c>
      <c r="B458" s="246">
        <v>2011</v>
      </c>
      <c r="C458" s="247" t="s">
        <v>5301</v>
      </c>
      <c r="D458" s="246" t="s">
        <v>4843</v>
      </c>
      <c r="E458" s="201" t="s">
        <v>1953</v>
      </c>
      <c r="F458" s="248">
        <f t="shared" si="7"/>
        <v>2011</v>
      </c>
      <c r="G458" s="248" t="s">
        <v>181</v>
      </c>
      <c r="H458" s="248" t="s">
        <v>1724</v>
      </c>
    </row>
    <row r="459" spans="1:8" ht="14.45" x14ac:dyDescent="0.3">
      <c r="A459" s="246" t="s">
        <v>1724</v>
      </c>
      <c r="B459" s="246">
        <v>2011</v>
      </c>
      <c r="C459" s="247" t="s">
        <v>5302</v>
      </c>
      <c r="D459" s="246" t="s">
        <v>4843</v>
      </c>
      <c r="E459" s="201" t="s">
        <v>1953</v>
      </c>
      <c r="F459" s="248">
        <f t="shared" si="7"/>
        <v>2011</v>
      </c>
      <c r="G459" s="248" t="s">
        <v>181</v>
      </c>
      <c r="H459" s="248" t="s">
        <v>1724</v>
      </c>
    </row>
    <row r="460" spans="1:8" ht="14.45" x14ac:dyDescent="0.3">
      <c r="A460" s="246" t="s">
        <v>1724</v>
      </c>
      <c r="B460" s="246">
        <v>2011</v>
      </c>
      <c r="C460" s="247" t="s">
        <v>5303</v>
      </c>
      <c r="D460" s="246" t="s">
        <v>4843</v>
      </c>
      <c r="E460" s="201" t="s">
        <v>1953</v>
      </c>
      <c r="F460" s="248">
        <f t="shared" si="7"/>
        <v>2011</v>
      </c>
      <c r="G460" s="248" t="s">
        <v>181</v>
      </c>
      <c r="H460" s="248" t="s">
        <v>1724</v>
      </c>
    </row>
    <row r="461" spans="1:8" ht="14.45" x14ac:dyDescent="0.3">
      <c r="A461" s="246" t="s">
        <v>1724</v>
      </c>
      <c r="B461" s="246">
        <v>2011</v>
      </c>
      <c r="C461" s="247" t="s">
        <v>5304</v>
      </c>
      <c r="D461" s="246" t="s">
        <v>4843</v>
      </c>
      <c r="E461" s="201" t="s">
        <v>1953</v>
      </c>
      <c r="F461" s="248">
        <f t="shared" si="7"/>
        <v>2011</v>
      </c>
      <c r="G461" s="248" t="s">
        <v>181</v>
      </c>
      <c r="H461" s="248" t="s">
        <v>1724</v>
      </c>
    </row>
    <row r="462" spans="1:8" ht="14.45" x14ac:dyDescent="0.3">
      <c r="A462" s="240" t="s">
        <v>1724</v>
      </c>
      <c r="B462" s="251">
        <v>2012</v>
      </c>
      <c r="C462" s="250" t="s">
        <v>5305</v>
      </c>
      <c r="D462" s="252" t="s">
        <v>4843</v>
      </c>
      <c r="E462" s="201" t="s">
        <v>1953</v>
      </c>
      <c r="F462" s="248">
        <f t="shared" si="7"/>
        <v>2012</v>
      </c>
      <c r="G462" s="248" t="s">
        <v>181</v>
      </c>
      <c r="H462" s="248" t="s">
        <v>1724</v>
      </c>
    </row>
    <row r="463" spans="1:8" ht="14.45" x14ac:dyDescent="0.3">
      <c r="A463" s="240" t="s">
        <v>1724</v>
      </c>
      <c r="B463" s="251">
        <v>2012</v>
      </c>
      <c r="C463" s="250" t="s">
        <v>5306</v>
      </c>
      <c r="D463" s="252" t="s">
        <v>4843</v>
      </c>
      <c r="E463" s="201" t="s">
        <v>1953</v>
      </c>
      <c r="F463" s="248">
        <f t="shared" si="7"/>
        <v>2012</v>
      </c>
      <c r="G463" s="248" t="s">
        <v>181</v>
      </c>
      <c r="H463" s="248" t="s">
        <v>1724</v>
      </c>
    </row>
    <row r="464" spans="1:8" ht="14.45" x14ac:dyDescent="0.3">
      <c r="A464" s="240" t="s">
        <v>1724</v>
      </c>
      <c r="B464" s="251">
        <v>2012</v>
      </c>
      <c r="C464" s="250" t="s">
        <v>5307</v>
      </c>
      <c r="D464" s="252" t="s">
        <v>4843</v>
      </c>
      <c r="E464" s="201" t="s">
        <v>1953</v>
      </c>
      <c r="F464" s="248">
        <f t="shared" si="7"/>
        <v>2012</v>
      </c>
      <c r="G464" s="248" t="s">
        <v>181</v>
      </c>
      <c r="H464" s="248" t="s">
        <v>1724</v>
      </c>
    </row>
    <row r="465" spans="1:8" ht="14.45" x14ac:dyDescent="0.3">
      <c r="A465" s="240" t="s">
        <v>1724</v>
      </c>
      <c r="B465" s="251">
        <v>2012</v>
      </c>
      <c r="C465" s="250" t="s">
        <v>5308</v>
      </c>
      <c r="D465" s="252" t="s">
        <v>4843</v>
      </c>
      <c r="E465" s="201" t="s">
        <v>1953</v>
      </c>
      <c r="F465" s="248">
        <f t="shared" si="7"/>
        <v>2012</v>
      </c>
      <c r="G465" s="248" t="s">
        <v>181</v>
      </c>
      <c r="H465" s="248" t="s">
        <v>1724</v>
      </c>
    </row>
    <row r="466" spans="1:8" ht="14.45" x14ac:dyDescent="0.3">
      <c r="A466" s="240" t="s">
        <v>1724</v>
      </c>
      <c r="B466" s="251">
        <v>2012</v>
      </c>
      <c r="C466" s="250" t="s">
        <v>5309</v>
      </c>
      <c r="D466" s="252" t="s">
        <v>4843</v>
      </c>
      <c r="E466" s="201" t="s">
        <v>1953</v>
      </c>
      <c r="F466" s="248">
        <f t="shared" si="7"/>
        <v>2012</v>
      </c>
      <c r="G466" s="248" t="s">
        <v>181</v>
      </c>
      <c r="H466" s="248" t="s">
        <v>1724</v>
      </c>
    </row>
    <row r="467" spans="1:8" ht="14.45" x14ac:dyDescent="0.3">
      <c r="A467" s="240" t="s">
        <v>1724</v>
      </c>
      <c r="B467" s="251">
        <v>2012</v>
      </c>
      <c r="C467" s="253" t="s">
        <v>5310</v>
      </c>
      <c r="D467" s="252" t="s">
        <v>4843</v>
      </c>
      <c r="E467" s="201" t="s">
        <v>1953</v>
      </c>
      <c r="F467" s="248">
        <f t="shared" si="7"/>
        <v>2012</v>
      </c>
      <c r="G467" s="248" t="s">
        <v>181</v>
      </c>
      <c r="H467" s="248" t="s">
        <v>1724</v>
      </c>
    </row>
    <row r="468" spans="1:8" ht="14.45" x14ac:dyDescent="0.3">
      <c r="A468" s="240" t="s">
        <v>1724</v>
      </c>
      <c r="B468" s="251">
        <v>2012</v>
      </c>
      <c r="C468" s="250" t="s">
        <v>5311</v>
      </c>
      <c r="D468" s="252" t="s">
        <v>4843</v>
      </c>
      <c r="E468" s="201" t="s">
        <v>1953</v>
      </c>
      <c r="F468" s="248">
        <f t="shared" si="7"/>
        <v>2012</v>
      </c>
      <c r="G468" s="248" t="s">
        <v>181</v>
      </c>
      <c r="H468" s="248" t="s">
        <v>1724</v>
      </c>
    </row>
    <row r="469" spans="1:8" ht="14.45" x14ac:dyDescent="0.3">
      <c r="A469" s="240" t="s">
        <v>1724</v>
      </c>
      <c r="B469" s="251">
        <v>2012</v>
      </c>
      <c r="C469" s="250" t="s">
        <v>5312</v>
      </c>
      <c r="D469" s="252" t="s">
        <v>4843</v>
      </c>
      <c r="E469" s="201" t="s">
        <v>1953</v>
      </c>
      <c r="F469" s="248">
        <f t="shared" si="7"/>
        <v>2012</v>
      </c>
      <c r="G469" s="248" t="s">
        <v>181</v>
      </c>
      <c r="H469" s="248" t="s">
        <v>1724</v>
      </c>
    </row>
    <row r="470" spans="1:8" ht="14.45" x14ac:dyDescent="0.3">
      <c r="A470" s="240" t="s">
        <v>1724</v>
      </c>
      <c r="B470" s="251">
        <v>2012</v>
      </c>
      <c r="C470" s="250" t="s">
        <v>5313</v>
      </c>
      <c r="D470" s="252" t="s">
        <v>4843</v>
      </c>
      <c r="E470" s="201" t="s">
        <v>1726</v>
      </c>
      <c r="F470" s="248">
        <f t="shared" si="7"/>
        <v>2012</v>
      </c>
      <c r="G470" s="248" t="s">
        <v>181</v>
      </c>
      <c r="H470" s="248" t="s">
        <v>1724</v>
      </c>
    </row>
    <row r="471" spans="1:8" ht="14.45" x14ac:dyDescent="0.3">
      <c r="A471" s="240" t="s">
        <v>1724</v>
      </c>
      <c r="B471" s="251">
        <v>2012</v>
      </c>
      <c r="C471" s="250" t="s">
        <v>5314</v>
      </c>
      <c r="D471" s="252" t="s">
        <v>4843</v>
      </c>
      <c r="E471" s="201" t="s">
        <v>1726</v>
      </c>
      <c r="F471" s="248">
        <f t="shared" si="7"/>
        <v>2012</v>
      </c>
      <c r="G471" s="248" t="s">
        <v>181</v>
      </c>
      <c r="H471" s="248" t="s">
        <v>1724</v>
      </c>
    </row>
    <row r="472" spans="1:8" ht="14.45" x14ac:dyDescent="0.3">
      <c r="A472" s="240" t="s">
        <v>1724</v>
      </c>
      <c r="B472" s="251">
        <v>2012</v>
      </c>
      <c r="C472" s="250" t="s">
        <v>5315</v>
      </c>
      <c r="D472" s="252" t="s">
        <v>4843</v>
      </c>
      <c r="E472" s="201" t="s">
        <v>1726</v>
      </c>
      <c r="F472" s="248">
        <f t="shared" si="7"/>
        <v>2012</v>
      </c>
      <c r="G472" s="248" t="s">
        <v>181</v>
      </c>
      <c r="H472" s="248" t="s">
        <v>1724</v>
      </c>
    </row>
    <row r="473" spans="1:8" ht="14.45" x14ac:dyDescent="0.3">
      <c r="A473" s="246" t="s">
        <v>1724</v>
      </c>
      <c r="B473" s="246">
        <v>2013</v>
      </c>
      <c r="C473" s="75" t="s">
        <v>5316</v>
      </c>
      <c r="D473" s="247" t="s">
        <v>4843</v>
      </c>
      <c r="E473" s="201" t="s">
        <v>1726</v>
      </c>
      <c r="F473" s="248">
        <f t="shared" si="7"/>
        <v>2013</v>
      </c>
      <c r="G473" s="248" t="s">
        <v>181</v>
      </c>
      <c r="H473" s="248" t="s">
        <v>1724</v>
      </c>
    </row>
    <row r="474" spans="1:8" ht="14.45" x14ac:dyDescent="0.3">
      <c r="A474" s="246" t="s">
        <v>1724</v>
      </c>
      <c r="B474" s="246">
        <v>2013</v>
      </c>
      <c r="C474" s="75" t="s">
        <v>5317</v>
      </c>
      <c r="D474" s="247" t="s">
        <v>4843</v>
      </c>
      <c r="E474" s="201" t="s">
        <v>1726</v>
      </c>
      <c r="F474" s="248">
        <f t="shared" si="7"/>
        <v>2013</v>
      </c>
      <c r="G474" s="248" t="s">
        <v>181</v>
      </c>
      <c r="H474" s="248" t="s">
        <v>1724</v>
      </c>
    </row>
    <row r="475" spans="1:8" ht="14.45" x14ac:dyDescent="0.3">
      <c r="A475" s="246" t="s">
        <v>1724</v>
      </c>
      <c r="B475" s="246">
        <v>2013</v>
      </c>
      <c r="C475" s="75" t="s">
        <v>5318</v>
      </c>
      <c r="D475" s="247" t="s">
        <v>4843</v>
      </c>
      <c r="E475" s="201" t="s">
        <v>1726</v>
      </c>
      <c r="F475" s="248">
        <f t="shared" si="7"/>
        <v>2013</v>
      </c>
      <c r="G475" s="248" t="s">
        <v>181</v>
      </c>
      <c r="H475" s="248" t="s">
        <v>1724</v>
      </c>
    </row>
    <row r="476" spans="1:8" ht="14.45" x14ac:dyDescent="0.3">
      <c r="A476" s="246" t="s">
        <v>1724</v>
      </c>
      <c r="B476" s="246">
        <v>2013</v>
      </c>
      <c r="C476" s="75" t="s">
        <v>5319</v>
      </c>
      <c r="D476" s="247" t="s">
        <v>4843</v>
      </c>
      <c r="E476" s="201" t="s">
        <v>1726</v>
      </c>
      <c r="F476" s="248">
        <f t="shared" si="7"/>
        <v>2013</v>
      </c>
      <c r="G476" s="248" t="s">
        <v>181</v>
      </c>
      <c r="H476" s="248" t="s">
        <v>1724</v>
      </c>
    </row>
    <row r="477" spans="1:8" ht="14.45" x14ac:dyDescent="0.3">
      <c r="A477" s="246" t="s">
        <v>1724</v>
      </c>
      <c r="B477" s="246">
        <v>2013</v>
      </c>
      <c r="C477" s="75" t="s">
        <v>5320</v>
      </c>
      <c r="D477" s="247" t="s">
        <v>4843</v>
      </c>
      <c r="E477" s="201" t="s">
        <v>1726</v>
      </c>
      <c r="F477" s="248">
        <f t="shared" si="7"/>
        <v>2013</v>
      </c>
      <c r="G477" s="248" t="s">
        <v>181</v>
      </c>
      <c r="H477" s="248" t="s">
        <v>1724</v>
      </c>
    </row>
    <row r="478" spans="1:8" ht="14.45" x14ac:dyDescent="0.3">
      <c r="A478" s="246" t="s">
        <v>1724</v>
      </c>
      <c r="B478" s="246">
        <v>2013</v>
      </c>
      <c r="C478" s="75" t="s">
        <v>5321</v>
      </c>
      <c r="D478" s="247" t="s">
        <v>4843</v>
      </c>
      <c r="E478" s="201" t="s">
        <v>1726</v>
      </c>
      <c r="F478" s="248">
        <f t="shared" si="7"/>
        <v>2013</v>
      </c>
      <c r="G478" s="248" t="s">
        <v>181</v>
      </c>
      <c r="H478" s="248" t="s">
        <v>1724</v>
      </c>
    </row>
    <row r="479" spans="1:8" ht="14.45" x14ac:dyDescent="0.3">
      <c r="A479" s="246" t="s">
        <v>1724</v>
      </c>
      <c r="B479" s="246">
        <v>2013</v>
      </c>
      <c r="C479" s="75" t="s">
        <v>5322</v>
      </c>
      <c r="D479" s="247" t="s">
        <v>4843</v>
      </c>
      <c r="E479" s="201" t="s">
        <v>1726</v>
      </c>
      <c r="F479" s="248">
        <f t="shared" si="7"/>
        <v>2013</v>
      </c>
      <c r="G479" s="248" t="s">
        <v>181</v>
      </c>
      <c r="H479" s="248" t="s">
        <v>1724</v>
      </c>
    </row>
    <row r="480" spans="1:8" ht="14.45" x14ac:dyDescent="0.3">
      <c r="A480" s="246" t="s">
        <v>1724</v>
      </c>
      <c r="B480" s="246">
        <v>2013</v>
      </c>
      <c r="C480" s="75" t="s">
        <v>5323</v>
      </c>
      <c r="D480" s="247" t="s">
        <v>4843</v>
      </c>
      <c r="E480" s="201" t="s">
        <v>1726</v>
      </c>
      <c r="F480" s="248">
        <f t="shared" si="7"/>
        <v>2013</v>
      </c>
      <c r="G480" s="248" t="s">
        <v>181</v>
      </c>
      <c r="H480" s="248" t="s">
        <v>1724</v>
      </c>
    </row>
    <row r="481" spans="1:8" ht="14.45" x14ac:dyDescent="0.3">
      <c r="A481" s="246" t="s">
        <v>1951</v>
      </c>
      <c r="B481" s="246">
        <v>1981</v>
      </c>
      <c r="C481" s="247" t="s">
        <v>2033</v>
      </c>
      <c r="D481" s="246" t="s">
        <v>4843</v>
      </c>
      <c r="E481" s="201" t="s">
        <v>1726</v>
      </c>
      <c r="F481" s="248">
        <f t="shared" si="7"/>
        <v>1981</v>
      </c>
      <c r="G481" s="248" t="s">
        <v>181</v>
      </c>
      <c r="H481" s="248" t="s">
        <v>1951</v>
      </c>
    </row>
    <row r="482" spans="1:8" ht="14.45" x14ac:dyDescent="0.3">
      <c r="A482" s="246" t="s">
        <v>1951</v>
      </c>
      <c r="B482" s="246">
        <v>1982</v>
      </c>
      <c r="C482" s="247" t="s">
        <v>2032</v>
      </c>
      <c r="D482" s="246" t="s">
        <v>4843</v>
      </c>
      <c r="E482" s="201" t="s">
        <v>1726</v>
      </c>
      <c r="F482" s="248">
        <f t="shared" si="7"/>
        <v>1982</v>
      </c>
      <c r="G482" s="248" t="s">
        <v>181</v>
      </c>
      <c r="H482" s="248" t="s">
        <v>1951</v>
      </c>
    </row>
    <row r="483" spans="1:8" ht="14.45" x14ac:dyDescent="0.3">
      <c r="A483" s="246" t="s">
        <v>1951</v>
      </c>
      <c r="B483" s="246">
        <v>1983</v>
      </c>
      <c r="C483" s="247" t="s">
        <v>2029</v>
      </c>
      <c r="D483" s="246" t="s">
        <v>4843</v>
      </c>
      <c r="E483" s="201" t="s">
        <v>1726</v>
      </c>
      <c r="F483" s="248">
        <f t="shared" si="7"/>
        <v>1983</v>
      </c>
      <c r="G483" s="248" t="s">
        <v>181</v>
      </c>
      <c r="H483" s="248" t="s">
        <v>1951</v>
      </c>
    </row>
    <row r="484" spans="1:8" ht="14.45" x14ac:dyDescent="0.3">
      <c r="A484" s="246" t="s">
        <v>1951</v>
      </c>
      <c r="B484" s="246">
        <v>1983</v>
      </c>
      <c r="C484" s="247" t="s">
        <v>2030</v>
      </c>
      <c r="D484" s="246" t="s">
        <v>4843</v>
      </c>
      <c r="E484" s="201" t="s">
        <v>1726</v>
      </c>
      <c r="F484" s="248">
        <f t="shared" si="7"/>
        <v>1983</v>
      </c>
      <c r="G484" s="248" t="s">
        <v>181</v>
      </c>
      <c r="H484" s="248" t="s">
        <v>1951</v>
      </c>
    </row>
    <row r="485" spans="1:8" ht="14.45" x14ac:dyDescent="0.3">
      <c r="A485" s="246" t="s">
        <v>1951</v>
      </c>
      <c r="B485" s="246">
        <v>1983</v>
      </c>
      <c r="C485" s="247" t="s">
        <v>2031</v>
      </c>
      <c r="D485" s="246" t="s">
        <v>4843</v>
      </c>
      <c r="E485" s="201" t="s">
        <v>1726</v>
      </c>
      <c r="F485" s="248">
        <f t="shared" si="7"/>
        <v>1983</v>
      </c>
      <c r="G485" s="248" t="s">
        <v>181</v>
      </c>
      <c r="H485" s="248" t="s">
        <v>1951</v>
      </c>
    </row>
    <row r="486" spans="1:8" ht="14.45" x14ac:dyDescent="0.3">
      <c r="A486" s="246" t="s">
        <v>1951</v>
      </c>
      <c r="B486" s="246">
        <v>1984</v>
      </c>
      <c r="C486" s="247" t="s">
        <v>2023</v>
      </c>
      <c r="D486" s="246" t="s">
        <v>4843</v>
      </c>
      <c r="E486" s="201" t="s">
        <v>1726</v>
      </c>
      <c r="F486" s="248">
        <f t="shared" si="7"/>
        <v>1984</v>
      </c>
      <c r="G486" s="248" t="s">
        <v>181</v>
      </c>
      <c r="H486" s="248" t="s">
        <v>1951</v>
      </c>
    </row>
    <row r="487" spans="1:8" ht="14.45" x14ac:dyDescent="0.3">
      <c r="A487" s="246" t="s">
        <v>1951</v>
      </c>
      <c r="B487" s="246">
        <v>1984</v>
      </c>
      <c r="C487" s="247" t="s">
        <v>2024</v>
      </c>
      <c r="D487" s="246" t="s">
        <v>4843</v>
      </c>
      <c r="E487" s="201" t="s">
        <v>1726</v>
      </c>
      <c r="F487" s="248">
        <f t="shared" si="7"/>
        <v>1984</v>
      </c>
      <c r="G487" s="248" t="s">
        <v>181</v>
      </c>
      <c r="H487" s="248" t="s">
        <v>1951</v>
      </c>
    </row>
    <row r="488" spans="1:8" ht="14.45" x14ac:dyDescent="0.3">
      <c r="A488" s="246" t="s">
        <v>1951</v>
      </c>
      <c r="B488" s="246">
        <v>1984</v>
      </c>
      <c r="C488" s="247" t="s">
        <v>2025</v>
      </c>
      <c r="D488" s="246" t="s">
        <v>4843</v>
      </c>
      <c r="E488" s="201" t="s">
        <v>1726</v>
      </c>
      <c r="F488" s="248">
        <f t="shared" si="7"/>
        <v>1984</v>
      </c>
      <c r="G488" s="248" t="s">
        <v>181</v>
      </c>
      <c r="H488" s="248" t="s">
        <v>1951</v>
      </c>
    </row>
    <row r="489" spans="1:8" ht="14.45" x14ac:dyDescent="0.3">
      <c r="A489" s="246" t="s">
        <v>1951</v>
      </c>
      <c r="B489" s="246">
        <v>1984</v>
      </c>
      <c r="C489" s="247" t="s">
        <v>2026</v>
      </c>
      <c r="D489" s="246" t="s">
        <v>4843</v>
      </c>
      <c r="E489" s="201" t="s">
        <v>1726</v>
      </c>
      <c r="F489" s="248">
        <f t="shared" si="7"/>
        <v>1984</v>
      </c>
      <c r="G489" s="248" t="s">
        <v>181</v>
      </c>
      <c r="H489" s="248" t="s">
        <v>1951</v>
      </c>
    </row>
    <row r="490" spans="1:8" ht="14.45" x14ac:dyDescent="0.3">
      <c r="A490" s="246" t="s">
        <v>1951</v>
      </c>
      <c r="B490" s="246">
        <v>1984</v>
      </c>
      <c r="C490" s="247" t="s">
        <v>2027</v>
      </c>
      <c r="D490" s="246" t="s">
        <v>4843</v>
      </c>
      <c r="E490" s="201" t="s">
        <v>1726</v>
      </c>
      <c r="F490" s="248">
        <f t="shared" si="7"/>
        <v>1984</v>
      </c>
      <c r="G490" s="248" t="s">
        <v>181</v>
      </c>
      <c r="H490" s="248" t="s">
        <v>1951</v>
      </c>
    </row>
    <row r="491" spans="1:8" ht="14.45" x14ac:dyDescent="0.3">
      <c r="A491" s="246" t="s">
        <v>1951</v>
      </c>
      <c r="B491" s="246">
        <v>1984</v>
      </c>
      <c r="C491" s="247" t="s">
        <v>2028</v>
      </c>
      <c r="D491" s="246" t="s">
        <v>4843</v>
      </c>
      <c r="E491" s="201" t="s">
        <v>1726</v>
      </c>
      <c r="F491" s="248">
        <f t="shared" si="7"/>
        <v>1984</v>
      </c>
      <c r="G491" s="248" t="s">
        <v>181</v>
      </c>
      <c r="H491" s="248" t="s">
        <v>1951</v>
      </c>
    </row>
    <row r="492" spans="1:8" ht="14.45" x14ac:dyDescent="0.3">
      <c r="A492" s="246" t="s">
        <v>1951</v>
      </c>
      <c r="B492" s="246">
        <v>1985</v>
      </c>
      <c r="C492" s="247" t="s">
        <v>2022</v>
      </c>
      <c r="D492" s="246" t="s">
        <v>4843</v>
      </c>
      <c r="E492" s="201" t="s">
        <v>1726</v>
      </c>
      <c r="F492" s="248">
        <f t="shared" si="7"/>
        <v>1985</v>
      </c>
      <c r="G492" s="248" t="s">
        <v>181</v>
      </c>
      <c r="H492" s="248" t="s">
        <v>1951</v>
      </c>
    </row>
    <row r="493" spans="1:8" ht="14.45" x14ac:dyDescent="0.3">
      <c r="A493" s="246" t="s">
        <v>1951</v>
      </c>
      <c r="B493" s="246">
        <v>1986</v>
      </c>
      <c r="C493" s="247" t="s">
        <v>2021</v>
      </c>
      <c r="D493" s="246" t="s">
        <v>4843</v>
      </c>
      <c r="E493" s="201" t="s">
        <v>1726</v>
      </c>
      <c r="F493" s="248">
        <f t="shared" si="7"/>
        <v>1986</v>
      </c>
      <c r="G493" s="248" t="s">
        <v>181</v>
      </c>
      <c r="H493" s="248" t="s">
        <v>1951</v>
      </c>
    </row>
    <row r="494" spans="1:8" ht="14.45" x14ac:dyDescent="0.3">
      <c r="A494" s="246" t="s">
        <v>1951</v>
      </c>
      <c r="B494" s="246">
        <v>1987</v>
      </c>
      <c r="C494" s="247" t="s">
        <v>2020</v>
      </c>
      <c r="D494" s="246" t="s">
        <v>4843</v>
      </c>
      <c r="E494" s="201" t="s">
        <v>1726</v>
      </c>
      <c r="F494" s="248">
        <f t="shared" si="7"/>
        <v>1987</v>
      </c>
      <c r="G494" s="248" t="s">
        <v>181</v>
      </c>
      <c r="H494" s="248" t="s">
        <v>1951</v>
      </c>
    </row>
    <row r="495" spans="1:8" ht="14.45" x14ac:dyDescent="0.3">
      <c r="A495" s="246" t="s">
        <v>1951</v>
      </c>
      <c r="B495" s="246">
        <v>1988</v>
      </c>
      <c r="C495" s="247" t="s">
        <v>2018</v>
      </c>
      <c r="D495" s="246" t="s">
        <v>4843</v>
      </c>
      <c r="E495" s="201" t="s">
        <v>1726</v>
      </c>
      <c r="F495" s="248">
        <f t="shared" si="7"/>
        <v>1988</v>
      </c>
      <c r="G495" s="248" t="s">
        <v>181</v>
      </c>
      <c r="H495" s="248" t="s">
        <v>1951</v>
      </c>
    </row>
    <row r="496" spans="1:8" ht="14.45" x14ac:dyDescent="0.3">
      <c r="A496" s="246" t="s">
        <v>1951</v>
      </c>
      <c r="B496" s="246">
        <v>1988</v>
      </c>
      <c r="C496" s="247" t="s">
        <v>2019</v>
      </c>
      <c r="D496" s="246" t="s">
        <v>4843</v>
      </c>
      <c r="E496" s="201" t="s">
        <v>1726</v>
      </c>
      <c r="F496" s="248">
        <f t="shared" si="7"/>
        <v>1988</v>
      </c>
      <c r="G496" s="248" t="s">
        <v>181</v>
      </c>
      <c r="H496" s="248" t="s">
        <v>1951</v>
      </c>
    </row>
    <row r="497" spans="1:8" ht="14.45" x14ac:dyDescent="0.3">
      <c r="A497" s="246" t="s">
        <v>1951</v>
      </c>
      <c r="B497" s="246">
        <v>1989</v>
      </c>
      <c r="C497" s="247" t="s">
        <v>2016</v>
      </c>
      <c r="D497" s="246" t="s">
        <v>4843</v>
      </c>
      <c r="E497" s="201" t="s">
        <v>1726</v>
      </c>
      <c r="F497" s="248">
        <f t="shared" si="7"/>
        <v>1989</v>
      </c>
      <c r="G497" s="248" t="s">
        <v>181</v>
      </c>
      <c r="H497" s="248" t="s">
        <v>1951</v>
      </c>
    </row>
    <row r="498" spans="1:8" ht="14.45" x14ac:dyDescent="0.3">
      <c r="A498" s="246" t="s">
        <v>1951</v>
      </c>
      <c r="B498" s="246">
        <v>1989</v>
      </c>
      <c r="C498" s="247" t="s">
        <v>2017</v>
      </c>
      <c r="D498" s="246" t="s">
        <v>4843</v>
      </c>
      <c r="E498" s="201" t="s">
        <v>1726</v>
      </c>
      <c r="F498" s="248">
        <f t="shared" si="7"/>
        <v>1989</v>
      </c>
      <c r="G498" s="248" t="s">
        <v>181</v>
      </c>
      <c r="H498" s="248" t="s">
        <v>1951</v>
      </c>
    </row>
    <row r="499" spans="1:8" ht="14.45" x14ac:dyDescent="0.3">
      <c r="A499" s="246" t="s">
        <v>1951</v>
      </c>
      <c r="B499" s="246">
        <v>1990</v>
      </c>
      <c r="C499" s="247" t="s">
        <v>2015</v>
      </c>
      <c r="D499" s="246" t="s">
        <v>4843</v>
      </c>
      <c r="E499" s="201" t="s">
        <v>1726</v>
      </c>
      <c r="F499" s="248">
        <f t="shared" si="7"/>
        <v>1990</v>
      </c>
      <c r="G499" s="248" t="s">
        <v>181</v>
      </c>
      <c r="H499" s="248" t="s">
        <v>1951</v>
      </c>
    </row>
    <row r="500" spans="1:8" ht="14.45" x14ac:dyDescent="0.3">
      <c r="A500" s="246" t="s">
        <v>1951</v>
      </c>
      <c r="B500" s="246">
        <v>1991</v>
      </c>
      <c r="C500" s="247" t="s">
        <v>2013</v>
      </c>
      <c r="D500" s="246" t="s">
        <v>4843</v>
      </c>
      <c r="E500" s="201" t="s">
        <v>1726</v>
      </c>
      <c r="F500" s="248">
        <f t="shared" si="7"/>
        <v>1991</v>
      </c>
      <c r="G500" s="248" t="s">
        <v>181</v>
      </c>
      <c r="H500" s="248" t="s">
        <v>1951</v>
      </c>
    </row>
    <row r="501" spans="1:8" ht="14.45" x14ac:dyDescent="0.3">
      <c r="A501" s="246" t="s">
        <v>1951</v>
      </c>
      <c r="B501" s="246">
        <v>1991</v>
      </c>
      <c r="C501" s="247" t="s">
        <v>2014</v>
      </c>
      <c r="D501" s="246" t="s">
        <v>4843</v>
      </c>
      <c r="E501" s="201" t="s">
        <v>1726</v>
      </c>
      <c r="F501" s="248">
        <f t="shared" si="7"/>
        <v>1991</v>
      </c>
      <c r="G501" s="248" t="s">
        <v>181</v>
      </c>
      <c r="H501" s="248" t="s">
        <v>1951</v>
      </c>
    </row>
    <row r="502" spans="1:8" ht="14.45" x14ac:dyDescent="0.3">
      <c r="A502" s="246" t="s">
        <v>1951</v>
      </c>
      <c r="B502" s="246">
        <v>1992</v>
      </c>
      <c r="C502" s="247" t="s">
        <v>2011</v>
      </c>
      <c r="D502" s="246" t="s">
        <v>4843</v>
      </c>
      <c r="E502" s="201" t="s">
        <v>1726</v>
      </c>
      <c r="F502" s="248">
        <f t="shared" si="7"/>
        <v>1992</v>
      </c>
      <c r="G502" s="248" t="s">
        <v>181</v>
      </c>
      <c r="H502" s="248" t="s">
        <v>1951</v>
      </c>
    </row>
    <row r="503" spans="1:8" ht="14.45" x14ac:dyDescent="0.3">
      <c r="A503" s="246" t="s">
        <v>1951</v>
      </c>
      <c r="B503" s="246">
        <v>1992</v>
      </c>
      <c r="C503" s="247" t="s">
        <v>2012</v>
      </c>
      <c r="D503" s="246" t="s">
        <v>4843</v>
      </c>
      <c r="E503" s="201" t="s">
        <v>1726</v>
      </c>
      <c r="F503" s="248">
        <f t="shared" si="7"/>
        <v>1992</v>
      </c>
      <c r="G503" s="248" t="s">
        <v>181</v>
      </c>
      <c r="H503" s="248" t="s">
        <v>1951</v>
      </c>
    </row>
    <row r="504" spans="1:8" ht="14.45" x14ac:dyDescent="0.3">
      <c r="A504" s="246" t="s">
        <v>1951</v>
      </c>
      <c r="B504" s="246">
        <v>1993</v>
      </c>
      <c r="C504" s="247" t="s">
        <v>2009</v>
      </c>
      <c r="D504" s="246" t="s">
        <v>4843</v>
      </c>
      <c r="E504" s="201" t="s">
        <v>1726</v>
      </c>
      <c r="F504" s="248">
        <f t="shared" si="7"/>
        <v>1993</v>
      </c>
      <c r="G504" s="248" t="s">
        <v>181</v>
      </c>
      <c r="H504" s="248" t="s">
        <v>1951</v>
      </c>
    </row>
    <row r="505" spans="1:8" ht="14.45" x14ac:dyDescent="0.3">
      <c r="A505" s="246" t="s">
        <v>1951</v>
      </c>
      <c r="B505" s="246">
        <v>1993</v>
      </c>
      <c r="C505" s="247" t="s">
        <v>2010</v>
      </c>
      <c r="D505" s="246" t="s">
        <v>4843</v>
      </c>
      <c r="E505" s="201" t="s">
        <v>1726</v>
      </c>
      <c r="F505" s="248">
        <f t="shared" si="7"/>
        <v>1993</v>
      </c>
      <c r="G505" s="248" t="s">
        <v>181</v>
      </c>
      <c r="H505" s="248" t="s">
        <v>1951</v>
      </c>
    </row>
    <row r="506" spans="1:8" ht="14.45" x14ac:dyDescent="0.3">
      <c r="A506" s="246" t="s">
        <v>1951</v>
      </c>
      <c r="B506" s="246">
        <v>1994</v>
      </c>
      <c r="C506" s="247" t="s">
        <v>2005</v>
      </c>
      <c r="D506" s="246" t="s">
        <v>4843</v>
      </c>
      <c r="E506" s="201" t="s">
        <v>1726</v>
      </c>
      <c r="F506" s="248">
        <f t="shared" si="7"/>
        <v>1994</v>
      </c>
      <c r="G506" s="248" t="s">
        <v>181</v>
      </c>
      <c r="H506" s="248" t="s">
        <v>1951</v>
      </c>
    </row>
    <row r="507" spans="1:8" ht="14.45" x14ac:dyDescent="0.3">
      <c r="A507" s="246" t="s">
        <v>1951</v>
      </c>
      <c r="B507" s="246">
        <v>1994</v>
      </c>
      <c r="C507" s="247" t="s">
        <v>2006</v>
      </c>
      <c r="D507" s="246" t="s">
        <v>4843</v>
      </c>
      <c r="E507" s="201" t="s">
        <v>1726</v>
      </c>
      <c r="F507" s="248">
        <f t="shared" si="7"/>
        <v>1994</v>
      </c>
      <c r="G507" s="248" t="s">
        <v>181</v>
      </c>
      <c r="H507" s="248" t="s">
        <v>1951</v>
      </c>
    </row>
    <row r="508" spans="1:8" ht="14.45" x14ac:dyDescent="0.3">
      <c r="A508" s="246" t="s">
        <v>1951</v>
      </c>
      <c r="B508" s="246">
        <v>1994</v>
      </c>
      <c r="C508" s="247" t="s">
        <v>2007</v>
      </c>
      <c r="D508" s="246" t="s">
        <v>4843</v>
      </c>
      <c r="E508" s="201" t="s">
        <v>1726</v>
      </c>
      <c r="F508" s="248">
        <f t="shared" si="7"/>
        <v>1994</v>
      </c>
      <c r="G508" s="248" t="s">
        <v>181</v>
      </c>
      <c r="H508" s="248" t="s">
        <v>1951</v>
      </c>
    </row>
    <row r="509" spans="1:8" ht="14.45" x14ac:dyDescent="0.3">
      <c r="A509" s="246" t="s">
        <v>1951</v>
      </c>
      <c r="B509" s="246">
        <v>1994</v>
      </c>
      <c r="C509" s="247" t="s">
        <v>2008</v>
      </c>
      <c r="D509" s="246" t="s">
        <v>4843</v>
      </c>
      <c r="E509" s="201" t="s">
        <v>1726</v>
      </c>
      <c r="F509" s="248">
        <f t="shared" si="7"/>
        <v>1994</v>
      </c>
      <c r="G509" s="248" t="s">
        <v>181</v>
      </c>
      <c r="H509" s="248" t="s">
        <v>1951</v>
      </c>
    </row>
    <row r="510" spans="1:8" ht="14.45" x14ac:dyDescent="0.3">
      <c r="A510" s="246" t="s">
        <v>1951</v>
      </c>
      <c r="B510" s="246">
        <v>1995</v>
      </c>
      <c r="C510" s="247" t="s">
        <v>2003</v>
      </c>
      <c r="D510" s="246" t="s">
        <v>4843</v>
      </c>
      <c r="E510" s="201" t="s">
        <v>1726</v>
      </c>
      <c r="F510" s="248">
        <f t="shared" si="7"/>
        <v>1995</v>
      </c>
      <c r="G510" s="248" t="s">
        <v>181</v>
      </c>
      <c r="H510" s="248" t="s">
        <v>1951</v>
      </c>
    </row>
    <row r="511" spans="1:8" ht="14.45" x14ac:dyDescent="0.3">
      <c r="A511" s="246" t="s">
        <v>1951</v>
      </c>
      <c r="B511" s="246">
        <v>1995</v>
      </c>
      <c r="C511" s="247" t="s">
        <v>2004</v>
      </c>
      <c r="D511" s="246" t="s">
        <v>4843</v>
      </c>
      <c r="E511" s="201" t="s">
        <v>1726</v>
      </c>
      <c r="F511" s="248">
        <f t="shared" si="7"/>
        <v>1995</v>
      </c>
      <c r="G511" s="248" t="s">
        <v>181</v>
      </c>
      <c r="H511" s="248" t="s">
        <v>1951</v>
      </c>
    </row>
    <row r="512" spans="1:8" ht="14.45" x14ac:dyDescent="0.3">
      <c r="A512" s="246" t="s">
        <v>1951</v>
      </c>
      <c r="B512" s="246">
        <v>1996</v>
      </c>
      <c r="C512" s="247" t="s">
        <v>2001</v>
      </c>
      <c r="D512" s="246" t="s">
        <v>4843</v>
      </c>
      <c r="E512" s="201" t="s">
        <v>1726</v>
      </c>
      <c r="F512" s="248">
        <f t="shared" si="7"/>
        <v>1996</v>
      </c>
      <c r="G512" s="248" t="s">
        <v>181</v>
      </c>
      <c r="H512" s="248" t="s">
        <v>1951</v>
      </c>
    </row>
    <row r="513" spans="1:8" ht="14.45" x14ac:dyDescent="0.3">
      <c r="A513" s="246" t="s">
        <v>1951</v>
      </c>
      <c r="B513" s="246">
        <v>1996</v>
      </c>
      <c r="C513" s="247" t="s">
        <v>2002</v>
      </c>
      <c r="D513" s="246" t="s">
        <v>4843</v>
      </c>
      <c r="E513" s="201" t="s">
        <v>1726</v>
      </c>
      <c r="F513" s="248">
        <f t="shared" si="7"/>
        <v>1996</v>
      </c>
      <c r="G513" s="248" t="s">
        <v>181</v>
      </c>
      <c r="H513" s="248" t="s">
        <v>1951</v>
      </c>
    </row>
    <row r="514" spans="1:8" ht="14.45" x14ac:dyDescent="0.3">
      <c r="A514" s="246" t="s">
        <v>1951</v>
      </c>
      <c r="B514" s="246">
        <v>1997</v>
      </c>
      <c r="C514" s="247" t="s">
        <v>1999</v>
      </c>
      <c r="D514" s="246" t="s">
        <v>4843</v>
      </c>
      <c r="E514" s="201" t="s">
        <v>1726</v>
      </c>
      <c r="F514" s="248">
        <f t="shared" si="7"/>
        <v>1997</v>
      </c>
      <c r="G514" s="248" t="s">
        <v>181</v>
      </c>
      <c r="H514" s="248" t="s">
        <v>1951</v>
      </c>
    </row>
    <row r="515" spans="1:8" ht="14.45" x14ac:dyDescent="0.3">
      <c r="A515" s="246" t="s">
        <v>1951</v>
      </c>
      <c r="B515" s="246">
        <v>1997</v>
      </c>
      <c r="C515" s="247" t="s">
        <v>2000</v>
      </c>
      <c r="D515" s="246" t="s">
        <v>4843</v>
      </c>
      <c r="E515" s="201" t="s">
        <v>1726</v>
      </c>
      <c r="F515" s="248">
        <f t="shared" si="7"/>
        <v>1997</v>
      </c>
      <c r="G515" s="248" t="s">
        <v>181</v>
      </c>
      <c r="H515" s="248" t="s">
        <v>1951</v>
      </c>
    </row>
    <row r="516" spans="1:8" ht="14.45" x14ac:dyDescent="0.3">
      <c r="A516" s="246" t="s">
        <v>1951</v>
      </c>
      <c r="B516" s="246">
        <v>1998</v>
      </c>
      <c r="C516" s="247" t="s">
        <v>1995</v>
      </c>
      <c r="D516" s="246" t="s">
        <v>4843</v>
      </c>
      <c r="E516" s="201" t="s">
        <v>1726</v>
      </c>
      <c r="F516" s="248">
        <f t="shared" si="7"/>
        <v>1998</v>
      </c>
      <c r="G516" s="248" t="s">
        <v>181</v>
      </c>
      <c r="H516" s="248" t="s">
        <v>1951</v>
      </c>
    </row>
    <row r="517" spans="1:8" ht="14.45" x14ac:dyDescent="0.3">
      <c r="A517" s="246" t="s">
        <v>1951</v>
      </c>
      <c r="B517" s="246">
        <v>1998</v>
      </c>
      <c r="C517" s="247" t="s">
        <v>1997</v>
      </c>
      <c r="D517" s="246" t="s">
        <v>4843</v>
      </c>
      <c r="E517" s="201" t="s">
        <v>1726</v>
      </c>
      <c r="F517" s="248">
        <f t="shared" si="7"/>
        <v>1998</v>
      </c>
      <c r="G517" s="248" t="s">
        <v>181</v>
      </c>
      <c r="H517" s="248" t="s">
        <v>1951</v>
      </c>
    </row>
    <row r="518" spans="1:8" ht="14.45" x14ac:dyDescent="0.3">
      <c r="A518" s="246" t="s">
        <v>1951</v>
      </c>
      <c r="B518" s="246">
        <v>1999</v>
      </c>
      <c r="C518" s="247" t="s">
        <v>1656</v>
      </c>
      <c r="D518" s="246" t="s">
        <v>4843</v>
      </c>
      <c r="E518" s="201" t="s">
        <v>1726</v>
      </c>
      <c r="F518" s="248">
        <f t="shared" si="7"/>
        <v>1999</v>
      </c>
      <c r="G518" s="248" t="s">
        <v>181</v>
      </c>
      <c r="H518" s="248" t="s">
        <v>1951</v>
      </c>
    </row>
    <row r="519" spans="1:8" ht="14.45" x14ac:dyDescent="0.3">
      <c r="A519" s="246" t="s">
        <v>1951</v>
      </c>
      <c r="B519" s="246">
        <v>1999</v>
      </c>
      <c r="C519" s="247" t="s">
        <v>1990</v>
      </c>
      <c r="D519" s="246" t="s">
        <v>4843</v>
      </c>
      <c r="E519" s="201" t="s">
        <v>1726</v>
      </c>
      <c r="F519" s="248">
        <f t="shared" si="7"/>
        <v>1999</v>
      </c>
      <c r="G519" s="248" t="s">
        <v>181</v>
      </c>
      <c r="H519" s="248" t="s">
        <v>1951</v>
      </c>
    </row>
    <row r="520" spans="1:8" ht="14.45" x14ac:dyDescent="0.3">
      <c r="A520" s="246" t="s">
        <v>1951</v>
      </c>
      <c r="B520" s="246">
        <v>1999</v>
      </c>
      <c r="C520" s="247" t="s">
        <v>1992</v>
      </c>
      <c r="D520" s="246" t="s">
        <v>4843</v>
      </c>
      <c r="E520" s="201" t="s">
        <v>1726</v>
      </c>
      <c r="F520" s="248">
        <f t="shared" ref="F520:F583" si="8">+B520</f>
        <v>1999</v>
      </c>
      <c r="G520" s="248" t="s">
        <v>181</v>
      </c>
      <c r="H520" s="248" t="s">
        <v>1951</v>
      </c>
    </row>
    <row r="521" spans="1:8" ht="14.45" x14ac:dyDescent="0.3">
      <c r="A521" s="246" t="s">
        <v>1951</v>
      </c>
      <c r="B521" s="246">
        <v>1999</v>
      </c>
      <c r="C521" s="247" t="s">
        <v>1994</v>
      </c>
      <c r="D521" s="246" t="s">
        <v>4843</v>
      </c>
      <c r="E521" s="201" t="s">
        <v>1726</v>
      </c>
      <c r="F521" s="248">
        <f t="shared" si="8"/>
        <v>1999</v>
      </c>
      <c r="G521" s="248" t="s">
        <v>181</v>
      </c>
      <c r="H521" s="248" t="s">
        <v>1951</v>
      </c>
    </row>
    <row r="522" spans="1:8" ht="14.45" x14ac:dyDescent="0.3">
      <c r="A522" s="246" t="s">
        <v>1951</v>
      </c>
      <c r="B522" s="246">
        <v>2000</v>
      </c>
      <c r="C522" s="247" t="s">
        <v>1981</v>
      </c>
      <c r="D522" s="246" t="s">
        <v>4843</v>
      </c>
      <c r="E522" s="201" t="s">
        <v>1726</v>
      </c>
      <c r="F522" s="248">
        <f t="shared" si="8"/>
        <v>2000</v>
      </c>
      <c r="G522" s="248" t="s">
        <v>181</v>
      </c>
      <c r="H522" s="248" t="s">
        <v>1951</v>
      </c>
    </row>
    <row r="523" spans="1:8" ht="14.45" x14ac:dyDescent="0.3">
      <c r="A523" s="246" t="s">
        <v>1951</v>
      </c>
      <c r="B523" s="246">
        <v>2000</v>
      </c>
      <c r="C523" s="247" t="s">
        <v>1983</v>
      </c>
      <c r="D523" s="246" t="s">
        <v>4843</v>
      </c>
      <c r="E523" s="201" t="s">
        <v>1726</v>
      </c>
      <c r="F523" s="248">
        <f t="shared" si="8"/>
        <v>2000</v>
      </c>
      <c r="G523" s="248" t="s">
        <v>181</v>
      </c>
      <c r="H523" s="248" t="s">
        <v>1951</v>
      </c>
    </row>
    <row r="524" spans="1:8" ht="14.45" x14ac:dyDescent="0.3">
      <c r="A524" s="246" t="s">
        <v>1951</v>
      </c>
      <c r="B524" s="246">
        <v>2000</v>
      </c>
      <c r="C524" s="247" t="s">
        <v>1985</v>
      </c>
      <c r="D524" s="246" t="s">
        <v>4843</v>
      </c>
      <c r="E524" s="201" t="s">
        <v>1726</v>
      </c>
      <c r="F524" s="248">
        <f t="shared" si="8"/>
        <v>2000</v>
      </c>
      <c r="G524" s="248" t="s">
        <v>181</v>
      </c>
      <c r="H524" s="248" t="s">
        <v>1951</v>
      </c>
    </row>
    <row r="525" spans="1:8" ht="14.45" x14ac:dyDescent="0.3">
      <c r="A525" s="246" t="s">
        <v>1951</v>
      </c>
      <c r="B525" s="246">
        <v>2000</v>
      </c>
      <c r="C525" s="247" t="s">
        <v>1987</v>
      </c>
      <c r="D525" s="246" t="s">
        <v>4843</v>
      </c>
      <c r="E525" s="201" t="s">
        <v>1726</v>
      </c>
      <c r="F525" s="248">
        <f t="shared" si="8"/>
        <v>2000</v>
      </c>
      <c r="G525" s="248" t="s">
        <v>181</v>
      </c>
      <c r="H525" s="248" t="s">
        <v>1951</v>
      </c>
    </row>
    <row r="526" spans="1:8" ht="14.45" x14ac:dyDescent="0.3">
      <c r="A526" s="246" t="s">
        <v>1951</v>
      </c>
      <c r="B526" s="246">
        <v>2001</v>
      </c>
      <c r="C526" s="247" t="s">
        <v>1977</v>
      </c>
      <c r="D526" s="246" t="s">
        <v>4843</v>
      </c>
      <c r="E526" s="201" t="s">
        <v>1726</v>
      </c>
      <c r="F526" s="248">
        <f t="shared" si="8"/>
        <v>2001</v>
      </c>
      <c r="G526" s="248" t="s">
        <v>181</v>
      </c>
      <c r="H526" s="248" t="s">
        <v>1951</v>
      </c>
    </row>
    <row r="527" spans="1:8" ht="14.45" x14ac:dyDescent="0.3">
      <c r="A527" s="246" t="s">
        <v>1951</v>
      </c>
      <c r="B527" s="246">
        <v>2001</v>
      </c>
      <c r="C527" s="247" t="s">
        <v>1979</v>
      </c>
      <c r="D527" s="246" t="s">
        <v>4843</v>
      </c>
      <c r="E527" s="201" t="s">
        <v>1726</v>
      </c>
      <c r="F527" s="248">
        <f t="shared" si="8"/>
        <v>2001</v>
      </c>
      <c r="G527" s="248" t="s">
        <v>181</v>
      </c>
      <c r="H527" s="248" t="s">
        <v>1951</v>
      </c>
    </row>
    <row r="528" spans="1:8" ht="14.45" x14ac:dyDescent="0.3">
      <c r="A528" s="246" t="s">
        <v>1951</v>
      </c>
      <c r="B528" s="246">
        <v>2002</v>
      </c>
      <c r="C528" s="247" t="s">
        <v>1972</v>
      </c>
      <c r="D528" s="246" t="s">
        <v>4843</v>
      </c>
      <c r="E528" s="201" t="s">
        <v>1726</v>
      </c>
      <c r="F528" s="248">
        <f t="shared" si="8"/>
        <v>2002</v>
      </c>
      <c r="G528" s="248" t="s">
        <v>181</v>
      </c>
      <c r="H528" s="248" t="s">
        <v>1951</v>
      </c>
    </row>
    <row r="529" spans="1:8" ht="14.45" x14ac:dyDescent="0.3">
      <c r="A529" s="246" t="s">
        <v>1951</v>
      </c>
      <c r="B529" s="246">
        <v>2002</v>
      </c>
      <c r="C529" s="247" t="s">
        <v>1974</v>
      </c>
      <c r="D529" s="246" t="s">
        <v>4843</v>
      </c>
      <c r="E529" s="201" t="s">
        <v>1726</v>
      </c>
      <c r="F529" s="248">
        <f t="shared" si="8"/>
        <v>2002</v>
      </c>
      <c r="G529" s="248" t="s">
        <v>181</v>
      </c>
      <c r="H529" s="248" t="s">
        <v>1951</v>
      </c>
    </row>
    <row r="530" spans="1:8" ht="14.45" x14ac:dyDescent="0.3">
      <c r="A530" s="246" t="s">
        <v>1951</v>
      </c>
      <c r="B530" s="246">
        <v>2003</v>
      </c>
      <c r="C530" s="247" t="s">
        <v>1969</v>
      </c>
      <c r="D530" s="246" t="s">
        <v>4843</v>
      </c>
      <c r="E530" s="201" t="s">
        <v>1726</v>
      </c>
      <c r="F530" s="248">
        <f t="shared" si="8"/>
        <v>2003</v>
      </c>
      <c r="G530" s="248" t="s">
        <v>181</v>
      </c>
      <c r="H530" s="248" t="s">
        <v>1951</v>
      </c>
    </row>
    <row r="531" spans="1:8" ht="14.45" x14ac:dyDescent="0.3">
      <c r="A531" s="246" t="s">
        <v>1951</v>
      </c>
      <c r="B531" s="246">
        <v>2003</v>
      </c>
      <c r="C531" s="247" t="s">
        <v>1970</v>
      </c>
      <c r="D531" s="246" t="s">
        <v>4843</v>
      </c>
      <c r="E531" s="201" t="s">
        <v>1726</v>
      </c>
      <c r="F531" s="248">
        <f t="shared" si="8"/>
        <v>2003</v>
      </c>
      <c r="G531" s="248" t="s">
        <v>181</v>
      </c>
      <c r="H531" s="248" t="s">
        <v>1951</v>
      </c>
    </row>
    <row r="532" spans="1:8" ht="14.45" x14ac:dyDescent="0.3">
      <c r="A532" s="246" t="s">
        <v>1951</v>
      </c>
      <c r="B532" s="246">
        <v>2004</v>
      </c>
      <c r="C532" s="247" t="s">
        <v>1961</v>
      </c>
      <c r="D532" s="246" t="s">
        <v>4843</v>
      </c>
      <c r="E532" s="201" t="s">
        <v>1726</v>
      </c>
      <c r="F532" s="248">
        <f t="shared" si="8"/>
        <v>2004</v>
      </c>
      <c r="G532" s="248" t="s">
        <v>181</v>
      </c>
      <c r="H532" s="248" t="s">
        <v>1951</v>
      </c>
    </row>
    <row r="533" spans="1:8" ht="14.45" x14ac:dyDescent="0.3">
      <c r="A533" s="246" t="s">
        <v>1951</v>
      </c>
      <c r="B533" s="246">
        <v>2004</v>
      </c>
      <c r="C533" s="247" t="s">
        <v>1963</v>
      </c>
      <c r="D533" s="246" t="s">
        <v>4843</v>
      </c>
      <c r="E533" s="201" t="s">
        <v>1726</v>
      </c>
      <c r="F533" s="248">
        <f t="shared" si="8"/>
        <v>2004</v>
      </c>
      <c r="G533" s="248" t="s">
        <v>181</v>
      </c>
      <c r="H533" s="248" t="s">
        <v>1951</v>
      </c>
    </row>
    <row r="534" spans="1:8" ht="14.45" x14ac:dyDescent="0.3">
      <c r="A534" s="246" t="s">
        <v>1951</v>
      </c>
      <c r="B534" s="246">
        <v>2004</v>
      </c>
      <c r="C534" s="247" t="s">
        <v>1966</v>
      </c>
      <c r="D534" s="246" t="s">
        <v>4843</v>
      </c>
      <c r="E534" s="201" t="s">
        <v>1726</v>
      </c>
      <c r="F534" s="248">
        <f t="shared" si="8"/>
        <v>2004</v>
      </c>
      <c r="G534" s="248" t="s">
        <v>181</v>
      </c>
      <c r="H534" s="248" t="s">
        <v>1951</v>
      </c>
    </row>
    <row r="535" spans="1:8" ht="14.45" x14ac:dyDescent="0.3">
      <c r="A535" s="246" t="s">
        <v>1951</v>
      </c>
      <c r="B535" s="246">
        <v>2004</v>
      </c>
      <c r="C535" s="247" t="s">
        <v>1968</v>
      </c>
      <c r="D535" s="246" t="s">
        <v>4843</v>
      </c>
      <c r="E535" s="201" t="s">
        <v>1726</v>
      </c>
      <c r="F535" s="248">
        <f t="shared" si="8"/>
        <v>2004</v>
      </c>
      <c r="G535" s="248" t="s">
        <v>181</v>
      </c>
      <c r="H535" s="248" t="s">
        <v>1951</v>
      </c>
    </row>
    <row r="536" spans="1:8" ht="14.45" x14ac:dyDescent="0.3">
      <c r="A536" s="246" t="s">
        <v>1951</v>
      </c>
      <c r="B536" s="246">
        <v>2005</v>
      </c>
      <c r="C536" s="247" t="s">
        <v>1952</v>
      </c>
      <c r="D536" s="246" t="s">
        <v>4843</v>
      </c>
      <c r="E536" s="201" t="s">
        <v>1726</v>
      </c>
      <c r="F536" s="248">
        <f t="shared" si="8"/>
        <v>2005</v>
      </c>
      <c r="G536" s="248" t="s">
        <v>181</v>
      </c>
      <c r="H536" s="248" t="s">
        <v>1951</v>
      </c>
    </row>
    <row r="537" spans="1:8" ht="14.45" x14ac:dyDescent="0.3">
      <c r="A537" s="246" t="s">
        <v>1951</v>
      </c>
      <c r="B537" s="246">
        <v>2005</v>
      </c>
      <c r="C537" s="247" t="s">
        <v>1955</v>
      </c>
      <c r="D537" s="246" t="s">
        <v>4843</v>
      </c>
      <c r="E537" s="201" t="s">
        <v>1726</v>
      </c>
      <c r="F537" s="248">
        <f t="shared" si="8"/>
        <v>2005</v>
      </c>
      <c r="G537" s="248" t="s">
        <v>181</v>
      </c>
      <c r="H537" s="248" t="s">
        <v>1951</v>
      </c>
    </row>
    <row r="538" spans="1:8" ht="14.45" x14ac:dyDescent="0.3">
      <c r="A538" s="246" t="s">
        <v>1951</v>
      </c>
      <c r="B538" s="246">
        <v>2005</v>
      </c>
      <c r="C538" s="247" t="s">
        <v>1957</v>
      </c>
      <c r="D538" s="246" t="s">
        <v>4843</v>
      </c>
      <c r="E538" s="201" t="s">
        <v>1726</v>
      </c>
      <c r="F538" s="248">
        <f t="shared" si="8"/>
        <v>2005</v>
      </c>
      <c r="G538" s="248" t="s">
        <v>181</v>
      </c>
      <c r="H538" s="248" t="s">
        <v>1951</v>
      </c>
    </row>
    <row r="539" spans="1:8" ht="14.45" x14ac:dyDescent="0.3">
      <c r="A539" s="246" t="s">
        <v>1951</v>
      </c>
      <c r="B539" s="246">
        <v>2005</v>
      </c>
      <c r="C539" s="247" t="s">
        <v>1959</v>
      </c>
      <c r="D539" s="246" t="s">
        <v>4843</v>
      </c>
      <c r="E539" s="201" t="s">
        <v>1726</v>
      </c>
      <c r="F539" s="248">
        <f t="shared" si="8"/>
        <v>2005</v>
      </c>
      <c r="G539" s="248" t="s">
        <v>181</v>
      </c>
      <c r="H539" s="248" t="s">
        <v>1951</v>
      </c>
    </row>
    <row r="540" spans="1:8" ht="14.45" x14ac:dyDescent="0.3">
      <c r="A540" s="246" t="s">
        <v>1951</v>
      </c>
      <c r="B540" s="246">
        <v>2006</v>
      </c>
      <c r="C540" s="247" t="s">
        <v>3070</v>
      </c>
      <c r="D540" s="246" t="s">
        <v>4843</v>
      </c>
      <c r="E540" s="201" t="s">
        <v>1726</v>
      </c>
      <c r="F540" s="248">
        <f t="shared" si="8"/>
        <v>2006</v>
      </c>
      <c r="G540" s="248" t="s">
        <v>181</v>
      </c>
      <c r="H540" s="248" t="s">
        <v>1951</v>
      </c>
    </row>
    <row r="541" spans="1:8" ht="14.45" x14ac:dyDescent="0.3">
      <c r="A541" s="246" t="s">
        <v>1951</v>
      </c>
      <c r="B541" s="246">
        <v>2006</v>
      </c>
      <c r="C541" s="247" t="s">
        <v>3072</v>
      </c>
      <c r="D541" s="246" t="s">
        <v>4843</v>
      </c>
      <c r="E541" s="201" t="s">
        <v>1726</v>
      </c>
      <c r="F541" s="248">
        <f t="shared" si="8"/>
        <v>2006</v>
      </c>
      <c r="G541" s="248" t="s">
        <v>181</v>
      </c>
      <c r="H541" s="248" t="s">
        <v>1951</v>
      </c>
    </row>
    <row r="542" spans="1:8" ht="14.45" x14ac:dyDescent="0.3">
      <c r="A542" s="246" t="s">
        <v>1951</v>
      </c>
      <c r="B542" s="246">
        <v>2006</v>
      </c>
      <c r="C542" s="247" t="s">
        <v>3073</v>
      </c>
      <c r="D542" s="246" t="s">
        <v>4843</v>
      </c>
      <c r="E542" s="201" t="s">
        <v>1726</v>
      </c>
      <c r="F542" s="248">
        <f t="shared" si="8"/>
        <v>2006</v>
      </c>
      <c r="G542" s="248" t="s">
        <v>181</v>
      </c>
      <c r="H542" s="248" t="s">
        <v>1951</v>
      </c>
    </row>
    <row r="543" spans="1:8" ht="14.45" x14ac:dyDescent="0.3">
      <c r="A543" s="246" t="s">
        <v>1951</v>
      </c>
      <c r="B543" s="246">
        <v>2006</v>
      </c>
      <c r="C543" s="247" t="s">
        <v>3074</v>
      </c>
      <c r="D543" s="246" t="s">
        <v>4843</v>
      </c>
      <c r="E543" s="201" t="s">
        <v>1726</v>
      </c>
      <c r="F543" s="248">
        <f t="shared" si="8"/>
        <v>2006</v>
      </c>
      <c r="G543" s="248" t="s">
        <v>181</v>
      </c>
      <c r="H543" s="248" t="s">
        <v>1951</v>
      </c>
    </row>
    <row r="544" spans="1:8" ht="14.45" x14ac:dyDescent="0.3">
      <c r="A544" s="246" t="s">
        <v>1951</v>
      </c>
      <c r="B544" s="246">
        <v>2007</v>
      </c>
      <c r="C544" s="247" t="s">
        <v>3201</v>
      </c>
      <c r="D544" s="246" t="s">
        <v>4843</v>
      </c>
      <c r="E544" s="201" t="s">
        <v>1726</v>
      </c>
      <c r="F544" s="248">
        <f t="shared" si="8"/>
        <v>2007</v>
      </c>
      <c r="G544" s="248" t="s">
        <v>181</v>
      </c>
      <c r="H544" s="248" t="s">
        <v>1951</v>
      </c>
    </row>
    <row r="545" spans="1:8" ht="14.45" x14ac:dyDescent="0.3">
      <c r="A545" s="246" t="s">
        <v>1951</v>
      </c>
      <c r="B545" s="246">
        <v>2007</v>
      </c>
      <c r="C545" s="247" t="s">
        <v>0</v>
      </c>
      <c r="D545" s="246" t="s">
        <v>4843</v>
      </c>
      <c r="E545" s="201" t="s">
        <v>1726</v>
      </c>
      <c r="F545" s="248">
        <f t="shared" si="8"/>
        <v>2007</v>
      </c>
      <c r="G545" s="248" t="s">
        <v>181</v>
      </c>
      <c r="H545" s="248" t="s">
        <v>1951</v>
      </c>
    </row>
    <row r="546" spans="1:8" ht="14.45" x14ac:dyDescent="0.3">
      <c r="A546" s="246" t="s">
        <v>1951</v>
      </c>
      <c r="B546" s="246">
        <v>2008</v>
      </c>
      <c r="C546" s="247" t="s">
        <v>335</v>
      </c>
      <c r="D546" s="246" t="s">
        <v>4843</v>
      </c>
      <c r="E546" s="201" t="s">
        <v>1726</v>
      </c>
      <c r="F546" s="248">
        <f t="shared" si="8"/>
        <v>2008</v>
      </c>
      <c r="G546" s="248" t="s">
        <v>181</v>
      </c>
      <c r="H546" s="248" t="s">
        <v>1951</v>
      </c>
    </row>
    <row r="547" spans="1:8" ht="14.45" x14ac:dyDescent="0.3">
      <c r="A547" s="246" t="s">
        <v>1951</v>
      </c>
      <c r="B547" s="246">
        <v>2008</v>
      </c>
      <c r="C547" s="247" t="s">
        <v>337</v>
      </c>
      <c r="D547" s="246" t="s">
        <v>4843</v>
      </c>
      <c r="E547" s="201" t="s">
        <v>1726</v>
      </c>
      <c r="F547" s="248">
        <f t="shared" si="8"/>
        <v>2008</v>
      </c>
      <c r="G547" s="248" t="s">
        <v>181</v>
      </c>
      <c r="H547" s="248" t="s">
        <v>1951</v>
      </c>
    </row>
    <row r="548" spans="1:8" ht="14.45" x14ac:dyDescent="0.3">
      <c r="A548" s="246" t="s">
        <v>1951</v>
      </c>
      <c r="B548" s="246">
        <v>2009</v>
      </c>
      <c r="C548" s="247" t="s">
        <v>4251</v>
      </c>
      <c r="D548" s="246" t="s">
        <v>4843</v>
      </c>
      <c r="E548" s="201" t="s">
        <v>1726</v>
      </c>
      <c r="F548" s="248">
        <f t="shared" si="8"/>
        <v>2009</v>
      </c>
      <c r="G548" s="248" t="s">
        <v>181</v>
      </c>
      <c r="H548" s="248" t="s">
        <v>1951</v>
      </c>
    </row>
    <row r="549" spans="1:8" ht="14.45" x14ac:dyDescent="0.3">
      <c r="A549" s="246" t="s">
        <v>1951</v>
      </c>
      <c r="B549" s="246">
        <v>2009</v>
      </c>
      <c r="C549" s="247" t="s">
        <v>4249</v>
      </c>
      <c r="D549" s="246" t="s">
        <v>4843</v>
      </c>
      <c r="E549" s="201" t="s">
        <v>1726</v>
      </c>
      <c r="F549" s="248">
        <f t="shared" si="8"/>
        <v>2009</v>
      </c>
      <c r="G549" s="248" t="s">
        <v>181</v>
      </c>
      <c r="H549" s="248" t="s">
        <v>1951</v>
      </c>
    </row>
    <row r="550" spans="1:8" ht="14.45" x14ac:dyDescent="0.3">
      <c r="A550" s="246" t="s">
        <v>1951</v>
      </c>
      <c r="B550" s="246">
        <v>2010</v>
      </c>
      <c r="C550" s="247" t="s">
        <v>4354</v>
      </c>
      <c r="D550" s="246" t="s">
        <v>4843</v>
      </c>
      <c r="E550" s="201" t="s">
        <v>1726</v>
      </c>
      <c r="F550" s="248">
        <f t="shared" si="8"/>
        <v>2010</v>
      </c>
      <c r="G550" s="248" t="s">
        <v>181</v>
      </c>
      <c r="H550" s="248" t="s">
        <v>1951</v>
      </c>
    </row>
    <row r="551" spans="1:8" ht="14.45" x14ac:dyDescent="0.3">
      <c r="A551" s="246" t="s">
        <v>1951</v>
      </c>
      <c r="B551" s="246">
        <v>2010</v>
      </c>
      <c r="C551" s="247" t="s">
        <v>4260</v>
      </c>
      <c r="D551" s="246" t="s">
        <v>4843</v>
      </c>
      <c r="E551" s="201" t="s">
        <v>1726</v>
      </c>
      <c r="F551" s="248">
        <f t="shared" si="8"/>
        <v>2010</v>
      </c>
      <c r="G551" s="248" t="s">
        <v>181</v>
      </c>
      <c r="H551" s="248" t="s">
        <v>1951</v>
      </c>
    </row>
    <row r="552" spans="1:8" ht="14.45" x14ac:dyDescent="0.3">
      <c r="A552" s="246" t="s">
        <v>1951</v>
      </c>
      <c r="B552" s="246">
        <v>2010</v>
      </c>
      <c r="C552" s="247" t="s">
        <v>4258</v>
      </c>
      <c r="D552" s="246" t="s">
        <v>4843</v>
      </c>
      <c r="E552" s="201" t="s">
        <v>1726</v>
      </c>
      <c r="F552" s="248">
        <f t="shared" si="8"/>
        <v>2010</v>
      </c>
      <c r="G552" s="248" t="s">
        <v>181</v>
      </c>
      <c r="H552" s="248" t="s">
        <v>1951</v>
      </c>
    </row>
    <row r="553" spans="1:8" ht="14.45" x14ac:dyDescent="0.3">
      <c r="A553" s="246" t="s">
        <v>1951</v>
      </c>
      <c r="B553" s="246">
        <v>2010</v>
      </c>
      <c r="C553" s="247" t="s">
        <v>4261</v>
      </c>
      <c r="D553" s="246" t="s">
        <v>4843</v>
      </c>
      <c r="E553" s="201" t="s">
        <v>1726</v>
      </c>
      <c r="F553" s="248">
        <f t="shared" si="8"/>
        <v>2010</v>
      </c>
      <c r="G553" s="248" t="s">
        <v>181</v>
      </c>
      <c r="H553" s="248" t="s">
        <v>1951</v>
      </c>
    </row>
    <row r="554" spans="1:8" ht="14.45" x14ac:dyDescent="0.3">
      <c r="A554" s="246" t="s">
        <v>1951</v>
      </c>
      <c r="B554" s="246">
        <v>2011</v>
      </c>
      <c r="C554" s="247" t="s">
        <v>4217</v>
      </c>
      <c r="D554" s="246" t="s">
        <v>4843</v>
      </c>
      <c r="E554" s="201" t="s">
        <v>1726</v>
      </c>
      <c r="F554" s="248">
        <f t="shared" si="8"/>
        <v>2011</v>
      </c>
      <c r="G554" s="248" t="s">
        <v>181</v>
      </c>
      <c r="H554" s="248" t="s">
        <v>1951</v>
      </c>
    </row>
    <row r="555" spans="1:8" ht="14.45" x14ac:dyDescent="0.3">
      <c r="A555" s="246" t="s">
        <v>1951</v>
      </c>
      <c r="B555" s="246">
        <v>2011</v>
      </c>
      <c r="C555" s="247" t="s">
        <v>4372</v>
      </c>
      <c r="D555" s="246" t="s">
        <v>4843</v>
      </c>
      <c r="E555" s="201" t="s">
        <v>1726</v>
      </c>
      <c r="F555" s="248">
        <f t="shared" si="8"/>
        <v>2011</v>
      </c>
      <c r="G555" s="248" t="s">
        <v>181</v>
      </c>
      <c r="H555" s="248" t="s">
        <v>1951</v>
      </c>
    </row>
    <row r="556" spans="1:8" ht="14.45" x14ac:dyDescent="0.3">
      <c r="A556" s="246" t="s">
        <v>1951</v>
      </c>
      <c r="B556" s="246">
        <v>2011</v>
      </c>
      <c r="C556" s="247" t="s">
        <v>4370</v>
      </c>
      <c r="D556" s="246" t="s">
        <v>4843</v>
      </c>
      <c r="E556" s="201" t="s">
        <v>1726</v>
      </c>
      <c r="F556" s="248">
        <f t="shared" si="8"/>
        <v>2011</v>
      </c>
      <c r="G556" s="248" t="s">
        <v>181</v>
      </c>
      <c r="H556" s="248" t="s">
        <v>1951</v>
      </c>
    </row>
    <row r="557" spans="1:8" ht="14.45" x14ac:dyDescent="0.3">
      <c r="A557" s="246" t="s">
        <v>1951</v>
      </c>
      <c r="B557" s="246">
        <v>2011</v>
      </c>
      <c r="C557" s="247" t="s">
        <v>4210</v>
      </c>
      <c r="D557" s="246" t="s">
        <v>4843</v>
      </c>
      <c r="E557" s="201" t="s">
        <v>1726</v>
      </c>
      <c r="F557" s="248">
        <f t="shared" si="8"/>
        <v>2011</v>
      </c>
      <c r="G557" s="248" t="s">
        <v>181</v>
      </c>
      <c r="H557" s="248" t="s">
        <v>1951</v>
      </c>
    </row>
    <row r="558" spans="1:8" ht="14.45" x14ac:dyDescent="0.3">
      <c r="A558" s="246" t="s">
        <v>1951</v>
      </c>
      <c r="B558" s="246">
        <v>2012</v>
      </c>
      <c r="C558" s="247" t="s">
        <v>4812</v>
      </c>
      <c r="D558" s="246" t="s">
        <v>4843</v>
      </c>
      <c r="E558" s="201" t="s">
        <v>1726</v>
      </c>
      <c r="F558" s="248">
        <f t="shared" si="8"/>
        <v>2012</v>
      </c>
      <c r="G558" s="248" t="s">
        <v>181</v>
      </c>
      <c r="H558" s="248" t="s">
        <v>1951</v>
      </c>
    </row>
    <row r="559" spans="1:8" ht="14.45" x14ac:dyDescent="0.3">
      <c r="A559" s="246" t="s">
        <v>1951</v>
      </c>
      <c r="B559" s="246">
        <v>2012</v>
      </c>
      <c r="C559" s="247" t="s">
        <v>4810</v>
      </c>
      <c r="D559" s="246" t="s">
        <v>4843</v>
      </c>
      <c r="E559" s="201" t="s">
        <v>1726</v>
      </c>
      <c r="F559" s="248">
        <f t="shared" si="8"/>
        <v>2012</v>
      </c>
      <c r="G559" s="248" t="s">
        <v>181</v>
      </c>
      <c r="H559" s="248" t="s">
        <v>1951</v>
      </c>
    </row>
    <row r="560" spans="1:8" ht="14.45" x14ac:dyDescent="0.3">
      <c r="A560" s="246" t="s">
        <v>1951</v>
      </c>
      <c r="B560" s="246">
        <v>2012</v>
      </c>
      <c r="C560" s="247" t="s">
        <v>4806</v>
      </c>
      <c r="D560" s="246" t="s">
        <v>4843</v>
      </c>
      <c r="E560" s="201" t="s">
        <v>1726</v>
      </c>
      <c r="F560" s="248">
        <f t="shared" si="8"/>
        <v>2012</v>
      </c>
      <c r="G560" s="248" t="s">
        <v>181</v>
      </c>
      <c r="H560" s="248" t="s">
        <v>1951</v>
      </c>
    </row>
    <row r="561" spans="1:8" ht="14.45" x14ac:dyDescent="0.3">
      <c r="A561" s="246" t="s">
        <v>1951</v>
      </c>
      <c r="B561" s="246">
        <v>2012</v>
      </c>
      <c r="C561" s="247" t="s">
        <v>4809</v>
      </c>
      <c r="D561" s="246" t="s">
        <v>4843</v>
      </c>
      <c r="E561" s="201" t="s">
        <v>1726</v>
      </c>
      <c r="F561" s="248">
        <f t="shared" si="8"/>
        <v>2012</v>
      </c>
      <c r="G561" s="248" t="s">
        <v>181</v>
      </c>
      <c r="H561" s="248" t="s">
        <v>1951</v>
      </c>
    </row>
    <row r="562" spans="1:8" ht="13.15" x14ac:dyDescent="0.25">
      <c r="A562" s="127" t="s">
        <v>1951</v>
      </c>
      <c r="B562" s="127">
        <v>2013</v>
      </c>
      <c r="C562" s="241" t="s">
        <v>5102</v>
      </c>
      <c r="D562" s="75">
        <v>5000</v>
      </c>
      <c r="E562" s="201" t="s">
        <v>1726</v>
      </c>
      <c r="F562" s="248">
        <f t="shared" si="8"/>
        <v>2013</v>
      </c>
      <c r="G562" s="248" t="s">
        <v>181</v>
      </c>
      <c r="H562" s="248" t="s">
        <v>1951</v>
      </c>
    </row>
    <row r="563" spans="1:8" ht="13.15" x14ac:dyDescent="0.25">
      <c r="A563" s="127" t="s">
        <v>1951</v>
      </c>
      <c r="B563" s="127">
        <v>2013</v>
      </c>
      <c r="C563" s="127" t="s">
        <v>5103</v>
      </c>
      <c r="D563" s="75">
        <v>5000</v>
      </c>
      <c r="E563" s="201" t="s">
        <v>1726</v>
      </c>
      <c r="F563" s="248">
        <f t="shared" si="8"/>
        <v>2013</v>
      </c>
      <c r="G563" s="248" t="s">
        <v>181</v>
      </c>
      <c r="H563" s="248" t="s">
        <v>1951</v>
      </c>
    </row>
    <row r="564" spans="1:8" ht="13.15" x14ac:dyDescent="0.25">
      <c r="A564" s="127" t="s">
        <v>1951</v>
      </c>
      <c r="B564" s="127">
        <v>2013</v>
      </c>
      <c r="C564" s="127" t="s">
        <v>5128</v>
      </c>
      <c r="D564" s="75">
        <v>5000</v>
      </c>
      <c r="E564" s="201" t="s">
        <v>1726</v>
      </c>
      <c r="F564" s="248">
        <f t="shared" si="8"/>
        <v>2013</v>
      </c>
      <c r="G564" s="248" t="s">
        <v>181</v>
      </c>
      <c r="H564" s="248" t="s">
        <v>1951</v>
      </c>
    </row>
    <row r="565" spans="1:8" ht="13.15" x14ac:dyDescent="0.25">
      <c r="A565" s="127" t="s">
        <v>1951</v>
      </c>
      <c r="B565" s="127">
        <v>2013</v>
      </c>
      <c r="C565" s="127" t="s">
        <v>5129</v>
      </c>
      <c r="D565" s="75">
        <v>5000</v>
      </c>
      <c r="E565" s="201" t="s">
        <v>1726</v>
      </c>
      <c r="F565" s="248">
        <f t="shared" si="8"/>
        <v>2013</v>
      </c>
      <c r="G565" s="248" t="s">
        <v>181</v>
      </c>
      <c r="H565" s="248" t="s">
        <v>1951</v>
      </c>
    </row>
    <row r="566" spans="1:8" ht="14.45" x14ac:dyDescent="0.3">
      <c r="A566" s="246" t="s">
        <v>195</v>
      </c>
      <c r="B566" s="246">
        <v>1977</v>
      </c>
      <c r="C566" s="247" t="s">
        <v>3784</v>
      </c>
      <c r="D566" s="246" t="s">
        <v>4843</v>
      </c>
      <c r="E566" s="201" t="s">
        <v>1726</v>
      </c>
      <c r="F566" s="248">
        <f t="shared" si="8"/>
        <v>1977</v>
      </c>
      <c r="G566" s="248" t="s">
        <v>181</v>
      </c>
      <c r="H566" s="248" t="s">
        <v>195</v>
      </c>
    </row>
    <row r="567" spans="1:8" ht="14.45" x14ac:dyDescent="0.3">
      <c r="A567" s="246" t="s">
        <v>195</v>
      </c>
      <c r="B567" s="246">
        <v>1977</v>
      </c>
      <c r="C567" s="247" t="s">
        <v>3783</v>
      </c>
      <c r="D567" s="246" t="s">
        <v>4843</v>
      </c>
      <c r="E567" s="201" t="s">
        <v>1726</v>
      </c>
      <c r="F567" s="248">
        <f t="shared" si="8"/>
        <v>1977</v>
      </c>
      <c r="G567" s="248" t="s">
        <v>181</v>
      </c>
      <c r="H567" s="248" t="s">
        <v>195</v>
      </c>
    </row>
    <row r="568" spans="1:8" ht="14.45" x14ac:dyDescent="0.3">
      <c r="A568" s="246" t="s">
        <v>195</v>
      </c>
      <c r="B568" s="246">
        <v>1978</v>
      </c>
      <c r="C568" s="247" t="s">
        <v>339</v>
      </c>
      <c r="D568" s="246" t="s">
        <v>4843</v>
      </c>
      <c r="E568" s="201" t="s">
        <v>1726</v>
      </c>
      <c r="F568" s="248">
        <f t="shared" si="8"/>
        <v>1978</v>
      </c>
      <c r="G568" s="248" t="s">
        <v>181</v>
      </c>
      <c r="H568" s="248" t="s">
        <v>195</v>
      </c>
    </row>
    <row r="569" spans="1:8" ht="14.45" x14ac:dyDescent="0.3">
      <c r="A569" s="246" t="s">
        <v>195</v>
      </c>
      <c r="B569" s="246">
        <v>1978</v>
      </c>
      <c r="C569" s="247" t="s">
        <v>340</v>
      </c>
      <c r="D569" s="246" t="s">
        <v>4843</v>
      </c>
      <c r="E569" s="201" t="s">
        <v>1726</v>
      </c>
      <c r="F569" s="248">
        <f t="shared" si="8"/>
        <v>1978</v>
      </c>
      <c r="G569" s="248" t="s">
        <v>181</v>
      </c>
      <c r="H569" s="248" t="s">
        <v>195</v>
      </c>
    </row>
    <row r="570" spans="1:8" ht="14.45" x14ac:dyDescent="0.3">
      <c r="A570" s="246" t="s">
        <v>2034</v>
      </c>
      <c r="B570" s="246">
        <v>1979</v>
      </c>
      <c r="C570" s="247" t="s">
        <v>5324</v>
      </c>
      <c r="D570" s="246" t="s">
        <v>4843</v>
      </c>
      <c r="E570" s="201" t="s">
        <v>1726</v>
      </c>
      <c r="F570" s="248">
        <f t="shared" si="8"/>
        <v>1979</v>
      </c>
      <c r="G570" s="248" t="s">
        <v>181</v>
      </c>
      <c r="H570" s="248" t="s">
        <v>2034</v>
      </c>
    </row>
    <row r="571" spans="1:8" ht="14.45" x14ac:dyDescent="0.3">
      <c r="A571" s="246" t="s">
        <v>2034</v>
      </c>
      <c r="B571" s="246">
        <v>1979</v>
      </c>
      <c r="C571" s="247" t="s">
        <v>5325</v>
      </c>
      <c r="D571" s="246" t="s">
        <v>4843</v>
      </c>
      <c r="E571" s="201" t="s">
        <v>1726</v>
      </c>
      <c r="F571" s="248">
        <f t="shared" si="8"/>
        <v>1979</v>
      </c>
      <c r="G571" s="248" t="s">
        <v>181</v>
      </c>
      <c r="H571" s="248" t="s">
        <v>2034</v>
      </c>
    </row>
    <row r="572" spans="1:8" ht="14.45" x14ac:dyDescent="0.3">
      <c r="A572" s="246" t="s">
        <v>2034</v>
      </c>
      <c r="B572" s="246">
        <v>1980</v>
      </c>
      <c r="C572" s="247" t="s">
        <v>5326</v>
      </c>
      <c r="D572" s="246" t="s">
        <v>4843</v>
      </c>
      <c r="E572" s="201" t="s">
        <v>1726</v>
      </c>
      <c r="F572" s="248">
        <f t="shared" si="8"/>
        <v>1980</v>
      </c>
      <c r="G572" s="248" t="s">
        <v>181</v>
      </c>
      <c r="H572" s="248" t="s">
        <v>2034</v>
      </c>
    </row>
    <row r="573" spans="1:8" ht="14.45" x14ac:dyDescent="0.3">
      <c r="A573" s="246" t="s">
        <v>2034</v>
      </c>
      <c r="B573" s="246">
        <v>1981</v>
      </c>
      <c r="C573" s="247" t="s">
        <v>5327</v>
      </c>
      <c r="D573" s="246" t="s">
        <v>4843</v>
      </c>
      <c r="E573" s="201" t="s">
        <v>1726</v>
      </c>
      <c r="F573" s="248">
        <f t="shared" si="8"/>
        <v>1981</v>
      </c>
      <c r="G573" s="248" t="s">
        <v>181</v>
      </c>
      <c r="H573" s="248" t="s">
        <v>2034</v>
      </c>
    </row>
    <row r="574" spans="1:8" ht="14.45" x14ac:dyDescent="0.3">
      <c r="A574" s="246" t="s">
        <v>2034</v>
      </c>
      <c r="B574" s="246">
        <v>1982</v>
      </c>
      <c r="C574" s="247" t="s">
        <v>5328</v>
      </c>
      <c r="D574" s="246" t="s">
        <v>4843</v>
      </c>
      <c r="E574" s="201" t="s">
        <v>1726</v>
      </c>
      <c r="F574" s="248">
        <f t="shared" si="8"/>
        <v>1982</v>
      </c>
      <c r="G574" s="248" t="s">
        <v>181</v>
      </c>
      <c r="H574" s="248" t="s">
        <v>2034</v>
      </c>
    </row>
    <row r="575" spans="1:8" ht="14.45" x14ac:dyDescent="0.3">
      <c r="A575" s="246" t="s">
        <v>2034</v>
      </c>
      <c r="B575" s="246">
        <v>1983</v>
      </c>
      <c r="C575" s="247" t="s">
        <v>5329</v>
      </c>
      <c r="D575" s="246" t="s">
        <v>4843</v>
      </c>
      <c r="E575" s="201" t="s">
        <v>1726</v>
      </c>
      <c r="F575" s="248">
        <f t="shared" si="8"/>
        <v>1983</v>
      </c>
      <c r="G575" s="248" t="s">
        <v>181</v>
      </c>
      <c r="H575" s="248" t="s">
        <v>2034</v>
      </c>
    </row>
    <row r="576" spans="1:8" ht="14.45" x14ac:dyDescent="0.3">
      <c r="A576" s="246" t="s">
        <v>2034</v>
      </c>
      <c r="B576" s="246">
        <v>1985</v>
      </c>
      <c r="C576" s="247" t="s">
        <v>2146</v>
      </c>
      <c r="D576" s="246" t="s">
        <v>4843</v>
      </c>
      <c r="E576" s="201" t="s">
        <v>1726</v>
      </c>
      <c r="F576" s="248">
        <f t="shared" si="8"/>
        <v>1985</v>
      </c>
      <c r="G576" s="248" t="s">
        <v>181</v>
      </c>
      <c r="H576" s="248" t="s">
        <v>2034</v>
      </c>
    </row>
    <row r="577" spans="1:8" ht="14.45" x14ac:dyDescent="0.3">
      <c r="A577" s="246" t="s">
        <v>2034</v>
      </c>
      <c r="B577" s="246">
        <v>1985</v>
      </c>
      <c r="C577" s="247" t="s">
        <v>2147</v>
      </c>
      <c r="D577" s="246" t="s">
        <v>4843</v>
      </c>
      <c r="E577" s="201" t="s">
        <v>1726</v>
      </c>
      <c r="F577" s="248">
        <f t="shared" si="8"/>
        <v>1985</v>
      </c>
      <c r="G577" s="248" t="s">
        <v>181</v>
      </c>
      <c r="H577" s="248" t="s">
        <v>2034</v>
      </c>
    </row>
    <row r="578" spans="1:8" ht="14.45" x14ac:dyDescent="0.3">
      <c r="A578" s="246" t="s">
        <v>2034</v>
      </c>
      <c r="B578" s="246">
        <v>1985</v>
      </c>
      <c r="C578" s="247" t="s">
        <v>2148</v>
      </c>
      <c r="D578" s="246" t="s">
        <v>4843</v>
      </c>
      <c r="E578" s="201" t="s">
        <v>1726</v>
      </c>
      <c r="F578" s="248">
        <f t="shared" si="8"/>
        <v>1985</v>
      </c>
      <c r="G578" s="248" t="s">
        <v>181</v>
      </c>
      <c r="H578" s="248" t="s">
        <v>2034</v>
      </c>
    </row>
    <row r="579" spans="1:8" ht="14.45" x14ac:dyDescent="0.3">
      <c r="A579" s="246" t="s">
        <v>2034</v>
      </c>
      <c r="B579" s="246">
        <v>1987</v>
      </c>
      <c r="C579" s="247" t="s">
        <v>2140</v>
      </c>
      <c r="D579" s="246" t="s">
        <v>4843</v>
      </c>
      <c r="E579" s="201" t="s">
        <v>1726</v>
      </c>
      <c r="F579" s="248">
        <f t="shared" si="8"/>
        <v>1987</v>
      </c>
      <c r="G579" s="248" t="s">
        <v>181</v>
      </c>
      <c r="H579" s="248" t="s">
        <v>2034</v>
      </c>
    </row>
    <row r="580" spans="1:8" ht="14.45" x14ac:dyDescent="0.3">
      <c r="A580" s="246" t="s">
        <v>2034</v>
      </c>
      <c r="B580" s="246">
        <v>1987</v>
      </c>
      <c r="C580" s="247" t="s">
        <v>2141</v>
      </c>
      <c r="D580" s="246" t="s">
        <v>4843</v>
      </c>
      <c r="E580" s="201" t="s">
        <v>1726</v>
      </c>
      <c r="F580" s="248">
        <f t="shared" si="8"/>
        <v>1987</v>
      </c>
      <c r="G580" s="248" t="s">
        <v>181</v>
      </c>
      <c r="H580" s="248" t="s">
        <v>2034</v>
      </c>
    </row>
    <row r="581" spans="1:8" ht="14.45" x14ac:dyDescent="0.3">
      <c r="A581" s="246" t="s">
        <v>2034</v>
      </c>
      <c r="B581" s="246">
        <v>1987</v>
      </c>
      <c r="C581" s="247" t="s">
        <v>2142</v>
      </c>
      <c r="D581" s="246" t="s">
        <v>4843</v>
      </c>
      <c r="E581" s="201" t="s">
        <v>1726</v>
      </c>
      <c r="F581" s="248">
        <f t="shared" si="8"/>
        <v>1987</v>
      </c>
      <c r="G581" s="248" t="s">
        <v>181</v>
      </c>
      <c r="H581" s="248" t="s">
        <v>2034</v>
      </c>
    </row>
    <row r="582" spans="1:8" ht="14.45" x14ac:dyDescent="0.3">
      <c r="A582" s="246" t="s">
        <v>2034</v>
      </c>
      <c r="B582" s="246">
        <v>1987</v>
      </c>
      <c r="C582" s="247" t="s">
        <v>2143</v>
      </c>
      <c r="D582" s="246" t="s">
        <v>4843</v>
      </c>
      <c r="E582" s="201" t="s">
        <v>1726</v>
      </c>
      <c r="F582" s="248">
        <f t="shared" si="8"/>
        <v>1987</v>
      </c>
      <c r="G582" s="248" t="s">
        <v>181</v>
      </c>
      <c r="H582" s="248" t="s">
        <v>2034</v>
      </c>
    </row>
    <row r="583" spans="1:8" ht="14.45" x14ac:dyDescent="0.3">
      <c r="A583" s="246" t="s">
        <v>2034</v>
      </c>
      <c r="B583" s="246">
        <v>1987</v>
      </c>
      <c r="C583" s="247" t="s">
        <v>2144</v>
      </c>
      <c r="D583" s="246" t="s">
        <v>4843</v>
      </c>
      <c r="E583" s="201" t="s">
        <v>1726</v>
      </c>
      <c r="F583" s="248">
        <f t="shared" si="8"/>
        <v>1987</v>
      </c>
      <c r="G583" s="248" t="s">
        <v>181</v>
      </c>
      <c r="H583" s="248" t="s">
        <v>2034</v>
      </c>
    </row>
    <row r="584" spans="1:8" ht="14.45" x14ac:dyDescent="0.3">
      <c r="A584" s="246" t="s">
        <v>2034</v>
      </c>
      <c r="B584" s="246">
        <v>1987</v>
      </c>
      <c r="C584" s="247" t="s">
        <v>2145</v>
      </c>
      <c r="D584" s="246" t="s">
        <v>4843</v>
      </c>
      <c r="E584" s="201" t="s">
        <v>1726</v>
      </c>
      <c r="F584" s="248">
        <f t="shared" ref="F584:F647" si="9">+B584</f>
        <v>1987</v>
      </c>
      <c r="G584" s="248" t="s">
        <v>181</v>
      </c>
      <c r="H584" s="248" t="s">
        <v>2034</v>
      </c>
    </row>
    <row r="585" spans="1:8" ht="14.45" x14ac:dyDescent="0.3">
      <c r="A585" s="246" t="s">
        <v>2034</v>
      </c>
      <c r="B585" s="246">
        <v>1988</v>
      </c>
      <c r="C585" s="247" t="s">
        <v>2132</v>
      </c>
      <c r="D585" s="246" t="s">
        <v>4843</v>
      </c>
      <c r="E585" s="201" t="s">
        <v>1726</v>
      </c>
      <c r="F585" s="248">
        <f t="shared" si="9"/>
        <v>1988</v>
      </c>
      <c r="G585" s="248" t="s">
        <v>181</v>
      </c>
      <c r="H585" s="248" t="s">
        <v>2034</v>
      </c>
    </row>
    <row r="586" spans="1:8" ht="14.45" x14ac:dyDescent="0.3">
      <c r="A586" s="246" t="s">
        <v>2034</v>
      </c>
      <c r="B586" s="246">
        <v>1988</v>
      </c>
      <c r="C586" s="247" t="s">
        <v>2133</v>
      </c>
      <c r="D586" s="246" t="s">
        <v>4843</v>
      </c>
      <c r="E586" s="201" t="s">
        <v>1726</v>
      </c>
      <c r="F586" s="248">
        <f t="shared" si="9"/>
        <v>1988</v>
      </c>
      <c r="G586" s="248" t="s">
        <v>181</v>
      </c>
      <c r="H586" s="248" t="s">
        <v>2034</v>
      </c>
    </row>
    <row r="587" spans="1:8" ht="14.45" x14ac:dyDescent="0.3">
      <c r="A587" s="246" t="s">
        <v>2034</v>
      </c>
      <c r="B587" s="246">
        <v>1988</v>
      </c>
      <c r="C587" s="247" t="s">
        <v>2134</v>
      </c>
      <c r="D587" s="246" t="s">
        <v>4843</v>
      </c>
      <c r="E587" s="201" t="s">
        <v>1726</v>
      </c>
      <c r="F587" s="248">
        <f t="shared" si="9"/>
        <v>1988</v>
      </c>
      <c r="G587" s="248" t="s">
        <v>181</v>
      </c>
      <c r="H587" s="248" t="s">
        <v>2034</v>
      </c>
    </row>
    <row r="588" spans="1:8" ht="14.45" x14ac:dyDescent="0.3">
      <c r="A588" s="246" t="s">
        <v>2034</v>
      </c>
      <c r="B588" s="246">
        <v>1988</v>
      </c>
      <c r="C588" s="247" t="s">
        <v>2135</v>
      </c>
      <c r="D588" s="246" t="s">
        <v>4843</v>
      </c>
      <c r="E588" s="201" t="s">
        <v>1726</v>
      </c>
      <c r="F588" s="248">
        <f t="shared" si="9"/>
        <v>1988</v>
      </c>
      <c r="G588" s="248" t="s">
        <v>181</v>
      </c>
      <c r="H588" s="248" t="s">
        <v>2034</v>
      </c>
    </row>
    <row r="589" spans="1:8" ht="14.45" x14ac:dyDescent="0.3">
      <c r="A589" s="246" t="s">
        <v>2034</v>
      </c>
      <c r="B589" s="246">
        <v>1988</v>
      </c>
      <c r="C589" s="247" t="s">
        <v>2136</v>
      </c>
      <c r="D589" s="246" t="s">
        <v>4843</v>
      </c>
      <c r="E589" s="201" t="s">
        <v>1726</v>
      </c>
      <c r="F589" s="248">
        <f t="shared" si="9"/>
        <v>1988</v>
      </c>
      <c r="G589" s="248" t="s">
        <v>181</v>
      </c>
      <c r="H589" s="248" t="s">
        <v>2034</v>
      </c>
    </row>
    <row r="590" spans="1:8" ht="14.45" x14ac:dyDescent="0.3">
      <c r="A590" s="246" t="s">
        <v>2034</v>
      </c>
      <c r="B590" s="246">
        <v>1988</v>
      </c>
      <c r="C590" s="247" t="s">
        <v>2137</v>
      </c>
      <c r="D590" s="246" t="s">
        <v>4843</v>
      </c>
      <c r="E590" s="201" t="s">
        <v>1726</v>
      </c>
      <c r="F590" s="248">
        <f t="shared" si="9"/>
        <v>1988</v>
      </c>
      <c r="G590" s="248" t="s">
        <v>181</v>
      </c>
      <c r="H590" s="248" t="s">
        <v>2034</v>
      </c>
    </row>
    <row r="591" spans="1:8" ht="14.45" x14ac:dyDescent="0.3">
      <c r="A591" s="246" t="s">
        <v>2034</v>
      </c>
      <c r="B591" s="246">
        <v>1988</v>
      </c>
      <c r="C591" s="247" t="s">
        <v>2138</v>
      </c>
      <c r="D591" s="246" t="s">
        <v>4843</v>
      </c>
      <c r="E591" s="201" t="s">
        <v>1726</v>
      </c>
      <c r="F591" s="248">
        <f t="shared" si="9"/>
        <v>1988</v>
      </c>
      <c r="G591" s="248" t="s">
        <v>181</v>
      </c>
      <c r="H591" s="248" t="s">
        <v>2034</v>
      </c>
    </row>
    <row r="592" spans="1:8" ht="14.45" x14ac:dyDescent="0.3">
      <c r="A592" s="246" t="s">
        <v>2034</v>
      </c>
      <c r="B592" s="246">
        <v>1988</v>
      </c>
      <c r="C592" s="247" t="s">
        <v>2139</v>
      </c>
      <c r="D592" s="246" t="s">
        <v>4843</v>
      </c>
      <c r="E592" s="201" t="s">
        <v>1726</v>
      </c>
      <c r="F592" s="248">
        <f t="shared" si="9"/>
        <v>1988</v>
      </c>
      <c r="G592" s="248" t="s">
        <v>181</v>
      </c>
      <c r="H592" s="248" t="s">
        <v>2034</v>
      </c>
    </row>
    <row r="593" spans="1:8" ht="14.45" x14ac:dyDescent="0.3">
      <c r="A593" s="246" t="s">
        <v>2034</v>
      </c>
      <c r="B593" s="246">
        <v>1989</v>
      </c>
      <c r="C593" s="247" t="s">
        <v>2124</v>
      </c>
      <c r="D593" s="246" t="s">
        <v>4843</v>
      </c>
      <c r="E593" s="201" t="s">
        <v>1726</v>
      </c>
      <c r="F593" s="248">
        <f t="shared" si="9"/>
        <v>1989</v>
      </c>
      <c r="G593" s="248" t="s">
        <v>181</v>
      </c>
      <c r="H593" s="248" t="s">
        <v>2034</v>
      </c>
    </row>
    <row r="594" spans="1:8" ht="14.45" x14ac:dyDescent="0.3">
      <c r="A594" s="246" t="s">
        <v>2034</v>
      </c>
      <c r="B594" s="246">
        <v>1989</v>
      </c>
      <c r="C594" s="247" t="s">
        <v>2125</v>
      </c>
      <c r="D594" s="246" t="s">
        <v>4843</v>
      </c>
      <c r="E594" s="201" t="s">
        <v>1726</v>
      </c>
      <c r="F594" s="248">
        <f t="shared" si="9"/>
        <v>1989</v>
      </c>
      <c r="G594" s="248" t="s">
        <v>181</v>
      </c>
      <c r="H594" s="248" t="s">
        <v>2034</v>
      </c>
    </row>
    <row r="595" spans="1:8" ht="14.45" x14ac:dyDescent="0.3">
      <c r="A595" s="246" t="s">
        <v>2034</v>
      </c>
      <c r="B595" s="246">
        <v>1989</v>
      </c>
      <c r="C595" s="247" t="s">
        <v>2126</v>
      </c>
      <c r="D595" s="246" t="s">
        <v>4843</v>
      </c>
      <c r="E595" s="201" t="s">
        <v>1726</v>
      </c>
      <c r="F595" s="248">
        <f t="shared" si="9"/>
        <v>1989</v>
      </c>
      <c r="G595" s="248" t="s">
        <v>181</v>
      </c>
      <c r="H595" s="248" t="s">
        <v>2034</v>
      </c>
    </row>
    <row r="596" spans="1:8" ht="14.45" x14ac:dyDescent="0.3">
      <c r="A596" s="246" t="s">
        <v>2034</v>
      </c>
      <c r="B596" s="246">
        <v>1989</v>
      </c>
      <c r="C596" s="247" t="s">
        <v>2127</v>
      </c>
      <c r="D596" s="246" t="s">
        <v>4843</v>
      </c>
      <c r="E596" s="201" t="s">
        <v>1726</v>
      </c>
      <c r="F596" s="248">
        <f t="shared" si="9"/>
        <v>1989</v>
      </c>
      <c r="G596" s="248" t="s">
        <v>181</v>
      </c>
      <c r="H596" s="248" t="s">
        <v>2034</v>
      </c>
    </row>
    <row r="597" spans="1:8" ht="14.45" x14ac:dyDescent="0.3">
      <c r="A597" s="246" t="s">
        <v>2034</v>
      </c>
      <c r="B597" s="246">
        <v>1989</v>
      </c>
      <c r="C597" s="247" t="s">
        <v>2128</v>
      </c>
      <c r="D597" s="246" t="s">
        <v>4843</v>
      </c>
      <c r="E597" s="201" t="s">
        <v>1726</v>
      </c>
      <c r="F597" s="248">
        <f t="shared" si="9"/>
        <v>1989</v>
      </c>
      <c r="G597" s="248" t="s">
        <v>181</v>
      </c>
      <c r="H597" s="248" t="s">
        <v>2034</v>
      </c>
    </row>
    <row r="598" spans="1:8" ht="14.45" x14ac:dyDescent="0.3">
      <c r="A598" s="246" t="s">
        <v>2034</v>
      </c>
      <c r="B598" s="246">
        <v>1989</v>
      </c>
      <c r="C598" s="247" t="s">
        <v>2129</v>
      </c>
      <c r="D598" s="246" t="s">
        <v>4843</v>
      </c>
      <c r="E598" s="201" t="s">
        <v>1726</v>
      </c>
      <c r="F598" s="248">
        <f t="shared" si="9"/>
        <v>1989</v>
      </c>
      <c r="G598" s="248" t="s">
        <v>181</v>
      </c>
      <c r="H598" s="248" t="s">
        <v>2034</v>
      </c>
    </row>
    <row r="599" spans="1:8" ht="14.45" x14ac:dyDescent="0.3">
      <c r="A599" s="246" t="s">
        <v>2034</v>
      </c>
      <c r="B599" s="246">
        <v>1989</v>
      </c>
      <c r="C599" s="247" t="s">
        <v>2130</v>
      </c>
      <c r="D599" s="246" t="s">
        <v>4843</v>
      </c>
      <c r="E599" s="201" t="s">
        <v>1726</v>
      </c>
      <c r="F599" s="248">
        <f t="shared" si="9"/>
        <v>1989</v>
      </c>
      <c r="G599" s="248" t="s">
        <v>181</v>
      </c>
      <c r="H599" s="248" t="s">
        <v>2034</v>
      </c>
    </row>
    <row r="600" spans="1:8" ht="14.45" x14ac:dyDescent="0.3">
      <c r="A600" s="246" t="s">
        <v>2034</v>
      </c>
      <c r="B600" s="246">
        <v>1989</v>
      </c>
      <c r="C600" s="247" t="s">
        <v>2131</v>
      </c>
      <c r="D600" s="246" t="s">
        <v>4843</v>
      </c>
      <c r="E600" s="201" t="s">
        <v>1726</v>
      </c>
      <c r="F600" s="248">
        <f t="shared" si="9"/>
        <v>1989</v>
      </c>
      <c r="G600" s="248" t="s">
        <v>181</v>
      </c>
      <c r="H600" s="248" t="s">
        <v>2034</v>
      </c>
    </row>
    <row r="601" spans="1:8" ht="14.45" x14ac:dyDescent="0.3">
      <c r="A601" s="246" t="s">
        <v>2034</v>
      </c>
      <c r="B601" s="246">
        <v>1990</v>
      </c>
      <c r="C601" s="247" t="s">
        <v>2118</v>
      </c>
      <c r="D601" s="246" t="s">
        <v>4843</v>
      </c>
      <c r="E601" s="201" t="s">
        <v>1726</v>
      </c>
      <c r="F601" s="248">
        <f t="shared" si="9"/>
        <v>1990</v>
      </c>
      <c r="G601" s="248" t="s">
        <v>181</v>
      </c>
      <c r="H601" s="248" t="s">
        <v>2034</v>
      </c>
    </row>
    <row r="602" spans="1:8" ht="14.45" x14ac:dyDescent="0.3">
      <c r="A602" s="246" t="s">
        <v>2034</v>
      </c>
      <c r="B602" s="246">
        <v>1990</v>
      </c>
      <c r="C602" s="247" t="s">
        <v>2119</v>
      </c>
      <c r="D602" s="246" t="s">
        <v>4843</v>
      </c>
      <c r="E602" s="201" t="s">
        <v>1726</v>
      </c>
      <c r="F602" s="248">
        <f t="shared" si="9"/>
        <v>1990</v>
      </c>
      <c r="G602" s="248" t="s">
        <v>181</v>
      </c>
      <c r="H602" s="248" t="s">
        <v>2034</v>
      </c>
    </row>
    <row r="603" spans="1:8" ht="14.45" x14ac:dyDescent="0.3">
      <c r="A603" s="246" t="s">
        <v>2034</v>
      </c>
      <c r="B603" s="246">
        <v>1990</v>
      </c>
      <c r="C603" s="247" t="s">
        <v>2120</v>
      </c>
      <c r="D603" s="246" t="s">
        <v>4843</v>
      </c>
      <c r="E603" s="201" t="s">
        <v>1726</v>
      </c>
      <c r="F603" s="248">
        <f t="shared" si="9"/>
        <v>1990</v>
      </c>
      <c r="G603" s="248" t="s">
        <v>181</v>
      </c>
      <c r="H603" s="248" t="s">
        <v>2034</v>
      </c>
    </row>
    <row r="604" spans="1:8" ht="14.45" x14ac:dyDescent="0.3">
      <c r="A604" s="246" t="s">
        <v>2034</v>
      </c>
      <c r="B604" s="246">
        <v>1990</v>
      </c>
      <c r="C604" s="247" t="s">
        <v>2121</v>
      </c>
      <c r="D604" s="246" t="s">
        <v>4843</v>
      </c>
      <c r="E604" s="201" t="s">
        <v>1726</v>
      </c>
      <c r="F604" s="248">
        <f t="shared" si="9"/>
        <v>1990</v>
      </c>
      <c r="G604" s="248" t="s">
        <v>181</v>
      </c>
      <c r="H604" s="248" t="s">
        <v>2034</v>
      </c>
    </row>
    <row r="605" spans="1:8" ht="14.45" x14ac:dyDescent="0.3">
      <c r="A605" s="246" t="s">
        <v>2034</v>
      </c>
      <c r="B605" s="246">
        <v>1990</v>
      </c>
      <c r="C605" s="247" t="s">
        <v>2122</v>
      </c>
      <c r="D605" s="246" t="s">
        <v>4843</v>
      </c>
      <c r="E605" s="201" t="s">
        <v>1726</v>
      </c>
      <c r="F605" s="248">
        <f t="shared" si="9"/>
        <v>1990</v>
      </c>
      <c r="G605" s="248" t="s">
        <v>181</v>
      </c>
      <c r="H605" s="248" t="s">
        <v>2034</v>
      </c>
    </row>
    <row r="606" spans="1:8" ht="14.45" x14ac:dyDescent="0.3">
      <c r="A606" s="246" t="s">
        <v>2034</v>
      </c>
      <c r="B606" s="246">
        <v>1990</v>
      </c>
      <c r="C606" s="247" t="s">
        <v>2123</v>
      </c>
      <c r="D606" s="246" t="s">
        <v>4843</v>
      </c>
      <c r="E606" s="201" t="s">
        <v>1726</v>
      </c>
      <c r="F606" s="248">
        <f t="shared" si="9"/>
        <v>1990</v>
      </c>
      <c r="G606" s="248" t="s">
        <v>181</v>
      </c>
      <c r="H606" s="248" t="s">
        <v>2034</v>
      </c>
    </row>
    <row r="607" spans="1:8" ht="14.45" x14ac:dyDescent="0.3">
      <c r="A607" s="246" t="s">
        <v>2034</v>
      </c>
      <c r="B607" s="246">
        <v>1991</v>
      </c>
      <c r="C607" s="247" t="s">
        <v>2114</v>
      </c>
      <c r="D607" s="246" t="s">
        <v>4843</v>
      </c>
      <c r="E607" s="201" t="s">
        <v>1726</v>
      </c>
      <c r="F607" s="248">
        <f t="shared" si="9"/>
        <v>1991</v>
      </c>
      <c r="G607" s="248" t="s">
        <v>181</v>
      </c>
      <c r="H607" s="248" t="s">
        <v>2034</v>
      </c>
    </row>
    <row r="608" spans="1:8" ht="14.45" x14ac:dyDescent="0.3">
      <c r="A608" s="246" t="s">
        <v>2034</v>
      </c>
      <c r="B608" s="246">
        <v>1991</v>
      </c>
      <c r="C608" s="247" t="s">
        <v>2115</v>
      </c>
      <c r="D608" s="246" t="s">
        <v>4843</v>
      </c>
      <c r="E608" s="201" t="s">
        <v>1726</v>
      </c>
      <c r="F608" s="248">
        <f t="shared" si="9"/>
        <v>1991</v>
      </c>
      <c r="G608" s="248" t="s">
        <v>181</v>
      </c>
      <c r="H608" s="248" t="s">
        <v>2034</v>
      </c>
    </row>
    <row r="609" spans="1:8" ht="14.45" x14ac:dyDescent="0.3">
      <c r="A609" s="246" t="s">
        <v>2034</v>
      </c>
      <c r="B609" s="246">
        <v>1991</v>
      </c>
      <c r="C609" s="247" t="s">
        <v>2116</v>
      </c>
      <c r="D609" s="246" t="s">
        <v>4843</v>
      </c>
      <c r="E609" s="201" t="s">
        <v>1726</v>
      </c>
      <c r="F609" s="248">
        <f t="shared" si="9"/>
        <v>1991</v>
      </c>
      <c r="G609" s="248" t="s">
        <v>181</v>
      </c>
      <c r="H609" s="248" t="s">
        <v>2034</v>
      </c>
    </row>
    <row r="610" spans="1:8" ht="14.45" x14ac:dyDescent="0.3">
      <c r="A610" s="246" t="s">
        <v>2034</v>
      </c>
      <c r="B610" s="246">
        <v>1991</v>
      </c>
      <c r="C610" s="247" t="s">
        <v>2117</v>
      </c>
      <c r="D610" s="246" t="s">
        <v>4843</v>
      </c>
      <c r="E610" s="201" t="s">
        <v>1726</v>
      </c>
      <c r="F610" s="248">
        <f t="shared" si="9"/>
        <v>1991</v>
      </c>
      <c r="G610" s="248" t="s">
        <v>181</v>
      </c>
      <c r="H610" s="248" t="s">
        <v>2034</v>
      </c>
    </row>
    <row r="611" spans="1:8" ht="14.45" x14ac:dyDescent="0.3">
      <c r="A611" s="246" t="s">
        <v>2034</v>
      </c>
      <c r="B611" s="246">
        <v>1992</v>
      </c>
      <c r="C611" s="247" t="s">
        <v>2110</v>
      </c>
      <c r="D611" s="246" t="s">
        <v>4843</v>
      </c>
      <c r="E611" s="201" t="s">
        <v>1726</v>
      </c>
      <c r="F611" s="248">
        <f t="shared" si="9"/>
        <v>1992</v>
      </c>
      <c r="G611" s="248" t="s">
        <v>181</v>
      </c>
      <c r="H611" s="248" t="s">
        <v>2034</v>
      </c>
    </row>
    <row r="612" spans="1:8" ht="14.45" x14ac:dyDescent="0.3">
      <c r="A612" s="246" t="s">
        <v>2034</v>
      </c>
      <c r="B612" s="246">
        <v>1992</v>
      </c>
      <c r="C612" s="247" t="s">
        <v>2111</v>
      </c>
      <c r="D612" s="246" t="s">
        <v>4843</v>
      </c>
      <c r="E612" s="201" t="s">
        <v>1726</v>
      </c>
      <c r="F612" s="248">
        <f t="shared" si="9"/>
        <v>1992</v>
      </c>
      <c r="G612" s="248" t="s">
        <v>181</v>
      </c>
      <c r="H612" s="248" t="s">
        <v>2034</v>
      </c>
    </row>
    <row r="613" spans="1:8" ht="14.45" x14ac:dyDescent="0.3">
      <c r="A613" s="246" t="s">
        <v>2034</v>
      </c>
      <c r="B613" s="246">
        <v>1992</v>
      </c>
      <c r="C613" s="247" t="s">
        <v>2112</v>
      </c>
      <c r="D613" s="246" t="s">
        <v>4843</v>
      </c>
      <c r="E613" s="201" t="s">
        <v>1726</v>
      </c>
      <c r="F613" s="248">
        <f t="shared" si="9"/>
        <v>1992</v>
      </c>
      <c r="G613" s="248" t="s">
        <v>181</v>
      </c>
      <c r="H613" s="248" t="s">
        <v>2034</v>
      </c>
    </row>
    <row r="614" spans="1:8" ht="14.45" x14ac:dyDescent="0.3">
      <c r="A614" s="246" t="s">
        <v>2034</v>
      </c>
      <c r="B614" s="246">
        <v>1992</v>
      </c>
      <c r="C614" s="247" t="s">
        <v>2113</v>
      </c>
      <c r="D614" s="246" t="s">
        <v>4843</v>
      </c>
      <c r="E614" s="201" t="s">
        <v>1726</v>
      </c>
      <c r="F614" s="248">
        <f t="shared" si="9"/>
        <v>1992</v>
      </c>
      <c r="G614" s="248" t="s">
        <v>181</v>
      </c>
      <c r="H614" s="248" t="s">
        <v>2034</v>
      </c>
    </row>
    <row r="615" spans="1:8" ht="14.45" x14ac:dyDescent="0.3">
      <c r="A615" s="246" t="s">
        <v>2034</v>
      </c>
      <c r="B615" s="246">
        <v>1993</v>
      </c>
      <c r="C615" s="247" t="s">
        <v>2107</v>
      </c>
      <c r="D615" s="246" t="s">
        <v>4843</v>
      </c>
      <c r="E615" s="201" t="s">
        <v>1726</v>
      </c>
      <c r="F615" s="248">
        <f t="shared" si="9"/>
        <v>1993</v>
      </c>
      <c r="G615" s="248" t="s">
        <v>181</v>
      </c>
      <c r="H615" s="248" t="s">
        <v>2034</v>
      </c>
    </row>
    <row r="616" spans="1:8" ht="14.45" x14ac:dyDescent="0.3">
      <c r="A616" s="246" t="s">
        <v>2034</v>
      </c>
      <c r="B616" s="246">
        <v>1993</v>
      </c>
      <c r="C616" s="247" t="s">
        <v>2108</v>
      </c>
      <c r="D616" s="246" t="s">
        <v>4843</v>
      </c>
      <c r="E616" s="201" t="s">
        <v>1726</v>
      </c>
      <c r="F616" s="248">
        <f t="shared" si="9"/>
        <v>1993</v>
      </c>
      <c r="G616" s="248" t="s">
        <v>181</v>
      </c>
      <c r="H616" s="248" t="s">
        <v>2034</v>
      </c>
    </row>
    <row r="617" spans="1:8" ht="14.45" x14ac:dyDescent="0.3">
      <c r="A617" s="246" t="s">
        <v>2034</v>
      </c>
      <c r="B617" s="246">
        <v>1993</v>
      </c>
      <c r="C617" s="247" t="s">
        <v>2109</v>
      </c>
      <c r="D617" s="246" t="s">
        <v>4843</v>
      </c>
      <c r="E617" s="201" t="s">
        <v>1726</v>
      </c>
      <c r="F617" s="248">
        <f t="shared" si="9"/>
        <v>1993</v>
      </c>
      <c r="G617" s="248" t="s">
        <v>181</v>
      </c>
      <c r="H617" s="248" t="s">
        <v>2034</v>
      </c>
    </row>
    <row r="618" spans="1:8" ht="14.45" x14ac:dyDescent="0.3">
      <c r="A618" s="246" t="s">
        <v>2034</v>
      </c>
      <c r="B618" s="246">
        <v>1994</v>
      </c>
      <c r="C618" s="247" t="s">
        <v>2104</v>
      </c>
      <c r="D618" s="246" t="s">
        <v>4843</v>
      </c>
      <c r="E618" s="201" t="s">
        <v>1726</v>
      </c>
      <c r="F618" s="248">
        <f t="shared" si="9"/>
        <v>1994</v>
      </c>
      <c r="G618" s="248" t="s">
        <v>181</v>
      </c>
      <c r="H618" s="248" t="s">
        <v>2034</v>
      </c>
    </row>
    <row r="619" spans="1:8" ht="14.45" x14ac:dyDescent="0.3">
      <c r="A619" s="246" t="s">
        <v>2034</v>
      </c>
      <c r="B619" s="246">
        <v>1994</v>
      </c>
      <c r="C619" s="247" t="s">
        <v>2105</v>
      </c>
      <c r="D619" s="246" t="s">
        <v>4843</v>
      </c>
      <c r="E619" s="201" t="s">
        <v>1726</v>
      </c>
      <c r="F619" s="248">
        <f t="shared" si="9"/>
        <v>1994</v>
      </c>
      <c r="G619" s="248" t="s">
        <v>181</v>
      </c>
      <c r="H619" s="248" t="s">
        <v>2034</v>
      </c>
    </row>
    <row r="620" spans="1:8" ht="14.45" x14ac:dyDescent="0.3">
      <c r="A620" s="246" t="s">
        <v>2034</v>
      </c>
      <c r="B620" s="246">
        <v>1994</v>
      </c>
      <c r="C620" s="247" t="s">
        <v>2106</v>
      </c>
      <c r="D620" s="246" t="s">
        <v>4843</v>
      </c>
      <c r="E620" s="201" t="s">
        <v>1726</v>
      </c>
      <c r="F620" s="248">
        <f t="shared" si="9"/>
        <v>1994</v>
      </c>
      <c r="G620" s="248" t="s">
        <v>181</v>
      </c>
      <c r="H620" s="248" t="s">
        <v>2034</v>
      </c>
    </row>
    <row r="621" spans="1:8" ht="14.45" x14ac:dyDescent="0.3">
      <c r="A621" s="246" t="s">
        <v>2034</v>
      </c>
      <c r="B621" s="246">
        <v>1995</v>
      </c>
      <c r="C621" s="247" t="s">
        <v>2098</v>
      </c>
      <c r="D621" s="246" t="s">
        <v>4843</v>
      </c>
      <c r="E621" s="201" t="s">
        <v>1726</v>
      </c>
      <c r="F621" s="248">
        <f t="shared" si="9"/>
        <v>1995</v>
      </c>
      <c r="G621" s="248" t="s">
        <v>181</v>
      </c>
      <c r="H621" s="248" t="s">
        <v>2034</v>
      </c>
    </row>
    <row r="622" spans="1:8" ht="14.45" x14ac:dyDescent="0.3">
      <c r="A622" s="246" t="s">
        <v>2034</v>
      </c>
      <c r="B622" s="246">
        <v>1995</v>
      </c>
      <c r="C622" s="247" t="s">
        <v>2099</v>
      </c>
      <c r="D622" s="246" t="s">
        <v>4843</v>
      </c>
      <c r="E622" s="201" t="s">
        <v>1726</v>
      </c>
      <c r="F622" s="248">
        <f t="shared" si="9"/>
        <v>1995</v>
      </c>
      <c r="G622" s="248" t="s">
        <v>181</v>
      </c>
      <c r="H622" s="248" t="s">
        <v>2034</v>
      </c>
    </row>
    <row r="623" spans="1:8" ht="14.45" x14ac:dyDescent="0.3">
      <c r="A623" s="246" t="s">
        <v>2034</v>
      </c>
      <c r="B623" s="246">
        <v>1995</v>
      </c>
      <c r="C623" s="247" t="s">
        <v>2100</v>
      </c>
      <c r="D623" s="246" t="s">
        <v>4843</v>
      </c>
      <c r="E623" s="201" t="s">
        <v>1726</v>
      </c>
      <c r="F623" s="248">
        <f t="shared" si="9"/>
        <v>1995</v>
      </c>
      <c r="G623" s="248" t="s">
        <v>181</v>
      </c>
      <c r="H623" s="248" t="s">
        <v>2034</v>
      </c>
    </row>
    <row r="624" spans="1:8" ht="14.45" x14ac:dyDescent="0.3">
      <c r="A624" s="246" t="s">
        <v>2034</v>
      </c>
      <c r="B624" s="246">
        <v>1995</v>
      </c>
      <c r="C624" s="247" t="s">
        <v>2101</v>
      </c>
      <c r="D624" s="246" t="s">
        <v>4843</v>
      </c>
      <c r="E624" s="201" t="s">
        <v>1726</v>
      </c>
      <c r="F624" s="248">
        <f t="shared" si="9"/>
        <v>1995</v>
      </c>
      <c r="G624" s="248" t="s">
        <v>181</v>
      </c>
      <c r="H624" s="248" t="s">
        <v>2034</v>
      </c>
    </row>
    <row r="625" spans="1:8" ht="14.45" x14ac:dyDescent="0.3">
      <c r="A625" s="246" t="s">
        <v>2034</v>
      </c>
      <c r="B625" s="246">
        <v>1995</v>
      </c>
      <c r="C625" s="247" t="s">
        <v>2102</v>
      </c>
      <c r="D625" s="246" t="s">
        <v>4843</v>
      </c>
      <c r="E625" s="201" t="s">
        <v>1726</v>
      </c>
      <c r="F625" s="248">
        <f t="shared" si="9"/>
        <v>1995</v>
      </c>
      <c r="G625" s="248" t="s">
        <v>181</v>
      </c>
      <c r="H625" s="248" t="s">
        <v>2034</v>
      </c>
    </row>
    <row r="626" spans="1:8" ht="14.45" x14ac:dyDescent="0.3">
      <c r="A626" s="246" t="s">
        <v>2034</v>
      </c>
      <c r="B626" s="246">
        <v>1995</v>
      </c>
      <c r="C626" s="247" t="s">
        <v>2103</v>
      </c>
      <c r="D626" s="246" t="s">
        <v>4843</v>
      </c>
      <c r="E626" s="201" t="s">
        <v>1726</v>
      </c>
      <c r="F626" s="248">
        <f t="shared" si="9"/>
        <v>1995</v>
      </c>
      <c r="G626" s="248" t="s">
        <v>181</v>
      </c>
      <c r="H626" s="248" t="s">
        <v>2034</v>
      </c>
    </row>
    <row r="627" spans="1:8" ht="14.45" x14ac:dyDescent="0.3">
      <c r="A627" s="246" t="s">
        <v>2034</v>
      </c>
      <c r="B627" s="246">
        <v>1996</v>
      </c>
      <c r="C627" s="247" t="s">
        <v>2092</v>
      </c>
      <c r="D627" s="246" t="s">
        <v>4843</v>
      </c>
      <c r="E627" s="201" t="s">
        <v>1726</v>
      </c>
      <c r="F627" s="248">
        <f t="shared" si="9"/>
        <v>1996</v>
      </c>
      <c r="G627" s="248" t="s">
        <v>181</v>
      </c>
      <c r="H627" s="248" t="s">
        <v>2034</v>
      </c>
    </row>
    <row r="628" spans="1:8" ht="14.45" x14ac:dyDescent="0.3">
      <c r="A628" s="246" t="s">
        <v>2034</v>
      </c>
      <c r="B628" s="246">
        <v>1996</v>
      </c>
      <c r="C628" s="247" t="s">
        <v>2093</v>
      </c>
      <c r="D628" s="246" t="s">
        <v>4843</v>
      </c>
      <c r="E628" s="201" t="s">
        <v>1726</v>
      </c>
      <c r="F628" s="248">
        <f t="shared" si="9"/>
        <v>1996</v>
      </c>
      <c r="G628" s="248" t="s">
        <v>181</v>
      </c>
      <c r="H628" s="248" t="s">
        <v>2034</v>
      </c>
    </row>
    <row r="629" spans="1:8" ht="14.45" x14ac:dyDescent="0.3">
      <c r="A629" s="246" t="s">
        <v>2034</v>
      </c>
      <c r="B629" s="246">
        <v>1996</v>
      </c>
      <c r="C629" s="247" t="s">
        <v>2094</v>
      </c>
      <c r="D629" s="246" t="s">
        <v>4843</v>
      </c>
      <c r="E629" s="201" t="s">
        <v>1726</v>
      </c>
      <c r="F629" s="248">
        <f t="shared" si="9"/>
        <v>1996</v>
      </c>
      <c r="G629" s="248" t="s">
        <v>181</v>
      </c>
      <c r="H629" s="248" t="s">
        <v>2034</v>
      </c>
    </row>
    <row r="630" spans="1:8" ht="14.45" x14ac:dyDescent="0.3">
      <c r="A630" s="246" t="s">
        <v>2034</v>
      </c>
      <c r="B630" s="246">
        <v>1996</v>
      </c>
      <c r="C630" s="247" t="s">
        <v>2095</v>
      </c>
      <c r="D630" s="246" t="s">
        <v>4843</v>
      </c>
      <c r="E630" s="201" t="s">
        <v>1726</v>
      </c>
      <c r="F630" s="248">
        <f t="shared" si="9"/>
        <v>1996</v>
      </c>
      <c r="G630" s="248" t="s">
        <v>181</v>
      </c>
      <c r="H630" s="248" t="s">
        <v>2034</v>
      </c>
    </row>
    <row r="631" spans="1:8" ht="14.45" x14ac:dyDescent="0.3">
      <c r="A631" s="246" t="s">
        <v>2034</v>
      </c>
      <c r="B631" s="246">
        <v>1996</v>
      </c>
      <c r="C631" s="247" t="s">
        <v>2096</v>
      </c>
      <c r="D631" s="246" t="s">
        <v>4843</v>
      </c>
      <c r="E631" s="201" t="s">
        <v>1726</v>
      </c>
      <c r="F631" s="248">
        <f t="shared" si="9"/>
        <v>1996</v>
      </c>
      <c r="G631" s="248" t="s">
        <v>181</v>
      </c>
      <c r="H631" s="248" t="s">
        <v>2034</v>
      </c>
    </row>
    <row r="632" spans="1:8" ht="14.45" x14ac:dyDescent="0.3">
      <c r="A632" s="246" t="s">
        <v>2034</v>
      </c>
      <c r="B632" s="246">
        <v>1996</v>
      </c>
      <c r="C632" s="247" t="s">
        <v>2097</v>
      </c>
      <c r="D632" s="246" t="s">
        <v>4843</v>
      </c>
      <c r="E632" s="201" t="s">
        <v>1726</v>
      </c>
      <c r="F632" s="248">
        <f t="shared" si="9"/>
        <v>1996</v>
      </c>
      <c r="G632" s="248" t="s">
        <v>181</v>
      </c>
      <c r="H632" s="248" t="s">
        <v>2034</v>
      </c>
    </row>
    <row r="633" spans="1:8" ht="14.45" x14ac:dyDescent="0.3">
      <c r="A633" s="246" t="s">
        <v>2034</v>
      </c>
      <c r="B633" s="246">
        <v>1997</v>
      </c>
      <c r="C633" s="247" t="s">
        <v>2084</v>
      </c>
      <c r="D633" s="246" t="s">
        <v>4843</v>
      </c>
      <c r="E633" s="201" t="s">
        <v>1726</v>
      </c>
      <c r="F633" s="248">
        <f t="shared" si="9"/>
        <v>1997</v>
      </c>
      <c r="G633" s="248" t="s">
        <v>181</v>
      </c>
      <c r="H633" s="248" t="s">
        <v>2034</v>
      </c>
    </row>
    <row r="634" spans="1:8" ht="14.45" x14ac:dyDescent="0.3">
      <c r="A634" s="246" t="s">
        <v>2034</v>
      </c>
      <c r="B634" s="246">
        <v>1997</v>
      </c>
      <c r="C634" s="247" t="s">
        <v>2085</v>
      </c>
      <c r="D634" s="246" t="s">
        <v>4843</v>
      </c>
      <c r="E634" s="201" t="s">
        <v>1726</v>
      </c>
      <c r="F634" s="248">
        <f t="shared" si="9"/>
        <v>1997</v>
      </c>
      <c r="G634" s="248" t="s">
        <v>181</v>
      </c>
      <c r="H634" s="248" t="s">
        <v>2034</v>
      </c>
    </row>
    <row r="635" spans="1:8" ht="14.45" x14ac:dyDescent="0.3">
      <c r="A635" s="246" t="s">
        <v>2034</v>
      </c>
      <c r="B635" s="246">
        <v>1997</v>
      </c>
      <c r="C635" s="247" t="s">
        <v>2086</v>
      </c>
      <c r="D635" s="246" t="s">
        <v>4843</v>
      </c>
      <c r="E635" s="201" t="s">
        <v>1726</v>
      </c>
      <c r="F635" s="248">
        <f t="shared" si="9"/>
        <v>1997</v>
      </c>
      <c r="G635" s="248" t="s">
        <v>181</v>
      </c>
      <c r="H635" s="248" t="s">
        <v>2034</v>
      </c>
    </row>
    <row r="636" spans="1:8" ht="14.45" x14ac:dyDescent="0.3">
      <c r="A636" s="246" t="s">
        <v>2034</v>
      </c>
      <c r="B636" s="246">
        <v>1997</v>
      </c>
      <c r="C636" s="247" t="s">
        <v>2087</v>
      </c>
      <c r="D636" s="246" t="s">
        <v>4843</v>
      </c>
      <c r="E636" s="201" t="s">
        <v>1726</v>
      </c>
      <c r="F636" s="248">
        <f t="shared" si="9"/>
        <v>1997</v>
      </c>
      <c r="G636" s="248" t="s">
        <v>181</v>
      </c>
      <c r="H636" s="248" t="s">
        <v>2034</v>
      </c>
    </row>
    <row r="637" spans="1:8" ht="14.45" x14ac:dyDescent="0.3">
      <c r="A637" s="246" t="s">
        <v>2034</v>
      </c>
      <c r="B637" s="246">
        <v>1997</v>
      </c>
      <c r="C637" s="247" t="s">
        <v>2088</v>
      </c>
      <c r="D637" s="246" t="s">
        <v>4843</v>
      </c>
      <c r="E637" s="201" t="s">
        <v>1726</v>
      </c>
      <c r="F637" s="248">
        <f t="shared" si="9"/>
        <v>1997</v>
      </c>
      <c r="G637" s="248" t="s">
        <v>181</v>
      </c>
      <c r="H637" s="248" t="s">
        <v>2034</v>
      </c>
    </row>
    <row r="638" spans="1:8" ht="14.45" x14ac:dyDescent="0.3">
      <c r="A638" s="246" t="s">
        <v>2034</v>
      </c>
      <c r="B638" s="246">
        <v>1997</v>
      </c>
      <c r="C638" s="247" t="s">
        <v>2089</v>
      </c>
      <c r="D638" s="246" t="s">
        <v>4843</v>
      </c>
      <c r="E638" s="201" t="s">
        <v>1726</v>
      </c>
      <c r="F638" s="248">
        <f t="shared" si="9"/>
        <v>1997</v>
      </c>
      <c r="G638" s="248" t="s">
        <v>181</v>
      </c>
      <c r="H638" s="248" t="s">
        <v>2034</v>
      </c>
    </row>
    <row r="639" spans="1:8" ht="14.45" x14ac:dyDescent="0.3">
      <c r="A639" s="246" t="s">
        <v>2034</v>
      </c>
      <c r="B639" s="246">
        <v>1997</v>
      </c>
      <c r="C639" s="247" t="s">
        <v>2090</v>
      </c>
      <c r="D639" s="246" t="s">
        <v>4843</v>
      </c>
      <c r="E639" s="201" t="s">
        <v>1726</v>
      </c>
      <c r="F639" s="248">
        <f t="shared" si="9"/>
        <v>1997</v>
      </c>
      <c r="G639" s="248" t="s">
        <v>181</v>
      </c>
      <c r="H639" s="248" t="s">
        <v>2034</v>
      </c>
    </row>
    <row r="640" spans="1:8" ht="14.45" x14ac:dyDescent="0.3">
      <c r="A640" s="246" t="s">
        <v>2034</v>
      </c>
      <c r="B640" s="246">
        <v>1997</v>
      </c>
      <c r="C640" s="247" t="s">
        <v>2091</v>
      </c>
      <c r="D640" s="246" t="s">
        <v>4843</v>
      </c>
      <c r="E640" s="201" t="s">
        <v>1726</v>
      </c>
      <c r="F640" s="248">
        <f t="shared" si="9"/>
        <v>1997</v>
      </c>
      <c r="G640" s="248" t="s">
        <v>181</v>
      </c>
      <c r="H640" s="248" t="s">
        <v>2034</v>
      </c>
    </row>
    <row r="641" spans="1:8" ht="14.45" x14ac:dyDescent="0.3">
      <c r="A641" s="246" t="s">
        <v>2034</v>
      </c>
      <c r="B641" s="246">
        <v>1998</v>
      </c>
      <c r="C641" s="247" t="s">
        <v>2078</v>
      </c>
      <c r="D641" s="246" t="s">
        <v>4843</v>
      </c>
      <c r="E641" s="201" t="s">
        <v>1726</v>
      </c>
      <c r="F641" s="248">
        <f t="shared" si="9"/>
        <v>1998</v>
      </c>
      <c r="G641" s="248" t="s">
        <v>181</v>
      </c>
      <c r="H641" s="248" t="s">
        <v>2034</v>
      </c>
    </row>
    <row r="642" spans="1:8" ht="14.45" x14ac:dyDescent="0.3">
      <c r="A642" s="246" t="s">
        <v>2034</v>
      </c>
      <c r="B642" s="246">
        <v>1998</v>
      </c>
      <c r="C642" s="247" t="s">
        <v>2079</v>
      </c>
      <c r="D642" s="246" t="s">
        <v>4843</v>
      </c>
      <c r="E642" s="201" t="s">
        <v>1726</v>
      </c>
      <c r="F642" s="248">
        <f t="shared" si="9"/>
        <v>1998</v>
      </c>
      <c r="G642" s="248" t="s">
        <v>181</v>
      </c>
      <c r="H642" s="248" t="s">
        <v>2034</v>
      </c>
    </row>
    <row r="643" spans="1:8" ht="14.45" x14ac:dyDescent="0.3">
      <c r="A643" s="246" t="s">
        <v>2034</v>
      </c>
      <c r="B643" s="246">
        <v>1998</v>
      </c>
      <c r="C643" s="247" t="s">
        <v>2080</v>
      </c>
      <c r="D643" s="246" t="s">
        <v>4843</v>
      </c>
      <c r="E643" s="201" t="s">
        <v>1726</v>
      </c>
      <c r="F643" s="248">
        <f t="shared" si="9"/>
        <v>1998</v>
      </c>
      <c r="G643" s="248" t="s">
        <v>181</v>
      </c>
      <c r="H643" s="248" t="s">
        <v>2034</v>
      </c>
    </row>
    <row r="644" spans="1:8" ht="14.45" x14ac:dyDescent="0.3">
      <c r="A644" s="246" t="s">
        <v>2034</v>
      </c>
      <c r="B644" s="246">
        <v>1998</v>
      </c>
      <c r="C644" s="247" t="s">
        <v>2081</v>
      </c>
      <c r="D644" s="246" t="s">
        <v>4843</v>
      </c>
      <c r="E644" s="201" t="s">
        <v>1726</v>
      </c>
      <c r="F644" s="248">
        <f t="shared" si="9"/>
        <v>1998</v>
      </c>
      <c r="G644" s="248" t="s">
        <v>181</v>
      </c>
      <c r="H644" s="248" t="s">
        <v>2034</v>
      </c>
    </row>
    <row r="645" spans="1:8" ht="14.45" x14ac:dyDescent="0.3">
      <c r="A645" s="246" t="s">
        <v>2034</v>
      </c>
      <c r="B645" s="246">
        <v>1998</v>
      </c>
      <c r="C645" s="247" t="s">
        <v>2082</v>
      </c>
      <c r="D645" s="246" t="s">
        <v>4843</v>
      </c>
      <c r="E645" s="201" t="s">
        <v>1726</v>
      </c>
      <c r="F645" s="248">
        <f t="shared" si="9"/>
        <v>1998</v>
      </c>
      <c r="G645" s="248" t="s">
        <v>181</v>
      </c>
      <c r="H645" s="248" t="s">
        <v>2034</v>
      </c>
    </row>
    <row r="646" spans="1:8" ht="14.45" x14ac:dyDescent="0.3">
      <c r="A646" s="246" t="s">
        <v>2034</v>
      </c>
      <c r="B646" s="246">
        <v>1998</v>
      </c>
      <c r="C646" s="247" t="s">
        <v>2083</v>
      </c>
      <c r="D646" s="246" t="s">
        <v>4843</v>
      </c>
      <c r="E646" s="201" t="s">
        <v>1726</v>
      </c>
      <c r="F646" s="248">
        <f t="shared" si="9"/>
        <v>1998</v>
      </c>
      <c r="G646" s="248" t="s">
        <v>181</v>
      </c>
      <c r="H646" s="248" t="s">
        <v>2034</v>
      </c>
    </row>
    <row r="647" spans="1:8" ht="14.45" x14ac:dyDescent="0.3">
      <c r="A647" s="246" t="s">
        <v>2034</v>
      </c>
      <c r="B647" s="246">
        <v>1999</v>
      </c>
      <c r="C647" s="247" t="s">
        <v>2070</v>
      </c>
      <c r="D647" s="246" t="s">
        <v>4843</v>
      </c>
      <c r="E647" s="201" t="s">
        <v>1726</v>
      </c>
      <c r="F647" s="248">
        <f t="shared" si="9"/>
        <v>1999</v>
      </c>
      <c r="G647" s="248" t="s">
        <v>181</v>
      </c>
      <c r="H647" s="248" t="s">
        <v>2034</v>
      </c>
    </row>
    <row r="648" spans="1:8" ht="14.45" x14ac:dyDescent="0.3">
      <c r="A648" s="246" t="s">
        <v>2034</v>
      </c>
      <c r="B648" s="246">
        <v>1999</v>
      </c>
      <c r="C648" s="247" t="s">
        <v>2071</v>
      </c>
      <c r="D648" s="246" t="s">
        <v>4843</v>
      </c>
      <c r="E648" s="201" t="s">
        <v>1726</v>
      </c>
      <c r="F648" s="248">
        <f t="shared" ref="F648:F711" si="10">+B648</f>
        <v>1999</v>
      </c>
      <c r="G648" s="248" t="s">
        <v>181</v>
      </c>
      <c r="H648" s="248" t="s">
        <v>2034</v>
      </c>
    </row>
    <row r="649" spans="1:8" ht="14.45" x14ac:dyDescent="0.3">
      <c r="A649" s="246" t="s">
        <v>2034</v>
      </c>
      <c r="B649" s="246">
        <v>1999</v>
      </c>
      <c r="C649" s="247" t="s">
        <v>2072</v>
      </c>
      <c r="D649" s="246" t="s">
        <v>4843</v>
      </c>
      <c r="E649" s="201" t="s">
        <v>1726</v>
      </c>
      <c r="F649" s="248">
        <f t="shared" si="10"/>
        <v>1999</v>
      </c>
      <c r="G649" s="248" t="s">
        <v>181</v>
      </c>
      <c r="H649" s="248" t="s">
        <v>2034</v>
      </c>
    </row>
    <row r="650" spans="1:8" ht="14.45" x14ac:dyDescent="0.3">
      <c r="A650" s="246" t="s">
        <v>2034</v>
      </c>
      <c r="B650" s="246">
        <v>1999</v>
      </c>
      <c r="C650" s="247" t="s">
        <v>2073</v>
      </c>
      <c r="D650" s="246" t="s">
        <v>4843</v>
      </c>
      <c r="E650" s="201" t="s">
        <v>1726</v>
      </c>
      <c r="F650" s="248">
        <f t="shared" si="10"/>
        <v>1999</v>
      </c>
      <c r="G650" s="248" t="s">
        <v>181</v>
      </c>
      <c r="H650" s="248" t="s">
        <v>2034</v>
      </c>
    </row>
    <row r="651" spans="1:8" ht="14.45" x14ac:dyDescent="0.3">
      <c r="A651" s="246" t="s">
        <v>2034</v>
      </c>
      <c r="B651" s="246">
        <v>1999</v>
      </c>
      <c r="C651" s="247" t="s">
        <v>2074</v>
      </c>
      <c r="D651" s="246" t="s">
        <v>4843</v>
      </c>
      <c r="E651" s="201" t="s">
        <v>1726</v>
      </c>
      <c r="F651" s="248">
        <f t="shared" si="10"/>
        <v>1999</v>
      </c>
      <c r="G651" s="248" t="s">
        <v>181</v>
      </c>
      <c r="H651" s="248" t="s">
        <v>2034</v>
      </c>
    </row>
    <row r="652" spans="1:8" ht="14.45" x14ac:dyDescent="0.3">
      <c r="A652" s="246" t="s">
        <v>2034</v>
      </c>
      <c r="B652" s="246">
        <v>1999</v>
      </c>
      <c r="C652" s="247" t="s">
        <v>2075</v>
      </c>
      <c r="D652" s="246" t="s">
        <v>4843</v>
      </c>
      <c r="E652" s="201" t="s">
        <v>1726</v>
      </c>
      <c r="F652" s="248">
        <f t="shared" si="10"/>
        <v>1999</v>
      </c>
      <c r="G652" s="248" t="s">
        <v>181</v>
      </c>
      <c r="H652" s="248" t="s">
        <v>2034</v>
      </c>
    </row>
    <row r="653" spans="1:8" ht="14.45" x14ac:dyDescent="0.3">
      <c r="A653" s="246" t="s">
        <v>2034</v>
      </c>
      <c r="B653" s="246">
        <v>1999</v>
      </c>
      <c r="C653" s="247" t="s">
        <v>2076</v>
      </c>
      <c r="D653" s="246" t="s">
        <v>4843</v>
      </c>
      <c r="E653" s="201" t="s">
        <v>1726</v>
      </c>
      <c r="F653" s="248">
        <f t="shared" si="10"/>
        <v>1999</v>
      </c>
      <c r="G653" s="248" t="s">
        <v>181</v>
      </c>
      <c r="H653" s="248" t="s">
        <v>2034</v>
      </c>
    </row>
    <row r="654" spans="1:8" ht="14.45" x14ac:dyDescent="0.3">
      <c r="A654" s="246" t="s">
        <v>2034</v>
      </c>
      <c r="B654" s="246">
        <v>1999</v>
      </c>
      <c r="C654" s="247" t="s">
        <v>2077</v>
      </c>
      <c r="D654" s="246" t="s">
        <v>4843</v>
      </c>
      <c r="E654" s="201" t="s">
        <v>1726</v>
      </c>
      <c r="F654" s="248">
        <f t="shared" si="10"/>
        <v>1999</v>
      </c>
      <c r="G654" s="248" t="s">
        <v>181</v>
      </c>
      <c r="H654" s="248" t="s">
        <v>2034</v>
      </c>
    </row>
    <row r="655" spans="1:8" ht="14.45" x14ac:dyDescent="0.3">
      <c r="A655" s="246" t="s">
        <v>2034</v>
      </c>
      <c r="B655" s="246">
        <v>2000</v>
      </c>
      <c r="C655" s="247" t="s">
        <v>2065</v>
      </c>
      <c r="D655" s="246" t="s">
        <v>4843</v>
      </c>
      <c r="E655" s="201" t="s">
        <v>1726</v>
      </c>
      <c r="F655" s="248">
        <f t="shared" si="10"/>
        <v>2000</v>
      </c>
      <c r="G655" s="248" t="s">
        <v>181</v>
      </c>
      <c r="H655" s="248" t="s">
        <v>2034</v>
      </c>
    </row>
    <row r="656" spans="1:8" ht="14.45" x14ac:dyDescent="0.3">
      <c r="A656" s="246" t="s">
        <v>2034</v>
      </c>
      <c r="B656" s="246">
        <v>2000</v>
      </c>
      <c r="C656" s="247" t="s">
        <v>2066</v>
      </c>
      <c r="D656" s="246" t="s">
        <v>4843</v>
      </c>
      <c r="E656" s="201" t="s">
        <v>1726</v>
      </c>
      <c r="F656" s="248">
        <f t="shared" si="10"/>
        <v>2000</v>
      </c>
      <c r="G656" s="248" t="s">
        <v>181</v>
      </c>
      <c r="H656" s="248" t="s">
        <v>2034</v>
      </c>
    </row>
    <row r="657" spans="1:8" ht="14.45" x14ac:dyDescent="0.3">
      <c r="A657" s="246" t="s">
        <v>2034</v>
      </c>
      <c r="B657" s="246">
        <v>2000</v>
      </c>
      <c r="C657" s="247" t="s">
        <v>2067</v>
      </c>
      <c r="D657" s="246" t="s">
        <v>4843</v>
      </c>
      <c r="E657" s="201" t="s">
        <v>1726</v>
      </c>
      <c r="F657" s="248">
        <f t="shared" si="10"/>
        <v>2000</v>
      </c>
      <c r="G657" s="248" t="s">
        <v>181</v>
      </c>
      <c r="H657" s="248" t="s">
        <v>2034</v>
      </c>
    </row>
    <row r="658" spans="1:8" ht="14.45" x14ac:dyDescent="0.3">
      <c r="A658" s="246" t="s">
        <v>2034</v>
      </c>
      <c r="B658" s="246">
        <v>2000</v>
      </c>
      <c r="C658" s="247" t="s">
        <v>2068</v>
      </c>
      <c r="D658" s="246" t="s">
        <v>4843</v>
      </c>
      <c r="E658" s="201" t="s">
        <v>1726</v>
      </c>
      <c r="F658" s="248">
        <f t="shared" si="10"/>
        <v>2000</v>
      </c>
      <c r="G658" s="248" t="s">
        <v>181</v>
      </c>
      <c r="H658" s="248" t="s">
        <v>2034</v>
      </c>
    </row>
    <row r="659" spans="1:8" ht="14.45" x14ac:dyDescent="0.3">
      <c r="A659" s="246" t="s">
        <v>2034</v>
      </c>
      <c r="B659" s="246">
        <v>2000</v>
      </c>
      <c r="C659" s="247" t="s">
        <v>2069</v>
      </c>
      <c r="D659" s="246" t="s">
        <v>4843</v>
      </c>
      <c r="E659" s="201" t="s">
        <v>1726</v>
      </c>
      <c r="F659" s="248">
        <f t="shared" si="10"/>
        <v>2000</v>
      </c>
      <c r="G659" s="248" t="s">
        <v>181</v>
      </c>
      <c r="H659" s="248" t="s">
        <v>2034</v>
      </c>
    </row>
    <row r="660" spans="1:8" ht="14.45" x14ac:dyDescent="0.3">
      <c r="A660" s="246" t="s">
        <v>2034</v>
      </c>
      <c r="B660" s="246">
        <v>2001</v>
      </c>
      <c r="C660" s="247" t="s">
        <v>2057</v>
      </c>
      <c r="D660" s="246" t="s">
        <v>4843</v>
      </c>
      <c r="E660" s="201" t="s">
        <v>1726</v>
      </c>
      <c r="F660" s="248">
        <f t="shared" si="10"/>
        <v>2001</v>
      </c>
      <c r="G660" s="248" t="s">
        <v>181</v>
      </c>
      <c r="H660" s="248" t="s">
        <v>2034</v>
      </c>
    </row>
    <row r="661" spans="1:8" ht="14.45" x14ac:dyDescent="0.3">
      <c r="A661" s="246" t="s">
        <v>2034</v>
      </c>
      <c r="B661" s="246">
        <v>2001</v>
      </c>
      <c r="C661" s="247" t="s">
        <v>2058</v>
      </c>
      <c r="D661" s="246" t="s">
        <v>4843</v>
      </c>
      <c r="E661" s="201" t="s">
        <v>1726</v>
      </c>
      <c r="F661" s="248">
        <f t="shared" si="10"/>
        <v>2001</v>
      </c>
      <c r="G661" s="248" t="s">
        <v>181</v>
      </c>
      <c r="H661" s="248" t="s">
        <v>2034</v>
      </c>
    </row>
    <row r="662" spans="1:8" ht="14.45" x14ac:dyDescent="0.3">
      <c r="A662" s="246" t="s">
        <v>2034</v>
      </c>
      <c r="B662" s="246">
        <v>2001</v>
      </c>
      <c r="C662" s="247" t="s">
        <v>2059</v>
      </c>
      <c r="D662" s="246" t="s">
        <v>4843</v>
      </c>
      <c r="E662" s="201" t="s">
        <v>1726</v>
      </c>
      <c r="F662" s="248">
        <f t="shared" si="10"/>
        <v>2001</v>
      </c>
      <c r="G662" s="248" t="s">
        <v>181</v>
      </c>
      <c r="H662" s="248" t="s">
        <v>2034</v>
      </c>
    </row>
    <row r="663" spans="1:8" ht="14.45" x14ac:dyDescent="0.3">
      <c r="A663" s="246" t="s">
        <v>2034</v>
      </c>
      <c r="B663" s="246">
        <v>2001</v>
      </c>
      <c r="C663" s="247" t="s">
        <v>2060</v>
      </c>
      <c r="D663" s="246" t="s">
        <v>4843</v>
      </c>
      <c r="E663" s="201" t="s">
        <v>1726</v>
      </c>
      <c r="F663" s="248">
        <f t="shared" si="10"/>
        <v>2001</v>
      </c>
      <c r="G663" s="248" t="s">
        <v>181</v>
      </c>
      <c r="H663" s="248" t="s">
        <v>2034</v>
      </c>
    </row>
    <row r="664" spans="1:8" ht="14.45" x14ac:dyDescent="0.3">
      <c r="A664" s="246" t="s">
        <v>2034</v>
      </c>
      <c r="B664" s="246">
        <v>2001</v>
      </c>
      <c r="C664" s="247" t="s">
        <v>2061</v>
      </c>
      <c r="D664" s="246" t="s">
        <v>4843</v>
      </c>
      <c r="E664" s="201" t="s">
        <v>1726</v>
      </c>
      <c r="F664" s="248">
        <f t="shared" si="10"/>
        <v>2001</v>
      </c>
      <c r="G664" s="248" t="s">
        <v>181</v>
      </c>
      <c r="H664" s="248" t="s">
        <v>2034</v>
      </c>
    </row>
    <row r="665" spans="1:8" ht="14.45" x14ac:dyDescent="0.3">
      <c r="A665" s="246" t="s">
        <v>2034</v>
      </c>
      <c r="B665" s="246">
        <v>2001</v>
      </c>
      <c r="C665" s="247" t="s">
        <v>2062</v>
      </c>
      <c r="D665" s="246" t="s">
        <v>4843</v>
      </c>
      <c r="E665" s="201" t="s">
        <v>1726</v>
      </c>
      <c r="F665" s="248">
        <f t="shared" si="10"/>
        <v>2001</v>
      </c>
      <c r="G665" s="248" t="s">
        <v>181</v>
      </c>
      <c r="H665" s="248" t="s">
        <v>2034</v>
      </c>
    </row>
    <row r="666" spans="1:8" ht="14.45" x14ac:dyDescent="0.3">
      <c r="A666" s="246" t="s">
        <v>2034</v>
      </c>
      <c r="B666" s="246">
        <v>2001</v>
      </c>
      <c r="C666" s="247" t="s">
        <v>2063</v>
      </c>
      <c r="D666" s="246" t="s">
        <v>4843</v>
      </c>
      <c r="E666" s="201" t="s">
        <v>1726</v>
      </c>
      <c r="F666" s="248">
        <f t="shared" si="10"/>
        <v>2001</v>
      </c>
      <c r="G666" s="248" t="s">
        <v>181</v>
      </c>
      <c r="H666" s="248" t="s">
        <v>2034</v>
      </c>
    </row>
    <row r="667" spans="1:8" ht="14.45" x14ac:dyDescent="0.3">
      <c r="A667" s="246" t="s">
        <v>2034</v>
      </c>
      <c r="B667" s="246">
        <v>2001</v>
      </c>
      <c r="C667" s="247" t="s">
        <v>2064</v>
      </c>
      <c r="D667" s="246" t="s">
        <v>4843</v>
      </c>
      <c r="E667" s="201" t="s">
        <v>1726</v>
      </c>
      <c r="F667" s="248">
        <f t="shared" si="10"/>
        <v>2001</v>
      </c>
      <c r="G667" s="248" t="s">
        <v>181</v>
      </c>
      <c r="H667" s="248" t="s">
        <v>2034</v>
      </c>
    </row>
    <row r="668" spans="1:8" ht="14.45" x14ac:dyDescent="0.3">
      <c r="A668" s="246" t="s">
        <v>2034</v>
      </c>
      <c r="B668" s="246">
        <v>2002</v>
      </c>
      <c r="C668" s="247" t="s">
        <v>2051</v>
      </c>
      <c r="D668" s="246" t="s">
        <v>4843</v>
      </c>
      <c r="E668" s="201" t="s">
        <v>1726</v>
      </c>
      <c r="F668" s="248">
        <f t="shared" si="10"/>
        <v>2002</v>
      </c>
      <c r="G668" s="248" t="s">
        <v>181</v>
      </c>
      <c r="H668" s="248" t="s">
        <v>2034</v>
      </c>
    </row>
    <row r="669" spans="1:8" ht="14.45" x14ac:dyDescent="0.3">
      <c r="A669" s="246" t="s">
        <v>2034</v>
      </c>
      <c r="B669" s="246">
        <v>2002</v>
      </c>
      <c r="C669" s="247" t="s">
        <v>2052</v>
      </c>
      <c r="D669" s="246" t="s">
        <v>4843</v>
      </c>
      <c r="E669" s="201" t="s">
        <v>1726</v>
      </c>
      <c r="F669" s="248">
        <f t="shared" si="10"/>
        <v>2002</v>
      </c>
      <c r="G669" s="248" t="s">
        <v>181</v>
      </c>
      <c r="H669" s="248" t="s">
        <v>2034</v>
      </c>
    </row>
    <row r="670" spans="1:8" ht="14.45" x14ac:dyDescent="0.3">
      <c r="A670" s="246" t="s">
        <v>2034</v>
      </c>
      <c r="B670" s="246">
        <v>2002</v>
      </c>
      <c r="C670" s="247" t="s">
        <v>2053</v>
      </c>
      <c r="D670" s="246" t="s">
        <v>4843</v>
      </c>
      <c r="E670" s="201" t="s">
        <v>1726</v>
      </c>
      <c r="F670" s="248">
        <f t="shared" si="10"/>
        <v>2002</v>
      </c>
      <c r="G670" s="248" t="s">
        <v>181</v>
      </c>
      <c r="H670" s="248" t="s">
        <v>2034</v>
      </c>
    </row>
    <row r="671" spans="1:8" ht="14.45" x14ac:dyDescent="0.3">
      <c r="A671" s="246" t="s">
        <v>2034</v>
      </c>
      <c r="B671" s="246">
        <v>2002</v>
      </c>
      <c r="C671" s="247" t="s">
        <v>2054</v>
      </c>
      <c r="D671" s="246" t="s">
        <v>4843</v>
      </c>
      <c r="E671" s="201" t="s">
        <v>1726</v>
      </c>
      <c r="F671" s="248">
        <f t="shared" si="10"/>
        <v>2002</v>
      </c>
      <c r="G671" s="248" t="s">
        <v>181</v>
      </c>
      <c r="H671" s="248" t="s">
        <v>2034</v>
      </c>
    </row>
    <row r="672" spans="1:8" ht="14.45" x14ac:dyDescent="0.3">
      <c r="A672" s="246" t="s">
        <v>2034</v>
      </c>
      <c r="B672" s="246">
        <v>2002</v>
      </c>
      <c r="C672" s="247" t="s">
        <v>2055</v>
      </c>
      <c r="D672" s="246" t="s">
        <v>4843</v>
      </c>
      <c r="E672" s="201" t="s">
        <v>1726</v>
      </c>
      <c r="F672" s="248">
        <f t="shared" si="10"/>
        <v>2002</v>
      </c>
      <c r="G672" s="248" t="s">
        <v>181</v>
      </c>
      <c r="H672" s="248" t="s">
        <v>2034</v>
      </c>
    </row>
    <row r="673" spans="1:8" ht="14.45" x14ac:dyDescent="0.3">
      <c r="A673" s="246" t="s">
        <v>2034</v>
      </c>
      <c r="B673" s="246">
        <v>2002</v>
      </c>
      <c r="C673" s="247" t="s">
        <v>2056</v>
      </c>
      <c r="D673" s="246" t="s">
        <v>4843</v>
      </c>
      <c r="E673" s="201" t="s">
        <v>1726</v>
      </c>
      <c r="F673" s="248">
        <f t="shared" si="10"/>
        <v>2002</v>
      </c>
      <c r="G673" s="248" t="s">
        <v>181</v>
      </c>
      <c r="H673" s="248" t="s">
        <v>2034</v>
      </c>
    </row>
    <row r="674" spans="1:8" ht="14.45" x14ac:dyDescent="0.3">
      <c r="A674" s="246" t="s">
        <v>2034</v>
      </c>
      <c r="B674" s="246">
        <v>2003</v>
      </c>
      <c r="C674" s="247" t="s">
        <v>2043</v>
      </c>
      <c r="D674" s="246" t="s">
        <v>4843</v>
      </c>
      <c r="E674" s="201" t="s">
        <v>1726</v>
      </c>
      <c r="F674" s="248">
        <f t="shared" si="10"/>
        <v>2003</v>
      </c>
      <c r="G674" s="248" t="s">
        <v>181</v>
      </c>
      <c r="H674" s="248" t="s">
        <v>2034</v>
      </c>
    </row>
    <row r="675" spans="1:8" ht="14.45" x14ac:dyDescent="0.3">
      <c r="A675" s="246" t="s">
        <v>2034</v>
      </c>
      <c r="B675" s="246">
        <v>2003</v>
      </c>
      <c r="C675" s="247" t="s">
        <v>2044</v>
      </c>
      <c r="D675" s="246" t="s">
        <v>4843</v>
      </c>
      <c r="E675" s="201" t="s">
        <v>1726</v>
      </c>
      <c r="F675" s="248">
        <f t="shared" si="10"/>
        <v>2003</v>
      </c>
      <c r="G675" s="248" t="s">
        <v>181</v>
      </c>
      <c r="H675" s="248" t="s">
        <v>2034</v>
      </c>
    </row>
    <row r="676" spans="1:8" ht="14.45" x14ac:dyDescent="0.3">
      <c r="A676" s="246" t="s">
        <v>2034</v>
      </c>
      <c r="B676" s="246">
        <v>2003</v>
      </c>
      <c r="C676" s="247" t="s">
        <v>2045</v>
      </c>
      <c r="D676" s="246" t="s">
        <v>4843</v>
      </c>
      <c r="E676" s="201" t="s">
        <v>1726</v>
      </c>
      <c r="F676" s="248">
        <f t="shared" si="10"/>
        <v>2003</v>
      </c>
      <c r="G676" s="248" t="s">
        <v>181</v>
      </c>
      <c r="H676" s="248" t="s">
        <v>2034</v>
      </c>
    </row>
    <row r="677" spans="1:8" ht="14.45" x14ac:dyDescent="0.3">
      <c r="A677" s="246" t="s">
        <v>2034</v>
      </c>
      <c r="B677" s="246">
        <v>2003</v>
      </c>
      <c r="C677" s="247" t="s">
        <v>2046</v>
      </c>
      <c r="D677" s="246" t="s">
        <v>4843</v>
      </c>
      <c r="E677" s="201" t="s">
        <v>1726</v>
      </c>
      <c r="F677" s="248">
        <f t="shared" si="10"/>
        <v>2003</v>
      </c>
      <c r="G677" s="248" t="s">
        <v>181</v>
      </c>
      <c r="H677" s="248" t="s">
        <v>2034</v>
      </c>
    </row>
    <row r="678" spans="1:8" ht="14.45" x14ac:dyDescent="0.3">
      <c r="A678" s="246" t="s">
        <v>2034</v>
      </c>
      <c r="B678" s="246">
        <v>2003</v>
      </c>
      <c r="C678" s="247" t="s">
        <v>2047</v>
      </c>
      <c r="D678" s="246" t="s">
        <v>4843</v>
      </c>
      <c r="E678" s="201" t="s">
        <v>1726</v>
      </c>
      <c r="F678" s="248">
        <f t="shared" si="10"/>
        <v>2003</v>
      </c>
      <c r="G678" s="248" t="s">
        <v>181</v>
      </c>
      <c r="H678" s="248" t="s">
        <v>2034</v>
      </c>
    </row>
    <row r="679" spans="1:8" ht="14.45" x14ac:dyDescent="0.3">
      <c r="A679" s="246" t="s">
        <v>2034</v>
      </c>
      <c r="B679" s="246">
        <v>2003</v>
      </c>
      <c r="C679" s="247" t="s">
        <v>2048</v>
      </c>
      <c r="D679" s="246" t="s">
        <v>4843</v>
      </c>
      <c r="E679" s="201" t="s">
        <v>1726</v>
      </c>
      <c r="F679" s="248">
        <f t="shared" si="10"/>
        <v>2003</v>
      </c>
      <c r="G679" s="248" t="s">
        <v>181</v>
      </c>
      <c r="H679" s="248" t="s">
        <v>2034</v>
      </c>
    </row>
    <row r="680" spans="1:8" ht="14.45" x14ac:dyDescent="0.3">
      <c r="A680" s="246" t="s">
        <v>2034</v>
      </c>
      <c r="B680" s="246">
        <v>2003</v>
      </c>
      <c r="C680" s="247" t="s">
        <v>2049</v>
      </c>
      <c r="D680" s="246" t="s">
        <v>4843</v>
      </c>
      <c r="E680" s="201" t="s">
        <v>1726</v>
      </c>
      <c r="F680" s="248">
        <f t="shared" si="10"/>
        <v>2003</v>
      </c>
      <c r="G680" s="248" t="s">
        <v>181</v>
      </c>
      <c r="H680" s="248" t="s">
        <v>2034</v>
      </c>
    </row>
    <row r="681" spans="1:8" ht="14.45" x14ac:dyDescent="0.3">
      <c r="A681" s="246" t="s">
        <v>2034</v>
      </c>
      <c r="B681" s="246">
        <v>2003</v>
      </c>
      <c r="C681" s="247" t="s">
        <v>2050</v>
      </c>
      <c r="D681" s="246" t="s">
        <v>4843</v>
      </c>
      <c r="E681" s="201" t="s">
        <v>1726</v>
      </c>
      <c r="F681" s="248">
        <f t="shared" si="10"/>
        <v>2003</v>
      </c>
      <c r="G681" s="248" t="s">
        <v>181</v>
      </c>
      <c r="H681" s="248" t="s">
        <v>2034</v>
      </c>
    </row>
    <row r="682" spans="1:8" ht="14.45" x14ac:dyDescent="0.3">
      <c r="A682" s="246" t="s">
        <v>2034</v>
      </c>
      <c r="B682" s="246">
        <v>2005</v>
      </c>
      <c r="C682" s="247" t="s">
        <v>2035</v>
      </c>
      <c r="D682" s="246" t="s">
        <v>4843</v>
      </c>
      <c r="E682" s="201" t="s">
        <v>1726</v>
      </c>
      <c r="F682" s="248">
        <f t="shared" si="10"/>
        <v>2005</v>
      </c>
      <c r="G682" s="248" t="s">
        <v>181</v>
      </c>
      <c r="H682" s="248" t="s">
        <v>2034</v>
      </c>
    </row>
    <row r="683" spans="1:8" ht="14.45" x14ac:dyDescent="0.3">
      <c r="A683" s="246" t="s">
        <v>2034</v>
      </c>
      <c r="B683" s="246">
        <v>2005</v>
      </c>
      <c r="C683" s="247" t="s">
        <v>2036</v>
      </c>
      <c r="D683" s="246" t="s">
        <v>4843</v>
      </c>
      <c r="E683" s="201" t="s">
        <v>1726</v>
      </c>
      <c r="F683" s="248">
        <f t="shared" si="10"/>
        <v>2005</v>
      </c>
      <c r="G683" s="248" t="s">
        <v>181</v>
      </c>
      <c r="H683" s="248" t="s">
        <v>2034</v>
      </c>
    </row>
    <row r="684" spans="1:8" ht="14.45" x14ac:dyDescent="0.3">
      <c r="A684" s="246" t="s">
        <v>2034</v>
      </c>
      <c r="B684" s="246">
        <v>2005</v>
      </c>
      <c r="C684" s="247" t="s">
        <v>2037</v>
      </c>
      <c r="D684" s="246" t="s">
        <v>4843</v>
      </c>
      <c r="E684" s="201" t="s">
        <v>1726</v>
      </c>
      <c r="F684" s="248">
        <f t="shared" si="10"/>
        <v>2005</v>
      </c>
      <c r="G684" s="248" t="s">
        <v>181</v>
      </c>
      <c r="H684" s="248" t="s">
        <v>2034</v>
      </c>
    </row>
    <row r="685" spans="1:8" ht="14.45" x14ac:dyDescent="0.3">
      <c r="A685" s="246" t="s">
        <v>2034</v>
      </c>
      <c r="B685" s="246">
        <v>2005</v>
      </c>
      <c r="C685" s="247" t="s">
        <v>2038</v>
      </c>
      <c r="D685" s="246" t="s">
        <v>4843</v>
      </c>
      <c r="E685" s="201" t="s">
        <v>1726</v>
      </c>
      <c r="F685" s="248">
        <f t="shared" si="10"/>
        <v>2005</v>
      </c>
      <c r="G685" s="248" t="s">
        <v>181</v>
      </c>
      <c r="H685" s="248" t="s">
        <v>2034</v>
      </c>
    </row>
    <row r="686" spans="1:8" ht="14.45" x14ac:dyDescent="0.3">
      <c r="A686" s="246" t="s">
        <v>2034</v>
      </c>
      <c r="B686" s="246">
        <v>2005</v>
      </c>
      <c r="C686" s="247" t="s">
        <v>2039</v>
      </c>
      <c r="D686" s="246" t="s">
        <v>4843</v>
      </c>
      <c r="E686" s="201" t="s">
        <v>1726</v>
      </c>
      <c r="F686" s="248">
        <f t="shared" si="10"/>
        <v>2005</v>
      </c>
      <c r="G686" s="248" t="s">
        <v>181</v>
      </c>
      <c r="H686" s="248" t="s">
        <v>2034</v>
      </c>
    </row>
    <row r="687" spans="1:8" ht="14.45" x14ac:dyDescent="0.3">
      <c r="A687" s="246" t="s">
        <v>2034</v>
      </c>
      <c r="B687" s="246">
        <v>2005</v>
      </c>
      <c r="C687" s="247" t="s">
        <v>2040</v>
      </c>
      <c r="D687" s="246" t="s">
        <v>4843</v>
      </c>
      <c r="E687" s="201" t="s">
        <v>1726</v>
      </c>
      <c r="F687" s="248">
        <f t="shared" si="10"/>
        <v>2005</v>
      </c>
      <c r="G687" s="248" t="s">
        <v>181</v>
      </c>
      <c r="H687" s="248" t="s">
        <v>2034</v>
      </c>
    </row>
    <row r="688" spans="1:8" ht="14.45" x14ac:dyDescent="0.3">
      <c r="A688" s="246" t="s">
        <v>2034</v>
      </c>
      <c r="B688" s="246">
        <v>2005</v>
      </c>
      <c r="C688" s="247" t="s">
        <v>2041</v>
      </c>
      <c r="D688" s="246" t="s">
        <v>4843</v>
      </c>
      <c r="E688" s="201" t="s">
        <v>1726</v>
      </c>
      <c r="F688" s="248">
        <f t="shared" si="10"/>
        <v>2005</v>
      </c>
      <c r="G688" s="248" t="s">
        <v>181</v>
      </c>
      <c r="H688" s="248" t="s">
        <v>2034</v>
      </c>
    </row>
    <row r="689" spans="1:8" ht="14.45" x14ac:dyDescent="0.3">
      <c r="A689" s="246" t="s">
        <v>2034</v>
      </c>
      <c r="B689" s="246">
        <v>2005</v>
      </c>
      <c r="C689" s="247" t="s">
        <v>2042</v>
      </c>
      <c r="D689" s="246" t="s">
        <v>4843</v>
      </c>
      <c r="E689" s="201" t="s">
        <v>1726</v>
      </c>
      <c r="F689" s="248">
        <f t="shared" si="10"/>
        <v>2005</v>
      </c>
      <c r="G689" s="248" t="s">
        <v>181</v>
      </c>
      <c r="H689" s="248" t="s">
        <v>2034</v>
      </c>
    </row>
    <row r="690" spans="1:8" ht="14.45" x14ac:dyDescent="0.3">
      <c r="A690" s="246" t="s">
        <v>2034</v>
      </c>
      <c r="B690" s="246">
        <v>2006</v>
      </c>
      <c r="C690" s="247" t="s">
        <v>3075</v>
      </c>
      <c r="D690" s="246" t="s">
        <v>4843</v>
      </c>
      <c r="E690" s="201" t="s">
        <v>1726</v>
      </c>
      <c r="F690" s="248">
        <f t="shared" si="10"/>
        <v>2006</v>
      </c>
      <c r="G690" s="248" t="s">
        <v>181</v>
      </c>
      <c r="H690" s="248" t="s">
        <v>2034</v>
      </c>
    </row>
    <row r="691" spans="1:8" ht="14.45" x14ac:dyDescent="0.3">
      <c r="A691" s="246" t="s">
        <v>2034</v>
      </c>
      <c r="B691" s="246">
        <v>2006</v>
      </c>
      <c r="C691" s="247" t="s">
        <v>3076</v>
      </c>
      <c r="D691" s="246" t="s">
        <v>4843</v>
      </c>
      <c r="E691" s="201" t="s">
        <v>1726</v>
      </c>
      <c r="F691" s="248">
        <f t="shared" si="10"/>
        <v>2006</v>
      </c>
      <c r="G691" s="248" t="s">
        <v>181</v>
      </c>
      <c r="H691" s="248" t="s">
        <v>2034</v>
      </c>
    </row>
    <row r="692" spans="1:8" ht="14.45" x14ac:dyDescent="0.3">
      <c r="A692" s="246" t="s">
        <v>2034</v>
      </c>
      <c r="B692" s="246">
        <v>2006</v>
      </c>
      <c r="C692" s="247" t="s">
        <v>3077</v>
      </c>
      <c r="D692" s="246" t="s">
        <v>4843</v>
      </c>
      <c r="E692" s="201" t="s">
        <v>1726</v>
      </c>
      <c r="F692" s="248">
        <f t="shared" si="10"/>
        <v>2006</v>
      </c>
      <c r="G692" s="248" t="s">
        <v>181</v>
      </c>
      <c r="H692" s="248" t="s">
        <v>2034</v>
      </c>
    </row>
    <row r="693" spans="1:8" ht="14.45" x14ac:dyDescent="0.3">
      <c r="A693" s="246" t="s">
        <v>2034</v>
      </c>
      <c r="B693" s="246">
        <v>2006</v>
      </c>
      <c r="C693" s="247" t="s">
        <v>3078</v>
      </c>
      <c r="D693" s="246" t="s">
        <v>4843</v>
      </c>
      <c r="E693" s="201" t="s">
        <v>1726</v>
      </c>
      <c r="F693" s="248">
        <f t="shared" si="10"/>
        <v>2006</v>
      </c>
      <c r="G693" s="248" t="s">
        <v>181</v>
      </c>
      <c r="H693" s="248" t="s">
        <v>2034</v>
      </c>
    </row>
    <row r="694" spans="1:8" ht="14.45" x14ac:dyDescent="0.3">
      <c r="A694" s="246" t="s">
        <v>2034</v>
      </c>
      <c r="B694" s="246">
        <v>2006</v>
      </c>
      <c r="C694" s="247" t="s">
        <v>3079</v>
      </c>
      <c r="D694" s="246" t="s">
        <v>4843</v>
      </c>
      <c r="E694" s="201" t="s">
        <v>1726</v>
      </c>
      <c r="F694" s="248">
        <f t="shared" si="10"/>
        <v>2006</v>
      </c>
      <c r="G694" s="248" t="s">
        <v>181</v>
      </c>
      <c r="H694" s="248" t="s">
        <v>2034</v>
      </c>
    </row>
    <row r="695" spans="1:8" ht="14.45" x14ac:dyDescent="0.3">
      <c r="A695" s="246" t="s">
        <v>2034</v>
      </c>
      <c r="B695" s="246">
        <v>2006</v>
      </c>
      <c r="C695" s="247" t="s">
        <v>3080</v>
      </c>
      <c r="D695" s="246" t="s">
        <v>4843</v>
      </c>
      <c r="E695" s="201" t="s">
        <v>1726</v>
      </c>
      <c r="F695" s="248">
        <f t="shared" si="10"/>
        <v>2006</v>
      </c>
      <c r="G695" s="248" t="s">
        <v>181</v>
      </c>
      <c r="H695" s="248" t="s">
        <v>2034</v>
      </c>
    </row>
    <row r="696" spans="1:8" ht="14.45" x14ac:dyDescent="0.3">
      <c r="A696" s="246" t="s">
        <v>2034</v>
      </c>
      <c r="B696" s="246">
        <v>2006</v>
      </c>
      <c r="C696" s="247" t="s">
        <v>3081</v>
      </c>
      <c r="D696" s="246" t="s">
        <v>4843</v>
      </c>
      <c r="E696" s="201" t="s">
        <v>1726</v>
      </c>
      <c r="F696" s="248">
        <f t="shared" si="10"/>
        <v>2006</v>
      </c>
      <c r="G696" s="248" t="s">
        <v>181</v>
      </c>
      <c r="H696" s="248" t="s">
        <v>2034</v>
      </c>
    </row>
    <row r="697" spans="1:8" ht="14.45" x14ac:dyDescent="0.3">
      <c r="A697" s="246" t="s">
        <v>2034</v>
      </c>
      <c r="B697" s="246">
        <v>2006</v>
      </c>
      <c r="C697" s="247" t="s">
        <v>3082</v>
      </c>
      <c r="D697" s="246" t="s">
        <v>4843</v>
      </c>
      <c r="E697" s="201" t="s">
        <v>1726</v>
      </c>
      <c r="F697" s="248">
        <f t="shared" si="10"/>
        <v>2006</v>
      </c>
      <c r="G697" s="248" t="s">
        <v>181</v>
      </c>
      <c r="H697" s="248" t="s">
        <v>2034</v>
      </c>
    </row>
    <row r="698" spans="1:8" ht="14.45" x14ac:dyDescent="0.3">
      <c r="A698" s="246" t="s">
        <v>2034</v>
      </c>
      <c r="B698" s="246">
        <v>2007</v>
      </c>
      <c r="C698" s="247" t="s">
        <v>3188</v>
      </c>
      <c r="D698" s="246" t="s">
        <v>4843</v>
      </c>
      <c r="E698" s="201" t="s">
        <v>1726</v>
      </c>
      <c r="F698" s="248">
        <f t="shared" si="10"/>
        <v>2007</v>
      </c>
      <c r="G698" s="248" t="s">
        <v>181</v>
      </c>
      <c r="H698" s="248" t="s">
        <v>2034</v>
      </c>
    </row>
    <row r="699" spans="1:8" ht="14.45" x14ac:dyDescent="0.3">
      <c r="A699" s="246" t="s">
        <v>2034</v>
      </c>
      <c r="B699" s="246">
        <v>2007</v>
      </c>
      <c r="C699" s="247" t="s">
        <v>3189</v>
      </c>
      <c r="D699" s="246" t="s">
        <v>4843</v>
      </c>
      <c r="E699" s="201" t="s">
        <v>1726</v>
      </c>
      <c r="F699" s="248">
        <f t="shared" si="10"/>
        <v>2007</v>
      </c>
      <c r="G699" s="248" t="s">
        <v>181</v>
      </c>
      <c r="H699" s="248" t="s">
        <v>2034</v>
      </c>
    </row>
    <row r="700" spans="1:8" ht="14.45" x14ac:dyDescent="0.3">
      <c r="A700" s="246" t="s">
        <v>2034</v>
      </c>
      <c r="B700" s="246">
        <v>2007</v>
      </c>
      <c r="C700" s="247" t="s">
        <v>3190</v>
      </c>
      <c r="D700" s="246" t="s">
        <v>4843</v>
      </c>
      <c r="E700" s="201" t="s">
        <v>1726</v>
      </c>
      <c r="F700" s="248">
        <f t="shared" si="10"/>
        <v>2007</v>
      </c>
      <c r="G700" s="248" t="s">
        <v>181</v>
      </c>
      <c r="H700" s="248" t="s">
        <v>2034</v>
      </c>
    </row>
    <row r="701" spans="1:8" ht="14.45" x14ac:dyDescent="0.3">
      <c r="A701" s="246" t="s">
        <v>2034</v>
      </c>
      <c r="B701" s="246">
        <v>2007</v>
      </c>
      <c r="C701" s="247" t="s">
        <v>3191</v>
      </c>
      <c r="D701" s="246" t="s">
        <v>4843</v>
      </c>
      <c r="E701" s="201" t="s">
        <v>1726</v>
      </c>
      <c r="F701" s="248">
        <f t="shared" si="10"/>
        <v>2007</v>
      </c>
      <c r="G701" s="248" t="s">
        <v>181</v>
      </c>
      <c r="H701" s="248" t="s">
        <v>2034</v>
      </c>
    </row>
    <row r="702" spans="1:8" ht="14.45" x14ac:dyDescent="0.3">
      <c r="A702" s="246" t="s">
        <v>2034</v>
      </c>
      <c r="B702" s="246">
        <v>2007</v>
      </c>
      <c r="C702" s="247" t="s">
        <v>3192</v>
      </c>
      <c r="D702" s="246" t="s">
        <v>4843</v>
      </c>
      <c r="E702" s="201" t="s">
        <v>1726</v>
      </c>
      <c r="F702" s="248">
        <f t="shared" si="10"/>
        <v>2007</v>
      </c>
      <c r="G702" s="248" t="s">
        <v>181</v>
      </c>
      <c r="H702" s="248" t="s">
        <v>2034</v>
      </c>
    </row>
    <row r="703" spans="1:8" ht="14.45" x14ac:dyDescent="0.3">
      <c r="A703" s="246" t="s">
        <v>2034</v>
      </c>
      <c r="B703" s="246">
        <v>2007</v>
      </c>
      <c r="C703" s="247" t="s">
        <v>3193</v>
      </c>
      <c r="D703" s="246" t="s">
        <v>4843</v>
      </c>
      <c r="E703" s="201" t="s">
        <v>1726</v>
      </c>
      <c r="F703" s="248">
        <f t="shared" si="10"/>
        <v>2007</v>
      </c>
      <c r="G703" s="248" t="s">
        <v>181</v>
      </c>
      <c r="H703" s="248" t="s">
        <v>2034</v>
      </c>
    </row>
    <row r="704" spans="1:8" ht="14.45" x14ac:dyDescent="0.3">
      <c r="A704" s="246" t="s">
        <v>2034</v>
      </c>
      <c r="B704" s="246">
        <v>2007</v>
      </c>
      <c r="C704" s="247" t="s">
        <v>3194</v>
      </c>
      <c r="D704" s="246" t="s">
        <v>4843</v>
      </c>
      <c r="E704" s="201" t="s">
        <v>1726</v>
      </c>
      <c r="F704" s="248">
        <f t="shared" si="10"/>
        <v>2007</v>
      </c>
      <c r="G704" s="248" t="s">
        <v>181</v>
      </c>
      <c r="H704" s="248" t="s">
        <v>2034</v>
      </c>
    </row>
    <row r="705" spans="1:8" ht="14.45" x14ac:dyDescent="0.3">
      <c r="A705" s="246" t="s">
        <v>2034</v>
      </c>
      <c r="B705" s="246">
        <v>2007</v>
      </c>
      <c r="C705" s="247" t="s">
        <v>3195</v>
      </c>
      <c r="D705" s="246" t="s">
        <v>4843</v>
      </c>
      <c r="E705" s="201" t="s">
        <v>1726</v>
      </c>
      <c r="F705" s="248">
        <f t="shared" si="10"/>
        <v>2007</v>
      </c>
      <c r="G705" s="248" t="s">
        <v>181</v>
      </c>
      <c r="H705" s="248" t="s">
        <v>2034</v>
      </c>
    </row>
    <row r="706" spans="1:8" ht="14.45" x14ac:dyDescent="0.3">
      <c r="A706" s="246" t="s">
        <v>2034</v>
      </c>
      <c r="B706" s="246">
        <v>2007</v>
      </c>
      <c r="C706" s="247" t="s">
        <v>3196</v>
      </c>
      <c r="D706" s="246" t="s">
        <v>4843</v>
      </c>
      <c r="E706" s="201" t="s">
        <v>1726</v>
      </c>
      <c r="F706" s="248">
        <f t="shared" si="10"/>
        <v>2007</v>
      </c>
      <c r="G706" s="248" t="s">
        <v>181</v>
      </c>
      <c r="H706" s="248" t="s">
        <v>2034</v>
      </c>
    </row>
    <row r="707" spans="1:8" ht="14.45" x14ac:dyDescent="0.3">
      <c r="A707" s="246" t="s">
        <v>2034</v>
      </c>
      <c r="B707" s="246">
        <v>2007</v>
      </c>
      <c r="C707" s="247" t="s">
        <v>3197</v>
      </c>
      <c r="D707" s="246" t="s">
        <v>4843</v>
      </c>
      <c r="E707" s="201" t="s">
        <v>1726</v>
      </c>
      <c r="F707" s="248">
        <f t="shared" si="10"/>
        <v>2007</v>
      </c>
      <c r="G707" s="248" t="s">
        <v>181</v>
      </c>
      <c r="H707" s="248" t="s">
        <v>2034</v>
      </c>
    </row>
    <row r="708" spans="1:8" ht="14.45" x14ac:dyDescent="0.3">
      <c r="A708" s="246" t="s">
        <v>2034</v>
      </c>
      <c r="B708" s="246">
        <v>2007</v>
      </c>
      <c r="C708" s="247" t="s">
        <v>3198</v>
      </c>
      <c r="D708" s="246" t="s">
        <v>4843</v>
      </c>
      <c r="E708" s="201" t="s">
        <v>1726</v>
      </c>
      <c r="F708" s="248">
        <f t="shared" si="10"/>
        <v>2007</v>
      </c>
      <c r="G708" s="248" t="s">
        <v>181</v>
      </c>
      <c r="H708" s="248" t="s">
        <v>2034</v>
      </c>
    </row>
    <row r="709" spans="1:8" ht="14.45" x14ac:dyDescent="0.3">
      <c r="A709" s="246" t="s">
        <v>2034</v>
      </c>
      <c r="B709" s="246">
        <v>2007</v>
      </c>
      <c r="C709" s="247" t="s">
        <v>3199</v>
      </c>
      <c r="D709" s="246" t="s">
        <v>4843</v>
      </c>
      <c r="E709" s="201" t="s">
        <v>1726</v>
      </c>
      <c r="F709" s="248">
        <f t="shared" si="10"/>
        <v>2007</v>
      </c>
      <c r="G709" s="248" t="s">
        <v>181</v>
      </c>
      <c r="H709" s="248" t="s">
        <v>2034</v>
      </c>
    </row>
    <row r="710" spans="1:8" ht="14.45" x14ac:dyDescent="0.3">
      <c r="A710" s="246" t="s">
        <v>2034</v>
      </c>
      <c r="B710" s="246">
        <v>2007</v>
      </c>
      <c r="C710" s="247" t="s">
        <v>3200</v>
      </c>
      <c r="D710" s="246" t="s">
        <v>4843</v>
      </c>
      <c r="E710" s="201" t="s">
        <v>1726</v>
      </c>
      <c r="F710" s="248">
        <f t="shared" si="10"/>
        <v>2007</v>
      </c>
      <c r="G710" s="248" t="s">
        <v>181</v>
      </c>
      <c r="H710" s="248" t="s">
        <v>2034</v>
      </c>
    </row>
    <row r="711" spans="1:8" ht="14.45" x14ac:dyDescent="0.3">
      <c r="A711" s="246" t="s">
        <v>2034</v>
      </c>
      <c r="B711" s="246">
        <v>2008</v>
      </c>
      <c r="C711" s="247" t="s">
        <v>341</v>
      </c>
      <c r="D711" s="246" t="s">
        <v>4843</v>
      </c>
      <c r="E711" s="201" t="s">
        <v>1726</v>
      </c>
      <c r="F711" s="248">
        <f t="shared" si="10"/>
        <v>2008</v>
      </c>
      <c r="G711" s="248" t="s">
        <v>181</v>
      </c>
      <c r="H711" s="248" t="s">
        <v>2034</v>
      </c>
    </row>
    <row r="712" spans="1:8" ht="14.45" x14ac:dyDescent="0.3">
      <c r="A712" s="246" t="s">
        <v>2034</v>
      </c>
      <c r="B712" s="246">
        <v>2008</v>
      </c>
      <c r="C712" s="247" t="s">
        <v>342</v>
      </c>
      <c r="D712" s="246" t="s">
        <v>4843</v>
      </c>
      <c r="E712" s="201" t="s">
        <v>1726</v>
      </c>
      <c r="F712" s="248">
        <f t="shared" ref="F712:F775" si="11">+B712</f>
        <v>2008</v>
      </c>
      <c r="G712" s="248" t="s">
        <v>181</v>
      </c>
      <c r="H712" s="248" t="s">
        <v>2034</v>
      </c>
    </row>
    <row r="713" spans="1:8" ht="14.45" x14ac:dyDescent="0.3">
      <c r="A713" s="246" t="s">
        <v>2034</v>
      </c>
      <c r="B713" s="246">
        <v>2008</v>
      </c>
      <c r="C713" s="247" t="s">
        <v>343</v>
      </c>
      <c r="D713" s="246" t="s">
        <v>4843</v>
      </c>
      <c r="E713" s="201" t="s">
        <v>1726</v>
      </c>
      <c r="F713" s="248">
        <f t="shared" si="11"/>
        <v>2008</v>
      </c>
      <c r="G713" s="248" t="s">
        <v>181</v>
      </c>
      <c r="H713" s="248" t="s">
        <v>2034</v>
      </c>
    </row>
    <row r="714" spans="1:8" ht="14.45" x14ac:dyDescent="0.3">
      <c r="A714" s="246" t="s">
        <v>2034</v>
      </c>
      <c r="B714" s="246">
        <v>2008</v>
      </c>
      <c r="C714" s="247" t="s">
        <v>344</v>
      </c>
      <c r="D714" s="246" t="s">
        <v>4843</v>
      </c>
      <c r="E714" s="201" t="s">
        <v>1726</v>
      </c>
      <c r="F714" s="248">
        <f t="shared" si="11"/>
        <v>2008</v>
      </c>
      <c r="G714" s="248" t="s">
        <v>181</v>
      </c>
      <c r="H714" s="248" t="s">
        <v>2034</v>
      </c>
    </row>
    <row r="715" spans="1:8" ht="14.45" x14ac:dyDescent="0.3">
      <c r="A715" s="246" t="s">
        <v>2034</v>
      </c>
      <c r="B715" s="246">
        <v>2008</v>
      </c>
      <c r="C715" s="247" t="s">
        <v>345</v>
      </c>
      <c r="D715" s="246" t="s">
        <v>4843</v>
      </c>
      <c r="E715" s="201" t="s">
        <v>1726</v>
      </c>
      <c r="F715" s="248">
        <f t="shared" si="11"/>
        <v>2008</v>
      </c>
      <c r="G715" s="248" t="s">
        <v>181</v>
      </c>
      <c r="H715" s="248" t="s">
        <v>2034</v>
      </c>
    </row>
    <row r="716" spans="1:8" ht="14.45" x14ac:dyDescent="0.3">
      <c r="A716" s="246" t="s">
        <v>2034</v>
      </c>
      <c r="B716" s="246">
        <v>2008</v>
      </c>
      <c r="C716" s="247" t="s">
        <v>346</v>
      </c>
      <c r="D716" s="246" t="s">
        <v>4843</v>
      </c>
      <c r="E716" s="201" t="s">
        <v>1726</v>
      </c>
      <c r="F716" s="248">
        <f t="shared" si="11"/>
        <v>2008</v>
      </c>
      <c r="G716" s="248" t="s">
        <v>181</v>
      </c>
      <c r="H716" s="248" t="s">
        <v>2034</v>
      </c>
    </row>
    <row r="717" spans="1:8" ht="14.45" x14ac:dyDescent="0.3">
      <c r="A717" s="246" t="s">
        <v>2034</v>
      </c>
      <c r="B717" s="246">
        <v>2008</v>
      </c>
      <c r="C717" s="247" t="s">
        <v>347</v>
      </c>
      <c r="D717" s="246" t="s">
        <v>4843</v>
      </c>
      <c r="E717" s="201" t="s">
        <v>1726</v>
      </c>
      <c r="F717" s="248">
        <f t="shared" si="11"/>
        <v>2008</v>
      </c>
      <c r="G717" s="248" t="s">
        <v>181</v>
      </c>
      <c r="H717" s="248" t="s">
        <v>2034</v>
      </c>
    </row>
    <row r="718" spans="1:8" ht="14.45" x14ac:dyDescent="0.3">
      <c r="A718" s="246" t="s">
        <v>2034</v>
      </c>
      <c r="B718" s="246">
        <v>2008</v>
      </c>
      <c r="C718" s="247" t="s">
        <v>348</v>
      </c>
      <c r="D718" s="246" t="s">
        <v>4843</v>
      </c>
      <c r="E718" s="201" t="s">
        <v>1726</v>
      </c>
      <c r="F718" s="248">
        <f t="shared" si="11"/>
        <v>2008</v>
      </c>
      <c r="G718" s="248" t="s">
        <v>181</v>
      </c>
      <c r="H718" s="248" t="s">
        <v>2034</v>
      </c>
    </row>
    <row r="719" spans="1:8" ht="14.45" x14ac:dyDescent="0.3">
      <c r="A719" s="246" t="s">
        <v>2034</v>
      </c>
      <c r="B719" s="246">
        <v>2008</v>
      </c>
      <c r="C719" s="247" t="s">
        <v>349</v>
      </c>
      <c r="D719" s="246" t="s">
        <v>4843</v>
      </c>
      <c r="E719" s="201" t="s">
        <v>1726</v>
      </c>
      <c r="F719" s="248">
        <f t="shared" si="11"/>
        <v>2008</v>
      </c>
      <c r="G719" s="248" t="s">
        <v>181</v>
      </c>
      <c r="H719" s="248" t="s">
        <v>2034</v>
      </c>
    </row>
    <row r="720" spans="1:8" ht="14.45" x14ac:dyDescent="0.3">
      <c r="A720" s="246" t="s">
        <v>2034</v>
      </c>
      <c r="B720" s="246">
        <v>2008</v>
      </c>
      <c r="C720" s="247" t="s">
        <v>350</v>
      </c>
      <c r="D720" s="246" t="s">
        <v>4843</v>
      </c>
      <c r="E720" s="201" t="s">
        <v>1726</v>
      </c>
      <c r="F720" s="248">
        <f t="shared" si="11"/>
        <v>2008</v>
      </c>
      <c r="G720" s="248" t="s">
        <v>181</v>
      </c>
      <c r="H720" s="248" t="s">
        <v>2034</v>
      </c>
    </row>
    <row r="721" spans="1:8" ht="14.45" x14ac:dyDescent="0.3">
      <c r="A721" s="246" t="s">
        <v>2034</v>
      </c>
      <c r="B721" s="246">
        <v>2008</v>
      </c>
      <c r="C721" s="247" t="s">
        <v>351</v>
      </c>
      <c r="D721" s="246" t="s">
        <v>4843</v>
      </c>
      <c r="E721" s="201" t="s">
        <v>1726</v>
      </c>
      <c r="F721" s="248">
        <f t="shared" si="11"/>
        <v>2008</v>
      </c>
      <c r="G721" s="248" t="s">
        <v>181</v>
      </c>
      <c r="H721" s="248" t="s">
        <v>2034</v>
      </c>
    </row>
    <row r="722" spans="1:8" ht="14.45" x14ac:dyDescent="0.3">
      <c r="A722" s="246" t="s">
        <v>2034</v>
      </c>
      <c r="B722" s="246">
        <v>2008</v>
      </c>
      <c r="C722" s="247" t="s">
        <v>352</v>
      </c>
      <c r="D722" s="246" t="s">
        <v>4843</v>
      </c>
      <c r="E722" s="201" t="s">
        <v>1726</v>
      </c>
      <c r="F722" s="248">
        <f t="shared" si="11"/>
        <v>2008</v>
      </c>
      <c r="G722" s="248" t="s">
        <v>181</v>
      </c>
      <c r="H722" s="248" t="s">
        <v>2034</v>
      </c>
    </row>
    <row r="723" spans="1:8" ht="14.45" x14ac:dyDescent="0.3">
      <c r="A723" s="246" t="s">
        <v>2034</v>
      </c>
      <c r="B723" s="246">
        <v>2008</v>
      </c>
      <c r="C723" s="247" t="s">
        <v>353</v>
      </c>
      <c r="D723" s="246" t="s">
        <v>4843</v>
      </c>
      <c r="E723" s="201" t="s">
        <v>1726</v>
      </c>
      <c r="F723" s="248">
        <f t="shared" si="11"/>
        <v>2008</v>
      </c>
      <c r="G723" s="248" t="s">
        <v>181</v>
      </c>
      <c r="H723" s="248" t="s">
        <v>2034</v>
      </c>
    </row>
    <row r="724" spans="1:8" ht="14.45" x14ac:dyDescent="0.3">
      <c r="A724" s="246" t="s">
        <v>2034</v>
      </c>
      <c r="B724" s="246">
        <v>2008</v>
      </c>
      <c r="C724" s="247" t="s">
        <v>354</v>
      </c>
      <c r="D724" s="246" t="s">
        <v>4843</v>
      </c>
      <c r="E724" s="201" t="s">
        <v>1726</v>
      </c>
      <c r="F724" s="248">
        <f t="shared" si="11"/>
        <v>2008</v>
      </c>
      <c r="G724" s="248" t="s">
        <v>181</v>
      </c>
      <c r="H724" s="248" t="s">
        <v>2034</v>
      </c>
    </row>
    <row r="725" spans="1:8" ht="14.45" x14ac:dyDescent="0.3">
      <c r="A725" s="246" t="s">
        <v>2034</v>
      </c>
      <c r="B725" s="246">
        <v>2008</v>
      </c>
      <c r="C725" s="247" t="s">
        <v>355</v>
      </c>
      <c r="D725" s="246" t="s">
        <v>4843</v>
      </c>
      <c r="E725" s="201" t="s">
        <v>1726</v>
      </c>
      <c r="F725" s="248">
        <f t="shared" si="11"/>
        <v>2008</v>
      </c>
      <c r="G725" s="248" t="s">
        <v>181</v>
      </c>
      <c r="H725" s="248" t="s">
        <v>2034</v>
      </c>
    </row>
    <row r="726" spans="1:8" ht="14.45" x14ac:dyDescent="0.3">
      <c r="A726" s="246" t="s">
        <v>2034</v>
      </c>
      <c r="B726" s="246">
        <v>2008</v>
      </c>
      <c r="C726" s="247" t="s">
        <v>356</v>
      </c>
      <c r="D726" s="246" t="s">
        <v>4843</v>
      </c>
      <c r="E726" s="201" t="s">
        <v>1726</v>
      </c>
      <c r="F726" s="248">
        <f t="shared" si="11"/>
        <v>2008</v>
      </c>
      <c r="G726" s="248" t="s">
        <v>181</v>
      </c>
      <c r="H726" s="248" t="s">
        <v>2034</v>
      </c>
    </row>
    <row r="727" spans="1:8" ht="14.45" x14ac:dyDescent="0.3">
      <c r="A727" s="246" t="s">
        <v>2034</v>
      </c>
      <c r="B727" s="246">
        <v>2008</v>
      </c>
      <c r="C727" s="247" t="s">
        <v>357</v>
      </c>
      <c r="D727" s="246" t="s">
        <v>4843</v>
      </c>
      <c r="E727" s="201" t="s">
        <v>1726</v>
      </c>
      <c r="F727" s="248">
        <f t="shared" si="11"/>
        <v>2008</v>
      </c>
      <c r="G727" s="248" t="s">
        <v>181</v>
      </c>
      <c r="H727" s="248" t="s">
        <v>2034</v>
      </c>
    </row>
    <row r="728" spans="1:8" ht="14.45" x14ac:dyDescent="0.3">
      <c r="A728" s="246" t="s">
        <v>2034</v>
      </c>
      <c r="B728" s="246">
        <v>2008</v>
      </c>
      <c r="C728" s="247" t="s">
        <v>358</v>
      </c>
      <c r="D728" s="246" t="s">
        <v>4843</v>
      </c>
      <c r="E728" s="201" t="s">
        <v>1726</v>
      </c>
      <c r="F728" s="248">
        <f t="shared" si="11"/>
        <v>2008</v>
      </c>
      <c r="G728" s="248" t="s">
        <v>181</v>
      </c>
      <c r="H728" s="248" t="s">
        <v>2034</v>
      </c>
    </row>
    <row r="729" spans="1:8" ht="14.45" x14ac:dyDescent="0.3">
      <c r="A729" s="246" t="s">
        <v>2034</v>
      </c>
      <c r="B729" s="246">
        <v>2008</v>
      </c>
      <c r="C729" s="247" t="s">
        <v>359</v>
      </c>
      <c r="D729" s="246" t="s">
        <v>4843</v>
      </c>
      <c r="E729" s="201" t="s">
        <v>1726</v>
      </c>
      <c r="F729" s="248">
        <f t="shared" si="11"/>
        <v>2008</v>
      </c>
      <c r="G729" s="248" t="s">
        <v>181</v>
      </c>
      <c r="H729" s="248" t="s">
        <v>2034</v>
      </c>
    </row>
    <row r="730" spans="1:8" ht="14.45" x14ac:dyDescent="0.3">
      <c r="A730" s="246" t="s">
        <v>2034</v>
      </c>
      <c r="B730" s="246">
        <v>2008</v>
      </c>
      <c r="C730" s="247" t="s">
        <v>360</v>
      </c>
      <c r="D730" s="246" t="s">
        <v>4843</v>
      </c>
      <c r="E730" s="201" t="s">
        <v>1726</v>
      </c>
      <c r="F730" s="248">
        <f t="shared" si="11"/>
        <v>2008</v>
      </c>
      <c r="G730" s="248" t="s">
        <v>181</v>
      </c>
      <c r="H730" s="248" t="s">
        <v>2034</v>
      </c>
    </row>
    <row r="731" spans="1:8" ht="14.45" x14ac:dyDescent="0.3">
      <c r="A731" s="246" t="s">
        <v>2034</v>
      </c>
      <c r="B731" s="246">
        <v>2009</v>
      </c>
      <c r="C731" s="247" t="s">
        <v>4903</v>
      </c>
      <c r="D731" s="246" t="s">
        <v>4843</v>
      </c>
      <c r="E731" s="201" t="s">
        <v>1726</v>
      </c>
      <c r="F731" s="248">
        <f t="shared" si="11"/>
        <v>2009</v>
      </c>
      <c r="G731" s="248" t="s">
        <v>181</v>
      </c>
      <c r="H731" s="248" t="s">
        <v>2034</v>
      </c>
    </row>
    <row r="732" spans="1:8" ht="14.45" x14ac:dyDescent="0.3">
      <c r="A732" s="246" t="s">
        <v>2034</v>
      </c>
      <c r="B732" s="246">
        <v>2009</v>
      </c>
      <c r="C732" s="247" t="s">
        <v>4904</v>
      </c>
      <c r="D732" s="246" t="s">
        <v>4843</v>
      </c>
      <c r="E732" s="201" t="s">
        <v>1726</v>
      </c>
      <c r="F732" s="248">
        <f t="shared" si="11"/>
        <v>2009</v>
      </c>
      <c r="G732" s="248" t="s">
        <v>181</v>
      </c>
      <c r="H732" s="248" t="s">
        <v>2034</v>
      </c>
    </row>
    <row r="733" spans="1:8" ht="14.45" x14ac:dyDescent="0.3">
      <c r="A733" s="246" t="s">
        <v>2034</v>
      </c>
      <c r="B733" s="246">
        <v>2009</v>
      </c>
      <c r="C733" s="247" t="s">
        <v>4905</v>
      </c>
      <c r="D733" s="246" t="s">
        <v>4843</v>
      </c>
      <c r="E733" s="201" t="s">
        <v>1726</v>
      </c>
      <c r="F733" s="248">
        <f t="shared" si="11"/>
        <v>2009</v>
      </c>
      <c r="G733" s="248" t="s">
        <v>181</v>
      </c>
      <c r="H733" s="248" t="s">
        <v>2034</v>
      </c>
    </row>
    <row r="734" spans="1:8" ht="14.45" x14ac:dyDescent="0.3">
      <c r="A734" s="246" t="s">
        <v>2034</v>
      </c>
      <c r="B734" s="246">
        <v>2009</v>
      </c>
      <c r="C734" s="247" t="s">
        <v>4906</v>
      </c>
      <c r="D734" s="246" t="s">
        <v>4843</v>
      </c>
      <c r="E734" s="201" t="s">
        <v>1726</v>
      </c>
      <c r="F734" s="248">
        <f t="shared" si="11"/>
        <v>2009</v>
      </c>
      <c r="G734" s="248" t="s">
        <v>181</v>
      </c>
      <c r="H734" s="248" t="s">
        <v>2034</v>
      </c>
    </row>
    <row r="735" spans="1:8" ht="14.45" x14ac:dyDescent="0.3">
      <c r="A735" s="246" t="s">
        <v>2034</v>
      </c>
      <c r="B735" s="246">
        <v>2009</v>
      </c>
      <c r="C735" s="247" t="s">
        <v>4907</v>
      </c>
      <c r="D735" s="246" t="s">
        <v>4843</v>
      </c>
      <c r="E735" s="201" t="s">
        <v>1726</v>
      </c>
      <c r="F735" s="248">
        <f t="shared" si="11"/>
        <v>2009</v>
      </c>
      <c r="G735" s="248" t="s">
        <v>181</v>
      </c>
      <c r="H735" s="248" t="s">
        <v>2034</v>
      </c>
    </row>
    <row r="736" spans="1:8" ht="14.45" x14ac:dyDescent="0.3">
      <c r="A736" s="246" t="s">
        <v>2034</v>
      </c>
      <c r="B736" s="246">
        <v>2009</v>
      </c>
      <c r="C736" s="247" t="s">
        <v>4908</v>
      </c>
      <c r="D736" s="246" t="s">
        <v>4843</v>
      </c>
      <c r="E736" s="201" t="s">
        <v>1726</v>
      </c>
      <c r="F736" s="248">
        <f t="shared" si="11"/>
        <v>2009</v>
      </c>
      <c r="G736" s="248" t="s">
        <v>181</v>
      </c>
      <c r="H736" s="248" t="s">
        <v>2034</v>
      </c>
    </row>
    <row r="737" spans="1:8" ht="14.45" x14ac:dyDescent="0.3">
      <c r="A737" s="246" t="s">
        <v>2034</v>
      </c>
      <c r="B737" s="246">
        <v>2009</v>
      </c>
      <c r="C737" s="247" t="s">
        <v>4909</v>
      </c>
      <c r="D737" s="246" t="s">
        <v>4843</v>
      </c>
      <c r="E737" s="201" t="s">
        <v>1726</v>
      </c>
      <c r="F737" s="248">
        <f t="shared" si="11"/>
        <v>2009</v>
      </c>
      <c r="G737" s="248" t="s">
        <v>181</v>
      </c>
      <c r="H737" s="248" t="s">
        <v>2034</v>
      </c>
    </row>
    <row r="738" spans="1:8" ht="14.45" x14ac:dyDescent="0.3">
      <c r="A738" s="246" t="s">
        <v>2034</v>
      </c>
      <c r="B738" s="246">
        <v>2009</v>
      </c>
      <c r="C738" s="247" t="s">
        <v>4910</v>
      </c>
      <c r="D738" s="246" t="s">
        <v>4843</v>
      </c>
      <c r="E738" s="201" t="s">
        <v>1726</v>
      </c>
      <c r="F738" s="248">
        <f t="shared" si="11"/>
        <v>2009</v>
      </c>
      <c r="G738" s="248" t="s">
        <v>181</v>
      </c>
      <c r="H738" s="248" t="s">
        <v>2034</v>
      </c>
    </row>
    <row r="739" spans="1:8" ht="14.45" x14ac:dyDescent="0.3">
      <c r="A739" s="246" t="s">
        <v>2034</v>
      </c>
      <c r="B739" s="246">
        <v>2009</v>
      </c>
      <c r="C739" s="247" t="s">
        <v>4911</v>
      </c>
      <c r="D739" s="246" t="s">
        <v>4843</v>
      </c>
      <c r="E739" s="201" t="s">
        <v>1726</v>
      </c>
      <c r="F739" s="248">
        <f t="shared" si="11"/>
        <v>2009</v>
      </c>
      <c r="G739" s="248" t="s">
        <v>181</v>
      </c>
      <c r="H739" s="248" t="s">
        <v>2034</v>
      </c>
    </row>
    <row r="740" spans="1:8" ht="14.45" x14ac:dyDescent="0.3">
      <c r="A740" s="246" t="s">
        <v>2034</v>
      </c>
      <c r="B740" s="246">
        <v>2009</v>
      </c>
      <c r="C740" s="247" t="s">
        <v>4912</v>
      </c>
      <c r="D740" s="246" t="s">
        <v>4843</v>
      </c>
      <c r="E740" s="201" t="s">
        <v>1726</v>
      </c>
      <c r="F740" s="248">
        <f t="shared" si="11"/>
        <v>2009</v>
      </c>
      <c r="G740" s="248" t="s">
        <v>181</v>
      </c>
      <c r="H740" s="248" t="s">
        <v>2034</v>
      </c>
    </row>
    <row r="741" spans="1:8" ht="14.45" x14ac:dyDescent="0.3">
      <c r="A741" s="246" t="s">
        <v>2034</v>
      </c>
      <c r="B741" s="246">
        <v>2010</v>
      </c>
      <c r="C741" s="247" t="s">
        <v>4913</v>
      </c>
      <c r="D741" s="246" t="s">
        <v>4843</v>
      </c>
      <c r="E741" s="201" t="s">
        <v>1726</v>
      </c>
      <c r="F741" s="248">
        <f t="shared" si="11"/>
        <v>2010</v>
      </c>
      <c r="G741" s="248" t="s">
        <v>181</v>
      </c>
      <c r="H741" s="248" t="s">
        <v>2034</v>
      </c>
    </row>
    <row r="742" spans="1:8" ht="14.45" x14ac:dyDescent="0.3">
      <c r="A742" s="246" t="s">
        <v>2034</v>
      </c>
      <c r="B742" s="246">
        <v>2010</v>
      </c>
      <c r="C742" s="247" t="s">
        <v>4914</v>
      </c>
      <c r="D742" s="246" t="s">
        <v>4843</v>
      </c>
      <c r="E742" s="201" t="s">
        <v>1726</v>
      </c>
      <c r="F742" s="248">
        <f t="shared" si="11"/>
        <v>2010</v>
      </c>
      <c r="G742" s="248" t="s">
        <v>181</v>
      </c>
      <c r="H742" s="248" t="s">
        <v>2034</v>
      </c>
    </row>
    <row r="743" spans="1:8" ht="14.45" x14ac:dyDescent="0.3">
      <c r="A743" s="246" t="s">
        <v>2034</v>
      </c>
      <c r="B743" s="246">
        <v>2010</v>
      </c>
      <c r="C743" s="247" t="s">
        <v>4915</v>
      </c>
      <c r="D743" s="246" t="s">
        <v>4843</v>
      </c>
      <c r="E743" s="201" t="s">
        <v>1726</v>
      </c>
      <c r="F743" s="248">
        <f t="shared" si="11"/>
        <v>2010</v>
      </c>
      <c r="G743" s="248" t="s">
        <v>181</v>
      </c>
      <c r="H743" s="248" t="s">
        <v>2034</v>
      </c>
    </row>
    <row r="744" spans="1:8" ht="14.45" x14ac:dyDescent="0.3">
      <c r="A744" s="246" t="s">
        <v>2034</v>
      </c>
      <c r="B744" s="246">
        <v>2010</v>
      </c>
      <c r="C744" s="247" t="s">
        <v>4916</v>
      </c>
      <c r="D744" s="246" t="s">
        <v>4843</v>
      </c>
      <c r="E744" s="201" t="s">
        <v>1726</v>
      </c>
      <c r="F744" s="248">
        <f t="shared" si="11"/>
        <v>2010</v>
      </c>
      <c r="G744" s="248" t="s">
        <v>181</v>
      </c>
      <c r="H744" s="248" t="s">
        <v>2034</v>
      </c>
    </row>
    <row r="745" spans="1:8" ht="14.45" x14ac:dyDescent="0.3">
      <c r="A745" s="246" t="s">
        <v>2034</v>
      </c>
      <c r="B745" s="246">
        <v>2010</v>
      </c>
      <c r="C745" s="247" t="s">
        <v>4917</v>
      </c>
      <c r="D745" s="246" t="s">
        <v>4843</v>
      </c>
      <c r="E745" s="201" t="s">
        <v>1726</v>
      </c>
      <c r="F745" s="248">
        <f t="shared" si="11"/>
        <v>2010</v>
      </c>
      <c r="G745" s="248" t="s">
        <v>181</v>
      </c>
      <c r="H745" s="248" t="s">
        <v>2034</v>
      </c>
    </row>
    <row r="746" spans="1:8" ht="14.45" x14ac:dyDescent="0.3">
      <c r="A746" s="246" t="s">
        <v>2034</v>
      </c>
      <c r="B746" s="246">
        <v>2010</v>
      </c>
      <c r="C746" s="247" t="s">
        <v>4918</v>
      </c>
      <c r="D746" s="246" t="s">
        <v>4843</v>
      </c>
      <c r="E746" s="201" t="s">
        <v>1726</v>
      </c>
      <c r="F746" s="248">
        <f t="shared" si="11"/>
        <v>2010</v>
      </c>
      <c r="G746" s="248" t="s">
        <v>181</v>
      </c>
      <c r="H746" s="248" t="s">
        <v>2034</v>
      </c>
    </row>
    <row r="747" spans="1:8" ht="14.45" x14ac:dyDescent="0.3">
      <c r="A747" s="246" t="s">
        <v>2034</v>
      </c>
      <c r="B747" s="246">
        <v>2010</v>
      </c>
      <c r="C747" s="247" t="s">
        <v>4919</v>
      </c>
      <c r="D747" s="246" t="s">
        <v>4843</v>
      </c>
      <c r="E747" s="201" t="s">
        <v>1726</v>
      </c>
      <c r="F747" s="248">
        <f t="shared" si="11"/>
        <v>2010</v>
      </c>
      <c r="G747" s="248" t="s">
        <v>181</v>
      </c>
      <c r="H747" s="248" t="s">
        <v>2034</v>
      </c>
    </row>
    <row r="748" spans="1:8" ht="14.45" x14ac:dyDescent="0.3">
      <c r="A748" s="246" t="s">
        <v>2034</v>
      </c>
      <c r="B748" s="246">
        <v>2010</v>
      </c>
      <c r="C748" s="247" t="s">
        <v>4920</v>
      </c>
      <c r="D748" s="246" t="s">
        <v>4843</v>
      </c>
      <c r="E748" s="201" t="s">
        <v>1726</v>
      </c>
      <c r="F748" s="248">
        <f t="shared" si="11"/>
        <v>2010</v>
      </c>
      <c r="G748" s="248" t="s">
        <v>181</v>
      </c>
      <c r="H748" s="248" t="s">
        <v>2034</v>
      </c>
    </row>
    <row r="749" spans="1:8" ht="14.45" x14ac:dyDescent="0.3">
      <c r="A749" s="246" t="s">
        <v>2034</v>
      </c>
      <c r="B749" s="246">
        <v>2010</v>
      </c>
      <c r="C749" s="247" t="s">
        <v>4921</v>
      </c>
      <c r="D749" s="246" t="s">
        <v>4843</v>
      </c>
      <c r="E749" s="201" t="s">
        <v>1726</v>
      </c>
      <c r="F749" s="248">
        <f t="shared" si="11"/>
        <v>2010</v>
      </c>
      <c r="G749" s="248" t="s">
        <v>181</v>
      </c>
      <c r="H749" s="248" t="s">
        <v>2034</v>
      </c>
    </row>
    <row r="750" spans="1:8" ht="14.45" x14ac:dyDescent="0.3">
      <c r="A750" s="246" t="s">
        <v>2034</v>
      </c>
      <c r="B750" s="246">
        <v>2010</v>
      </c>
      <c r="C750" s="247" t="s">
        <v>4922</v>
      </c>
      <c r="D750" s="246" t="s">
        <v>4843</v>
      </c>
      <c r="E750" s="201" t="s">
        <v>1726</v>
      </c>
      <c r="F750" s="248">
        <f t="shared" si="11"/>
        <v>2010</v>
      </c>
      <c r="G750" s="248" t="s">
        <v>181</v>
      </c>
      <c r="H750" s="248" t="s">
        <v>2034</v>
      </c>
    </row>
    <row r="751" spans="1:8" ht="14.45" x14ac:dyDescent="0.3">
      <c r="A751" s="246" t="s">
        <v>2034</v>
      </c>
      <c r="B751" s="246">
        <v>2011</v>
      </c>
      <c r="C751" s="247" t="s">
        <v>5330</v>
      </c>
      <c r="D751" s="246" t="s">
        <v>4843</v>
      </c>
      <c r="E751" s="201" t="s">
        <v>1726</v>
      </c>
      <c r="F751" s="248">
        <f t="shared" si="11"/>
        <v>2011</v>
      </c>
      <c r="G751" s="248" t="s">
        <v>181</v>
      </c>
      <c r="H751" s="248" t="s">
        <v>2034</v>
      </c>
    </row>
    <row r="752" spans="1:8" ht="14.45" x14ac:dyDescent="0.3">
      <c r="A752" s="246" t="s">
        <v>2034</v>
      </c>
      <c r="B752" s="246">
        <v>2011</v>
      </c>
      <c r="C752" s="247" t="s">
        <v>5331</v>
      </c>
      <c r="D752" s="246" t="s">
        <v>4843</v>
      </c>
      <c r="E752" s="201" t="s">
        <v>1726</v>
      </c>
      <c r="F752" s="248">
        <f t="shared" si="11"/>
        <v>2011</v>
      </c>
      <c r="G752" s="248" t="s">
        <v>181</v>
      </c>
      <c r="H752" s="248" t="s">
        <v>2034</v>
      </c>
    </row>
    <row r="753" spans="1:8" ht="14.45" x14ac:dyDescent="0.3">
      <c r="A753" s="246" t="s">
        <v>2034</v>
      </c>
      <c r="B753" s="246">
        <v>2011</v>
      </c>
      <c r="C753" s="247" t="s">
        <v>5332</v>
      </c>
      <c r="D753" s="246" t="s">
        <v>4843</v>
      </c>
      <c r="E753" s="201" t="s">
        <v>1726</v>
      </c>
      <c r="F753" s="248">
        <f t="shared" si="11"/>
        <v>2011</v>
      </c>
      <c r="G753" s="248" t="s">
        <v>181</v>
      </c>
      <c r="H753" s="248" t="s">
        <v>2034</v>
      </c>
    </row>
    <row r="754" spans="1:8" ht="14.45" x14ac:dyDescent="0.3">
      <c r="A754" s="246" t="s">
        <v>2034</v>
      </c>
      <c r="B754" s="246">
        <v>2011</v>
      </c>
      <c r="C754" s="247" t="s">
        <v>5333</v>
      </c>
      <c r="D754" s="246" t="s">
        <v>4843</v>
      </c>
      <c r="E754" s="201" t="s">
        <v>1726</v>
      </c>
      <c r="F754" s="248">
        <f t="shared" si="11"/>
        <v>2011</v>
      </c>
      <c r="G754" s="248" t="s">
        <v>181</v>
      </c>
      <c r="H754" s="248" t="s">
        <v>2034</v>
      </c>
    </row>
    <row r="755" spans="1:8" ht="14.45" x14ac:dyDescent="0.3">
      <c r="A755" s="246" t="s">
        <v>2034</v>
      </c>
      <c r="B755" s="246">
        <v>2011</v>
      </c>
      <c r="C755" s="247" t="s">
        <v>5334</v>
      </c>
      <c r="D755" s="246" t="s">
        <v>4843</v>
      </c>
      <c r="E755" s="201" t="s">
        <v>1726</v>
      </c>
      <c r="F755" s="248">
        <f t="shared" si="11"/>
        <v>2011</v>
      </c>
      <c r="G755" s="248" t="s">
        <v>181</v>
      </c>
      <c r="H755" s="248" t="s">
        <v>2034</v>
      </c>
    </row>
    <row r="756" spans="1:8" ht="14.45" x14ac:dyDescent="0.3">
      <c r="A756" s="246" t="s">
        <v>2034</v>
      </c>
      <c r="B756" s="246">
        <v>2011</v>
      </c>
      <c r="C756" s="247" t="s">
        <v>5335</v>
      </c>
      <c r="D756" s="246" t="s">
        <v>4843</v>
      </c>
      <c r="E756" s="201" t="s">
        <v>1726</v>
      </c>
      <c r="F756" s="248">
        <f t="shared" si="11"/>
        <v>2011</v>
      </c>
      <c r="G756" s="248" t="s">
        <v>181</v>
      </c>
      <c r="H756" s="248" t="s">
        <v>2034</v>
      </c>
    </row>
    <row r="757" spans="1:8" ht="14.45" x14ac:dyDescent="0.3">
      <c r="A757" s="246" t="s">
        <v>2034</v>
      </c>
      <c r="B757" s="246">
        <v>2011</v>
      </c>
      <c r="C757" s="247" t="s">
        <v>5336</v>
      </c>
      <c r="D757" s="246" t="s">
        <v>4843</v>
      </c>
      <c r="E757" s="201" t="s">
        <v>1726</v>
      </c>
      <c r="F757" s="248">
        <f t="shared" si="11"/>
        <v>2011</v>
      </c>
      <c r="G757" s="248" t="s">
        <v>181</v>
      </c>
      <c r="H757" s="248" t="s">
        <v>2034</v>
      </c>
    </row>
    <row r="758" spans="1:8" ht="14.45" x14ac:dyDescent="0.3">
      <c r="A758" s="246" t="s">
        <v>2034</v>
      </c>
      <c r="B758" s="246">
        <v>2011</v>
      </c>
      <c r="C758" s="247" t="s">
        <v>5337</v>
      </c>
      <c r="D758" s="246" t="s">
        <v>4843</v>
      </c>
      <c r="E758" s="201" t="s">
        <v>1726</v>
      </c>
      <c r="F758" s="248">
        <f t="shared" si="11"/>
        <v>2011</v>
      </c>
      <c r="G758" s="248" t="s">
        <v>181</v>
      </c>
      <c r="H758" s="248" t="s">
        <v>2034</v>
      </c>
    </row>
    <row r="759" spans="1:8" ht="14.45" x14ac:dyDescent="0.3">
      <c r="A759" s="246" t="s">
        <v>2034</v>
      </c>
      <c r="B759" s="246">
        <v>2011</v>
      </c>
      <c r="C759" s="247" t="s">
        <v>5338</v>
      </c>
      <c r="D759" s="246" t="s">
        <v>4843</v>
      </c>
      <c r="E759" s="201" t="s">
        <v>1726</v>
      </c>
      <c r="F759" s="248">
        <f t="shared" si="11"/>
        <v>2011</v>
      </c>
      <c r="G759" s="248" t="s">
        <v>181</v>
      </c>
      <c r="H759" s="248" t="s">
        <v>2034</v>
      </c>
    </row>
    <row r="760" spans="1:8" ht="14.45" x14ac:dyDescent="0.3">
      <c r="A760" s="246" t="s">
        <v>2034</v>
      </c>
      <c r="B760" s="246">
        <v>2011</v>
      </c>
      <c r="C760" s="247" t="s">
        <v>5339</v>
      </c>
      <c r="D760" s="246" t="s">
        <v>4843</v>
      </c>
      <c r="E760" s="201" t="s">
        <v>1726</v>
      </c>
      <c r="F760" s="248">
        <f t="shared" si="11"/>
        <v>2011</v>
      </c>
      <c r="G760" s="248" t="s">
        <v>181</v>
      </c>
      <c r="H760" s="248" t="s">
        <v>2034</v>
      </c>
    </row>
    <row r="761" spans="1:8" ht="14.45" x14ac:dyDescent="0.3">
      <c r="A761" s="246" t="s">
        <v>2034</v>
      </c>
      <c r="B761" s="246">
        <v>2011</v>
      </c>
      <c r="C761" s="247" t="s">
        <v>5340</v>
      </c>
      <c r="D761" s="246" t="s">
        <v>4843</v>
      </c>
      <c r="E761" s="201" t="s">
        <v>1726</v>
      </c>
      <c r="F761" s="248">
        <f t="shared" si="11"/>
        <v>2011</v>
      </c>
      <c r="G761" s="248" t="s">
        <v>181</v>
      </c>
      <c r="H761" s="248" t="s">
        <v>2034</v>
      </c>
    </row>
    <row r="762" spans="1:8" ht="14.45" x14ac:dyDescent="0.3">
      <c r="A762" s="246" t="s">
        <v>2034</v>
      </c>
      <c r="B762" s="246">
        <v>2011</v>
      </c>
      <c r="C762" s="247" t="s">
        <v>5341</v>
      </c>
      <c r="D762" s="246" t="s">
        <v>4843</v>
      </c>
      <c r="E762" s="201" t="s">
        <v>1726</v>
      </c>
      <c r="F762" s="248">
        <f t="shared" si="11"/>
        <v>2011</v>
      </c>
      <c r="G762" s="248" t="s">
        <v>181</v>
      </c>
      <c r="H762" s="248" t="s">
        <v>2034</v>
      </c>
    </row>
    <row r="763" spans="1:8" ht="14.45" x14ac:dyDescent="0.3">
      <c r="A763" s="246" t="s">
        <v>2034</v>
      </c>
      <c r="B763" s="246">
        <v>2011</v>
      </c>
      <c r="C763" s="247" t="s">
        <v>5342</v>
      </c>
      <c r="D763" s="246" t="s">
        <v>4843</v>
      </c>
      <c r="E763" s="201" t="s">
        <v>1726</v>
      </c>
      <c r="F763" s="248">
        <f t="shared" si="11"/>
        <v>2011</v>
      </c>
      <c r="G763" s="248" t="s">
        <v>181</v>
      </c>
      <c r="H763" s="248" t="s">
        <v>2034</v>
      </c>
    </row>
    <row r="764" spans="1:8" ht="14.45" x14ac:dyDescent="0.3">
      <c r="A764" s="246" t="s">
        <v>2034</v>
      </c>
      <c r="B764" s="246">
        <v>2011</v>
      </c>
      <c r="C764" s="247" t="s">
        <v>5343</v>
      </c>
      <c r="D764" s="246" t="s">
        <v>4843</v>
      </c>
      <c r="E764" s="201" t="s">
        <v>1726</v>
      </c>
      <c r="F764" s="248">
        <f t="shared" si="11"/>
        <v>2011</v>
      </c>
      <c r="G764" s="248" t="s">
        <v>181</v>
      </c>
      <c r="H764" s="248" t="s">
        <v>2034</v>
      </c>
    </row>
    <row r="765" spans="1:8" ht="14.45" x14ac:dyDescent="0.3">
      <c r="A765" s="246" t="s">
        <v>2034</v>
      </c>
      <c r="B765" s="246">
        <v>2012</v>
      </c>
      <c r="C765" s="247" t="s">
        <v>5344</v>
      </c>
      <c r="D765" s="246" t="s">
        <v>4843</v>
      </c>
      <c r="E765" s="201" t="s">
        <v>1726</v>
      </c>
      <c r="F765" s="248">
        <f t="shared" si="11"/>
        <v>2012</v>
      </c>
      <c r="G765" s="248" t="s">
        <v>181</v>
      </c>
      <c r="H765" s="248" t="s">
        <v>2034</v>
      </c>
    </row>
    <row r="766" spans="1:8" ht="14.45" x14ac:dyDescent="0.3">
      <c r="A766" s="246" t="s">
        <v>2034</v>
      </c>
      <c r="B766" s="246">
        <v>2012</v>
      </c>
      <c r="C766" s="247" t="s">
        <v>5345</v>
      </c>
      <c r="D766" s="246" t="s">
        <v>4843</v>
      </c>
      <c r="E766" s="201" t="s">
        <v>1726</v>
      </c>
      <c r="F766" s="248">
        <f t="shared" si="11"/>
        <v>2012</v>
      </c>
      <c r="G766" s="248" t="s">
        <v>181</v>
      </c>
      <c r="H766" s="248" t="s">
        <v>2034</v>
      </c>
    </row>
    <row r="767" spans="1:8" ht="14.45" x14ac:dyDescent="0.3">
      <c r="A767" s="246" t="s">
        <v>2034</v>
      </c>
      <c r="B767" s="246">
        <v>2012</v>
      </c>
      <c r="C767" s="247" t="s">
        <v>5346</v>
      </c>
      <c r="D767" s="246" t="s">
        <v>4843</v>
      </c>
      <c r="E767" s="201" t="s">
        <v>1726</v>
      </c>
      <c r="F767" s="248">
        <f t="shared" si="11"/>
        <v>2012</v>
      </c>
      <c r="G767" s="248" t="s">
        <v>181</v>
      </c>
      <c r="H767" s="248" t="s">
        <v>2034</v>
      </c>
    </row>
    <row r="768" spans="1:8" ht="14.45" x14ac:dyDescent="0.3">
      <c r="A768" s="246" t="s">
        <v>2034</v>
      </c>
      <c r="B768" s="246">
        <v>2012</v>
      </c>
      <c r="C768" s="247" t="s">
        <v>5347</v>
      </c>
      <c r="D768" s="246" t="s">
        <v>4843</v>
      </c>
      <c r="E768" s="201" t="s">
        <v>1726</v>
      </c>
      <c r="F768" s="248">
        <f t="shared" si="11"/>
        <v>2012</v>
      </c>
      <c r="G768" s="248" t="s">
        <v>181</v>
      </c>
      <c r="H768" s="248" t="s">
        <v>2034</v>
      </c>
    </row>
    <row r="769" spans="1:8" ht="14.45" x14ac:dyDescent="0.3">
      <c r="A769" s="246" t="s">
        <v>2034</v>
      </c>
      <c r="B769" s="246">
        <v>2012</v>
      </c>
      <c r="C769" s="247" t="s">
        <v>5348</v>
      </c>
      <c r="D769" s="246" t="s">
        <v>4843</v>
      </c>
      <c r="E769" s="201" t="s">
        <v>1726</v>
      </c>
      <c r="F769" s="248">
        <f t="shared" si="11"/>
        <v>2012</v>
      </c>
      <c r="G769" s="248" t="s">
        <v>181</v>
      </c>
      <c r="H769" s="248" t="s">
        <v>2034</v>
      </c>
    </row>
    <row r="770" spans="1:8" ht="14.45" x14ac:dyDescent="0.3">
      <c r="A770" s="246" t="s">
        <v>2034</v>
      </c>
      <c r="B770" s="246">
        <v>2012</v>
      </c>
      <c r="C770" s="247" t="s">
        <v>5349</v>
      </c>
      <c r="D770" s="246" t="s">
        <v>4843</v>
      </c>
      <c r="E770" s="201" t="s">
        <v>1726</v>
      </c>
      <c r="F770" s="248">
        <f t="shared" si="11"/>
        <v>2012</v>
      </c>
      <c r="G770" s="248" t="s">
        <v>181</v>
      </c>
      <c r="H770" s="248" t="s">
        <v>2034</v>
      </c>
    </row>
    <row r="771" spans="1:8" ht="14.45" x14ac:dyDescent="0.3">
      <c r="A771" s="246" t="s">
        <v>2034</v>
      </c>
      <c r="B771" s="246">
        <v>2012</v>
      </c>
      <c r="C771" s="247" t="s">
        <v>5350</v>
      </c>
      <c r="D771" s="246" t="s">
        <v>4843</v>
      </c>
      <c r="E771" s="201" t="s">
        <v>1726</v>
      </c>
      <c r="F771" s="248">
        <f t="shared" si="11"/>
        <v>2012</v>
      </c>
      <c r="G771" s="248" t="s">
        <v>181</v>
      </c>
      <c r="H771" s="248" t="s">
        <v>2034</v>
      </c>
    </row>
    <row r="772" spans="1:8" ht="14.45" x14ac:dyDescent="0.3">
      <c r="A772" s="246" t="s">
        <v>2034</v>
      </c>
      <c r="B772" s="246">
        <v>2012</v>
      </c>
      <c r="C772" s="247" t="s">
        <v>5351</v>
      </c>
      <c r="D772" s="246" t="s">
        <v>4843</v>
      </c>
      <c r="E772" s="201" t="s">
        <v>1726</v>
      </c>
      <c r="F772" s="248">
        <f t="shared" si="11"/>
        <v>2012</v>
      </c>
      <c r="G772" s="248" t="s">
        <v>181</v>
      </c>
      <c r="H772" s="248" t="s">
        <v>2034</v>
      </c>
    </row>
    <row r="773" spans="1:8" ht="14.45" x14ac:dyDescent="0.3">
      <c r="A773" s="246" t="s">
        <v>2034</v>
      </c>
      <c r="B773" s="246">
        <v>2012</v>
      </c>
      <c r="C773" s="247" t="s">
        <v>5352</v>
      </c>
      <c r="D773" s="246" t="s">
        <v>4843</v>
      </c>
      <c r="E773" s="201" t="s">
        <v>1726</v>
      </c>
      <c r="F773" s="248">
        <f t="shared" si="11"/>
        <v>2012</v>
      </c>
      <c r="G773" s="248" t="s">
        <v>181</v>
      </c>
      <c r="H773" s="248" t="s">
        <v>2034</v>
      </c>
    </row>
    <row r="774" spans="1:8" ht="14.45" x14ac:dyDescent="0.3">
      <c r="A774" s="246" t="s">
        <v>2034</v>
      </c>
      <c r="B774" s="246">
        <v>2012</v>
      </c>
      <c r="C774" s="247" t="s">
        <v>5353</v>
      </c>
      <c r="D774" s="246" t="s">
        <v>4843</v>
      </c>
      <c r="E774" s="201" t="s">
        <v>1726</v>
      </c>
      <c r="F774" s="248">
        <f t="shared" si="11"/>
        <v>2012</v>
      </c>
      <c r="G774" s="248" t="s">
        <v>181</v>
      </c>
      <c r="H774" s="248" t="s">
        <v>2034</v>
      </c>
    </row>
    <row r="775" spans="1:8" ht="14.45" x14ac:dyDescent="0.3">
      <c r="A775" s="246" t="s">
        <v>2034</v>
      </c>
      <c r="B775" s="246">
        <v>2012</v>
      </c>
      <c r="C775" s="247" t="s">
        <v>5354</v>
      </c>
      <c r="D775" s="246" t="s">
        <v>4843</v>
      </c>
      <c r="E775" s="201" t="s">
        <v>1726</v>
      </c>
      <c r="F775" s="248">
        <f t="shared" si="11"/>
        <v>2012</v>
      </c>
      <c r="G775" s="248" t="s">
        <v>181</v>
      </c>
      <c r="H775" s="248" t="s">
        <v>2034</v>
      </c>
    </row>
    <row r="776" spans="1:8" ht="14.45" x14ac:dyDescent="0.3">
      <c r="A776" s="246" t="s">
        <v>2034</v>
      </c>
      <c r="B776" s="246">
        <v>2012</v>
      </c>
      <c r="C776" s="247" t="s">
        <v>5355</v>
      </c>
      <c r="D776" s="246" t="s">
        <v>4843</v>
      </c>
      <c r="E776" s="201" t="s">
        <v>1726</v>
      </c>
      <c r="F776" s="248">
        <f t="shared" ref="F776:F839" si="12">+B776</f>
        <v>2012</v>
      </c>
      <c r="G776" s="248" t="s">
        <v>181</v>
      </c>
      <c r="H776" s="248" t="s">
        <v>2034</v>
      </c>
    </row>
    <row r="777" spans="1:8" ht="14.45" x14ac:dyDescent="0.3">
      <c r="A777" s="246" t="s">
        <v>2034</v>
      </c>
      <c r="B777" s="246">
        <v>2012</v>
      </c>
      <c r="C777" s="247" t="s">
        <v>5356</v>
      </c>
      <c r="D777" s="246" t="s">
        <v>4843</v>
      </c>
      <c r="E777" s="201" t="s">
        <v>1726</v>
      </c>
      <c r="F777" s="248">
        <f t="shared" si="12"/>
        <v>2012</v>
      </c>
      <c r="G777" s="248" t="s">
        <v>181</v>
      </c>
      <c r="H777" s="248" t="s">
        <v>2034</v>
      </c>
    </row>
    <row r="778" spans="1:8" ht="14.45" x14ac:dyDescent="0.3">
      <c r="A778" s="246" t="s">
        <v>2034</v>
      </c>
      <c r="B778" s="246">
        <v>2012</v>
      </c>
      <c r="C778" s="247" t="s">
        <v>5357</v>
      </c>
      <c r="D778" s="246" t="s">
        <v>4843</v>
      </c>
      <c r="E778" s="201" t="s">
        <v>1726</v>
      </c>
      <c r="F778" s="248">
        <f t="shared" si="12"/>
        <v>2012</v>
      </c>
      <c r="G778" s="248" t="s">
        <v>181</v>
      </c>
      <c r="H778" s="248" t="s">
        <v>2034</v>
      </c>
    </row>
    <row r="779" spans="1:8" ht="14.45" x14ac:dyDescent="0.3">
      <c r="A779" s="246" t="s">
        <v>2034</v>
      </c>
      <c r="B779" s="246">
        <v>2012</v>
      </c>
      <c r="C779" s="247" t="s">
        <v>5358</v>
      </c>
      <c r="D779" s="246" t="s">
        <v>4843</v>
      </c>
      <c r="E779" s="201" t="s">
        <v>1726</v>
      </c>
      <c r="F779" s="248">
        <f t="shared" si="12"/>
        <v>2012</v>
      </c>
      <c r="G779" s="248" t="s">
        <v>181</v>
      </c>
      <c r="H779" s="248" t="s">
        <v>2034</v>
      </c>
    </row>
    <row r="780" spans="1:8" ht="14.45" x14ac:dyDescent="0.3">
      <c r="A780" s="246" t="s">
        <v>2034</v>
      </c>
      <c r="B780" s="246">
        <v>2012</v>
      </c>
      <c r="C780" s="247" t="s">
        <v>5359</v>
      </c>
      <c r="D780" s="246" t="s">
        <v>4843</v>
      </c>
      <c r="E780" s="201" t="s">
        <v>1726</v>
      </c>
      <c r="F780" s="248">
        <f t="shared" si="12"/>
        <v>2012</v>
      </c>
      <c r="G780" s="248" t="s">
        <v>181</v>
      </c>
      <c r="H780" s="248" t="s">
        <v>2034</v>
      </c>
    </row>
    <row r="781" spans="1:8" ht="14.45" x14ac:dyDescent="0.3">
      <c r="A781" s="246" t="s">
        <v>2034</v>
      </c>
      <c r="B781" s="246">
        <v>2013</v>
      </c>
      <c r="C781" s="75" t="s">
        <v>5360</v>
      </c>
      <c r="D781" s="247" t="s">
        <v>4843</v>
      </c>
      <c r="E781" s="201" t="s">
        <v>1726</v>
      </c>
      <c r="F781" s="248">
        <f t="shared" si="12"/>
        <v>2013</v>
      </c>
      <c r="G781" s="248" t="s">
        <v>181</v>
      </c>
      <c r="H781" s="248" t="s">
        <v>2034</v>
      </c>
    </row>
    <row r="782" spans="1:8" ht="14.45" x14ac:dyDescent="0.3">
      <c r="A782" s="246" t="s">
        <v>2034</v>
      </c>
      <c r="B782" s="246">
        <v>2013</v>
      </c>
      <c r="C782" s="75" t="s">
        <v>5361</v>
      </c>
      <c r="D782" s="247" t="s">
        <v>4843</v>
      </c>
      <c r="E782" s="201" t="s">
        <v>1726</v>
      </c>
      <c r="F782" s="248">
        <f t="shared" si="12"/>
        <v>2013</v>
      </c>
      <c r="G782" s="248" t="s">
        <v>181</v>
      </c>
      <c r="H782" s="248" t="s">
        <v>2034</v>
      </c>
    </row>
    <row r="783" spans="1:8" ht="14.45" x14ac:dyDescent="0.3">
      <c r="A783" s="246" t="s">
        <v>2034</v>
      </c>
      <c r="B783" s="246">
        <v>2013</v>
      </c>
      <c r="C783" s="75" t="s">
        <v>5362</v>
      </c>
      <c r="D783" s="247" t="s">
        <v>4843</v>
      </c>
      <c r="E783" s="201" t="s">
        <v>1726</v>
      </c>
      <c r="F783" s="248">
        <f t="shared" si="12"/>
        <v>2013</v>
      </c>
      <c r="G783" s="248" t="s">
        <v>181</v>
      </c>
      <c r="H783" s="248" t="s">
        <v>2034</v>
      </c>
    </row>
    <row r="784" spans="1:8" ht="14.45" x14ac:dyDescent="0.3">
      <c r="A784" s="246" t="s">
        <v>2034</v>
      </c>
      <c r="B784" s="246">
        <v>2013</v>
      </c>
      <c r="C784" s="75" t="s">
        <v>5363</v>
      </c>
      <c r="D784" s="247" t="s">
        <v>4843</v>
      </c>
      <c r="E784" s="201" t="s">
        <v>1726</v>
      </c>
      <c r="F784" s="248">
        <f t="shared" si="12"/>
        <v>2013</v>
      </c>
      <c r="G784" s="248" t="s">
        <v>181</v>
      </c>
      <c r="H784" s="248" t="s">
        <v>2034</v>
      </c>
    </row>
    <row r="785" spans="1:8" ht="14.45" x14ac:dyDescent="0.3">
      <c r="A785" s="246" t="s">
        <v>2149</v>
      </c>
      <c r="B785" s="246">
        <v>1986</v>
      </c>
      <c r="C785" s="247" t="s">
        <v>2293</v>
      </c>
      <c r="D785" s="246" t="s">
        <v>4843</v>
      </c>
      <c r="E785" s="201" t="s">
        <v>1726</v>
      </c>
      <c r="F785" s="248">
        <f t="shared" si="12"/>
        <v>1986</v>
      </c>
      <c r="G785" s="248" t="s">
        <v>181</v>
      </c>
      <c r="H785" s="248" t="s">
        <v>2149</v>
      </c>
    </row>
    <row r="786" spans="1:8" ht="14.45" x14ac:dyDescent="0.3">
      <c r="A786" s="246" t="s">
        <v>2149</v>
      </c>
      <c r="B786" s="246">
        <v>1986</v>
      </c>
      <c r="C786" s="247" t="s">
        <v>2294</v>
      </c>
      <c r="D786" s="246" t="s">
        <v>4843</v>
      </c>
      <c r="E786" s="201" t="s">
        <v>1726</v>
      </c>
      <c r="F786" s="248">
        <f t="shared" si="12"/>
        <v>1986</v>
      </c>
      <c r="G786" s="248" t="s">
        <v>181</v>
      </c>
      <c r="H786" s="248" t="s">
        <v>2149</v>
      </c>
    </row>
    <row r="787" spans="1:8" ht="14.45" x14ac:dyDescent="0.3">
      <c r="A787" s="246" t="s">
        <v>2149</v>
      </c>
      <c r="B787" s="246">
        <v>1986</v>
      </c>
      <c r="C787" s="247" t="s">
        <v>2295</v>
      </c>
      <c r="D787" s="246" t="s">
        <v>4843</v>
      </c>
      <c r="E787" s="201" t="s">
        <v>1726</v>
      </c>
      <c r="F787" s="248">
        <f t="shared" si="12"/>
        <v>1986</v>
      </c>
      <c r="G787" s="248" t="s">
        <v>181</v>
      </c>
      <c r="H787" s="248" t="s">
        <v>2149</v>
      </c>
    </row>
    <row r="788" spans="1:8" ht="14.45" x14ac:dyDescent="0.3">
      <c r="A788" s="246" t="s">
        <v>2149</v>
      </c>
      <c r="B788" s="246">
        <v>1986</v>
      </c>
      <c r="C788" s="247" t="s">
        <v>2296</v>
      </c>
      <c r="D788" s="246" t="s">
        <v>4843</v>
      </c>
      <c r="E788" s="201" t="s">
        <v>1726</v>
      </c>
      <c r="F788" s="248">
        <f t="shared" si="12"/>
        <v>1986</v>
      </c>
      <c r="G788" s="248" t="s">
        <v>181</v>
      </c>
      <c r="H788" s="248" t="s">
        <v>2149</v>
      </c>
    </row>
    <row r="789" spans="1:8" ht="14.45" x14ac:dyDescent="0.3">
      <c r="A789" s="246" t="s">
        <v>2149</v>
      </c>
      <c r="B789" s="246">
        <v>1986</v>
      </c>
      <c r="C789" s="247" t="s">
        <v>2297</v>
      </c>
      <c r="D789" s="246" t="s">
        <v>4843</v>
      </c>
      <c r="E789" s="201" t="s">
        <v>1726</v>
      </c>
      <c r="F789" s="248">
        <f t="shared" si="12"/>
        <v>1986</v>
      </c>
      <c r="G789" s="248" t="s">
        <v>181</v>
      </c>
      <c r="H789" s="248" t="s">
        <v>2149</v>
      </c>
    </row>
    <row r="790" spans="1:8" ht="14.45" x14ac:dyDescent="0.3">
      <c r="A790" s="246" t="s">
        <v>2149</v>
      </c>
      <c r="B790" s="246">
        <v>1987</v>
      </c>
      <c r="C790" s="247" t="s">
        <v>2298</v>
      </c>
      <c r="D790" s="246" t="s">
        <v>4843</v>
      </c>
      <c r="E790" s="201" t="s">
        <v>1726</v>
      </c>
      <c r="F790" s="248">
        <f t="shared" si="12"/>
        <v>1987</v>
      </c>
      <c r="G790" s="248" t="s">
        <v>181</v>
      </c>
      <c r="H790" s="248" t="s">
        <v>2149</v>
      </c>
    </row>
    <row r="791" spans="1:8" ht="14.45" x14ac:dyDescent="0.3">
      <c r="A791" s="246" t="s">
        <v>2149</v>
      </c>
      <c r="B791" s="246">
        <v>1987</v>
      </c>
      <c r="C791" s="247" t="s">
        <v>2299</v>
      </c>
      <c r="D791" s="246" t="s">
        <v>4843</v>
      </c>
      <c r="E791" s="201" t="s">
        <v>1726</v>
      </c>
      <c r="F791" s="248">
        <f t="shared" si="12"/>
        <v>1987</v>
      </c>
      <c r="G791" s="248" t="s">
        <v>181</v>
      </c>
      <c r="H791" s="248" t="s">
        <v>2149</v>
      </c>
    </row>
    <row r="792" spans="1:8" ht="14.45" x14ac:dyDescent="0.3">
      <c r="A792" s="246" t="s">
        <v>2149</v>
      </c>
      <c r="B792" s="246">
        <v>1987</v>
      </c>
      <c r="C792" s="247" t="s">
        <v>2300</v>
      </c>
      <c r="D792" s="246" t="s">
        <v>4843</v>
      </c>
      <c r="E792" s="201" t="s">
        <v>1726</v>
      </c>
      <c r="F792" s="248">
        <f t="shared" si="12"/>
        <v>1987</v>
      </c>
      <c r="G792" s="248" t="s">
        <v>181</v>
      </c>
      <c r="H792" s="248" t="s">
        <v>2149</v>
      </c>
    </row>
    <row r="793" spans="1:8" ht="14.45" x14ac:dyDescent="0.3">
      <c r="A793" s="246" t="s">
        <v>2149</v>
      </c>
      <c r="B793" s="246">
        <v>1987</v>
      </c>
      <c r="C793" s="247" t="s">
        <v>2301</v>
      </c>
      <c r="D793" s="246" t="s">
        <v>4843</v>
      </c>
      <c r="E793" s="201" t="s">
        <v>1726</v>
      </c>
      <c r="F793" s="248">
        <f t="shared" si="12"/>
        <v>1987</v>
      </c>
      <c r="G793" s="248" t="s">
        <v>181</v>
      </c>
      <c r="H793" s="248" t="s">
        <v>2149</v>
      </c>
    </row>
    <row r="794" spans="1:8" ht="14.45" x14ac:dyDescent="0.3">
      <c r="A794" s="246" t="s">
        <v>2149</v>
      </c>
      <c r="B794" s="246">
        <v>1987</v>
      </c>
      <c r="C794" s="247" t="s">
        <v>2302</v>
      </c>
      <c r="D794" s="246" t="s">
        <v>4843</v>
      </c>
      <c r="E794" s="201" t="s">
        <v>1726</v>
      </c>
      <c r="F794" s="248">
        <f t="shared" si="12"/>
        <v>1987</v>
      </c>
      <c r="G794" s="248" t="s">
        <v>181</v>
      </c>
      <c r="H794" s="248" t="s">
        <v>2149</v>
      </c>
    </row>
    <row r="795" spans="1:8" ht="14.45" x14ac:dyDescent="0.3">
      <c r="A795" s="246" t="s">
        <v>2149</v>
      </c>
      <c r="B795" s="246">
        <v>1988</v>
      </c>
      <c r="C795" s="247" t="s">
        <v>2303</v>
      </c>
      <c r="D795" s="246" t="s">
        <v>4843</v>
      </c>
      <c r="E795" s="201" t="s">
        <v>1726</v>
      </c>
      <c r="F795" s="248">
        <f t="shared" si="12"/>
        <v>1988</v>
      </c>
      <c r="G795" s="248" t="s">
        <v>181</v>
      </c>
      <c r="H795" s="248" t="s">
        <v>2149</v>
      </c>
    </row>
    <row r="796" spans="1:8" ht="14.45" x14ac:dyDescent="0.3">
      <c r="A796" s="246" t="s">
        <v>2149</v>
      </c>
      <c r="B796" s="246">
        <v>1988</v>
      </c>
      <c r="C796" s="247" t="s">
        <v>2304</v>
      </c>
      <c r="D796" s="246" t="s">
        <v>4843</v>
      </c>
      <c r="E796" s="201" t="s">
        <v>1726</v>
      </c>
      <c r="F796" s="248">
        <f t="shared" si="12"/>
        <v>1988</v>
      </c>
      <c r="G796" s="248" t="s">
        <v>181</v>
      </c>
      <c r="H796" s="248" t="s">
        <v>2149</v>
      </c>
    </row>
    <row r="797" spans="1:8" ht="14.45" x14ac:dyDescent="0.3">
      <c r="A797" s="246" t="s">
        <v>2149</v>
      </c>
      <c r="B797" s="246">
        <v>1988</v>
      </c>
      <c r="C797" s="247" t="s">
        <v>2305</v>
      </c>
      <c r="D797" s="246" t="s">
        <v>4843</v>
      </c>
      <c r="E797" s="201" t="s">
        <v>1726</v>
      </c>
      <c r="F797" s="248">
        <f t="shared" si="12"/>
        <v>1988</v>
      </c>
      <c r="G797" s="248" t="s">
        <v>181</v>
      </c>
      <c r="H797" s="248" t="s">
        <v>2149</v>
      </c>
    </row>
    <row r="798" spans="1:8" ht="14.45" x14ac:dyDescent="0.3">
      <c r="A798" s="246" t="s">
        <v>2149</v>
      </c>
      <c r="B798" s="246">
        <v>1988</v>
      </c>
      <c r="C798" s="247" t="s">
        <v>2306</v>
      </c>
      <c r="D798" s="246" t="s">
        <v>4843</v>
      </c>
      <c r="E798" s="201" t="s">
        <v>1726</v>
      </c>
      <c r="F798" s="248">
        <f t="shared" si="12"/>
        <v>1988</v>
      </c>
      <c r="G798" s="248" t="s">
        <v>181</v>
      </c>
      <c r="H798" s="248" t="s">
        <v>2149</v>
      </c>
    </row>
    <row r="799" spans="1:8" ht="14.45" x14ac:dyDescent="0.3">
      <c r="A799" s="246" t="s">
        <v>2149</v>
      </c>
      <c r="B799" s="246">
        <v>1988</v>
      </c>
      <c r="C799" s="247" t="s">
        <v>2307</v>
      </c>
      <c r="D799" s="246" t="s">
        <v>4843</v>
      </c>
      <c r="E799" s="201" t="s">
        <v>1726</v>
      </c>
      <c r="F799" s="248">
        <f t="shared" si="12"/>
        <v>1988</v>
      </c>
      <c r="G799" s="248" t="s">
        <v>181</v>
      </c>
      <c r="H799" s="248" t="s">
        <v>2149</v>
      </c>
    </row>
    <row r="800" spans="1:8" ht="14.45" x14ac:dyDescent="0.3">
      <c r="A800" s="246" t="s">
        <v>2149</v>
      </c>
      <c r="B800" s="246">
        <v>1989</v>
      </c>
      <c r="C800" s="247" t="s">
        <v>2177</v>
      </c>
      <c r="D800" s="246" t="s">
        <v>4843</v>
      </c>
      <c r="E800" s="201" t="s">
        <v>1726</v>
      </c>
      <c r="F800" s="248">
        <f t="shared" si="12"/>
        <v>1989</v>
      </c>
      <c r="G800" s="248" t="s">
        <v>181</v>
      </c>
      <c r="H800" s="248" t="s">
        <v>2149</v>
      </c>
    </row>
    <row r="801" spans="1:8" ht="14.45" x14ac:dyDescent="0.3">
      <c r="A801" s="246" t="s">
        <v>2149</v>
      </c>
      <c r="B801" s="246">
        <v>1989</v>
      </c>
      <c r="C801" s="247" t="s">
        <v>2178</v>
      </c>
      <c r="D801" s="246" t="s">
        <v>4843</v>
      </c>
      <c r="E801" s="201" t="s">
        <v>1726</v>
      </c>
      <c r="F801" s="248">
        <f t="shared" si="12"/>
        <v>1989</v>
      </c>
      <c r="G801" s="248" t="s">
        <v>181</v>
      </c>
      <c r="H801" s="248" t="s">
        <v>2149</v>
      </c>
    </row>
    <row r="802" spans="1:8" ht="14.45" x14ac:dyDescent="0.3">
      <c r="A802" s="246" t="s">
        <v>2149</v>
      </c>
      <c r="B802" s="246">
        <v>1989</v>
      </c>
      <c r="C802" s="247" t="s">
        <v>2179</v>
      </c>
      <c r="D802" s="246" t="s">
        <v>4843</v>
      </c>
      <c r="E802" s="201" t="s">
        <v>1726</v>
      </c>
      <c r="F802" s="248">
        <f t="shared" si="12"/>
        <v>1989</v>
      </c>
      <c r="G802" s="248" t="s">
        <v>181</v>
      </c>
      <c r="H802" s="248" t="s">
        <v>2149</v>
      </c>
    </row>
    <row r="803" spans="1:8" ht="14.45" x14ac:dyDescent="0.3">
      <c r="A803" s="246" t="s">
        <v>2149</v>
      </c>
      <c r="B803" s="246">
        <v>1990</v>
      </c>
      <c r="C803" s="247" t="s">
        <v>2175</v>
      </c>
      <c r="D803" s="246" t="s">
        <v>4843</v>
      </c>
      <c r="E803" s="201" t="s">
        <v>1726</v>
      </c>
      <c r="F803" s="248">
        <f t="shared" si="12"/>
        <v>1990</v>
      </c>
      <c r="G803" s="248" t="s">
        <v>181</v>
      </c>
      <c r="H803" s="248" t="s">
        <v>2149</v>
      </c>
    </row>
    <row r="804" spans="1:8" ht="14.45" x14ac:dyDescent="0.3">
      <c r="A804" s="246" t="s">
        <v>2149</v>
      </c>
      <c r="B804" s="246">
        <v>1990</v>
      </c>
      <c r="C804" s="247" t="s">
        <v>2176</v>
      </c>
      <c r="D804" s="246" t="s">
        <v>4843</v>
      </c>
      <c r="E804" s="201" t="s">
        <v>1726</v>
      </c>
      <c r="F804" s="248">
        <f t="shared" si="12"/>
        <v>1990</v>
      </c>
      <c r="G804" s="248" t="s">
        <v>181</v>
      </c>
      <c r="H804" s="248" t="s">
        <v>2149</v>
      </c>
    </row>
    <row r="805" spans="1:8" ht="14.45" x14ac:dyDescent="0.3">
      <c r="A805" s="246" t="s">
        <v>2149</v>
      </c>
      <c r="B805" s="246">
        <v>1991</v>
      </c>
      <c r="C805" s="247" t="s">
        <v>2173</v>
      </c>
      <c r="D805" s="246" t="s">
        <v>4843</v>
      </c>
      <c r="E805" s="201" t="s">
        <v>1726</v>
      </c>
      <c r="F805" s="248">
        <f t="shared" si="12"/>
        <v>1991</v>
      </c>
      <c r="G805" s="248" t="s">
        <v>181</v>
      </c>
      <c r="H805" s="248" t="s">
        <v>2149</v>
      </c>
    </row>
    <row r="806" spans="1:8" ht="14.45" x14ac:dyDescent="0.3">
      <c r="A806" s="246" t="s">
        <v>2149</v>
      </c>
      <c r="B806" s="246">
        <v>1991</v>
      </c>
      <c r="C806" s="247" t="s">
        <v>2174</v>
      </c>
      <c r="D806" s="246" t="s">
        <v>4843</v>
      </c>
      <c r="E806" s="201" t="s">
        <v>1726</v>
      </c>
      <c r="F806" s="248">
        <f t="shared" si="12"/>
        <v>1991</v>
      </c>
      <c r="G806" s="248" t="s">
        <v>181</v>
      </c>
      <c r="H806" s="248" t="s">
        <v>2149</v>
      </c>
    </row>
    <row r="807" spans="1:8" ht="14.45" x14ac:dyDescent="0.3">
      <c r="A807" s="246" t="s">
        <v>2149</v>
      </c>
      <c r="B807" s="246">
        <v>1992</v>
      </c>
      <c r="C807" s="247" t="s">
        <v>2171</v>
      </c>
      <c r="D807" s="246" t="s">
        <v>4843</v>
      </c>
      <c r="E807" s="201" t="s">
        <v>1726</v>
      </c>
      <c r="F807" s="248">
        <f t="shared" si="12"/>
        <v>1992</v>
      </c>
      <c r="G807" s="248" t="s">
        <v>181</v>
      </c>
      <c r="H807" s="248" t="s">
        <v>2149</v>
      </c>
    </row>
    <row r="808" spans="1:8" ht="14.45" x14ac:dyDescent="0.3">
      <c r="A808" s="246" t="s">
        <v>2149</v>
      </c>
      <c r="B808" s="246">
        <v>1992</v>
      </c>
      <c r="C808" s="247" t="s">
        <v>2172</v>
      </c>
      <c r="D808" s="246" t="s">
        <v>4843</v>
      </c>
      <c r="E808" s="201" t="s">
        <v>1726</v>
      </c>
      <c r="F808" s="248">
        <f t="shared" si="12"/>
        <v>1992</v>
      </c>
      <c r="G808" s="248" t="s">
        <v>181</v>
      </c>
      <c r="H808" s="248" t="s">
        <v>2149</v>
      </c>
    </row>
    <row r="809" spans="1:8" ht="14.45" x14ac:dyDescent="0.3">
      <c r="A809" s="246" t="s">
        <v>2149</v>
      </c>
      <c r="B809" s="246">
        <v>1993</v>
      </c>
      <c r="C809" s="247" t="s">
        <v>2170</v>
      </c>
      <c r="D809" s="246" t="s">
        <v>4843</v>
      </c>
      <c r="E809" s="201" t="s">
        <v>1726</v>
      </c>
      <c r="F809" s="248">
        <f t="shared" si="12"/>
        <v>1993</v>
      </c>
      <c r="G809" s="248" t="s">
        <v>181</v>
      </c>
      <c r="H809" s="248" t="s">
        <v>2149</v>
      </c>
    </row>
    <row r="810" spans="1:8" ht="14.45" x14ac:dyDescent="0.3">
      <c r="A810" s="246" t="s">
        <v>2149</v>
      </c>
      <c r="B810" s="246">
        <v>1994</v>
      </c>
      <c r="C810" s="247" t="s">
        <v>2168</v>
      </c>
      <c r="D810" s="246" t="s">
        <v>4843</v>
      </c>
      <c r="E810" s="201" t="s">
        <v>1726</v>
      </c>
      <c r="F810" s="248">
        <f t="shared" si="12"/>
        <v>1994</v>
      </c>
      <c r="G810" s="248" t="s">
        <v>181</v>
      </c>
      <c r="H810" s="248" t="s">
        <v>2149</v>
      </c>
    </row>
    <row r="811" spans="1:8" ht="14.45" x14ac:dyDescent="0.3">
      <c r="A811" s="246" t="s">
        <v>2149</v>
      </c>
      <c r="B811" s="246">
        <v>1994</v>
      </c>
      <c r="C811" s="247" t="s">
        <v>2169</v>
      </c>
      <c r="D811" s="246" t="s">
        <v>4843</v>
      </c>
      <c r="E811" s="201" t="s">
        <v>1726</v>
      </c>
      <c r="F811" s="248">
        <f t="shared" si="12"/>
        <v>1994</v>
      </c>
      <c r="G811" s="248" t="s">
        <v>181</v>
      </c>
      <c r="H811" s="248" t="s">
        <v>2149</v>
      </c>
    </row>
    <row r="812" spans="1:8" ht="14.45" x14ac:dyDescent="0.3">
      <c r="A812" s="246" t="s">
        <v>2149</v>
      </c>
      <c r="B812" s="246">
        <v>1995</v>
      </c>
      <c r="C812" s="247" t="s">
        <v>2166</v>
      </c>
      <c r="D812" s="246" t="s">
        <v>4843</v>
      </c>
      <c r="E812" s="201" t="s">
        <v>1726</v>
      </c>
      <c r="F812" s="248">
        <f t="shared" si="12"/>
        <v>1995</v>
      </c>
      <c r="G812" s="248" t="s">
        <v>181</v>
      </c>
      <c r="H812" s="248" t="s">
        <v>2149</v>
      </c>
    </row>
    <row r="813" spans="1:8" ht="14.45" x14ac:dyDescent="0.3">
      <c r="A813" s="246" t="s">
        <v>2149</v>
      </c>
      <c r="B813" s="246">
        <v>1995</v>
      </c>
      <c r="C813" s="247" t="s">
        <v>2167</v>
      </c>
      <c r="D813" s="246" t="s">
        <v>4843</v>
      </c>
      <c r="E813" s="201" t="s">
        <v>1726</v>
      </c>
      <c r="F813" s="248">
        <f t="shared" si="12"/>
        <v>1995</v>
      </c>
      <c r="G813" s="248" t="s">
        <v>181</v>
      </c>
      <c r="H813" s="248" t="s">
        <v>2149</v>
      </c>
    </row>
    <row r="814" spans="1:8" ht="14.45" x14ac:dyDescent="0.3">
      <c r="A814" s="246" t="s">
        <v>2149</v>
      </c>
      <c r="B814" s="246">
        <v>1996</v>
      </c>
      <c r="C814" s="247" t="s">
        <v>2164</v>
      </c>
      <c r="D814" s="246" t="s">
        <v>4843</v>
      </c>
      <c r="E814" s="201" t="s">
        <v>1726</v>
      </c>
      <c r="F814" s="248">
        <f t="shared" si="12"/>
        <v>1996</v>
      </c>
      <c r="G814" s="248" t="s">
        <v>181</v>
      </c>
      <c r="H814" s="248" t="s">
        <v>2149</v>
      </c>
    </row>
    <row r="815" spans="1:8" ht="14.45" x14ac:dyDescent="0.3">
      <c r="A815" s="246" t="s">
        <v>2149</v>
      </c>
      <c r="B815" s="246">
        <v>1996</v>
      </c>
      <c r="C815" s="247" t="s">
        <v>2165</v>
      </c>
      <c r="D815" s="246" t="s">
        <v>4843</v>
      </c>
      <c r="E815" s="201" t="s">
        <v>1726</v>
      </c>
      <c r="F815" s="248">
        <f t="shared" si="12"/>
        <v>1996</v>
      </c>
      <c r="G815" s="248" t="s">
        <v>181</v>
      </c>
      <c r="H815" s="248" t="s">
        <v>2149</v>
      </c>
    </row>
    <row r="816" spans="1:8" ht="14.45" x14ac:dyDescent="0.3">
      <c r="A816" s="246" t="s">
        <v>2149</v>
      </c>
      <c r="B816" s="246">
        <v>1997</v>
      </c>
      <c r="C816" s="247" t="s">
        <v>2162</v>
      </c>
      <c r="D816" s="246" t="s">
        <v>4843</v>
      </c>
      <c r="E816" s="201" t="s">
        <v>1726</v>
      </c>
      <c r="F816" s="248">
        <f t="shared" si="12"/>
        <v>1997</v>
      </c>
      <c r="G816" s="248" t="s">
        <v>181</v>
      </c>
      <c r="H816" s="248" t="s">
        <v>2149</v>
      </c>
    </row>
    <row r="817" spans="1:8" ht="14.45" x14ac:dyDescent="0.3">
      <c r="A817" s="246" t="s">
        <v>2149</v>
      </c>
      <c r="B817" s="246">
        <v>1997</v>
      </c>
      <c r="C817" s="247" t="s">
        <v>2163</v>
      </c>
      <c r="D817" s="246" t="s">
        <v>4843</v>
      </c>
      <c r="E817" s="201" t="s">
        <v>1726</v>
      </c>
      <c r="F817" s="248">
        <f t="shared" si="12"/>
        <v>1997</v>
      </c>
      <c r="G817" s="248" t="s">
        <v>181</v>
      </c>
      <c r="H817" s="248" t="s">
        <v>2149</v>
      </c>
    </row>
    <row r="818" spans="1:8" ht="14.45" x14ac:dyDescent="0.3">
      <c r="A818" s="246" t="s">
        <v>2149</v>
      </c>
      <c r="B818" s="246">
        <v>1998</v>
      </c>
      <c r="C818" s="247" t="s">
        <v>2160</v>
      </c>
      <c r="D818" s="246" t="s">
        <v>4843</v>
      </c>
      <c r="E818" s="201" t="s">
        <v>1726</v>
      </c>
      <c r="F818" s="248">
        <f t="shared" si="12"/>
        <v>1998</v>
      </c>
      <c r="G818" s="248" t="s">
        <v>181</v>
      </c>
      <c r="H818" s="248" t="s">
        <v>2149</v>
      </c>
    </row>
    <row r="819" spans="1:8" ht="14.45" x14ac:dyDescent="0.3">
      <c r="A819" s="246" t="s">
        <v>2149</v>
      </c>
      <c r="B819" s="246">
        <v>1998</v>
      </c>
      <c r="C819" s="247" t="s">
        <v>2161</v>
      </c>
      <c r="D819" s="246" t="s">
        <v>4843</v>
      </c>
      <c r="E819" s="201" t="s">
        <v>1726</v>
      </c>
      <c r="F819" s="248">
        <f t="shared" si="12"/>
        <v>1998</v>
      </c>
      <c r="G819" s="248" t="s">
        <v>181</v>
      </c>
      <c r="H819" s="248" t="s">
        <v>2149</v>
      </c>
    </row>
    <row r="820" spans="1:8" ht="14.45" x14ac:dyDescent="0.3">
      <c r="A820" s="246" t="s">
        <v>2149</v>
      </c>
      <c r="B820" s="246">
        <v>2000</v>
      </c>
      <c r="C820" s="247" t="s">
        <v>2156</v>
      </c>
      <c r="D820" s="246" t="s">
        <v>4843</v>
      </c>
      <c r="E820" s="201" t="s">
        <v>1726</v>
      </c>
      <c r="F820" s="248">
        <f t="shared" si="12"/>
        <v>2000</v>
      </c>
      <c r="G820" s="248" t="s">
        <v>181</v>
      </c>
      <c r="H820" s="248" t="s">
        <v>2149</v>
      </c>
    </row>
    <row r="821" spans="1:8" ht="14.45" x14ac:dyDescent="0.3">
      <c r="A821" s="246" t="s">
        <v>2149</v>
      </c>
      <c r="B821" s="246">
        <v>2000</v>
      </c>
      <c r="C821" s="247" t="s">
        <v>2157</v>
      </c>
      <c r="D821" s="246" t="s">
        <v>4843</v>
      </c>
      <c r="E821" s="201" t="s">
        <v>1726</v>
      </c>
      <c r="F821" s="248">
        <f t="shared" si="12"/>
        <v>2000</v>
      </c>
      <c r="G821" s="248" t="s">
        <v>181</v>
      </c>
      <c r="H821" s="248" t="s">
        <v>2149</v>
      </c>
    </row>
    <row r="822" spans="1:8" ht="14.45" x14ac:dyDescent="0.3">
      <c r="A822" s="246" t="s">
        <v>2149</v>
      </c>
      <c r="B822" s="246">
        <v>2000</v>
      </c>
      <c r="C822" s="247" t="s">
        <v>2158</v>
      </c>
      <c r="D822" s="246" t="s">
        <v>4843</v>
      </c>
      <c r="E822" s="201" t="s">
        <v>1726</v>
      </c>
      <c r="F822" s="248">
        <f t="shared" si="12"/>
        <v>2000</v>
      </c>
      <c r="G822" s="248" t="s">
        <v>181</v>
      </c>
      <c r="H822" s="248" t="s">
        <v>2149</v>
      </c>
    </row>
    <row r="823" spans="1:8" ht="14.45" x14ac:dyDescent="0.3">
      <c r="A823" s="246" t="s">
        <v>2149</v>
      </c>
      <c r="B823" s="246">
        <v>2000</v>
      </c>
      <c r="C823" s="247" t="s">
        <v>2159</v>
      </c>
      <c r="D823" s="246" t="s">
        <v>4843</v>
      </c>
      <c r="E823" s="201" t="s">
        <v>1726</v>
      </c>
      <c r="F823" s="248">
        <f t="shared" si="12"/>
        <v>2000</v>
      </c>
      <c r="G823" s="248" t="s">
        <v>181</v>
      </c>
      <c r="H823" s="248" t="s">
        <v>2149</v>
      </c>
    </row>
    <row r="824" spans="1:8" ht="14.45" x14ac:dyDescent="0.3">
      <c r="A824" s="246" t="s">
        <v>2149</v>
      </c>
      <c r="B824" s="246">
        <v>2001</v>
      </c>
      <c r="C824" s="247" t="s">
        <v>2152</v>
      </c>
      <c r="D824" s="246" t="s">
        <v>4843</v>
      </c>
      <c r="E824" s="201" t="s">
        <v>1726</v>
      </c>
      <c r="F824" s="248">
        <f t="shared" si="12"/>
        <v>2001</v>
      </c>
      <c r="G824" s="248" t="s">
        <v>181</v>
      </c>
      <c r="H824" s="248" t="s">
        <v>2149</v>
      </c>
    </row>
    <row r="825" spans="1:8" ht="14.45" x14ac:dyDescent="0.3">
      <c r="A825" s="246" t="s">
        <v>2149</v>
      </c>
      <c r="B825" s="246">
        <v>2001</v>
      </c>
      <c r="C825" s="247" t="s">
        <v>2153</v>
      </c>
      <c r="D825" s="246" t="s">
        <v>4843</v>
      </c>
      <c r="E825" s="201" t="s">
        <v>1726</v>
      </c>
      <c r="F825" s="248">
        <f t="shared" si="12"/>
        <v>2001</v>
      </c>
      <c r="G825" s="248" t="s">
        <v>181</v>
      </c>
      <c r="H825" s="248" t="s">
        <v>2149</v>
      </c>
    </row>
    <row r="826" spans="1:8" ht="14.45" x14ac:dyDescent="0.3">
      <c r="A826" s="246" t="s">
        <v>2149</v>
      </c>
      <c r="B826" s="246">
        <v>2001</v>
      </c>
      <c r="C826" s="247" t="s">
        <v>2154</v>
      </c>
      <c r="D826" s="246" t="s">
        <v>4843</v>
      </c>
      <c r="E826" s="201" t="s">
        <v>1726</v>
      </c>
      <c r="F826" s="248">
        <f t="shared" si="12"/>
        <v>2001</v>
      </c>
      <c r="G826" s="248" t="s">
        <v>181</v>
      </c>
      <c r="H826" s="248" t="s">
        <v>2149</v>
      </c>
    </row>
    <row r="827" spans="1:8" ht="14.45" x14ac:dyDescent="0.3">
      <c r="A827" s="246" t="s">
        <v>2149</v>
      </c>
      <c r="B827" s="246">
        <v>2001</v>
      </c>
      <c r="C827" s="247" t="s">
        <v>2155</v>
      </c>
      <c r="D827" s="246" t="s">
        <v>4843</v>
      </c>
      <c r="E827" s="201" t="s">
        <v>1726</v>
      </c>
      <c r="F827" s="248">
        <f t="shared" si="12"/>
        <v>2001</v>
      </c>
      <c r="G827" s="248" t="s">
        <v>181</v>
      </c>
      <c r="H827" s="248" t="s">
        <v>2149</v>
      </c>
    </row>
    <row r="828" spans="1:8" ht="14.45" x14ac:dyDescent="0.3">
      <c r="A828" s="246" t="s">
        <v>2149</v>
      </c>
      <c r="B828" s="246">
        <v>2002</v>
      </c>
      <c r="C828" s="247" t="s">
        <v>2150</v>
      </c>
      <c r="D828" s="246" t="s">
        <v>4843</v>
      </c>
      <c r="E828" s="201" t="s">
        <v>1726</v>
      </c>
      <c r="F828" s="248">
        <f t="shared" si="12"/>
        <v>2002</v>
      </c>
      <c r="G828" s="248" t="s">
        <v>181</v>
      </c>
      <c r="H828" s="248" t="s">
        <v>2149</v>
      </c>
    </row>
    <row r="829" spans="1:8" ht="14.45" x14ac:dyDescent="0.3">
      <c r="A829" s="246" t="s">
        <v>2149</v>
      </c>
      <c r="B829" s="246">
        <v>2002</v>
      </c>
      <c r="C829" s="247" t="s">
        <v>2151</v>
      </c>
      <c r="D829" s="246" t="s">
        <v>4843</v>
      </c>
      <c r="E829" s="201" t="s">
        <v>1726</v>
      </c>
      <c r="F829" s="248">
        <f t="shared" si="12"/>
        <v>2002</v>
      </c>
      <c r="G829" s="248" t="s">
        <v>181</v>
      </c>
      <c r="H829" s="248" t="s">
        <v>2149</v>
      </c>
    </row>
    <row r="830" spans="1:8" ht="14.45" x14ac:dyDescent="0.3">
      <c r="A830" s="246" t="s">
        <v>4923</v>
      </c>
      <c r="B830" s="246">
        <v>1980</v>
      </c>
      <c r="C830" s="247" t="s">
        <v>3291</v>
      </c>
      <c r="D830" s="246" t="s">
        <v>4843</v>
      </c>
      <c r="E830" s="201" t="s">
        <v>1726</v>
      </c>
      <c r="F830" s="248">
        <f t="shared" si="12"/>
        <v>1980</v>
      </c>
      <c r="G830" s="248" t="s">
        <v>181</v>
      </c>
      <c r="H830" s="248" t="s">
        <v>4923</v>
      </c>
    </row>
    <row r="831" spans="1:8" ht="14.45" x14ac:dyDescent="0.3">
      <c r="A831" s="246" t="s">
        <v>4923</v>
      </c>
      <c r="B831" s="246">
        <v>1980</v>
      </c>
      <c r="C831" s="247" t="s">
        <v>3299</v>
      </c>
      <c r="D831" s="246" t="s">
        <v>4843</v>
      </c>
      <c r="E831" s="201" t="s">
        <v>1726</v>
      </c>
      <c r="F831" s="248">
        <f t="shared" si="12"/>
        <v>1980</v>
      </c>
      <c r="G831" s="248" t="s">
        <v>181</v>
      </c>
      <c r="H831" s="248" t="s">
        <v>4923</v>
      </c>
    </row>
    <row r="832" spans="1:8" ht="14.45" x14ac:dyDescent="0.3">
      <c r="A832" s="246" t="s">
        <v>4923</v>
      </c>
      <c r="B832" s="246">
        <v>1981</v>
      </c>
      <c r="C832" s="247" t="s">
        <v>334</v>
      </c>
      <c r="D832" s="246" t="s">
        <v>4843</v>
      </c>
      <c r="E832" s="201" t="s">
        <v>1726</v>
      </c>
      <c r="F832" s="248">
        <f t="shared" si="12"/>
        <v>1981</v>
      </c>
      <c r="G832" s="248" t="s">
        <v>181</v>
      </c>
      <c r="H832" s="248" t="s">
        <v>4923</v>
      </c>
    </row>
    <row r="833" spans="1:8" ht="14.45" x14ac:dyDescent="0.3">
      <c r="A833" s="246" t="s">
        <v>4923</v>
      </c>
      <c r="B833" s="246">
        <v>1982</v>
      </c>
      <c r="C833" s="247" t="s">
        <v>236</v>
      </c>
      <c r="D833" s="246" t="s">
        <v>4843</v>
      </c>
      <c r="E833" s="201" t="s">
        <v>1726</v>
      </c>
      <c r="F833" s="248">
        <f t="shared" si="12"/>
        <v>1982</v>
      </c>
      <c r="G833" s="248" t="s">
        <v>181</v>
      </c>
      <c r="H833" s="248" t="s">
        <v>4923</v>
      </c>
    </row>
    <row r="834" spans="1:8" ht="14.45" x14ac:dyDescent="0.3">
      <c r="A834" s="246" t="s">
        <v>4923</v>
      </c>
      <c r="B834" s="246">
        <v>1982</v>
      </c>
      <c r="C834" s="247" t="s">
        <v>331</v>
      </c>
      <c r="D834" s="246" t="s">
        <v>4843</v>
      </c>
      <c r="E834" s="201" t="s">
        <v>1726</v>
      </c>
      <c r="F834" s="248">
        <f t="shared" si="12"/>
        <v>1982</v>
      </c>
      <c r="G834" s="248" t="s">
        <v>181</v>
      </c>
      <c r="H834" s="248" t="s">
        <v>4923</v>
      </c>
    </row>
    <row r="835" spans="1:8" ht="14.45" x14ac:dyDescent="0.3">
      <c r="A835" s="246" t="s">
        <v>4923</v>
      </c>
      <c r="B835" s="246">
        <v>1982</v>
      </c>
      <c r="C835" s="247" t="s">
        <v>332</v>
      </c>
      <c r="D835" s="246" t="s">
        <v>4843</v>
      </c>
      <c r="E835" s="201" t="s">
        <v>1726</v>
      </c>
      <c r="F835" s="248">
        <f t="shared" si="12"/>
        <v>1982</v>
      </c>
      <c r="G835" s="248" t="s">
        <v>181</v>
      </c>
      <c r="H835" s="248" t="s">
        <v>4923</v>
      </c>
    </row>
    <row r="836" spans="1:8" ht="14.45" x14ac:dyDescent="0.3">
      <c r="A836" s="246" t="s">
        <v>4923</v>
      </c>
      <c r="B836" s="246">
        <v>1982</v>
      </c>
      <c r="C836" s="247" t="s">
        <v>333</v>
      </c>
      <c r="D836" s="246" t="s">
        <v>4843</v>
      </c>
      <c r="E836" s="201" t="s">
        <v>1726</v>
      </c>
      <c r="F836" s="248">
        <f t="shared" si="12"/>
        <v>1982</v>
      </c>
      <c r="G836" s="248" t="s">
        <v>181</v>
      </c>
      <c r="H836" s="248" t="s">
        <v>4923</v>
      </c>
    </row>
    <row r="837" spans="1:8" ht="14.45" x14ac:dyDescent="0.3">
      <c r="A837" s="246" t="s">
        <v>4923</v>
      </c>
      <c r="B837" s="246">
        <v>1983</v>
      </c>
      <c r="C837" s="247" t="s">
        <v>235</v>
      </c>
      <c r="D837" s="246" t="s">
        <v>4843</v>
      </c>
      <c r="E837" s="201" t="s">
        <v>1726</v>
      </c>
      <c r="F837" s="248">
        <f t="shared" si="12"/>
        <v>1983</v>
      </c>
      <c r="G837" s="248" t="s">
        <v>181</v>
      </c>
      <c r="H837" s="248" t="s">
        <v>4923</v>
      </c>
    </row>
    <row r="838" spans="1:8" ht="14.45" x14ac:dyDescent="0.3">
      <c r="A838" s="246" t="s">
        <v>4923</v>
      </c>
      <c r="B838" s="246">
        <v>1983</v>
      </c>
      <c r="C838" s="247" t="s">
        <v>325</v>
      </c>
      <c r="D838" s="246" t="s">
        <v>4843</v>
      </c>
      <c r="E838" s="201" t="s">
        <v>1726</v>
      </c>
      <c r="F838" s="248">
        <f t="shared" si="12"/>
        <v>1983</v>
      </c>
      <c r="G838" s="248" t="s">
        <v>181</v>
      </c>
      <c r="H838" s="248" t="s">
        <v>4923</v>
      </c>
    </row>
    <row r="839" spans="1:8" ht="14.45" x14ac:dyDescent="0.3">
      <c r="A839" s="246" t="s">
        <v>4923</v>
      </c>
      <c r="B839" s="246">
        <v>1983</v>
      </c>
      <c r="C839" s="247" t="s">
        <v>326</v>
      </c>
      <c r="D839" s="246" t="s">
        <v>4843</v>
      </c>
      <c r="E839" s="201" t="s">
        <v>1726</v>
      </c>
      <c r="F839" s="248">
        <f t="shared" si="12"/>
        <v>1983</v>
      </c>
      <c r="G839" s="248" t="s">
        <v>181</v>
      </c>
      <c r="H839" s="248" t="s">
        <v>4923</v>
      </c>
    </row>
    <row r="840" spans="1:8" ht="14.45" x14ac:dyDescent="0.3">
      <c r="A840" s="246" t="s">
        <v>4923</v>
      </c>
      <c r="B840" s="246">
        <v>1983</v>
      </c>
      <c r="C840" s="247" t="s">
        <v>327</v>
      </c>
      <c r="D840" s="246" t="s">
        <v>4843</v>
      </c>
      <c r="E840" s="201" t="s">
        <v>1726</v>
      </c>
      <c r="F840" s="248">
        <f t="shared" ref="F840:F903" si="13">+B840</f>
        <v>1983</v>
      </c>
      <c r="G840" s="248" t="s">
        <v>181</v>
      </c>
      <c r="H840" s="248" t="s">
        <v>4923</v>
      </c>
    </row>
    <row r="841" spans="1:8" ht="14.45" x14ac:dyDescent="0.3">
      <c r="A841" s="246" t="s">
        <v>4923</v>
      </c>
      <c r="B841" s="246">
        <v>1983</v>
      </c>
      <c r="C841" s="247" t="s">
        <v>328</v>
      </c>
      <c r="D841" s="246" t="s">
        <v>4843</v>
      </c>
      <c r="E841" s="201" t="s">
        <v>1726</v>
      </c>
      <c r="F841" s="248">
        <f t="shared" si="13"/>
        <v>1983</v>
      </c>
      <c r="G841" s="248" t="s">
        <v>181</v>
      </c>
      <c r="H841" s="248" t="s">
        <v>4923</v>
      </c>
    </row>
    <row r="842" spans="1:8" ht="14.45" x14ac:dyDescent="0.3">
      <c r="A842" s="246" t="s">
        <v>4923</v>
      </c>
      <c r="B842" s="246">
        <v>1983</v>
      </c>
      <c r="C842" s="247" t="s">
        <v>329</v>
      </c>
      <c r="D842" s="246" t="s">
        <v>4843</v>
      </c>
      <c r="E842" s="201" t="s">
        <v>1726</v>
      </c>
      <c r="F842" s="248">
        <f t="shared" si="13"/>
        <v>1983</v>
      </c>
      <c r="G842" s="248" t="s">
        <v>181</v>
      </c>
      <c r="H842" s="248" t="s">
        <v>4923</v>
      </c>
    </row>
    <row r="843" spans="1:8" ht="14.45" x14ac:dyDescent="0.3">
      <c r="A843" s="246" t="s">
        <v>4923</v>
      </c>
      <c r="B843" s="246">
        <v>1983</v>
      </c>
      <c r="C843" s="247" t="s">
        <v>330</v>
      </c>
      <c r="D843" s="246" t="s">
        <v>4843</v>
      </c>
      <c r="E843" s="201" t="s">
        <v>1726</v>
      </c>
      <c r="F843" s="248">
        <f t="shared" si="13"/>
        <v>1983</v>
      </c>
      <c r="G843" s="248" t="s">
        <v>181</v>
      </c>
      <c r="H843" s="248" t="s">
        <v>4923</v>
      </c>
    </row>
    <row r="844" spans="1:8" ht="14.45" x14ac:dyDescent="0.3">
      <c r="A844" s="246" t="s">
        <v>4923</v>
      </c>
      <c r="B844" s="246">
        <v>1984</v>
      </c>
      <c r="C844" s="247" t="s">
        <v>234</v>
      </c>
      <c r="D844" s="246" t="s">
        <v>4843</v>
      </c>
      <c r="E844" s="201" t="s">
        <v>1726</v>
      </c>
      <c r="F844" s="248">
        <f t="shared" si="13"/>
        <v>1984</v>
      </c>
      <c r="G844" s="248" t="s">
        <v>181</v>
      </c>
      <c r="H844" s="248" t="s">
        <v>4923</v>
      </c>
    </row>
    <row r="845" spans="1:8" ht="14.45" x14ac:dyDescent="0.3">
      <c r="A845" s="246" t="s">
        <v>4923</v>
      </c>
      <c r="B845" s="246">
        <v>1984</v>
      </c>
      <c r="C845" s="247" t="s">
        <v>321</v>
      </c>
      <c r="D845" s="246" t="s">
        <v>4843</v>
      </c>
      <c r="E845" s="201" t="s">
        <v>1726</v>
      </c>
      <c r="F845" s="248">
        <f t="shared" si="13"/>
        <v>1984</v>
      </c>
      <c r="G845" s="248" t="s">
        <v>181</v>
      </c>
      <c r="H845" s="248" t="s">
        <v>4923</v>
      </c>
    </row>
    <row r="846" spans="1:8" ht="14.45" x14ac:dyDescent="0.3">
      <c r="A846" s="246" t="s">
        <v>4923</v>
      </c>
      <c r="B846" s="246">
        <v>1984</v>
      </c>
      <c r="C846" s="247" t="s">
        <v>322</v>
      </c>
      <c r="D846" s="246" t="s">
        <v>4843</v>
      </c>
      <c r="E846" s="201" t="s">
        <v>1726</v>
      </c>
      <c r="F846" s="248">
        <f t="shared" si="13"/>
        <v>1984</v>
      </c>
      <c r="G846" s="248" t="s">
        <v>181</v>
      </c>
      <c r="H846" s="248" t="s">
        <v>4923</v>
      </c>
    </row>
    <row r="847" spans="1:8" ht="14.45" x14ac:dyDescent="0.3">
      <c r="A847" s="246" t="s">
        <v>4923</v>
      </c>
      <c r="B847" s="246">
        <v>1984</v>
      </c>
      <c r="C847" s="247" t="s">
        <v>323</v>
      </c>
      <c r="D847" s="246" t="s">
        <v>4843</v>
      </c>
      <c r="E847" s="201" t="s">
        <v>1726</v>
      </c>
      <c r="F847" s="248">
        <f t="shared" si="13"/>
        <v>1984</v>
      </c>
      <c r="G847" s="248" t="s">
        <v>181</v>
      </c>
      <c r="H847" s="248" t="s">
        <v>4923</v>
      </c>
    </row>
    <row r="848" spans="1:8" ht="14.45" x14ac:dyDescent="0.3">
      <c r="A848" s="246" t="s">
        <v>4923</v>
      </c>
      <c r="B848" s="246">
        <v>1984</v>
      </c>
      <c r="C848" s="247" t="s">
        <v>324</v>
      </c>
      <c r="D848" s="246" t="s">
        <v>4843</v>
      </c>
      <c r="E848" s="201" t="s">
        <v>1726</v>
      </c>
      <c r="F848" s="248">
        <f t="shared" si="13"/>
        <v>1984</v>
      </c>
      <c r="G848" s="248" t="s">
        <v>181</v>
      </c>
      <c r="H848" s="248" t="s">
        <v>4923</v>
      </c>
    </row>
    <row r="849" spans="1:8" ht="14.45" x14ac:dyDescent="0.3">
      <c r="A849" s="246" t="s">
        <v>4923</v>
      </c>
      <c r="B849" s="246">
        <v>1985</v>
      </c>
      <c r="C849" s="247" t="s">
        <v>233</v>
      </c>
      <c r="D849" s="246" t="s">
        <v>4843</v>
      </c>
      <c r="E849" s="201" t="s">
        <v>1726</v>
      </c>
      <c r="F849" s="248">
        <f t="shared" si="13"/>
        <v>1985</v>
      </c>
      <c r="G849" s="248" t="s">
        <v>181</v>
      </c>
      <c r="H849" s="248" t="s">
        <v>4923</v>
      </c>
    </row>
    <row r="850" spans="1:8" ht="14.45" x14ac:dyDescent="0.3">
      <c r="A850" s="246" t="s">
        <v>4923</v>
      </c>
      <c r="B850" s="246">
        <v>1985</v>
      </c>
      <c r="C850" s="247" t="s">
        <v>314</v>
      </c>
      <c r="D850" s="246" t="s">
        <v>4843</v>
      </c>
      <c r="E850" s="201" t="s">
        <v>1726</v>
      </c>
      <c r="F850" s="248">
        <f t="shared" si="13"/>
        <v>1985</v>
      </c>
      <c r="G850" s="248" t="s">
        <v>181</v>
      </c>
      <c r="H850" s="248" t="s">
        <v>4923</v>
      </c>
    </row>
    <row r="851" spans="1:8" ht="14.45" x14ac:dyDescent="0.3">
      <c r="A851" s="246" t="s">
        <v>4923</v>
      </c>
      <c r="B851" s="246">
        <v>1985</v>
      </c>
      <c r="C851" s="247" t="s">
        <v>315</v>
      </c>
      <c r="D851" s="246" t="s">
        <v>4843</v>
      </c>
      <c r="E851" s="201" t="s">
        <v>1726</v>
      </c>
      <c r="F851" s="248">
        <f t="shared" si="13"/>
        <v>1985</v>
      </c>
      <c r="G851" s="248" t="s">
        <v>181</v>
      </c>
      <c r="H851" s="248" t="s">
        <v>4923</v>
      </c>
    </row>
    <row r="852" spans="1:8" ht="14.45" x14ac:dyDescent="0.3">
      <c r="A852" s="246" t="s">
        <v>4923</v>
      </c>
      <c r="B852" s="246">
        <v>1985</v>
      </c>
      <c r="C852" s="247" t="s">
        <v>316</v>
      </c>
      <c r="D852" s="246" t="s">
        <v>4843</v>
      </c>
      <c r="E852" s="201" t="s">
        <v>1726</v>
      </c>
      <c r="F852" s="248">
        <f t="shared" si="13"/>
        <v>1985</v>
      </c>
      <c r="G852" s="248" t="s">
        <v>181</v>
      </c>
      <c r="H852" s="248" t="s">
        <v>4923</v>
      </c>
    </row>
    <row r="853" spans="1:8" ht="14.45" x14ac:dyDescent="0.3">
      <c r="A853" s="246" t="s">
        <v>4923</v>
      </c>
      <c r="B853" s="246">
        <v>1985</v>
      </c>
      <c r="C853" s="247" t="s">
        <v>317</v>
      </c>
      <c r="D853" s="246" t="s">
        <v>4843</v>
      </c>
      <c r="E853" s="201" t="s">
        <v>1726</v>
      </c>
      <c r="F853" s="248">
        <f t="shared" si="13"/>
        <v>1985</v>
      </c>
      <c r="G853" s="248" t="s">
        <v>181</v>
      </c>
      <c r="H853" s="248" t="s">
        <v>4923</v>
      </c>
    </row>
    <row r="854" spans="1:8" ht="14.45" x14ac:dyDescent="0.3">
      <c r="A854" s="246" t="s">
        <v>4923</v>
      </c>
      <c r="B854" s="246">
        <v>1985</v>
      </c>
      <c r="C854" s="247" t="s">
        <v>318</v>
      </c>
      <c r="D854" s="246" t="s">
        <v>4843</v>
      </c>
      <c r="E854" s="201" t="s">
        <v>1726</v>
      </c>
      <c r="F854" s="248">
        <f t="shared" si="13"/>
        <v>1985</v>
      </c>
      <c r="G854" s="248" t="s">
        <v>181</v>
      </c>
      <c r="H854" s="248" t="s">
        <v>4923</v>
      </c>
    </row>
    <row r="855" spans="1:8" ht="14.45" x14ac:dyDescent="0.3">
      <c r="A855" s="246" t="s">
        <v>4923</v>
      </c>
      <c r="B855" s="246">
        <v>1985</v>
      </c>
      <c r="C855" s="247" t="s">
        <v>319</v>
      </c>
      <c r="D855" s="246" t="s">
        <v>4843</v>
      </c>
      <c r="E855" s="201" t="s">
        <v>1726</v>
      </c>
      <c r="F855" s="248">
        <f t="shared" si="13"/>
        <v>1985</v>
      </c>
      <c r="G855" s="248" t="s">
        <v>181</v>
      </c>
      <c r="H855" s="248" t="s">
        <v>4923</v>
      </c>
    </row>
    <row r="856" spans="1:8" ht="14.45" x14ac:dyDescent="0.3">
      <c r="A856" s="246" t="s">
        <v>4923</v>
      </c>
      <c r="B856" s="246">
        <v>1985</v>
      </c>
      <c r="C856" s="247" t="s">
        <v>320</v>
      </c>
      <c r="D856" s="246" t="s">
        <v>4843</v>
      </c>
      <c r="E856" s="201" t="s">
        <v>1726</v>
      </c>
      <c r="F856" s="248">
        <f t="shared" si="13"/>
        <v>1985</v>
      </c>
      <c r="G856" s="248" t="s">
        <v>181</v>
      </c>
      <c r="H856" s="248" t="s">
        <v>4923</v>
      </c>
    </row>
    <row r="857" spans="1:8" ht="14.45" x14ac:dyDescent="0.3">
      <c r="A857" s="246" t="s">
        <v>4923</v>
      </c>
      <c r="B857" s="246">
        <v>1986</v>
      </c>
      <c r="C857" s="247" t="s">
        <v>306</v>
      </c>
      <c r="D857" s="246" t="s">
        <v>4843</v>
      </c>
      <c r="E857" s="201" t="s">
        <v>1726</v>
      </c>
      <c r="F857" s="248">
        <f t="shared" si="13"/>
        <v>1986</v>
      </c>
      <c r="G857" s="248" t="s">
        <v>181</v>
      </c>
      <c r="H857" s="248" t="s">
        <v>4923</v>
      </c>
    </row>
    <row r="858" spans="1:8" ht="14.45" x14ac:dyDescent="0.3">
      <c r="A858" s="246" t="s">
        <v>4923</v>
      </c>
      <c r="B858" s="246">
        <v>1986</v>
      </c>
      <c r="C858" s="247" t="s">
        <v>307</v>
      </c>
      <c r="D858" s="246" t="s">
        <v>4843</v>
      </c>
      <c r="E858" s="201" t="s">
        <v>1726</v>
      </c>
      <c r="F858" s="248">
        <f t="shared" si="13"/>
        <v>1986</v>
      </c>
      <c r="G858" s="248" t="s">
        <v>181</v>
      </c>
      <c r="H858" s="248" t="s">
        <v>4923</v>
      </c>
    </row>
    <row r="859" spans="1:8" ht="14.45" x14ac:dyDescent="0.3">
      <c r="A859" s="246" t="s">
        <v>4923</v>
      </c>
      <c r="B859" s="246">
        <v>1986</v>
      </c>
      <c r="C859" s="247" t="s">
        <v>308</v>
      </c>
      <c r="D859" s="246" t="s">
        <v>4843</v>
      </c>
      <c r="E859" s="201" t="s">
        <v>1726</v>
      </c>
      <c r="F859" s="248">
        <f t="shared" si="13"/>
        <v>1986</v>
      </c>
      <c r="G859" s="248" t="s">
        <v>181</v>
      </c>
      <c r="H859" s="248" t="s">
        <v>4923</v>
      </c>
    </row>
    <row r="860" spans="1:8" ht="14.45" x14ac:dyDescent="0.3">
      <c r="A860" s="246" t="s">
        <v>4923</v>
      </c>
      <c r="B860" s="246">
        <v>1986</v>
      </c>
      <c r="C860" s="247" t="s">
        <v>309</v>
      </c>
      <c r="D860" s="246" t="s">
        <v>4843</v>
      </c>
      <c r="E860" s="201" t="s">
        <v>1726</v>
      </c>
      <c r="F860" s="248">
        <f t="shared" si="13"/>
        <v>1986</v>
      </c>
      <c r="G860" s="248" t="s">
        <v>181</v>
      </c>
      <c r="H860" s="248" t="s">
        <v>4923</v>
      </c>
    </row>
    <row r="861" spans="1:8" ht="14.45" x14ac:dyDescent="0.3">
      <c r="A861" s="246" t="s">
        <v>4923</v>
      </c>
      <c r="B861" s="246">
        <v>1986</v>
      </c>
      <c r="C861" s="247" t="s">
        <v>310</v>
      </c>
      <c r="D861" s="246" t="s">
        <v>4843</v>
      </c>
      <c r="E861" s="201" t="s">
        <v>1726</v>
      </c>
      <c r="F861" s="248">
        <f t="shared" si="13"/>
        <v>1986</v>
      </c>
      <c r="G861" s="248" t="s">
        <v>181</v>
      </c>
      <c r="H861" s="248" t="s">
        <v>4923</v>
      </c>
    </row>
    <row r="862" spans="1:8" ht="14.45" x14ac:dyDescent="0.3">
      <c r="A862" s="246" t="s">
        <v>4923</v>
      </c>
      <c r="B862" s="246">
        <v>1986</v>
      </c>
      <c r="C862" s="247" t="s">
        <v>311</v>
      </c>
      <c r="D862" s="246" t="s">
        <v>4843</v>
      </c>
      <c r="E862" s="201" t="s">
        <v>1726</v>
      </c>
      <c r="F862" s="248">
        <f t="shared" si="13"/>
        <v>1986</v>
      </c>
      <c r="G862" s="248" t="s">
        <v>181</v>
      </c>
      <c r="H862" s="248" t="s">
        <v>4923</v>
      </c>
    </row>
    <row r="863" spans="1:8" ht="14.45" x14ac:dyDescent="0.3">
      <c r="A863" s="246" t="s">
        <v>4923</v>
      </c>
      <c r="B863" s="246">
        <v>1986</v>
      </c>
      <c r="C863" s="247" t="s">
        <v>312</v>
      </c>
      <c r="D863" s="246" t="s">
        <v>4843</v>
      </c>
      <c r="E863" s="201" t="s">
        <v>1726</v>
      </c>
      <c r="F863" s="248">
        <f t="shared" si="13"/>
        <v>1986</v>
      </c>
      <c r="G863" s="248" t="s">
        <v>181</v>
      </c>
      <c r="H863" s="248" t="s">
        <v>4923</v>
      </c>
    </row>
    <row r="864" spans="1:8" ht="14.45" x14ac:dyDescent="0.3">
      <c r="A864" s="246" t="s">
        <v>4923</v>
      </c>
      <c r="B864" s="246">
        <v>1986</v>
      </c>
      <c r="C864" s="247" t="s">
        <v>313</v>
      </c>
      <c r="D864" s="246" t="s">
        <v>4843</v>
      </c>
      <c r="E864" s="201" t="s">
        <v>1726</v>
      </c>
      <c r="F864" s="248">
        <f t="shared" si="13"/>
        <v>1986</v>
      </c>
      <c r="G864" s="248" t="s">
        <v>181</v>
      </c>
      <c r="H864" s="248" t="s">
        <v>4923</v>
      </c>
    </row>
    <row r="865" spans="1:8" ht="14.45" x14ac:dyDescent="0.3">
      <c r="A865" s="246" t="s">
        <v>4923</v>
      </c>
      <c r="B865" s="246">
        <v>1987</v>
      </c>
      <c r="C865" s="247" t="s">
        <v>302</v>
      </c>
      <c r="D865" s="246" t="s">
        <v>4843</v>
      </c>
      <c r="E865" s="201" t="s">
        <v>1726</v>
      </c>
      <c r="F865" s="248">
        <f t="shared" si="13"/>
        <v>1987</v>
      </c>
      <c r="G865" s="248" t="s">
        <v>181</v>
      </c>
      <c r="H865" s="248" t="s">
        <v>4923</v>
      </c>
    </row>
    <row r="866" spans="1:8" ht="14.45" x14ac:dyDescent="0.3">
      <c r="A866" s="246" t="s">
        <v>4923</v>
      </c>
      <c r="B866" s="246">
        <v>1987</v>
      </c>
      <c r="C866" s="247" t="s">
        <v>303</v>
      </c>
      <c r="D866" s="246" t="s">
        <v>4843</v>
      </c>
      <c r="E866" s="201" t="s">
        <v>1726</v>
      </c>
      <c r="F866" s="248">
        <f t="shared" si="13"/>
        <v>1987</v>
      </c>
      <c r="G866" s="248" t="s">
        <v>181</v>
      </c>
      <c r="H866" s="248" t="s">
        <v>4923</v>
      </c>
    </row>
    <row r="867" spans="1:8" ht="14.45" x14ac:dyDescent="0.3">
      <c r="A867" s="246" t="s">
        <v>4923</v>
      </c>
      <c r="B867" s="246">
        <v>1987</v>
      </c>
      <c r="C867" s="247" t="s">
        <v>304</v>
      </c>
      <c r="D867" s="246" t="s">
        <v>4843</v>
      </c>
      <c r="E867" s="201" t="s">
        <v>1726</v>
      </c>
      <c r="F867" s="248">
        <f t="shared" si="13"/>
        <v>1987</v>
      </c>
      <c r="G867" s="248" t="s">
        <v>181</v>
      </c>
      <c r="H867" s="248" t="s">
        <v>4923</v>
      </c>
    </row>
    <row r="868" spans="1:8" ht="14.45" x14ac:dyDescent="0.3">
      <c r="A868" s="246" t="s">
        <v>4923</v>
      </c>
      <c r="B868" s="246">
        <v>1987</v>
      </c>
      <c r="C868" s="247" t="s">
        <v>305</v>
      </c>
      <c r="D868" s="246" t="s">
        <v>4843</v>
      </c>
      <c r="E868" s="201" t="s">
        <v>1726</v>
      </c>
      <c r="F868" s="248">
        <f t="shared" si="13"/>
        <v>1987</v>
      </c>
      <c r="G868" s="248" t="s">
        <v>181</v>
      </c>
      <c r="H868" s="248" t="s">
        <v>4923</v>
      </c>
    </row>
    <row r="869" spans="1:8" ht="14.45" x14ac:dyDescent="0.3">
      <c r="A869" s="246" t="s">
        <v>4923</v>
      </c>
      <c r="B869" s="246">
        <v>1988</v>
      </c>
      <c r="C869" s="247" t="s">
        <v>300</v>
      </c>
      <c r="D869" s="246" t="s">
        <v>4843</v>
      </c>
      <c r="E869" s="201" t="s">
        <v>1726</v>
      </c>
      <c r="F869" s="248">
        <f t="shared" si="13"/>
        <v>1988</v>
      </c>
      <c r="G869" s="248" t="s">
        <v>181</v>
      </c>
      <c r="H869" s="248" t="s">
        <v>4923</v>
      </c>
    </row>
    <row r="870" spans="1:8" ht="14.45" x14ac:dyDescent="0.3">
      <c r="A870" s="246" t="s">
        <v>4923</v>
      </c>
      <c r="B870" s="246">
        <v>1988</v>
      </c>
      <c r="C870" s="247" t="s">
        <v>301</v>
      </c>
      <c r="D870" s="246" t="s">
        <v>4843</v>
      </c>
      <c r="E870" s="201" t="s">
        <v>1726</v>
      </c>
      <c r="F870" s="248">
        <f t="shared" si="13"/>
        <v>1988</v>
      </c>
      <c r="G870" s="248" t="s">
        <v>181</v>
      </c>
      <c r="H870" s="248" t="s">
        <v>4923</v>
      </c>
    </row>
    <row r="871" spans="1:8" ht="14.45" x14ac:dyDescent="0.3">
      <c r="A871" s="246" t="s">
        <v>4923</v>
      </c>
      <c r="B871" s="246">
        <v>1989</v>
      </c>
      <c r="C871" s="247" t="s">
        <v>297</v>
      </c>
      <c r="D871" s="246" t="s">
        <v>4843</v>
      </c>
      <c r="E871" s="201" t="s">
        <v>1726</v>
      </c>
      <c r="F871" s="248">
        <f t="shared" si="13"/>
        <v>1989</v>
      </c>
      <c r="G871" s="248" t="s">
        <v>181</v>
      </c>
      <c r="H871" s="248" t="s">
        <v>4923</v>
      </c>
    </row>
    <row r="872" spans="1:8" ht="14.45" x14ac:dyDescent="0.3">
      <c r="A872" s="246" t="s">
        <v>4923</v>
      </c>
      <c r="B872" s="246">
        <v>1989</v>
      </c>
      <c r="C872" s="247" t="s">
        <v>298</v>
      </c>
      <c r="D872" s="246" t="s">
        <v>4843</v>
      </c>
      <c r="E872" s="201" t="s">
        <v>1726</v>
      </c>
      <c r="F872" s="248">
        <f t="shared" si="13"/>
        <v>1989</v>
      </c>
      <c r="G872" s="248" t="s">
        <v>181</v>
      </c>
      <c r="H872" s="248" t="s">
        <v>4923</v>
      </c>
    </row>
    <row r="873" spans="1:8" ht="14.45" x14ac:dyDescent="0.3">
      <c r="A873" s="246" t="s">
        <v>4923</v>
      </c>
      <c r="B873" s="246">
        <v>1989</v>
      </c>
      <c r="C873" s="247" t="s">
        <v>299</v>
      </c>
      <c r="D873" s="246" t="s">
        <v>4843</v>
      </c>
      <c r="E873" s="201" t="s">
        <v>1726</v>
      </c>
      <c r="F873" s="248">
        <f t="shared" si="13"/>
        <v>1989</v>
      </c>
      <c r="G873" s="248" t="s">
        <v>181</v>
      </c>
      <c r="H873" s="248" t="s">
        <v>4923</v>
      </c>
    </row>
    <row r="874" spans="1:8" ht="14.45" x14ac:dyDescent="0.3">
      <c r="A874" s="246" t="s">
        <v>4923</v>
      </c>
      <c r="B874" s="246">
        <v>1990</v>
      </c>
      <c r="C874" s="247" t="s">
        <v>295</v>
      </c>
      <c r="D874" s="246" t="s">
        <v>4843</v>
      </c>
      <c r="E874" s="201" t="s">
        <v>1726</v>
      </c>
      <c r="F874" s="248">
        <f t="shared" si="13"/>
        <v>1990</v>
      </c>
      <c r="G874" s="248" t="s">
        <v>181</v>
      </c>
      <c r="H874" s="248" t="s">
        <v>4923</v>
      </c>
    </row>
    <row r="875" spans="1:8" ht="14.45" x14ac:dyDescent="0.3">
      <c r="A875" s="246" t="s">
        <v>4923</v>
      </c>
      <c r="B875" s="246">
        <v>1990</v>
      </c>
      <c r="C875" s="247" t="s">
        <v>296</v>
      </c>
      <c r="D875" s="246" t="s">
        <v>4843</v>
      </c>
      <c r="E875" s="201" t="s">
        <v>1726</v>
      </c>
      <c r="F875" s="248">
        <f t="shared" si="13"/>
        <v>1990</v>
      </c>
      <c r="G875" s="248" t="s">
        <v>181</v>
      </c>
      <c r="H875" s="248" t="s">
        <v>4923</v>
      </c>
    </row>
    <row r="876" spans="1:8" ht="14.45" x14ac:dyDescent="0.3">
      <c r="A876" s="246" t="s">
        <v>4923</v>
      </c>
      <c r="B876" s="246">
        <v>1991</v>
      </c>
      <c r="C876" s="247" t="s">
        <v>293</v>
      </c>
      <c r="D876" s="246" t="s">
        <v>4843</v>
      </c>
      <c r="E876" s="201" t="s">
        <v>1726</v>
      </c>
      <c r="F876" s="248">
        <f t="shared" si="13"/>
        <v>1991</v>
      </c>
      <c r="G876" s="248" t="s">
        <v>181</v>
      </c>
      <c r="H876" s="248" t="s">
        <v>4923</v>
      </c>
    </row>
    <row r="877" spans="1:8" ht="14.45" x14ac:dyDescent="0.3">
      <c r="A877" s="246" t="s">
        <v>4923</v>
      </c>
      <c r="B877" s="246">
        <v>1991</v>
      </c>
      <c r="C877" s="247" t="s">
        <v>294</v>
      </c>
      <c r="D877" s="246" t="s">
        <v>4843</v>
      </c>
      <c r="E877" s="201" t="s">
        <v>1726</v>
      </c>
      <c r="F877" s="248">
        <f t="shared" si="13"/>
        <v>1991</v>
      </c>
      <c r="G877" s="248" t="s">
        <v>181</v>
      </c>
      <c r="H877" s="248" t="s">
        <v>4923</v>
      </c>
    </row>
    <row r="878" spans="1:8" ht="14.45" x14ac:dyDescent="0.3">
      <c r="A878" s="246" t="s">
        <v>4923</v>
      </c>
      <c r="B878" s="246">
        <v>1992</v>
      </c>
      <c r="C878" s="247" t="s">
        <v>290</v>
      </c>
      <c r="D878" s="246" t="s">
        <v>4843</v>
      </c>
      <c r="E878" s="201" t="s">
        <v>1726</v>
      </c>
      <c r="F878" s="248">
        <f t="shared" si="13"/>
        <v>1992</v>
      </c>
      <c r="G878" s="248" t="s">
        <v>181</v>
      </c>
      <c r="H878" s="248" t="s">
        <v>4923</v>
      </c>
    </row>
    <row r="879" spans="1:8" ht="14.45" x14ac:dyDescent="0.3">
      <c r="A879" s="246" t="s">
        <v>4923</v>
      </c>
      <c r="B879" s="246">
        <v>1992</v>
      </c>
      <c r="C879" s="247" t="s">
        <v>291</v>
      </c>
      <c r="D879" s="246" t="s">
        <v>4843</v>
      </c>
      <c r="E879" s="201" t="s">
        <v>1726</v>
      </c>
      <c r="F879" s="248">
        <f t="shared" si="13"/>
        <v>1992</v>
      </c>
      <c r="G879" s="248" t="s">
        <v>181</v>
      </c>
      <c r="H879" s="248" t="s">
        <v>4923</v>
      </c>
    </row>
    <row r="880" spans="1:8" ht="14.45" x14ac:dyDescent="0.3">
      <c r="A880" s="246" t="s">
        <v>4923</v>
      </c>
      <c r="B880" s="246">
        <v>1992</v>
      </c>
      <c r="C880" s="247" t="s">
        <v>292</v>
      </c>
      <c r="D880" s="246" t="s">
        <v>4843</v>
      </c>
      <c r="E880" s="201" t="s">
        <v>1726</v>
      </c>
      <c r="F880" s="248">
        <f t="shared" si="13"/>
        <v>1992</v>
      </c>
      <c r="G880" s="248" t="s">
        <v>181</v>
      </c>
      <c r="H880" s="248" t="s">
        <v>4923</v>
      </c>
    </row>
    <row r="881" spans="1:8" ht="14.45" x14ac:dyDescent="0.3">
      <c r="A881" s="246" t="s">
        <v>4923</v>
      </c>
      <c r="B881" s="246">
        <v>1993</v>
      </c>
      <c r="C881" s="247" t="s">
        <v>287</v>
      </c>
      <c r="D881" s="246" t="s">
        <v>4843</v>
      </c>
      <c r="E881" s="201" t="s">
        <v>1726</v>
      </c>
      <c r="F881" s="248">
        <f t="shared" si="13"/>
        <v>1993</v>
      </c>
      <c r="G881" s="248" t="s">
        <v>181</v>
      </c>
      <c r="H881" s="248" t="s">
        <v>4923</v>
      </c>
    </row>
    <row r="882" spans="1:8" ht="14.45" x14ac:dyDescent="0.3">
      <c r="A882" s="246" t="s">
        <v>4923</v>
      </c>
      <c r="B882" s="246">
        <v>1993</v>
      </c>
      <c r="C882" s="247" t="s">
        <v>288</v>
      </c>
      <c r="D882" s="246" t="s">
        <v>4843</v>
      </c>
      <c r="E882" s="201" t="s">
        <v>1726</v>
      </c>
      <c r="F882" s="248">
        <f t="shared" si="13"/>
        <v>1993</v>
      </c>
      <c r="G882" s="248" t="s">
        <v>181</v>
      </c>
      <c r="H882" s="248" t="s">
        <v>4923</v>
      </c>
    </row>
    <row r="883" spans="1:8" ht="14.45" x14ac:dyDescent="0.3">
      <c r="A883" s="246" t="s">
        <v>4923</v>
      </c>
      <c r="B883" s="246">
        <v>1993</v>
      </c>
      <c r="C883" s="247" t="s">
        <v>289</v>
      </c>
      <c r="D883" s="246" t="s">
        <v>4843</v>
      </c>
      <c r="E883" s="201" t="s">
        <v>1726</v>
      </c>
      <c r="F883" s="248">
        <f t="shared" si="13"/>
        <v>1993</v>
      </c>
      <c r="G883" s="248" t="s">
        <v>181</v>
      </c>
      <c r="H883" s="248" t="s">
        <v>4923</v>
      </c>
    </row>
    <row r="884" spans="1:8" ht="14.45" x14ac:dyDescent="0.3">
      <c r="A884" s="246" t="s">
        <v>4923</v>
      </c>
      <c r="B884" s="246">
        <v>1994</v>
      </c>
      <c r="C884" s="247" t="s">
        <v>284</v>
      </c>
      <c r="D884" s="246" t="s">
        <v>4843</v>
      </c>
      <c r="E884" s="201" t="s">
        <v>1726</v>
      </c>
      <c r="F884" s="248">
        <f t="shared" si="13"/>
        <v>1994</v>
      </c>
      <c r="G884" s="248" t="s">
        <v>181</v>
      </c>
      <c r="H884" s="248" t="s">
        <v>4923</v>
      </c>
    </row>
    <row r="885" spans="1:8" ht="14.45" x14ac:dyDescent="0.3">
      <c r="A885" s="246" t="s">
        <v>4923</v>
      </c>
      <c r="B885" s="246">
        <v>1994</v>
      </c>
      <c r="C885" s="247" t="s">
        <v>285</v>
      </c>
      <c r="D885" s="246" t="s">
        <v>4843</v>
      </c>
      <c r="E885" s="201" t="s">
        <v>1726</v>
      </c>
      <c r="F885" s="248">
        <f t="shared" si="13"/>
        <v>1994</v>
      </c>
      <c r="G885" s="248" t="s">
        <v>181</v>
      </c>
      <c r="H885" s="248" t="s">
        <v>4923</v>
      </c>
    </row>
    <row r="886" spans="1:8" ht="14.45" x14ac:dyDescent="0.3">
      <c r="A886" s="246" t="s">
        <v>4923</v>
      </c>
      <c r="B886" s="246">
        <v>1994</v>
      </c>
      <c r="C886" s="247" t="s">
        <v>286</v>
      </c>
      <c r="D886" s="246" t="s">
        <v>4843</v>
      </c>
      <c r="E886" s="201" t="s">
        <v>1726</v>
      </c>
      <c r="F886" s="248">
        <f t="shared" si="13"/>
        <v>1994</v>
      </c>
      <c r="G886" s="248" t="s">
        <v>181</v>
      </c>
      <c r="H886" s="248" t="s">
        <v>4923</v>
      </c>
    </row>
    <row r="887" spans="1:8" ht="14.45" x14ac:dyDescent="0.3">
      <c r="A887" s="246" t="s">
        <v>4923</v>
      </c>
      <c r="B887" s="246">
        <v>1995</v>
      </c>
      <c r="C887" s="247" t="s">
        <v>281</v>
      </c>
      <c r="D887" s="246" t="s">
        <v>4843</v>
      </c>
      <c r="E887" s="201" t="s">
        <v>1726</v>
      </c>
      <c r="F887" s="248">
        <f t="shared" si="13"/>
        <v>1995</v>
      </c>
      <c r="G887" s="248" t="s">
        <v>181</v>
      </c>
      <c r="H887" s="248" t="s">
        <v>4923</v>
      </c>
    </row>
    <row r="888" spans="1:8" ht="14.45" x14ac:dyDescent="0.3">
      <c r="A888" s="246" t="s">
        <v>4923</v>
      </c>
      <c r="B888" s="246">
        <v>1995</v>
      </c>
      <c r="C888" s="247" t="s">
        <v>282</v>
      </c>
      <c r="D888" s="246" t="s">
        <v>4843</v>
      </c>
      <c r="E888" s="201" t="s">
        <v>1726</v>
      </c>
      <c r="F888" s="248">
        <f t="shared" si="13"/>
        <v>1995</v>
      </c>
      <c r="G888" s="248" t="s">
        <v>181</v>
      </c>
      <c r="H888" s="248" t="s">
        <v>4923</v>
      </c>
    </row>
    <row r="889" spans="1:8" ht="14.45" x14ac:dyDescent="0.3">
      <c r="A889" s="246" t="s">
        <v>4923</v>
      </c>
      <c r="B889" s="246">
        <v>1995</v>
      </c>
      <c r="C889" s="247" t="s">
        <v>283</v>
      </c>
      <c r="D889" s="246" t="s">
        <v>4843</v>
      </c>
      <c r="E889" s="201" t="s">
        <v>1726</v>
      </c>
      <c r="F889" s="248">
        <f t="shared" si="13"/>
        <v>1995</v>
      </c>
      <c r="G889" s="248" t="s">
        <v>181</v>
      </c>
      <c r="H889" s="248" t="s">
        <v>4923</v>
      </c>
    </row>
    <row r="890" spans="1:8" ht="14.45" x14ac:dyDescent="0.3">
      <c r="A890" s="246" t="s">
        <v>4923</v>
      </c>
      <c r="B890" s="246">
        <v>1996</v>
      </c>
      <c r="C890" s="247" t="s">
        <v>278</v>
      </c>
      <c r="D890" s="246" t="s">
        <v>4843</v>
      </c>
      <c r="E890" s="201" t="s">
        <v>1726</v>
      </c>
      <c r="F890" s="248">
        <f t="shared" si="13"/>
        <v>1996</v>
      </c>
      <c r="G890" s="248" t="s">
        <v>181</v>
      </c>
      <c r="H890" s="248" t="s">
        <v>4923</v>
      </c>
    </row>
    <row r="891" spans="1:8" ht="14.45" x14ac:dyDescent="0.3">
      <c r="A891" s="246" t="s">
        <v>4923</v>
      </c>
      <c r="B891" s="246">
        <v>1996</v>
      </c>
      <c r="C891" s="247" t="s">
        <v>279</v>
      </c>
      <c r="D891" s="246" t="s">
        <v>4843</v>
      </c>
      <c r="E891" s="201" t="s">
        <v>1726</v>
      </c>
      <c r="F891" s="248">
        <f t="shared" si="13"/>
        <v>1996</v>
      </c>
      <c r="G891" s="248" t="s">
        <v>181</v>
      </c>
      <c r="H891" s="248" t="s">
        <v>4923</v>
      </c>
    </row>
    <row r="892" spans="1:8" ht="14.45" x14ac:dyDescent="0.3">
      <c r="A892" s="246" t="s">
        <v>4923</v>
      </c>
      <c r="B892" s="246">
        <v>1996</v>
      </c>
      <c r="C892" s="247" t="s">
        <v>280</v>
      </c>
      <c r="D892" s="246" t="s">
        <v>4843</v>
      </c>
      <c r="E892" s="201" t="s">
        <v>1726</v>
      </c>
      <c r="F892" s="248">
        <f t="shared" si="13"/>
        <v>1996</v>
      </c>
      <c r="G892" s="248" t="s">
        <v>181</v>
      </c>
      <c r="H892" s="248" t="s">
        <v>4923</v>
      </c>
    </row>
    <row r="893" spans="1:8" ht="14.45" x14ac:dyDescent="0.3">
      <c r="A893" s="246" t="s">
        <v>4923</v>
      </c>
      <c r="B893" s="246">
        <v>1997</v>
      </c>
      <c r="C893" s="247" t="s">
        <v>275</v>
      </c>
      <c r="D893" s="246" t="s">
        <v>4843</v>
      </c>
      <c r="E893" s="201" t="s">
        <v>1726</v>
      </c>
      <c r="F893" s="248">
        <f t="shared" si="13"/>
        <v>1997</v>
      </c>
      <c r="G893" s="248" t="s">
        <v>181</v>
      </c>
      <c r="H893" s="248" t="s">
        <v>4923</v>
      </c>
    </row>
    <row r="894" spans="1:8" ht="14.45" x14ac:dyDescent="0.3">
      <c r="A894" s="246" t="s">
        <v>4923</v>
      </c>
      <c r="B894" s="246">
        <v>1997</v>
      </c>
      <c r="C894" s="247" t="s">
        <v>276</v>
      </c>
      <c r="D894" s="246" t="s">
        <v>4843</v>
      </c>
      <c r="E894" s="201" t="s">
        <v>1726</v>
      </c>
      <c r="F894" s="248">
        <f t="shared" si="13"/>
        <v>1997</v>
      </c>
      <c r="G894" s="248" t="s">
        <v>181</v>
      </c>
      <c r="H894" s="248" t="s">
        <v>4923</v>
      </c>
    </row>
    <row r="895" spans="1:8" ht="14.45" x14ac:dyDescent="0.3">
      <c r="A895" s="246" t="s">
        <v>4923</v>
      </c>
      <c r="B895" s="246">
        <v>1997</v>
      </c>
      <c r="C895" s="247" t="s">
        <v>277</v>
      </c>
      <c r="D895" s="246" t="s">
        <v>4843</v>
      </c>
      <c r="E895" s="201" t="s">
        <v>1726</v>
      </c>
      <c r="F895" s="248">
        <f t="shared" si="13"/>
        <v>1997</v>
      </c>
      <c r="G895" s="248" t="s">
        <v>181</v>
      </c>
      <c r="H895" s="248" t="s">
        <v>4923</v>
      </c>
    </row>
    <row r="896" spans="1:8" ht="14.45" x14ac:dyDescent="0.3">
      <c r="A896" s="246" t="s">
        <v>4923</v>
      </c>
      <c r="B896" s="246">
        <v>1998</v>
      </c>
      <c r="C896" s="247" t="s">
        <v>270</v>
      </c>
      <c r="D896" s="246" t="s">
        <v>4843</v>
      </c>
      <c r="E896" s="201" t="s">
        <v>1726</v>
      </c>
      <c r="F896" s="248">
        <f t="shared" si="13"/>
        <v>1998</v>
      </c>
      <c r="G896" s="248" t="s">
        <v>181</v>
      </c>
      <c r="H896" s="248" t="s">
        <v>4923</v>
      </c>
    </row>
    <row r="897" spans="1:8" ht="14.45" x14ac:dyDescent="0.3">
      <c r="A897" s="246" t="s">
        <v>4923</v>
      </c>
      <c r="B897" s="246">
        <v>1998</v>
      </c>
      <c r="C897" s="247" t="s">
        <v>271</v>
      </c>
      <c r="D897" s="246" t="s">
        <v>4843</v>
      </c>
      <c r="E897" s="201" t="s">
        <v>1726</v>
      </c>
      <c r="F897" s="248">
        <f t="shared" si="13"/>
        <v>1998</v>
      </c>
      <c r="G897" s="248" t="s">
        <v>181</v>
      </c>
      <c r="H897" s="248" t="s">
        <v>4923</v>
      </c>
    </row>
    <row r="898" spans="1:8" ht="14.45" x14ac:dyDescent="0.3">
      <c r="A898" s="246" t="s">
        <v>4923</v>
      </c>
      <c r="B898" s="246">
        <v>1998</v>
      </c>
      <c r="C898" s="247" t="s">
        <v>272</v>
      </c>
      <c r="D898" s="246" t="s">
        <v>4843</v>
      </c>
      <c r="E898" s="201" t="s">
        <v>1726</v>
      </c>
      <c r="F898" s="248">
        <f t="shared" si="13"/>
        <v>1998</v>
      </c>
      <c r="G898" s="248" t="s">
        <v>181</v>
      </c>
      <c r="H898" s="248" t="s">
        <v>4923</v>
      </c>
    </row>
    <row r="899" spans="1:8" ht="14.45" x14ac:dyDescent="0.3">
      <c r="A899" s="246" t="s">
        <v>4923</v>
      </c>
      <c r="B899" s="246">
        <v>1998</v>
      </c>
      <c r="C899" s="247" t="s">
        <v>273</v>
      </c>
      <c r="D899" s="246" t="s">
        <v>4843</v>
      </c>
      <c r="E899" s="201" t="s">
        <v>1726</v>
      </c>
      <c r="F899" s="248">
        <f t="shared" si="13"/>
        <v>1998</v>
      </c>
      <c r="G899" s="248" t="s">
        <v>181</v>
      </c>
      <c r="H899" s="248" t="s">
        <v>4923</v>
      </c>
    </row>
    <row r="900" spans="1:8" ht="14.45" x14ac:dyDescent="0.3">
      <c r="A900" s="246" t="s">
        <v>4923</v>
      </c>
      <c r="B900" s="246">
        <v>1998</v>
      </c>
      <c r="C900" s="247" t="s">
        <v>274</v>
      </c>
      <c r="D900" s="246" t="s">
        <v>4843</v>
      </c>
      <c r="E900" s="201" t="s">
        <v>1726</v>
      </c>
      <c r="F900" s="248">
        <f t="shared" si="13"/>
        <v>1998</v>
      </c>
      <c r="G900" s="248" t="s">
        <v>181</v>
      </c>
      <c r="H900" s="248" t="s">
        <v>4923</v>
      </c>
    </row>
    <row r="901" spans="1:8" ht="14.45" x14ac:dyDescent="0.3">
      <c r="A901" s="246" t="s">
        <v>4923</v>
      </c>
      <c r="B901" s="246">
        <v>1999</v>
      </c>
      <c r="C901" s="247" t="s">
        <v>266</v>
      </c>
      <c r="D901" s="246" t="s">
        <v>4843</v>
      </c>
      <c r="E901" s="201" t="s">
        <v>1726</v>
      </c>
      <c r="F901" s="248">
        <f t="shared" si="13"/>
        <v>1999</v>
      </c>
      <c r="G901" s="248" t="s">
        <v>181</v>
      </c>
      <c r="H901" s="248" t="s">
        <v>4923</v>
      </c>
    </row>
    <row r="902" spans="1:8" ht="14.45" x14ac:dyDescent="0.3">
      <c r="A902" s="246" t="s">
        <v>4923</v>
      </c>
      <c r="B902" s="246">
        <v>1999</v>
      </c>
      <c r="C902" s="247" t="s">
        <v>267</v>
      </c>
      <c r="D902" s="246" t="s">
        <v>4843</v>
      </c>
      <c r="E902" s="201" t="s">
        <v>1726</v>
      </c>
      <c r="F902" s="248">
        <f t="shared" si="13"/>
        <v>1999</v>
      </c>
      <c r="G902" s="248" t="s">
        <v>181</v>
      </c>
      <c r="H902" s="248" t="s">
        <v>4923</v>
      </c>
    </row>
    <row r="903" spans="1:8" ht="14.45" x14ac:dyDescent="0.3">
      <c r="A903" s="246" t="s">
        <v>4923</v>
      </c>
      <c r="B903" s="246">
        <v>1999</v>
      </c>
      <c r="C903" s="247" t="s">
        <v>268</v>
      </c>
      <c r="D903" s="246" t="s">
        <v>4843</v>
      </c>
      <c r="E903" s="201" t="s">
        <v>1726</v>
      </c>
      <c r="F903" s="248">
        <f t="shared" si="13"/>
        <v>1999</v>
      </c>
      <c r="G903" s="248" t="s">
        <v>181</v>
      </c>
      <c r="H903" s="248" t="s">
        <v>4923</v>
      </c>
    </row>
    <row r="904" spans="1:8" ht="14.45" x14ac:dyDescent="0.3">
      <c r="A904" s="246" t="s">
        <v>4923</v>
      </c>
      <c r="B904" s="246">
        <v>1999</v>
      </c>
      <c r="C904" s="247" t="s">
        <v>269</v>
      </c>
      <c r="D904" s="246" t="s">
        <v>4843</v>
      </c>
      <c r="E904" s="201" t="s">
        <v>1726</v>
      </c>
      <c r="F904" s="248">
        <f t="shared" ref="F904:F967" si="14">+B904</f>
        <v>1999</v>
      </c>
      <c r="G904" s="248" t="s">
        <v>181</v>
      </c>
      <c r="H904" s="248" t="s">
        <v>4923</v>
      </c>
    </row>
    <row r="905" spans="1:8" ht="14.45" x14ac:dyDescent="0.3">
      <c r="A905" s="246" t="s">
        <v>4923</v>
      </c>
      <c r="B905" s="246">
        <v>2000</v>
      </c>
      <c r="C905" s="247" t="s">
        <v>264</v>
      </c>
      <c r="D905" s="246" t="s">
        <v>4843</v>
      </c>
      <c r="E905" s="201" t="s">
        <v>1726</v>
      </c>
      <c r="F905" s="248">
        <f t="shared" si="14"/>
        <v>2000</v>
      </c>
      <c r="G905" s="248" t="s">
        <v>181</v>
      </c>
      <c r="H905" s="248" t="s">
        <v>4923</v>
      </c>
    </row>
    <row r="906" spans="1:8" ht="14.45" x14ac:dyDescent="0.3">
      <c r="A906" s="246" t="s">
        <v>4923</v>
      </c>
      <c r="B906" s="246">
        <v>2000</v>
      </c>
      <c r="C906" s="247" t="s">
        <v>265</v>
      </c>
      <c r="D906" s="246" t="s">
        <v>4843</v>
      </c>
      <c r="E906" s="201" t="s">
        <v>1726</v>
      </c>
      <c r="F906" s="248">
        <f t="shared" si="14"/>
        <v>2000</v>
      </c>
      <c r="G906" s="248" t="s">
        <v>181</v>
      </c>
      <c r="H906" s="248" t="s">
        <v>4923</v>
      </c>
    </row>
    <row r="907" spans="1:8" ht="14.45" x14ac:dyDescent="0.3">
      <c r="A907" s="246" t="s">
        <v>4923</v>
      </c>
      <c r="B907" s="246">
        <v>2001</v>
      </c>
      <c r="C907" s="247" t="s">
        <v>262</v>
      </c>
      <c r="D907" s="246" t="s">
        <v>4843</v>
      </c>
      <c r="E907" s="201" t="s">
        <v>1726</v>
      </c>
      <c r="F907" s="248">
        <f t="shared" si="14"/>
        <v>2001</v>
      </c>
      <c r="G907" s="248" t="s">
        <v>181</v>
      </c>
      <c r="H907" s="248" t="s">
        <v>4923</v>
      </c>
    </row>
    <row r="908" spans="1:8" ht="14.45" x14ac:dyDescent="0.3">
      <c r="A908" s="246" t="s">
        <v>4923</v>
      </c>
      <c r="B908" s="246">
        <v>2001</v>
      </c>
      <c r="C908" s="247" t="s">
        <v>263</v>
      </c>
      <c r="D908" s="246" t="s">
        <v>4843</v>
      </c>
      <c r="E908" s="201" t="s">
        <v>1726</v>
      </c>
      <c r="F908" s="248">
        <f t="shared" si="14"/>
        <v>2001</v>
      </c>
      <c r="G908" s="248" t="s">
        <v>181</v>
      </c>
      <c r="H908" s="248" t="s">
        <v>4923</v>
      </c>
    </row>
    <row r="909" spans="1:8" ht="14.45" x14ac:dyDescent="0.3">
      <c r="A909" s="246" t="s">
        <v>4923</v>
      </c>
      <c r="B909" s="246">
        <v>2002</v>
      </c>
      <c r="C909" s="247" t="s">
        <v>260</v>
      </c>
      <c r="D909" s="246" t="s">
        <v>4843</v>
      </c>
      <c r="E909" s="201" t="s">
        <v>1726</v>
      </c>
      <c r="F909" s="248">
        <f t="shared" si="14"/>
        <v>2002</v>
      </c>
      <c r="G909" s="248" t="s">
        <v>181</v>
      </c>
      <c r="H909" s="248" t="s">
        <v>4923</v>
      </c>
    </row>
    <row r="910" spans="1:8" ht="14.45" x14ac:dyDescent="0.3">
      <c r="A910" s="246" t="s">
        <v>4923</v>
      </c>
      <c r="B910" s="246">
        <v>2002</v>
      </c>
      <c r="C910" s="247" t="s">
        <v>261</v>
      </c>
      <c r="D910" s="246" t="s">
        <v>4843</v>
      </c>
      <c r="E910" s="201" t="s">
        <v>1726</v>
      </c>
      <c r="F910" s="248">
        <f t="shared" si="14"/>
        <v>2002</v>
      </c>
      <c r="G910" s="248" t="s">
        <v>181</v>
      </c>
      <c r="H910" s="248" t="s">
        <v>4923</v>
      </c>
    </row>
    <row r="911" spans="1:8" ht="14.45" x14ac:dyDescent="0.3">
      <c r="A911" s="246" t="s">
        <v>4923</v>
      </c>
      <c r="B911" s="246">
        <v>2003</v>
      </c>
      <c r="C911" s="247" t="s">
        <v>258</v>
      </c>
      <c r="D911" s="246" t="s">
        <v>4843</v>
      </c>
      <c r="E911" s="201" t="s">
        <v>1726</v>
      </c>
      <c r="F911" s="248">
        <f t="shared" si="14"/>
        <v>2003</v>
      </c>
      <c r="G911" s="248" t="s">
        <v>181</v>
      </c>
      <c r="H911" s="248" t="s">
        <v>4923</v>
      </c>
    </row>
    <row r="912" spans="1:8" ht="14.45" x14ac:dyDescent="0.3">
      <c r="A912" s="246" t="s">
        <v>4923</v>
      </c>
      <c r="B912" s="246">
        <v>2003</v>
      </c>
      <c r="C912" s="247" t="s">
        <v>259</v>
      </c>
      <c r="D912" s="246" t="s">
        <v>4843</v>
      </c>
      <c r="E912" s="201" t="s">
        <v>1726</v>
      </c>
      <c r="F912" s="248">
        <f t="shared" si="14"/>
        <v>2003</v>
      </c>
      <c r="G912" s="248" t="s">
        <v>181</v>
      </c>
      <c r="H912" s="248" t="s">
        <v>4923</v>
      </c>
    </row>
    <row r="913" spans="1:8" ht="14.45" x14ac:dyDescent="0.3">
      <c r="A913" s="246" t="s">
        <v>4923</v>
      </c>
      <c r="B913" s="246">
        <v>2005</v>
      </c>
      <c r="C913" s="247" t="s">
        <v>256</v>
      </c>
      <c r="D913" s="246" t="s">
        <v>4843</v>
      </c>
      <c r="E913" s="201" t="s">
        <v>1726</v>
      </c>
      <c r="F913" s="248">
        <f t="shared" si="14"/>
        <v>2005</v>
      </c>
      <c r="G913" s="248" t="s">
        <v>181</v>
      </c>
      <c r="H913" s="248" t="s">
        <v>4923</v>
      </c>
    </row>
    <row r="914" spans="1:8" ht="14.45" x14ac:dyDescent="0.3">
      <c r="A914" s="246" t="s">
        <v>4923</v>
      </c>
      <c r="B914" s="246">
        <v>2005</v>
      </c>
      <c r="C914" s="247" t="s">
        <v>257</v>
      </c>
      <c r="D914" s="246" t="s">
        <v>4843</v>
      </c>
      <c r="E914" s="201" t="s">
        <v>1726</v>
      </c>
      <c r="F914" s="248">
        <f t="shared" si="14"/>
        <v>2005</v>
      </c>
      <c r="G914" s="248" t="s">
        <v>181</v>
      </c>
      <c r="H914" s="248" t="s">
        <v>4923</v>
      </c>
    </row>
    <row r="915" spans="1:8" ht="14.45" x14ac:dyDescent="0.3">
      <c r="A915" s="246" t="s">
        <v>4923</v>
      </c>
      <c r="B915" s="246">
        <v>2006</v>
      </c>
      <c r="C915" s="247" t="s">
        <v>249</v>
      </c>
      <c r="D915" s="246" t="s">
        <v>4843</v>
      </c>
      <c r="E915" s="201" t="s">
        <v>1726</v>
      </c>
      <c r="F915" s="248">
        <f t="shared" si="14"/>
        <v>2006</v>
      </c>
      <c r="G915" s="248" t="s">
        <v>181</v>
      </c>
      <c r="H915" s="248" t="s">
        <v>4923</v>
      </c>
    </row>
    <row r="916" spans="1:8" ht="14.45" x14ac:dyDescent="0.3">
      <c r="A916" s="246" t="s">
        <v>4923</v>
      </c>
      <c r="B916" s="246">
        <v>2006</v>
      </c>
      <c r="C916" s="247" t="s">
        <v>250</v>
      </c>
      <c r="D916" s="246" t="s">
        <v>4843</v>
      </c>
      <c r="E916" s="201" t="s">
        <v>1726</v>
      </c>
      <c r="F916" s="248">
        <f t="shared" si="14"/>
        <v>2006</v>
      </c>
      <c r="G916" s="248" t="s">
        <v>181</v>
      </c>
      <c r="H916" s="248" t="s">
        <v>4923</v>
      </c>
    </row>
    <row r="917" spans="1:8" ht="14.45" x14ac:dyDescent="0.3">
      <c r="A917" s="246" t="s">
        <v>4923</v>
      </c>
      <c r="B917" s="246">
        <v>2006</v>
      </c>
      <c r="C917" s="247" t="s">
        <v>251</v>
      </c>
      <c r="D917" s="246" t="s">
        <v>4843</v>
      </c>
      <c r="E917" s="201" t="s">
        <v>1726</v>
      </c>
      <c r="F917" s="248">
        <f t="shared" si="14"/>
        <v>2006</v>
      </c>
      <c r="G917" s="248" t="s">
        <v>181</v>
      </c>
      <c r="H917" s="248" t="s">
        <v>4923</v>
      </c>
    </row>
    <row r="918" spans="1:8" ht="14.45" x14ac:dyDescent="0.3">
      <c r="A918" s="246" t="s">
        <v>4923</v>
      </c>
      <c r="B918" s="246">
        <v>2006</v>
      </c>
      <c r="C918" s="247" t="s">
        <v>252</v>
      </c>
      <c r="D918" s="246" t="s">
        <v>4843</v>
      </c>
      <c r="E918" s="201" t="s">
        <v>1726</v>
      </c>
      <c r="F918" s="248">
        <f t="shared" si="14"/>
        <v>2006</v>
      </c>
      <c r="G918" s="248" t="s">
        <v>181</v>
      </c>
      <c r="H918" s="248" t="s">
        <v>4923</v>
      </c>
    </row>
    <row r="919" spans="1:8" ht="14.45" x14ac:dyDescent="0.3">
      <c r="A919" s="246" t="s">
        <v>4923</v>
      </c>
      <c r="B919" s="246">
        <v>2006</v>
      </c>
      <c r="C919" s="247" t="s">
        <v>253</v>
      </c>
      <c r="D919" s="246" t="s">
        <v>4843</v>
      </c>
      <c r="E919" s="201" t="s">
        <v>1726</v>
      </c>
      <c r="F919" s="248">
        <f t="shared" si="14"/>
        <v>2006</v>
      </c>
      <c r="G919" s="248" t="s">
        <v>181</v>
      </c>
      <c r="H919" s="248" t="s">
        <v>4923</v>
      </c>
    </row>
    <row r="920" spans="1:8" ht="14.45" x14ac:dyDescent="0.3">
      <c r="A920" s="246" t="s">
        <v>4923</v>
      </c>
      <c r="B920" s="246">
        <v>2006</v>
      </c>
      <c r="C920" s="247" t="s">
        <v>254</v>
      </c>
      <c r="D920" s="246" t="s">
        <v>4843</v>
      </c>
      <c r="E920" s="201" t="s">
        <v>1726</v>
      </c>
      <c r="F920" s="248">
        <f t="shared" si="14"/>
        <v>2006</v>
      </c>
      <c r="G920" s="248" t="s">
        <v>181</v>
      </c>
      <c r="H920" s="248" t="s">
        <v>4923</v>
      </c>
    </row>
    <row r="921" spans="1:8" ht="14.45" x14ac:dyDescent="0.3">
      <c r="A921" s="246" t="s">
        <v>4923</v>
      </c>
      <c r="B921" s="246">
        <v>2006</v>
      </c>
      <c r="C921" s="247" t="s">
        <v>255</v>
      </c>
      <c r="D921" s="246" t="s">
        <v>4843</v>
      </c>
      <c r="E921" s="201" t="s">
        <v>1726</v>
      </c>
      <c r="F921" s="248">
        <f t="shared" si="14"/>
        <v>2006</v>
      </c>
      <c r="G921" s="248" t="s">
        <v>181</v>
      </c>
      <c r="H921" s="248" t="s">
        <v>4923</v>
      </c>
    </row>
    <row r="922" spans="1:8" ht="14.45" x14ac:dyDescent="0.3">
      <c r="A922" s="246" t="s">
        <v>4923</v>
      </c>
      <c r="B922" s="246">
        <v>2007</v>
      </c>
      <c r="C922" s="247" t="s">
        <v>241</v>
      </c>
      <c r="D922" s="246" t="s">
        <v>4843</v>
      </c>
      <c r="E922" s="201" t="s">
        <v>1726</v>
      </c>
      <c r="F922" s="248">
        <f t="shared" si="14"/>
        <v>2007</v>
      </c>
      <c r="G922" s="248" t="s">
        <v>181</v>
      </c>
      <c r="H922" s="248" t="s">
        <v>4923</v>
      </c>
    </row>
    <row r="923" spans="1:8" ht="14.45" x14ac:dyDescent="0.3">
      <c r="A923" s="246" t="s">
        <v>4923</v>
      </c>
      <c r="B923" s="246">
        <v>2007</v>
      </c>
      <c r="C923" s="247" t="s">
        <v>242</v>
      </c>
      <c r="D923" s="246" t="s">
        <v>4843</v>
      </c>
      <c r="E923" s="201" t="s">
        <v>1726</v>
      </c>
      <c r="F923" s="248">
        <f t="shared" si="14"/>
        <v>2007</v>
      </c>
      <c r="G923" s="248" t="s">
        <v>181</v>
      </c>
      <c r="H923" s="248" t="s">
        <v>4923</v>
      </c>
    </row>
    <row r="924" spans="1:8" ht="14.45" x14ac:dyDescent="0.3">
      <c r="A924" s="246" t="s">
        <v>4923</v>
      </c>
      <c r="B924" s="246">
        <v>2007</v>
      </c>
      <c r="C924" s="247" t="s">
        <v>243</v>
      </c>
      <c r="D924" s="246" t="s">
        <v>4843</v>
      </c>
      <c r="E924" s="201" t="s">
        <v>1726</v>
      </c>
      <c r="F924" s="248">
        <f t="shared" si="14"/>
        <v>2007</v>
      </c>
      <c r="G924" s="248" t="s">
        <v>181</v>
      </c>
      <c r="H924" s="248" t="s">
        <v>4923</v>
      </c>
    </row>
    <row r="925" spans="1:8" ht="14.45" x14ac:dyDescent="0.3">
      <c r="A925" s="246" t="s">
        <v>4923</v>
      </c>
      <c r="B925" s="246">
        <v>2007</v>
      </c>
      <c r="C925" s="247" t="s">
        <v>244</v>
      </c>
      <c r="D925" s="246" t="s">
        <v>4843</v>
      </c>
      <c r="E925" s="201" t="s">
        <v>1726</v>
      </c>
      <c r="F925" s="248">
        <f t="shared" si="14"/>
        <v>2007</v>
      </c>
      <c r="G925" s="248" t="s">
        <v>181</v>
      </c>
      <c r="H925" s="248" t="s">
        <v>4923</v>
      </c>
    </row>
    <row r="926" spans="1:8" ht="14.45" x14ac:dyDescent="0.3">
      <c r="A926" s="246" t="s">
        <v>4923</v>
      </c>
      <c r="B926" s="246">
        <v>2007</v>
      </c>
      <c r="C926" s="247" t="s">
        <v>245</v>
      </c>
      <c r="D926" s="246" t="s">
        <v>4843</v>
      </c>
      <c r="E926" s="201" t="s">
        <v>1726</v>
      </c>
      <c r="F926" s="248">
        <f t="shared" si="14"/>
        <v>2007</v>
      </c>
      <c r="G926" s="248" t="s">
        <v>181</v>
      </c>
      <c r="H926" s="248" t="s">
        <v>4923</v>
      </c>
    </row>
    <row r="927" spans="1:8" ht="14.45" x14ac:dyDescent="0.3">
      <c r="A927" s="246" t="s">
        <v>4923</v>
      </c>
      <c r="B927" s="246">
        <v>2007</v>
      </c>
      <c r="C927" s="247" t="s">
        <v>246</v>
      </c>
      <c r="D927" s="246" t="s">
        <v>4843</v>
      </c>
      <c r="E927" s="201" t="s">
        <v>1726</v>
      </c>
      <c r="F927" s="248">
        <f t="shared" si="14"/>
        <v>2007</v>
      </c>
      <c r="G927" s="248" t="s">
        <v>181</v>
      </c>
      <c r="H927" s="248" t="s">
        <v>4923</v>
      </c>
    </row>
    <row r="928" spans="1:8" ht="14.45" x14ac:dyDescent="0.3">
      <c r="A928" s="246" t="s">
        <v>4923</v>
      </c>
      <c r="B928" s="246">
        <v>2007</v>
      </c>
      <c r="C928" s="247" t="s">
        <v>247</v>
      </c>
      <c r="D928" s="246" t="s">
        <v>4843</v>
      </c>
      <c r="E928" s="201" t="s">
        <v>1726</v>
      </c>
      <c r="F928" s="248">
        <f t="shared" si="14"/>
        <v>2007</v>
      </c>
      <c r="G928" s="248" t="s">
        <v>181</v>
      </c>
      <c r="H928" s="248" t="s">
        <v>4923</v>
      </c>
    </row>
    <row r="929" spans="1:8" ht="14.45" x14ac:dyDescent="0.3">
      <c r="A929" s="246" t="s">
        <v>4923</v>
      </c>
      <c r="B929" s="246">
        <v>2007</v>
      </c>
      <c r="C929" s="247" t="s">
        <v>248</v>
      </c>
      <c r="D929" s="246" t="s">
        <v>4843</v>
      </c>
      <c r="E929" s="201" t="s">
        <v>1726</v>
      </c>
      <c r="F929" s="248">
        <f t="shared" si="14"/>
        <v>2007</v>
      </c>
      <c r="G929" s="248" t="s">
        <v>181</v>
      </c>
      <c r="H929" s="248" t="s">
        <v>4923</v>
      </c>
    </row>
    <row r="930" spans="1:8" ht="14.45" x14ac:dyDescent="0.3">
      <c r="A930" s="246" t="s">
        <v>4923</v>
      </c>
      <c r="B930" s="246">
        <v>2008</v>
      </c>
      <c r="C930" s="247" t="s">
        <v>237</v>
      </c>
      <c r="D930" s="246" t="s">
        <v>4843</v>
      </c>
      <c r="E930" s="201" t="s">
        <v>1726</v>
      </c>
      <c r="F930" s="248">
        <f t="shared" si="14"/>
        <v>2008</v>
      </c>
      <c r="G930" s="248" t="s">
        <v>181</v>
      </c>
      <c r="H930" s="248" t="s">
        <v>4923</v>
      </c>
    </row>
    <row r="931" spans="1:8" ht="14.45" x14ac:dyDescent="0.3">
      <c r="A931" s="246" t="s">
        <v>4923</v>
      </c>
      <c r="B931" s="246">
        <v>2008</v>
      </c>
      <c r="C931" s="247" t="s">
        <v>238</v>
      </c>
      <c r="D931" s="246" t="s">
        <v>4843</v>
      </c>
      <c r="E931" s="201" t="s">
        <v>1726</v>
      </c>
      <c r="F931" s="248">
        <f t="shared" si="14"/>
        <v>2008</v>
      </c>
      <c r="G931" s="248" t="s">
        <v>181</v>
      </c>
      <c r="H931" s="248" t="s">
        <v>4923</v>
      </c>
    </row>
    <row r="932" spans="1:8" ht="14.45" x14ac:dyDescent="0.3">
      <c r="A932" s="246" t="s">
        <v>4923</v>
      </c>
      <c r="B932" s="246">
        <v>2008</v>
      </c>
      <c r="C932" s="247" t="s">
        <v>239</v>
      </c>
      <c r="D932" s="246" t="s">
        <v>4843</v>
      </c>
      <c r="E932" s="201" t="s">
        <v>1726</v>
      </c>
      <c r="F932" s="248">
        <f t="shared" si="14"/>
        <v>2008</v>
      </c>
      <c r="G932" s="248" t="s">
        <v>181</v>
      </c>
      <c r="H932" s="248" t="s">
        <v>4923</v>
      </c>
    </row>
    <row r="933" spans="1:8" ht="14.45" x14ac:dyDescent="0.3">
      <c r="A933" s="246" t="s">
        <v>4923</v>
      </c>
      <c r="B933" s="246">
        <v>2008</v>
      </c>
      <c r="C933" s="247" t="s">
        <v>240</v>
      </c>
      <c r="D933" s="246" t="s">
        <v>4843</v>
      </c>
      <c r="E933" s="201" t="s">
        <v>1726</v>
      </c>
      <c r="F933" s="248">
        <f t="shared" si="14"/>
        <v>2008</v>
      </c>
      <c r="G933" s="248" t="s">
        <v>181</v>
      </c>
      <c r="H933" s="248" t="s">
        <v>4923</v>
      </c>
    </row>
    <row r="934" spans="1:8" ht="14.45" x14ac:dyDescent="0.3">
      <c r="A934" s="246" t="s">
        <v>4923</v>
      </c>
      <c r="B934" s="246">
        <v>2009</v>
      </c>
      <c r="C934" s="247" t="s">
        <v>2289</v>
      </c>
      <c r="D934" s="246" t="s">
        <v>4843</v>
      </c>
      <c r="E934" s="201" t="s">
        <v>1726</v>
      </c>
      <c r="F934" s="248">
        <f t="shared" si="14"/>
        <v>2009</v>
      </c>
      <c r="G934" s="248" t="s">
        <v>181</v>
      </c>
      <c r="H934" s="248" t="s">
        <v>4923</v>
      </c>
    </row>
    <row r="935" spans="1:8" ht="14.45" x14ac:dyDescent="0.3">
      <c r="A935" s="246" t="s">
        <v>4923</v>
      </c>
      <c r="B935" s="246">
        <v>2009</v>
      </c>
      <c r="C935" s="247" t="s">
        <v>2290</v>
      </c>
      <c r="D935" s="246" t="s">
        <v>4843</v>
      </c>
      <c r="E935" s="201" t="s">
        <v>1726</v>
      </c>
      <c r="F935" s="248">
        <f t="shared" si="14"/>
        <v>2009</v>
      </c>
      <c r="G935" s="248" t="s">
        <v>181</v>
      </c>
      <c r="H935" s="248" t="s">
        <v>4923</v>
      </c>
    </row>
    <row r="936" spans="1:8" ht="14.45" x14ac:dyDescent="0.3">
      <c r="A936" s="246" t="s">
        <v>4923</v>
      </c>
      <c r="B936" s="246">
        <v>2009</v>
      </c>
      <c r="C936" s="247" t="s">
        <v>2291</v>
      </c>
      <c r="D936" s="246" t="s">
        <v>4843</v>
      </c>
      <c r="E936" s="201" t="s">
        <v>1726</v>
      </c>
      <c r="F936" s="248">
        <f t="shared" si="14"/>
        <v>2009</v>
      </c>
      <c r="G936" s="248" t="s">
        <v>181</v>
      </c>
      <c r="H936" s="248" t="s">
        <v>4923</v>
      </c>
    </row>
    <row r="937" spans="1:8" ht="14.45" x14ac:dyDescent="0.3">
      <c r="A937" s="246" t="s">
        <v>4923</v>
      </c>
      <c r="B937" s="246">
        <v>2009</v>
      </c>
      <c r="C937" s="247" t="s">
        <v>2292</v>
      </c>
      <c r="D937" s="246" t="s">
        <v>4843</v>
      </c>
      <c r="E937" s="201" t="s">
        <v>1726</v>
      </c>
      <c r="F937" s="248">
        <f t="shared" si="14"/>
        <v>2009</v>
      </c>
      <c r="G937" s="248" t="s">
        <v>181</v>
      </c>
      <c r="H937" s="248" t="s">
        <v>4923</v>
      </c>
    </row>
    <row r="938" spans="1:8" ht="14.45" x14ac:dyDescent="0.3">
      <c r="A938" s="246" t="s">
        <v>4923</v>
      </c>
      <c r="B938" s="246">
        <v>2010</v>
      </c>
      <c r="C938" s="247" t="s">
        <v>3415</v>
      </c>
      <c r="D938" s="246" t="s">
        <v>4843</v>
      </c>
      <c r="E938" s="201" t="s">
        <v>1726</v>
      </c>
      <c r="F938" s="248">
        <f t="shared" si="14"/>
        <v>2010</v>
      </c>
      <c r="G938" s="248" t="s">
        <v>181</v>
      </c>
      <c r="H938" s="248" t="s">
        <v>4923</v>
      </c>
    </row>
    <row r="939" spans="1:8" ht="14.45" x14ac:dyDescent="0.3">
      <c r="A939" s="246" t="s">
        <v>4923</v>
      </c>
      <c r="B939" s="246">
        <v>2010</v>
      </c>
      <c r="C939" s="247" t="s">
        <v>3414</v>
      </c>
      <c r="D939" s="246" t="s">
        <v>4843</v>
      </c>
      <c r="E939" s="201" t="s">
        <v>1726</v>
      </c>
      <c r="F939" s="248">
        <f t="shared" si="14"/>
        <v>2010</v>
      </c>
      <c r="G939" s="248" t="s">
        <v>181</v>
      </c>
      <c r="H939" s="248" t="s">
        <v>4923</v>
      </c>
    </row>
    <row r="940" spans="1:8" ht="14.45" x14ac:dyDescent="0.3">
      <c r="A940" s="246" t="s">
        <v>4923</v>
      </c>
      <c r="B940" s="246">
        <v>2010</v>
      </c>
      <c r="C940" s="247" t="s">
        <v>3412</v>
      </c>
      <c r="D940" s="246" t="s">
        <v>4843</v>
      </c>
      <c r="E940" s="201" t="s">
        <v>1726</v>
      </c>
      <c r="F940" s="248">
        <f t="shared" si="14"/>
        <v>2010</v>
      </c>
      <c r="G940" s="248" t="s">
        <v>181</v>
      </c>
      <c r="H940" s="248" t="s">
        <v>4923</v>
      </c>
    </row>
    <row r="941" spans="1:8" ht="14.45" x14ac:dyDescent="0.3">
      <c r="A941" s="246" t="s">
        <v>4923</v>
      </c>
      <c r="B941" s="246">
        <v>2010</v>
      </c>
      <c r="C941" s="247" t="s">
        <v>3413</v>
      </c>
      <c r="D941" s="246" t="s">
        <v>4843</v>
      </c>
      <c r="E941" s="201" t="s">
        <v>1726</v>
      </c>
      <c r="F941" s="248">
        <f t="shared" si="14"/>
        <v>2010</v>
      </c>
      <c r="G941" s="248" t="s">
        <v>181</v>
      </c>
      <c r="H941" s="248" t="s">
        <v>4923</v>
      </c>
    </row>
    <row r="942" spans="1:8" ht="14.45" x14ac:dyDescent="0.3">
      <c r="A942" s="246" t="s">
        <v>4923</v>
      </c>
      <c r="B942" s="246">
        <v>2011</v>
      </c>
      <c r="C942" s="247" t="s">
        <v>3418</v>
      </c>
      <c r="D942" s="246" t="s">
        <v>4843</v>
      </c>
      <c r="E942" s="201" t="s">
        <v>1726</v>
      </c>
      <c r="F942" s="248">
        <f t="shared" si="14"/>
        <v>2011</v>
      </c>
      <c r="G942" s="248" t="s">
        <v>181</v>
      </c>
      <c r="H942" s="248" t="s">
        <v>4923</v>
      </c>
    </row>
    <row r="943" spans="1:8" ht="14.45" x14ac:dyDescent="0.3">
      <c r="A943" s="246" t="s">
        <v>4923</v>
      </c>
      <c r="B943" s="246">
        <v>2011</v>
      </c>
      <c r="C943" s="247" t="s">
        <v>3405</v>
      </c>
      <c r="D943" s="246" t="s">
        <v>4843</v>
      </c>
      <c r="E943" s="201" t="s">
        <v>1726</v>
      </c>
      <c r="F943" s="248">
        <f t="shared" si="14"/>
        <v>2011</v>
      </c>
      <c r="G943" s="248" t="s">
        <v>181</v>
      </c>
      <c r="H943" s="248" t="s">
        <v>4923</v>
      </c>
    </row>
    <row r="944" spans="1:8" ht="14.45" x14ac:dyDescent="0.3">
      <c r="A944" s="246" t="s">
        <v>4923</v>
      </c>
      <c r="B944" s="246">
        <v>2011</v>
      </c>
      <c r="C944" s="247" t="s">
        <v>3404</v>
      </c>
      <c r="D944" s="246" t="s">
        <v>4843</v>
      </c>
      <c r="E944" s="201" t="s">
        <v>1726</v>
      </c>
      <c r="F944" s="248">
        <f t="shared" si="14"/>
        <v>2011</v>
      </c>
      <c r="G944" s="248" t="s">
        <v>181</v>
      </c>
      <c r="H944" s="248" t="s">
        <v>4923</v>
      </c>
    </row>
    <row r="945" spans="1:8" ht="14.45" x14ac:dyDescent="0.3">
      <c r="A945" s="246" t="s">
        <v>4923</v>
      </c>
      <c r="B945" s="246">
        <v>2011</v>
      </c>
      <c r="C945" s="247" t="s">
        <v>3403</v>
      </c>
      <c r="D945" s="246" t="s">
        <v>4843</v>
      </c>
      <c r="E945" s="201" t="s">
        <v>1726</v>
      </c>
      <c r="F945" s="248">
        <f t="shared" si="14"/>
        <v>2011</v>
      </c>
      <c r="G945" s="248" t="s">
        <v>181</v>
      </c>
      <c r="H945" s="248" t="s">
        <v>4923</v>
      </c>
    </row>
    <row r="946" spans="1:8" ht="14.45" x14ac:dyDescent="0.3">
      <c r="A946" s="246" t="s">
        <v>4923</v>
      </c>
      <c r="B946" s="246">
        <v>2011</v>
      </c>
      <c r="C946" s="247" t="s">
        <v>3402</v>
      </c>
      <c r="D946" s="246" t="s">
        <v>4843</v>
      </c>
      <c r="E946" s="201" t="s">
        <v>1726</v>
      </c>
      <c r="F946" s="248">
        <f t="shared" si="14"/>
        <v>2011</v>
      </c>
      <c r="G946" s="248" t="s">
        <v>181</v>
      </c>
      <c r="H946" s="248" t="s">
        <v>4923</v>
      </c>
    </row>
    <row r="947" spans="1:8" ht="14.45" x14ac:dyDescent="0.3">
      <c r="A947" s="246" t="s">
        <v>4923</v>
      </c>
      <c r="B947" s="246">
        <v>2011</v>
      </c>
      <c r="C947" s="247" t="s">
        <v>3406</v>
      </c>
      <c r="D947" s="246" t="s">
        <v>4843</v>
      </c>
      <c r="E947" s="201" t="s">
        <v>1726</v>
      </c>
      <c r="F947" s="248">
        <f t="shared" si="14"/>
        <v>2011</v>
      </c>
      <c r="G947" s="248" t="s">
        <v>181</v>
      </c>
      <c r="H947" s="248" t="s">
        <v>4923</v>
      </c>
    </row>
    <row r="948" spans="1:8" ht="14.45" x14ac:dyDescent="0.3">
      <c r="A948" s="246" t="s">
        <v>4923</v>
      </c>
      <c r="B948" s="246">
        <v>2011</v>
      </c>
      <c r="C948" s="247" t="s">
        <v>3419</v>
      </c>
      <c r="D948" s="246" t="s">
        <v>4843</v>
      </c>
      <c r="E948" s="201" t="s">
        <v>1726</v>
      </c>
      <c r="F948" s="248">
        <f t="shared" si="14"/>
        <v>2011</v>
      </c>
      <c r="G948" s="248" t="s">
        <v>181</v>
      </c>
      <c r="H948" s="248" t="s">
        <v>4923</v>
      </c>
    </row>
    <row r="949" spans="1:8" ht="14.45" x14ac:dyDescent="0.3">
      <c r="A949" s="246" t="s">
        <v>4923</v>
      </c>
      <c r="B949" s="246">
        <v>2012</v>
      </c>
      <c r="C949" s="254" t="s">
        <v>5087</v>
      </c>
      <c r="D949" s="246" t="s">
        <v>4843</v>
      </c>
      <c r="E949" s="201" t="s">
        <v>1726</v>
      </c>
      <c r="F949" s="248">
        <f t="shared" si="14"/>
        <v>2012</v>
      </c>
      <c r="G949" s="248" t="s">
        <v>181</v>
      </c>
      <c r="H949" s="248" t="s">
        <v>4923</v>
      </c>
    </row>
    <row r="950" spans="1:8" ht="14.45" x14ac:dyDescent="0.3">
      <c r="A950" s="246" t="s">
        <v>4923</v>
      </c>
      <c r="B950" s="246">
        <v>2012</v>
      </c>
      <c r="C950" s="247" t="s">
        <v>4794</v>
      </c>
      <c r="D950" s="246" t="s">
        <v>4843</v>
      </c>
      <c r="E950" s="201" t="s">
        <v>1726</v>
      </c>
      <c r="F950" s="248">
        <f t="shared" si="14"/>
        <v>2012</v>
      </c>
      <c r="G950" s="248" t="s">
        <v>181</v>
      </c>
      <c r="H950" s="248" t="s">
        <v>4923</v>
      </c>
    </row>
    <row r="951" spans="1:8" ht="14.45" x14ac:dyDescent="0.3">
      <c r="A951" s="246" t="s">
        <v>4923</v>
      </c>
      <c r="B951" s="246">
        <v>2012</v>
      </c>
      <c r="C951" s="247" t="s">
        <v>4793</v>
      </c>
      <c r="D951" s="246" t="s">
        <v>4843</v>
      </c>
      <c r="E951" s="201" t="s">
        <v>1726</v>
      </c>
      <c r="F951" s="248">
        <f t="shared" si="14"/>
        <v>2012</v>
      </c>
      <c r="G951" s="248" t="s">
        <v>181</v>
      </c>
      <c r="H951" s="248" t="s">
        <v>4923</v>
      </c>
    </row>
    <row r="952" spans="1:8" ht="14.45" x14ac:dyDescent="0.3">
      <c r="A952" s="246" t="s">
        <v>4923</v>
      </c>
      <c r="B952" s="246">
        <v>2012</v>
      </c>
      <c r="C952" s="247" t="s">
        <v>4792</v>
      </c>
      <c r="D952" s="246" t="s">
        <v>4843</v>
      </c>
      <c r="E952" s="201" t="s">
        <v>1726</v>
      </c>
      <c r="F952" s="248">
        <f t="shared" si="14"/>
        <v>2012</v>
      </c>
      <c r="G952" s="248" t="s">
        <v>181</v>
      </c>
      <c r="H952" s="248" t="s">
        <v>4923</v>
      </c>
    </row>
    <row r="953" spans="1:8" ht="14.45" x14ac:dyDescent="0.3">
      <c r="A953" s="246" t="s">
        <v>4923</v>
      </c>
      <c r="B953" s="246">
        <v>2012</v>
      </c>
      <c r="C953" s="247" t="s">
        <v>4791</v>
      </c>
      <c r="D953" s="246" t="s">
        <v>4843</v>
      </c>
      <c r="E953" s="201" t="s">
        <v>1726</v>
      </c>
      <c r="F953" s="248">
        <f t="shared" si="14"/>
        <v>2012</v>
      </c>
      <c r="G953" s="248" t="s">
        <v>181</v>
      </c>
      <c r="H953" s="248" t="s">
        <v>4923</v>
      </c>
    </row>
    <row r="954" spans="1:8" ht="14.45" x14ac:dyDescent="0.3">
      <c r="A954" s="246" t="s">
        <v>4923</v>
      </c>
      <c r="B954" s="246">
        <v>2012</v>
      </c>
      <c r="C954" s="247" t="s">
        <v>4790</v>
      </c>
      <c r="D954" s="246" t="s">
        <v>4843</v>
      </c>
      <c r="E954" s="201" t="s">
        <v>1726</v>
      </c>
      <c r="F954" s="248">
        <f t="shared" si="14"/>
        <v>2012</v>
      </c>
      <c r="G954" s="248" t="s">
        <v>181</v>
      </c>
      <c r="H954" s="248" t="s">
        <v>4923</v>
      </c>
    </row>
    <row r="955" spans="1:8" ht="13.15" x14ac:dyDescent="0.25">
      <c r="A955" s="127" t="s">
        <v>4923</v>
      </c>
      <c r="B955" s="127">
        <v>2013</v>
      </c>
      <c r="C955" s="127" t="s">
        <v>5131</v>
      </c>
      <c r="D955" s="75">
        <v>5000</v>
      </c>
      <c r="E955" s="201" t="s">
        <v>1726</v>
      </c>
      <c r="F955" s="248">
        <f t="shared" si="14"/>
        <v>2013</v>
      </c>
      <c r="G955" s="248" t="s">
        <v>181</v>
      </c>
      <c r="H955" s="248" t="s">
        <v>4923</v>
      </c>
    </row>
    <row r="956" spans="1:8" ht="13.15" x14ac:dyDescent="0.25">
      <c r="A956" s="127" t="s">
        <v>4923</v>
      </c>
      <c r="B956" s="127">
        <v>2013</v>
      </c>
      <c r="C956" s="127" t="s">
        <v>5145</v>
      </c>
      <c r="D956" s="75">
        <v>5000</v>
      </c>
      <c r="E956" s="201" t="s">
        <v>1726</v>
      </c>
      <c r="F956" s="248">
        <f t="shared" si="14"/>
        <v>2013</v>
      </c>
      <c r="G956" s="248" t="s">
        <v>181</v>
      </c>
      <c r="H956" s="248" t="s">
        <v>4923</v>
      </c>
    </row>
    <row r="957" spans="1:8" ht="13.15" x14ac:dyDescent="0.25">
      <c r="A957" s="127" t="s">
        <v>4923</v>
      </c>
      <c r="B957" s="127">
        <v>2013</v>
      </c>
      <c r="C957" s="127" t="s">
        <v>5116</v>
      </c>
      <c r="D957" s="75">
        <v>5000</v>
      </c>
      <c r="E957" s="201" t="s">
        <v>1726</v>
      </c>
      <c r="F957" s="248">
        <f t="shared" si="14"/>
        <v>2013</v>
      </c>
      <c r="G957" s="248" t="s">
        <v>181</v>
      </c>
      <c r="H957" s="248" t="s">
        <v>4923</v>
      </c>
    </row>
    <row r="958" spans="1:8" ht="13.15" x14ac:dyDescent="0.25">
      <c r="A958" s="127" t="s">
        <v>4923</v>
      </c>
      <c r="B958" s="127">
        <v>2013</v>
      </c>
      <c r="C958" s="127" t="s">
        <v>5117</v>
      </c>
      <c r="D958" s="75">
        <v>5000</v>
      </c>
      <c r="E958" s="201" t="s">
        <v>1726</v>
      </c>
      <c r="F958" s="248">
        <f t="shared" si="14"/>
        <v>2013</v>
      </c>
      <c r="G958" s="248" t="s">
        <v>181</v>
      </c>
      <c r="H958" s="248" t="s">
        <v>4923</v>
      </c>
    </row>
    <row r="959" spans="1:8" ht="13.15" x14ac:dyDescent="0.25">
      <c r="A959" s="127" t="s">
        <v>4923</v>
      </c>
      <c r="B959" s="127">
        <v>2013</v>
      </c>
      <c r="C959" s="127" t="s">
        <v>5118</v>
      </c>
      <c r="D959" s="75">
        <v>5000</v>
      </c>
      <c r="E959" s="201" t="s">
        <v>1726</v>
      </c>
      <c r="F959" s="248">
        <f t="shared" si="14"/>
        <v>2013</v>
      </c>
      <c r="G959" s="248" t="s">
        <v>181</v>
      </c>
      <c r="H959" s="248" t="s">
        <v>4923</v>
      </c>
    </row>
    <row r="960" spans="1:8" ht="14.45" x14ac:dyDescent="0.3">
      <c r="A960" s="246" t="s">
        <v>202</v>
      </c>
      <c r="B960" s="246">
        <v>1976</v>
      </c>
      <c r="C960" s="247" t="s">
        <v>5364</v>
      </c>
      <c r="D960" s="246" t="s">
        <v>4843</v>
      </c>
      <c r="E960" s="201" t="s">
        <v>1726</v>
      </c>
      <c r="F960" s="248">
        <f t="shared" si="14"/>
        <v>1976</v>
      </c>
      <c r="G960" s="248" t="s">
        <v>181</v>
      </c>
      <c r="H960" s="248" t="s">
        <v>202</v>
      </c>
    </row>
    <row r="961" spans="1:8" ht="14.45" x14ac:dyDescent="0.3">
      <c r="A961" s="246" t="s">
        <v>202</v>
      </c>
      <c r="B961" s="246">
        <v>1977</v>
      </c>
      <c r="C961" s="247" t="s">
        <v>5365</v>
      </c>
      <c r="D961" s="246" t="s">
        <v>4843</v>
      </c>
      <c r="E961" s="201" t="s">
        <v>1726</v>
      </c>
      <c r="F961" s="248">
        <f t="shared" si="14"/>
        <v>1977</v>
      </c>
      <c r="G961" s="248" t="s">
        <v>181</v>
      </c>
      <c r="H961" s="248" t="s">
        <v>202</v>
      </c>
    </row>
    <row r="962" spans="1:8" ht="14.45" x14ac:dyDescent="0.3">
      <c r="A962" s="246" t="s">
        <v>202</v>
      </c>
      <c r="B962" s="246">
        <v>1977</v>
      </c>
      <c r="C962" s="247" t="s">
        <v>5366</v>
      </c>
      <c r="D962" s="246" t="s">
        <v>4843</v>
      </c>
      <c r="E962" s="201" t="s">
        <v>1726</v>
      </c>
      <c r="F962" s="248">
        <f t="shared" si="14"/>
        <v>1977</v>
      </c>
      <c r="G962" s="248" t="s">
        <v>181</v>
      </c>
      <c r="H962" s="248" t="s">
        <v>202</v>
      </c>
    </row>
    <row r="963" spans="1:8" ht="14.45" x14ac:dyDescent="0.3">
      <c r="A963" s="246" t="s">
        <v>202</v>
      </c>
      <c r="B963" s="246">
        <v>1978</v>
      </c>
      <c r="C963" s="247" t="s">
        <v>5367</v>
      </c>
      <c r="D963" s="246" t="s">
        <v>4843</v>
      </c>
      <c r="E963" s="201" t="s">
        <v>1726</v>
      </c>
      <c r="F963" s="248">
        <f t="shared" si="14"/>
        <v>1978</v>
      </c>
      <c r="G963" s="248" t="s">
        <v>181</v>
      </c>
      <c r="H963" s="248" t="s">
        <v>202</v>
      </c>
    </row>
    <row r="964" spans="1:8" ht="14.45" x14ac:dyDescent="0.3">
      <c r="A964" s="246" t="s">
        <v>202</v>
      </c>
      <c r="B964" s="246">
        <v>1979</v>
      </c>
      <c r="C964" s="247" t="s">
        <v>5368</v>
      </c>
      <c r="D964" s="246" t="s">
        <v>4843</v>
      </c>
      <c r="E964" s="201" t="s">
        <v>1726</v>
      </c>
      <c r="F964" s="248">
        <f t="shared" si="14"/>
        <v>1979</v>
      </c>
      <c r="G964" s="248" t="s">
        <v>181</v>
      </c>
      <c r="H964" s="248" t="s">
        <v>202</v>
      </c>
    </row>
    <row r="965" spans="1:8" ht="14.45" x14ac:dyDescent="0.3">
      <c r="A965" s="246" t="s">
        <v>2180</v>
      </c>
      <c r="B965" s="246">
        <v>1976</v>
      </c>
      <c r="C965" s="247" t="s">
        <v>5369</v>
      </c>
      <c r="D965" s="246" t="s">
        <v>4843</v>
      </c>
      <c r="E965" s="201" t="s">
        <v>1726</v>
      </c>
      <c r="F965" s="248">
        <f t="shared" si="14"/>
        <v>1976</v>
      </c>
      <c r="G965" s="248" t="s">
        <v>181</v>
      </c>
      <c r="H965" s="248" t="s">
        <v>2180</v>
      </c>
    </row>
    <row r="966" spans="1:8" ht="14.45" x14ac:dyDescent="0.3">
      <c r="A966" s="246" t="s">
        <v>2180</v>
      </c>
      <c r="B966" s="246">
        <v>1977</v>
      </c>
      <c r="C966" s="247" t="s">
        <v>5370</v>
      </c>
      <c r="D966" s="246" t="s">
        <v>4843</v>
      </c>
      <c r="E966" s="201" t="s">
        <v>1726</v>
      </c>
      <c r="F966" s="248">
        <f t="shared" si="14"/>
        <v>1977</v>
      </c>
      <c r="G966" s="248" t="s">
        <v>181</v>
      </c>
      <c r="H966" s="248" t="s">
        <v>2180</v>
      </c>
    </row>
    <row r="967" spans="1:8" ht="14.45" x14ac:dyDescent="0.3">
      <c r="A967" s="246" t="s">
        <v>2180</v>
      </c>
      <c r="B967" s="246">
        <v>1979</v>
      </c>
      <c r="C967" s="247" t="s">
        <v>2336</v>
      </c>
      <c r="D967" s="246" t="s">
        <v>4843</v>
      </c>
      <c r="E967" s="201" t="s">
        <v>1726</v>
      </c>
      <c r="F967" s="248">
        <f t="shared" si="14"/>
        <v>1979</v>
      </c>
      <c r="G967" s="248" t="s">
        <v>181</v>
      </c>
      <c r="H967" s="248" t="s">
        <v>2180</v>
      </c>
    </row>
    <row r="968" spans="1:8" ht="14.45" x14ac:dyDescent="0.3">
      <c r="A968" s="246" t="s">
        <v>2180</v>
      </c>
      <c r="B968" s="246">
        <v>1980</v>
      </c>
      <c r="C968" s="247" t="s">
        <v>2335</v>
      </c>
      <c r="D968" s="246" t="s">
        <v>4843</v>
      </c>
      <c r="E968" s="201" t="s">
        <v>1726</v>
      </c>
      <c r="F968" s="248">
        <f t="shared" ref="F968:F1031" si="15">+B968</f>
        <v>1980</v>
      </c>
      <c r="G968" s="248" t="s">
        <v>181</v>
      </c>
      <c r="H968" s="248" t="s">
        <v>2180</v>
      </c>
    </row>
    <row r="969" spans="1:8" ht="14.45" x14ac:dyDescent="0.3">
      <c r="A969" s="246" t="s">
        <v>2180</v>
      </c>
      <c r="B969" s="246">
        <v>1981</v>
      </c>
      <c r="C969" s="247" t="s">
        <v>2333</v>
      </c>
      <c r="D969" s="246" t="s">
        <v>4843</v>
      </c>
      <c r="E969" s="201" t="s">
        <v>1726</v>
      </c>
      <c r="F969" s="248">
        <f t="shared" si="15"/>
        <v>1981</v>
      </c>
      <c r="G969" s="248" t="s">
        <v>181</v>
      </c>
      <c r="H969" s="248" t="s">
        <v>2180</v>
      </c>
    </row>
    <row r="970" spans="1:8" ht="14.45" x14ac:dyDescent="0.3">
      <c r="A970" s="246" t="s">
        <v>2180</v>
      </c>
      <c r="B970" s="246">
        <v>1981</v>
      </c>
      <c r="C970" s="247" t="s">
        <v>2334</v>
      </c>
      <c r="D970" s="246" t="s">
        <v>4843</v>
      </c>
      <c r="E970" s="201" t="s">
        <v>1726</v>
      </c>
      <c r="F970" s="248">
        <f t="shared" si="15"/>
        <v>1981</v>
      </c>
      <c r="G970" s="248" t="s">
        <v>181</v>
      </c>
      <c r="H970" s="248" t="s">
        <v>2180</v>
      </c>
    </row>
    <row r="971" spans="1:8" ht="14.45" x14ac:dyDescent="0.3">
      <c r="A971" s="246" t="s">
        <v>2180</v>
      </c>
      <c r="B971" s="246">
        <v>1983</v>
      </c>
      <c r="C971" s="247" t="s">
        <v>2332</v>
      </c>
      <c r="D971" s="246" t="s">
        <v>4843</v>
      </c>
      <c r="E971" s="201" t="s">
        <v>1726</v>
      </c>
      <c r="F971" s="248">
        <f t="shared" si="15"/>
        <v>1983</v>
      </c>
      <c r="G971" s="248" t="s">
        <v>181</v>
      </c>
      <c r="H971" s="248" t="s">
        <v>2180</v>
      </c>
    </row>
    <row r="972" spans="1:8" ht="14.45" x14ac:dyDescent="0.3">
      <c r="A972" s="246" t="s">
        <v>2180</v>
      </c>
      <c r="B972" s="246">
        <v>1984</v>
      </c>
      <c r="C972" s="247" t="s">
        <v>2324</v>
      </c>
      <c r="D972" s="246" t="s">
        <v>4843</v>
      </c>
      <c r="E972" s="201" t="s">
        <v>1726</v>
      </c>
      <c r="F972" s="248">
        <f t="shared" si="15"/>
        <v>1984</v>
      </c>
      <c r="G972" s="248" t="s">
        <v>181</v>
      </c>
      <c r="H972" s="248" t="s">
        <v>2180</v>
      </c>
    </row>
    <row r="973" spans="1:8" ht="14.45" x14ac:dyDescent="0.3">
      <c r="A973" s="246" t="s">
        <v>2180</v>
      </c>
      <c r="B973" s="246">
        <v>1984</v>
      </c>
      <c r="C973" s="247" t="s">
        <v>2325</v>
      </c>
      <c r="D973" s="246" t="s">
        <v>4843</v>
      </c>
      <c r="E973" s="201" t="s">
        <v>1726</v>
      </c>
      <c r="F973" s="248">
        <f t="shared" si="15"/>
        <v>1984</v>
      </c>
      <c r="G973" s="248" t="s">
        <v>181</v>
      </c>
      <c r="H973" s="248" t="s">
        <v>2180</v>
      </c>
    </row>
    <row r="974" spans="1:8" ht="14.45" x14ac:dyDescent="0.3">
      <c r="A974" s="246" t="s">
        <v>2180</v>
      </c>
      <c r="B974" s="246">
        <v>1984</v>
      </c>
      <c r="C974" s="247" t="s">
        <v>2326</v>
      </c>
      <c r="D974" s="246" t="s">
        <v>4843</v>
      </c>
      <c r="E974" s="201" t="s">
        <v>1726</v>
      </c>
      <c r="F974" s="248">
        <f t="shared" si="15"/>
        <v>1984</v>
      </c>
      <c r="G974" s="248" t="s">
        <v>181</v>
      </c>
      <c r="H974" s="248" t="s">
        <v>2180</v>
      </c>
    </row>
    <row r="975" spans="1:8" ht="14.45" x14ac:dyDescent="0.3">
      <c r="A975" s="246" t="s">
        <v>2180</v>
      </c>
      <c r="B975" s="246">
        <v>1984</v>
      </c>
      <c r="C975" s="247" t="s">
        <v>2327</v>
      </c>
      <c r="D975" s="246" t="s">
        <v>4843</v>
      </c>
      <c r="E975" s="201" t="s">
        <v>1726</v>
      </c>
      <c r="F975" s="248">
        <f t="shared" si="15"/>
        <v>1984</v>
      </c>
      <c r="G975" s="248" t="s">
        <v>181</v>
      </c>
      <c r="H975" s="248" t="s">
        <v>2180</v>
      </c>
    </row>
    <row r="976" spans="1:8" ht="14.45" x14ac:dyDescent="0.3">
      <c r="A976" s="246" t="s">
        <v>2180</v>
      </c>
      <c r="B976" s="246">
        <v>1984</v>
      </c>
      <c r="C976" s="247" t="s">
        <v>2328</v>
      </c>
      <c r="D976" s="246" t="s">
        <v>4843</v>
      </c>
      <c r="E976" s="201" t="s">
        <v>1726</v>
      </c>
      <c r="F976" s="248">
        <f t="shared" si="15"/>
        <v>1984</v>
      </c>
      <c r="G976" s="248" t="s">
        <v>181</v>
      </c>
      <c r="H976" s="248" t="s">
        <v>2180</v>
      </c>
    </row>
    <row r="977" spans="1:8" ht="14.45" x14ac:dyDescent="0.3">
      <c r="A977" s="246" t="s">
        <v>2180</v>
      </c>
      <c r="B977" s="246">
        <v>1984</v>
      </c>
      <c r="C977" s="247" t="s">
        <v>2329</v>
      </c>
      <c r="D977" s="246" t="s">
        <v>4843</v>
      </c>
      <c r="E977" s="201" t="s">
        <v>1726</v>
      </c>
      <c r="F977" s="248">
        <f t="shared" si="15"/>
        <v>1984</v>
      </c>
      <c r="G977" s="248" t="s">
        <v>181</v>
      </c>
      <c r="H977" s="248" t="s">
        <v>2180</v>
      </c>
    </row>
    <row r="978" spans="1:8" ht="14.45" x14ac:dyDescent="0.3">
      <c r="A978" s="246" t="s">
        <v>2180</v>
      </c>
      <c r="B978" s="246">
        <v>1984</v>
      </c>
      <c r="C978" s="247" t="s">
        <v>2330</v>
      </c>
      <c r="D978" s="246" t="s">
        <v>4843</v>
      </c>
      <c r="E978" s="201" t="s">
        <v>1726</v>
      </c>
      <c r="F978" s="248">
        <f t="shared" si="15"/>
        <v>1984</v>
      </c>
      <c r="G978" s="248" t="s">
        <v>181</v>
      </c>
      <c r="H978" s="248" t="s">
        <v>2180</v>
      </c>
    </row>
    <row r="979" spans="1:8" ht="14.45" x14ac:dyDescent="0.3">
      <c r="A979" s="246" t="s">
        <v>2180</v>
      </c>
      <c r="B979" s="246">
        <v>1984</v>
      </c>
      <c r="C979" s="247" t="s">
        <v>2331</v>
      </c>
      <c r="D979" s="246" t="s">
        <v>4843</v>
      </c>
      <c r="E979" s="201" t="s">
        <v>1726</v>
      </c>
      <c r="F979" s="248">
        <f t="shared" si="15"/>
        <v>1984</v>
      </c>
      <c r="G979" s="248" t="s">
        <v>181</v>
      </c>
      <c r="H979" s="248" t="s">
        <v>2180</v>
      </c>
    </row>
    <row r="980" spans="1:8" ht="14.45" x14ac:dyDescent="0.3">
      <c r="A980" s="246" t="s">
        <v>2180</v>
      </c>
      <c r="B980" s="246">
        <v>1985</v>
      </c>
      <c r="C980" s="247" t="s">
        <v>2320</v>
      </c>
      <c r="D980" s="246" t="s">
        <v>4843</v>
      </c>
      <c r="E980" s="201" t="s">
        <v>1726</v>
      </c>
      <c r="F980" s="248">
        <f t="shared" si="15"/>
        <v>1985</v>
      </c>
      <c r="G980" s="248" t="s">
        <v>181</v>
      </c>
      <c r="H980" s="248" t="s">
        <v>2180</v>
      </c>
    </row>
    <row r="981" spans="1:8" ht="14.45" x14ac:dyDescent="0.3">
      <c r="A981" s="246" t="s">
        <v>2180</v>
      </c>
      <c r="B981" s="246">
        <v>1985</v>
      </c>
      <c r="C981" s="247" t="s">
        <v>2321</v>
      </c>
      <c r="D981" s="246" t="s">
        <v>4843</v>
      </c>
      <c r="E981" s="201" t="s">
        <v>1726</v>
      </c>
      <c r="F981" s="248">
        <f t="shared" si="15"/>
        <v>1985</v>
      </c>
      <c r="G981" s="248" t="s">
        <v>181</v>
      </c>
      <c r="H981" s="248" t="s">
        <v>2180</v>
      </c>
    </row>
    <row r="982" spans="1:8" ht="14.45" x14ac:dyDescent="0.3">
      <c r="A982" s="246" t="s">
        <v>2180</v>
      </c>
      <c r="B982" s="246">
        <v>1985</v>
      </c>
      <c r="C982" s="247" t="s">
        <v>2322</v>
      </c>
      <c r="D982" s="246" t="s">
        <v>4843</v>
      </c>
      <c r="E982" s="201" t="s">
        <v>1726</v>
      </c>
      <c r="F982" s="248">
        <f t="shared" si="15"/>
        <v>1985</v>
      </c>
      <c r="G982" s="248" t="s">
        <v>181</v>
      </c>
      <c r="H982" s="248" t="s">
        <v>2180</v>
      </c>
    </row>
    <row r="983" spans="1:8" ht="14.45" x14ac:dyDescent="0.3">
      <c r="A983" s="246" t="s">
        <v>2180</v>
      </c>
      <c r="B983" s="246">
        <v>1985</v>
      </c>
      <c r="C983" s="247" t="s">
        <v>2323</v>
      </c>
      <c r="D983" s="246" t="s">
        <v>4843</v>
      </c>
      <c r="E983" s="201" t="s">
        <v>1726</v>
      </c>
      <c r="F983" s="248">
        <f t="shared" si="15"/>
        <v>1985</v>
      </c>
      <c r="G983" s="248" t="s">
        <v>181</v>
      </c>
      <c r="H983" s="248" t="s">
        <v>2180</v>
      </c>
    </row>
    <row r="984" spans="1:8" ht="14.45" x14ac:dyDescent="0.3">
      <c r="A984" s="246" t="s">
        <v>2180</v>
      </c>
      <c r="B984" s="246">
        <v>1986</v>
      </c>
      <c r="C984" s="247" t="s">
        <v>2315</v>
      </c>
      <c r="D984" s="246" t="s">
        <v>4843</v>
      </c>
      <c r="E984" s="201" t="s">
        <v>1726</v>
      </c>
      <c r="F984" s="248">
        <f t="shared" si="15"/>
        <v>1986</v>
      </c>
      <c r="G984" s="248" t="s">
        <v>181</v>
      </c>
      <c r="H984" s="248" t="s">
        <v>2180</v>
      </c>
    </row>
    <row r="985" spans="1:8" ht="14.45" x14ac:dyDescent="0.3">
      <c r="A985" s="246" t="s">
        <v>2180</v>
      </c>
      <c r="B985" s="246">
        <v>1986</v>
      </c>
      <c r="C985" s="247" t="s">
        <v>2316</v>
      </c>
      <c r="D985" s="246" t="s">
        <v>4843</v>
      </c>
      <c r="E985" s="201" t="s">
        <v>1726</v>
      </c>
      <c r="F985" s="248">
        <f t="shared" si="15"/>
        <v>1986</v>
      </c>
      <c r="G985" s="248" t="s">
        <v>181</v>
      </c>
      <c r="H985" s="248" t="s">
        <v>2180</v>
      </c>
    </row>
    <row r="986" spans="1:8" ht="14.45" x14ac:dyDescent="0.3">
      <c r="A986" s="246" t="s">
        <v>2180</v>
      </c>
      <c r="B986" s="246">
        <v>1986</v>
      </c>
      <c r="C986" s="247" t="s">
        <v>2317</v>
      </c>
      <c r="D986" s="246" t="s">
        <v>4843</v>
      </c>
      <c r="E986" s="201" t="s">
        <v>1726</v>
      </c>
      <c r="F986" s="248">
        <f t="shared" si="15"/>
        <v>1986</v>
      </c>
      <c r="G986" s="248" t="s">
        <v>181</v>
      </c>
      <c r="H986" s="248" t="s">
        <v>2180</v>
      </c>
    </row>
    <row r="987" spans="1:8" ht="14.45" x14ac:dyDescent="0.3">
      <c r="A987" s="246" t="s">
        <v>2180</v>
      </c>
      <c r="B987" s="246">
        <v>1986</v>
      </c>
      <c r="C987" s="247" t="s">
        <v>2318</v>
      </c>
      <c r="D987" s="246" t="s">
        <v>4843</v>
      </c>
      <c r="E987" s="201" t="s">
        <v>1726</v>
      </c>
      <c r="F987" s="248">
        <f t="shared" si="15"/>
        <v>1986</v>
      </c>
      <c r="G987" s="248" t="s">
        <v>181</v>
      </c>
      <c r="H987" s="248" t="s">
        <v>2180</v>
      </c>
    </row>
    <row r="988" spans="1:8" ht="14.45" x14ac:dyDescent="0.3">
      <c r="A988" s="246" t="s">
        <v>2180</v>
      </c>
      <c r="B988" s="246">
        <v>1986</v>
      </c>
      <c r="C988" s="247" t="s">
        <v>2319</v>
      </c>
      <c r="D988" s="246" t="s">
        <v>4843</v>
      </c>
      <c r="E988" s="201" t="s">
        <v>1726</v>
      </c>
      <c r="F988" s="248">
        <f t="shared" si="15"/>
        <v>1986</v>
      </c>
      <c r="G988" s="248" t="s">
        <v>181</v>
      </c>
      <c r="H988" s="248" t="s">
        <v>2180</v>
      </c>
    </row>
    <row r="989" spans="1:8" ht="14.45" x14ac:dyDescent="0.3">
      <c r="A989" s="246" t="s">
        <v>2180</v>
      </c>
      <c r="B989" s="246">
        <v>1987</v>
      </c>
      <c r="C989" s="247" t="s">
        <v>2309</v>
      </c>
      <c r="D989" s="246" t="s">
        <v>4843</v>
      </c>
      <c r="E989" s="201" t="s">
        <v>1726</v>
      </c>
      <c r="F989" s="248">
        <f t="shared" si="15"/>
        <v>1987</v>
      </c>
      <c r="G989" s="248" t="s">
        <v>181</v>
      </c>
      <c r="H989" s="248" t="s">
        <v>2180</v>
      </c>
    </row>
    <row r="990" spans="1:8" ht="14.45" x14ac:dyDescent="0.3">
      <c r="A990" s="246" t="s">
        <v>2180</v>
      </c>
      <c r="B990" s="246">
        <v>1987</v>
      </c>
      <c r="C990" s="247" t="s">
        <v>2310</v>
      </c>
      <c r="D990" s="246" t="s">
        <v>4843</v>
      </c>
      <c r="E990" s="201" t="s">
        <v>1726</v>
      </c>
      <c r="F990" s="248">
        <f t="shared" si="15"/>
        <v>1987</v>
      </c>
      <c r="G990" s="248" t="s">
        <v>181</v>
      </c>
      <c r="H990" s="248" t="s">
        <v>2180</v>
      </c>
    </row>
    <row r="991" spans="1:8" ht="14.45" x14ac:dyDescent="0.3">
      <c r="A991" s="246" t="s">
        <v>2180</v>
      </c>
      <c r="B991" s="246">
        <v>1987</v>
      </c>
      <c r="C991" s="247" t="s">
        <v>2311</v>
      </c>
      <c r="D991" s="246" t="s">
        <v>4843</v>
      </c>
      <c r="E991" s="201" t="s">
        <v>1726</v>
      </c>
      <c r="F991" s="248">
        <f t="shared" si="15"/>
        <v>1987</v>
      </c>
      <c r="G991" s="248" t="s">
        <v>181</v>
      </c>
      <c r="H991" s="248" t="s">
        <v>2180</v>
      </c>
    </row>
    <row r="992" spans="1:8" ht="14.45" x14ac:dyDescent="0.3">
      <c r="A992" s="246" t="s">
        <v>2180</v>
      </c>
      <c r="B992" s="246">
        <v>1987</v>
      </c>
      <c r="C992" s="247" t="s">
        <v>2312</v>
      </c>
      <c r="D992" s="246" t="s">
        <v>4843</v>
      </c>
      <c r="E992" s="201" t="s">
        <v>1726</v>
      </c>
      <c r="F992" s="248">
        <f t="shared" si="15"/>
        <v>1987</v>
      </c>
      <c r="G992" s="248" t="s">
        <v>181</v>
      </c>
      <c r="H992" s="248" t="s">
        <v>2180</v>
      </c>
    </row>
    <row r="993" spans="1:8" ht="14.45" x14ac:dyDescent="0.3">
      <c r="A993" s="246" t="s">
        <v>2180</v>
      </c>
      <c r="B993" s="246">
        <v>1987</v>
      </c>
      <c r="C993" s="247" t="s">
        <v>2313</v>
      </c>
      <c r="D993" s="246" t="s">
        <v>4843</v>
      </c>
      <c r="E993" s="201" t="s">
        <v>1726</v>
      </c>
      <c r="F993" s="248">
        <f t="shared" si="15"/>
        <v>1987</v>
      </c>
      <c r="G993" s="248" t="s">
        <v>181</v>
      </c>
      <c r="H993" s="248" t="s">
        <v>2180</v>
      </c>
    </row>
    <row r="994" spans="1:8" ht="14.45" x14ac:dyDescent="0.3">
      <c r="A994" s="246" t="s">
        <v>2180</v>
      </c>
      <c r="B994" s="246">
        <v>1987</v>
      </c>
      <c r="C994" s="247" t="s">
        <v>2314</v>
      </c>
      <c r="D994" s="246" t="s">
        <v>4843</v>
      </c>
      <c r="E994" s="201" t="s">
        <v>1726</v>
      </c>
      <c r="F994" s="248">
        <f t="shared" si="15"/>
        <v>1987</v>
      </c>
      <c r="G994" s="248" t="s">
        <v>181</v>
      </c>
      <c r="H994" s="248" t="s">
        <v>2180</v>
      </c>
    </row>
    <row r="995" spans="1:8" ht="14.45" x14ac:dyDescent="0.3">
      <c r="A995" s="246" t="s">
        <v>2180</v>
      </c>
      <c r="B995" s="246">
        <v>1988</v>
      </c>
      <c r="C995" s="247" t="s">
        <v>2283</v>
      </c>
      <c r="D995" s="246" t="s">
        <v>4843</v>
      </c>
      <c r="E995" s="201" t="s">
        <v>1726</v>
      </c>
      <c r="F995" s="248">
        <f t="shared" si="15"/>
        <v>1988</v>
      </c>
      <c r="G995" s="248" t="s">
        <v>181</v>
      </c>
      <c r="H995" s="248" t="s">
        <v>2180</v>
      </c>
    </row>
    <row r="996" spans="1:8" ht="14.45" x14ac:dyDescent="0.3">
      <c r="A996" s="246" t="s">
        <v>2180</v>
      </c>
      <c r="B996" s="246">
        <v>1988</v>
      </c>
      <c r="C996" s="247" t="s">
        <v>2284</v>
      </c>
      <c r="D996" s="246" t="s">
        <v>4843</v>
      </c>
      <c r="E996" s="201" t="s">
        <v>1726</v>
      </c>
      <c r="F996" s="248">
        <f t="shared" si="15"/>
        <v>1988</v>
      </c>
      <c r="G996" s="248" t="s">
        <v>181</v>
      </c>
      <c r="H996" s="248" t="s">
        <v>2180</v>
      </c>
    </row>
    <row r="997" spans="1:8" ht="14.45" x14ac:dyDescent="0.3">
      <c r="A997" s="246" t="s">
        <v>2180</v>
      </c>
      <c r="B997" s="246">
        <v>1988</v>
      </c>
      <c r="C997" s="247" t="s">
        <v>2285</v>
      </c>
      <c r="D997" s="246" t="s">
        <v>4843</v>
      </c>
      <c r="E997" s="201" t="s">
        <v>1726</v>
      </c>
      <c r="F997" s="248">
        <f t="shared" si="15"/>
        <v>1988</v>
      </c>
      <c r="G997" s="248" t="s">
        <v>181</v>
      </c>
      <c r="H997" s="248" t="s">
        <v>2180</v>
      </c>
    </row>
    <row r="998" spans="1:8" ht="14.45" x14ac:dyDescent="0.3">
      <c r="A998" s="246" t="s">
        <v>2180</v>
      </c>
      <c r="B998" s="246">
        <v>1988</v>
      </c>
      <c r="C998" s="247" t="s">
        <v>2286</v>
      </c>
      <c r="D998" s="246" t="s">
        <v>4843</v>
      </c>
      <c r="E998" s="201" t="s">
        <v>1726</v>
      </c>
      <c r="F998" s="248">
        <f t="shared" si="15"/>
        <v>1988</v>
      </c>
      <c r="G998" s="248" t="s">
        <v>181</v>
      </c>
      <c r="H998" s="248" t="s">
        <v>2180</v>
      </c>
    </row>
    <row r="999" spans="1:8" ht="14.45" x14ac:dyDescent="0.3">
      <c r="A999" s="246" t="s">
        <v>2180</v>
      </c>
      <c r="B999" s="246">
        <v>1988</v>
      </c>
      <c r="C999" s="247" t="s">
        <v>2287</v>
      </c>
      <c r="D999" s="246" t="s">
        <v>4843</v>
      </c>
      <c r="E999" s="201" t="s">
        <v>1726</v>
      </c>
      <c r="F999" s="248">
        <f t="shared" si="15"/>
        <v>1988</v>
      </c>
      <c r="G999" s="248" t="s">
        <v>181</v>
      </c>
      <c r="H999" s="248" t="s">
        <v>2180</v>
      </c>
    </row>
    <row r="1000" spans="1:8" ht="14.45" x14ac:dyDescent="0.3">
      <c r="A1000" s="246" t="s">
        <v>2180</v>
      </c>
      <c r="B1000" s="246">
        <v>1988</v>
      </c>
      <c r="C1000" s="247" t="s">
        <v>2288</v>
      </c>
      <c r="D1000" s="246" t="s">
        <v>4843</v>
      </c>
      <c r="E1000" s="201" t="s">
        <v>1726</v>
      </c>
      <c r="F1000" s="248">
        <f t="shared" si="15"/>
        <v>1988</v>
      </c>
      <c r="G1000" s="248" t="s">
        <v>181</v>
      </c>
      <c r="H1000" s="248" t="s">
        <v>2180</v>
      </c>
    </row>
    <row r="1001" spans="1:8" ht="14.45" x14ac:dyDescent="0.3">
      <c r="A1001" s="246" t="s">
        <v>2180</v>
      </c>
      <c r="B1001" s="246">
        <v>1988</v>
      </c>
      <c r="C1001" s="247" t="s">
        <v>2308</v>
      </c>
      <c r="D1001" s="246" t="s">
        <v>4843</v>
      </c>
      <c r="E1001" s="201" t="s">
        <v>1726</v>
      </c>
      <c r="F1001" s="248">
        <f t="shared" si="15"/>
        <v>1988</v>
      </c>
      <c r="G1001" s="248" t="s">
        <v>181</v>
      </c>
      <c r="H1001" s="248" t="s">
        <v>2180</v>
      </c>
    </row>
    <row r="1002" spans="1:8" ht="14.45" x14ac:dyDescent="0.3">
      <c r="A1002" s="246" t="s">
        <v>2180</v>
      </c>
      <c r="B1002" s="246">
        <v>1989</v>
      </c>
      <c r="C1002" s="247" t="s">
        <v>2274</v>
      </c>
      <c r="D1002" s="246" t="s">
        <v>4843</v>
      </c>
      <c r="E1002" s="201" t="s">
        <v>1726</v>
      </c>
      <c r="F1002" s="248">
        <f t="shared" si="15"/>
        <v>1989</v>
      </c>
      <c r="G1002" s="248" t="s">
        <v>181</v>
      </c>
      <c r="H1002" s="248" t="s">
        <v>2180</v>
      </c>
    </row>
    <row r="1003" spans="1:8" ht="14.45" x14ac:dyDescent="0.3">
      <c r="A1003" s="246" t="s">
        <v>2180</v>
      </c>
      <c r="B1003" s="246">
        <v>1989</v>
      </c>
      <c r="C1003" s="247" t="s">
        <v>2275</v>
      </c>
      <c r="D1003" s="246" t="s">
        <v>4843</v>
      </c>
      <c r="E1003" s="201" t="s">
        <v>1726</v>
      </c>
      <c r="F1003" s="248">
        <f t="shared" si="15"/>
        <v>1989</v>
      </c>
      <c r="G1003" s="248" t="s">
        <v>181</v>
      </c>
      <c r="H1003" s="248" t="s">
        <v>2180</v>
      </c>
    </row>
    <row r="1004" spans="1:8" ht="14.45" x14ac:dyDescent="0.3">
      <c r="A1004" s="246" t="s">
        <v>2180</v>
      </c>
      <c r="B1004" s="246">
        <v>1989</v>
      </c>
      <c r="C1004" s="247" t="s">
        <v>2276</v>
      </c>
      <c r="D1004" s="246" t="s">
        <v>4843</v>
      </c>
      <c r="E1004" s="201" t="s">
        <v>1726</v>
      </c>
      <c r="F1004" s="248">
        <f t="shared" si="15"/>
        <v>1989</v>
      </c>
      <c r="G1004" s="248" t="s">
        <v>181</v>
      </c>
      <c r="H1004" s="248" t="s">
        <v>2180</v>
      </c>
    </row>
    <row r="1005" spans="1:8" ht="14.45" x14ac:dyDescent="0.3">
      <c r="A1005" s="246" t="s">
        <v>2180</v>
      </c>
      <c r="B1005" s="246">
        <v>1989</v>
      </c>
      <c r="C1005" s="247" t="s">
        <v>2277</v>
      </c>
      <c r="D1005" s="246" t="s">
        <v>4843</v>
      </c>
      <c r="E1005" s="201" t="s">
        <v>1726</v>
      </c>
      <c r="F1005" s="248">
        <f t="shared" si="15"/>
        <v>1989</v>
      </c>
      <c r="G1005" s="248" t="s">
        <v>181</v>
      </c>
      <c r="H1005" s="248" t="s">
        <v>2180</v>
      </c>
    </row>
    <row r="1006" spans="1:8" ht="14.45" x14ac:dyDescent="0.3">
      <c r="A1006" s="246" t="s">
        <v>2180</v>
      </c>
      <c r="B1006" s="246">
        <v>1989</v>
      </c>
      <c r="C1006" s="247" t="s">
        <v>2278</v>
      </c>
      <c r="D1006" s="246" t="s">
        <v>4843</v>
      </c>
      <c r="E1006" s="201" t="s">
        <v>1726</v>
      </c>
      <c r="F1006" s="248">
        <f t="shared" si="15"/>
        <v>1989</v>
      </c>
      <c r="G1006" s="248" t="s">
        <v>181</v>
      </c>
      <c r="H1006" s="248" t="s">
        <v>2180</v>
      </c>
    </row>
    <row r="1007" spans="1:8" ht="14.45" x14ac:dyDescent="0.3">
      <c r="A1007" s="246" t="s">
        <v>2180</v>
      </c>
      <c r="B1007" s="246">
        <v>1989</v>
      </c>
      <c r="C1007" s="247" t="s">
        <v>2279</v>
      </c>
      <c r="D1007" s="246" t="s">
        <v>4843</v>
      </c>
      <c r="E1007" s="201" t="s">
        <v>1726</v>
      </c>
      <c r="F1007" s="248">
        <f t="shared" si="15"/>
        <v>1989</v>
      </c>
      <c r="G1007" s="248" t="s">
        <v>181</v>
      </c>
      <c r="H1007" s="248" t="s">
        <v>2180</v>
      </c>
    </row>
    <row r="1008" spans="1:8" ht="14.45" x14ac:dyDescent="0.3">
      <c r="A1008" s="246" t="s">
        <v>2180</v>
      </c>
      <c r="B1008" s="246">
        <v>1989</v>
      </c>
      <c r="C1008" s="247" t="s">
        <v>2280</v>
      </c>
      <c r="D1008" s="246" t="s">
        <v>4843</v>
      </c>
      <c r="E1008" s="201" t="s">
        <v>1726</v>
      </c>
      <c r="F1008" s="248">
        <f t="shared" si="15"/>
        <v>1989</v>
      </c>
      <c r="G1008" s="248" t="s">
        <v>181</v>
      </c>
      <c r="H1008" s="248" t="s">
        <v>2180</v>
      </c>
    </row>
    <row r="1009" spans="1:8" ht="14.45" x14ac:dyDescent="0.3">
      <c r="A1009" s="246" t="s">
        <v>2180</v>
      </c>
      <c r="B1009" s="246">
        <v>1989</v>
      </c>
      <c r="C1009" s="247" t="s">
        <v>2281</v>
      </c>
      <c r="D1009" s="246" t="s">
        <v>4843</v>
      </c>
      <c r="E1009" s="201" t="s">
        <v>1726</v>
      </c>
      <c r="F1009" s="248">
        <f t="shared" si="15"/>
        <v>1989</v>
      </c>
      <c r="G1009" s="248" t="s">
        <v>181</v>
      </c>
      <c r="H1009" s="248" t="s">
        <v>2180</v>
      </c>
    </row>
    <row r="1010" spans="1:8" ht="14.45" x14ac:dyDescent="0.3">
      <c r="A1010" s="246" t="s">
        <v>2180</v>
      </c>
      <c r="B1010" s="246">
        <v>1989</v>
      </c>
      <c r="C1010" s="247" t="s">
        <v>2282</v>
      </c>
      <c r="D1010" s="246" t="s">
        <v>4843</v>
      </c>
      <c r="E1010" s="201" t="s">
        <v>1726</v>
      </c>
      <c r="F1010" s="248">
        <f t="shared" si="15"/>
        <v>1989</v>
      </c>
      <c r="G1010" s="248" t="s">
        <v>181</v>
      </c>
      <c r="H1010" s="248" t="s">
        <v>2180</v>
      </c>
    </row>
    <row r="1011" spans="1:8" ht="14.45" x14ac:dyDescent="0.3">
      <c r="A1011" s="246" t="s">
        <v>2180</v>
      </c>
      <c r="B1011" s="246">
        <v>1990</v>
      </c>
      <c r="C1011" s="247" t="s">
        <v>2266</v>
      </c>
      <c r="D1011" s="246" t="s">
        <v>4843</v>
      </c>
      <c r="E1011" s="201" t="s">
        <v>1726</v>
      </c>
      <c r="F1011" s="248">
        <f t="shared" si="15"/>
        <v>1990</v>
      </c>
      <c r="G1011" s="248" t="s">
        <v>181</v>
      </c>
      <c r="H1011" s="248" t="s">
        <v>2180</v>
      </c>
    </row>
    <row r="1012" spans="1:8" ht="14.45" x14ac:dyDescent="0.3">
      <c r="A1012" s="246" t="s">
        <v>2180</v>
      </c>
      <c r="B1012" s="246">
        <v>1990</v>
      </c>
      <c r="C1012" s="247" t="s">
        <v>2267</v>
      </c>
      <c r="D1012" s="246" t="s">
        <v>4843</v>
      </c>
      <c r="E1012" s="201" t="s">
        <v>1726</v>
      </c>
      <c r="F1012" s="248">
        <f t="shared" si="15"/>
        <v>1990</v>
      </c>
      <c r="G1012" s="248" t="s">
        <v>181</v>
      </c>
      <c r="H1012" s="248" t="s">
        <v>2180</v>
      </c>
    </row>
    <row r="1013" spans="1:8" ht="14.45" x14ac:dyDescent="0.3">
      <c r="A1013" s="246" t="s">
        <v>2180</v>
      </c>
      <c r="B1013" s="246">
        <v>1990</v>
      </c>
      <c r="C1013" s="247" t="s">
        <v>2268</v>
      </c>
      <c r="D1013" s="246" t="s">
        <v>4843</v>
      </c>
      <c r="E1013" s="201" t="s">
        <v>1726</v>
      </c>
      <c r="F1013" s="248">
        <f t="shared" si="15"/>
        <v>1990</v>
      </c>
      <c r="G1013" s="248" t="s">
        <v>181</v>
      </c>
      <c r="H1013" s="248" t="s">
        <v>2180</v>
      </c>
    </row>
    <row r="1014" spans="1:8" ht="14.45" x14ac:dyDescent="0.3">
      <c r="A1014" s="246" t="s">
        <v>2180</v>
      </c>
      <c r="B1014" s="246">
        <v>1990</v>
      </c>
      <c r="C1014" s="247" t="s">
        <v>2269</v>
      </c>
      <c r="D1014" s="246" t="s">
        <v>4843</v>
      </c>
      <c r="E1014" s="201" t="s">
        <v>1726</v>
      </c>
      <c r="F1014" s="248">
        <f t="shared" si="15"/>
        <v>1990</v>
      </c>
      <c r="G1014" s="248" t="s">
        <v>181</v>
      </c>
      <c r="H1014" s="248" t="s">
        <v>2180</v>
      </c>
    </row>
    <row r="1015" spans="1:8" ht="14.45" x14ac:dyDescent="0.3">
      <c r="A1015" s="246" t="s">
        <v>2180</v>
      </c>
      <c r="B1015" s="246">
        <v>1990</v>
      </c>
      <c r="C1015" s="247" t="s">
        <v>2270</v>
      </c>
      <c r="D1015" s="246" t="s">
        <v>4843</v>
      </c>
      <c r="E1015" s="201" t="s">
        <v>1726</v>
      </c>
      <c r="F1015" s="248">
        <f t="shared" si="15"/>
        <v>1990</v>
      </c>
      <c r="G1015" s="248" t="s">
        <v>181</v>
      </c>
      <c r="H1015" s="248" t="s">
        <v>2180</v>
      </c>
    </row>
    <row r="1016" spans="1:8" ht="14.45" x14ac:dyDescent="0.3">
      <c r="A1016" s="246" t="s">
        <v>2180</v>
      </c>
      <c r="B1016" s="246">
        <v>1990</v>
      </c>
      <c r="C1016" s="247" t="s">
        <v>2271</v>
      </c>
      <c r="D1016" s="246" t="s">
        <v>4843</v>
      </c>
      <c r="E1016" s="201" t="s">
        <v>1726</v>
      </c>
      <c r="F1016" s="248">
        <f t="shared" si="15"/>
        <v>1990</v>
      </c>
      <c r="G1016" s="248" t="s">
        <v>181</v>
      </c>
      <c r="H1016" s="248" t="s">
        <v>2180</v>
      </c>
    </row>
    <row r="1017" spans="1:8" ht="14.45" x14ac:dyDescent="0.3">
      <c r="A1017" s="246" t="s">
        <v>2180</v>
      </c>
      <c r="B1017" s="246">
        <v>1990</v>
      </c>
      <c r="C1017" s="247" t="s">
        <v>2272</v>
      </c>
      <c r="D1017" s="246" t="s">
        <v>4843</v>
      </c>
      <c r="E1017" s="201" t="s">
        <v>1726</v>
      </c>
      <c r="F1017" s="248">
        <f t="shared" si="15"/>
        <v>1990</v>
      </c>
      <c r="G1017" s="248" t="s">
        <v>181</v>
      </c>
      <c r="H1017" s="248" t="s">
        <v>2180</v>
      </c>
    </row>
    <row r="1018" spans="1:8" ht="14.45" x14ac:dyDescent="0.3">
      <c r="A1018" s="246" t="s">
        <v>2180</v>
      </c>
      <c r="B1018" s="246">
        <v>1990</v>
      </c>
      <c r="C1018" s="247" t="s">
        <v>2273</v>
      </c>
      <c r="D1018" s="246" t="s">
        <v>4843</v>
      </c>
      <c r="E1018" s="201" t="s">
        <v>1726</v>
      </c>
      <c r="F1018" s="248">
        <f t="shared" si="15"/>
        <v>1990</v>
      </c>
      <c r="G1018" s="248" t="s">
        <v>181</v>
      </c>
      <c r="H1018" s="248" t="s">
        <v>2180</v>
      </c>
    </row>
    <row r="1019" spans="1:8" ht="14.45" x14ac:dyDescent="0.3">
      <c r="A1019" s="246" t="s">
        <v>2180</v>
      </c>
      <c r="B1019" s="246">
        <v>1991</v>
      </c>
      <c r="C1019" s="247" t="s">
        <v>2263</v>
      </c>
      <c r="D1019" s="246" t="s">
        <v>4843</v>
      </c>
      <c r="E1019" s="201" t="s">
        <v>1726</v>
      </c>
      <c r="F1019" s="248">
        <f t="shared" si="15"/>
        <v>1991</v>
      </c>
      <c r="G1019" s="248" t="s">
        <v>181</v>
      </c>
      <c r="H1019" s="248" t="s">
        <v>2180</v>
      </c>
    </row>
    <row r="1020" spans="1:8" ht="14.45" x14ac:dyDescent="0.3">
      <c r="A1020" s="246" t="s">
        <v>2180</v>
      </c>
      <c r="B1020" s="246">
        <v>1991</v>
      </c>
      <c r="C1020" s="247" t="s">
        <v>2264</v>
      </c>
      <c r="D1020" s="246" t="s">
        <v>4843</v>
      </c>
      <c r="E1020" s="201" t="s">
        <v>1726</v>
      </c>
      <c r="F1020" s="248">
        <f t="shared" si="15"/>
        <v>1991</v>
      </c>
      <c r="G1020" s="248" t="s">
        <v>181</v>
      </c>
      <c r="H1020" s="248" t="s">
        <v>2180</v>
      </c>
    </row>
    <row r="1021" spans="1:8" ht="14.45" x14ac:dyDescent="0.3">
      <c r="A1021" s="246" t="s">
        <v>2180</v>
      </c>
      <c r="B1021" s="246">
        <v>1991</v>
      </c>
      <c r="C1021" s="247" t="s">
        <v>2265</v>
      </c>
      <c r="D1021" s="246" t="s">
        <v>4843</v>
      </c>
      <c r="E1021" s="201" t="s">
        <v>1726</v>
      </c>
      <c r="F1021" s="248">
        <f t="shared" si="15"/>
        <v>1991</v>
      </c>
      <c r="G1021" s="248" t="s">
        <v>181</v>
      </c>
      <c r="H1021" s="248" t="s">
        <v>2180</v>
      </c>
    </row>
    <row r="1022" spans="1:8" ht="14.45" x14ac:dyDescent="0.3">
      <c r="A1022" s="246" t="s">
        <v>2180</v>
      </c>
      <c r="B1022" s="246">
        <v>1992</v>
      </c>
      <c r="C1022" s="247" t="s">
        <v>2256</v>
      </c>
      <c r="D1022" s="246" t="s">
        <v>4843</v>
      </c>
      <c r="E1022" s="201" t="s">
        <v>1726</v>
      </c>
      <c r="F1022" s="248">
        <f t="shared" si="15"/>
        <v>1992</v>
      </c>
      <c r="G1022" s="248" t="s">
        <v>181</v>
      </c>
      <c r="H1022" s="248" t="s">
        <v>2180</v>
      </c>
    </row>
    <row r="1023" spans="1:8" ht="14.45" x14ac:dyDescent="0.3">
      <c r="A1023" s="246" t="s">
        <v>2180</v>
      </c>
      <c r="B1023" s="246">
        <v>1992</v>
      </c>
      <c r="C1023" s="247" t="s">
        <v>2257</v>
      </c>
      <c r="D1023" s="246" t="s">
        <v>4843</v>
      </c>
      <c r="E1023" s="201" t="s">
        <v>1726</v>
      </c>
      <c r="F1023" s="248">
        <f t="shared" si="15"/>
        <v>1992</v>
      </c>
      <c r="G1023" s="248" t="s">
        <v>181</v>
      </c>
      <c r="H1023" s="248" t="s">
        <v>2180</v>
      </c>
    </row>
    <row r="1024" spans="1:8" ht="14.45" x14ac:dyDescent="0.3">
      <c r="A1024" s="246" t="s">
        <v>2180</v>
      </c>
      <c r="B1024" s="246">
        <v>1992</v>
      </c>
      <c r="C1024" s="247" t="s">
        <v>2258</v>
      </c>
      <c r="D1024" s="246" t="s">
        <v>4843</v>
      </c>
      <c r="E1024" s="201" t="s">
        <v>1726</v>
      </c>
      <c r="F1024" s="248">
        <f t="shared" si="15"/>
        <v>1992</v>
      </c>
      <c r="G1024" s="248" t="s">
        <v>181</v>
      </c>
      <c r="H1024" s="248" t="s">
        <v>2180</v>
      </c>
    </row>
    <row r="1025" spans="1:8" ht="14.45" x14ac:dyDescent="0.3">
      <c r="A1025" s="246" t="s">
        <v>2180</v>
      </c>
      <c r="B1025" s="246">
        <v>1992</v>
      </c>
      <c r="C1025" s="247" t="s">
        <v>2259</v>
      </c>
      <c r="D1025" s="246" t="s">
        <v>4843</v>
      </c>
      <c r="E1025" s="201" t="s">
        <v>1726</v>
      </c>
      <c r="F1025" s="248">
        <f t="shared" si="15"/>
        <v>1992</v>
      </c>
      <c r="G1025" s="248" t="s">
        <v>181</v>
      </c>
      <c r="H1025" s="248" t="s">
        <v>2180</v>
      </c>
    </row>
    <row r="1026" spans="1:8" ht="14.45" x14ac:dyDescent="0.3">
      <c r="A1026" s="246" t="s">
        <v>2180</v>
      </c>
      <c r="B1026" s="246">
        <v>1992</v>
      </c>
      <c r="C1026" s="247" t="s">
        <v>2260</v>
      </c>
      <c r="D1026" s="246" t="s">
        <v>4843</v>
      </c>
      <c r="E1026" s="201" t="s">
        <v>1726</v>
      </c>
      <c r="F1026" s="248">
        <f t="shared" si="15"/>
        <v>1992</v>
      </c>
      <c r="G1026" s="248" t="s">
        <v>181</v>
      </c>
      <c r="H1026" s="248" t="s">
        <v>2180</v>
      </c>
    </row>
    <row r="1027" spans="1:8" ht="14.45" x14ac:dyDescent="0.3">
      <c r="A1027" s="246" t="s">
        <v>2180</v>
      </c>
      <c r="B1027" s="246">
        <v>1992</v>
      </c>
      <c r="C1027" s="247" t="s">
        <v>2261</v>
      </c>
      <c r="D1027" s="246" t="s">
        <v>4843</v>
      </c>
      <c r="E1027" s="201" t="s">
        <v>1726</v>
      </c>
      <c r="F1027" s="248">
        <f t="shared" si="15"/>
        <v>1992</v>
      </c>
      <c r="G1027" s="248" t="s">
        <v>181</v>
      </c>
      <c r="H1027" s="248" t="s">
        <v>2180</v>
      </c>
    </row>
    <row r="1028" spans="1:8" ht="14.45" x14ac:dyDescent="0.3">
      <c r="A1028" s="246" t="s">
        <v>2180</v>
      </c>
      <c r="B1028" s="246">
        <v>1992</v>
      </c>
      <c r="C1028" s="247" t="s">
        <v>2262</v>
      </c>
      <c r="D1028" s="246" t="s">
        <v>4843</v>
      </c>
      <c r="E1028" s="201" t="s">
        <v>1726</v>
      </c>
      <c r="F1028" s="248">
        <f t="shared" si="15"/>
        <v>1992</v>
      </c>
      <c r="G1028" s="248" t="s">
        <v>181</v>
      </c>
      <c r="H1028" s="248" t="s">
        <v>2180</v>
      </c>
    </row>
    <row r="1029" spans="1:8" ht="14.45" x14ac:dyDescent="0.3">
      <c r="A1029" s="246" t="s">
        <v>2180</v>
      </c>
      <c r="B1029" s="246">
        <v>1993</v>
      </c>
      <c r="C1029" s="247" t="s">
        <v>2253</v>
      </c>
      <c r="D1029" s="246" t="s">
        <v>4843</v>
      </c>
      <c r="E1029" s="201" t="s">
        <v>1726</v>
      </c>
      <c r="F1029" s="248">
        <f t="shared" si="15"/>
        <v>1993</v>
      </c>
      <c r="G1029" s="248" t="s">
        <v>181</v>
      </c>
      <c r="H1029" s="248" t="s">
        <v>2180</v>
      </c>
    </row>
    <row r="1030" spans="1:8" ht="14.45" x14ac:dyDescent="0.3">
      <c r="A1030" s="246" t="s">
        <v>2180</v>
      </c>
      <c r="B1030" s="246">
        <v>1993</v>
      </c>
      <c r="C1030" s="247" t="s">
        <v>2254</v>
      </c>
      <c r="D1030" s="246" t="s">
        <v>4843</v>
      </c>
      <c r="E1030" s="201" t="s">
        <v>1726</v>
      </c>
      <c r="F1030" s="248">
        <f t="shared" si="15"/>
        <v>1993</v>
      </c>
      <c r="G1030" s="248" t="s">
        <v>181</v>
      </c>
      <c r="H1030" s="248" t="s">
        <v>2180</v>
      </c>
    </row>
    <row r="1031" spans="1:8" ht="14.45" x14ac:dyDescent="0.3">
      <c r="A1031" s="246" t="s">
        <v>2180</v>
      </c>
      <c r="B1031" s="246">
        <v>1993</v>
      </c>
      <c r="C1031" s="247" t="s">
        <v>2255</v>
      </c>
      <c r="D1031" s="246" t="s">
        <v>4843</v>
      </c>
      <c r="E1031" s="201" t="s">
        <v>1726</v>
      </c>
      <c r="F1031" s="248">
        <f t="shared" si="15"/>
        <v>1993</v>
      </c>
      <c r="G1031" s="248" t="s">
        <v>181</v>
      </c>
      <c r="H1031" s="248" t="s">
        <v>2180</v>
      </c>
    </row>
    <row r="1032" spans="1:8" ht="14.45" x14ac:dyDescent="0.3">
      <c r="A1032" s="246" t="s">
        <v>2180</v>
      </c>
      <c r="B1032" s="246">
        <v>1994</v>
      </c>
      <c r="C1032" s="247" t="s">
        <v>2245</v>
      </c>
      <c r="D1032" s="246" t="s">
        <v>4843</v>
      </c>
      <c r="E1032" s="201" t="s">
        <v>1726</v>
      </c>
      <c r="F1032" s="248">
        <f t="shared" ref="F1032:F1095" si="16">+B1032</f>
        <v>1994</v>
      </c>
      <c r="G1032" s="248" t="s">
        <v>181</v>
      </c>
      <c r="H1032" s="248" t="s">
        <v>2180</v>
      </c>
    </row>
    <row r="1033" spans="1:8" ht="14.45" x14ac:dyDescent="0.3">
      <c r="A1033" s="246" t="s">
        <v>2180</v>
      </c>
      <c r="B1033" s="246">
        <v>1994</v>
      </c>
      <c r="C1033" s="247" t="s">
        <v>2246</v>
      </c>
      <c r="D1033" s="246" t="s">
        <v>4843</v>
      </c>
      <c r="E1033" s="201" t="s">
        <v>1726</v>
      </c>
      <c r="F1033" s="248">
        <f t="shared" si="16"/>
        <v>1994</v>
      </c>
      <c r="G1033" s="248" t="s">
        <v>181</v>
      </c>
      <c r="H1033" s="248" t="s">
        <v>2180</v>
      </c>
    </row>
    <row r="1034" spans="1:8" ht="14.45" x14ac:dyDescent="0.3">
      <c r="A1034" s="246" t="s">
        <v>2180</v>
      </c>
      <c r="B1034" s="246">
        <v>1994</v>
      </c>
      <c r="C1034" s="247" t="s">
        <v>2247</v>
      </c>
      <c r="D1034" s="246" t="s">
        <v>4843</v>
      </c>
      <c r="E1034" s="201" t="s">
        <v>1726</v>
      </c>
      <c r="F1034" s="248">
        <f t="shared" si="16"/>
        <v>1994</v>
      </c>
      <c r="G1034" s="248" t="s">
        <v>181</v>
      </c>
      <c r="H1034" s="248" t="s">
        <v>2180</v>
      </c>
    </row>
    <row r="1035" spans="1:8" ht="14.45" x14ac:dyDescent="0.3">
      <c r="A1035" s="246" t="s">
        <v>2180</v>
      </c>
      <c r="B1035" s="246">
        <v>1994</v>
      </c>
      <c r="C1035" s="247" t="s">
        <v>2248</v>
      </c>
      <c r="D1035" s="246" t="s">
        <v>4843</v>
      </c>
      <c r="E1035" s="201" t="s">
        <v>1726</v>
      </c>
      <c r="F1035" s="248">
        <f t="shared" si="16"/>
        <v>1994</v>
      </c>
      <c r="G1035" s="248" t="s">
        <v>181</v>
      </c>
      <c r="H1035" s="248" t="s">
        <v>2180</v>
      </c>
    </row>
    <row r="1036" spans="1:8" ht="14.45" x14ac:dyDescent="0.3">
      <c r="A1036" s="246" t="s">
        <v>2180</v>
      </c>
      <c r="B1036" s="246">
        <v>1994</v>
      </c>
      <c r="C1036" s="247" t="s">
        <v>2249</v>
      </c>
      <c r="D1036" s="246" t="s">
        <v>4843</v>
      </c>
      <c r="E1036" s="201" t="s">
        <v>1726</v>
      </c>
      <c r="F1036" s="248">
        <f t="shared" si="16"/>
        <v>1994</v>
      </c>
      <c r="G1036" s="248" t="s">
        <v>181</v>
      </c>
      <c r="H1036" s="248" t="s">
        <v>2180</v>
      </c>
    </row>
    <row r="1037" spans="1:8" ht="14.45" x14ac:dyDescent="0.3">
      <c r="A1037" s="246" t="s">
        <v>2180</v>
      </c>
      <c r="B1037" s="246">
        <v>1994</v>
      </c>
      <c r="C1037" s="247" t="s">
        <v>2250</v>
      </c>
      <c r="D1037" s="246" t="s">
        <v>4843</v>
      </c>
      <c r="E1037" s="201" t="s">
        <v>1726</v>
      </c>
      <c r="F1037" s="248">
        <f t="shared" si="16"/>
        <v>1994</v>
      </c>
      <c r="G1037" s="248" t="s">
        <v>181</v>
      </c>
      <c r="H1037" s="248" t="s">
        <v>2180</v>
      </c>
    </row>
    <row r="1038" spans="1:8" ht="14.45" x14ac:dyDescent="0.3">
      <c r="A1038" s="246" t="s">
        <v>2180</v>
      </c>
      <c r="B1038" s="246">
        <v>1994</v>
      </c>
      <c r="C1038" s="247" t="s">
        <v>2251</v>
      </c>
      <c r="D1038" s="246" t="s">
        <v>4843</v>
      </c>
      <c r="E1038" s="201" t="s">
        <v>1726</v>
      </c>
      <c r="F1038" s="248">
        <f t="shared" si="16"/>
        <v>1994</v>
      </c>
      <c r="G1038" s="248" t="s">
        <v>181</v>
      </c>
      <c r="H1038" s="248" t="s">
        <v>2180</v>
      </c>
    </row>
    <row r="1039" spans="1:8" ht="14.45" x14ac:dyDescent="0.3">
      <c r="A1039" s="246" t="s">
        <v>2180</v>
      </c>
      <c r="B1039" s="246">
        <v>1994</v>
      </c>
      <c r="C1039" s="247" t="s">
        <v>2252</v>
      </c>
      <c r="D1039" s="246" t="s">
        <v>4843</v>
      </c>
      <c r="E1039" s="201" t="s">
        <v>1726</v>
      </c>
      <c r="F1039" s="248">
        <f t="shared" si="16"/>
        <v>1994</v>
      </c>
      <c r="G1039" s="248" t="s">
        <v>181</v>
      </c>
      <c r="H1039" s="248" t="s">
        <v>2180</v>
      </c>
    </row>
    <row r="1040" spans="1:8" ht="14.45" x14ac:dyDescent="0.3">
      <c r="A1040" s="246" t="s">
        <v>2180</v>
      </c>
      <c r="B1040" s="246">
        <v>1995</v>
      </c>
      <c r="C1040" s="247" t="s">
        <v>2238</v>
      </c>
      <c r="D1040" s="246" t="s">
        <v>4843</v>
      </c>
      <c r="E1040" s="201" t="s">
        <v>1726</v>
      </c>
      <c r="F1040" s="248">
        <f t="shared" si="16"/>
        <v>1995</v>
      </c>
      <c r="G1040" s="248" t="s">
        <v>181</v>
      </c>
      <c r="H1040" s="248" t="s">
        <v>2180</v>
      </c>
    </row>
    <row r="1041" spans="1:8" ht="14.45" x14ac:dyDescent="0.3">
      <c r="A1041" s="246" t="s">
        <v>2180</v>
      </c>
      <c r="B1041" s="246">
        <v>1995</v>
      </c>
      <c r="C1041" s="247" t="s">
        <v>2239</v>
      </c>
      <c r="D1041" s="246" t="s">
        <v>4843</v>
      </c>
      <c r="E1041" s="201" t="s">
        <v>1726</v>
      </c>
      <c r="F1041" s="248">
        <f t="shared" si="16"/>
        <v>1995</v>
      </c>
      <c r="G1041" s="248" t="s">
        <v>181</v>
      </c>
      <c r="H1041" s="248" t="s">
        <v>2180</v>
      </c>
    </row>
    <row r="1042" spans="1:8" ht="14.45" x14ac:dyDescent="0.3">
      <c r="A1042" s="246" t="s">
        <v>2180</v>
      </c>
      <c r="B1042" s="246">
        <v>1995</v>
      </c>
      <c r="C1042" s="247" t="s">
        <v>2240</v>
      </c>
      <c r="D1042" s="246" t="s">
        <v>4843</v>
      </c>
      <c r="E1042" s="201" t="s">
        <v>1726</v>
      </c>
      <c r="F1042" s="248">
        <f t="shared" si="16"/>
        <v>1995</v>
      </c>
      <c r="G1042" s="248" t="s">
        <v>181</v>
      </c>
      <c r="H1042" s="248" t="s">
        <v>2180</v>
      </c>
    </row>
    <row r="1043" spans="1:8" ht="14.45" x14ac:dyDescent="0.3">
      <c r="A1043" s="246" t="s">
        <v>2180</v>
      </c>
      <c r="B1043" s="246">
        <v>1995</v>
      </c>
      <c r="C1043" s="247" t="s">
        <v>2241</v>
      </c>
      <c r="D1043" s="246" t="s">
        <v>4843</v>
      </c>
      <c r="E1043" s="201" t="s">
        <v>1726</v>
      </c>
      <c r="F1043" s="248">
        <f t="shared" si="16"/>
        <v>1995</v>
      </c>
      <c r="G1043" s="248" t="s">
        <v>181</v>
      </c>
      <c r="H1043" s="248" t="s">
        <v>2180</v>
      </c>
    </row>
    <row r="1044" spans="1:8" ht="14.45" x14ac:dyDescent="0.3">
      <c r="A1044" s="246" t="s">
        <v>2180</v>
      </c>
      <c r="B1044" s="246">
        <v>1995</v>
      </c>
      <c r="C1044" s="247" t="s">
        <v>2242</v>
      </c>
      <c r="D1044" s="246" t="s">
        <v>4843</v>
      </c>
      <c r="E1044" s="201" t="s">
        <v>1726</v>
      </c>
      <c r="F1044" s="248">
        <f t="shared" si="16"/>
        <v>1995</v>
      </c>
      <c r="G1044" s="248" t="s">
        <v>181</v>
      </c>
      <c r="H1044" s="248" t="s">
        <v>2180</v>
      </c>
    </row>
    <row r="1045" spans="1:8" ht="14.45" x14ac:dyDescent="0.3">
      <c r="A1045" s="246" t="s">
        <v>2180</v>
      </c>
      <c r="B1045" s="246">
        <v>1995</v>
      </c>
      <c r="C1045" s="247" t="s">
        <v>2243</v>
      </c>
      <c r="D1045" s="246" t="s">
        <v>4843</v>
      </c>
      <c r="E1045" s="201" t="s">
        <v>1726</v>
      </c>
      <c r="F1045" s="248">
        <f t="shared" si="16"/>
        <v>1995</v>
      </c>
      <c r="G1045" s="248" t="s">
        <v>181</v>
      </c>
      <c r="H1045" s="248" t="s">
        <v>2180</v>
      </c>
    </row>
    <row r="1046" spans="1:8" ht="14.45" x14ac:dyDescent="0.3">
      <c r="A1046" s="246" t="s">
        <v>2180</v>
      </c>
      <c r="B1046" s="246">
        <v>1995</v>
      </c>
      <c r="C1046" s="247" t="s">
        <v>2244</v>
      </c>
      <c r="D1046" s="246" t="s">
        <v>4843</v>
      </c>
      <c r="E1046" s="201" t="s">
        <v>1726</v>
      </c>
      <c r="F1046" s="248">
        <f t="shared" si="16"/>
        <v>1995</v>
      </c>
      <c r="G1046" s="248" t="s">
        <v>181</v>
      </c>
      <c r="H1046" s="248" t="s">
        <v>2180</v>
      </c>
    </row>
    <row r="1047" spans="1:8" ht="14.45" x14ac:dyDescent="0.3">
      <c r="A1047" s="246" t="s">
        <v>2180</v>
      </c>
      <c r="B1047" s="246">
        <v>1996</v>
      </c>
      <c r="C1047" s="247" t="s">
        <v>2232</v>
      </c>
      <c r="D1047" s="246" t="s">
        <v>4843</v>
      </c>
      <c r="E1047" s="201" t="s">
        <v>1726</v>
      </c>
      <c r="F1047" s="248">
        <f t="shared" si="16"/>
        <v>1996</v>
      </c>
      <c r="G1047" s="248" t="s">
        <v>181</v>
      </c>
      <c r="H1047" s="248" t="s">
        <v>2180</v>
      </c>
    </row>
    <row r="1048" spans="1:8" ht="14.45" x14ac:dyDescent="0.3">
      <c r="A1048" s="246" t="s">
        <v>2180</v>
      </c>
      <c r="B1048" s="246">
        <v>1996</v>
      </c>
      <c r="C1048" s="247" t="s">
        <v>2233</v>
      </c>
      <c r="D1048" s="246" t="s">
        <v>4843</v>
      </c>
      <c r="E1048" s="201" t="s">
        <v>1726</v>
      </c>
      <c r="F1048" s="248">
        <f t="shared" si="16"/>
        <v>1996</v>
      </c>
      <c r="G1048" s="248" t="s">
        <v>181</v>
      </c>
      <c r="H1048" s="248" t="s">
        <v>2180</v>
      </c>
    </row>
    <row r="1049" spans="1:8" ht="14.45" x14ac:dyDescent="0.3">
      <c r="A1049" s="246" t="s">
        <v>2180</v>
      </c>
      <c r="B1049" s="246">
        <v>1996</v>
      </c>
      <c r="C1049" s="247" t="s">
        <v>2234</v>
      </c>
      <c r="D1049" s="246" t="s">
        <v>4843</v>
      </c>
      <c r="E1049" s="201" t="s">
        <v>1726</v>
      </c>
      <c r="F1049" s="248">
        <f t="shared" si="16"/>
        <v>1996</v>
      </c>
      <c r="G1049" s="248" t="s">
        <v>181</v>
      </c>
      <c r="H1049" s="248" t="s">
        <v>2180</v>
      </c>
    </row>
    <row r="1050" spans="1:8" ht="14.45" x14ac:dyDescent="0.3">
      <c r="A1050" s="246" t="s">
        <v>2180</v>
      </c>
      <c r="B1050" s="246">
        <v>1996</v>
      </c>
      <c r="C1050" s="247" t="s">
        <v>2235</v>
      </c>
      <c r="D1050" s="246" t="s">
        <v>4843</v>
      </c>
      <c r="E1050" s="201" t="s">
        <v>1726</v>
      </c>
      <c r="F1050" s="248">
        <f t="shared" si="16"/>
        <v>1996</v>
      </c>
      <c r="G1050" s="248" t="s">
        <v>181</v>
      </c>
      <c r="H1050" s="248" t="s">
        <v>2180</v>
      </c>
    </row>
    <row r="1051" spans="1:8" ht="14.45" x14ac:dyDescent="0.3">
      <c r="A1051" s="246" t="s">
        <v>2180</v>
      </c>
      <c r="B1051" s="246">
        <v>1996</v>
      </c>
      <c r="C1051" s="247" t="s">
        <v>2236</v>
      </c>
      <c r="D1051" s="246" t="s">
        <v>4843</v>
      </c>
      <c r="E1051" s="201" t="s">
        <v>1726</v>
      </c>
      <c r="F1051" s="248">
        <f t="shared" si="16"/>
        <v>1996</v>
      </c>
      <c r="G1051" s="248" t="s">
        <v>181</v>
      </c>
      <c r="H1051" s="248" t="s">
        <v>2180</v>
      </c>
    </row>
    <row r="1052" spans="1:8" ht="14.45" x14ac:dyDescent="0.3">
      <c r="A1052" s="246" t="s">
        <v>2180</v>
      </c>
      <c r="B1052" s="246">
        <v>1996</v>
      </c>
      <c r="C1052" s="247" t="s">
        <v>2237</v>
      </c>
      <c r="D1052" s="246" t="s">
        <v>4843</v>
      </c>
      <c r="E1052" s="201" t="s">
        <v>1726</v>
      </c>
      <c r="F1052" s="248">
        <f t="shared" si="16"/>
        <v>1996</v>
      </c>
      <c r="G1052" s="248" t="s">
        <v>181</v>
      </c>
      <c r="H1052" s="248" t="s">
        <v>2180</v>
      </c>
    </row>
    <row r="1053" spans="1:8" ht="14.45" x14ac:dyDescent="0.3">
      <c r="A1053" s="246" t="s">
        <v>2180</v>
      </c>
      <c r="B1053" s="246">
        <v>1997</v>
      </c>
      <c r="C1053" s="247" t="s">
        <v>2225</v>
      </c>
      <c r="D1053" s="246" t="s">
        <v>4843</v>
      </c>
      <c r="E1053" s="201" t="s">
        <v>1726</v>
      </c>
      <c r="F1053" s="248">
        <f t="shared" si="16"/>
        <v>1997</v>
      </c>
      <c r="G1053" s="248" t="s">
        <v>181</v>
      </c>
      <c r="H1053" s="248" t="s">
        <v>2180</v>
      </c>
    </row>
    <row r="1054" spans="1:8" ht="14.45" x14ac:dyDescent="0.3">
      <c r="A1054" s="246" t="s">
        <v>2180</v>
      </c>
      <c r="B1054" s="246">
        <v>1997</v>
      </c>
      <c r="C1054" s="247" t="s">
        <v>2226</v>
      </c>
      <c r="D1054" s="246" t="s">
        <v>4843</v>
      </c>
      <c r="E1054" s="201" t="s">
        <v>1726</v>
      </c>
      <c r="F1054" s="248">
        <f t="shared" si="16"/>
        <v>1997</v>
      </c>
      <c r="G1054" s="248" t="s">
        <v>181</v>
      </c>
      <c r="H1054" s="248" t="s">
        <v>2180</v>
      </c>
    </row>
    <row r="1055" spans="1:8" ht="14.45" x14ac:dyDescent="0.3">
      <c r="A1055" s="246" t="s">
        <v>2180</v>
      </c>
      <c r="B1055" s="246">
        <v>1997</v>
      </c>
      <c r="C1055" s="247" t="s">
        <v>2227</v>
      </c>
      <c r="D1055" s="246" t="s">
        <v>4843</v>
      </c>
      <c r="E1055" s="201" t="s">
        <v>1726</v>
      </c>
      <c r="F1055" s="248">
        <f t="shared" si="16"/>
        <v>1997</v>
      </c>
      <c r="G1055" s="248" t="s">
        <v>181</v>
      </c>
      <c r="H1055" s="248" t="s">
        <v>2180</v>
      </c>
    </row>
    <row r="1056" spans="1:8" ht="14.45" x14ac:dyDescent="0.3">
      <c r="A1056" s="246" t="s">
        <v>2180</v>
      </c>
      <c r="B1056" s="246">
        <v>1997</v>
      </c>
      <c r="C1056" s="247" t="s">
        <v>2228</v>
      </c>
      <c r="D1056" s="246" t="s">
        <v>4843</v>
      </c>
      <c r="E1056" s="201" t="s">
        <v>1726</v>
      </c>
      <c r="F1056" s="248">
        <f t="shared" si="16"/>
        <v>1997</v>
      </c>
      <c r="G1056" s="248" t="s">
        <v>181</v>
      </c>
      <c r="H1056" s="248" t="s">
        <v>2180</v>
      </c>
    </row>
    <row r="1057" spans="1:8" ht="14.45" x14ac:dyDescent="0.3">
      <c r="A1057" s="246" t="s">
        <v>2180</v>
      </c>
      <c r="B1057" s="246">
        <v>1997</v>
      </c>
      <c r="C1057" s="247" t="s">
        <v>2229</v>
      </c>
      <c r="D1057" s="246" t="s">
        <v>4843</v>
      </c>
      <c r="E1057" s="201" t="s">
        <v>1726</v>
      </c>
      <c r="F1057" s="248">
        <f t="shared" si="16"/>
        <v>1997</v>
      </c>
      <c r="G1057" s="248" t="s">
        <v>181</v>
      </c>
      <c r="H1057" s="248" t="s">
        <v>2180</v>
      </c>
    </row>
    <row r="1058" spans="1:8" ht="14.45" x14ac:dyDescent="0.3">
      <c r="A1058" s="246" t="s">
        <v>2180</v>
      </c>
      <c r="B1058" s="246">
        <v>1997</v>
      </c>
      <c r="C1058" s="247" t="s">
        <v>2230</v>
      </c>
      <c r="D1058" s="246" t="s">
        <v>4843</v>
      </c>
      <c r="E1058" s="201" t="s">
        <v>1726</v>
      </c>
      <c r="F1058" s="248">
        <f t="shared" si="16"/>
        <v>1997</v>
      </c>
      <c r="G1058" s="248" t="s">
        <v>181</v>
      </c>
      <c r="H1058" s="248" t="s">
        <v>2180</v>
      </c>
    </row>
    <row r="1059" spans="1:8" ht="14.45" x14ac:dyDescent="0.3">
      <c r="A1059" s="246" t="s">
        <v>2180</v>
      </c>
      <c r="B1059" s="246">
        <v>1997</v>
      </c>
      <c r="C1059" s="247" t="s">
        <v>2231</v>
      </c>
      <c r="D1059" s="246" t="s">
        <v>4843</v>
      </c>
      <c r="E1059" s="201" t="s">
        <v>1726</v>
      </c>
      <c r="F1059" s="248">
        <f t="shared" si="16"/>
        <v>1997</v>
      </c>
      <c r="G1059" s="248" t="s">
        <v>181</v>
      </c>
      <c r="H1059" s="248" t="s">
        <v>2180</v>
      </c>
    </row>
    <row r="1060" spans="1:8" ht="14.45" x14ac:dyDescent="0.3">
      <c r="A1060" s="246" t="s">
        <v>2180</v>
      </c>
      <c r="B1060" s="246">
        <v>1998</v>
      </c>
      <c r="C1060" s="247" t="s">
        <v>2220</v>
      </c>
      <c r="D1060" s="246" t="s">
        <v>4843</v>
      </c>
      <c r="E1060" s="201" t="s">
        <v>1726</v>
      </c>
      <c r="F1060" s="248">
        <f t="shared" si="16"/>
        <v>1998</v>
      </c>
      <c r="G1060" s="248" t="s">
        <v>181</v>
      </c>
      <c r="H1060" s="248" t="s">
        <v>2180</v>
      </c>
    </row>
    <row r="1061" spans="1:8" ht="14.45" x14ac:dyDescent="0.3">
      <c r="A1061" s="246" t="s">
        <v>2180</v>
      </c>
      <c r="B1061" s="246">
        <v>1998</v>
      </c>
      <c r="C1061" s="247" t="s">
        <v>2221</v>
      </c>
      <c r="D1061" s="246" t="s">
        <v>4843</v>
      </c>
      <c r="E1061" s="201" t="s">
        <v>1726</v>
      </c>
      <c r="F1061" s="248">
        <f t="shared" si="16"/>
        <v>1998</v>
      </c>
      <c r="G1061" s="248" t="s">
        <v>181</v>
      </c>
      <c r="H1061" s="248" t="s">
        <v>2180</v>
      </c>
    </row>
    <row r="1062" spans="1:8" ht="14.45" x14ac:dyDescent="0.3">
      <c r="A1062" s="246" t="s">
        <v>2180</v>
      </c>
      <c r="B1062" s="246">
        <v>1998</v>
      </c>
      <c r="C1062" s="247" t="s">
        <v>2222</v>
      </c>
      <c r="D1062" s="246" t="s">
        <v>4843</v>
      </c>
      <c r="E1062" s="201" t="s">
        <v>1726</v>
      </c>
      <c r="F1062" s="248">
        <f t="shared" si="16"/>
        <v>1998</v>
      </c>
      <c r="G1062" s="248" t="s">
        <v>181</v>
      </c>
      <c r="H1062" s="248" t="s">
        <v>2180</v>
      </c>
    </row>
    <row r="1063" spans="1:8" ht="14.45" x14ac:dyDescent="0.3">
      <c r="A1063" s="246" t="s">
        <v>2180</v>
      </c>
      <c r="B1063" s="246">
        <v>1998</v>
      </c>
      <c r="C1063" s="247" t="s">
        <v>2223</v>
      </c>
      <c r="D1063" s="246" t="s">
        <v>4843</v>
      </c>
      <c r="E1063" s="201" t="s">
        <v>1726</v>
      </c>
      <c r="F1063" s="248">
        <f t="shared" si="16"/>
        <v>1998</v>
      </c>
      <c r="G1063" s="248" t="s">
        <v>181</v>
      </c>
      <c r="H1063" s="248" t="s">
        <v>2180</v>
      </c>
    </row>
    <row r="1064" spans="1:8" ht="14.45" x14ac:dyDescent="0.3">
      <c r="A1064" s="246" t="s">
        <v>2180</v>
      </c>
      <c r="B1064" s="246">
        <v>1998</v>
      </c>
      <c r="C1064" s="247" t="s">
        <v>2224</v>
      </c>
      <c r="D1064" s="246" t="s">
        <v>4843</v>
      </c>
      <c r="E1064" s="201" t="s">
        <v>1726</v>
      </c>
      <c r="F1064" s="248">
        <f t="shared" si="16"/>
        <v>1998</v>
      </c>
      <c r="G1064" s="248" t="s">
        <v>181</v>
      </c>
      <c r="H1064" s="248" t="s">
        <v>2180</v>
      </c>
    </row>
    <row r="1065" spans="1:8" ht="14.45" x14ac:dyDescent="0.3">
      <c r="A1065" s="246" t="s">
        <v>2180</v>
      </c>
      <c r="B1065" s="246">
        <v>1999</v>
      </c>
      <c r="C1065" s="247" t="s">
        <v>2212</v>
      </c>
      <c r="D1065" s="246" t="s">
        <v>4843</v>
      </c>
      <c r="E1065" s="201" t="s">
        <v>1726</v>
      </c>
      <c r="F1065" s="248">
        <f t="shared" si="16"/>
        <v>1999</v>
      </c>
      <c r="G1065" s="248" t="s">
        <v>181</v>
      </c>
      <c r="H1065" s="248" t="s">
        <v>2180</v>
      </c>
    </row>
    <row r="1066" spans="1:8" ht="14.45" x14ac:dyDescent="0.3">
      <c r="A1066" s="246" t="s">
        <v>2180</v>
      </c>
      <c r="B1066" s="246">
        <v>1999</v>
      </c>
      <c r="C1066" s="247" t="s">
        <v>2213</v>
      </c>
      <c r="D1066" s="246" t="s">
        <v>4843</v>
      </c>
      <c r="E1066" s="201" t="s">
        <v>1726</v>
      </c>
      <c r="F1066" s="248">
        <f t="shared" si="16"/>
        <v>1999</v>
      </c>
      <c r="G1066" s="248" t="s">
        <v>181</v>
      </c>
      <c r="H1066" s="248" t="s">
        <v>2180</v>
      </c>
    </row>
    <row r="1067" spans="1:8" ht="14.45" x14ac:dyDescent="0.3">
      <c r="A1067" s="246" t="s">
        <v>2180</v>
      </c>
      <c r="B1067" s="246">
        <v>1999</v>
      </c>
      <c r="C1067" s="247" t="s">
        <v>2214</v>
      </c>
      <c r="D1067" s="246" t="s">
        <v>4843</v>
      </c>
      <c r="E1067" s="201" t="s">
        <v>1726</v>
      </c>
      <c r="F1067" s="248">
        <f t="shared" si="16"/>
        <v>1999</v>
      </c>
      <c r="G1067" s="248" t="s">
        <v>181</v>
      </c>
      <c r="H1067" s="248" t="s">
        <v>2180</v>
      </c>
    </row>
    <row r="1068" spans="1:8" ht="14.45" x14ac:dyDescent="0.3">
      <c r="A1068" s="246" t="s">
        <v>2180</v>
      </c>
      <c r="B1068" s="246">
        <v>1999</v>
      </c>
      <c r="C1068" s="247" t="s">
        <v>2215</v>
      </c>
      <c r="D1068" s="246" t="s">
        <v>4843</v>
      </c>
      <c r="E1068" s="201" t="s">
        <v>1726</v>
      </c>
      <c r="F1068" s="248">
        <f t="shared" si="16"/>
        <v>1999</v>
      </c>
      <c r="G1068" s="248" t="s">
        <v>181</v>
      </c>
      <c r="H1068" s="248" t="s">
        <v>2180</v>
      </c>
    </row>
    <row r="1069" spans="1:8" ht="14.45" x14ac:dyDescent="0.3">
      <c r="A1069" s="246" t="s">
        <v>2180</v>
      </c>
      <c r="B1069" s="246">
        <v>1999</v>
      </c>
      <c r="C1069" s="247" t="s">
        <v>2216</v>
      </c>
      <c r="D1069" s="246" t="s">
        <v>4843</v>
      </c>
      <c r="E1069" s="201" t="s">
        <v>1726</v>
      </c>
      <c r="F1069" s="248">
        <f t="shared" si="16"/>
        <v>1999</v>
      </c>
      <c r="G1069" s="248" t="s">
        <v>181</v>
      </c>
      <c r="H1069" s="248" t="s">
        <v>2180</v>
      </c>
    </row>
    <row r="1070" spans="1:8" ht="14.45" x14ac:dyDescent="0.3">
      <c r="A1070" s="246" t="s">
        <v>2180</v>
      </c>
      <c r="B1070" s="246">
        <v>1999</v>
      </c>
      <c r="C1070" s="247" t="s">
        <v>2217</v>
      </c>
      <c r="D1070" s="246" t="s">
        <v>4843</v>
      </c>
      <c r="E1070" s="201" t="s">
        <v>1726</v>
      </c>
      <c r="F1070" s="248">
        <f t="shared" si="16"/>
        <v>1999</v>
      </c>
      <c r="G1070" s="248" t="s">
        <v>181</v>
      </c>
      <c r="H1070" s="248" t="s">
        <v>2180</v>
      </c>
    </row>
    <row r="1071" spans="1:8" ht="14.45" x14ac:dyDescent="0.3">
      <c r="A1071" s="246" t="s">
        <v>2180</v>
      </c>
      <c r="B1071" s="246">
        <v>1999</v>
      </c>
      <c r="C1071" s="247" t="s">
        <v>2218</v>
      </c>
      <c r="D1071" s="246" t="s">
        <v>4843</v>
      </c>
      <c r="E1071" s="201" t="s">
        <v>1726</v>
      </c>
      <c r="F1071" s="248">
        <f t="shared" si="16"/>
        <v>1999</v>
      </c>
      <c r="G1071" s="248" t="s">
        <v>181</v>
      </c>
      <c r="H1071" s="248" t="s">
        <v>2180</v>
      </c>
    </row>
    <row r="1072" spans="1:8" ht="14.45" x14ac:dyDescent="0.3">
      <c r="A1072" s="246" t="s">
        <v>2180</v>
      </c>
      <c r="B1072" s="246">
        <v>1999</v>
      </c>
      <c r="C1072" s="247" t="s">
        <v>2219</v>
      </c>
      <c r="D1072" s="246" t="s">
        <v>4843</v>
      </c>
      <c r="E1072" s="201" t="s">
        <v>1726</v>
      </c>
      <c r="F1072" s="248">
        <f t="shared" si="16"/>
        <v>1999</v>
      </c>
      <c r="G1072" s="248" t="s">
        <v>181</v>
      </c>
      <c r="H1072" s="248" t="s">
        <v>2180</v>
      </c>
    </row>
    <row r="1073" spans="1:8" ht="14.45" x14ac:dyDescent="0.3">
      <c r="A1073" s="246" t="s">
        <v>2180</v>
      </c>
      <c r="B1073" s="246">
        <v>2000</v>
      </c>
      <c r="C1073" s="247" t="s">
        <v>2205</v>
      </c>
      <c r="D1073" s="246" t="s">
        <v>4843</v>
      </c>
      <c r="E1073" s="201" t="s">
        <v>1726</v>
      </c>
      <c r="F1073" s="248">
        <f t="shared" si="16"/>
        <v>2000</v>
      </c>
      <c r="G1073" s="248" t="s">
        <v>181</v>
      </c>
      <c r="H1073" s="248" t="s">
        <v>2180</v>
      </c>
    </row>
    <row r="1074" spans="1:8" ht="14.45" x14ac:dyDescent="0.3">
      <c r="A1074" s="246" t="s">
        <v>2180</v>
      </c>
      <c r="B1074" s="246">
        <v>2000</v>
      </c>
      <c r="C1074" s="247" t="s">
        <v>2206</v>
      </c>
      <c r="D1074" s="246" t="s">
        <v>4843</v>
      </c>
      <c r="E1074" s="201" t="s">
        <v>1726</v>
      </c>
      <c r="F1074" s="248">
        <f t="shared" si="16"/>
        <v>2000</v>
      </c>
      <c r="G1074" s="248" t="s">
        <v>181</v>
      </c>
      <c r="H1074" s="248" t="s">
        <v>2180</v>
      </c>
    </row>
    <row r="1075" spans="1:8" ht="14.45" x14ac:dyDescent="0.3">
      <c r="A1075" s="246" t="s">
        <v>2180</v>
      </c>
      <c r="B1075" s="246">
        <v>2000</v>
      </c>
      <c r="C1075" s="247" t="s">
        <v>2207</v>
      </c>
      <c r="D1075" s="246" t="s">
        <v>4843</v>
      </c>
      <c r="E1075" s="201" t="s">
        <v>1726</v>
      </c>
      <c r="F1075" s="248">
        <f t="shared" si="16"/>
        <v>2000</v>
      </c>
      <c r="G1075" s="248" t="s">
        <v>181</v>
      </c>
      <c r="H1075" s="248" t="s">
        <v>2180</v>
      </c>
    </row>
    <row r="1076" spans="1:8" ht="14.45" x14ac:dyDescent="0.3">
      <c r="A1076" s="246" t="s">
        <v>2180</v>
      </c>
      <c r="B1076" s="246">
        <v>2000</v>
      </c>
      <c r="C1076" s="247" t="s">
        <v>2208</v>
      </c>
      <c r="D1076" s="246" t="s">
        <v>4843</v>
      </c>
      <c r="E1076" s="201" t="s">
        <v>1726</v>
      </c>
      <c r="F1076" s="248">
        <f t="shared" si="16"/>
        <v>2000</v>
      </c>
      <c r="G1076" s="248" t="s">
        <v>181</v>
      </c>
      <c r="H1076" s="248" t="s">
        <v>2180</v>
      </c>
    </row>
    <row r="1077" spans="1:8" ht="14.45" x14ac:dyDescent="0.3">
      <c r="A1077" s="246" t="s">
        <v>2180</v>
      </c>
      <c r="B1077" s="246">
        <v>2000</v>
      </c>
      <c r="C1077" s="247" t="s">
        <v>2209</v>
      </c>
      <c r="D1077" s="246" t="s">
        <v>4843</v>
      </c>
      <c r="E1077" s="201" t="s">
        <v>1726</v>
      </c>
      <c r="F1077" s="248">
        <f t="shared" si="16"/>
        <v>2000</v>
      </c>
      <c r="G1077" s="248" t="s">
        <v>181</v>
      </c>
      <c r="H1077" s="248" t="s">
        <v>2180</v>
      </c>
    </row>
    <row r="1078" spans="1:8" ht="14.45" x14ac:dyDescent="0.3">
      <c r="A1078" s="246" t="s">
        <v>2180</v>
      </c>
      <c r="B1078" s="246">
        <v>2000</v>
      </c>
      <c r="C1078" s="247" t="s">
        <v>2210</v>
      </c>
      <c r="D1078" s="246" t="s">
        <v>4843</v>
      </c>
      <c r="E1078" s="201" t="s">
        <v>1726</v>
      </c>
      <c r="F1078" s="248">
        <f t="shared" si="16"/>
        <v>2000</v>
      </c>
      <c r="G1078" s="248" t="s">
        <v>181</v>
      </c>
      <c r="H1078" s="248" t="s">
        <v>2180</v>
      </c>
    </row>
    <row r="1079" spans="1:8" ht="14.45" x14ac:dyDescent="0.3">
      <c r="A1079" s="246" t="s">
        <v>2180</v>
      </c>
      <c r="B1079" s="246">
        <v>2000</v>
      </c>
      <c r="C1079" s="247" t="s">
        <v>2211</v>
      </c>
      <c r="D1079" s="246" t="s">
        <v>4843</v>
      </c>
      <c r="E1079" s="201" t="s">
        <v>1726</v>
      </c>
      <c r="F1079" s="248">
        <f t="shared" si="16"/>
        <v>2000</v>
      </c>
      <c r="G1079" s="248" t="s">
        <v>181</v>
      </c>
      <c r="H1079" s="248" t="s">
        <v>2180</v>
      </c>
    </row>
    <row r="1080" spans="1:8" ht="14.45" x14ac:dyDescent="0.3">
      <c r="A1080" s="246" t="s">
        <v>2180</v>
      </c>
      <c r="B1080" s="246">
        <v>2001</v>
      </c>
      <c r="C1080" s="247" t="s">
        <v>2197</v>
      </c>
      <c r="D1080" s="246" t="s">
        <v>4843</v>
      </c>
      <c r="E1080" s="201" t="s">
        <v>1726</v>
      </c>
      <c r="F1080" s="248">
        <f t="shared" si="16"/>
        <v>2001</v>
      </c>
      <c r="G1080" s="248" t="s">
        <v>181</v>
      </c>
      <c r="H1080" s="248" t="s">
        <v>2180</v>
      </c>
    </row>
    <row r="1081" spans="1:8" ht="14.45" x14ac:dyDescent="0.3">
      <c r="A1081" s="246" t="s">
        <v>2180</v>
      </c>
      <c r="B1081" s="246">
        <v>2001</v>
      </c>
      <c r="C1081" s="247" t="s">
        <v>2198</v>
      </c>
      <c r="D1081" s="246" t="s">
        <v>4843</v>
      </c>
      <c r="E1081" s="201" t="s">
        <v>1726</v>
      </c>
      <c r="F1081" s="248">
        <f t="shared" si="16"/>
        <v>2001</v>
      </c>
      <c r="G1081" s="248" t="s">
        <v>181</v>
      </c>
      <c r="H1081" s="248" t="s">
        <v>2180</v>
      </c>
    </row>
    <row r="1082" spans="1:8" ht="14.45" x14ac:dyDescent="0.3">
      <c r="A1082" s="246" t="s">
        <v>2180</v>
      </c>
      <c r="B1082" s="246">
        <v>2001</v>
      </c>
      <c r="C1082" s="247" t="s">
        <v>2199</v>
      </c>
      <c r="D1082" s="246" t="s">
        <v>4843</v>
      </c>
      <c r="E1082" s="201" t="s">
        <v>1726</v>
      </c>
      <c r="F1082" s="248">
        <f t="shared" si="16"/>
        <v>2001</v>
      </c>
      <c r="G1082" s="248" t="s">
        <v>181</v>
      </c>
      <c r="H1082" s="248" t="s">
        <v>2180</v>
      </c>
    </row>
    <row r="1083" spans="1:8" ht="14.45" x14ac:dyDescent="0.3">
      <c r="A1083" s="246" t="s">
        <v>2180</v>
      </c>
      <c r="B1083" s="246">
        <v>2001</v>
      </c>
      <c r="C1083" s="247" t="s">
        <v>2200</v>
      </c>
      <c r="D1083" s="246" t="s">
        <v>4843</v>
      </c>
      <c r="E1083" s="201" t="s">
        <v>1726</v>
      </c>
      <c r="F1083" s="248">
        <f t="shared" si="16"/>
        <v>2001</v>
      </c>
      <c r="G1083" s="248" t="s">
        <v>181</v>
      </c>
      <c r="H1083" s="248" t="s">
        <v>2180</v>
      </c>
    </row>
    <row r="1084" spans="1:8" ht="14.45" x14ac:dyDescent="0.3">
      <c r="A1084" s="246" t="s">
        <v>2180</v>
      </c>
      <c r="B1084" s="246">
        <v>2001</v>
      </c>
      <c r="C1084" s="247" t="s">
        <v>2201</v>
      </c>
      <c r="D1084" s="246" t="s">
        <v>4843</v>
      </c>
      <c r="E1084" s="201" t="s">
        <v>1726</v>
      </c>
      <c r="F1084" s="248">
        <f t="shared" si="16"/>
        <v>2001</v>
      </c>
      <c r="G1084" s="248" t="s">
        <v>181</v>
      </c>
      <c r="H1084" s="248" t="s">
        <v>2180</v>
      </c>
    </row>
    <row r="1085" spans="1:8" ht="14.45" x14ac:dyDescent="0.3">
      <c r="A1085" s="246" t="s">
        <v>2180</v>
      </c>
      <c r="B1085" s="246">
        <v>2001</v>
      </c>
      <c r="C1085" s="247" t="s">
        <v>2202</v>
      </c>
      <c r="D1085" s="246" t="s">
        <v>4843</v>
      </c>
      <c r="E1085" s="201" t="s">
        <v>1726</v>
      </c>
      <c r="F1085" s="248">
        <f t="shared" si="16"/>
        <v>2001</v>
      </c>
      <c r="G1085" s="248" t="s">
        <v>181</v>
      </c>
      <c r="H1085" s="248" t="s">
        <v>2180</v>
      </c>
    </row>
    <row r="1086" spans="1:8" ht="14.45" x14ac:dyDescent="0.3">
      <c r="A1086" s="246" t="s">
        <v>2180</v>
      </c>
      <c r="B1086" s="246">
        <v>2001</v>
      </c>
      <c r="C1086" s="247" t="s">
        <v>2203</v>
      </c>
      <c r="D1086" s="246" t="s">
        <v>4843</v>
      </c>
      <c r="E1086" s="201" t="s">
        <v>1726</v>
      </c>
      <c r="F1086" s="248">
        <f t="shared" si="16"/>
        <v>2001</v>
      </c>
      <c r="G1086" s="248" t="s">
        <v>181</v>
      </c>
      <c r="H1086" s="248" t="s">
        <v>2180</v>
      </c>
    </row>
    <row r="1087" spans="1:8" ht="14.45" x14ac:dyDescent="0.3">
      <c r="A1087" s="246" t="s">
        <v>2180</v>
      </c>
      <c r="B1087" s="246">
        <v>2001</v>
      </c>
      <c r="C1087" s="247" t="s">
        <v>2204</v>
      </c>
      <c r="D1087" s="246" t="s">
        <v>4843</v>
      </c>
      <c r="E1087" s="201" t="s">
        <v>1726</v>
      </c>
      <c r="F1087" s="248">
        <f t="shared" si="16"/>
        <v>2001</v>
      </c>
      <c r="G1087" s="248" t="s">
        <v>181</v>
      </c>
      <c r="H1087" s="248" t="s">
        <v>2180</v>
      </c>
    </row>
    <row r="1088" spans="1:8" ht="14.45" x14ac:dyDescent="0.3">
      <c r="A1088" s="246" t="s">
        <v>2180</v>
      </c>
      <c r="B1088" s="246">
        <v>2002</v>
      </c>
      <c r="C1088" s="247" t="s">
        <v>2191</v>
      </c>
      <c r="D1088" s="246" t="s">
        <v>4843</v>
      </c>
      <c r="E1088" s="201" t="s">
        <v>1726</v>
      </c>
      <c r="F1088" s="248">
        <f t="shared" si="16"/>
        <v>2002</v>
      </c>
      <c r="G1088" s="248" t="s">
        <v>181</v>
      </c>
      <c r="H1088" s="248" t="s">
        <v>2180</v>
      </c>
    </row>
    <row r="1089" spans="1:8" ht="14.45" x14ac:dyDescent="0.3">
      <c r="A1089" s="246" t="s">
        <v>2180</v>
      </c>
      <c r="B1089" s="246">
        <v>2002</v>
      </c>
      <c r="C1089" s="247" t="s">
        <v>2192</v>
      </c>
      <c r="D1089" s="246" t="s">
        <v>4843</v>
      </c>
      <c r="E1089" s="201" t="s">
        <v>1726</v>
      </c>
      <c r="F1089" s="248">
        <f t="shared" si="16"/>
        <v>2002</v>
      </c>
      <c r="G1089" s="248" t="s">
        <v>181</v>
      </c>
      <c r="H1089" s="248" t="s">
        <v>2180</v>
      </c>
    </row>
    <row r="1090" spans="1:8" ht="14.45" x14ac:dyDescent="0.3">
      <c r="A1090" s="246" t="s">
        <v>2180</v>
      </c>
      <c r="B1090" s="246">
        <v>2002</v>
      </c>
      <c r="C1090" s="247" t="s">
        <v>2193</v>
      </c>
      <c r="D1090" s="246" t="s">
        <v>4843</v>
      </c>
      <c r="E1090" s="201" t="s">
        <v>1726</v>
      </c>
      <c r="F1090" s="248">
        <f t="shared" si="16"/>
        <v>2002</v>
      </c>
      <c r="G1090" s="248" t="s">
        <v>181</v>
      </c>
      <c r="H1090" s="248" t="s">
        <v>2180</v>
      </c>
    </row>
    <row r="1091" spans="1:8" ht="14.45" x14ac:dyDescent="0.3">
      <c r="A1091" s="246" t="s">
        <v>2180</v>
      </c>
      <c r="B1091" s="246">
        <v>2002</v>
      </c>
      <c r="C1091" s="247" t="s">
        <v>2194</v>
      </c>
      <c r="D1091" s="246" t="s">
        <v>4843</v>
      </c>
      <c r="E1091" s="201" t="s">
        <v>1726</v>
      </c>
      <c r="F1091" s="248">
        <f t="shared" si="16"/>
        <v>2002</v>
      </c>
      <c r="G1091" s="248" t="s">
        <v>181</v>
      </c>
      <c r="H1091" s="248" t="s">
        <v>2180</v>
      </c>
    </row>
    <row r="1092" spans="1:8" ht="14.45" x14ac:dyDescent="0.3">
      <c r="A1092" s="246" t="s">
        <v>2180</v>
      </c>
      <c r="B1092" s="246">
        <v>2002</v>
      </c>
      <c r="C1092" s="247" t="s">
        <v>2195</v>
      </c>
      <c r="D1092" s="246" t="s">
        <v>4843</v>
      </c>
      <c r="E1092" s="201" t="s">
        <v>1726</v>
      </c>
      <c r="F1092" s="248">
        <f t="shared" si="16"/>
        <v>2002</v>
      </c>
      <c r="G1092" s="248" t="s">
        <v>181</v>
      </c>
      <c r="H1092" s="248" t="s">
        <v>2180</v>
      </c>
    </row>
    <row r="1093" spans="1:8" ht="14.45" x14ac:dyDescent="0.3">
      <c r="A1093" s="246" t="s">
        <v>2180</v>
      </c>
      <c r="B1093" s="246">
        <v>2002</v>
      </c>
      <c r="C1093" s="247" t="s">
        <v>2196</v>
      </c>
      <c r="D1093" s="246" t="s">
        <v>4843</v>
      </c>
      <c r="E1093" s="201" t="s">
        <v>1726</v>
      </c>
      <c r="F1093" s="248">
        <f t="shared" si="16"/>
        <v>2002</v>
      </c>
      <c r="G1093" s="248" t="s">
        <v>181</v>
      </c>
      <c r="H1093" s="248" t="s">
        <v>2180</v>
      </c>
    </row>
    <row r="1094" spans="1:8" ht="14.45" x14ac:dyDescent="0.3">
      <c r="A1094" s="246" t="s">
        <v>2180</v>
      </c>
      <c r="B1094" s="246">
        <v>2003</v>
      </c>
      <c r="C1094" s="247" t="s">
        <v>2187</v>
      </c>
      <c r="D1094" s="246" t="s">
        <v>4843</v>
      </c>
      <c r="E1094" s="201" t="s">
        <v>1726</v>
      </c>
      <c r="F1094" s="248">
        <f t="shared" si="16"/>
        <v>2003</v>
      </c>
      <c r="G1094" s="248" t="s">
        <v>181</v>
      </c>
      <c r="H1094" s="248" t="s">
        <v>2180</v>
      </c>
    </row>
    <row r="1095" spans="1:8" ht="14.45" x14ac:dyDescent="0.3">
      <c r="A1095" s="246" t="s">
        <v>2180</v>
      </c>
      <c r="B1095" s="246">
        <v>2003</v>
      </c>
      <c r="C1095" s="247" t="s">
        <v>2188</v>
      </c>
      <c r="D1095" s="246" t="s">
        <v>4843</v>
      </c>
      <c r="E1095" s="201" t="s">
        <v>1726</v>
      </c>
      <c r="F1095" s="248">
        <f t="shared" si="16"/>
        <v>2003</v>
      </c>
      <c r="G1095" s="248" t="s">
        <v>181</v>
      </c>
      <c r="H1095" s="248" t="s">
        <v>2180</v>
      </c>
    </row>
    <row r="1096" spans="1:8" ht="14.45" x14ac:dyDescent="0.3">
      <c r="A1096" s="246" t="s">
        <v>2180</v>
      </c>
      <c r="B1096" s="246">
        <v>2003</v>
      </c>
      <c r="C1096" s="247" t="s">
        <v>2189</v>
      </c>
      <c r="D1096" s="246" t="s">
        <v>4843</v>
      </c>
      <c r="E1096" s="201" t="s">
        <v>1726</v>
      </c>
      <c r="F1096" s="248">
        <f t="shared" ref="F1096:F1159" si="17">+B1096</f>
        <v>2003</v>
      </c>
      <c r="G1096" s="248" t="s">
        <v>181</v>
      </c>
      <c r="H1096" s="248" t="s">
        <v>2180</v>
      </c>
    </row>
    <row r="1097" spans="1:8" ht="14.45" x14ac:dyDescent="0.3">
      <c r="A1097" s="246" t="s">
        <v>2180</v>
      </c>
      <c r="B1097" s="246">
        <v>2003</v>
      </c>
      <c r="C1097" s="247" t="s">
        <v>2190</v>
      </c>
      <c r="D1097" s="246" t="s">
        <v>4843</v>
      </c>
      <c r="E1097" s="201" t="s">
        <v>1726</v>
      </c>
      <c r="F1097" s="248">
        <f t="shared" si="17"/>
        <v>2003</v>
      </c>
      <c r="G1097" s="248" t="s">
        <v>181</v>
      </c>
      <c r="H1097" s="248" t="s">
        <v>2180</v>
      </c>
    </row>
    <row r="1098" spans="1:8" ht="14.45" x14ac:dyDescent="0.3">
      <c r="A1098" s="246" t="s">
        <v>2180</v>
      </c>
      <c r="B1098" s="246">
        <v>2004</v>
      </c>
      <c r="C1098" s="247" t="s">
        <v>2181</v>
      </c>
      <c r="D1098" s="246" t="s">
        <v>4843</v>
      </c>
      <c r="E1098" s="201" t="s">
        <v>1726</v>
      </c>
      <c r="F1098" s="248">
        <f t="shared" si="17"/>
        <v>2004</v>
      </c>
      <c r="G1098" s="248" t="s">
        <v>181</v>
      </c>
      <c r="H1098" s="248" t="s">
        <v>2180</v>
      </c>
    </row>
    <row r="1099" spans="1:8" ht="14.45" x14ac:dyDescent="0.3">
      <c r="A1099" s="246" t="s">
        <v>2180</v>
      </c>
      <c r="B1099" s="246">
        <v>2004</v>
      </c>
      <c r="C1099" s="247" t="s">
        <v>2182</v>
      </c>
      <c r="D1099" s="246" t="s">
        <v>4843</v>
      </c>
      <c r="E1099" s="201" t="s">
        <v>1726</v>
      </c>
      <c r="F1099" s="248">
        <f t="shared" si="17"/>
        <v>2004</v>
      </c>
      <c r="G1099" s="248" t="s">
        <v>181</v>
      </c>
      <c r="H1099" s="248" t="s">
        <v>2180</v>
      </c>
    </row>
    <row r="1100" spans="1:8" ht="14.45" x14ac:dyDescent="0.3">
      <c r="A1100" s="246" t="s">
        <v>2180</v>
      </c>
      <c r="B1100" s="246">
        <v>2004</v>
      </c>
      <c r="C1100" s="247" t="s">
        <v>2183</v>
      </c>
      <c r="D1100" s="246" t="s">
        <v>4843</v>
      </c>
      <c r="E1100" s="201" t="s">
        <v>1726</v>
      </c>
      <c r="F1100" s="248">
        <f t="shared" si="17"/>
        <v>2004</v>
      </c>
      <c r="G1100" s="248" t="s">
        <v>181</v>
      </c>
      <c r="H1100" s="248" t="s">
        <v>2180</v>
      </c>
    </row>
    <row r="1101" spans="1:8" ht="14.45" x14ac:dyDescent="0.3">
      <c r="A1101" s="246" t="s">
        <v>2180</v>
      </c>
      <c r="B1101" s="246">
        <v>2004</v>
      </c>
      <c r="C1101" s="247" t="s">
        <v>2184</v>
      </c>
      <c r="D1101" s="246" t="s">
        <v>4843</v>
      </c>
      <c r="E1101" s="201" t="s">
        <v>1726</v>
      </c>
      <c r="F1101" s="248">
        <f t="shared" si="17"/>
        <v>2004</v>
      </c>
      <c r="G1101" s="248" t="s">
        <v>181</v>
      </c>
      <c r="H1101" s="248" t="s">
        <v>2180</v>
      </c>
    </row>
    <row r="1102" spans="1:8" ht="14.45" x14ac:dyDescent="0.3">
      <c r="A1102" s="246" t="s">
        <v>2180</v>
      </c>
      <c r="B1102" s="246">
        <v>2004</v>
      </c>
      <c r="C1102" s="247" t="s">
        <v>2185</v>
      </c>
      <c r="D1102" s="246" t="s">
        <v>4843</v>
      </c>
      <c r="E1102" s="201" t="s">
        <v>1726</v>
      </c>
      <c r="F1102" s="248">
        <f t="shared" si="17"/>
        <v>2004</v>
      </c>
      <c r="G1102" s="248" t="s">
        <v>181</v>
      </c>
      <c r="H1102" s="248" t="s">
        <v>2180</v>
      </c>
    </row>
    <row r="1103" spans="1:8" ht="14.45" x14ac:dyDescent="0.3">
      <c r="A1103" s="246" t="s">
        <v>2180</v>
      </c>
      <c r="B1103" s="246">
        <v>2004</v>
      </c>
      <c r="C1103" s="247" t="s">
        <v>2186</v>
      </c>
      <c r="D1103" s="246" t="s">
        <v>4843</v>
      </c>
      <c r="E1103" s="201" t="s">
        <v>1726</v>
      </c>
      <c r="F1103" s="248">
        <f t="shared" si="17"/>
        <v>2004</v>
      </c>
      <c r="G1103" s="248" t="s">
        <v>181</v>
      </c>
      <c r="H1103" s="248" t="s">
        <v>2180</v>
      </c>
    </row>
    <row r="1104" spans="1:8" ht="14.45" x14ac:dyDescent="0.3">
      <c r="A1104" s="246" t="s">
        <v>2180</v>
      </c>
      <c r="B1104" s="246">
        <v>2005</v>
      </c>
      <c r="C1104" s="247" t="s">
        <v>3083</v>
      </c>
      <c r="D1104" s="246" t="s">
        <v>4843</v>
      </c>
      <c r="E1104" s="201" t="s">
        <v>1726</v>
      </c>
      <c r="F1104" s="248">
        <f t="shared" si="17"/>
        <v>2005</v>
      </c>
      <c r="G1104" s="248" t="s">
        <v>181</v>
      </c>
      <c r="H1104" s="248" t="s">
        <v>2180</v>
      </c>
    </row>
    <row r="1105" spans="1:8" ht="14.45" x14ac:dyDescent="0.3">
      <c r="A1105" s="246" t="s">
        <v>2180</v>
      </c>
      <c r="B1105" s="246">
        <v>2005</v>
      </c>
      <c r="C1105" s="247" t="s">
        <v>3084</v>
      </c>
      <c r="D1105" s="246" t="s">
        <v>4843</v>
      </c>
      <c r="E1105" s="201" t="s">
        <v>1726</v>
      </c>
      <c r="F1105" s="248">
        <f t="shared" si="17"/>
        <v>2005</v>
      </c>
      <c r="G1105" s="248" t="s">
        <v>181</v>
      </c>
      <c r="H1105" s="248" t="s">
        <v>2180</v>
      </c>
    </row>
    <row r="1106" spans="1:8" ht="14.45" x14ac:dyDescent="0.3">
      <c r="A1106" s="246" t="s">
        <v>2180</v>
      </c>
      <c r="B1106" s="246">
        <v>2005</v>
      </c>
      <c r="C1106" s="247" t="s">
        <v>3085</v>
      </c>
      <c r="D1106" s="246" t="s">
        <v>4843</v>
      </c>
      <c r="E1106" s="201" t="s">
        <v>1726</v>
      </c>
      <c r="F1106" s="248">
        <f t="shared" si="17"/>
        <v>2005</v>
      </c>
      <c r="G1106" s="248" t="s">
        <v>181</v>
      </c>
      <c r="H1106" s="248" t="s">
        <v>2180</v>
      </c>
    </row>
    <row r="1107" spans="1:8" ht="14.45" x14ac:dyDescent="0.3">
      <c r="A1107" s="246" t="s">
        <v>2180</v>
      </c>
      <c r="B1107" s="246">
        <v>2005</v>
      </c>
      <c r="C1107" s="247" t="s">
        <v>3086</v>
      </c>
      <c r="D1107" s="246" t="s">
        <v>4843</v>
      </c>
      <c r="E1107" s="201" t="s">
        <v>1726</v>
      </c>
      <c r="F1107" s="248">
        <f t="shared" si="17"/>
        <v>2005</v>
      </c>
      <c r="G1107" s="248" t="s">
        <v>181</v>
      </c>
      <c r="H1107" s="248" t="s">
        <v>2180</v>
      </c>
    </row>
    <row r="1108" spans="1:8" ht="14.45" x14ac:dyDescent="0.3">
      <c r="A1108" s="246" t="s">
        <v>2180</v>
      </c>
      <c r="B1108" s="246">
        <v>2005</v>
      </c>
      <c r="C1108" s="247" t="s">
        <v>3087</v>
      </c>
      <c r="D1108" s="246" t="s">
        <v>4843</v>
      </c>
      <c r="E1108" s="201" t="s">
        <v>1726</v>
      </c>
      <c r="F1108" s="248">
        <f t="shared" si="17"/>
        <v>2005</v>
      </c>
      <c r="G1108" s="248" t="s">
        <v>181</v>
      </c>
      <c r="H1108" s="248" t="s">
        <v>2180</v>
      </c>
    </row>
    <row r="1109" spans="1:8" ht="14.45" x14ac:dyDescent="0.3">
      <c r="A1109" s="246" t="s">
        <v>2180</v>
      </c>
      <c r="B1109" s="246">
        <v>2005</v>
      </c>
      <c r="C1109" s="247" t="s">
        <v>3088</v>
      </c>
      <c r="D1109" s="246" t="s">
        <v>4843</v>
      </c>
      <c r="E1109" s="201" t="s">
        <v>1726</v>
      </c>
      <c r="F1109" s="248">
        <f t="shared" si="17"/>
        <v>2005</v>
      </c>
      <c r="G1109" s="248" t="s">
        <v>181</v>
      </c>
      <c r="H1109" s="248" t="s">
        <v>2180</v>
      </c>
    </row>
    <row r="1110" spans="1:8" ht="14.45" x14ac:dyDescent="0.3">
      <c r="A1110" s="246" t="s">
        <v>2180</v>
      </c>
      <c r="B1110" s="246">
        <v>2005</v>
      </c>
      <c r="C1110" s="247" t="s">
        <v>3089</v>
      </c>
      <c r="D1110" s="246" t="s">
        <v>4843</v>
      </c>
      <c r="E1110" s="201" t="s">
        <v>1726</v>
      </c>
      <c r="F1110" s="248">
        <f t="shared" si="17"/>
        <v>2005</v>
      </c>
      <c r="G1110" s="248" t="s">
        <v>181</v>
      </c>
      <c r="H1110" s="248" t="s">
        <v>2180</v>
      </c>
    </row>
    <row r="1111" spans="1:8" ht="14.45" x14ac:dyDescent="0.3">
      <c r="A1111" s="246" t="s">
        <v>2180</v>
      </c>
      <c r="B1111" s="246">
        <v>2005</v>
      </c>
      <c r="C1111" s="247" t="s">
        <v>3090</v>
      </c>
      <c r="D1111" s="246" t="s">
        <v>4843</v>
      </c>
      <c r="E1111" s="201" t="s">
        <v>1726</v>
      </c>
      <c r="F1111" s="248">
        <f t="shared" si="17"/>
        <v>2005</v>
      </c>
      <c r="G1111" s="248" t="s">
        <v>181</v>
      </c>
      <c r="H1111" s="248" t="s">
        <v>2180</v>
      </c>
    </row>
    <row r="1112" spans="1:8" ht="14.45" x14ac:dyDescent="0.3">
      <c r="A1112" s="246" t="s">
        <v>2180</v>
      </c>
      <c r="B1112" s="246">
        <v>2006</v>
      </c>
      <c r="C1112" s="247" t="s">
        <v>2</v>
      </c>
      <c r="D1112" s="246" t="s">
        <v>4843</v>
      </c>
      <c r="E1112" s="201" t="s">
        <v>1726</v>
      </c>
      <c r="F1112" s="248">
        <f t="shared" si="17"/>
        <v>2006</v>
      </c>
      <c r="G1112" s="248" t="s">
        <v>181</v>
      </c>
      <c r="H1112" s="248" t="s">
        <v>2180</v>
      </c>
    </row>
    <row r="1113" spans="1:8" ht="14.45" x14ac:dyDescent="0.3">
      <c r="A1113" s="246" t="s">
        <v>2180</v>
      </c>
      <c r="B1113" s="246">
        <v>2006</v>
      </c>
      <c r="C1113" s="247" t="s">
        <v>3</v>
      </c>
      <c r="D1113" s="246" t="s">
        <v>4843</v>
      </c>
      <c r="E1113" s="201" t="s">
        <v>1726</v>
      </c>
      <c r="F1113" s="248">
        <f t="shared" si="17"/>
        <v>2006</v>
      </c>
      <c r="G1113" s="248" t="s">
        <v>181</v>
      </c>
      <c r="H1113" s="248" t="s">
        <v>2180</v>
      </c>
    </row>
    <row r="1114" spans="1:8" ht="14.45" x14ac:dyDescent="0.3">
      <c r="A1114" s="246" t="s">
        <v>2180</v>
      </c>
      <c r="B1114" s="246">
        <v>2006</v>
      </c>
      <c r="C1114" s="247" t="s">
        <v>4</v>
      </c>
      <c r="D1114" s="246" t="s">
        <v>4843</v>
      </c>
      <c r="E1114" s="201" t="s">
        <v>1726</v>
      </c>
      <c r="F1114" s="248">
        <f t="shared" si="17"/>
        <v>2006</v>
      </c>
      <c r="G1114" s="248" t="s">
        <v>181</v>
      </c>
      <c r="H1114" s="248" t="s">
        <v>2180</v>
      </c>
    </row>
    <row r="1115" spans="1:8" ht="14.45" x14ac:dyDescent="0.3">
      <c r="A1115" s="246" t="s">
        <v>2180</v>
      </c>
      <c r="B1115" s="246">
        <v>2006</v>
      </c>
      <c r="C1115" s="247" t="s">
        <v>5</v>
      </c>
      <c r="D1115" s="246" t="s">
        <v>4843</v>
      </c>
      <c r="E1115" s="201" t="s">
        <v>1726</v>
      </c>
      <c r="F1115" s="248">
        <f t="shared" si="17"/>
        <v>2006</v>
      </c>
      <c r="G1115" s="248" t="s">
        <v>181</v>
      </c>
      <c r="H1115" s="248" t="s">
        <v>2180</v>
      </c>
    </row>
    <row r="1116" spans="1:8" ht="14.45" x14ac:dyDescent="0.3">
      <c r="A1116" s="246" t="s">
        <v>2180</v>
      </c>
      <c r="B1116" s="246">
        <v>2006</v>
      </c>
      <c r="C1116" s="247" t="s">
        <v>6</v>
      </c>
      <c r="D1116" s="246" t="s">
        <v>4843</v>
      </c>
      <c r="E1116" s="201" t="s">
        <v>1726</v>
      </c>
      <c r="F1116" s="248">
        <f t="shared" si="17"/>
        <v>2006</v>
      </c>
      <c r="G1116" s="248" t="s">
        <v>181</v>
      </c>
      <c r="H1116" s="248" t="s">
        <v>2180</v>
      </c>
    </row>
    <row r="1117" spans="1:8" ht="14.45" x14ac:dyDescent="0.3">
      <c r="A1117" s="246" t="s">
        <v>2180</v>
      </c>
      <c r="B1117" s="246">
        <v>2007</v>
      </c>
      <c r="C1117" s="247" t="s">
        <v>361</v>
      </c>
      <c r="D1117" s="246" t="s">
        <v>4843</v>
      </c>
      <c r="E1117" s="201" t="s">
        <v>1726</v>
      </c>
      <c r="F1117" s="248">
        <f t="shared" si="17"/>
        <v>2007</v>
      </c>
      <c r="G1117" s="248" t="s">
        <v>181</v>
      </c>
      <c r="H1117" s="248" t="s">
        <v>2180</v>
      </c>
    </row>
    <row r="1118" spans="1:8" ht="14.45" x14ac:dyDescent="0.3">
      <c r="A1118" s="246" t="s">
        <v>2180</v>
      </c>
      <c r="B1118" s="246">
        <v>2007</v>
      </c>
      <c r="C1118" s="247" t="s">
        <v>362</v>
      </c>
      <c r="D1118" s="246" t="s">
        <v>4843</v>
      </c>
      <c r="E1118" s="201" t="s">
        <v>1726</v>
      </c>
      <c r="F1118" s="248">
        <f t="shared" si="17"/>
        <v>2007</v>
      </c>
      <c r="G1118" s="248" t="s">
        <v>181</v>
      </c>
      <c r="H1118" s="248" t="s">
        <v>2180</v>
      </c>
    </row>
    <row r="1119" spans="1:8" ht="14.45" x14ac:dyDescent="0.3">
      <c r="A1119" s="246" t="s">
        <v>2180</v>
      </c>
      <c r="B1119" s="246">
        <v>2007</v>
      </c>
      <c r="C1119" s="247" t="s">
        <v>363</v>
      </c>
      <c r="D1119" s="246" t="s">
        <v>4843</v>
      </c>
      <c r="E1119" s="201" t="s">
        <v>1726</v>
      </c>
      <c r="F1119" s="248">
        <f t="shared" si="17"/>
        <v>2007</v>
      </c>
      <c r="G1119" s="248" t="s">
        <v>181</v>
      </c>
      <c r="H1119" s="248" t="s">
        <v>2180</v>
      </c>
    </row>
    <row r="1120" spans="1:8" ht="14.45" x14ac:dyDescent="0.3">
      <c r="A1120" s="246" t="s">
        <v>2180</v>
      </c>
      <c r="B1120" s="246">
        <v>2007</v>
      </c>
      <c r="C1120" s="247" t="s">
        <v>364</v>
      </c>
      <c r="D1120" s="246" t="s">
        <v>4843</v>
      </c>
      <c r="E1120" s="201" t="s">
        <v>1726</v>
      </c>
      <c r="F1120" s="248">
        <f t="shared" si="17"/>
        <v>2007</v>
      </c>
      <c r="G1120" s="248" t="s">
        <v>181</v>
      </c>
      <c r="H1120" s="248" t="s">
        <v>2180</v>
      </c>
    </row>
    <row r="1121" spans="1:8" ht="14.45" x14ac:dyDescent="0.3">
      <c r="A1121" s="246" t="s">
        <v>2180</v>
      </c>
      <c r="B1121" s="246">
        <v>2007</v>
      </c>
      <c r="C1121" s="247" t="s">
        <v>365</v>
      </c>
      <c r="D1121" s="246" t="s">
        <v>4843</v>
      </c>
      <c r="E1121" s="201" t="s">
        <v>1726</v>
      </c>
      <c r="F1121" s="248">
        <f t="shared" si="17"/>
        <v>2007</v>
      </c>
      <c r="G1121" s="248" t="s">
        <v>181</v>
      </c>
      <c r="H1121" s="248" t="s">
        <v>2180</v>
      </c>
    </row>
    <row r="1122" spans="1:8" ht="14.45" x14ac:dyDescent="0.3">
      <c r="A1122" s="246" t="s">
        <v>2180</v>
      </c>
      <c r="B1122" s="246">
        <v>2008</v>
      </c>
      <c r="C1122" s="247" t="s">
        <v>4924</v>
      </c>
      <c r="D1122" s="246" t="s">
        <v>4843</v>
      </c>
      <c r="E1122" s="201" t="s">
        <v>1726</v>
      </c>
      <c r="F1122" s="248">
        <f t="shared" si="17"/>
        <v>2008</v>
      </c>
      <c r="G1122" s="248" t="s">
        <v>181</v>
      </c>
      <c r="H1122" s="248" t="s">
        <v>2180</v>
      </c>
    </row>
    <row r="1123" spans="1:8" ht="14.45" x14ac:dyDescent="0.3">
      <c r="A1123" s="246" t="s">
        <v>2180</v>
      </c>
      <c r="B1123" s="246">
        <v>2008</v>
      </c>
      <c r="C1123" s="247" t="s">
        <v>4925</v>
      </c>
      <c r="D1123" s="246" t="s">
        <v>4843</v>
      </c>
      <c r="E1123" s="201" t="s">
        <v>1726</v>
      </c>
      <c r="F1123" s="248">
        <f t="shared" si="17"/>
        <v>2008</v>
      </c>
      <c r="G1123" s="248" t="s">
        <v>181</v>
      </c>
      <c r="H1123" s="248" t="s">
        <v>2180</v>
      </c>
    </row>
    <row r="1124" spans="1:8" ht="14.45" x14ac:dyDescent="0.3">
      <c r="A1124" s="246" t="s">
        <v>2180</v>
      </c>
      <c r="B1124" s="246">
        <v>2008</v>
      </c>
      <c r="C1124" s="247" t="s">
        <v>4926</v>
      </c>
      <c r="D1124" s="246" t="s">
        <v>4843</v>
      </c>
      <c r="E1124" s="201" t="s">
        <v>1726</v>
      </c>
      <c r="F1124" s="248">
        <f t="shared" si="17"/>
        <v>2008</v>
      </c>
      <c r="G1124" s="248" t="s">
        <v>181</v>
      </c>
      <c r="H1124" s="248" t="s">
        <v>2180</v>
      </c>
    </row>
    <row r="1125" spans="1:8" ht="14.45" x14ac:dyDescent="0.3">
      <c r="A1125" s="246" t="s">
        <v>2180</v>
      </c>
      <c r="B1125" s="246">
        <v>2008</v>
      </c>
      <c r="C1125" s="247" t="s">
        <v>4927</v>
      </c>
      <c r="D1125" s="246" t="s">
        <v>4843</v>
      </c>
      <c r="E1125" s="201" t="s">
        <v>1726</v>
      </c>
      <c r="F1125" s="248">
        <f t="shared" si="17"/>
        <v>2008</v>
      </c>
      <c r="G1125" s="248" t="s">
        <v>181</v>
      </c>
      <c r="H1125" s="248" t="s">
        <v>2180</v>
      </c>
    </row>
    <row r="1126" spans="1:8" ht="14.45" x14ac:dyDescent="0.3">
      <c r="A1126" s="246" t="s">
        <v>2180</v>
      </c>
      <c r="B1126" s="246">
        <v>2008</v>
      </c>
      <c r="C1126" s="247" t="s">
        <v>4928</v>
      </c>
      <c r="D1126" s="246" t="s">
        <v>4843</v>
      </c>
      <c r="E1126" s="201" t="s">
        <v>1726</v>
      </c>
      <c r="F1126" s="248">
        <f t="shared" si="17"/>
        <v>2008</v>
      </c>
      <c r="G1126" s="248" t="s">
        <v>181</v>
      </c>
      <c r="H1126" s="248" t="s">
        <v>2180</v>
      </c>
    </row>
    <row r="1127" spans="1:8" ht="14.45" x14ac:dyDescent="0.3">
      <c r="A1127" s="246" t="s">
        <v>2180</v>
      </c>
      <c r="B1127" s="246">
        <v>2008</v>
      </c>
      <c r="C1127" s="247" t="s">
        <v>4929</v>
      </c>
      <c r="D1127" s="246" t="s">
        <v>4843</v>
      </c>
      <c r="E1127" s="201" t="s">
        <v>1726</v>
      </c>
      <c r="F1127" s="248">
        <f t="shared" si="17"/>
        <v>2008</v>
      </c>
      <c r="G1127" s="248" t="s">
        <v>181</v>
      </c>
      <c r="H1127" s="248" t="s">
        <v>2180</v>
      </c>
    </row>
    <row r="1128" spans="1:8" ht="14.45" x14ac:dyDescent="0.3">
      <c r="A1128" s="246" t="s">
        <v>2180</v>
      </c>
      <c r="B1128" s="246">
        <v>2008</v>
      </c>
      <c r="C1128" s="247" t="s">
        <v>4930</v>
      </c>
      <c r="D1128" s="246" t="s">
        <v>4843</v>
      </c>
      <c r="E1128" s="201" t="s">
        <v>1726</v>
      </c>
      <c r="F1128" s="248">
        <f t="shared" si="17"/>
        <v>2008</v>
      </c>
      <c r="G1128" s="248" t="s">
        <v>181</v>
      </c>
      <c r="H1128" s="248" t="s">
        <v>2180</v>
      </c>
    </row>
    <row r="1129" spans="1:8" ht="14.45" x14ac:dyDescent="0.3">
      <c r="A1129" s="246" t="s">
        <v>2180</v>
      </c>
      <c r="B1129" s="246">
        <v>2008</v>
      </c>
      <c r="C1129" s="247" t="s">
        <v>4931</v>
      </c>
      <c r="D1129" s="246" t="s">
        <v>4843</v>
      </c>
      <c r="E1129" s="201" t="s">
        <v>1726</v>
      </c>
      <c r="F1129" s="248">
        <f t="shared" si="17"/>
        <v>2008</v>
      </c>
      <c r="G1129" s="248" t="s">
        <v>181</v>
      </c>
      <c r="H1129" s="248" t="s">
        <v>2180</v>
      </c>
    </row>
    <row r="1130" spans="1:8" ht="14.45" x14ac:dyDescent="0.3">
      <c r="A1130" s="246" t="s">
        <v>2180</v>
      </c>
      <c r="B1130" s="246">
        <v>2008</v>
      </c>
      <c r="C1130" s="247" t="s">
        <v>4932</v>
      </c>
      <c r="D1130" s="246" t="s">
        <v>4843</v>
      </c>
      <c r="E1130" s="201" t="s">
        <v>1726</v>
      </c>
      <c r="F1130" s="248">
        <f t="shared" si="17"/>
        <v>2008</v>
      </c>
      <c r="G1130" s="248" t="s">
        <v>181</v>
      </c>
      <c r="H1130" s="248" t="s">
        <v>2180</v>
      </c>
    </row>
    <row r="1131" spans="1:8" ht="14.45" x14ac:dyDescent="0.3">
      <c r="A1131" s="246" t="s">
        <v>2180</v>
      </c>
      <c r="B1131" s="246">
        <v>2008</v>
      </c>
      <c r="C1131" s="247" t="s">
        <v>4933</v>
      </c>
      <c r="D1131" s="246" t="s">
        <v>4843</v>
      </c>
      <c r="E1131" s="201" t="s">
        <v>1726</v>
      </c>
      <c r="F1131" s="248">
        <f t="shared" si="17"/>
        <v>2008</v>
      </c>
      <c r="G1131" s="248" t="s">
        <v>181</v>
      </c>
      <c r="H1131" s="248" t="s">
        <v>2180</v>
      </c>
    </row>
    <row r="1132" spans="1:8" ht="14.45" x14ac:dyDescent="0.3">
      <c r="A1132" s="246" t="s">
        <v>2180</v>
      </c>
      <c r="B1132" s="246">
        <v>2008</v>
      </c>
      <c r="C1132" s="247" t="s">
        <v>4934</v>
      </c>
      <c r="D1132" s="246" t="s">
        <v>4843</v>
      </c>
      <c r="E1132" s="201" t="s">
        <v>1726</v>
      </c>
      <c r="F1132" s="248">
        <f t="shared" si="17"/>
        <v>2008</v>
      </c>
      <c r="G1132" s="248" t="s">
        <v>181</v>
      </c>
      <c r="H1132" s="248" t="s">
        <v>2180</v>
      </c>
    </row>
    <row r="1133" spans="1:8" ht="14.45" x14ac:dyDescent="0.3">
      <c r="A1133" s="246" t="s">
        <v>2180</v>
      </c>
      <c r="B1133" s="246">
        <v>2009</v>
      </c>
      <c r="C1133" s="247" t="s">
        <v>4935</v>
      </c>
      <c r="D1133" s="246" t="s">
        <v>4843</v>
      </c>
      <c r="E1133" s="201" t="s">
        <v>1726</v>
      </c>
      <c r="F1133" s="248">
        <f t="shared" si="17"/>
        <v>2009</v>
      </c>
      <c r="G1133" s="248" t="s">
        <v>181</v>
      </c>
      <c r="H1133" s="248" t="s">
        <v>2180</v>
      </c>
    </row>
    <row r="1134" spans="1:8" ht="14.45" x14ac:dyDescent="0.3">
      <c r="A1134" s="246" t="s">
        <v>2180</v>
      </c>
      <c r="B1134" s="246">
        <v>2009</v>
      </c>
      <c r="C1134" s="247" t="s">
        <v>4936</v>
      </c>
      <c r="D1134" s="246" t="s">
        <v>4843</v>
      </c>
      <c r="E1134" s="201" t="s">
        <v>1726</v>
      </c>
      <c r="F1134" s="248">
        <f t="shared" si="17"/>
        <v>2009</v>
      </c>
      <c r="G1134" s="248" t="s">
        <v>181</v>
      </c>
      <c r="H1134" s="248" t="s">
        <v>2180</v>
      </c>
    </row>
    <row r="1135" spans="1:8" ht="14.45" x14ac:dyDescent="0.3">
      <c r="A1135" s="246" t="s">
        <v>2180</v>
      </c>
      <c r="B1135" s="246">
        <v>2009</v>
      </c>
      <c r="C1135" s="247" t="s">
        <v>4937</v>
      </c>
      <c r="D1135" s="246" t="s">
        <v>4843</v>
      </c>
      <c r="E1135" s="201" t="s">
        <v>1726</v>
      </c>
      <c r="F1135" s="248">
        <f t="shared" si="17"/>
        <v>2009</v>
      </c>
      <c r="G1135" s="248" t="s">
        <v>181</v>
      </c>
      <c r="H1135" s="248" t="s">
        <v>2180</v>
      </c>
    </row>
    <row r="1136" spans="1:8" ht="14.45" x14ac:dyDescent="0.3">
      <c r="A1136" s="246" t="s">
        <v>2180</v>
      </c>
      <c r="B1136" s="246">
        <v>2009</v>
      </c>
      <c r="C1136" s="247" t="s">
        <v>4938</v>
      </c>
      <c r="D1136" s="246" t="s">
        <v>4843</v>
      </c>
      <c r="E1136" s="201" t="s">
        <v>1726</v>
      </c>
      <c r="F1136" s="248">
        <f t="shared" si="17"/>
        <v>2009</v>
      </c>
      <c r="G1136" s="248" t="s">
        <v>181</v>
      </c>
      <c r="H1136" s="248" t="s">
        <v>2180</v>
      </c>
    </row>
    <row r="1137" spans="1:8" ht="14.45" x14ac:dyDescent="0.3">
      <c r="A1137" s="246" t="s">
        <v>2180</v>
      </c>
      <c r="B1137" s="246">
        <v>2009</v>
      </c>
      <c r="C1137" s="247" t="s">
        <v>4939</v>
      </c>
      <c r="D1137" s="246" t="s">
        <v>4843</v>
      </c>
      <c r="E1137" s="201" t="s">
        <v>1726</v>
      </c>
      <c r="F1137" s="248">
        <f t="shared" si="17"/>
        <v>2009</v>
      </c>
      <c r="G1137" s="248" t="s">
        <v>181</v>
      </c>
      <c r="H1137" s="248" t="s">
        <v>2180</v>
      </c>
    </row>
    <row r="1138" spans="1:8" ht="14.45" x14ac:dyDescent="0.3">
      <c r="A1138" s="246" t="s">
        <v>2180</v>
      </c>
      <c r="B1138" s="246">
        <v>2009</v>
      </c>
      <c r="C1138" s="247" t="s">
        <v>4940</v>
      </c>
      <c r="D1138" s="246" t="s">
        <v>4843</v>
      </c>
      <c r="E1138" s="201" t="s">
        <v>1726</v>
      </c>
      <c r="F1138" s="248">
        <f t="shared" si="17"/>
        <v>2009</v>
      </c>
      <c r="G1138" s="248" t="s">
        <v>181</v>
      </c>
      <c r="H1138" s="248" t="s">
        <v>2180</v>
      </c>
    </row>
    <row r="1139" spans="1:8" ht="14.45" x14ac:dyDescent="0.3">
      <c r="A1139" s="246" t="s">
        <v>2180</v>
      </c>
      <c r="B1139" s="246">
        <v>2009</v>
      </c>
      <c r="C1139" s="247" t="s">
        <v>4941</v>
      </c>
      <c r="D1139" s="246" t="s">
        <v>4843</v>
      </c>
      <c r="E1139" s="201" t="s">
        <v>1726</v>
      </c>
      <c r="F1139" s="248">
        <f t="shared" si="17"/>
        <v>2009</v>
      </c>
      <c r="G1139" s="248" t="s">
        <v>181</v>
      </c>
      <c r="H1139" s="248" t="s">
        <v>2180</v>
      </c>
    </row>
    <row r="1140" spans="1:8" ht="14.45" x14ac:dyDescent="0.3">
      <c r="A1140" s="246" t="s">
        <v>2180</v>
      </c>
      <c r="B1140" s="246">
        <v>2009</v>
      </c>
      <c r="C1140" s="247" t="s">
        <v>4942</v>
      </c>
      <c r="D1140" s="246" t="s">
        <v>4843</v>
      </c>
      <c r="E1140" s="201" t="s">
        <v>1726</v>
      </c>
      <c r="F1140" s="248">
        <f t="shared" si="17"/>
        <v>2009</v>
      </c>
      <c r="G1140" s="248" t="s">
        <v>181</v>
      </c>
      <c r="H1140" s="248" t="s">
        <v>2180</v>
      </c>
    </row>
    <row r="1141" spans="1:8" ht="14.45" x14ac:dyDescent="0.3">
      <c r="A1141" s="246" t="s">
        <v>2180</v>
      </c>
      <c r="B1141" s="246">
        <v>2009</v>
      </c>
      <c r="C1141" s="247" t="s">
        <v>4943</v>
      </c>
      <c r="D1141" s="246" t="s">
        <v>4843</v>
      </c>
      <c r="E1141" s="201" t="s">
        <v>1726</v>
      </c>
      <c r="F1141" s="248">
        <f t="shared" si="17"/>
        <v>2009</v>
      </c>
      <c r="G1141" s="248" t="s">
        <v>181</v>
      </c>
      <c r="H1141" s="248" t="s">
        <v>2180</v>
      </c>
    </row>
    <row r="1142" spans="1:8" ht="14.45" x14ac:dyDescent="0.3">
      <c r="A1142" s="246" t="s">
        <v>2180</v>
      </c>
      <c r="B1142" s="246">
        <v>2009</v>
      </c>
      <c r="C1142" s="247" t="s">
        <v>4944</v>
      </c>
      <c r="D1142" s="246" t="s">
        <v>4843</v>
      </c>
      <c r="E1142" s="201" t="s">
        <v>1726</v>
      </c>
      <c r="F1142" s="248">
        <f t="shared" si="17"/>
        <v>2009</v>
      </c>
      <c r="G1142" s="248" t="s">
        <v>181</v>
      </c>
      <c r="H1142" s="248" t="s">
        <v>2180</v>
      </c>
    </row>
    <row r="1143" spans="1:8" ht="14.45" x14ac:dyDescent="0.3">
      <c r="A1143" s="246" t="s">
        <v>2180</v>
      </c>
      <c r="B1143" s="246">
        <v>2009</v>
      </c>
      <c r="C1143" s="247" t="s">
        <v>4945</v>
      </c>
      <c r="D1143" s="246" t="s">
        <v>4843</v>
      </c>
      <c r="E1143" s="201" t="s">
        <v>1726</v>
      </c>
      <c r="F1143" s="248">
        <f t="shared" si="17"/>
        <v>2009</v>
      </c>
      <c r="G1143" s="248" t="s">
        <v>181</v>
      </c>
      <c r="H1143" s="248" t="s">
        <v>2180</v>
      </c>
    </row>
    <row r="1144" spans="1:8" ht="14.45" x14ac:dyDescent="0.3">
      <c r="A1144" s="246" t="s">
        <v>2180</v>
      </c>
      <c r="B1144" s="246">
        <v>2009</v>
      </c>
      <c r="C1144" s="247" t="s">
        <v>4946</v>
      </c>
      <c r="D1144" s="246" t="s">
        <v>4843</v>
      </c>
      <c r="E1144" s="201" t="s">
        <v>1726</v>
      </c>
      <c r="F1144" s="248">
        <f t="shared" si="17"/>
        <v>2009</v>
      </c>
      <c r="G1144" s="248" t="s">
        <v>181</v>
      </c>
      <c r="H1144" s="248" t="s">
        <v>2180</v>
      </c>
    </row>
    <row r="1145" spans="1:8" ht="14.45" x14ac:dyDescent="0.3">
      <c r="A1145" s="246" t="s">
        <v>2180</v>
      </c>
      <c r="B1145" s="246">
        <v>2009</v>
      </c>
      <c r="C1145" s="247" t="s">
        <v>4947</v>
      </c>
      <c r="D1145" s="246" t="s">
        <v>4843</v>
      </c>
      <c r="E1145" s="201" t="s">
        <v>1726</v>
      </c>
      <c r="F1145" s="248">
        <f t="shared" si="17"/>
        <v>2009</v>
      </c>
      <c r="G1145" s="248" t="s">
        <v>181</v>
      </c>
      <c r="H1145" s="248" t="s">
        <v>2180</v>
      </c>
    </row>
    <row r="1146" spans="1:8" ht="14.45" x14ac:dyDescent="0.3">
      <c r="A1146" s="246" t="s">
        <v>2180</v>
      </c>
      <c r="B1146" s="246">
        <v>2009</v>
      </c>
      <c r="C1146" s="247" t="s">
        <v>4948</v>
      </c>
      <c r="D1146" s="246" t="s">
        <v>4843</v>
      </c>
      <c r="E1146" s="201" t="s">
        <v>1726</v>
      </c>
      <c r="F1146" s="248">
        <f t="shared" si="17"/>
        <v>2009</v>
      </c>
      <c r="G1146" s="248" t="s">
        <v>181</v>
      </c>
      <c r="H1146" s="248" t="s">
        <v>2180</v>
      </c>
    </row>
    <row r="1147" spans="1:8" ht="14.45" x14ac:dyDescent="0.3">
      <c r="A1147" s="246" t="s">
        <v>2180</v>
      </c>
      <c r="B1147" s="246">
        <v>2009</v>
      </c>
      <c r="C1147" s="247" t="s">
        <v>5371</v>
      </c>
      <c r="D1147" s="246" t="s">
        <v>4843</v>
      </c>
      <c r="E1147" s="201" t="s">
        <v>1726</v>
      </c>
      <c r="F1147" s="248">
        <f t="shared" si="17"/>
        <v>2009</v>
      </c>
      <c r="G1147" s="248" t="s">
        <v>181</v>
      </c>
      <c r="H1147" s="248" t="s">
        <v>2180</v>
      </c>
    </row>
    <row r="1148" spans="1:8" ht="14.45" x14ac:dyDescent="0.3">
      <c r="A1148" s="246" t="s">
        <v>2180</v>
      </c>
      <c r="B1148" s="246">
        <v>2010</v>
      </c>
      <c r="C1148" s="247" t="s">
        <v>5372</v>
      </c>
      <c r="D1148" s="246" t="s">
        <v>4843</v>
      </c>
      <c r="E1148" s="201" t="s">
        <v>1726</v>
      </c>
      <c r="F1148" s="248">
        <f t="shared" si="17"/>
        <v>2010</v>
      </c>
      <c r="G1148" s="248" t="s">
        <v>181</v>
      </c>
      <c r="H1148" s="248" t="s">
        <v>2180</v>
      </c>
    </row>
    <row r="1149" spans="1:8" ht="14.45" x14ac:dyDescent="0.3">
      <c r="A1149" s="246" t="s">
        <v>2180</v>
      </c>
      <c r="B1149" s="246">
        <v>2010</v>
      </c>
      <c r="C1149" s="247" t="s">
        <v>5373</v>
      </c>
      <c r="D1149" s="246" t="s">
        <v>4843</v>
      </c>
      <c r="E1149" s="201" t="s">
        <v>1726</v>
      </c>
      <c r="F1149" s="248">
        <f t="shared" si="17"/>
        <v>2010</v>
      </c>
      <c r="G1149" s="248" t="s">
        <v>181</v>
      </c>
      <c r="H1149" s="248" t="s">
        <v>2180</v>
      </c>
    </row>
    <row r="1150" spans="1:8" ht="14.45" x14ac:dyDescent="0.3">
      <c r="A1150" s="246" t="s">
        <v>2180</v>
      </c>
      <c r="B1150" s="246">
        <v>2010</v>
      </c>
      <c r="C1150" s="247" t="s">
        <v>5374</v>
      </c>
      <c r="D1150" s="246" t="s">
        <v>4843</v>
      </c>
      <c r="E1150" s="201" t="s">
        <v>1726</v>
      </c>
      <c r="F1150" s="248">
        <f t="shared" si="17"/>
        <v>2010</v>
      </c>
      <c r="G1150" s="248" t="s">
        <v>181</v>
      </c>
      <c r="H1150" s="248" t="s">
        <v>2180</v>
      </c>
    </row>
    <row r="1151" spans="1:8" ht="14.45" x14ac:dyDescent="0.3">
      <c r="A1151" s="246" t="s">
        <v>2180</v>
      </c>
      <c r="B1151" s="246">
        <v>2010</v>
      </c>
      <c r="C1151" s="247" t="s">
        <v>5375</v>
      </c>
      <c r="D1151" s="246" t="s">
        <v>4843</v>
      </c>
      <c r="E1151" s="201" t="s">
        <v>1726</v>
      </c>
      <c r="F1151" s="248">
        <f t="shared" si="17"/>
        <v>2010</v>
      </c>
      <c r="G1151" s="248" t="s">
        <v>181</v>
      </c>
      <c r="H1151" s="248" t="s">
        <v>2180</v>
      </c>
    </row>
    <row r="1152" spans="1:8" ht="14.45" x14ac:dyDescent="0.3">
      <c r="A1152" s="246" t="s">
        <v>2180</v>
      </c>
      <c r="B1152" s="246">
        <v>2010</v>
      </c>
      <c r="C1152" s="250" t="s">
        <v>5376</v>
      </c>
      <c r="D1152" s="246" t="s">
        <v>4843</v>
      </c>
      <c r="E1152" s="201" t="s">
        <v>1726</v>
      </c>
      <c r="F1152" s="248">
        <f t="shared" si="17"/>
        <v>2010</v>
      </c>
      <c r="G1152" s="248" t="s">
        <v>181</v>
      </c>
      <c r="H1152" s="248" t="s">
        <v>2180</v>
      </c>
    </row>
    <row r="1153" spans="1:8" ht="14.45" x14ac:dyDescent="0.3">
      <c r="A1153" s="246" t="s">
        <v>2180</v>
      </c>
      <c r="B1153" s="246">
        <v>2010</v>
      </c>
      <c r="C1153" s="250" t="s">
        <v>5377</v>
      </c>
      <c r="D1153" s="246" t="s">
        <v>4843</v>
      </c>
      <c r="E1153" s="201" t="s">
        <v>1726</v>
      </c>
      <c r="F1153" s="248">
        <f t="shared" si="17"/>
        <v>2010</v>
      </c>
      <c r="G1153" s="248" t="s">
        <v>181</v>
      </c>
      <c r="H1153" s="248" t="s">
        <v>2180</v>
      </c>
    </row>
    <row r="1154" spans="1:8" ht="14.45" x14ac:dyDescent="0.3">
      <c r="A1154" s="246" t="s">
        <v>2180</v>
      </c>
      <c r="B1154" s="246">
        <v>2010</v>
      </c>
      <c r="C1154" s="247" t="s">
        <v>5378</v>
      </c>
      <c r="D1154" s="246" t="s">
        <v>4843</v>
      </c>
      <c r="E1154" s="201" t="s">
        <v>1726</v>
      </c>
      <c r="F1154" s="248">
        <f t="shared" si="17"/>
        <v>2010</v>
      </c>
      <c r="G1154" s="248" t="s">
        <v>181</v>
      </c>
      <c r="H1154" s="248" t="s">
        <v>2180</v>
      </c>
    </row>
    <row r="1155" spans="1:8" ht="14.45" x14ac:dyDescent="0.3">
      <c r="A1155" s="246" t="s">
        <v>2180</v>
      </c>
      <c r="B1155" s="246">
        <v>2011</v>
      </c>
      <c r="C1155" s="250" t="s">
        <v>5379</v>
      </c>
      <c r="D1155" s="246" t="s">
        <v>4843</v>
      </c>
      <c r="E1155" s="201" t="s">
        <v>1726</v>
      </c>
      <c r="F1155" s="248">
        <f t="shared" si="17"/>
        <v>2011</v>
      </c>
      <c r="G1155" s="248" t="s">
        <v>181</v>
      </c>
      <c r="H1155" s="248" t="s">
        <v>2180</v>
      </c>
    </row>
    <row r="1156" spans="1:8" ht="14.45" x14ac:dyDescent="0.3">
      <c r="A1156" s="246" t="s">
        <v>2180</v>
      </c>
      <c r="B1156" s="246">
        <v>2011</v>
      </c>
      <c r="C1156" s="250" t="s">
        <v>5380</v>
      </c>
      <c r="D1156" s="246" t="s">
        <v>4843</v>
      </c>
      <c r="E1156" s="201" t="s">
        <v>1726</v>
      </c>
      <c r="F1156" s="248">
        <f t="shared" si="17"/>
        <v>2011</v>
      </c>
      <c r="G1156" s="248" t="s">
        <v>181</v>
      </c>
      <c r="H1156" s="248" t="s">
        <v>2180</v>
      </c>
    </row>
    <row r="1157" spans="1:8" ht="14.45" x14ac:dyDescent="0.3">
      <c r="A1157" s="246" t="s">
        <v>2180</v>
      </c>
      <c r="B1157" s="246">
        <v>2011</v>
      </c>
      <c r="C1157" s="250" t="s">
        <v>5381</v>
      </c>
      <c r="D1157" s="246" t="s">
        <v>4843</v>
      </c>
      <c r="E1157" s="201" t="s">
        <v>1726</v>
      </c>
      <c r="F1157" s="248">
        <f t="shared" si="17"/>
        <v>2011</v>
      </c>
      <c r="G1157" s="248" t="s">
        <v>181</v>
      </c>
      <c r="H1157" s="248" t="s">
        <v>2180</v>
      </c>
    </row>
    <row r="1158" spans="1:8" ht="14.45" x14ac:dyDescent="0.3">
      <c r="A1158" s="246" t="s">
        <v>2180</v>
      </c>
      <c r="B1158" s="246">
        <v>2011</v>
      </c>
      <c r="C1158" s="250" t="s">
        <v>5382</v>
      </c>
      <c r="D1158" s="246" t="s">
        <v>4843</v>
      </c>
      <c r="E1158" s="201" t="s">
        <v>1726</v>
      </c>
      <c r="F1158" s="248">
        <f t="shared" si="17"/>
        <v>2011</v>
      </c>
      <c r="G1158" s="248" t="s">
        <v>181</v>
      </c>
      <c r="H1158" s="248" t="s">
        <v>2180</v>
      </c>
    </row>
    <row r="1159" spans="1:8" ht="14.45" x14ac:dyDescent="0.3">
      <c r="A1159" s="246" t="s">
        <v>2180</v>
      </c>
      <c r="B1159" s="246">
        <v>2011</v>
      </c>
      <c r="C1159" s="250" t="s">
        <v>5383</v>
      </c>
      <c r="D1159" s="246" t="s">
        <v>4843</v>
      </c>
      <c r="E1159" s="201" t="s">
        <v>1726</v>
      </c>
      <c r="F1159" s="248">
        <f t="shared" si="17"/>
        <v>2011</v>
      </c>
      <c r="G1159" s="248" t="s">
        <v>181</v>
      </c>
      <c r="H1159" s="248" t="s">
        <v>2180</v>
      </c>
    </row>
    <row r="1160" spans="1:8" ht="14.45" x14ac:dyDescent="0.3">
      <c r="A1160" s="246" t="s">
        <v>2180</v>
      </c>
      <c r="B1160" s="246">
        <v>2011</v>
      </c>
      <c r="C1160" s="250" t="s">
        <v>5384</v>
      </c>
      <c r="D1160" s="246" t="s">
        <v>4843</v>
      </c>
      <c r="E1160" s="201" t="s">
        <v>1726</v>
      </c>
      <c r="F1160" s="248">
        <f t="shared" ref="F1160:F1223" si="18">+B1160</f>
        <v>2011</v>
      </c>
      <c r="G1160" s="248" t="s">
        <v>181</v>
      </c>
      <c r="H1160" s="248" t="s">
        <v>2180</v>
      </c>
    </row>
    <row r="1161" spans="1:8" ht="13.15" x14ac:dyDescent="0.25">
      <c r="A1161" s="127" t="s">
        <v>2180</v>
      </c>
      <c r="B1161" s="127">
        <v>2012</v>
      </c>
      <c r="C1161" s="75">
        <v>180864</v>
      </c>
      <c r="D1161" s="75">
        <v>5000</v>
      </c>
      <c r="E1161" s="201" t="s">
        <v>1726</v>
      </c>
      <c r="F1161" s="248">
        <f t="shared" si="18"/>
        <v>2012</v>
      </c>
      <c r="G1161" s="248" t="s">
        <v>181</v>
      </c>
      <c r="H1161" s="248" t="s">
        <v>2180</v>
      </c>
    </row>
    <row r="1162" spans="1:8" ht="13.15" x14ac:dyDescent="0.25">
      <c r="A1162" s="127" t="s">
        <v>2180</v>
      </c>
      <c r="B1162" s="127">
        <v>2012</v>
      </c>
      <c r="C1162" s="75">
        <v>180865</v>
      </c>
      <c r="D1162" s="75">
        <v>5000</v>
      </c>
      <c r="E1162" s="201" t="s">
        <v>1726</v>
      </c>
      <c r="F1162" s="248">
        <f t="shared" si="18"/>
        <v>2012</v>
      </c>
      <c r="G1162" s="248" t="s">
        <v>181</v>
      </c>
      <c r="H1162" s="248" t="s">
        <v>2180</v>
      </c>
    </row>
    <row r="1163" spans="1:8" ht="13.15" x14ac:dyDescent="0.25">
      <c r="A1163" s="127" t="s">
        <v>2180</v>
      </c>
      <c r="B1163" s="127">
        <v>2012</v>
      </c>
      <c r="C1163" s="75">
        <v>181687</v>
      </c>
      <c r="D1163" s="75">
        <v>5000</v>
      </c>
      <c r="E1163" s="201" t="s">
        <v>1726</v>
      </c>
      <c r="F1163" s="248">
        <f t="shared" si="18"/>
        <v>2012</v>
      </c>
      <c r="G1163" s="248" t="s">
        <v>181</v>
      </c>
      <c r="H1163" s="248" t="s">
        <v>2180</v>
      </c>
    </row>
    <row r="1164" spans="1:8" ht="13.15" x14ac:dyDescent="0.25">
      <c r="A1164" s="127" t="s">
        <v>2180</v>
      </c>
      <c r="B1164" s="127">
        <v>2012</v>
      </c>
      <c r="C1164" s="75">
        <v>183175</v>
      </c>
      <c r="D1164" s="75">
        <v>5000</v>
      </c>
      <c r="E1164" s="201" t="s">
        <v>1726</v>
      </c>
      <c r="F1164" s="248">
        <f t="shared" si="18"/>
        <v>2012</v>
      </c>
      <c r="G1164" s="248" t="s">
        <v>181</v>
      </c>
      <c r="H1164" s="248" t="s">
        <v>2180</v>
      </c>
    </row>
    <row r="1165" spans="1:8" ht="13.15" x14ac:dyDescent="0.25">
      <c r="A1165" s="127" t="s">
        <v>2180</v>
      </c>
      <c r="B1165" s="127">
        <v>2012</v>
      </c>
      <c r="C1165" s="75">
        <v>183176</v>
      </c>
      <c r="D1165" s="75">
        <v>5000</v>
      </c>
      <c r="E1165" s="201" t="s">
        <v>1726</v>
      </c>
      <c r="F1165" s="248">
        <f t="shared" si="18"/>
        <v>2012</v>
      </c>
      <c r="G1165" s="248" t="s">
        <v>181</v>
      </c>
      <c r="H1165" s="248" t="s">
        <v>2180</v>
      </c>
    </row>
    <row r="1166" spans="1:8" ht="14.45" x14ac:dyDescent="0.3">
      <c r="A1166" s="246" t="s">
        <v>5028</v>
      </c>
      <c r="B1166" s="246">
        <v>1984</v>
      </c>
      <c r="C1166" s="247" t="s">
        <v>373</v>
      </c>
      <c r="D1166" s="246" t="s">
        <v>4843</v>
      </c>
      <c r="E1166" s="201" t="s">
        <v>1726</v>
      </c>
      <c r="F1166" s="248">
        <f t="shared" si="18"/>
        <v>1984</v>
      </c>
      <c r="G1166" s="248" t="s">
        <v>181</v>
      </c>
      <c r="H1166" s="248" t="s">
        <v>5028</v>
      </c>
    </row>
    <row r="1167" spans="1:8" ht="14.45" x14ac:dyDescent="0.3">
      <c r="A1167" s="246" t="s">
        <v>5028</v>
      </c>
      <c r="B1167" s="246">
        <v>1985</v>
      </c>
      <c r="C1167" s="247" t="s">
        <v>372</v>
      </c>
      <c r="D1167" s="246" t="s">
        <v>4843</v>
      </c>
      <c r="E1167" s="201" t="s">
        <v>1726</v>
      </c>
      <c r="F1167" s="248">
        <f t="shared" si="18"/>
        <v>1985</v>
      </c>
      <c r="G1167" s="248" t="s">
        <v>181</v>
      </c>
      <c r="H1167" s="248" t="s">
        <v>5028</v>
      </c>
    </row>
    <row r="1168" spans="1:8" ht="14.45" x14ac:dyDescent="0.3">
      <c r="A1168" s="246" t="s">
        <v>5028</v>
      </c>
      <c r="B1168" s="246">
        <v>1987</v>
      </c>
      <c r="C1168" s="247" t="s">
        <v>370</v>
      </c>
      <c r="D1168" s="246" t="s">
        <v>4843</v>
      </c>
      <c r="E1168" s="201" t="s">
        <v>1726</v>
      </c>
      <c r="F1168" s="248">
        <f t="shared" si="18"/>
        <v>1987</v>
      </c>
      <c r="G1168" s="248" t="s">
        <v>181</v>
      </c>
      <c r="H1168" s="248" t="s">
        <v>5028</v>
      </c>
    </row>
    <row r="1169" spans="1:8" ht="14.45" x14ac:dyDescent="0.3">
      <c r="A1169" s="246" t="s">
        <v>5028</v>
      </c>
      <c r="B1169" s="246">
        <v>1987</v>
      </c>
      <c r="C1169" s="247" t="s">
        <v>371</v>
      </c>
      <c r="D1169" s="246" t="s">
        <v>4843</v>
      </c>
      <c r="E1169" s="201" t="s">
        <v>1726</v>
      </c>
      <c r="F1169" s="248">
        <f t="shared" si="18"/>
        <v>1987</v>
      </c>
      <c r="G1169" s="248" t="s">
        <v>181</v>
      </c>
      <c r="H1169" s="248" t="s">
        <v>5028</v>
      </c>
    </row>
    <row r="1170" spans="1:8" ht="14.45" x14ac:dyDescent="0.3">
      <c r="A1170" s="246" t="s">
        <v>5028</v>
      </c>
      <c r="B1170" s="246">
        <v>1989</v>
      </c>
      <c r="C1170" s="247" t="s">
        <v>367</v>
      </c>
      <c r="D1170" s="246" t="s">
        <v>4843</v>
      </c>
      <c r="E1170" s="201" t="s">
        <v>1726</v>
      </c>
      <c r="F1170" s="248">
        <f t="shared" si="18"/>
        <v>1989</v>
      </c>
      <c r="G1170" s="248" t="s">
        <v>181</v>
      </c>
      <c r="H1170" s="248" t="s">
        <v>5028</v>
      </c>
    </row>
    <row r="1171" spans="1:8" ht="14.45" x14ac:dyDescent="0.3">
      <c r="A1171" s="246" t="s">
        <v>5028</v>
      </c>
      <c r="B1171" s="246">
        <v>1989</v>
      </c>
      <c r="C1171" s="247" t="s">
        <v>368</v>
      </c>
      <c r="D1171" s="246" t="s">
        <v>4843</v>
      </c>
      <c r="E1171" s="201" t="s">
        <v>1726</v>
      </c>
      <c r="F1171" s="248">
        <f t="shared" si="18"/>
        <v>1989</v>
      </c>
      <c r="G1171" s="248" t="s">
        <v>181</v>
      </c>
      <c r="H1171" s="248" t="s">
        <v>5028</v>
      </c>
    </row>
    <row r="1172" spans="1:8" ht="14.45" x14ac:dyDescent="0.3">
      <c r="A1172" s="246" t="s">
        <v>5028</v>
      </c>
      <c r="B1172" s="246">
        <v>1989</v>
      </c>
      <c r="C1172" s="247" t="s">
        <v>369</v>
      </c>
      <c r="D1172" s="246" t="s">
        <v>4843</v>
      </c>
      <c r="E1172" s="201" t="s">
        <v>1726</v>
      </c>
      <c r="F1172" s="248">
        <f t="shared" si="18"/>
        <v>1989</v>
      </c>
      <c r="G1172" s="248" t="s">
        <v>181</v>
      </c>
      <c r="H1172" s="248" t="s">
        <v>5028</v>
      </c>
    </row>
    <row r="1173" spans="1:8" ht="14.45" x14ac:dyDescent="0.3">
      <c r="A1173" s="246" t="s">
        <v>5028</v>
      </c>
      <c r="B1173" s="246">
        <v>1996</v>
      </c>
      <c r="C1173" s="247" t="s">
        <v>366</v>
      </c>
      <c r="D1173" s="246" t="s">
        <v>4843</v>
      </c>
      <c r="E1173" s="201" t="s">
        <v>1726</v>
      </c>
      <c r="F1173" s="248">
        <f t="shared" si="18"/>
        <v>1996</v>
      </c>
      <c r="G1173" s="248" t="s">
        <v>181</v>
      </c>
      <c r="H1173" s="248" t="s">
        <v>5028</v>
      </c>
    </row>
    <row r="1174" spans="1:8" ht="14.45" x14ac:dyDescent="0.3">
      <c r="A1174" s="246" t="s">
        <v>5028</v>
      </c>
      <c r="B1174" s="246">
        <v>1999</v>
      </c>
      <c r="C1174" s="247" t="s">
        <v>5385</v>
      </c>
      <c r="D1174" s="246" t="s">
        <v>4843</v>
      </c>
      <c r="E1174" s="201" t="s">
        <v>1726</v>
      </c>
      <c r="F1174" s="248">
        <f t="shared" si="18"/>
        <v>1999</v>
      </c>
      <c r="G1174" s="248" t="s">
        <v>181</v>
      </c>
      <c r="H1174" s="248" t="s">
        <v>5028</v>
      </c>
    </row>
    <row r="1175" spans="1:8" ht="14.45" x14ac:dyDescent="0.3">
      <c r="A1175" s="246" t="s">
        <v>5028</v>
      </c>
      <c r="B1175" s="246">
        <v>2000</v>
      </c>
      <c r="C1175" s="247" t="s">
        <v>3130</v>
      </c>
      <c r="D1175" s="246" t="s">
        <v>4843</v>
      </c>
      <c r="E1175" s="201" t="s">
        <v>1726</v>
      </c>
      <c r="F1175" s="248">
        <f t="shared" si="18"/>
        <v>2000</v>
      </c>
      <c r="G1175" s="248" t="s">
        <v>181</v>
      </c>
      <c r="H1175" s="248" t="s">
        <v>5028</v>
      </c>
    </row>
    <row r="1176" spans="1:8" ht="14.45" x14ac:dyDescent="0.3">
      <c r="A1176" s="246" t="s">
        <v>5028</v>
      </c>
      <c r="B1176" s="246">
        <v>2001</v>
      </c>
      <c r="C1176" s="247" t="s">
        <v>3128</v>
      </c>
      <c r="D1176" s="246" t="s">
        <v>4843</v>
      </c>
      <c r="E1176" s="201" t="s">
        <v>1726</v>
      </c>
      <c r="F1176" s="248">
        <f t="shared" si="18"/>
        <v>2001</v>
      </c>
      <c r="G1176" s="248" t="s">
        <v>181</v>
      </c>
      <c r="H1176" s="248" t="s">
        <v>5028</v>
      </c>
    </row>
    <row r="1177" spans="1:8" ht="14.45" x14ac:dyDescent="0.3">
      <c r="A1177" s="246" t="s">
        <v>5028</v>
      </c>
      <c r="B1177" s="246">
        <v>2001</v>
      </c>
      <c r="C1177" s="247" t="s">
        <v>3129</v>
      </c>
      <c r="D1177" s="246" t="s">
        <v>4843</v>
      </c>
      <c r="E1177" s="201" t="s">
        <v>1726</v>
      </c>
      <c r="F1177" s="248">
        <f t="shared" si="18"/>
        <v>2001</v>
      </c>
      <c r="G1177" s="248" t="s">
        <v>181</v>
      </c>
      <c r="H1177" s="248" t="s">
        <v>5028</v>
      </c>
    </row>
    <row r="1178" spans="1:8" ht="14.45" x14ac:dyDescent="0.3">
      <c r="A1178" s="246" t="s">
        <v>5028</v>
      </c>
      <c r="B1178" s="246">
        <v>2002</v>
      </c>
      <c r="C1178" s="247" t="s">
        <v>3126</v>
      </c>
      <c r="D1178" s="246" t="s">
        <v>4843</v>
      </c>
      <c r="E1178" s="201" t="s">
        <v>1726</v>
      </c>
      <c r="F1178" s="248">
        <f t="shared" si="18"/>
        <v>2002</v>
      </c>
      <c r="G1178" s="248" t="s">
        <v>181</v>
      </c>
      <c r="H1178" s="248" t="s">
        <v>5028</v>
      </c>
    </row>
    <row r="1179" spans="1:8" ht="14.45" x14ac:dyDescent="0.3">
      <c r="A1179" s="246" t="s">
        <v>5028</v>
      </c>
      <c r="B1179" s="246">
        <v>2002</v>
      </c>
      <c r="C1179" s="247" t="s">
        <v>3127</v>
      </c>
      <c r="D1179" s="246" t="s">
        <v>4843</v>
      </c>
      <c r="E1179" s="201" t="s">
        <v>1726</v>
      </c>
      <c r="F1179" s="248">
        <f t="shared" si="18"/>
        <v>2002</v>
      </c>
      <c r="G1179" s="248" t="s">
        <v>181</v>
      </c>
      <c r="H1179" s="248" t="s">
        <v>5028</v>
      </c>
    </row>
    <row r="1180" spans="1:8" ht="14.45" x14ac:dyDescent="0.3">
      <c r="A1180" s="246" t="s">
        <v>5028</v>
      </c>
      <c r="B1180" s="246">
        <v>2003</v>
      </c>
      <c r="C1180" s="247" t="s">
        <v>3124</v>
      </c>
      <c r="D1180" s="246" t="s">
        <v>4843</v>
      </c>
      <c r="E1180" s="201" t="s">
        <v>1726</v>
      </c>
      <c r="F1180" s="248">
        <f t="shared" si="18"/>
        <v>2003</v>
      </c>
      <c r="G1180" s="248" t="s">
        <v>181</v>
      </c>
      <c r="H1180" s="248" t="s">
        <v>5028</v>
      </c>
    </row>
    <row r="1181" spans="1:8" ht="14.45" x14ac:dyDescent="0.3">
      <c r="A1181" s="246" t="s">
        <v>5028</v>
      </c>
      <c r="B1181" s="246">
        <v>2003</v>
      </c>
      <c r="C1181" s="247" t="s">
        <v>3125</v>
      </c>
      <c r="D1181" s="246" t="s">
        <v>4843</v>
      </c>
      <c r="E1181" s="201" t="s">
        <v>1726</v>
      </c>
      <c r="F1181" s="248">
        <f t="shared" si="18"/>
        <v>2003</v>
      </c>
      <c r="G1181" s="248" t="s">
        <v>181</v>
      </c>
      <c r="H1181" s="248" t="s">
        <v>5028</v>
      </c>
    </row>
    <row r="1182" spans="1:8" ht="14.45" x14ac:dyDescent="0.3">
      <c r="A1182" s="246" t="s">
        <v>5028</v>
      </c>
      <c r="B1182" s="246">
        <v>2004</v>
      </c>
      <c r="C1182" s="247" t="s">
        <v>3122</v>
      </c>
      <c r="D1182" s="246" t="s">
        <v>4843</v>
      </c>
      <c r="E1182" s="201" t="s">
        <v>1726</v>
      </c>
      <c r="F1182" s="248">
        <f t="shared" si="18"/>
        <v>2004</v>
      </c>
      <c r="G1182" s="248" t="s">
        <v>181</v>
      </c>
      <c r="H1182" s="248" t="s">
        <v>5028</v>
      </c>
    </row>
    <row r="1183" spans="1:8" ht="14.45" x14ac:dyDescent="0.3">
      <c r="A1183" s="246" t="s">
        <v>5028</v>
      </c>
      <c r="B1183" s="246">
        <v>2004</v>
      </c>
      <c r="C1183" s="247" t="s">
        <v>3123</v>
      </c>
      <c r="D1183" s="246" t="s">
        <v>4843</v>
      </c>
      <c r="E1183" s="201" t="s">
        <v>1726</v>
      </c>
      <c r="F1183" s="248">
        <f t="shared" si="18"/>
        <v>2004</v>
      </c>
      <c r="G1183" s="248" t="s">
        <v>181</v>
      </c>
      <c r="H1183" s="248" t="s">
        <v>5028</v>
      </c>
    </row>
    <row r="1184" spans="1:8" ht="14.45" x14ac:dyDescent="0.3">
      <c r="A1184" s="246" t="s">
        <v>5028</v>
      </c>
      <c r="B1184" s="246">
        <v>2004</v>
      </c>
      <c r="C1184" s="247" t="s">
        <v>5386</v>
      </c>
      <c r="D1184" s="246" t="s">
        <v>4843</v>
      </c>
      <c r="E1184" s="201" t="s">
        <v>1726</v>
      </c>
      <c r="F1184" s="248">
        <f t="shared" si="18"/>
        <v>2004</v>
      </c>
      <c r="G1184" s="248" t="s">
        <v>181</v>
      </c>
      <c r="H1184" s="248" t="s">
        <v>5028</v>
      </c>
    </row>
    <row r="1185" spans="1:8" ht="14.45" x14ac:dyDescent="0.3">
      <c r="A1185" s="246" t="s">
        <v>5028</v>
      </c>
      <c r="B1185" s="246">
        <v>2005</v>
      </c>
      <c r="C1185" s="247" t="s">
        <v>3120</v>
      </c>
      <c r="D1185" s="246" t="s">
        <v>4843</v>
      </c>
      <c r="E1185" s="201" t="s">
        <v>1726</v>
      </c>
      <c r="F1185" s="248">
        <f t="shared" si="18"/>
        <v>2005</v>
      </c>
      <c r="G1185" s="248" t="s">
        <v>181</v>
      </c>
      <c r="H1185" s="248" t="s">
        <v>5028</v>
      </c>
    </row>
    <row r="1186" spans="1:8" ht="14.45" x14ac:dyDescent="0.3">
      <c r="A1186" s="246" t="s">
        <v>5028</v>
      </c>
      <c r="B1186" s="246">
        <v>2005</v>
      </c>
      <c r="C1186" s="247" t="s">
        <v>3121</v>
      </c>
      <c r="D1186" s="246" t="s">
        <v>4843</v>
      </c>
      <c r="E1186" s="201" t="s">
        <v>1726</v>
      </c>
      <c r="F1186" s="248">
        <f t="shared" si="18"/>
        <v>2005</v>
      </c>
      <c r="G1186" s="248" t="s">
        <v>181</v>
      </c>
      <c r="H1186" s="248" t="s">
        <v>5028</v>
      </c>
    </row>
    <row r="1187" spans="1:8" ht="14.45" x14ac:dyDescent="0.3">
      <c r="A1187" s="246" t="s">
        <v>5028</v>
      </c>
      <c r="B1187" s="246">
        <v>2006</v>
      </c>
      <c r="C1187" s="247" t="s">
        <v>7</v>
      </c>
      <c r="D1187" s="246" t="s">
        <v>4843</v>
      </c>
      <c r="E1187" s="201" t="s">
        <v>1726</v>
      </c>
      <c r="F1187" s="248">
        <f t="shared" si="18"/>
        <v>2006</v>
      </c>
      <c r="G1187" s="248" t="s">
        <v>181</v>
      </c>
      <c r="H1187" s="248" t="s">
        <v>5028</v>
      </c>
    </row>
    <row r="1188" spans="1:8" ht="14.45" x14ac:dyDescent="0.3">
      <c r="A1188" s="246" t="s">
        <v>5028</v>
      </c>
      <c r="B1188" s="246">
        <v>2006</v>
      </c>
      <c r="C1188" s="247" t="s">
        <v>8</v>
      </c>
      <c r="D1188" s="246" t="s">
        <v>4843</v>
      </c>
      <c r="E1188" s="201" t="s">
        <v>1726</v>
      </c>
      <c r="F1188" s="248">
        <f t="shared" si="18"/>
        <v>2006</v>
      </c>
      <c r="G1188" s="248" t="s">
        <v>181</v>
      </c>
      <c r="H1188" s="248" t="s">
        <v>5028</v>
      </c>
    </row>
    <row r="1189" spans="1:8" ht="14.45" x14ac:dyDescent="0.3">
      <c r="A1189" s="246" t="s">
        <v>5028</v>
      </c>
      <c r="B1189" s="246">
        <v>2007</v>
      </c>
      <c r="C1189" s="247" t="s">
        <v>5032</v>
      </c>
      <c r="D1189" s="246" t="s">
        <v>4843</v>
      </c>
      <c r="E1189" s="201" t="s">
        <v>1726</v>
      </c>
      <c r="F1189" s="248">
        <f t="shared" si="18"/>
        <v>2007</v>
      </c>
      <c r="G1189" s="248" t="s">
        <v>181</v>
      </c>
      <c r="H1189" s="248" t="s">
        <v>5028</v>
      </c>
    </row>
    <row r="1190" spans="1:8" ht="14.45" x14ac:dyDescent="0.3">
      <c r="A1190" s="246" t="s">
        <v>5028</v>
      </c>
      <c r="B1190" s="246">
        <v>2007</v>
      </c>
      <c r="C1190" s="247" t="s">
        <v>5033</v>
      </c>
      <c r="D1190" s="246" t="s">
        <v>4843</v>
      </c>
      <c r="E1190" s="201" t="s">
        <v>1726</v>
      </c>
      <c r="F1190" s="248">
        <f t="shared" si="18"/>
        <v>2007</v>
      </c>
      <c r="G1190" s="248" t="s">
        <v>181</v>
      </c>
      <c r="H1190" s="248" t="s">
        <v>5028</v>
      </c>
    </row>
    <row r="1191" spans="1:8" ht="14.45" x14ac:dyDescent="0.3">
      <c r="A1191" s="246" t="s">
        <v>5028</v>
      </c>
      <c r="B1191" s="246">
        <v>2008</v>
      </c>
      <c r="C1191" s="247" t="s">
        <v>5029</v>
      </c>
      <c r="D1191" s="246" t="s">
        <v>4843</v>
      </c>
      <c r="E1191" s="201" t="s">
        <v>1726</v>
      </c>
      <c r="F1191" s="248">
        <f t="shared" si="18"/>
        <v>2008</v>
      </c>
      <c r="G1191" s="248" t="s">
        <v>181</v>
      </c>
      <c r="H1191" s="248" t="s">
        <v>5028</v>
      </c>
    </row>
    <row r="1192" spans="1:8" ht="14.45" x14ac:dyDescent="0.3">
      <c r="A1192" s="246" t="s">
        <v>5028</v>
      </c>
      <c r="B1192" s="246">
        <v>2008</v>
      </c>
      <c r="C1192" s="247" t="s">
        <v>5030</v>
      </c>
      <c r="D1192" s="246" t="s">
        <v>4843</v>
      </c>
      <c r="E1192" s="201" t="s">
        <v>1726</v>
      </c>
      <c r="F1192" s="248">
        <f t="shared" si="18"/>
        <v>2008</v>
      </c>
      <c r="G1192" s="248" t="s">
        <v>181</v>
      </c>
      <c r="H1192" s="248" t="s">
        <v>5028</v>
      </c>
    </row>
    <row r="1193" spans="1:8" ht="14.45" x14ac:dyDescent="0.3">
      <c r="A1193" s="246" t="s">
        <v>5028</v>
      </c>
      <c r="B1193" s="246">
        <v>2008</v>
      </c>
      <c r="C1193" s="247" t="s">
        <v>5031</v>
      </c>
      <c r="D1193" s="246" t="s">
        <v>4843</v>
      </c>
      <c r="E1193" s="201" t="s">
        <v>1726</v>
      </c>
      <c r="F1193" s="248">
        <f t="shared" si="18"/>
        <v>2008</v>
      </c>
      <c r="G1193" s="248" t="s">
        <v>181</v>
      </c>
      <c r="H1193" s="248" t="s">
        <v>5028</v>
      </c>
    </row>
    <row r="1194" spans="1:8" ht="14.45" x14ac:dyDescent="0.3">
      <c r="A1194" s="246" t="s">
        <v>5028</v>
      </c>
      <c r="B1194" s="246">
        <v>2009</v>
      </c>
      <c r="C1194" s="247" t="s">
        <v>5387</v>
      </c>
      <c r="D1194" s="246" t="s">
        <v>4843</v>
      </c>
      <c r="E1194" s="201" t="s">
        <v>1726</v>
      </c>
      <c r="F1194" s="248">
        <f t="shared" si="18"/>
        <v>2009</v>
      </c>
      <c r="G1194" s="248" t="s">
        <v>181</v>
      </c>
      <c r="H1194" s="248" t="s">
        <v>5028</v>
      </c>
    </row>
    <row r="1195" spans="1:8" ht="14.45" x14ac:dyDescent="0.3">
      <c r="A1195" s="246" t="s">
        <v>5028</v>
      </c>
      <c r="B1195" s="246">
        <v>2010</v>
      </c>
      <c r="C1195" s="247" t="s">
        <v>5388</v>
      </c>
      <c r="D1195" s="246" t="s">
        <v>4843</v>
      </c>
      <c r="E1195" s="201" t="s">
        <v>1726</v>
      </c>
      <c r="F1195" s="248">
        <f t="shared" si="18"/>
        <v>2010</v>
      </c>
      <c r="G1195" s="248" t="s">
        <v>181</v>
      </c>
      <c r="H1195" s="248" t="s">
        <v>5028</v>
      </c>
    </row>
    <row r="1196" spans="1:8" ht="14.45" x14ac:dyDescent="0.3">
      <c r="A1196" s="246" t="s">
        <v>5028</v>
      </c>
      <c r="B1196" s="246">
        <v>2010</v>
      </c>
      <c r="C1196" s="247" t="s">
        <v>5389</v>
      </c>
      <c r="D1196" s="246" t="s">
        <v>4843</v>
      </c>
      <c r="E1196" s="201" t="s">
        <v>1726</v>
      </c>
      <c r="F1196" s="248">
        <f t="shared" si="18"/>
        <v>2010</v>
      </c>
      <c r="G1196" s="248" t="s">
        <v>181</v>
      </c>
      <c r="H1196" s="248" t="s">
        <v>5028</v>
      </c>
    </row>
    <row r="1197" spans="1:8" ht="14.45" x14ac:dyDescent="0.3">
      <c r="A1197" s="246" t="s">
        <v>5028</v>
      </c>
      <c r="B1197" s="246">
        <v>2010</v>
      </c>
      <c r="C1197" s="247" t="s">
        <v>5390</v>
      </c>
      <c r="D1197" s="246" t="s">
        <v>4843</v>
      </c>
      <c r="E1197" s="201" t="s">
        <v>1726</v>
      </c>
      <c r="F1197" s="248">
        <f t="shared" si="18"/>
        <v>2010</v>
      </c>
      <c r="G1197" s="248" t="s">
        <v>181</v>
      </c>
      <c r="H1197" s="248" t="s">
        <v>5028</v>
      </c>
    </row>
    <row r="1198" spans="1:8" ht="14.45" x14ac:dyDescent="0.3">
      <c r="A1198" s="246" t="s">
        <v>5028</v>
      </c>
      <c r="B1198" s="246">
        <v>2010</v>
      </c>
      <c r="C1198" s="247" t="s">
        <v>5391</v>
      </c>
      <c r="D1198" s="246" t="s">
        <v>4843</v>
      </c>
      <c r="E1198" s="201" t="s">
        <v>1726</v>
      </c>
      <c r="F1198" s="248">
        <f t="shared" si="18"/>
        <v>2010</v>
      </c>
      <c r="G1198" s="248" t="s">
        <v>181</v>
      </c>
      <c r="H1198" s="248" t="s">
        <v>5028</v>
      </c>
    </row>
    <row r="1199" spans="1:8" ht="14.45" x14ac:dyDescent="0.3">
      <c r="A1199" s="246" t="s">
        <v>5028</v>
      </c>
      <c r="B1199" s="246">
        <v>2011</v>
      </c>
      <c r="C1199" s="253" t="s">
        <v>5392</v>
      </c>
      <c r="D1199" s="246" t="s">
        <v>4843</v>
      </c>
      <c r="E1199" s="201" t="s">
        <v>1726</v>
      </c>
      <c r="F1199" s="248">
        <f t="shared" si="18"/>
        <v>2011</v>
      </c>
      <c r="G1199" s="248" t="s">
        <v>181</v>
      </c>
      <c r="H1199" s="248" t="s">
        <v>5028</v>
      </c>
    </row>
    <row r="1200" spans="1:8" ht="14.45" x14ac:dyDescent="0.3">
      <c r="A1200" s="246" t="s">
        <v>5028</v>
      </c>
      <c r="B1200" s="246">
        <v>2011</v>
      </c>
      <c r="C1200" s="250" t="s">
        <v>5393</v>
      </c>
      <c r="D1200" s="246" t="s">
        <v>4843</v>
      </c>
      <c r="E1200" s="201" t="s">
        <v>1726</v>
      </c>
      <c r="F1200" s="248">
        <f t="shared" si="18"/>
        <v>2011</v>
      </c>
      <c r="G1200" s="248" t="s">
        <v>181</v>
      </c>
      <c r="H1200" s="248" t="s">
        <v>5028</v>
      </c>
    </row>
    <row r="1201" spans="1:8" ht="13.15" x14ac:dyDescent="0.25">
      <c r="A1201" s="127" t="s">
        <v>5028</v>
      </c>
      <c r="B1201" s="127">
        <v>2012</v>
      </c>
      <c r="C1201" s="75">
        <v>186026</v>
      </c>
      <c r="D1201" s="75">
        <v>5000</v>
      </c>
      <c r="E1201" s="201" t="s">
        <v>1726</v>
      </c>
      <c r="F1201" s="248">
        <f t="shared" si="18"/>
        <v>2012</v>
      </c>
      <c r="G1201" s="248" t="s">
        <v>181</v>
      </c>
      <c r="H1201" s="248" t="s">
        <v>5028</v>
      </c>
    </row>
    <row r="1202" spans="1:8" ht="13.15" x14ac:dyDescent="0.25">
      <c r="A1202" s="127" t="s">
        <v>5028</v>
      </c>
      <c r="B1202" s="127">
        <v>2012</v>
      </c>
      <c r="C1202" s="75">
        <v>186028</v>
      </c>
      <c r="D1202" s="75">
        <v>5000</v>
      </c>
      <c r="E1202" s="201" t="s">
        <v>1726</v>
      </c>
      <c r="F1202" s="248">
        <f t="shared" si="18"/>
        <v>2012</v>
      </c>
      <c r="G1202" s="248" t="s">
        <v>181</v>
      </c>
      <c r="H1202" s="248" t="s">
        <v>5028</v>
      </c>
    </row>
    <row r="1203" spans="1:8" ht="13.15" x14ac:dyDescent="0.25">
      <c r="A1203" s="127" t="s">
        <v>5028</v>
      </c>
      <c r="B1203" s="127">
        <v>2012</v>
      </c>
      <c r="C1203" s="75">
        <v>186247</v>
      </c>
      <c r="D1203" s="75">
        <v>5000</v>
      </c>
      <c r="E1203" s="201" t="s">
        <v>1726</v>
      </c>
      <c r="F1203" s="248">
        <f t="shared" si="18"/>
        <v>2012</v>
      </c>
      <c r="G1203" s="248" t="s">
        <v>181</v>
      </c>
      <c r="H1203" s="248" t="s">
        <v>5028</v>
      </c>
    </row>
    <row r="1204" spans="1:8" ht="13.15" x14ac:dyDescent="0.25">
      <c r="A1204" s="127" t="s">
        <v>5028</v>
      </c>
      <c r="B1204" s="127">
        <v>2012</v>
      </c>
      <c r="C1204" s="75">
        <v>186248</v>
      </c>
      <c r="D1204" s="75">
        <v>5000</v>
      </c>
      <c r="E1204" s="201" t="s">
        <v>1726</v>
      </c>
      <c r="F1204" s="248">
        <f t="shared" si="18"/>
        <v>2012</v>
      </c>
      <c r="G1204" s="248" t="s">
        <v>181</v>
      </c>
      <c r="H1204" s="248" t="s">
        <v>5028</v>
      </c>
    </row>
    <row r="1205" spans="1:8" ht="14.45" x14ac:dyDescent="0.3">
      <c r="A1205" s="246" t="s">
        <v>5034</v>
      </c>
      <c r="B1205" s="246">
        <v>2008</v>
      </c>
      <c r="C1205" s="247" t="s">
        <v>632</v>
      </c>
      <c r="D1205" s="246" t="s">
        <v>4843</v>
      </c>
      <c r="E1205" s="201" t="s">
        <v>1726</v>
      </c>
      <c r="F1205" s="248">
        <f t="shared" si="18"/>
        <v>2008</v>
      </c>
      <c r="G1205" s="248" t="s">
        <v>181</v>
      </c>
      <c r="H1205" s="248" t="s">
        <v>5034</v>
      </c>
    </row>
    <row r="1206" spans="1:8" ht="14.45" x14ac:dyDescent="0.3">
      <c r="A1206" s="246" t="s">
        <v>5034</v>
      </c>
      <c r="B1206" s="246">
        <v>2008</v>
      </c>
      <c r="C1206" s="247" t="s">
        <v>634</v>
      </c>
      <c r="D1206" s="246" t="s">
        <v>4843</v>
      </c>
      <c r="E1206" s="201" t="s">
        <v>1726</v>
      </c>
      <c r="F1206" s="248">
        <f t="shared" si="18"/>
        <v>2008</v>
      </c>
      <c r="G1206" s="248" t="s">
        <v>181</v>
      </c>
      <c r="H1206" s="248" t="s">
        <v>5034</v>
      </c>
    </row>
    <row r="1207" spans="1:8" ht="14.45" x14ac:dyDescent="0.3">
      <c r="A1207" s="246" t="s">
        <v>5034</v>
      </c>
      <c r="B1207" s="246">
        <v>2008</v>
      </c>
      <c r="C1207" s="247" t="s">
        <v>642</v>
      </c>
      <c r="D1207" s="246" t="s">
        <v>4843</v>
      </c>
      <c r="E1207" s="201" t="s">
        <v>1726</v>
      </c>
      <c r="F1207" s="248">
        <f t="shared" si="18"/>
        <v>2008</v>
      </c>
      <c r="G1207" s="248" t="s">
        <v>181</v>
      </c>
      <c r="H1207" s="248" t="s">
        <v>5034</v>
      </c>
    </row>
    <row r="1208" spans="1:8" ht="14.45" x14ac:dyDescent="0.3">
      <c r="A1208" s="246" t="s">
        <v>5034</v>
      </c>
      <c r="B1208" s="246">
        <v>2008</v>
      </c>
      <c r="C1208" s="247" t="s">
        <v>636</v>
      </c>
      <c r="D1208" s="246" t="s">
        <v>4843</v>
      </c>
      <c r="E1208" s="201" t="s">
        <v>1726</v>
      </c>
      <c r="F1208" s="248">
        <f t="shared" si="18"/>
        <v>2008</v>
      </c>
      <c r="G1208" s="248" t="s">
        <v>181</v>
      </c>
      <c r="H1208" s="248" t="s">
        <v>5034</v>
      </c>
    </row>
    <row r="1209" spans="1:8" ht="14.45" x14ac:dyDescent="0.3">
      <c r="A1209" s="246" t="s">
        <v>5034</v>
      </c>
      <c r="B1209" s="246">
        <v>2009</v>
      </c>
      <c r="C1209" s="247" t="s">
        <v>645</v>
      </c>
      <c r="D1209" s="246" t="s">
        <v>4843</v>
      </c>
      <c r="E1209" s="201" t="s">
        <v>1726</v>
      </c>
      <c r="F1209" s="248">
        <f t="shared" si="18"/>
        <v>2009</v>
      </c>
      <c r="G1209" s="248" t="s">
        <v>181</v>
      </c>
      <c r="H1209" s="248" t="s">
        <v>5034</v>
      </c>
    </row>
    <row r="1210" spans="1:8" ht="14.45" x14ac:dyDescent="0.3">
      <c r="A1210" s="246" t="s">
        <v>5034</v>
      </c>
      <c r="B1210" s="246">
        <v>2009</v>
      </c>
      <c r="C1210" s="247" t="s">
        <v>654</v>
      </c>
      <c r="D1210" s="246" t="s">
        <v>4843</v>
      </c>
      <c r="E1210" s="201" t="s">
        <v>1726</v>
      </c>
      <c r="F1210" s="248">
        <f t="shared" si="18"/>
        <v>2009</v>
      </c>
      <c r="G1210" s="248" t="s">
        <v>181</v>
      </c>
      <c r="H1210" s="248" t="s">
        <v>5034</v>
      </c>
    </row>
    <row r="1211" spans="1:8" ht="14.45" x14ac:dyDescent="0.3">
      <c r="A1211" s="246" t="s">
        <v>5034</v>
      </c>
      <c r="B1211" s="246">
        <v>2009</v>
      </c>
      <c r="C1211" s="247" t="s">
        <v>649</v>
      </c>
      <c r="D1211" s="246" t="s">
        <v>4843</v>
      </c>
      <c r="E1211" s="201" t="s">
        <v>1726</v>
      </c>
      <c r="F1211" s="248">
        <f t="shared" si="18"/>
        <v>2009</v>
      </c>
      <c r="G1211" s="248" t="s">
        <v>181</v>
      </c>
      <c r="H1211" s="248" t="s">
        <v>5034</v>
      </c>
    </row>
    <row r="1212" spans="1:8" ht="14.45" x14ac:dyDescent="0.3">
      <c r="A1212" s="246" t="s">
        <v>5034</v>
      </c>
      <c r="B1212" s="246">
        <v>2010</v>
      </c>
      <c r="C1212" s="247" t="s">
        <v>1309</v>
      </c>
      <c r="D1212" s="246" t="s">
        <v>4843</v>
      </c>
      <c r="E1212" s="201" t="s">
        <v>1726</v>
      </c>
      <c r="F1212" s="248">
        <f t="shared" si="18"/>
        <v>2010</v>
      </c>
      <c r="G1212" s="248" t="s">
        <v>181</v>
      </c>
      <c r="H1212" s="248" t="s">
        <v>5034</v>
      </c>
    </row>
    <row r="1213" spans="1:8" ht="14.45" x14ac:dyDescent="0.3">
      <c r="A1213" s="246" t="s">
        <v>5034</v>
      </c>
      <c r="B1213" s="246">
        <v>2010</v>
      </c>
      <c r="C1213" s="247" t="s">
        <v>1317</v>
      </c>
      <c r="D1213" s="246" t="s">
        <v>4843</v>
      </c>
      <c r="E1213" s="201" t="s">
        <v>1726</v>
      </c>
      <c r="F1213" s="248">
        <f t="shared" si="18"/>
        <v>2010</v>
      </c>
      <c r="G1213" s="248" t="s">
        <v>181</v>
      </c>
      <c r="H1213" s="248" t="s">
        <v>5034</v>
      </c>
    </row>
    <row r="1214" spans="1:8" ht="14.45" x14ac:dyDescent="0.3">
      <c r="A1214" s="246" t="s">
        <v>5034</v>
      </c>
      <c r="B1214" s="246">
        <v>2010</v>
      </c>
      <c r="C1214" s="247" t="s">
        <v>1318</v>
      </c>
      <c r="D1214" s="246" t="s">
        <v>4843</v>
      </c>
      <c r="E1214" s="201" t="s">
        <v>1726</v>
      </c>
      <c r="F1214" s="248">
        <f t="shared" si="18"/>
        <v>2010</v>
      </c>
      <c r="G1214" s="248" t="s">
        <v>181</v>
      </c>
      <c r="H1214" s="248" t="s">
        <v>5034</v>
      </c>
    </row>
    <row r="1215" spans="1:8" ht="14.45" x14ac:dyDescent="0.3">
      <c r="A1215" s="246" t="s">
        <v>5034</v>
      </c>
      <c r="B1215" s="246">
        <v>2010</v>
      </c>
      <c r="C1215" s="247" t="s">
        <v>1307</v>
      </c>
      <c r="D1215" s="246" t="s">
        <v>4843</v>
      </c>
      <c r="E1215" s="201" t="s">
        <v>1726</v>
      </c>
      <c r="F1215" s="248">
        <f t="shared" si="18"/>
        <v>2010</v>
      </c>
      <c r="G1215" s="248" t="s">
        <v>181</v>
      </c>
      <c r="H1215" s="248" t="s">
        <v>5034</v>
      </c>
    </row>
    <row r="1216" spans="1:8" ht="14.45" x14ac:dyDescent="0.3">
      <c r="A1216" s="246" t="s">
        <v>5034</v>
      </c>
      <c r="B1216" s="246">
        <v>2011</v>
      </c>
      <c r="C1216" s="247" t="s">
        <v>4426</v>
      </c>
      <c r="D1216" s="246" t="s">
        <v>4843</v>
      </c>
      <c r="E1216" s="201" t="s">
        <v>1726</v>
      </c>
      <c r="F1216" s="248">
        <f t="shared" si="18"/>
        <v>2011</v>
      </c>
      <c r="G1216" s="248" t="s">
        <v>181</v>
      </c>
      <c r="H1216" s="248" t="s">
        <v>5034</v>
      </c>
    </row>
    <row r="1217" spans="1:8" ht="14.45" x14ac:dyDescent="0.3">
      <c r="A1217" s="246" t="s">
        <v>5034</v>
      </c>
      <c r="B1217" s="246">
        <v>2011</v>
      </c>
      <c r="C1217" s="247" t="s">
        <v>4425</v>
      </c>
      <c r="D1217" s="246" t="s">
        <v>4843</v>
      </c>
      <c r="E1217" s="201" t="s">
        <v>1726</v>
      </c>
      <c r="F1217" s="248">
        <f t="shared" si="18"/>
        <v>2011</v>
      </c>
      <c r="G1217" s="248" t="s">
        <v>181</v>
      </c>
      <c r="H1217" s="248" t="s">
        <v>5034</v>
      </c>
    </row>
    <row r="1218" spans="1:8" ht="14.45" x14ac:dyDescent="0.3">
      <c r="A1218" s="246" t="s">
        <v>5034</v>
      </c>
      <c r="B1218" s="246">
        <v>2011</v>
      </c>
      <c r="C1218" s="247" t="s">
        <v>4424</v>
      </c>
      <c r="D1218" s="246" t="s">
        <v>4843</v>
      </c>
      <c r="E1218" s="201" t="s">
        <v>1726</v>
      </c>
      <c r="F1218" s="248">
        <f t="shared" si="18"/>
        <v>2011</v>
      </c>
      <c r="G1218" s="248" t="s">
        <v>181</v>
      </c>
      <c r="H1218" s="248" t="s">
        <v>5034</v>
      </c>
    </row>
    <row r="1219" spans="1:8" ht="14.45" x14ac:dyDescent="0.3">
      <c r="A1219" s="246" t="s">
        <v>5034</v>
      </c>
      <c r="B1219" s="246">
        <v>2012</v>
      </c>
      <c r="C1219" s="247" t="s">
        <v>4825</v>
      </c>
      <c r="D1219" s="247" t="s">
        <v>4843</v>
      </c>
      <c r="E1219" s="201" t="s">
        <v>1726</v>
      </c>
      <c r="F1219" s="248">
        <f t="shared" si="18"/>
        <v>2012</v>
      </c>
      <c r="G1219" s="248" t="s">
        <v>181</v>
      </c>
      <c r="H1219" s="248" t="s">
        <v>5034</v>
      </c>
    </row>
    <row r="1220" spans="1:8" ht="14.45" x14ac:dyDescent="0.3">
      <c r="A1220" s="246" t="s">
        <v>5034</v>
      </c>
      <c r="B1220" s="246">
        <v>2012</v>
      </c>
      <c r="C1220" s="247" t="s">
        <v>4824</v>
      </c>
      <c r="D1220" s="247" t="s">
        <v>4843</v>
      </c>
      <c r="E1220" s="201" t="s">
        <v>1726</v>
      </c>
      <c r="F1220" s="248">
        <f t="shared" si="18"/>
        <v>2012</v>
      </c>
      <c r="G1220" s="248" t="s">
        <v>181</v>
      </c>
      <c r="H1220" s="248" t="s">
        <v>5034</v>
      </c>
    </row>
    <row r="1221" spans="1:8" ht="14.45" x14ac:dyDescent="0.3">
      <c r="A1221" s="246" t="s">
        <v>5034</v>
      </c>
      <c r="B1221" s="246">
        <v>2012</v>
      </c>
      <c r="C1221" s="247" t="s">
        <v>4823</v>
      </c>
      <c r="D1221" s="247" t="s">
        <v>4843</v>
      </c>
      <c r="E1221" s="201" t="s">
        <v>1726</v>
      </c>
      <c r="F1221" s="248">
        <f t="shared" si="18"/>
        <v>2012</v>
      </c>
      <c r="G1221" s="248" t="s">
        <v>181</v>
      </c>
      <c r="H1221" s="248" t="s">
        <v>5034</v>
      </c>
    </row>
    <row r="1222" spans="1:8" ht="13.15" x14ac:dyDescent="0.25">
      <c r="A1222" s="127" t="s">
        <v>5034</v>
      </c>
      <c r="B1222" s="127">
        <v>2013</v>
      </c>
      <c r="C1222" s="127" t="s">
        <v>5121</v>
      </c>
      <c r="D1222" s="75">
        <v>5000</v>
      </c>
      <c r="E1222" s="201" t="s">
        <v>1726</v>
      </c>
      <c r="F1222" s="248">
        <f t="shared" si="18"/>
        <v>2013</v>
      </c>
      <c r="G1222" s="248" t="s">
        <v>181</v>
      </c>
      <c r="H1222" s="248" t="s">
        <v>5034</v>
      </c>
    </row>
    <row r="1223" spans="1:8" ht="13.15" x14ac:dyDescent="0.25">
      <c r="A1223" s="127" t="s">
        <v>5034</v>
      </c>
      <c r="B1223" s="127">
        <v>2013</v>
      </c>
      <c r="C1223" s="127" t="s">
        <v>5122</v>
      </c>
      <c r="D1223" s="75">
        <v>5000</v>
      </c>
      <c r="E1223" s="201" t="s">
        <v>1726</v>
      </c>
      <c r="F1223" s="248">
        <f t="shared" si="18"/>
        <v>2013</v>
      </c>
      <c r="G1223" s="248" t="s">
        <v>181</v>
      </c>
      <c r="H1223" s="248" t="s">
        <v>5034</v>
      </c>
    </row>
    <row r="1224" spans="1:8" ht="13.15" x14ac:dyDescent="0.25">
      <c r="A1224" s="127" t="s">
        <v>5034</v>
      </c>
      <c r="B1224" s="127">
        <v>2013</v>
      </c>
      <c r="C1224" s="127" t="s">
        <v>5141</v>
      </c>
      <c r="D1224" s="75">
        <v>5000</v>
      </c>
      <c r="E1224" s="201" t="s">
        <v>1726</v>
      </c>
      <c r="F1224" s="248">
        <f t="shared" ref="F1224:F1287" si="19">+B1224</f>
        <v>2013</v>
      </c>
      <c r="G1224" s="248" t="s">
        <v>181</v>
      </c>
      <c r="H1224" s="248" t="s">
        <v>5034</v>
      </c>
    </row>
    <row r="1225" spans="1:8" ht="14.45" x14ac:dyDescent="0.3">
      <c r="A1225" s="246" t="s">
        <v>2337</v>
      </c>
      <c r="B1225" s="246">
        <v>1979</v>
      </c>
      <c r="C1225" s="247" t="s">
        <v>2404</v>
      </c>
      <c r="D1225" s="246" t="s">
        <v>4843</v>
      </c>
      <c r="E1225" s="201" t="s">
        <v>1726</v>
      </c>
      <c r="F1225" s="248">
        <f t="shared" si="19"/>
        <v>1979</v>
      </c>
      <c r="G1225" s="248" t="s">
        <v>181</v>
      </c>
      <c r="H1225" s="248" t="s">
        <v>2337</v>
      </c>
    </row>
    <row r="1226" spans="1:8" ht="14.45" x14ac:dyDescent="0.3">
      <c r="A1226" s="246" t="s">
        <v>2337</v>
      </c>
      <c r="B1226" s="246">
        <v>1980</v>
      </c>
      <c r="C1226" s="247" t="s">
        <v>2403</v>
      </c>
      <c r="D1226" s="246" t="s">
        <v>4843</v>
      </c>
      <c r="E1226" s="201" t="s">
        <v>1726</v>
      </c>
      <c r="F1226" s="248">
        <f t="shared" si="19"/>
        <v>1980</v>
      </c>
      <c r="G1226" s="248" t="s">
        <v>181</v>
      </c>
      <c r="H1226" s="248" t="s">
        <v>2337</v>
      </c>
    </row>
    <row r="1227" spans="1:8" ht="14.45" x14ac:dyDescent="0.3">
      <c r="A1227" s="246" t="s">
        <v>2337</v>
      </c>
      <c r="B1227" s="246">
        <v>1982</v>
      </c>
      <c r="C1227" s="247" t="s">
        <v>2402</v>
      </c>
      <c r="D1227" s="246" t="s">
        <v>4843</v>
      </c>
      <c r="E1227" s="201" t="s">
        <v>1726</v>
      </c>
      <c r="F1227" s="248">
        <f t="shared" si="19"/>
        <v>1982</v>
      </c>
      <c r="G1227" s="248" t="s">
        <v>181</v>
      </c>
      <c r="H1227" s="248" t="s">
        <v>2337</v>
      </c>
    </row>
    <row r="1228" spans="1:8" ht="14.45" x14ac:dyDescent="0.3">
      <c r="A1228" s="246" t="s">
        <v>2337</v>
      </c>
      <c r="B1228" s="246">
        <v>1987</v>
      </c>
      <c r="C1228" s="247" t="s">
        <v>2398</v>
      </c>
      <c r="D1228" s="246" t="s">
        <v>4843</v>
      </c>
      <c r="E1228" s="201" t="s">
        <v>1726</v>
      </c>
      <c r="F1228" s="248">
        <f t="shared" si="19"/>
        <v>1987</v>
      </c>
      <c r="G1228" s="248" t="s">
        <v>181</v>
      </c>
      <c r="H1228" s="248" t="s">
        <v>2337</v>
      </c>
    </row>
    <row r="1229" spans="1:8" ht="14.45" x14ac:dyDescent="0.3">
      <c r="A1229" s="246" t="s">
        <v>2337</v>
      </c>
      <c r="B1229" s="246">
        <v>1987</v>
      </c>
      <c r="C1229" s="247" t="s">
        <v>2399</v>
      </c>
      <c r="D1229" s="246" t="s">
        <v>4843</v>
      </c>
      <c r="E1229" s="201" t="s">
        <v>1726</v>
      </c>
      <c r="F1229" s="248">
        <f t="shared" si="19"/>
        <v>1987</v>
      </c>
      <c r="G1229" s="248" t="s">
        <v>181</v>
      </c>
      <c r="H1229" s="248" t="s">
        <v>2337</v>
      </c>
    </row>
    <row r="1230" spans="1:8" ht="14.45" x14ac:dyDescent="0.3">
      <c r="A1230" s="246" t="s">
        <v>2337</v>
      </c>
      <c r="B1230" s="246">
        <v>1987</v>
      </c>
      <c r="C1230" s="247" t="s">
        <v>2400</v>
      </c>
      <c r="D1230" s="246" t="s">
        <v>4843</v>
      </c>
      <c r="E1230" s="201" t="s">
        <v>1726</v>
      </c>
      <c r="F1230" s="248">
        <f t="shared" si="19"/>
        <v>1987</v>
      </c>
      <c r="G1230" s="248" t="s">
        <v>181</v>
      </c>
      <c r="H1230" s="248" t="s">
        <v>2337</v>
      </c>
    </row>
    <row r="1231" spans="1:8" ht="14.45" x14ac:dyDescent="0.3">
      <c r="A1231" s="246" t="s">
        <v>2337</v>
      </c>
      <c r="B1231" s="246">
        <v>1987</v>
      </c>
      <c r="C1231" s="247" t="s">
        <v>2401</v>
      </c>
      <c r="D1231" s="246" t="s">
        <v>4843</v>
      </c>
      <c r="E1231" s="201" t="s">
        <v>1726</v>
      </c>
      <c r="F1231" s="248">
        <f t="shared" si="19"/>
        <v>1987</v>
      </c>
      <c r="G1231" s="248" t="s">
        <v>181</v>
      </c>
      <c r="H1231" s="248" t="s">
        <v>2337</v>
      </c>
    </row>
    <row r="1232" spans="1:8" ht="14.45" x14ac:dyDescent="0.3">
      <c r="A1232" s="246" t="s">
        <v>2337</v>
      </c>
      <c r="B1232" s="246">
        <v>1988</v>
      </c>
      <c r="C1232" s="247" t="s">
        <v>2394</v>
      </c>
      <c r="D1232" s="246" t="s">
        <v>4843</v>
      </c>
      <c r="E1232" s="201" t="s">
        <v>1726</v>
      </c>
      <c r="F1232" s="248">
        <f t="shared" si="19"/>
        <v>1988</v>
      </c>
      <c r="G1232" s="248" t="s">
        <v>181</v>
      </c>
      <c r="H1232" s="248" t="s">
        <v>2337</v>
      </c>
    </row>
    <row r="1233" spans="1:8" ht="14.45" x14ac:dyDescent="0.3">
      <c r="A1233" s="246" t="s">
        <v>2337</v>
      </c>
      <c r="B1233" s="246">
        <v>1988</v>
      </c>
      <c r="C1233" s="247" t="s">
        <v>2395</v>
      </c>
      <c r="D1233" s="246" t="s">
        <v>4843</v>
      </c>
      <c r="E1233" s="201" t="s">
        <v>1726</v>
      </c>
      <c r="F1233" s="248">
        <f t="shared" si="19"/>
        <v>1988</v>
      </c>
      <c r="G1233" s="248" t="s">
        <v>181</v>
      </c>
      <c r="H1233" s="248" t="s">
        <v>2337</v>
      </c>
    </row>
    <row r="1234" spans="1:8" ht="14.45" x14ac:dyDescent="0.3">
      <c r="A1234" s="246" t="s">
        <v>2337</v>
      </c>
      <c r="B1234" s="246">
        <v>1988</v>
      </c>
      <c r="C1234" s="247" t="s">
        <v>2396</v>
      </c>
      <c r="D1234" s="246" t="s">
        <v>4843</v>
      </c>
      <c r="E1234" s="201" t="s">
        <v>1726</v>
      </c>
      <c r="F1234" s="248">
        <f t="shared" si="19"/>
        <v>1988</v>
      </c>
      <c r="G1234" s="248" t="s">
        <v>181</v>
      </c>
      <c r="H1234" s="248" t="s">
        <v>2337</v>
      </c>
    </row>
    <row r="1235" spans="1:8" ht="14.45" x14ac:dyDescent="0.3">
      <c r="A1235" s="246" t="s">
        <v>2337</v>
      </c>
      <c r="B1235" s="246">
        <v>1988</v>
      </c>
      <c r="C1235" s="247" t="s">
        <v>2397</v>
      </c>
      <c r="D1235" s="246" t="s">
        <v>4843</v>
      </c>
      <c r="E1235" s="201" t="s">
        <v>1726</v>
      </c>
      <c r="F1235" s="248">
        <f t="shared" si="19"/>
        <v>1988</v>
      </c>
      <c r="G1235" s="248" t="s">
        <v>181</v>
      </c>
      <c r="H1235" s="248" t="s">
        <v>2337</v>
      </c>
    </row>
    <row r="1236" spans="1:8" ht="14.45" x14ac:dyDescent="0.3">
      <c r="A1236" s="246" t="s">
        <v>2337</v>
      </c>
      <c r="B1236" s="246">
        <v>1989</v>
      </c>
      <c r="C1236" s="247" t="s">
        <v>2390</v>
      </c>
      <c r="D1236" s="246" t="s">
        <v>4843</v>
      </c>
      <c r="E1236" s="201" t="s">
        <v>1726</v>
      </c>
      <c r="F1236" s="248">
        <f t="shared" si="19"/>
        <v>1989</v>
      </c>
      <c r="G1236" s="248" t="s">
        <v>181</v>
      </c>
      <c r="H1236" s="248" t="s">
        <v>2337</v>
      </c>
    </row>
    <row r="1237" spans="1:8" ht="14.45" x14ac:dyDescent="0.3">
      <c r="A1237" s="246" t="s">
        <v>2337</v>
      </c>
      <c r="B1237" s="246">
        <v>1989</v>
      </c>
      <c r="C1237" s="247" t="s">
        <v>2391</v>
      </c>
      <c r="D1237" s="246" t="s">
        <v>4843</v>
      </c>
      <c r="E1237" s="201" t="s">
        <v>1726</v>
      </c>
      <c r="F1237" s="248">
        <f t="shared" si="19"/>
        <v>1989</v>
      </c>
      <c r="G1237" s="248" t="s">
        <v>181</v>
      </c>
      <c r="H1237" s="248" t="s">
        <v>2337</v>
      </c>
    </row>
    <row r="1238" spans="1:8" ht="14.45" x14ac:dyDescent="0.3">
      <c r="A1238" s="246" t="s">
        <v>2337</v>
      </c>
      <c r="B1238" s="246">
        <v>1989</v>
      </c>
      <c r="C1238" s="247" t="s">
        <v>2392</v>
      </c>
      <c r="D1238" s="246" t="s">
        <v>4843</v>
      </c>
      <c r="E1238" s="201" t="s">
        <v>1726</v>
      </c>
      <c r="F1238" s="248">
        <f t="shared" si="19"/>
        <v>1989</v>
      </c>
      <c r="G1238" s="248" t="s">
        <v>181</v>
      </c>
      <c r="H1238" s="248" t="s">
        <v>2337</v>
      </c>
    </row>
    <row r="1239" spans="1:8" ht="14.45" x14ac:dyDescent="0.3">
      <c r="A1239" s="246" t="s">
        <v>2337</v>
      </c>
      <c r="B1239" s="246">
        <v>1989</v>
      </c>
      <c r="C1239" s="247" t="s">
        <v>2393</v>
      </c>
      <c r="D1239" s="246" t="s">
        <v>4843</v>
      </c>
      <c r="E1239" s="201" t="s">
        <v>1726</v>
      </c>
      <c r="F1239" s="248">
        <f t="shared" si="19"/>
        <v>1989</v>
      </c>
      <c r="G1239" s="248" t="s">
        <v>181</v>
      </c>
      <c r="H1239" s="248" t="s">
        <v>2337</v>
      </c>
    </row>
    <row r="1240" spans="1:8" ht="14.45" x14ac:dyDescent="0.3">
      <c r="A1240" s="246" t="s">
        <v>2337</v>
      </c>
      <c r="B1240" s="246">
        <v>1990</v>
      </c>
      <c r="C1240" s="247" t="s">
        <v>2385</v>
      </c>
      <c r="D1240" s="246" t="s">
        <v>4843</v>
      </c>
      <c r="E1240" s="201" t="s">
        <v>1726</v>
      </c>
      <c r="F1240" s="248">
        <f t="shared" si="19"/>
        <v>1990</v>
      </c>
      <c r="G1240" s="248" t="s">
        <v>181</v>
      </c>
      <c r="H1240" s="248" t="s">
        <v>2337</v>
      </c>
    </row>
    <row r="1241" spans="1:8" ht="14.45" x14ac:dyDescent="0.3">
      <c r="A1241" s="246" t="s">
        <v>2337</v>
      </c>
      <c r="B1241" s="246">
        <v>1990</v>
      </c>
      <c r="C1241" s="247" t="s">
        <v>2386</v>
      </c>
      <c r="D1241" s="246" t="s">
        <v>4843</v>
      </c>
      <c r="E1241" s="201" t="s">
        <v>1726</v>
      </c>
      <c r="F1241" s="248">
        <f t="shared" si="19"/>
        <v>1990</v>
      </c>
      <c r="G1241" s="248" t="s">
        <v>181</v>
      </c>
      <c r="H1241" s="248" t="s">
        <v>2337</v>
      </c>
    </row>
    <row r="1242" spans="1:8" ht="14.45" x14ac:dyDescent="0.3">
      <c r="A1242" s="246" t="s">
        <v>2337</v>
      </c>
      <c r="B1242" s="246">
        <v>1990</v>
      </c>
      <c r="C1242" s="247" t="s">
        <v>2387</v>
      </c>
      <c r="D1242" s="246" t="s">
        <v>4843</v>
      </c>
      <c r="E1242" s="201" t="s">
        <v>1726</v>
      </c>
      <c r="F1242" s="248">
        <f t="shared" si="19"/>
        <v>1990</v>
      </c>
      <c r="G1242" s="248" t="s">
        <v>181</v>
      </c>
      <c r="H1242" s="248" t="s">
        <v>2337</v>
      </c>
    </row>
    <row r="1243" spans="1:8" ht="14.45" x14ac:dyDescent="0.3">
      <c r="A1243" s="246" t="s">
        <v>2337</v>
      </c>
      <c r="B1243" s="246">
        <v>1990</v>
      </c>
      <c r="C1243" s="247" t="s">
        <v>2388</v>
      </c>
      <c r="D1243" s="246" t="s">
        <v>4843</v>
      </c>
      <c r="E1243" s="201" t="s">
        <v>1726</v>
      </c>
      <c r="F1243" s="248">
        <f t="shared" si="19"/>
        <v>1990</v>
      </c>
      <c r="G1243" s="248" t="s">
        <v>181</v>
      </c>
      <c r="H1243" s="248" t="s">
        <v>2337</v>
      </c>
    </row>
    <row r="1244" spans="1:8" ht="14.45" x14ac:dyDescent="0.3">
      <c r="A1244" s="246" t="s">
        <v>2337</v>
      </c>
      <c r="B1244" s="246">
        <v>1990</v>
      </c>
      <c r="C1244" s="247" t="s">
        <v>2389</v>
      </c>
      <c r="D1244" s="246" t="s">
        <v>4843</v>
      </c>
      <c r="E1244" s="201" t="s">
        <v>1726</v>
      </c>
      <c r="F1244" s="248">
        <f t="shared" si="19"/>
        <v>1990</v>
      </c>
      <c r="G1244" s="248" t="s">
        <v>181</v>
      </c>
      <c r="H1244" s="248" t="s">
        <v>2337</v>
      </c>
    </row>
    <row r="1245" spans="1:8" ht="14.45" x14ac:dyDescent="0.3">
      <c r="A1245" s="246" t="s">
        <v>2337</v>
      </c>
      <c r="B1245" s="246">
        <v>1991</v>
      </c>
      <c r="C1245" s="247" t="s">
        <v>2381</v>
      </c>
      <c r="D1245" s="246" t="s">
        <v>4843</v>
      </c>
      <c r="E1245" s="201" t="s">
        <v>1726</v>
      </c>
      <c r="F1245" s="248">
        <f t="shared" si="19"/>
        <v>1991</v>
      </c>
      <c r="G1245" s="248" t="s">
        <v>181</v>
      </c>
      <c r="H1245" s="248" t="s">
        <v>2337</v>
      </c>
    </row>
    <row r="1246" spans="1:8" ht="14.45" x14ac:dyDescent="0.3">
      <c r="A1246" s="246" t="s">
        <v>2337</v>
      </c>
      <c r="B1246" s="246">
        <v>1991</v>
      </c>
      <c r="C1246" s="247" t="s">
        <v>2382</v>
      </c>
      <c r="D1246" s="246" t="s">
        <v>4843</v>
      </c>
      <c r="E1246" s="201" t="s">
        <v>1726</v>
      </c>
      <c r="F1246" s="248">
        <f t="shared" si="19"/>
        <v>1991</v>
      </c>
      <c r="G1246" s="248" t="s">
        <v>181</v>
      </c>
      <c r="H1246" s="248" t="s">
        <v>2337</v>
      </c>
    </row>
    <row r="1247" spans="1:8" ht="14.45" x14ac:dyDescent="0.3">
      <c r="A1247" s="246" t="s">
        <v>2337</v>
      </c>
      <c r="B1247" s="246">
        <v>1991</v>
      </c>
      <c r="C1247" s="247" t="s">
        <v>2383</v>
      </c>
      <c r="D1247" s="246" t="s">
        <v>4843</v>
      </c>
      <c r="E1247" s="201" t="s">
        <v>1726</v>
      </c>
      <c r="F1247" s="248">
        <f t="shared" si="19"/>
        <v>1991</v>
      </c>
      <c r="G1247" s="248" t="s">
        <v>181</v>
      </c>
      <c r="H1247" s="248" t="s">
        <v>2337</v>
      </c>
    </row>
    <row r="1248" spans="1:8" ht="14.45" x14ac:dyDescent="0.3">
      <c r="A1248" s="246" t="s">
        <v>2337</v>
      </c>
      <c r="B1248" s="246">
        <v>1991</v>
      </c>
      <c r="C1248" s="247" t="s">
        <v>2384</v>
      </c>
      <c r="D1248" s="246" t="s">
        <v>4843</v>
      </c>
      <c r="E1248" s="201" t="s">
        <v>1726</v>
      </c>
      <c r="F1248" s="248">
        <f t="shared" si="19"/>
        <v>1991</v>
      </c>
      <c r="G1248" s="248" t="s">
        <v>181</v>
      </c>
      <c r="H1248" s="248" t="s">
        <v>2337</v>
      </c>
    </row>
    <row r="1249" spans="1:8" ht="14.45" x14ac:dyDescent="0.3">
      <c r="A1249" s="246" t="s">
        <v>2337</v>
      </c>
      <c r="B1249" s="246">
        <v>1992</v>
      </c>
      <c r="C1249" s="247" t="s">
        <v>2377</v>
      </c>
      <c r="D1249" s="246" t="s">
        <v>4843</v>
      </c>
      <c r="E1249" s="201" t="s">
        <v>1726</v>
      </c>
      <c r="F1249" s="248">
        <f t="shared" si="19"/>
        <v>1992</v>
      </c>
      <c r="G1249" s="248" t="s">
        <v>181</v>
      </c>
      <c r="H1249" s="248" t="s">
        <v>2337</v>
      </c>
    </row>
    <row r="1250" spans="1:8" ht="14.45" x14ac:dyDescent="0.3">
      <c r="A1250" s="246" t="s">
        <v>2337</v>
      </c>
      <c r="B1250" s="246">
        <v>1992</v>
      </c>
      <c r="C1250" s="247" t="s">
        <v>2378</v>
      </c>
      <c r="D1250" s="246" t="s">
        <v>4843</v>
      </c>
      <c r="E1250" s="201" t="s">
        <v>1726</v>
      </c>
      <c r="F1250" s="248">
        <f t="shared" si="19"/>
        <v>1992</v>
      </c>
      <c r="G1250" s="248" t="s">
        <v>181</v>
      </c>
      <c r="H1250" s="248" t="s">
        <v>2337</v>
      </c>
    </row>
    <row r="1251" spans="1:8" ht="14.45" x14ac:dyDescent="0.3">
      <c r="A1251" s="246" t="s">
        <v>2337</v>
      </c>
      <c r="B1251" s="246">
        <v>1992</v>
      </c>
      <c r="C1251" s="247" t="s">
        <v>2379</v>
      </c>
      <c r="D1251" s="246" t="s">
        <v>4843</v>
      </c>
      <c r="E1251" s="201" t="s">
        <v>1726</v>
      </c>
      <c r="F1251" s="248">
        <f t="shared" si="19"/>
        <v>1992</v>
      </c>
      <c r="G1251" s="248" t="s">
        <v>181</v>
      </c>
      <c r="H1251" s="248" t="s">
        <v>2337</v>
      </c>
    </row>
    <row r="1252" spans="1:8" ht="14.45" x14ac:dyDescent="0.3">
      <c r="A1252" s="246" t="s">
        <v>2337</v>
      </c>
      <c r="B1252" s="246">
        <v>1992</v>
      </c>
      <c r="C1252" s="247" t="s">
        <v>2380</v>
      </c>
      <c r="D1252" s="246" t="s">
        <v>4843</v>
      </c>
      <c r="E1252" s="201" t="s">
        <v>1726</v>
      </c>
      <c r="F1252" s="248">
        <f t="shared" si="19"/>
        <v>1992</v>
      </c>
      <c r="G1252" s="248" t="s">
        <v>181</v>
      </c>
      <c r="H1252" s="248" t="s">
        <v>2337</v>
      </c>
    </row>
    <row r="1253" spans="1:8" ht="14.45" x14ac:dyDescent="0.3">
      <c r="A1253" s="246" t="s">
        <v>2337</v>
      </c>
      <c r="B1253" s="246">
        <v>1993</v>
      </c>
      <c r="C1253" s="247" t="s">
        <v>2373</v>
      </c>
      <c r="D1253" s="246" t="s">
        <v>4843</v>
      </c>
      <c r="E1253" s="201" t="s">
        <v>1726</v>
      </c>
      <c r="F1253" s="248">
        <f t="shared" si="19"/>
        <v>1993</v>
      </c>
      <c r="G1253" s="248" t="s">
        <v>181</v>
      </c>
      <c r="H1253" s="248" t="s">
        <v>2337</v>
      </c>
    </row>
    <row r="1254" spans="1:8" ht="14.45" x14ac:dyDescent="0.3">
      <c r="A1254" s="246" t="s">
        <v>2337</v>
      </c>
      <c r="B1254" s="246">
        <v>1993</v>
      </c>
      <c r="C1254" s="247" t="s">
        <v>2374</v>
      </c>
      <c r="D1254" s="246" t="s">
        <v>4843</v>
      </c>
      <c r="E1254" s="201" t="s">
        <v>1726</v>
      </c>
      <c r="F1254" s="248">
        <f t="shared" si="19"/>
        <v>1993</v>
      </c>
      <c r="G1254" s="248" t="s">
        <v>181</v>
      </c>
      <c r="H1254" s="248" t="s">
        <v>2337</v>
      </c>
    </row>
    <row r="1255" spans="1:8" ht="14.45" x14ac:dyDescent="0.3">
      <c r="A1255" s="246" t="s">
        <v>2337</v>
      </c>
      <c r="B1255" s="246">
        <v>1993</v>
      </c>
      <c r="C1255" s="247" t="s">
        <v>2375</v>
      </c>
      <c r="D1255" s="246" t="s">
        <v>4843</v>
      </c>
      <c r="E1255" s="201" t="s">
        <v>1726</v>
      </c>
      <c r="F1255" s="248">
        <f t="shared" si="19"/>
        <v>1993</v>
      </c>
      <c r="G1255" s="248" t="s">
        <v>181</v>
      </c>
      <c r="H1255" s="248" t="s">
        <v>2337</v>
      </c>
    </row>
    <row r="1256" spans="1:8" ht="14.45" x14ac:dyDescent="0.3">
      <c r="A1256" s="246" t="s">
        <v>2337</v>
      </c>
      <c r="B1256" s="246">
        <v>1993</v>
      </c>
      <c r="C1256" s="247" t="s">
        <v>2376</v>
      </c>
      <c r="D1256" s="246" t="s">
        <v>4843</v>
      </c>
      <c r="E1256" s="201" t="s">
        <v>1726</v>
      </c>
      <c r="F1256" s="248">
        <f t="shared" si="19"/>
        <v>1993</v>
      </c>
      <c r="G1256" s="248" t="s">
        <v>181</v>
      </c>
      <c r="H1256" s="248" t="s">
        <v>2337</v>
      </c>
    </row>
    <row r="1257" spans="1:8" ht="14.45" x14ac:dyDescent="0.3">
      <c r="A1257" s="246" t="s">
        <v>2337</v>
      </c>
      <c r="B1257" s="246">
        <v>1994</v>
      </c>
      <c r="C1257" s="247" t="s">
        <v>2370</v>
      </c>
      <c r="D1257" s="246" t="s">
        <v>4843</v>
      </c>
      <c r="E1257" s="201" t="s">
        <v>1726</v>
      </c>
      <c r="F1257" s="248">
        <f t="shared" si="19"/>
        <v>1994</v>
      </c>
      <c r="G1257" s="248" t="s">
        <v>181</v>
      </c>
      <c r="H1257" s="248" t="s">
        <v>2337</v>
      </c>
    </row>
    <row r="1258" spans="1:8" ht="14.45" x14ac:dyDescent="0.3">
      <c r="A1258" s="246" t="s">
        <v>2337</v>
      </c>
      <c r="B1258" s="246">
        <v>1994</v>
      </c>
      <c r="C1258" s="247" t="s">
        <v>2371</v>
      </c>
      <c r="D1258" s="246" t="s">
        <v>4843</v>
      </c>
      <c r="E1258" s="201" t="s">
        <v>1726</v>
      </c>
      <c r="F1258" s="248">
        <f t="shared" si="19"/>
        <v>1994</v>
      </c>
      <c r="G1258" s="248" t="s">
        <v>181</v>
      </c>
      <c r="H1258" s="248" t="s">
        <v>2337</v>
      </c>
    </row>
    <row r="1259" spans="1:8" ht="14.45" x14ac:dyDescent="0.3">
      <c r="A1259" s="246" t="s">
        <v>2337</v>
      </c>
      <c r="B1259" s="246">
        <v>1994</v>
      </c>
      <c r="C1259" s="247" t="s">
        <v>2372</v>
      </c>
      <c r="D1259" s="246" t="s">
        <v>4843</v>
      </c>
      <c r="E1259" s="201" t="s">
        <v>1726</v>
      </c>
      <c r="F1259" s="248">
        <f t="shared" si="19"/>
        <v>1994</v>
      </c>
      <c r="G1259" s="248" t="s">
        <v>181</v>
      </c>
      <c r="H1259" s="248" t="s">
        <v>2337</v>
      </c>
    </row>
    <row r="1260" spans="1:8" ht="14.45" x14ac:dyDescent="0.3">
      <c r="A1260" s="246" t="s">
        <v>2337</v>
      </c>
      <c r="B1260" s="246">
        <v>1995</v>
      </c>
      <c r="C1260" s="247" t="s">
        <v>2368</v>
      </c>
      <c r="D1260" s="246" t="s">
        <v>4843</v>
      </c>
      <c r="E1260" s="201" t="s">
        <v>1726</v>
      </c>
      <c r="F1260" s="248">
        <f t="shared" si="19"/>
        <v>1995</v>
      </c>
      <c r="G1260" s="248" t="s">
        <v>181</v>
      </c>
      <c r="H1260" s="248" t="s">
        <v>2337</v>
      </c>
    </row>
    <row r="1261" spans="1:8" ht="14.45" x14ac:dyDescent="0.3">
      <c r="A1261" s="246" t="s">
        <v>2337</v>
      </c>
      <c r="B1261" s="246">
        <v>1995</v>
      </c>
      <c r="C1261" s="247" t="s">
        <v>2369</v>
      </c>
      <c r="D1261" s="246" t="s">
        <v>4843</v>
      </c>
      <c r="E1261" s="201" t="s">
        <v>1726</v>
      </c>
      <c r="F1261" s="248">
        <f t="shared" si="19"/>
        <v>1995</v>
      </c>
      <c r="G1261" s="248" t="s">
        <v>181</v>
      </c>
      <c r="H1261" s="248" t="s">
        <v>2337</v>
      </c>
    </row>
    <row r="1262" spans="1:8" ht="14.45" x14ac:dyDescent="0.3">
      <c r="A1262" s="246" t="s">
        <v>2337</v>
      </c>
      <c r="B1262" s="246">
        <v>1996</v>
      </c>
      <c r="C1262" s="247" t="s">
        <v>2364</v>
      </c>
      <c r="D1262" s="246" t="s">
        <v>4843</v>
      </c>
      <c r="E1262" s="201" t="s">
        <v>1726</v>
      </c>
      <c r="F1262" s="248">
        <f t="shared" si="19"/>
        <v>1996</v>
      </c>
      <c r="G1262" s="248" t="s">
        <v>181</v>
      </c>
      <c r="H1262" s="248" t="s">
        <v>2337</v>
      </c>
    </row>
    <row r="1263" spans="1:8" ht="14.45" x14ac:dyDescent="0.3">
      <c r="A1263" s="246" t="s">
        <v>2337</v>
      </c>
      <c r="B1263" s="246">
        <v>1996</v>
      </c>
      <c r="C1263" s="247" t="s">
        <v>2365</v>
      </c>
      <c r="D1263" s="246" t="s">
        <v>4843</v>
      </c>
      <c r="E1263" s="201" t="s">
        <v>1726</v>
      </c>
      <c r="F1263" s="248">
        <f t="shared" si="19"/>
        <v>1996</v>
      </c>
      <c r="G1263" s="248" t="s">
        <v>181</v>
      </c>
      <c r="H1263" s="248" t="s">
        <v>2337</v>
      </c>
    </row>
    <row r="1264" spans="1:8" ht="14.45" x14ac:dyDescent="0.3">
      <c r="A1264" s="246" t="s">
        <v>2337</v>
      </c>
      <c r="B1264" s="246">
        <v>1996</v>
      </c>
      <c r="C1264" s="247" t="s">
        <v>2366</v>
      </c>
      <c r="D1264" s="246" t="s">
        <v>4843</v>
      </c>
      <c r="E1264" s="201" t="s">
        <v>1726</v>
      </c>
      <c r="F1264" s="248">
        <f t="shared" si="19"/>
        <v>1996</v>
      </c>
      <c r="G1264" s="248" t="s">
        <v>181</v>
      </c>
      <c r="H1264" s="248" t="s">
        <v>2337</v>
      </c>
    </row>
    <row r="1265" spans="1:8" ht="14.45" x14ac:dyDescent="0.3">
      <c r="A1265" s="246" t="s">
        <v>2337</v>
      </c>
      <c r="B1265" s="246">
        <v>1996</v>
      </c>
      <c r="C1265" s="247" t="s">
        <v>2367</v>
      </c>
      <c r="D1265" s="246" t="s">
        <v>4843</v>
      </c>
      <c r="E1265" s="201" t="s">
        <v>1726</v>
      </c>
      <c r="F1265" s="248">
        <f t="shared" si="19"/>
        <v>1996</v>
      </c>
      <c r="G1265" s="248" t="s">
        <v>181</v>
      </c>
      <c r="H1265" s="248" t="s">
        <v>2337</v>
      </c>
    </row>
    <row r="1266" spans="1:8" ht="14.45" x14ac:dyDescent="0.3">
      <c r="A1266" s="246" t="s">
        <v>2337</v>
      </c>
      <c r="B1266" s="246">
        <v>1997</v>
      </c>
      <c r="C1266" s="247" t="s">
        <v>2362</v>
      </c>
      <c r="D1266" s="246" t="s">
        <v>4843</v>
      </c>
      <c r="E1266" s="201" t="s">
        <v>1726</v>
      </c>
      <c r="F1266" s="248">
        <f t="shared" si="19"/>
        <v>1997</v>
      </c>
      <c r="G1266" s="248" t="s">
        <v>181</v>
      </c>
      <c r="H1266" s="248" t="s">
        <v>2337</v>
      </c>
    </row>
    <row r="1267" spans="1:8" ht="14.45" x14ac:dyDescent="0.3">
      <c r="A1267" s="246" t="s">
        <v>2337</v>
      </c>
      <c r="B1267" s="246">
        <v>1997</v>
      </c>
      <c r="C1267" s="247" t="s">
        <v>2363</v>
      </c>
      <c r="D1267" s="246" t="s">
        <v>4843</v>
      </c>
      <c r="E1267" s="201" t="s">
        <v>1726</v>
      </c>
      <c r="F1267" s="248">
        <f t="shared" si="19"/>
        <v>1997</v>
      </c>
      <c r="G1267" s="248" t="s">
        <v>181</v>
      </c>
      <c r="H1267" s="248" t="s">
        <v>2337</v>
      </c>
    </row>
    <row r="1268" spans="1:8" ht="14.45" x14ac:dyDescent="0.3">
      <c r="A1268" s="246" t="s">
        <v>2337</v>
      </c>
      <c r="B1268" s="246">
        <v>1999</v>
      </c>
      <c r="C1268" s="247" t="s">
        <v>2356</v>
      </c>
      <c r="D1268" s="246" t="s">
        <v>4843</v>
      </c>
      <c r="E1268" s="201" t="s">
        <v>1726</v>
      </c>
      <c r="F1268" s="248">
        <f t="shared" si="19"/>
        <v>1999</v>
      </c>
      <c r="G1268" s="248" t="s">
        <v>181</v>
      </c>
      <c r="H1268" s="248" t="s">
        <v>2337</v>
      </c>
    </row>
    <row r="1269" spans="1:8" ht="14.45" x14ac:dyDescent="0.3">
      <c r="A1269" s="246" t="s">
        <v>2337</v>
      </c>
      <c r="B1269" s="246">
        <v>1999</v>
      </c>
      <c r="C1269" s="247" t="s">
        <v>2357</v>
      </c>
      <c r="D1269" s="246" t="s">
        <v>4843</v>
      </c>
      <c r="E1269" s="201" t="s">
        <v>1726</v>
      </c>
      <c r="F1269" s="248">
        <f t="shared" si="19"/>
        <v>1999</v>
      </c>
      <c r="G1269" s="248" t="s">
        <v>181</v>
      </c>
      <c r="H1269" s="248" t="s">
        <v>2337</v>
      </c>
    </row>
    <row r="1270" spans="1:8" ht="14.45" x14ac:dyDescent="0.3">
      <c r="A1270" s="246" t="s">
        <v>2337</v>
      </c>
      <c r="B1270" s="246">
        <v>1999</v>
      </c>
      <c r="C1270" s="247" t="s">
        <v>2358</v>
      </c>
      <c r="D1270" s="246" t="s">
        <v>4843</v>
      </c>
      <c r="E1270" s="201" t="s">
        <v>1726</v>
      </c>
      <c r="F1270" s="248">
        <f t="shared" si="19"/>
        <v>1999</v>
      </c>
      <c r="G1270" s="248" t="s">
        <v>181</v>
      </c>
      <c r="H1270" s="248" t="s">
        <v>2337</v>
      </c>
    </row>
    <row r="1271" spans="1:8" ht="14.45" x14ac:dyDescent="0.3">
      <c r="A1271" s="246" t="s">
        <v>2337</v>
      </c>
      <c r="B1271" s="246">
        <v>1999</v>
      </c>
      <c r="C1271" s="247" t="s">
        <v>2359</v>
      </c>
      <c r="D1271" s="246" t="s">
        <v>4843</v>
      </c>
      <c r="E1271" s="201" t="s">
        <v>1726</v>
      </c>
      <c r="F1271" s="248">
        <f t="shared" si="19"/>
        <v>1999</v>
      </c>
      <c r="G1271" s="248" t="s">
        <v>181</v>
      </c>
      <c r="H1271" s="248" t="s">
        <v>2337</v>
      </c>
    </row>
    <row r="1272" spans="1:8" ht="14.45" x14ac:dyDescent="0.3">
      <c r="A1272" s="246" t="s">
        <v>2337</v>
      </c>
      <c r="B1272" s="246">
        <v>1999</v>
      </c>
      <c r="C1272" s="247" t="s">
        <v>2360</v>
      </c>
      <c r="D1272" s="246" t="s">
        <v>4843</v>
      </c>
      <c r="E1272" s="201" t="s">
        <v>1726</v>
      </c>
      <c r="F1272" s="248">
        <f t="shared" si="19"/>
        <v>1999</v>
      </c>
      <c r="G1272" s="248" t="s">
        <v>181</v>
      </c>
      <c r="H1272" s="248" t="s">
        <v>2337</v>
      </c>
    </row>
    <row r="1273" spans="1:8" ht="14.45" x14ac:dyDescent="0.3">
      <c r="A1273" s="246" t="s">
        <v>2337</v>
      </c>
      <c r="B1273" s="246">
        <v>1999</v>
      </c>
      <c r="C1273" s="247" t="s">
        <v>2361</v>
      </c>
      <c r="D1273" s="246" t="s">
        <v>4843</v>
      </c>
      <c r="E1273" s="201" t="s">
        <v>1726</v>
      </c>
      <c r="F1273" s="248">
        <f t="shared" si="19"/>
        <v>1999</v>
      </c>
      <c r="G1273" s="248" t="s">
        <v>181</v>
      </c>
      <c r="H1273" s="248" t="s">
        <v>2337</v>
      </c>
    </row>
    <row r="1274" spans="1:8" ht="14.45" x14ac:dyDescent="0.3">
      <c r="A1274" s="246" t="s">
        <v>2337</v>
      </c>
      <c r="B1274" s="246">
        <v>2000</v>
      </c>
      <c r="C1274" s="247" t="s">
        <v>2353</v>
      </c>
      <c r="D1274" s="246" t="s">
        <v>4843</v>
      </c>
      <c r="E1274" s="201" t="s">
        <v>1726</v>
      </c>
      <c r="F1274" s="248">
        <f t="shared" si="19"/>
        <v>2000</v>
      </c>
      <c r="G1274" s="248" t="s">
        <v>181</v>
      </c>
      <c r="H1274" s="248" t="s">
        <v>2337</v>
      </c>
    </row>
    <row r="1275" spans="1:8" ht="14.45" x14ac:dyDescent="0.3">
      <c r="A1275" s="246" t="s">
        <v>2337</v>
      </c>
      <c r="B1275" s="246">
        <v>2000</v>
      </c>
      <c r="C1275" s="247" t="s">
        <v>2354</v>
      </c>
      <c r="D1275" s="246" t="s">
        <v>4843</v>
      </c>
      <c r="E1275" s="201" t="s">
        <v>1726</v>
      </c>
      <c r="F1275" s="248">
        <f t="shared" si="19"/>
        <v>2000</v>
      </c>
      <c r="G1275" s="248" t="s">
        <v>181</v>
      </c>
      <c r="H1275" s="248" t="s">
        <v>2337</v>
      </c>
    </row>
    <row r="1276" spans="1:8" ht="14.45" x14ac:dyDescent="0.3">
      <c r="A1276" s="246" t="s">
        <v>2337</v>
      </c>
      <c r="B1276" s="246">
        <v>2000</v>
      </c>
      <c r="C1276" s="247" t="s">
        <v>2355</v>
      </c>
      <c r="D1276" s="246" t="s">
        <v>4843</v>
      </c>
      <c r="E1276" s="201" t="s">
        <v>1726</v>
      </c>
      <c r="F1276" s="248">
        <f t="shared" si="19"/>
        <v>2000</v>
      </c>
      <c r="G1276" s="248" t="s">
        <v>181</v>
      </c>
      <c r="H1276" s="248" t="s">
        <v>2337</v>
      </c>
    </row>
    <row r="1277" spans="1:8" ht="14.45" x14ac:dyDescent="0.3">
      <c r="A1277" s="246" t="s">
        <v>2337</v>
      </c>
      <c r="B1277" s="246">
        <v>2001</v>
      </c>
      <c r="C1277" s="247" t="s">
        <v>2347</v>
      </c>
      <c r="D1277" s="246" t="s">
        <v>4843</v>
      </c>
      <c r="E1277" s="201" t="s">
        <v>1726</v>
      </c>
      <c r="F1277" s="248">
        <f t="shared" si="19"/>
        <v>2001</v>
      </c>
      <c r="G1277" s="248" t="s">
        <v>181</v>
      </c>
      <c r="H1277" s="248" t="s">
        <v>2337</v>
      </c>
    </row>
    <row r="1278" spans="1:8" ht="14.45" x14ac:dyDescent="0.3">
      <c r="A1278" s="246" t="s">
        <v>2337</v>
      </c>
      <c r="B1278" s="246">
        <v>2001</v>
      </c>
      <c r="C1278" s="247" t="s">
        <v>2348</v>
      </c>
      <c r="D1278" s="246" t="s">
        <v>4843</v>
      </c>
      <c r="E1278" s="201" t="s">
        <v>1726</v>
      </c>
      <c r="F1278" s="248">
        <f t="shared" si="19"/>
        <v>2001</v>
      </c>
      <c r="G1278" s="248" t="s">
        <v>181</v>
      </c>
      <c r="H1278" s="248" t="s">
        <v>2337</v>
      </c>
    </row>
    <row r="1279" spans="1:8" ht="14.45" x14ac:dyDescent="0.3">
      <c r="A1279" s="246" t="s">
        <v>2337</v>
      </c>
      <c r="B1279" s="246">
        <v>2001</v>
      </c>
      <c r="C1279" s="247" t="s">
        <v>2349</v>
      </c>
      <c r="D1279" s="246" t="s">
        <v>4843</v>
      </c>
      <c r="E1279" s="201" t="s">
        <v>1726</v>
      </c>
      <c r="F1279" s="248">
        <f t="shared" si="19"/>
        <v>2001</v>
      </c>
      <c r="G1279" s="248" t="s">
        <v>181</v>
      </c>
      <c r="H1279" s="248" t="s">
        <v>2337</v>
      </c>
    </row>
    <row r="1280" spans="1:8" ht="14.45" x14ac:dyDescent="0.3">
      <c r="A1280" s="246" t="s">
        <v>2337</v>
      </c>
      <c r="B1280" s="246">
        <v>2001</v>
      </c>
      <c r="C1280" s="247" t="s">
        <v>2350</v>
      </c>
      <c r="D1280" s="246" t="s">
        <v>4843</v>
      </c>
      <c r="E1280" s="201" t="s">
        <v>1726</v>
      </c>
      <c r="F1280" s="248">
        <f t="shared" si="19"/>
        <v>2001</v>
      </c>
      <c r="G1280" s="248" t="s">
        <v>181</v>
      </c>
      <c r="H1280" s="248" t="s">
        <v>2337</v>
      </c>
    </row>
    <row r="1281" spans="1:8" ht="14.45" x14ac:dyDescent="0.3">
      <c r="A1281" s="246" t="s">
        <v>2337</v>
      </c>
      <c r="B1281" s="246">
        <v>2001</v>
      </c>
      <c r="C1281" s="247" t="s">
        <v>2351</v>
      </c>
      <c r="D1281" s="246" t="s">
        <v>4843</v>
      </c>
      <c r="E1281" s="201" t="s">
        <v>1726</v>
      </c>
      <c r="F1281" s="248">
        <f t="shared" si="19"/>
        <v>2001</v>
      </c>
      <c r="G1281" s="248" t="s">
        <v>181</v>
      </c>
      <c r="H1281" s="248" t="s">
        <v>2337</v>
      </c>
    </row>
    <row r="1282" spans="1:8" ht="14.45" x14ac:dyDescent="0.3">
      <c r="A1282" s="246" t="s">
        <v>2337</v>
      </c>
      <c r="B1282" s="246">
        <v>2001</v>
      </c>
      <c r="C1282" s="247" t="s">
        <v>2352</v>
      </c>
      <c r="D1282" s="246" t="s">
        <v>4843</v>
      </c>
      <c r="E1282" s="201" t="s">
        <v>1726</v>
      </c>
      <c r="F1282" s="248">
        <f t="shared" si="19"/>
        <v>2001</v>
      </c>
      <c r="G1282" s="248" t="s">
        <v>181</v>
      </c>
      <c r="H1282" s="248" t="s">
        <v>2337</v>
      </c>
    </row>
    <row r="1283" spans="1:8" ht="14.45" x14ac:dyDescent="0.3">
      <c r="A1283" s="246" t="s">
        <v>2337</v>
      </c>
      <c r="B1283" s="246">
        <v>2002</v>
      </c>
      <c r="C1283" s="247" t="s">
        <v>2345</v>
      </c>
      <c r="D1283" s="246" t="s">
        <v>4843</v>
      </c>
      <c r="E1283" s="201" t="s">
        <v>1726</v>
      </c>
      <c r="F1283" s="248">
        <f t="shared" si="19"/>
        <v>2002</v>
      </c>
      <c r="G1283" s="248" t="s">
        <v>181</v>
      </c>
      <c r="H1283" s="248" t="s">
        <v>2337</v>
      </c>
    </row>
    <row r="1284" spans="1:8" ht="14.45" x14ac:dyDescent="0.3">
      <c r="A1284" s="246" t="s">
        <v>2337</v>
      </c>
      <c r="B1284" s="246">
        <v>2002</v>
      </c>
      <c r="C1284" s="247" t="s">
        <v>2346</v>
      </c>
      <c r="D1284" s="246" t="s">
        <v>4843</v>
      </c>
      <c r="E1284" s="201" t="s">
        <v>1726</v>
      </c>
      <c r="F1284" s="248">
        <f t="shared" si="19"/>
        <v>2002</v>
      </c>
      <c r="G1284" s="248" t="s">
        <v>181</v>
      </c>
      <c r="H1284" s="248" t="s">
        <v>2337</v>
      </c>
    </row>
    <row r="1285" spans="1:8" ht="14.45" x14ac:dyDescent="0.3">
      <c r="A1285" s="246" t="s">
        <v>2337</v>
      </c>
      <c r="B1285" s="246">
        <v>2004</v>
      </c>
      <c r="C1285" s="247" t="s">
        <v>2338</v>
      </c>
      <c r="D1285" s="246" t="s">
        <v>4843</v>
      </c>
      <c r="E1285" s="201" t="s">
        <v>1726</v>
      </c>
      <c r="F1285" s="248">
        <f t="shared" si="19"/>
        <v>2004</v>
      </c>
      <c r="G1285" s="248" t="s">
        <v>181</v>
      </c>
      <c r="H1285" s="248" t="s">
        <v>2337</v>
      </c>
    </row>
    <row r="1286" spans="1:8" ht="14.45" x14ac:dyDescent="0.3">
      <c r="A1286" s="246" t="s">
        <v>2337</v>
      </c>
      <c r="B1286" s="246">
        <v>2004</v>
      </c>
      <c r="C1286" s="247" t="s">
        <v>2339</v>
      </c>
      <c r="D1286" s="246" t="s">
        <v>4843</v>
      </c>
      <c r="E1286" s="201" t="s">
        <v>1726</v>
      </c>
      <c r="F1286" s="248">
        <f t="shared" si="19"/>
        <v>2004</v>
      </c>
      <c r="G1286" s="248" t="s">
        <v>181</v>
      </c>
      <c r="H1286" s="248" t="s">
        <v>2337</v>
      </c>
    </row>
    <row r="1287" spans="1:8" ht="14.45" x14ac:dyDescent="0.3">
      <c r="A1287" s="246" t="s">
        <v>2337</v>
      </c>
      <c r="B1287" s="246">
        <v>2004</v>
      </c>
      <c r="C1287" s="247" t="s">
        <v>2340</v>
      </c>
      <c r="D1287" s="246" t="s">
        <v>4843</v>
      </c>
      <c r="E1287" s="201" t="s">
        <v>1726</v>
      </c>
      <c r="F1287" s="248">
        <f t="shared" si="19"/>
        <v>2004</v>
      </c>
      <c r="G1287" s="248" t="s">
        <v>181</v>
      </c>
      <c r="H1287" s="248" t="s">
        <v>2337</v>
      </c>
    </row>
    <row r="1288" spans="1:8" ht="14.45" x14ac:dyDescent="0.3">
      <c r="A1288" s="246" t="s">
        <v>2337</v>
      </c>
      <c r="B1288" s="246">
        <v>2004</v>
      </c>
      <c r="C1288" s="247" t="s">
        <v>2341</v>
      </c>
      <c r="D1288" s="246" t="s">
        <v>4843</v>
      </c>
      <c r="E1288" s="201" t="s">
        <v>1726</v>
      </c>
      <c r="F1288" s="248">
        <f t="shared" ref="F1288:F1351" si="20">+B1288</f>
        <v>2004</v>
      </c>
      <c r="G1288" s="248" t="s">
        <v>181</v>
      </c>
      <c r="H1288" s="248" t="s">
        <v>2337</v>
      </c>
    </row>
    <row r="1289" spans="1:8" ht="14.45" x14ac:dyDescent="0.3">
      <c r="A1289" s="246" t="s">
        <v>2337</v>
      </c>
      <c r="B1289" s="246">
        <v>2004</v>
      </c>
      <c r="C1289" s="247" t="s">
        <v>2342</v>
      </c>
      <c r="D1289" s="246" t="s">
        <v>4843</v>
      </c>
      <c r="E1289" s="201" t="s">
        <v>1726</v>
      </c>
      <c r="F1289" s="248">
        <f t="shared" si="20"/>
        <v>2004</v>
      </c>
      <c r="G1289" s="248" t="s">
        <v>181</v>
      </c>
      <c r="H1289" s="248" t="s">
        <v>2337</v>
      </c>
    </row>
    <row r="1290" spans="1:8" ht="14.45" x14ac:dyDescent="0.3">
      <c r="A1290" s="246" t="s">
        <v>2337</v>
      </c>
      <c r="B1290" s="246">
        <v>2004</v>
      </c>
      <c r="C1290" s="247" t="s">
        <v>2343</v>
      </c>
      <c r="D1290" s="246" t="s">
        <v>4843</v>
      </c>
      <c r="E1290" s="201" t="s">
        <v>1726</v>
      </c>
      <c r="F1290" s="248">
        <f t="shared" si="20"/>
        <v>2004</v>
      </c>
      <c r="G1290" s="248" t="s">
        <v>181</v>
      </c>
      <c r="H1290" s="248" t="s">
        <v>2337</v>
      </c>
    </row>
    <row r="1291" spans="1:8" ht="14.45" x14ac:dyDescent="0.3">
      <c r="A1291" s="246" t="s">
        <v>2337</v>
      </c>
      <c r="B1291" s="246">
        <v>2004</v>
      </c>
      <c r="C1291" s="247" t="s">
        <v>2344</v>
      </c>
      <c r="D1291" s="246" t="s">
        <v>4843</v>
      </c>
      <c r="E1291" s="201" t="s">
        <v>1726</v>
      </c>
      <c r="F1291" s="248">
        <f t="shared" si="20"/>
        <v>2004</v>
      </c>
      <c r="G1291" s="248" t="s">
        <v>181</v>
      </c>
      <c r="H1291" s="248" t="s">
        <v>2337</v>
      </c>
    </row>
    <row r="1292" spans="1:8" ht="14.45" x14ac:dyDescent="0.3">
      <c r="A1292" s="246" t="s">
        <v>2405</v>
      </c>
      <c r="B1292" s="246">
        <v>1985</v>
      </c>
      <c r="C1292" s="247" t="s">
        <v>726</v>
      </c>
      <c r="D1292" s="246" t="s">
        <v>4843</v>
      </c>
      <c r="E1292" s="201" t="s">
        <v>1726</v>
      </c>
      <c r="F1292" s="248">
        <f t="shared" si="20"/>
        <v>1985</v>
      </c>
      <c r="G1292" s="248" t="s">
        <v>181</v>
      </c>
      <c r="H1292" s="248" t="s">
        <v>2405</v>
      </c>
    </row>
    <row r="1293" spans="1:8" ht="14.45" x14ac:dyDescent="0.3">
      <c r="A1293" s="246" t="s">
        <v>2405</v>
      </c>
      <c r="B1293" s="246">
        <v>1985</v>
      </c>
      <c r="C1293" s="247" t="s">
        <v>724</v>
      </c>
      <c r="D1293" s="246" t="s">
        <v>4843</v>
      </c>
      <c r="E1293" s="201" t="s">
        <v>1726</v>
      </c>
      <c r="F1293" s="248">
        <f t="shared" si="20"/>
        <v>1985</v>
      </c>
      <c r="G1293" s="248" t="s">
        <v>181</v>
      </c>
      <c r="H1293" s="248" t="s">
        <v>2405</v>
      </c>
    </row>
    <row r="1294" spans="1:8" ht="14.45" x14ac:dyDescent="0.3">
      <c r="A1294" s="246" t="s">
        <v>2405</v>
      </c>
      <c r="B1294" s="246">
        <v>1985</v>
      </c>
      <c r="C1294" s="247" t="s">
        <v>736</v>
      </c>
      <c r="D1294" s="246" t="s">
        <v>4843</v>
      </c>
      <c r="E1294" s="201" t="s">
        <v>1726</v>
      </c>
      <c r="F1294" s="248">
        <f t="shared" si="20"/>
        <v>1985</v>
      </c>
      <c r="G1294" s="248" t="s">
        <v>181</v>
      </c>
      <c r="H1294" s="248" t="s">
        <v>2405</v>
      </c>
    </row>
    <row r="1295" spans="1:8" ht="14.45" x14ac:dyDescent="0.3">
      <c r="A1295" s="246" t="s">
        <v>2405</v>
      </c>
      <c r="B1295" s="246">
        <v>1986</v>
      </c>
      <c r="C1295" s="247" t="s">
        <v>693</v>
      </c>
      <c r="D1295" s="246" t="s">
        <v>4843</v>
      </c>
      <c r="E1295" s="201" t="s">
        <v>1726</v>
      </c>
      <c r="F1295" s="248">
        <f t="shared" si="20"/>
        <v>1986</v>
      </c>
      <c r="G1295" s="248" t="s">
        <v>181</v>
      </c>
      <c r="H1295" s="248" t="s">
        <v>2405</v>
      </c>
    </row>
    <row r="1296" spans="1:8" ht="14.45" x14ac:dyDescent="0.3">
      <c r="A1296" s="246" t="s">
        <v>2405</v>
      </c>
      <c r="B1296" s="246">
        <v>1986</v>
      </c>
      <c r="C1296" s="247" t="s">
        <v>710</v>
      </c>
      <c r="D1296" s="246" t="s">
        <v>4843</v>
      </c>
      <c r="E1296" s="201" t="s">
        <v>1726</v>
      </c>
      <c r="F1296" s="248">
        <f t="shared" si="20"/>
        <v>1986</v>
      </c>
      <c r="G1296" s="248" t="s">
        <v>181</v>
      </c>
      <c r="H1296" s="248" t="s">
        <v>2405</v>
      </c>
    </row>
    <row r="1297" spans="1:8" ht="14.45" x14ac:dyDescent="0.3">
      <c r="A1297" s="246" t="s">
        <v>2405</v>
      </c>
      <c r="B1297" s="246">
        <v>1986</v>
      </c>
      <c r="C1297" s="247" t="s">
        <v>719</v>
      </c>
      <c r="D1297" s="246" t="s">
        <v>4843</v>
      </c>
      <c r="E1297" s="201" t="s">
        <v>1726</v>
      </c>
      <c r="F1297" s="248">
        <f t="shared" si="20"/>
        <v>1986</v>
      </c>
      <c r="G1297" s="248" t="s">
        <v>181</v>
      </c>
      <c r="H1297" s="248" t="s">
        <v>2405</v>
      </c>
    </row>
    <row r="1298" spans="1:8" ht="14.45" x14ac:dyDescent="0.3">
      <c r="A1298" s="246" t="s">
        <v>2405</v>
      </c>
      <c r="B1298" s="246">
        <v>1987</v>
      </c>
      <c r="C1298" s="247" t="s">
        <v>713</v>
      </c>
      <c r="D1298" s="246" t="s">
        <v>4843</v>
      </c>
      <c r="E1298" s="201" t="s">
        <v>1726</v>
      </c>
      <c r="F1298" s="248">
        <f t="shared" si="20"/>
        <v>1987</v>
      </c>
      <c r="G1298" s="248" t="s">
        <v>181</v>
      </c>
      <c r="H1298" s="248" t="s">
        <v>2405</v>
      </c>
    </row>
    <row r="1299" spans="1:8" ht="14.45" x14ac:dyDescent="0.3">
      <c r="A1299" s="246" t="s">
        <v>2405</v>
      </c>
      <c r="B1299" s="246">
        <v>1987</v>
      </c>
      <c r="C1299" s="247" t="s">
        <v>804</v>
      </c>
      <c r="D1299" s="246" t="s">
        <v>4843</v>
      </c>
      <c r="E1299" s="201" t="s">
        <v>1726</v>
      </c>
      <c r="F1299" s="248">
        <f t="shared" si="20"/>
        <v>1987</v>
      </c>
      <c r="G1299" s="248" t="s">
        <v>181</v>
      </c>
      <c r="H1299" s="248" t="s">
        <v>2405</v>
      </c>
    </row>
    <row r="1300" spans="1:8" ht="14.45" x14ac:dyDescent="0.3">
      <c r="A1300" s="246" t="s">
        <v>2405</v>
      </c>
      <c r="B1300" s="246">
        <v>1987</v>
      </c>
      <c r="C1300" s="247" t="s">
        <v>711</v>
      </c>
      <c r="D1300" s="246" t="s">
        <v>4843</v>
      </c>
      <c r="E1300" s="201" t="s">
        <v>1726</v>
      </c>
      <c r="F1300" s="248">
        <f t="shared" si="20"/>
        <v>1987</v>
      </c>
      <c r="G1300" s="248" t="s">
        <v>181</v>
      </c>
      <c r="H1300" s="248" t="s">
        <v>2405</v>
      </c>
    </row>
    <row r="1301" spans="1:8" ht="14.45" x14ac:dyDescent="0.3">
      <c r="A1301" s="246" t="s">
        <v>2405</v>
      </c>
      <c r="B1301" s="246">
        <v>1988</v>
      </c>
      <c r="C1301" s="247" t="s">
        <v>715</v>
      </c>
      <c r="D1301" s="246" t="s">
        <v>4843</v>
      </c>
      <c r="E1301" s="201" t="s">
        <v>1726</v>
      </c>
      <c r="F1301" s="248">
        <f t="shared" si="20"/>
        <v>1988</v>
      </c>
      <c r="G1301" s="248" t="s">
        <v>181</v>
      </c>
      <c r="H1301" s="248" t="s">
        <v>2405</v>
      </c>
    </row>
    <row r="1302" spans="1:8" ht="14.45" x14ac:dyDescent="0.3">
      <c r="A1302" s="246" t="s">
        <v>2405</v>
      </c>
      <c r="B1302" s="246">
        <v>1988</v>
      </c>
      <c r="C1302" s="247" t="s">
        <v>708</v>
      </c>
      <c r="D1302" s="246" t="s">
        <v>4843</v>
      </c>
      <c r="E1302" s="201" t="s">
        <v>1726</v>
      </c>
      <c r="F1302" s="248">
        <f t="shared" si="20"/>
        <v>1988</v>
      </c>
      <c r="G1302" s="248" t="s">
        <v>181</v>
      </c>
      <c r="H1302" s="248" t="s">
        <v>2405</v>
      </c>
    </row>
    <row r="1303" spans="1:8" ht="14.45" x14ac:dyDescent="0.3">
      <c r="A1303" s="246" t="s">
        <v>2405</v>
      </c>
      <c r="B1303" s="246">
        <v>1988</v>
      </c>
      <c r="C1303" s="247" t="s">
        <v>701</v>
      </c>
      <c r="D1303" s="246" t="s">
        <v>4843</v>
      </c>
      <c r="E1303" s="201" t="s">
        <v>1726</v>
      </c>
      <c r="F1303" s="248">
        <f t="shared" si="20"/>
        <v>1988</v>
      </c>
      <c r="G1303" s="248" t="s">
        <v>181</v>
      </c>
      <c r="H1303" s="248" t="s">
        <v>2405</v>
      </c>
    </row>
    <row r="1304" spans="1:8" ht="14.45" x14ac:dyDescent="0.3">
      <c r="A1304" s="246" t="s">
        <v>2405</v>
      </c>
      <c r="B1304" s="246">
        <v>1988</v>
      </c>
      <c r="C1304" s="247" t="s">
        <v>799</v>
      </c>
      <c r="D1304" s="246" t="s">
        <v>4843</v>
      </c>
      <c r="E1304" s="201" t="s">
        <v>1726</v>
      </c>
      <c r="F1304" s="248">
        <f t="shared" si="20"/>
        <v>1988</v>
      </c>
      <c r="G1304" s="248" t="s">
        <v>181</v>
      </c>
      <c r="H1304" s="248" t="s">
        <v>2405</v>
      </c>
    </row>
    <row r="1305" spans="1:8" ht="14.45" x14ac:dyDescent="0.3">
      <c r="A1305" s="246" t="s">
        <v>2405</v>
      </c>
      <c r="B1305" s="246">
        <v>1989</v>
      </c>
      <c r="C1305" s="247" t="s">
        <v>703</v>
      </c>
      <c r="D1305" s="246" t="s">
        <v>4843</v>
      </c>
      <c r="E1305" s="201" t="s">
        <v>1726</v>
      </c>
      <c r="F1305" s="248">
        <f t="shared" si="20"/>
        <v>1989</v>
      </c>
      <c r="G1305" s="248" t="s">
        <v>181</v>
      </c>
      <c r="H1305" s="248" t="s">
        <v>2405</v>
      </c>
    </row>
    <row r="1306" spans="1:8" ht="14.45" x14ac:dyDescent="0.3">
      <c r="A1306" s="246" t="s">
        <v>2405</v>
      </c>
      <c r="B1306" s="246">
        <v>1989</v>
      </c>
      <c r="C1306" s="247" t="s">
        <v>694</v>
      </c>
      <c r="D1306" s="246" t="s">
        <v>4843</v>
      </c>
      <c r="E1306" s="201" t="s">
        <v>1726</v>
      </c>
      <c r="F1306" s="248">
        <f t="shared" si="20"/>
        <v>1989</v>
      </c>
      <c r="G1306" s="248" t="s">
        <v>181</v>
      </c>
      <c r="H1306" s="248" t="s">
        <v>2405</v>
      </c>
    </row>
    <row r="1307" spans="1:8" ht="14.45" x14ac:dyDescent="0.3">
      <c r="A1307" s="246" t="s">
        <v>2405</v>
      </c>
      <c r="B1307" s="246">
        <v>1989</v>
      </c>
      <c r="C1307" s="247" t="s">
        <v>809</v>
      </c>
      <c r="D1307" s="246" t="s">
        <v>4843</v>
      </c>
      <c r="E1307" s="201" t="s">
        <v>1726</v>
      </c>
      <c r="F1307" s="248">
        <f t="shared" si="20"/>
        <v>1989</v>
      </c>
      <c r="G1307" s="248" t="s">
        <v>181</v>
      </c>
      <c r="H1307" s="248" t="s">
        <v>2405</v>
      </c>
    </row>
    <row r="1308" spans="1:8" ht="14.45" x14ac:dyDescent="0.3">
      <c r="A1308" s="246" t="s">
        <v>2405</v>
      </c>
      <c r="B1308" s="246">
        <v>1989</v>
      </c>
      <c r="C1308" s="247" t="s">
        <v>696</v>
      </c>
      <c r="D1308" s="246" t="s">
        <v>4843</v>
      </c>
      <c r="E1308" s="201" t="s">
        <v>1726</v>
      </c>
      <c r="F1308" s="248">
        <f t="shared" si="20"/>
        <v>1989</v>
      </c>
      <c r="G1308" s="248" t="s">
        <v>181</v>
      </c>
      <c r="H1308" s="248" t="s">
        <v>2405</v>
      </c>
    </row>
    <row r="1309" spans="1:8" ht="14.45" x14ac:dyDescent="0.3">
      <c r="A1309" s="246" t="s">
        <v>2405</v>
      </c>
      <c r="B1309" s="246">
        <v>1990</v>
      </c>
      <c r="C1309" s="247" t="s">
        <v>1707</v>
      </c>
      <c r="D1309" s="246" t="s">
        <v>4843</v>
      </c>
      <c r="E1309" s="201" t="s">
        <v>1726</v>
      </c>
      <c r="F1309" s="248">
        <f t="shared" si="20"/>
        <v>1990</v>
      </c>
      <c r="G1309" s="248" t="s">
        <v>181</v>
      </c>
      <c r="H1309" s="248" t="s">
        <v>2405</v>
      </c>
    </row>
    <row r="1310" spans="1:8" ht="14.45" x14ac:dyDescent="0.3">
      <c r="A1310" s="246" t="s">
        <v>2405</v>
      </c>
      <c r="B1310" s="246">
        <v>1990</v>
      </c>
      <c r="C1310" s="247" t="s">
        <v>1708</v>
      </c>
      <c r="D1310" s="246" t="s">
        <v>4843</v>
      </c>
      <c r="E1310" s="201" t="s">
        <v>1726</v>
      </c>
      <c r="F1310" s="248">
        <f t="shared" si="20"/>
        <v>1990</v>
      </c>
      <c r="G1310" s="248" t="s">
        <v>181</v>
      </c>
      <c r="H1310" s="248" t="s">
        <v>2405</v>
      </c>
    </row>
    <row r="1311" spans="1:8" ht="14.45" x14ac:dyDescent="0.3">
      <c r="A1311" s="246" t="s">
        <v>2405</v>
      </c>
      <c r="B1311" s="246">
        <v>1990</v>
      </c>
      <c r="C1311" s="247" t="s">
        <v>1709</v>
      </c>
      <c r="D1311" s="246" t="s">
        <v>4843</v>
      </c>
      <c r="E1311" s="201" t="s">
        <v>1726</v>
      </c>
      <c r="F1311" s="248">
        <f t="shared" si="20"/>
        <v>1990</v>
      </c>
      <c r="G1311" s="248" t="s">
        <v>181</v>
      </c>
      <c r="H1311" s="248" t="s">
        <v>2405</v>
      </c>
    </row>
    <row r="1312" spans="1:8" ht="14.45" x14ac:dyDescent="0.3">
      <c r="A1312" s="246" t="s">
        <v>2405</v>
      </c>
      <c r="B1312" s="246">
        <v>1991</v>
      </c>
      <c r="C1312" s="247" t="s">
        <v>1703</v>
      </c>
      <c r="D1312" s="246" t="s">
        <v>4843</v>
      </c>
      <c r="E1312" s="201" t="s">
        <v>1726</v>
      </c>
      <c r="F1312" s="248">
        <f t="shared" si="20"/>
        <v>1991</v>
      </c>
      <c r="G1312" s="248" t="s">
        <v>181</v>
      </c>
      <c r="H1312" s="248" t="s">
        <v>2405</v>
      </c>
    </row>
    <row r="1313" spans="1:8" ht="14.45" x14ac:dyDescent="0.3">
      <c r="A1313" s="246" t="s">
        <v>2405</v>
      </c>
      <c r="B1313" s="246">
        <v>1992</v>
      </c>
      <c r="C1313" s="247" t="s">
        <v>1705</v>
      </c>
      <c r="D1313" s="246" t="s">
        <v>4843</v>
      </c>
      <c r="E1313" s="201" t="s">
        <v>1726</v>
      </c>
      <c r="F1313" s="248">
        <f t="shared" si="20"/>
        <v>1992</v>
      </c>
      <c r="G1313" s="248" t="s">
        <v>181</v>
      </c>
      <c r="H1313" s="248" t="s">
        <v>2405</v>
      </c>
    </row>
    <row r="1314" spans="1:8" ht="14.45" x14ac:dyDescent="0.3">
      <c r="A1314" s="246" t="s">
        <v>2405</v>
      </c>
      <c r="B1314" s="246">
        <v>1993</v>
      </c>
      <c r="C1314" s="247" t="s">
        <v>1701</v>
      </c>
      <c r="D1314" s="246" t="s">
        <v>4843</v>
      </c>
      <c r="E1314" s="201" t="s">
        <v>1726</v>
      </c>
      <c r="F1314" s="248">
        <f t="shared" si="20"/>
        <v>1993</v>
      </c>
      <c r="G1314" s="248" t="s">
        <v>181</v>
      </c>
      <c r="H1314" s="248" t="s">
        <v>2405</v>
      </c>
    </row>
    <row r="1315" spans="1:8" ht="14.45" x14ac:dyDescent="0.3">
      <c r="A1315" s="246" t="s">
        <v>2405</v>
      </c>
      <c r="B1315" s="246">
        <v>1993</v>
      </c>
      <c r="C1315" s="247" t="s">
        <v>1695</v>
      </c>
      <c r="D1315" s="246" t="s">
        <v>4843</v>
      </c>
      <c r="E1315" s="201" t="s">
        <v>1726</v>
      </c>
      <c r="F1315" s="248">
        <f t="shared" si="20"/>
        <v>1993</v>
      </c>
      <c r="G1315" s="248" t="s">
        <v>181</v>
      </c>
      <c r="H1315" s="248" t="s">
        <v>2405</v>
      </c>
    </row>
    <row r="1316" spans="1:8" ht="14.45" x14ac:dyDescent="0.3">
      <c r="A1316" s="246" t="s">
        <v>2405</v>
      </c>
      <c r="B1316" s="246">
        <v>1993</v>
      </c>
      <c r="C1316" s="247" t="s">
        <v>2406</v>
      </c>
      <c r="D1316" s="246" t="s">
        <v>4843</v>
      </c>
      <c r="E1316" s="201" t="s">
        <v>1726</v>
      </c>
      <c r="F1316" s="248">
        <f t="shared" si="20"/>
        <v>1993</v>
      </c>
      <c r="G1316" s="248" t="s">
        <v>181</v>
      </c>
      <c r="H1316" s="248" t="s">
        <v>2405</v>
      </c>
    </row>
    <row r="1317" spans="1:8" ht="14.45" x14ac:dyDescent="0.3">
      <c r="A1317" s="246" t="s">
        <v>2405</v>
      </c>
      <c r="B1317" s="246">
        <v>1994</v>
      </c>
      <c r="C1317" s="247" t="s">
        <v>1692</v>
      </c>
      <c r="D1317" s="246" t="s">
        <v>4843</v>
      </c>
      <c r="E1317" s="201" t="s">
        <v>1726</v>
      </c>
      <c r="F1317" s="248">
        <f t="shared" si="20"/>
        <v>1994</v>
      </c>
      <c r="G1317" s="248" t="s">
        <v>181</v>
      </c>
      <c r="H1317" s="248" t="s">
        <v>2405</v>
      </c>
    </row>
    <row r="1318" spans="1:8" ht="14.45" x14ac:dyDescent="0.3">
      <c r="A1318" s="246" t="s">
        <v>2405</v>
      </c>
      <c r="B1318" s="246">
        <v>1994</v>
      </c>
      <c r="C1318" s="247" t="s">
        <v>1693</v>
      </c>
      <c r="D1318" s="246" t="s">
        <v>4843</v>
      </c>
      <c r="E1318" s="201" t="s">
        <v>1726</v>
      </c>
      <c r="F1318" s="248">
        <f t="shared" si="20"/>
        <v>1994</v>
      </c>
      <c r="G1318" s="248" t="s">
        <v>181</v>
      </c>
      <c r="H1318" s="248" t="s">
        <v>2405</v>
      </c>
    </row>
    <row r="1319" spans="1:8" ht="14.45" x14ac:dyDescent="0.3">
      <c r="A1319" s="246" t="s">
        <v>2405</v>
      </c>
      <c r="B1319" s="246">
        <v>1995</v>
      </c>
      <c r="C1319" s="247" t="s">
        <v>1689</v>
      </c>
      <c r="D1319" s="246" t="s">
        <v>4843</v>
      </c>
      <c r="E1319" s="201" t="s">
        <v>1726</v>
      </c>
      <c r="F1319" s="248">
        <f t="shared" si="20"/>
        <v>1995</v>
      </c>
      <c r="G1319" s="248" t="s">
        <v>181</v>
      </c>
      <c r="H1319" s="248" t="s">
        <v>2405</v>
      </c>
    </row>
    <row r="1320" spans="1:8" ht="14.45" x14ac:dyDescent="0.3">
      <c r="A1320" s="246" t="s">
        <v>2405</v>
      </c>
      <c r="B1320" s="246">
        <v>1995</v>
      </c>
      <c r="C1320" s="247" t="s">
        <v>1690</v>
      </c>
      <c r="D1320" s="246" t="s">
        <v>4843</v>
      </c>
      <c r="E1320" s="201" t="s">
        <v>1726</v>
      </c>
      <c r="F1320" s="248">
        <f t="shared" si="20"/>
        <v>1995</v>
      </c>
      <c r="G1320" s="248" t="s">
        <v>181</v>
      </c>
      <c r="H1320" s="248" t="s">
        <v>2405</v>
      </c>
    </row>
    <row r="1321" spans="1:8" ht="14.45" x14ac:dyDescent="0.3">
      <c r="A1321" s="246" t="s">
        <v>2405</v>
      </c>
      <c r="B1321" s="246">
        <v>1996</v>
      </c>
      <c r="C1321" s="247" t="s">
        <v>1668</v>
      </c>
      <c r="D1321" s="246" t="s">
        <v>4843</v>
      </c>
      <c r="E1321" s="201" t="s">
        <v>1726</v>
      </c>
      <c r="F1321" s="248">
        <f t="shared" si="20"/>
        <v>1996</v>
      </c>
      <c r="G1321" s="248" t="s">
        <v>181</v>
      </c>
      <c r="H1321" s="248" t="s">
        <v>2405</v>
      </c>
    </row>
    <row r="1322" spans="1:8" ht="14.45" x14ac:dyDescent="0.3">
      <c r="A1322" s="246" t="s">
        <v>2405</v>
      </c>
      <c r="B1322" s="246">
        <v>1996</v>
      </c>
      <c r="C1322" s="247" t="s">
        <v>1669</v>
      </c>
      <c r="D1322" s="246" t="s">
        <v>4843</v>
      </c>
      <c r="E1322" s="201" t="s">
        <v>1726</v>
      </c>
      <c r="F1322" s="248">
        <f t="shared" si="20"/>
        <v>1996</v>
      </c>
      <c r="G1322" s="248" t="s">
        <v>181</v>
      </c>
      <c r="H1322" s="248" t="s">
        <v>2405</v>
      </c>
    </row>
    <row r="1323" spans="1:8" ht="14.45" x14ac:dyDescent="0.3">
      <c r="A1323" s="246" t="s">
        <v>2405</v>
      </c>
      <c r="B1323" s="246">
        <v>1997</v>
      </c>
      <c r="C1323" s="247" t="s">
        <v>1672</v>
      </c>
      <c r="D1323" s="246" t="s">
        <v>4843</v>
      </c>
      <c r="E1323" s="201" t="s">
        <v>1726</v>
      </c>
      <c r="F1323" s="248">
        <f t="shared" si="20"/>
        <v>1997</v>
      </c>
      <c r="G1323" s="248" t="s">
        <v>181</v>
      </c>
      <c r="H1323" s="248" t="s">
        <v>2405</v>
      </c>
    </row>
    <row r="1324" spans="1:8" ht="14.45" x14ac:dyDescent="0.3">
      <c r="A1324" s="246" t="s">
        <v>2405</v>
      </c>
      <c r="B1324" s="246">
        <v>1997</v>
      </c>
      <c r="C1324" s="247" t="s">
        <v>1673</v>
      </c>
      <c r="D1324" s="246" t="s">
        <v>4843</v>
      </c>
      <c r="E1324" s="201" t="s">
        <v>1726</v>
      </c>
      <c r="F1324" s="248">
        <f t="shared" si="20"/>
        <v>1997</v>
      </c>
      <c r="G1324" s="248" t="s">
        <v>181</v>
      </c>
      <c r="H1324" s="248" t="s">
        <v>2405</v>
      </c>
    </row>
    <row r="1325" spans="1:8" ht="14.45" x14ac:dyDescent="0.3">
      <c r="A1325" s="246" t="s">
        <v>2405</v>
      </c>
      <c r="B1325" s="246">
        <v>1998</v>
      </c>
      <c r="C1325" s="247" t="s">
        <v>1654</v>
      </c>
      <c r="D1325" s="246" t="s">
        <v>4843</v>
      </c>
      <c r="E1325" s="201" t="s">
        <v>1726</v>
      </c>
      <c r="F1325" s="248">
        <f t="shared" si="20"/>
        <v>1998</v>
      </c>
      <c r="G1325" s="248" t="s">
        <v>181</v>
      </c>
      <c r="H1325" s="248" t="s">
        <v>2405</v>
      </c>
    </row>
    <row r="1326" spans="1:8" ht="14.45" x14ac:dyDescent="0.3">
      <c r="A1326" s="246" t="s">
        <v>2405</v>
      </c>
      <c r="B1326" s="246">
        <v>1998</v>
      </c>
      <c r="C1326" s="247" t="s">
        <v>1655</v>
      </c>
      <c r="D1326" s="246" t="s">
        <v>4843</v>
      </c>
      <c r="E1326" s="201" t="s">
        <v>1726</v>
      </c>
      <c r="F1326" s="248">
        <f t="shared" si="20"/>
        <v>1998</v>
      </c>
      <c r="G1326" s="248" t="s">
        <v>181</v>
      </c>
      <c r="H1326" s="248" t="s">
        <v>2405</v>
      </c>
    </row>
    <row r="1327" spans="1:8" ht="14.45" x14ac:dyDescent="0.3">
      <c r="A1327" s="246" t="s">
        <v>2405</v>
      </c>
      <c r="B1327" s="246">
        <v>1999</v>
      </c>
      <c r="C1327" s="247" t="s">
        <v>1647</v>
      </c>
      <c r="D1327" s="246" t="s">
        <v>4843</v>
      </c>
      <c r="E1327" s="201" t="s">
        <v>1726</v>
      </c>
      <c r="F1327" s="248">
        <f t="shared" si="20"/>
        <v>1999</v>
      </c>
      <c r="G1327" s="248" t="s">
        <v>181</v>
      </c>
      <c r="H1327" s="248" t="s">
        <v>2405</v>
      </c>
    </row>
    <row r="1328" spans="1:8" ht="14.45" x14ac:dyDescent="0.3">
      <c r="A1328" s="246" t="s">
        <v>2405</v>
      </c>
      <c r="B1328" s="246">
        <v>1999</v>
      </c>
      <c r="C1328" s="247" t="s">
        <v>1648</v>
      </c>
      <c r="D1328" s="246" t="s">
        <v>4843</v>
      </c>
      <c r="E1328" s="201" t="s">
        <v>1726</v>
      </c>
      <c r="F1328" s="248">
        <f t="shared" si="20"/>
        <v>1999</v>
      </c>
      <c r="G1328" s="248" t="s">
        <v>181</v>
      </c>
      <c r="H1328" s="248" t="s">
        <v>2405</v>
      </c>
    </row>
    <row r="1329" spans="1:8" ht="14.45" x14ac:dyDescent="0.3">
      <c r="A1329" s="246" t="s">
        <v>2405</v>
      </c>
      <c r="B1329" s="246">
        <v>1999</v>
      </c>
      <c r="C1329" s="247" t="s">
        <v>1649</v>
      </c>
      <c r="D1329" s="246" t="s">
        <v>4843</v>
      </c>
      <c r="E1329" s="201" t="s">
        <v>1726</v>
      </c>
      <c r="F1329" s="248">
        <f t="shared" si="20"/>
        <v>1999</v>
      </c>
      <c r="G1329" s="248" t="s">
        <v>181</v>
      </c>
      <c r="H1329" s="248" t="s">
        <v>2405</v>
      </c>
    </row>
    <row r="1330" spans="1:8" ht="14.45" x14ac:dyDescent="0.3">
      <c r="A1330" s="246" t="s">
        <v>2405</v>
      </c>
      <c r="B1330" s="246">
        <v>2000</v>
      </c>
      <c r="C1330" s="247" t="s">
        <v>1650</v>
      </c>
      <c r="D1330" s="246" t="s">
        <v>4843</v>
      </c>
      <c r="E1330" s="201" t="s">
        <v>1726</v>
      </c>
      <c r="F1330" s="248">
        <f t="shared" si="20"/>
        <v>2000</v>
      </c>
      <c r="G1330" s="248" t="s">
        <v>181</v>
      </c>
      <c r="H1330" s="248" t="s">
        <v>2405</v>
      </c>
    </row>
    <row r="1331" spans="1:8" ht="14.45" x14ac:dyDescent="0.3">
      <c r="A1331" s="246" t="s">
        <v>2405</v>
      </c>
      <c r="B1331" s="246">
        <v>2000</v>
      </c>
      <c r="C1331" s="247" t="s">
        <v>1645</v>
      </c>
      <c r="D1331" s="246" t="s">
        <v>4843</v>
      </c>
      <c r="E1331" s="201" t="s">
        <v>1726</v>
      </c>
      <c r="F1331" s="248">
        <f t="shared" si="20"/>
        <v>2000</v>
      </c>
      <c r="G1331" s="248" t="s">
        <v>181</v>
      </c>
      <c r="H1331" s="248" t="s">
        <v>2405</v>
      </c>
    </row>
    <row r="1332" spans="1:8" ht="14.45" x14ac:dyDescent="0.3">
      <c r="A1332" s="246" t="s">
        <v>2405</v>
      </c>
      <c r="B1332" s="246">
        <v>2000</v>
      </c>
      <c r="C1332" s="247" t="s">
        <v>1651</v>
      </c>
      <c r="D1332" s="246" t="s">
        <v>4843</v>
      </c>
      <c r="E1332" s="201" t="s">
        <v>1726</v>
      </c>
      <c r="F1332" s="248">
        <f t="shared" si="20"/>
        <v>2000</v>
      </c>
      <c r="G1332" s="248" t="s">
        <v>181</v>
      </c>
      <c r="H1332" s="248" t="s">
        <v>2405</v>
      </c>
    </row>
    <row r="1333" spans="1:8" ht="14.45" x14ac:dyDescent="0.3">
      <c r="A1333" s="246" t="s">
        <v>2405</v>
      </c>
      <c r="B1333" s="246">
        <v>2001</v>
      </c>
      <c r="C1333" s="247" t="s">
        <v>1633</v>
      </c>
      <c r="D1333" s="246" t="s">
        <v>4843</v>
      </c>
      <c r="E1333" s="201" t="s">
        <v>1726</v>
      </c>
      <c r="F1333" s="248">
        <f t="shared" si="20"/>
        <v>2001</v>
      </c>
      <c r="G1333" s="248" t="s">
        <v>181</v>
      </c>
      <c r="H1333" s="248" t="s">
        <v>2405</v>
      </c>
    </row>
    <row r="1334" spans="1:8" ht="14.45" x14ac:dyDescent="0.3">
      <c r="A1334" s="246" t="s">
        <v>2405</v>
      </c>
      <c r="B1334" s="246">
        <v>2001</v>
      </c>
      <c r="C1334" s="247" t="s">
        <v>1634</v>
      </c>
      <c r="D1334" s="246" t="s">
        <v>4843</v>
      </c>
      <c r="E1334" s="201" t="s">
        <v>1726</v>
      </c>
      <c r="F1334" s="248">
        <f t="shared" si="20"/>
        <v>2001</v>
      </c>
      <c r="G1334" s="248" t="s">
        <v>181</v>
      </c>
      <c r="H1334" s="248" t="s">
        <v>2405</v>
      </c>
    </row>
    <row r="1335" spans="1:8" ht="14.45" x14ac:dyDescent="0.3">
      <c r="A1335" s="246" t="s">
        <v>2405</v>
      </c>
      <c r="B1335" s="246">
        <v>2001</v>
      </c>
      <c r="C1335" s="247" t="s">
        <v>1635</v>
      </c>
      <c r="D1335" s="246" t="s">
        <v>4843</v>
      </c>
      <c r="E1335" s="201" t="s">
        <v>1726</v>
      </c>
      <c r="F1335" s="248">
        <f t="shared" si="20"/>
        <v>2001</v>
      </c>
      <c r="G1335" s="248" t="s">
        <v>181</v>
      </c>
      <c r="H1335" s="248" t="s">
        <v>2405</v>
      </c>
    </row>
    <row r="1336" spans="1:8" ht="14.45" x14ac:dyDescent="0.3">
      <c r="A1336" s="246" t="s">
        <v>2405</v>
      </c>
      <c r="B1336" s="246">
        <v>2002</v>
      </c>
      <c r="C1336" s="247" t="s">
        <v>1636</v>
      </c>
      <c r="D1336" s="246" t="s">
        <v>4843</v>
      </c>
      <c r="E1336" s="201" t="s">
        <v>1726</v>
      </c>
      <c r="F1336" s="248">
        <f t="shared" si="20"/>
        <v>2002</v>
      </c>
      <c r="G1336" s="248" t="s">
        <v>181</v>
      </c>
      <c r="H1336" s="248" t="s">
        <v>2405</v>
      </c>
    </row>
    <row r="1337" spans="1:8" ht="14.45" x14ac:dyDescent="0.3">
      <c r="A1337" s="246" t="s">
        <v>2405</v>
      </c>
      <c r="B1337" s="246">
        <v>2002</v>
      </c>
      <c r="C1337" s="247" t="s">
        <v>1637</v>
      </c>
      <c r="D1337" s="246" t="s">
        <v>4843</v>
      </c>
      <c r="E1337" s="201" t="s">
        <v>1726</v>
      </c>
      <c r="F1337" s="248">
        <f t="shared" si="20"/>
        <v>2002</v>
      </c>
      <c r="G1337" s="248" t="s">
        <v>181</v>
      </c>
      <c r="H1337" s="248" t="s">
        <v>2405</v>
      </c>
    </row>
    <row r="1338" spans="1:8" ht="14.45" x14ac:dyDescent="0.3">
      <c r="A1338" s="246" t="s">
        <v>2405</v>
      </c>
      <c r="B1338" s="246">
        <v>2003</v>
      </c>
      <c r="C1338" s="247" t="s">
        <v>1683</v>
      </c>
      <c r="D1338" s="246" t="s">
        <v>4843</v>
      </c>
      <c r="E1338" s="201" t="s">
        <v>1726</v>
      </c>
      <c r="F1338" s="248">
        <f t="shared" si="20"/>
        <v>2003</v>
      </c>
      <c r="G1338" s="248" t="s">
        <v>181</v>
      </c>
      <c r="H1338" s="248" t="s">
        <v>2405</v>
      </c>
    </row>
    <row r="1339" spans="1:8" ht="14.45" x14ac:dyDescent="0.3">
      <c r="A1339" s="246" t="s">
        <v>2405</v>
      </c>
      <c r="B1339" s="246">
        <v>2003</v>
      </c>
      <c r="C1339" s="247" t="s">
        <v>1684</v>
      </c>
      <c r="D1339" s="246" t="s">
        <v>4843</v>
      </c>
      <c r="E1339" s="201" t="s">
        <v>1726</v>
      </c>
      <c r="F1339" s="248">
        <f t="shared" si="20"/>
        <v>2003</v>
      </c>
      <c r="G1339" s="248" t="s">
        <v>181</v>
      </c>
      <c r="H1339" s="248" t="s">
        <v>2405</v>
      </c>
    </row>
    <row r="1340" spans="1:8" ht="14.45" x14ac:dyDescent="0.3">
      <c r="A1340" s="246" t="s">
        <v>2405</v>
      </c>
      <c r="B1340" s="246">
        <v>2003</v>
      </c>
      <c r="C1340" s="247" t="s">
        <v>1685</v>
      </c>
      <c r="D1340" s="246" t="s">
        <v>4843</v>
      </c>
      <c r="E1340" s="201" t="s">
        <v>1726</v>
      </c>
      <c r="F1340" s="248">
        <f t="shared" si="20"/>
        <v>2003</v>
      </c>
      <c r="G1340" s="248" t="s">
        <v>181</v>
      </c>
      <c r="H1340" s="248" t="s">
        <v>2405</v>
      </c>
    </row>
    <row r="1341" spans="1:8" ht="14.45" x14ac:dyDescent="0.3">
      <c r="A1341" s="246" t="s">
        <v>2405</v>
      </c>
      <c r="B1341" s="246">
        <v>2003</v>
      </c>
      <c r="C1341" s="247" t="s">
        <v>1686</v>
      </c>
      <c r="D1341" s="246" t="s">
        <v>4843</v>
      </c>
      <c r="E1341" s="201" t="s">
        <v>1726</v>
      </c>
      <c r="F1341" s="248">
        <f t="shared" si="20"/>
        <v>2003</v>
      </c>
      <c r="G1341" s="248" t="s">
        <v>181</v>
      </c>
      <c r="H1341" s="248" t="s">
        <v>2405</v>
      </c>
    </row>
    <row r="1342" spans="1:8" ht="14.45" x14ac:dyDescent="0.3">
      <c r="A1342" s="246" t="s">
        <v>2405</v>
      </c>
      <c r="B1342" s="246">
        <v>2003</v>
      </c>
      <c r="C1342" s="247" t="s">
        <v>1687</v>
      </c>
      <c r="D1342" s="246" t="s">
        <v>4843</v>
      </c>
      <c r="E1342" s="201" t="s">
        <v>1726</v>
      </c>
      <c r="F1342" s="248">
        <f t="shared" si="20"/>
        <v>2003</v>
      </c>
      <c r="G1342" s="248" t="s">
        <v>181</v>
      </c>
      <c r="H1342" s="248" t="s">
        <v>2405</v>
      </c>
    </row>
    <row r="1343" spans="1:8" ht="14.45" x14ac:dyDescent="0.3">
      <c r="A1343" s="246" t="s">
        <v>2405</v>
      </c>
      <c r="B1343" s="246">
        <v>2004</v>
      </c>
      <c r="C1343" s="247" t="s">
        <v>1680</v>
      </c>
      <c r="D1343" s="246" t="s">
        <v>4843</v>
      </c>
      <c r="E1343" s="201" t="s">
        <v>1726</v>
      </c>
      <c r="F1343" s="248">
        <f t="shared" si="20"/>
        <v>2004</v>
      </c>
      <c r="G1343" s="248" t="s">
        <v>181</v>
      </c>
      <c r="H1343" s="248" t="s">
        <v>2405</v>
      </c>
    </row>
    <row r="1344" spans="1:8" ht="14.45" x14ac:dyDescent="0.3">
      <c r="A1344" s="246" t="s">
        <v>2405</v>
      </c>
      <c r="B1344" s="246">
        <v>2004</v>
      </c>
      <c r="C1344" s="247" t="s">
        <v>1681</v>
      </c>
      <c r="D1344" s="246" t="s">
        <v>4843</v>
      </c>
      <c r="E1344" s="201" t="s">
        <v>1726</v>
      </c>
      <c r="F1344" s="248">
        <f t="shared" si="20"/>
        <v>2004</v>
      </c>
      <c r="G1344" s="248" t="s">
        <v>181</v>
      </c>
      <c r="H1344" s="248" t="s">
        <v>2405</v>
      </c>
    </row>
    <row r="1345" spans="1:8" ht="14.45" x14ac:dyDescent="0.3">
      <c r="A1345" s="246" t="s">
        <v>2405</v>
      </c>
      <c r="B1345" s="246">
        <v>2004</v>
      </c>
      <c r="C1345" s="247" t="s">
        <v>1682</v>
      </c>
      <c r="D1345" s="246" t="s">
        <v>4843</v>
      </c>
      <c r="E1345" s="201" t="s">
        <v>1726</v>
      </c>
      <c r="F1345" s="248">
        <f t="shared" si="20"/>
        <v>2004</v>
      </c>
      <c r="G1345" s="248" t="s">
        <v>181</v>
      </c>
      <c r="H1345" s="248" t="s">
        <v>2405</v>
      </c>
    </row>
    <row r="1346" spans="1:8" ht="14.45" x14ac:dyDescent="0.3">
      <c r="A1346" s="246" t="s">
        <v>2405</v>
      </c>
      <c r="B1346" s="246">
        <v>2005</v>
      </c>
      <c r="C1346" s="247" t="s">
        <v>3045</v>
      </c>
      <c r="D1346" s="246" t="s">
        <v>4843</v>
      </c>
      <c r="E1346" s="201" t="s">
        <v>1726</v>
      </c>
      <c r="F1346" s="248">
        <f t="shared" si="20"/>
        <v>2005</v>
      </c>
      <c r="G1346" s="248" t="s">
        <v>181</v>
      </c>
      <c r="H1346" s="248" t="s">
        <v>2405</v>
      </c>
    </row>
    <row r="1347" spans="1:8" ht="14.45" x14ac:dyDescent="0.3">
      <c r="A1347" s="246" t="s">
        <v>2405</v>
      </c>
      <c r="B1347" s="246">
        <v>2005</v>
      </c>
      <c r="C1347" s="247" t="s">
        <v>3046</v>
      </c>
      <c r="D1347" s="246" t="s">
        <v>4843</v>
      </c>
      <c r="E1347" s="201" t="s">
        <v>1726</v>
      </c>
      <c r="F1347" s="248">
        <f t="shared" si="20"/>
        <v>2005</v>
      </c>
      <c r="G1347" s="248" t="s">
        <v>181</v>
      </c>
      <c r="H1347" s="248" t="s">
        <v>2405</v>
      </c>
    </row>
    <row r="1348" spans="1:8" ht="14.45" x14ac:dyDescent="0.3">
      <c r="A1348" s="246" t="s">
        <v>2405</v>
      </c>
      <c r="B1348" s="246">
        <v>2005</v>
      </c>
      <c r="C1348" s="247" t="s">
        <v>3047</v>
      </c>
      <c r="D1348" s="246" t="s">
        <v>4843</v>
      </c>
      <c r="E1348" s="201" t="s">
        <v>1726</v>
      </c>
      <c r="F1348" s="248">
        <f t="shared" si="20"/>
        <v>2005</v>
      </c>
      <c r="G1348" s="248" t="s">
        <v>181</v>
      </c>
      <c r="H1348" s="248" t="s">
        <v>2405</v>
      </c>
    </row>
    <row r="1349" spans="1:8" ht="14.45" x14ac:dyDescent="0.3">
      <c r="A1349" s="246" t="s">
        <v>2405</v>
      </c>
      <c r="B1349" s="246">
        <v>2005</v>
      </c>
      <c r="C1349" s="247" t="s">
        <v>3048</v>
      </c>
      <c r="D1349" s="246" t="s">
        <v>4843</v>
      </c>
      <c r="E1349" s="201" t="s">
        <v>1726</v>
      </c>
      <c r="F1349" s="248">
        <f t="shared" si="20"/>
        <v>2005</v>
      </c>
      <c r="G1349" s="248" t="s">
        <v>181</v>
      </c>
      <c r="H1349" s="248" t="s">
        <v>2405</v>
      </c>
    </row>
    <row r="1350" spans="1:8" ht="14.45" x14ac:dyDescent="0.3">
      <c r="A1350" s="246" t="s">
        <v>2405</v>
      </c>
      <c r="B1350" s="246">
        <v>2005</v>
      </c>
      <c r="C1350" s="247" t="s">
        <v>3049</v>
      </c>
      <c r="D1350" s="246" t="s">
        <v>4843</v>
      </c>
      <c r="E1350" s="201" t="s">
        <v>1726</v>
      </c>
      <c r="F1350" s="248">
        <f t="shared" si="20"/>
        <v>2005</v>
      </c>
      <c r="G1350" s="248" t="s">
        <v>181</v>
      </c>
      <c r="H1350" s="248" t="s">
        <v>2405</v>
      </c>
    </row>
    <row r="1351" spans="1:8" ht="14.45" x14ac:dyDescent="0.3">
      <c r="A1351" s="246" t="s">
        <v>2405</v>
      </c>
      <c r="B1351" s="246">
        <v>2006</v>
      </c>
      <c r="C1351" s="247" t="s">
        <v>3050</v>
      </c>
      <c r="D1351" s="246" t="s">
        <v>4843</v>
      </c>
      <c r="E1351" s="201" t="s">
        <v>1726</v>
      </c>
      <c r="F1351" s="248">
        <f t="shared" si="20"/>
        <v>2006</v>
      </c>
      <c r="G1351" s="248" t="s">
        <v>181</v>
      </c>
      <c r="H1351" s="248" t="s">
        <v>2405</v>
      </c>
    </row>
    <row r="1352" spans="1:8" ht="14.45" x14ac:dyDescent="0.3">
      <c r="A1352" s="246" t="s">
        <v>2405</v>
      </c>
      <c r="B1352" s="246">
        <v>2006</v>
      </c>
      <c r="C1352" s="247" t="s">
        <v>3051</v>
      </c>
      <c r="D1352" s="246" t="s">
        <v>4843</v>
      </c>
      <c r="E1352" s="201" t="s">
        <v>1726</v>
      </c>
      <c r="F1352" s="248">
        <f t="shared" ref="F1352:F1415" si="21">+B1352</f>
        <v>2006</v>
      </c>
      <c r="G1352" s="248" t="s">
        <v>181</v>
      </c>
      <c r="H1352" s="248" t="s">
        <v>2405</v>
      </c>
    </row>
    <row r="1353" spans="1:8" ht="14.45" x14ac:dyDescent="0.3">
      <c r="A1353" s="246" t="s">
        <v>2405</v>
      </c>
      <c r="B1353" s="246">
        <v>2006</v>
      </c>
      <c r="C1353" s="247" t="s">
        <v>3052</v>
      </c>
      <c r="D1353" s="246" t="s">
        <v>4843</v>
      </c>
      <c r="E1353" s="201" t="s">
        <v>1726</v>
      </c>
      <c r="F1353" s="248">
        <f t="shared" si="21"/>
        <v>2006</v>
      </c>
      <c r="G1353" s="248" t="s">
        <v>181</v>
      </c>
      <c r="H1353" s="248" t="s">
        <v>2405</v>
      </c>
    </row>
    <row r="1354" spans="1:8" ht="14.45" x14ac:dyDescent="0.3">
      <c r="A1354" s="246" t="s">
        <v>2405</v>
      </c>
      <c r="B1354" s="246">
        <v>2007</v>
      </c>
      <c r="C1354" s="247" t="s">
        <v>374</v>
      </c>
      <c r="D1354" s="246" t="s">
        <v>4843</v>
      </c>
      <c r="E1354" s="201" t="s">
        <v>1726</v>
      </c>
      <c r="F1354" s="248">
        <f t="shared" si="21"/>
        <v>2007</v>
      </c>
      <c r="G1354" s="248" t="s">
        <v>181</v>
      </c>
      <c r="H1354" s="248" t="s">
        <v>2405</v>
      </c>
    </row>
    <row r="1355" spans="1:8" ht="14.45" x14ac:dyDescent="0.3">
      <c r="A1355" s="246" t="s">
        <v>2405</v>
      </c>
      <c r="B1355" s="246">
        <v>2007</v>
      </c>
      <c r="C1355" s="247" t="s">
        <v>375</v>
      </c>
      <c r="D1355" s="246" t="s">
        <v>4843</v>
      </c>
      <c r="E1355" s="201" t="s">
        <v>1726</v>
      </c>
      <c r="F1355" s="248">
        <f t="shared" si="21"/>
        <v>2007</v>
      </c>
      <c r="G1355" s="248" t="s">
        <v>181</v>
      </c>
      <c r="H1355" s="248" t="s">
        <v>2405</v>
      </c>
    </row>
    <row r="1356" spans="1:8" ht="14.45" x14ac:dyDescent="0.3">
      <c r="A1356" s="246" t="s">
        <v>2405</v>
      </c>
      <c r="B1356" s="246">
        <v>2007</v>
      </c>
      <c r="C1356" s="247" t="s">
        <v>376</v>
      </c>
      <c r="D1356" s="246" t="s">
        <v>4843</v>
      </c>
      <c r="E1356" s="201" t="s">
        <v>1726</v>
      </c>
      <c r="F1356" s="248">
        <f t="shared" si="21"/>
        <v>2007</v>
      </c>
      <c r="G1356" s="248" t="s">
        <v>181</v>
      </c>
      <c r="H1356" s="248" t="s">
        <v>2405</v>
      </c>
    </row>
    <row r="1357" spans="1:8" ht="14.45" x14ac:dyDescent="0.3">
      <c r="A1357" s="246" t="s">
        <v>2405</v>
      </c>
      <c r="B1357" s="246">
        <v>2008</v>
      </c>
      <c r="C1357" s="247" t="s">
        <v>829</v>
      </c>
      <c r="D1357" s="246" t="s">
        <v>4843</v>
      </c>
      <c r="E1357" s="201" t="s">
        <v>1726</v>
      </c>
      <c r="F1357" s="248">
        <f t="shared" si="21"/>
        <v>2008</v>
      </c>
      <c r="G1357" s="248" t="s">
        <v>181</v>
      </c>
      <c r="H1357" s="248" t="s">
        <v>2405</v>
      </c>
    </row>
    <row r="1358" spans="1:8" ht="14.45" x14ac:dyDescent="0.3">
      <c r="A1358" s="246" t="s">
        <v>2405</v>
      </c>
      <c r="B1358" s="246">
        <v>2008</v>
      </c>
      <c r="C1358" s="247" t="s">
        <v>818</v>
      </c>
      <c r="D1358" s="246" t="s">
        <v>4843</v>
      </c>
      <c r="E1358" s="201" t="s">
        <v>1726</v>
      </c>
      <c r="F1358" s="248">
        <f t="shared" si="21"/>
        <v>2008</v>
      </c>
      <c r="G1358" s="248" t="s">
        <v>181</v>
      </c>
      <c r="H1358" s="248" t="s">
        <v>2405</v>
      </c>
    </row>
    <row r="1359" spans="1:8" ht="14.45" x14ac:dyDescent="0.3">
      <c r="A1359" s="246" t="s">
        <v>2405</v>
      </c>
      <c r="B1359" s="246">
        <v>2008</v>
      </c>
      <c r="C1359" s="247" t="s">
        <v>827</v>
      </c>
      <c r="D1359" s="246" t="s">
        <v>4843</v>
      </c>
      <c r="E1359" s="201" t="s">
        <v>1726</v>
      </c>
      <c r="F1359" s="248">
        <f t="shared" si="21"/>
        <v>2008</v>
      </c>
      <c r="G1359" s="248" t="s">
        <v>181</v>
      </c>
      <c r="H1359" s="248" t="s">
        <v>2405</v>
      </c>
    </row>
    <row r="1360" spans="1:8" ht="14.45" x14ac:dyDescent="0.3">
      <c r="A1360" s="246" t="s">
        <v>2405</v>
      </c>
      <c r="B1360" s="246">
        <v>2009</v>
      </c>
      <c r="C1360" s="247" t="s">
        <v>1552</v>
      </c>
      <c r="D1360" s="246" t="s">
        <v>4843</v>
      </c>
      <c r="E1360" s="201" t="s">
        <v>1726</v>
      </c>
      <c r="F1360" s="248">
        <f t="shared" si="21"/>
        <v>2009</v>
      </c>
      <c r="G1360" s="248" t="s">
        <v>181</v>
      </c>
      <c r="H1360" s="248" t="s">
        <v>2405</v>
      </c>
    </row>
    <row r="1361" spans="1:8" ht="14.45" x14ac:dyDescent="0.3">
      <c r="A1361" s="246" t="s">
        <v>2405</v>
      </c>
      <c r="B1361" s="246">
        <v>2009</v>
      </c>
      <c r="C1361" s="247" t="s">
        <v>1553</v>
      </c>
      <c r="D1361" s="246" t="s">
        <v>4843</v>
      </c>
      <c r="E1361" s="201" t="s">
        <v>1726</v>
      </c>
      <c r="F1361" s="248">
        <f t="shared" si="21"/>
        <v>2009</v>
      </c>
      <c r="G1361" s="248" t="s">
        <v>181</v>
      </c>
      <c r="H1361" s="248" t="s">
        <v>2405</v>
      </c>
    </row>
    <row r="1362" spans="1:8" ht="14.45" x14ac:dyDescent="0.3">
      <c r="A1362" s="246" t="s">
        <v>2405</v>
      </c>
      <c r="B1362" s="246">
        <v>2009</v>
      </c>
      <c r="C1362" s="247" t="s">
        <v>1554</v>
      </c>
      <c r="D1362" s="246" t="s">
        <v>4843</v>
      </c>
      <c r="E1362" s="201" t="s">
        <v>1726</v>
      </c>
      <c r="F1362" s="248">
        <f t="shared" si="21"/>
        <v>2009</v>
      </c>
      <c r="G1362" s="248" t="s">
        <v>181</v>
      </c>
      <c r="H1362" s="248" t="s">
        <v>2405</v>
      </c>
    </row>
    <row r="1363" spans="1:8" ht="14.45" x14ac:dyDescent="0.3">
      <c r="A1363" s="246" t="s">
        <v>2405</v>
      </c>
      <c r="B1363" s="246">
        <v>2009</v>
      </c>
      <c r="C1363" s="247" t="s">
        <v>1555</v>
      </c>
      <c r="D1363" s="246" t="s">
        <v>4843</v>
      </c>
      <c r="E1363" s="201" t="s">
        <v>1726</v>
      </c>
      <c r="F1363" s="248">
        <f t="shared" si="21"/>
        <v>2009</v>
      </c>
      <c r="G1363" s="248" t="s">
        <v>181</v>
      </c>
      <c r="H1363" s="248" t="s">
        <v>2405</v>
      </c>
    </row>
    <row r="1364" spans="1:8" ht="14.45" x14ac:dyDescent="0.3">
      <c r="A1364" s="246" t="s">
        <v>2405</v>
      </c>
      <c r="B1364" s="246">
        <v>2010</v>
      </c>
      <c r="C1364" s="247" t="s">
        <v>3941</v>
      </c>
      <c r="D1364" s="246" t="s">
        <v>4843</v>
      </c>
      <c r="E1364" s="201" t="s">
        <v>1726</v>
      </c>
      <c r="F1364" s="248">
        <f t="shared" si="21"/>
        <v>2010</v>
      </c>
      <c r="G1364" s="248" t="s">
        <v>181</v>
      </c>
      <c r="H1364" s="248" t="s">
        <v>2405</v>
      </c>
    </row>
    <row r="1365" spans="1:8" ht="14.45" x14ac:dyDescent="0.3">
      <c r="A1365" s="246" t="s">
        <v>2405</v>
      </c>
      <c r="B1365" s="246">
        <v>2010</v>
      </c>
      <c r="C1365" s="247" t="s">
        <v>3934</v>
      </c>
      <c r="D1365" s="246" t="s">
        <v>4843</v>
      </c>
      <c r="E1365" s="201" t="s">
        <v>1726</v>
      </c>
      <c r="F1365" s="248">
        <f t="shared" si="21"/>
        <v>2010</v>
      </c>
      <c r="G1365" s="248" t="s">
        <v>181</v>
      </c>
      <c r="H1365" s="248" t="s">
        <v>2405</v>
      </c>
    </row>
    <row r="1366" spans="1:8" ht="14.45" x14ac:dyDescent="0.3">
      <c r="A1366" s="246" t="s">
        <v>2405</v>
      </c>
      <c r="B1366" s="246">
        <v>2010</v>
      </c>
      <c r="C1366" s="247" t="s">
        <v>3938</v>
      </c>
      <c r="D1366" s="246" t="s">
        <v>4843</v>
      </c>
      <c r="E1366" s="201" t="s">
        <v>1726</v>
      </c>
      <c r="F1366" s="248">
        <f t="shared" si="21"/>
        <v>2010</v>
      </c>
      <c r="G1366" s="248" t="s">
        <v>181</v>
      </c>
      <c r="H1366" s="248" t="s">
        <v>2405</v>
      </c>
    </row>
    <row r="1367" spans="1:8" ht="14.45" x14ac:dyDescent="0.3">
      <c r="A1367" s="246" t="s">
        <v>2405</v>
      </c>
      <c r="B1367" s="246">
        <v>2010</v>
      </c>
      <c r="C1367" s="247" t="s">
        <v>3943</v>
      </c>
      <c r="D1367" s="246" t="s">
        <v>4843</v>
      </c>
      <c r="E1367" s="201" t="s">
        <v>1726</v>
      </c>
      <c r="F1367" s="248">
        <f t="shared" si="21"/>
        <v>2010</v>
      </c>
      <c r="G1367" s="248" t="s">
        <v>181</v>
      </c>
      <c r="H1367" s="248" t="s">
        <v>2405</v>
      </c>
    </row>
    <row r="1368" spans="1:8" ht="14.45" x14ac:dyDescent="0.3">
      <c r="A1368" s="246" t="s">
        <v>2405</v>
      </c>
      <c r="B1368" s="246">
        <v>2010</v>
      </c>
      <c r="C1368" s="247" t="s">
        <v>3936</v>
      </c>
      <c r="D1368" s="246" t="s">
        <v>4843</v>
      </c>
      <c r="E1368" s="201" t="s">
        <v>1726</v>
      </c>
      <c r="F1368" s="248">
        <f t="shared" si="21"/>
        <v>2010</v>
      </c>
      <c r="G1368" s="248" t="s">
        <v>181</v>
      </c>
      <c r="H1368" s="248" t="s">
        <v>2405</v>
      </c>
    </row>
    <row r="1369" spans="1:8" ht="14.45" x14ac:dyDescent="0.3">
      <c r="A1369" s="246" t="s">
        <v>2405</v>
      </c>
      <c r="B1369" s="246">
        <v>2010</v>
      </c>
      <c r="C1369" s="247" t="s">
        <v>3932</v>
      </c>
      <c r="D1369" s="246" t="s">
        <v>4843</v>
      </c>
      <c r="E1369" s="201" t="s">
        <v>1726</v>
      </c>
      <c r="F1369" s="248">
        <f t="shared" si="21"/>
        <v>2010</v>
      </c>
      <c r="G1369" s="248" t="s">
        <v>181</v>
      </c>
      <c r="H1369" s="248" t="s">
        <v>2405</v>
      </c>
    </row>
    <row r="1370" spans="1:8" ht="14.45" x14ac:dyDescent="0.3">
      <c r="A1370" s="246" t="s">
        <v>2405</v>
      </c>
      <c r="B1370" s="246">
        <v>2010</v>
      </c>
      <c r="C1370" s="247" t="s">
        <v>3942</v>
      </c>
      <c r="D1370" s="246" t="s">
        <v>4843</v>
      </c>
      <c r="E1370" s="201" t="s">
        <v>1726</v>
      </c>
      <c r="F1370" s="248">
        <f t="shared" si="21"/>
        <v>2010</v>
      </c>
      <c r="G1370" s="248" t="s">
        <v>181</v>
      </c>
      <c r="H1370" s="248" t="s">
        <v>2405</v>
      </c>
    </row>
    <row r="1371" spans="1:8" ht="14.45" x14ac:dyDescent="0.3">
      <c r="A1371" s="246" t="s">
        <v>2405</v>
      </c>
      <c r="B1371" s="246">
        <v>2011</v>
      </c>
      <c r="C1371" s="247" t="s">
        <v>4817</v>
      </c>
      <c r="D1371" s="246" t="s">
        <v>4843</v>
      </c>
      <c r="E1371" s="201" t="s">
        <v>1726</v>
      </c>
      <c r="F1371" s="248">
        <f t="shared" si="21"/>
        <v>2011</v>
      </c>
      <c r="G1371" s="248" t="s">
        <v>181</v>
      </c>
      <c r="H1371" s="248" t="s">
        <v>2405</v>
      </c>
    </row>
    <row r="1372" spans="1:8" ht="14.45" x14ac:dyDescent="0.3">
      <c r="A1372" s="246" t="s">
        <v>2405</v>
      </c>
      <c r="B1372" s="246">
        <v>2011</v>
      </c>
      <c r="C1372" s="247" t="s">
        <v>4821</v>
      </c>
      <c r="D1372" s="246" t="s">
        <v>4843</v>
      </c>
      <c r="E1372" s="201" t="s">
        <v>1726</v>
      </c>
      <c r="F1372" s="248">
        <f t="shared" si="21"/>
        <v>2011</v>
      </c>
      <c r="G1372" s="248" t="s">
        <v>181</v>
      </c>
      <c r="H1372" s="248" t="s">
        <v>2405</v>
      </c>
    </row>
    <row r="1373" spans="1:8" ht="14.45" x14ac:dyDescent="0.3">
      <c r="A1373" s="246" t="s">
        <v>2405</v>
      </c>
      <c r="B1373" s="246">
        <v>2011</v>
      </c>
      <c r="C1373" s="247" t="s">
        <v>4815</v>
      </c>
      <c r="D1373" s="246" t="s">
        <v>4843</v>
      </c>
      <c r="E1373" s="201" t="s">
        <v>1726</v>
      </c>
      <c r="F1373" s="248">
        <f t="shared" si="21"/>
        <v>2011</v>
      </c>
      <c r="G1373" s="248" t="s">
        <v>181</v>
      </c>
      <c r="H1373" s="248" t="s">
        <v>2405</v>
      </c>
    </row>
    <row r="1374" spans="1:8" ht="14.45" x14ac:dyDescent="0.3">
      <c r="A1374" s="246" t="s">
        <v>2405</v>
      </c>
      <c r="B1374" s="246">
        <v>2011</v>
      </c>
      <c r="C1374" s="247" t="s">
        <v>4816</v>
      </c>
      <c r="D1374" s="246" t="s">
        <v>4843</v>
      </c>
      <c r="E1374" s="201" t="s">
        <v>1726</v>
      </c>
      <c r="F1374" s="248">
        <f t="shared" si="21"/>
        <v>2011</v>
      </c>
      <c r="G1374" s="248" t="s">
        <v>181</v>
      </c>
      <c r="H1374" s="248" t="s">
        <v>2405</v>
      </c>
    </row>
    <row r="1375" spans="1:8" ht="14.45" x14ac:dyDescent="0.3">
      <c r="A1375" s="246" t="s">
        <v>2405</v>
      </c>
      <c r="B1375" s="246">
        <v>2011</v>
      </c>
      <c r="C1375" s="247" t="s">
        <v>4820</v>
      </c>
      <c r="D1375" s="246" t="s">
        <v>4843</v>
      </c>
      <c r="E1375" s="201" t="s">
        <v>1726</v>
      </c>
      <c r="F1375" s="248">
        <f t="shared" si="21"/>
        <v>2011</v>
      </c>
      <c r="G1375" s="248" t="s">
        <v>181</v>
      </c>
      <c r="H1375" s="248" t="s">
        <v>2405</v>
      </c>
    </row>
    <row r="1376" spans="1:8" ht="14.45" x14ac:dyDescent="0.3">
      <c r="A1376" s="246" t="s">
        <v>2405</v>
      </c>
      <c r="B1376" s="246">
        <v>2011</v>
      </c>
      <c r="C1376" s="247" t="s">
        <v>4819</v>
      </c>
      <c r="D1376" s="246" t="s">
        <v>4843</v>
      </c>
      <c r="E1376" s="201" t="s">
        <v>1726</v>
      </c>
      <c r="F1376" s="248">
        <f t="shared" si="21"/>
        <v>2011</v>
      </c>
      <c r="G1376" s="248" t="s">
        <v>181</v>
      </c>
      <c r="H1376" s="248" t="s">
        <v>2405</v>
      </c>
    </row>
    <row r="1377" spans="1:8" ht="13.15" x14ac:dyDescent="0.25">
      <c r="A1377" s="127" t="s">
        <v>2405</v>
      </c>
      <c r="B1377" s="127">
        <v>2012</v>
      </c>
      <c r="C1377" s="127" t="s">
        <v>5142</v>
      </c>
      <c r="D1377" s="75">
        <v>5000</v>
      </c>
      <c r="E1377" s="201" t="s">
        <v>1726</v>
      </c>
      <c r="F1377" s="248">
        <f t="shared" si="21"/>
        <v>2012</v>
      </c>
      <c r="G1377" s="248" t="s">
        <v>181</v>
      </c>
      <c r="H1377" s="248" t="s">
        <v>2405</v>
      </c>
    </row>
    <row r="1378" spans="1:8" ht="13.15" x14ac:dyDescent="0.25">
      <c r="A1378" s="127" t="s">
        <v>2405</v>
      </c>
      <c r="B1378" s="127">
        <v>2012</v>
      </c>
      <c r="C1378" s="127" t="s">
        <v>5143</v>
      </c>
      <c r="D1378" s="75">
        <v>5000</v>
      </c>
      <c r="E1378" s="201" t="s">
        <v>1726</v>
      </c>
      <c r="F1378" s="248">
        <f t="shared" si="21"/>
        <v>2012</v>
      </c>
      <c r="G1378" s="248" t="s">
        <v>181</v>
      </c>
      <c r="H1378" s="248" t="s">
        <v>2405</v>
      </c>
    </row>
    <row r="1379" spans="1:8" ht="13.15" x14ac:dyDescent="0.25">
      <c r="A1379" s="127" t="s">
        <v>2405</v>
      </c>
      <c r="B1379" s="127">
        <v>2012</v>
      </c>
      <c r="C1379" s="127" t="s">
        <v>5073</v>
      </c>
      <c r="D1379" s="75">
        <v>5000</v>
      </c>
      <c r="E1379" s="201" t="s">
        <v>1726</v>
      </c>
      <c r="F1379" s="248">
        <f t="shared" si="21"/>
        <v>2012</v>
      </c>
      <c r="G1379" s="248" t="s">
        <v>181</v>
      </c>
      <c r="H1379" s="248" t="s">
        <v>2405</v>
      </c>
    </row>
    <row r="1380" spans="1:8" ht="13.15" x14ac:dyDescent="0.25">
      <c r="A1380" s="127" t="s">
        <v>2405</v>
      </c>
      <c r="B1380" s="127">
        <v>2012</v>
      </c>
      <c r="C1380" s="127" t="s">
        <v>5074</v>
      </c>
      <c r="D1380" s="75">
        <v>5000</v>
      </c>
      <c r="E1380" s="201" t="s">
        <v>1726</v>
      </c>
      <c r="F1380" s="248">
        <f t="shared" si="21"/>
        <v>2012</v>
      </c>
      <c r="G1380" s="248" t="s">
        <v>181</v>
      </c>
      <c r="H1380" s="248" t="s">
        <v>2405</v>
      </c>
    </row>
    <row r="1381" spans="1:8" ht="13.15" x14ac:dyDescent="0.25">
      <c r="A1381" s="127" t="s">
        <v>2405</v>
      </c>
      <c r="B1381" s="127">
        <v>2012</v>
      </c>
      <c r="C1381" s="127" t="s">
        <v>5076</v>
      </c>
      <c r="D1381" s="75">
        <v>5000</v>
      </c>
      <c r="E1381" s="201" t="s">
        <v>1726</v>
      </c>
      <c r="F1381" s="248">
        <f t="shared" si="21"/>
        <v>2012</v>
      </c>
      <c r="G1381" s="255" t="s">
        <v>181</v>
      </c>
      <c r="H1381" s="248" t="s">
        <v>2405</v>
      </c>
    </row>
    <row r="1382" spans="1:8" ht="13.15" x14ac:dyDescent="0.25">
      <c r="A1382" s="127" t="s">
        <v>2405</v>
      </c>
      <c r="B1382" s="127">
        <v>2012</v>
      </c>
      <c r="C1382" s="127" t="s">
        <v>5077</v>
      </c>
      <c r="D1382" s="75">
        <v>5000</v>
      </c>
      <c r="E1382" s="201" t="s">
        <v>1726</v>
      </c>
      <c r="F1382" s="248">
        <f t="shared" si="21"/>
        <v>2012</v>
      </c>
      <c r="G1382" s="255" t="s">
        <v>181</v>
      </c>
      <c r="H1382" s="248" t="s">
        <v>2405</v>
      </c>
    </row>
    <row r="1383" spans="1:8" ht="14.45" x14ac:dyDescent="0.3">
      <c r="A1383" s="246" t="s">
        <v>5394</v>
      </c>
      <c r="B1383" s="246">
        <v>2009</v>
      </c>
      <c r="C1383" s="247" t="s">
        <v>5395</v>
      </c>
      <c r="D1383" s="246" t="s">
        <v>4843</v>
      </c>
      <c r="E1383" s="201" t="s">
        <v>1726</v>
      </c>
      <c r="F1383" s="248">
        <f t="shared" si="21"/>
        <v>2009</v>
      </c>
      <c r="G1383" s="255" t="s">
        <v>181</v>
      </c>
      <c r="H1383" s="248" t="s">
        <v>5394</v>
      </c>
    </row>
    <row r="1384" spans="1:8" ht="14.45" x14ac:dyDescent="0.3">
      <c r="A1384" s="246" t="s">
        <v>5394</v>
      </c>
      <c r="B1384" s="246">
        <v>2010</v>
      </c>
      <c r="C1384" s="247" t="s">
        <v>5396</v>
      </c>
      <c r="D1384" s="246" t="s">
        <v>4843</v>
      </c>
      <c r="E1384" s="201" t="s">
        <v>1726</v>
      </c>
      <c r="F1384" s="248">
        <f t="shared" si="21"/>
        <v>2010</v>
      </c>
      <c r="G1384" s="255" t="s">
        <v>181</v>
      </c>
      <c r="H1384" s="248" t="s">
        <v>5394</v>
      </c>
    </row>
    <row r="1385" spans="1:8" ht="14.45" x14ac:dyDescent="0.3">
      <c r="A1385" s="246" t="s">
        <v>5394</v>
      </c>
      <c r="B1385" s="246">
        <v>2010</v>
      </c>
      <c r="C1385" s="247" t="s">
        <v>5397</v>
      </c>
      <c r="D1385" s="246" t="s">
        <v>4843</v>
      </c>
      <c r="E1385" s="201" t="s">
        <v>1726</v>
      </c>
      <c r="F1385" s="248">
        <f t="shared" si="21"/>
        <v>2010</v>
      </c>
      <c r="G1385" s="255" t="s">
        <v>181</v>
      </c>
      <c r="H1385" s="248" t="s">
        <v>5394</v>
      </c>
    </row>
    <row r="1386" spans="1:8" ht="14.45" x14ac:dyDescent="0.3">
      <c r="A1386" s="246" t="s">
        <v>5394</v>
      </c>
      <c r="B1386" s="246">
        <v>2011</v>
      </c>
      <c r="C1386" s="247" t="s">
        <v>5398</v>
      </c>
      <c r="D1386" s="246" t="s">
        <v>4843</v>
      </c>
      <c r="E1386" s="201" t="s">
        <v>1726</v>
      </c>
      <c r="F1386" s="248">
        <f t="shared" si="21"/>
        <v>2011</v>
      </c>
      <c r="G1386" s="255" t="s">
        <v>181</v>
      </c>
      <c r="H1386" s="248" t="s">
        <v>5394</v>
      </c>
    </row>
    <row r="1387" spans="1:8" ht="14.45" x14ac:dyDescent="0.3">
      <c r="A1387" s="246" t="s">
        <v>5394</v>
      </c>
      <c r="B1387" s="246">
        <v>2011</v>
      </c>
      <c r="C1387" s="247" t="s">
        <v>5399</v>
      </c>
      <c r="D1387" s="246" t="s">
        <v>4843</v>
      </c>
      <c r="E1387" s="201" t="s">
        <v>1726</v>
      </c>
      <c r="F1387" s="248">
        <f t="shared" si="21"/>
        <v>2011</v>
      </c>
      <c r="G1387" s="255" t="s">
        <v>181</v>
      </c>
      <c r="H1387" s="248" t="s">
        <v>5394</v>
      </c>
    </row>
    <row r="1388" spans="1:8" ht="14.45" x14ac:dyDescent="0.3">
      <c r="A1388" s="246" t="s">
        <v>5394</v>
      </c>
      <c r="B1388" s="246">
        <v>2012</v>
      </c>
      <c r="C1388" s="247" t="s">
        <v>5400</v>
      </c>
      <c r="D1388" s="246" t="s">
        <v>4843</v>
      </c>
      <c r="E1388" s="201" t="s">
        <v>1726</v>
      </c>
      <c r="F1388" s="248">
        <f t="shared" si="21"/>
        <v>2012</v>
      </c>
      <c r="G1388" s="255" t="s">
        <v>181</v>
      </c>
      <c r="H1388" s="248" t="s">
        <v>5394</v>
      </c>
    </row>
    <row r="1389" spans="1:8" ht="14.45" x14ac:dyDescent="0.3">
      <c r="A1389" s="246" t="s">
        <v>5394</v>
      </c>
      <c r="B1389" s="246">
        <v>2012</v>
      </c>
      <c r="C1389" s="247" t="s">
        <v>5401</v>
      </c>
      <c r="D1389" s="246" t="s">
        <v>4843</v>
      </c>
      <c r="E1389" s="201" t="s">
        <v>1726</v>
      </c>
      <c r="F1389" s="248">
        <f t="shared" si="21"/>
        <v>2012</v>
      </c>
      <c r="G1389" s="255" t="s">
        <v>181</v>
      </c>
      <c r="H1389" s="248" t="s">
        <v>5394</v>
      </c>
    </row>
    <row r="1390" spans="1:8" ht="14.45" x14ac:dyDescent="0.3">
      <c r="A1390" s="246" t="s">
        <v>5394</v>
      </c>
      <c r="B1390" s="246">
        <v>2012</v>
      </c>
      <c r="C1390" s="247" t="s">
        <v>5402</v>
      </c>
      <c r="D1390" s="246" t="s">
        <v>4843</v>
      </c>
      <c r="E1390" s="201" t="s">
        <v>1726</v>
      </c>
      <c r="F1390" s="248">
        <f t="shared" si="21"/>
        <v>2012</v>
      </c>
      <c r="G1390" s="255" t="s">
        <v>181</v>
      </c>
      <c r="H1390" s="248" t="s">
        <v>5394</v>
      </c>
    </row>
    <row r="1391" spans="1:8" ht="14.45" x14ac:dyDescent="0.3">
      <c r="A1391" s="246" t="s">
        <v>5394</v>
      </c>
      <c r="B1391" s="246">
        <v>2012</v>
      </c>
      <c r="C1391" s="247" t="s">
        <v>5403</v>
      </c>
      <c r="D1391" s="246" t="s">
        <v>4843</v>
      </c>
      <c r="E1391" s="201" t="s">
        <v>1726</v>
      </c>
      <c r="F1391" s="248">
        <f t="shared" si="21"/>
        <v>2012</v>
      </c>
      <c r="G1391" s="255" t="s">
        <v>181</v>
      </c>
      <c r="H1391" s="248" t="s">
        <v>5394</v>
      </c>
    </row>
    <row r="1392" spans="1:8" ht="14.45" x14ac:dyDescent="0.3">
      <c r="A1392" s="246" t="s">
        <v>5394</v>
      </c>
      <c r="B1392" s="246">
        <v>2012</v>
      </c>
      <c r="C1392" s="247" t="s">
        <v>5404</v>
      </c>
      <c r="D1392" s="246" t="s">
        <v>4843</v>
      </c>
      <c r="E1392" s="201" t="s">
        <v>1726</v>
      </c>
      <c r="F1392" s="248">
        <f t="shared" si="21"/>
        <v>2012</v>
      </c>
      <c r="G1392" s="255" t="s">
        <v>181</v>
      </c>
      <c r="H1392" s="248" t="s">
        <v>5394</v>
      </c>
    </row>
    <row r="1393" spans="1:8" ht="14.45" x14ac:dyDescent="0.3">
      <c r="A1393" s="246" t="s">
        <v>5394</v>
      </c>
      <c r="B1393" s="246">
        <v>2012</v>
      </c>
      <c r="C1393" s="247" t="s">
        <v>5405</v>
      </c>
      <c r="D1393" s="246" t="s">
        <v>4843</v>
      </c>
      <c r="E1393" s="201" t="s">
        <v>1726</v>
      </c>
      <c r="F1393" s="248">
        <f t="shared" si="21"/>
        <v>2012</v>
      </c>
      <c r="G1393" s="255" t="s">
        <v>181</v>
      </c>
      <c r="H1393" s="248" t="s">
        <v>5394</v>
      </c>
    </row>
    <row r="1394" spans="1:8" ht="14.45" x14ac:dyDescent="0.3">
      <c r="A1394" s="246" t="s">
        <v>5394</v>
      </c>
      <c r="B1394" s="246">
        <v>2013</v>
      </c>
      <c r="C1394" s="75">
        <v>182580</v>
      </c>
      <c r="D1394" s="247" t="s">
        <v>4843</v>
      </c>
      <c r="E1394" s="201" t="s">
        <v>1726</v>
      </c>
      <c r="F1394" s="248">
        <f t="shared" si="21"/>
        <v>2013</v>
      </c>
      <c r="G1394" s="255" t="s">
        <v>181</v>
      </c>
      <c r="H1394" s="248" t="s">
        <v>5394</v>
      </c>
    </row>
    <row r="1395" spans="1:8" ht="14.45" x14ac:dyDescent="0.3">
      <c r="A1395" s="246" t="s">
        <v>5394</v>
      </c>
      <c r="B1395" s="246">
        <v>2013</v>
      </c>
      <c r="C1395" s="75">
        <v>182786</v>
      </c>
      <c r="D1395" s="247" t="s">
        <v>4843</v>
      </c>
      <c r="E1395" s="201" t="s">
        <v>1726</v>
      </c>
      <c r="F1395" s="248">
        <f t="shared" si="21"/>
        <v>2013</v>
      </c>
      <c r="G1395" s="255" t="s">
        <v>181</v>
      </c>
      <c r="H1395" s="248" t="s">
        <v>5394</v>
      </c>
    </row>
    <row r="1396" spans="1:8" ht="14.45" x14ac:dyDescent="0.3">
      <c r="A1396" s="246" t="s">
        <v>5394</v>
      </c>
      <c r="B1396" s="246">
        <v>2013</v>
      </c>
      <c r="C1396" s="75">
        <v>182787</v>
      </c>
      <c r="D1396" s="247" t="s">
        <v>4843</v>
      </c>
      <c r="E1396" s="201" t="s">
        <v>1726</v>
      </c>
      <c r="F1396" s="248">
        <f t="shared" si="21"/>
        <v>2013</v>
      </c>
      <c r="G1396" s="255" t="s">
        <v>181</v>
      </c>
      <c r="H1396" s="248" t="s">
        <v>5394</v>
      </c>
    </row>
    <row r="1397" spans="1:8" ht="14.45" x14ac:dyDescent="0.3">
      <c r="A1397" s="246" t="s">
        <v>5394</v>
      </c>
      <c r="B1397" s="246">
        <v>2013</v>
      </c>
      <c r="C1397" s="75">
        <v>182965</v>
      </c>
      <c r="D1397" s="247" t="s">
        <v>4843</v>
      </c>
      <c r="E1397" s="201" t="s">
        <v>1726</v>
      </c>
      <c r="F1397" s="248">
        <f t="shared" si="21"/>
        <v>2013</v>
      </c>
      <c r="G1397" s="255" t="s">
        <v>181</v>
      </c>
      <c r="H1397" s="248" t="s">
        <v>5394</v>
      </c>
    </row>
    <row r="1398" spans="1:8" ht="14.45" x14ac:dyDescent="0.3">
      <c r="A1398" s="246" t="s">
        <v>5394</v>
      </c>
      <c r="B1398" s="246">
        <v>2013</v>
      </c>
      <c r="C1398" s="247" t="s">
        <v>5406</v>
      </c>
      <c r="D1398" s="246" t="s">
        <v>4843</v>
      </c>
      <c r="E1398" s="201" t="s">
        <v>1726</v>
      </c>
      <c r="F1398" s="248">
        <f t="shared" si="21"/>
        <v>2013</v>
      </c>
      <c r="G1398" s="255" t="s">
        <v>181</v>
      </c>
      <c r="H1398" s="248" t="s">
        <v>5394</v>
      </c>
    </row>
    <row r="1399" spans="1:8" ht="14.45" x14ac:dyDescent="0.3">
      <c r="A1399" s="246" t="s">
        <v>5394</v>
      </c>
      <c r="B1399" s="246">
        <v>2013</v>
      </c>
      <c r="C1399" s="247" t="s">
        <v>5407</v>
      </c>
      <c r="D1399" s="246" t="s">
        <v>4843</v>
      </c>
      <c r="E1399" s="201" t="s">
        <v>1726</v>
      </c>
      <c r="F1399" s="248">
        <f t="shared" si="21"/>
        <v>2013</v>
      </c>
      <c r="G1399" s="255" t="s">
        <v>181</v>
      </c>
      <c r="H1399" s="248" t="s">
        <v>5394</v>
      </c>
    </row>
    <row r="1400" spans="1:8" ht="14.45" x14ac:dyDescent="0.3">
      <c r="A1400" s="246" t="s">
        <v>5394</v>
      </c>
      <c r="B1400" s="246">
        <v>2013</v>
      </c>
      <c r="C1400" s="247" t="s">
        <v>5408</v>
      </c>
      <c r="D1400" s="246" t="s">
        <v>4843</v>
      </c>
      <c r="E1400" s="201" t="s">
        <v>1726</v>
      </c>
      <c r="F1400" s="248">
        <f t="shared" si="21"/>
        <v>2013</v>
      </c>
      <c r="G1400" s="255" t="s">
        <v>181</v>
      </c>
      <c r="H1400" s="248" t="s">
        <v>5394</v>
      </c>
    </row>
    <row r="1401" spans="1:8" ht="14.45" x14ac:dyDescent="0.3">
      <c r="A1401" s="246" t="s">
        <v>2407</v>
      </c>
      <c r="B1401" s="246">
        <v>1975</v>
      </c>
      <c r="C1401" s="247" t="s">
        <v>2464</v>
      </c>
      <c r="D1401" s="246" t="s">
        <v>4843</v>
      </c>
      <c r="E1401" s="201" t="s">
        <v>1726</v>
      </c>
      <c r="F1401" s="248">
        <f t="shared" si="21"/>
        <v>1975</v>
      </c>
      <c r="G1401" s="255" t="s">
        <v>181</v>
      </c>
      <c r="H1401" s="248" t="s">
        <v>2407</v>
      </c>
    </row>
    <row r="1402" spans="1:8" ht="14.45" x14ac:dyDescent="0.3">
      <c r="A1402" s="246" t="s">
        <v>2407</v>
      </c>
      <c r="B1402" s="246">
        <v>1976</v>
      </c>
      <c r="C1402" s="247" t="s">
        <v>2463</v>
      </c>
      <c r="D1402" s="246" t="s">
        <v>4843</v>
      </c>
      <c r="E1402" s="201" t="s">
        <v>1726</v>
      </c>
      <c r="F1402" s="248">
        <f t="shared" si="21"/>
        <v>1976</v>
      </c>
      <c r="G1402" s="255" t="s">
        <v>181</v>
      </c>
      <c r="H1402" s="248" t="s">
        <v>2407</v>
      </c>
    </row>
    <row r="1403" spans="1:8" ht="14.45" x14ac:dyDescent="0.3">
      <c r="A1403" s="246" t="s">
        <v>2407</v>
      </c>
      <c r="B1403" s="246">
        <v>1977</v>
      </c>
      <c r="C1403" s="247" t="s">
        <v>2462</v>
      </c>
      <c r="D1403" s="246" t="s">
        <v>4843</v>
      </c>
      <c r="E1403" s="201" t="s">
        <v>1726</v>
      </c>
      <c r="F1403" s="248">
        <f t="shared" si="21"/>
        <v>1977</v>
      </c>
      <c r="G1403" s="255" t="s">
        <v>181</v>
      </c>
      <c r="H1403" s="248" t="s">
        <v>2407</v>
      </c>
    </row>
    <row r="1404" spans="1:8" ht="14.45" x14ac:dyDescent="0.3">
      <c r="A1404" s="246" t="s">
        <v>2407</v>
      </c>
      <c r="B1404" s="246">
        <v>1978</v>
      </c>
      <c r="C1404" s="247" t="s">
        <v>2461</v>
      </c>
      <c r="D1404" s="246" t="s">
        <v>4843</v>
      </c>
      <c r="E1404" s="201" t="s">
        <v>1726</v>
      </c>
      <c r="F1404" s="248">
        <f t="shared" si="21"/>
        <v>1978</v>
      </c>
      <c r="G1404" s="255" t="s">
        <v>181</v>
      </c>
      <c r="H1404" s="248" t="s">
        <v>2407</v>
      </c>
    </row>
    <row r="1405" spans="1:8" ht="14.45" x14ac:dyDescent="0.3">
      <c r="A1405" s="246" t="s">
        <v>2407</v>
      </c>
      <c r="B1405" s="246">
        <v>1979</v>
      </c>
      <c r="C1405" s="247" t="s">
        <v>2460</v>
      </c>
      <c r="D1405" s="246" t="s">
        <v>4843</v>
      </c>
      <c r="E1405" s="201" t="s">
        <v>1726</v>
      </c>
      <c r="F1405" s="248">
        <f t="shared" si="21"/>
        <v>1979</v>
      </c>
      <c r="G1405" s="255" t="s">
        <v>181</v>
      </c>
      <c r="H1405" s="248" t="s">
        <v>2407</v>
      </c>
    </row>
    <row r="1406" spans="1:8" ht="14.45" x14ac:dyDescent="0.3">
      <c r="A1406" s="246" t="s">
        <v>2407</v>
      </c>
      <c r="B1406" s="246">
        <v>1980</v>
      </c>
      <c r="C1406" s="247" t="s">
        <v>2459</v>
      </c>
      <c r="D1406" s="246" t="s">
        <v>4843</v>
      </c>
      <c r="E1406" s="201" t="s">
        <v>1726</v>
      </c>
      <c r="F1406" s="248">
        <f t="shared" si="21"/>
        <v>1980</v>
      </c>
      <c r="G1406" s="255" t="s">
        <v>181</v>
      </c>
      <c r="H1406" s="248" t="s">
        <v>2407</v>
      </c>
    </row>
    <row r="1407" spans="1:8" ht="14.45" x14ac:dyDescent="0.3">
      <c r="A1407" s="246" t="s">
        <v>2407</v>
      </c>
      <c r="B1407" s="246">
        <v>1981</v>
      </c>
      <c r="C1407" s="247" t="s">
        <v>2458</v>
      </c>
      <c r="D1407" s="246" t="s">
        <v>4843</v>
      </c>
      <c r="E1407" s="201" t="s">
        <v>1726</v>
      </c>
      <c r="F1407" s="248">
        <f t="shared" si="21"/>
        <v>1981</v>
      </c>
      <c r="G1407" s="255" t="s">
        <v>181</v>
      </c>
      <c r="H1407" s="248" t="s">
        <v>2407</v>
      </c>
    </row>
    <row r="1408" spans="1:8" ht="14.45" x14ac:dyDescent="0.3">
      <c r="A1408" s="246" t="s">
        <v>2407</v>
      </c>
      <c r="B1408" s="246">
        <v>1982</v>
      </c>
      <c r="C1408" s="247" t="s">
        <v>2456</v>
      </c>
      <c r="D1408" s="246" t="s">
        <v>4843</v>
      </c>
      <c r="E1408" s="201" t="s">
        <v>1726</v>
      </c>
      <c r="F1408" s="248">
        <f t="shared" si="21"/>
        <v>1982</v>
      </c>
      <c r="G1408" s="255" t="s">
        <v>181</v>
      </c>
      <c r="H1408" s="248" t="s">
        <v>2407</v>
      </c>
    </row>
    <row r="1409" spans="1:8" ht="14.45" x14ac:dyDescent="0.3">
      <c r="A1409" s="246" t="s">
        <v>2407</v>
      </c>
      <c r="B1409" s="246">
        <v>1982</v>
      </c>
      <c r="C1409" s="247" t="s">
        <v>2457</v>
      </c>
      <c r="D1409" s="246" t="s">
        <v>4843</v>
      </c>
      <c r="E1409" s="201" t="s">
        <v>1726</v>
      </c>
      <c r="F1409" s="248">
        <f t="shared" si="21"/>
        <v>1982</v>
      </c>
      <c r="G1409" s="255" t="s">
        <v>181</v>
      </c>
      <c r="H1409" s="248" t="s">
        <v>2407</v>
      </c>
    </row>
    <row r="1410" spans="1:8" ht="14.45" x14ac:dyDescent="0.3">
      <c r="A1410" s="246" t="s">
        <v>2407</v>
      </c>
      <c r="B1410" s="246">
        <v>1983</v>
      </c>
      <c r="C1410" s="247" t="s">
        <v>2454</v>
      </c>
      <c r="D1410" s="246" t="s">
        <v>4843</v>
      </c>
      <c r="E1410" s="201" t="s">
        <v>1726</v>
      </c>
      <c r="F1410" s="248">
        <f t="shared" si="21"/>
        <v>1983</v>
      </c>
      <c r="G1410" s="255" t="s">
        <v>181</v>
      </c>
      <c r="H1410" s="248" t="s">
        <v>2407</v>
      </c>
    </row>
    <row r="1411" spans="1:8" ht="14.45" x14ac:dyDescent="0.3">
      <c r="A1411" s="246" t="s">
        <v>2407</v>
      </c>
      <c r="B1411" s="246">
        <v>1983</v>
      </c>
      <c r="C1411" s="247" t="s">
        <v>2455</v>
      </c>
      <c r="D1411" s="246" t="s">
        <v>4843</v>
      </c>
      <c r="E1411" s="201" t="s">
        <v>1726</v>
      </c>
      <c r="F1411" s="248">
        <f t="shared" si="21"/>
        <v>1983</v>
      </c>
      <c r="G1411" s="255" t="s">
        <v>181</v>
      </c>
      <c r="H1411" s="248" t="s">
        <v>2407</v>
      </c>
    </row>
    <row r="1412" spans="1:8" ht="14.45" x14ac:dyDescent="0.3">
      <c r="A1412" s="246" t="s">
        <v>2407</v>
      </c>
      <c r="B1412" s="246">
        <v>1984</v>
      </c>
      <c r="C1412" s="247" t="s">
        <v>2450</v>
      </c>
      <c r="D1412" s="246" t="s">
        <v>4843</v>
      </c>
      <c r="E1412" s="201" t="s">
        <v>1726</v>
      </c>
      <c r="F1412" s="248">
        <f t="shared" si="21"/>
        <v>1984</v>
      </c>
      <c r="G1412" s="255" t="s">
        <v>181</v>
      </c>
      <c r="H1412" s="248" t="s">
        <v>2407</v>
      </c>
    </row>
    <row r="1413" spans="1:8" ht="14.45" x14ac:dyDescent="0.3">
      <c r="A1413" s="246" t="s">
        <v>2407</v>
      </c>
      <c r="B1413" s="246">
        <v>1984</v>
      </c>
      <c r="C1413" s="247" t="s">
        <v>2451</v>
      </c>
      <c r="D1413" s="246" t="s">
        <v>4843</v>
      </c>
      <c r="E1413" s="201" t="s">
        <v>1726</v>
      </c>
      <c r="F1413" s="248">
        <f t="shared" si="21"/>
        <v>1984</v>
      </c>
      <c r="G1413" s="255" t="s">
        <v>181</v>
      </c>
      <c r="H1413" s="248" t="s">
        <v>2407</v>
      </c>
    </row>
    <row r="1414" spans="1:8" ht="14.45" x14ac:dyDescent="0.3">
      <c r="A1414" s="246" t="s">
        <v>2407</v>
      </c>
      <c r="B1414" s="246">
        <v>1984</v>
      </c>
      <c r="C1414" s="247" t="s">
        <v>2452</v>
      </c>
      <c r="D1414" s="246" t="s">
        <v>4843</v>
      </c>
      <c r="E1414" s="201" t="s">
        <v>1726</v>
      </c>
      <c r="F1414" s="248">
        <f t="shared" si="21"/>
        <v>1984</v>
      </c>
      <c r="G1414" s="255" t="s">
        <v>181</v>
      </c>
      <c r="H1414" s="248" t="s">
        <v>2407</v>
      </c>
    </row>
    <row r="1415" spans="1:8" ht="14.45" x14ac:dyDescent="0.3">
      <c r="A1415" s="246" t="s">
        <v>2407</v>
      </c>
      <c r="B1415" s="246">
        <v>1984</v>
      </c>
      <c r="C1415" s="247" t="s">
        <v>2453</v>
      </c>
      <c r="D1415" s="246" t="s">
        <v>4843</v>
      </c>
      <c r="E1415" s="201" t="s">
        <v>1726</v>
      </c>
      <c r="F1415" s="248">
        <f t="shared" si="21"/>
        <v>1984</v>
      </c>
      <c r="G1415" s="255" t="s">
        <v>181</v>
      </c>
      <c r="H1415" s="248" t="s">
        <v>2407</v>
      </c>
    </row>
    <row r="1416" spans="1:8" ht="14.45" x14ac:dyDescent="0.3">
      <c r="A1416" s="246" t="s">
        <v>2407</v>
      </c>
      <c r="B1416" s="246">
        <v>1985</v>
      </c>
      <c r="C1416" s="247" t="s">
        <v>2449</v>
      </c>
      <c r="D1416" s="246" t="s">
        <v>4843</v>
      </c>
      <c r="E1416" s="201" t="s">
        <v>1726</v>
      </c>
      <c r="F1416" s="248">
        <f t="shared" ref="F1416:F1479" si="22">+B1416</f>
        <v>1985</v>
      </c>
      <c r="G1416" s="255" t="s">
        <v>181</v>
      </c>
      <c r="H1416" s="248" t="s">
        <v>2407</v>
      </c>
    </row>
    <row r="1417" spans="1:8" ht="14.45" x14ac:dyDescent="0.3">
      <c r="A1417" s="246" t="s">
        <v>2407</v>
      </c>
      <c r="B1417" s="246">
        <v>1986</v>
      </c>
      <c r="C1417" s="247" t="s">
        <v>2447</v>
      </c>
      <c r="D1417" s="246" t="s">
        <v>4843</v>
      </c>
      <c r="E1417" s="201" t="s">
        <v>1726</v>
      </c>
      <c r="F1417" s="248">
        <f t="shared" si="22"/>
        <v>1986</v>
      </c>
      <c r="G1417" s="255" t="s">
        <v>181</v>
      </c>
      <c r="H1417" s="248" t="s">
        <v>2407</v>
      </c>
    </row>
    <row r="1418" spans="1:8" ht="14.45" x14ac:dyDescent="0.3">
      <c r="A1418" s="246" t="s">
        <v>2407</v>
      </c>
      <c r="B1418" s="246">
        <v>1986</v>
      </c>
      <c r="C1418" s="247" t="s">
        <v>2448</v>
      </c>
      <c r="D1418" s="246" t="s">
        <v>4843</v>
      </c>
      <c r="E1418" s="201" t="s">
        <v>1726</v>
      </c>
      <c r="F1418" s="248">
        <f t="shared" si="22"/>
        <v>1986</v>
      </c>
      <c r="G1418" s="255" t="s">
        <v>181</v>
      </c>
      <c r="H1418" s="248" t="s">
        <v>2407</v>
      </c>
    </row>
    <row r="1419" spans="1:8" ht="14.45" x14ac:dyDescent="0.3">
      <c r="A1419" s="246" t="s">
        <v>2407</v>
      </c>
      <c r="B1419" s="246">
        <v>1987</v>
      </c>
      <c r="C1419" s="247" t="s">
        <v>2446</v>
      </c>
      <c r="D1419" s="246" t="s">
        <v>4843</v>
      </c>
      <c r="E1419" s="201" t="s">
        <v>1726</v>
      </c>
      <c r="F1419" s="248">
        <f t="shared" si="22"/>
        <v>1987</v>
      </c>
      <c r="G1419" s="255" t="s">
        <v>181</v>
      </c>
      <c r="H1419" s="248" t="s">
        <v>2407</v>
      </c>
    </row>
    <row r="1420" spans="1:8" ht="14.45" x14ac:dyDescent="0.3">
      <c r="A1420" s="246" t="s">
        <v>2407</v>
      </c>
      <c r="B1420" s="246">
        <v>1988</v>
      </c>
      <c r="C1420" s="247" t="s">
        <v>2445</v>
      </c>
      <c r="D1420" s="246" t="s">
        <v>4843</v>
      </c>
      <c r="E1420" s="201" t="s">
        <v>1726</v>
      </c>
      <c r="F1420" s="248">
        <f t="shared" si="22"/>
        <v>1988</v>
      </c>
      <c r="G1420" s="255" t="s">
        <v>181</v>
      </c>
      <c r="H1420" s="248" t="s">
        <v>2407</v>
      </c>
    </row>
    <row r="1421" spans="1:8" ht="14.45" x14ac:dyDescent="0.3">
      <c r="A1421" s="246" t="s">
        <v>2407</v>
      </c>
      <c r="B1421" s="246">
        <v>1989</v>
      </c>
      <c r="C1421" s="247" t="s">
        <v>2443</v>
      </c>
      <c r="D1421" s="246" t="s">
        <v>4843</v>
      </c>
      <c r="E1421" s="201" t="s">
        <v>1726</v>
      </c>
      <c r="F1421" s="248">
        <f t="shared" si="22"/>
        <v>1989</v>
      </c>
      <c r="G1421" s="255" t="s">
        <v>181</v>
      </c>
      <c r="H1421" s="248" t="s">
        <v>2407</v>
      </c>
    </row>
    <row r="1422" spans="1:8" ht="14.45" x14ac:dyDescent="0.3">
      <c r="A1422" s="246" t="s">
        <v>2407</v>
      </c>
      <c r="B1422" s="246">
        <v>1989</v>
      </c>
      <c r="C1422" s="247" t="s">
        <v>2444</v>
      </c>
      <c r="D1422" s="246" t="s">
        <v>4843</v>
      </c>
      <c r="E1422" s="201" t="s">
        <v>1726</v>
      </c>
      <c r="F1422" s="248">
        <f t="shared" si="22"/>
        <v>1989</v>
      </c>
      <c r="G1422" s="255" t="s">
        <v>181</v>
      </c>
      <c r="H1422" s="248" t="s">
        <v>2407</v>
      </c>
    </row>
    <row r="1423" spans="1:8" ht="14.45" x14ac:dyDescent="0.3">
      <c r="A1423" s="246" t="s">
        <v>2407</v>
      </c>
      <c r="B1423" s="246">
        <v>1990</v>
      </c>
      <c r="C1423" s="247" t="s">
        <v>2441</v>
      </c>
      <c r="D1423" s="246" t="s">
        <v>4843</v>
      </c>
      <c r="E1423" s="201" t="s">
        <v>1726</v>
      </c>
      <c r="F1423" s="248">
        <f t="shared" si="22"/>
        <v>1990</v>
      </c>
      <c r="G1423" s="255" t="s">
        <v>181</v>
      </c>
      <c r="H1423" s="248" t="s">
        <v>2407</v>
      </c>
    </row>
    <row r="1424" spans="1:8" ht="14.45" x14ac:dyDescent="0.3">
      <c r="A1424" s="246" t="s">
        <v>2407</v>
      </c>
      <c r="B1424" s="246">
        <v>1990</v>
      </c>
      <c r="C1424" s="247" t="s">
        <v>2442</v>
      </c>
      <c r="D1424" s="246" t="s">
        <v>4843</v>
      </c>
      <c r="E1424" s="201" t="s">
        <v>1726</v>
      </c>
      <c r="F1424" s="248">
        <f t="shared" si="22"/>
        <v>1990</v>
      </c>
      <c r="G1424" s="255" t="s">
        <v>181</v>
      </c>
      <c r="H1424" s="248" t="s">
        <v>2407</v>
      </c>
    </row>
    <row r="1425" spans="1:8" ht="14.45" x14ac:dyDescent="0.3">
      <c r="A1425" s="246" t="s">
        <v>2407</v>
      </c>
      <c r="B1425" s="246">
        <v>1991</v>
      </c>
      <c r="C1425" s="247" t="s">
        <v>2437</v>
      </c>
      <c r="D1425" s="246" t="s">
        <v>4843</v>
      </c>
      <c r="E1425" s="201" t="s">
        <v>1726</v>
      </c>
      <c r="F1425" s="248">
        <f t="shared" si="22"/>
        <v>1991</v>
      </c>
      <c r="G1425" s="255" t="s">
        <v>181</v>
      </c>
      <c r="H1425" s="248" t="s">
        <v>2407</v>
      </c>
    </row>
    <row r="1426" spans="1:8" ht="14.45" x14ac:dyDescent="0.3">
      <c r="A1426" s="246" t="s">
        <v>2407</v>
      </c>
      <c r="B1426" s="246">
        <v>1991</v>
      </c>
      <c r="C1426" s="247" t="s">
        <v>2438</v>
      </c>
      <c r="D1426" s="246" t="s">
        <v>4843</v>
      </c>
      <c r="E1426" s="201" t="s">
        <v>1726</v>
      </c>
      <c r="F1426" s="248">
        <f t="shared" si="22"/>
        <v>1991</v>
      </c>
      <c r="G1426" s="255" t="s">
        <v>181</v>
      </c>
      <c r="H1426" s="248" t="s">
        <v>2407</v>
      </c>
    </row>
    <row r="1427" spans="1:8" ht="14.45" x14ac:dyDescent="0.3">
      <c r="A1427" s="246" t="s">
        <v>2407</v>
      </c>
      <c r="B1427" s="246">
        <v>1991</v>
      </c>
      <c r="C1427" s="247" t="s">
        <v>2439</v>
      </c>
      <c r="D1427" s="246" t="s">
        <v>4843</v>
      </c>
      <c r="E1427" s="201" t="s">
        <v>1726</v>
      </c>
      <c r="F1427" s="248">
        <f t="shared" si="22"/>
        <v>1991</v>
      </c>
      <c r="G1427" s="255" t="s">
        <v>181</v>
      </c>
      <c r="H1427" s="248" t="s">
        <v>2407</v>
      </c>
    </row>
    <row r="1428" spans="1:8" ht="14.45" x14ac:dyDescent="0.3">
      <c r="A1428" s="246" t="s">
        <v>2407</v>
      </c>
      <c r="B1428" s="246">
        <v>1991</v>
      </c>
      <c r="C1428" s="247" t="s">
        <v>2440</v>
      </c>
      <c r="D1428" s="246" t="s">
        <v>4843</v>
      </c>
      <c r="E1428" s="201" t="s">
        <v>1726</v>
      </c>
      <c r="F1428" s="248">
        <f t="shared" si="22"/>
        <v>1991</v>
      </c>
      <c r="G1428" s="255" t="s">
        <v>181</v>
      </c>
      <c r="H1428" s="248" t="s">
        <v>2407</v>
      </c>
    </row>
    <row r="1429" spans="1:8" ht="14.45" x14ac:dyDescent="0.3">
      <c r="A1429" s="246" t="s">
        <v>2407</v>
      </c>
      <c r="B1429" s="246">
        <v>1992</v>
      </c>
      <c r="C1429" s="247" t="s">
        <v>2435</v>
      </c>
      <c r="D1429" s="246" t="s">
        <v>4843</v>
      </c>
      <c r="E1429" s="201" t="s">
        <v>1726</v>
      </c>
      <c r="F1429" s="248">
        <f t="shared" si="22"/>
        <v>1992</v>
      </c>
      <c r="G1429" s="255" t="s">
        <v>181</v>
      </c>
      <c r="H1429" s="248" t="s">
        <v>2407</v>
      </c>
    </row>
    <row r="1430" spans="1:8" ht="14.45" x14ac:dyDescent="0.3">
      <c r="A1430" s="246" t="s">
        <v>2407</v>
      </c>
      <c r="B1430" s="246">
        <v>1992</v>
      </c>
      <c r="C1430" s="247" t="s">
        <v>2436</v>
      </c>
      <c r="D1430" s="246" t="s">
        <v>4843</v>
      </c>
      <c r="E1430" s="201" t="s">
        <v>1726</v>
      </c>
      <c r="F1430" s="248">
        <f t="shared" si="22"/>
        <v>1992</v>
      </c>
      <c r="G1430" s="255" t="s">
        <v>181</v>
      </c>
      <c r="H1430" s="248" t="s">
        <v>2407</v>
      </c>
    </row>
    <row r="1431" spans="1:8" ht="14.45" x14ac:dyDescent="0.3">
      <c r="A1431" s="246" t="s">
        <v>2407</v>
      </c>
      <c r="B1431" s="246">
        <v>1993</v>
      </c>
      <c r="C1431" s="247" t="s">
        <v>2433</v>
      </c>
      <c r="D1431" s="246" t="s">
        <v>4843</v>
      </c>
      <c r="E1431" s="201" t="s">
        <v>1726</v>
      </c>
      <c r="F1431" s="248">
        <f t="shared" si="22"/>
        <v>1993</v>
      </c>
      <c r="G1431" s="255" t="s">
        <v>181</v>
      </c>
      <c r="H1431" s="248" t="s">
        <v>2407</v>
      </c>
    </row>
    <row r="1432" spans="1:8" ht="14.45" x14ac:dyDescent="0.3">
      <c r="A1432" s="246" t="s">
        <v>2407</v>
      </c>
      <c r="B1432" s="246">
        <v>1993</v>
      </c>
      <c r="C1432" s="247" t="s">
        <v>2434</v>
      </c>
      <c r="D1432" s="246" t="s">
        <v>4843</v>
      </c>
      <c r="E1432" s="201" t="s">
        <v>1726</v>
      </c>
      <c r="F1432" s="248">
        <f t="shared" si="22"/>
        <v>1993</v>
      </c>
      <c r="G1432" s="255" t="s">
        <v>181</v>
      </c>
      <c r="H1432" s="248" t="s">
        <v>2407</v>
      </c>
    </row>
    <row r="1433" spans="1:8" ht="14.45" x14ac:dyDescent="0.3">
      <c r="A1433" s="246" t="s">
        <v>2407</v>
      </c>
      <c r="B1433" s="246">
        <v>1994</v>
      </c>
      <c r="C1433" s="247" t="s">
        <v>2432</v>
      </c>
      <c r="D1433" s="246" t="s">
        <v>4843</v>
      </c>
      <c r="E1433" s="201" t="s">
        <v>1726</v>
      </c>
      <c r="F1433" s="248">
        <f t="shared" si="22"/>
        <v>1994</v>
      </c>
      <c r="G1433" s="255" t="s">
        <v>181</v>
      </c>
      <c r="H1433" s="248" t="s">
        <v>2407</v>
      </c>
    </row>
    <row r="1434" spans="1:8" ht="14.45" x14ac:dyDescent="0.3">
      <c r="A1434" s="246" t="s">
        <v>2407</v>
      </c>
      <c r="B1434" s="246">
        <v>1996</v>
      </c>
      <c r="C1434" s="247" t="s">
        <v>2431</v>
      </c>
      <c r="D1434" s="246" t="s">
        <v>4843</v>
      </c>
      <c r="E1434" s="201" t="s">
        <v>1726</v>
      </c>
      <c r="F1434" s="248">
        <f t="shared" si="22"/>
        <v>1996</v>
      </c>
      <c r="G1434" s="255" t="s">
        <v>181</v>
      </c>
      <c r="H1434" s="248" t="s">
        <v>2407</v>
      </c>
    </row>
    <row r="1435" spans="1:8" ht="14.45" x14ac:dyDescent="0.3">
      <c r="A1435" s="246" t="s">
        <v>2407</v>
      </c>
      <c r="B1435" s="246">
        <v>1997</v>
      </c>
      <c r="C1435" s="247" t="s">
        <v>2430</v>
      </c>
      <c r="D1435" s="246" t="s">
        <v>4843</v>
      </c>
      <c r="E1435" s="201" t="s">
        <v>1726</v>
      </c>
      <c r="F1435" s="248">
        <f t="shared" si="22"/>
        <v>1997</v>
      </c>
      <c r="G1435" s="255" t="s">
        <v>181</v>
      </c>
      <c r="H1435" s="248" t="s">
        <v>2407</v>
      </c>
    </row>
    <row r="1436" spans="1:8" ht="14.45" x14ac:dyDescent="0.3">
      <c r="A1436" s="246" t="s">
        <v>2407</v>
      </c>
      <c r="B1436" s="246">
        <v>1998</v>
      </c>
      <c r="C1436" s="247" t="s">
        <v>2429</v>
      </c>
      <c r="D1436" s="246" t="s">
        <v>4843</v>
      </c>
      <c r="E1436" s="201" t="s">
        <v>1726</v>
      </c>
      <c r="F1436" s="248">
        <f t="shared" si="22"/>
        <v>1998</v>
      </c>
      <c r="G1436" s="255" t="s">
        <v>181</v>
      </c>
      <c r="H1436" s="248" t="s">
        <v>2407</v>
      </c>
    </row>
    <row r="1437" spans="1:8" ht="14.45" x14ac:dyDescent="0.3">
      <c r="A1437" s="246" t="s">
        <v>2407</v>
      </c>
      <c r="B1437" s="246">
        <v>1999</v>
      </c>
      <c r="C1437" s="247" t="s">
        <v>2427</v>
      </c>
      <c r="D1437" s="246" t="s">
        <v>4843</v>
      </c>
      <c r="E1437" s="201" t="s">
        <v>1726</v>
      </c>
      <c r="F1437" s="248">
        <f t="shared" si="22"/>
        <v>1999</v>
      </c>
      <c r="G1437" s="255" t="s">
        <v>181</v>
      </c>
      <c r="H1437" s="248" t="s">
        <v>2407</v>
      </c>
    </row>
    <row r="1438" spans="1:8" ht="14.45" x14ac:dyDescent="0.3">
      <c r="A1438" s="246" t="s">
        <v>2407</v>
      </c>
      <c r="B1438" s="246">
        <v>1999</v>
      </c>
      <c r="C1438" s="247" t="s">
        <v>2428</v>
      </c>
      <c r="D1438" s="246" t="s">
        <v>4843</v>
      </c>
      <c r="E1438" s="201" t="s">
        <v>1726</v>
      </c>
      <c r="F1438" s="248">
        <f t="shared" si="22"/>
        <v>1999</v>
      </c>
      <c r="G1438" s="255" t="s">
        <v>181</v>
      </c>
      <c r="H1438" s="248" t="s">
        <v>2407</v>
      </c>
    </row>
    <row r="1439" spans="1:8" ht="14.45" x14ac:dyDescent="0.3">
      <c r="A1439" s="246" t="s">
        <v>2407</v>
      </c>
      <c r="B1439" s="246">
        <v>2000</v>
      </c>
      <c r="C1439" s="247" t="s">
        <v>2425</v>
      </c>
      <c r="D1439" s="246" t="s">
        <v>4843</v>
      </c>
      <c r="E1439" s="201" t="s">
        <v>1726</v>
      </c>
      <c r="F1439" s="248">
        <f t="shared" si="22"/>
        <v>2000</v>
      </c>
      <c r="G1439" s="255" t="s">
        <v>181</v>
      </c>
      <c r="H1439" s="248" t="s">
        <v>2407</v>
      </c>
    </row>
    <row r="1440" spans="1:8" ht="14.45" x14ac:dyDescent="0.3">
      <c r="A1440" s="246" t="s">
        <v>2407</v>
      </c>
      <c r="B1440" s="246">
        <v>2000</v>
      </c>
      <c r="C1440" s="247" t="s">
        <v>2426</v>
      </c>
      <c r="D1440" s="246" t="s">
        <v>4843</v>
      </c>
      <c r="E1440" s="201" t="s">
        <v>1726</v>
      </c>
      <c r="F1440" s="248">
        <f t="shared" si="22"/>
        <v>2000</v>
      </c>
      <c r="G1440" s="255" t="s">
        <v>181</v>
      </c>
      <c r="H1440" s="248" t="s">
        <v>2407</v>
      </c>
    </row>
    <row r="1441" spans="1:8" ht="14.45" x14ac:dyDescent="0.3">
      <c r="A1441" s="246" t="s">
        <v>2407</v>
      </c>
      <c r="B1441" s="246">
        <v>2001</v>
      </c>
      <c r="C1441" s="247" t="s">
        <v>2423</v>
      </c>
      <c r="D1441" s="246" t="s">
        <v>4843</v>
      </c>
      <c r="E1441" s="201" t="s">
        <v>1726</v>
      </c>
      <c r="F1441" s="248">
        <f t="shared" si="22"/>
        <v>2001</v>
      </c>
      <c r="G1441" s="255" t="s">
        <v>181</v>
      </c>
      <c r="H1441" s="248" t="s">
        <v>2407</v>
      </c>
    </row>
    <row r="1442" spans="1:8" ht="14.45" x14ac:dyDescent="0.3">
      <c r="A1442" s="246" t="s">
        <v>2407</v>
      </c>
      <c r="B1442" s="246">
        <v>2001</v>
      </c>
      <c r="C1442" s="247" t="s">
        <v>2424</v>
      </c>
      <c r="D1442" s="246" t="s">
        <v>4843</v>
      </c>
      <c r="E1442" s="201" t="s">
        <v>1726</v>
      </c>
      <c r="F1442" s="248">
        <f t="shared" si="22"/>
        <v>2001</v>
      </c>
      <c r="G1442" s="255" t="s">
        <v>181</v>
      </c>
      <c r="H1442" s="248" t="s">
        <v>2407</v>
      </c>
    </row>
    <row r="1443" spans="1:8" ht="14.45" x14ac:dyDescent="0.3">
      <c r="A1443" s="246" t="s">
        <v>2407</v>
      </c>
      <c r="B1443" s="246">
        <v>2002</v>
      </c>
      <c r="C1443" s="247" t="s">
        <v>2421</v>
      </c>
      <c r="D1443" s="246" t="s">
        <v>4843</v>
      </c>
      <c r="E1443" s="201" t="s">
        <v>1726</v>
      </c>
      <c r="F1443" s="248">
        <f t="shared" si="22"/>
        <v>2002</v>
      </c>
      <c r="G1443" s="255" t="s">
        <v>181</v>
      </c>
      <c r="H1443" s="248" t="s">
        <v>2407</v>
      </c>
    </row>
    <row r="1444" spans="1:8" ht="14.45" x14ac:dyDescent="0.3">
      <c r="A1444" s="246" t="s">
        <v>2407</v>
      </c>
      <c r="B1444" s="246">
        <v>2002</v>
      </c>
      <c r="C1444" s="247" t="s">
        <v>2422</v>
      </c>
      <c r="D1444" s="246" t="s">
        <v>4843</v>
      </c>
      <c r="E1444" s="201" t="s">
        <v>1726</v>
      </c>
      <c r="F1444" s="248">
        <f t="shared" si="22"/>
        <v>2002</v>
      </c>
      <c r="G1444" s="255" t="s">
        <v>181</v>
      </c>
      <c r="H1444" s="248" t="s">
        <v>2407</v>
      </c>
    </row>
    <row r="1445" spans="1:8" ht="14.45" x14ac:dyDescent="0.3">
      <c r="A1445" s="246" t="s">
        <v>2407</v>
      </c>
      <c r="B1445" s="246">
        <v>2003</v>
      </c>
      <c r="C1445" s="247" t="s">
        <v>2418</v>
      </c>
      <c r="D1445" s="246" t="s">
        <v>4843</v>
      </c>
      <c r="E1445" s="201" t="s">
        <v>1726</v>
      </c>
      <c r="F1445" s="248">
        <f t="shared" si="22"/>
        <v>2003</v>
      </c>
      <c r="G1445" s="255" t="s">
        <v>181</v>
      </c>
      <c r="H1445" s="248" t="s">
        <v>2407</v>
      </c>
    </row>
    <row r="1446" spans="1:8" ht="14.45" x14ac:dyDescent="0.3">
      <c r="A1446" s="246" t="s">
        <v>2407</v>
      </c>
      <c r="B1446" s="246">
        <v>2003</v>
      </c>
      <c r="C1446" s="247" t="s">
        <v>2419</v>
      </c>
      <c r="D1446" s="246" t="s">
        <v>4843</v>
      </c>
      <c r="E1446" s="201" t="s">
        <v>1726</v>
      </c>
      <c r="F1446" s="248">
        <f t="shared" si="22"/>
        <v>2003</v>
      </c>
      <c r="G1446" s="255" t="s">
        <v>181</v>
      </c>
      <c r="H1446" s="248" t="s">
        <v>2407</v>
      </c>
    </row>
    <row r="1447" spans="1:8" ht="14.45" x14ac:dyDescent="0.3">
      <c r="A1447" s="246" t="s">
        <v>2407</v>
      </c>
      <c r="B1447" s="246">
        <v>2003</v>
      </c>
      <c r="C1447" s="247" t="s">
        <v>2420</v>
      </c>
      <c r="D1447" s="246" t="s">
        <v>4843</v>
      </c>
      <c r="E1447" s="201" t="s">
        <v>1726</v>
      </c>
      <c r="F1447" s="248">
        <f t="shared" si="22"/>
        <v>2003</v>
      </c>
      <c r="G1447" s="255" t="s">
        <v>181</v>
      </c>
      <c r="H1447" s="248" t="s">
        <v>2407</v>
      </c>
    </row>
    <row r="1448" spans="1:8" ht="14.45" x14ac:dyDescent="0.3">
      <c r="A1448" s="246" t="s">
        <v>2407</v>
      </c>
      <c r="B1448" s="246">
        <v>2004</v>
      </c>
      <c r="C1448" s="247" t="s">
        <v>2412</v>
      </c>
      <c r="D1448" s="246" t="s">
        <v>4843</v>
      </c>
      <c r="E1448" s="201" t="s">
        <v>1726</v>
      </c>
      <c r="F1448" s="248">
        <f t="shared" si="22"/>
        <v>2004</v>
      </c>
      <c r="G1448" s="255" t="s">
        <v>181</v>
      </c>
      <c r="H1448" s="248" t="s">
        <v>2407</v>
      </c>
    </row>
    <row r="1449" spans="1:8" ht="14.45" x14ac:dyDescent="0.3">
      <c r="A1449" s="246" t="s">
        <v>2407</v>
      </c>
      <c r="B1449" s="246">
        <v>2004</v>
      </c>
      <c r="C1449" s="247" t="s">
        <v>396</v>
      </c>
      <c r="D1449" s="246" t="s">
        <v>4843</v>
      </c>
      <c r="E1449" s="201" t="s">
        <v>1726</v>
      </c>
      <c r="F1449" s="248">
        <f t="shared" si="22"/>
        <v>2004</v>
      </c>
      <c r="G1449" s="255" t="s">
        <v>181</v>
      </c>
      <c r="H1449" s="248" t="s">
        <v>2407</v>
      </c>
    </row>
    <row r="1450" spans="1:8" ht="14.45" x14ac:dyDescent="0.3">
      <c r="A1450" s="246" t="s">
        <v>2407</v>
      </c>
      <c r="B1450" s="246">
        <v>2004</v>
      </c>
      <c r="C1450" s="247" t="s">
        <v>397</v>
      </c>
      <c r="D1450" s="246" t="s">
        <v>4843</v>
      </c>
      <c r="E1450" s="201" t="s">
        <v>1726</v>
      </c>
      <c r="F1450" s="248">
        <f t="shared" si="22"/>
        <v>2004</v>
      </c>
      <c r="G1450" s="255" t="s">
        <v>181</v>
      </c>
      <c r="H1450" s="248" t="s">
        <v>2407</v>
      </c>
    </row>
    <row r="1451" spans="1:8" ht="14.45" x14ac:dyDescent="0.3">
      <c r="A1451" s="246" t="s">
        <v>2407</v>
      </c>
      <c r="B1451" s="246">
        <v>2004</v>
      </c>
      <c r="C1451" s="247" t="s">
        <v>2413</v>
      </c>
      <c r="D1451" s="246" t="s">
        <v>4843</v>
      </c>
      <c r="E1451" s="201" t="s">
        <v>1726</v>
      </c>
      <c r="F1451" s="248">
        <f t="shared" si="22"/>
        <v>2004</v>
      </c>
      <c r="G1451" s="255" t="s">
        <v>181</v>
      </c>
      <c r="H1451" s="248" t="s">
        <v>2407</v>
      </c>
    </row>
    <row r="1452" spans="1:8" ht="14.45" x14ac:dyDescent="0.3">
      <c r="A1452" s="246" t="s">
        <v>2407</v>
      </c>
      <c r="B1452" s="246">
        <v>2004</v>
      </c>
      <c r="C1452" s="247" t="s">
        <v>2414</v>
      </c>
      <c r="D1452" s="246" t="s">
        <v>4843</v>
      </c>
      <c r="E1452" s="201" t="s">
        <v>1726</v>
      </c>
      <c r="F1452" s="248">
        <f t="shared" si="22"/>
        <v>2004</v>
      </c>
      <c r="G1452" s="255" t="s">
        <v>181</v>
      </c>
      <c r="H1452" s="248" t="s">
        <v>2407</v>
      </c>
    </row>
    <row r="1453" spans="1:8" ht="14.45" x14ac:dyDescent="0.3">
      <c r="A1453" s="246" t="s">
        <v>2407</v>
      </c>
      <c r="B1453" s="246">
        <v>2004</v>
      </c>
      <c r="C1453" s="247" t="s">
        <v>2415</v>
      </c>
      <c r="D1453" s="246" t="s">
        <v>4843</v>
      </c>
      <c r="E1453" s="201" t="s">
        <v>1726</v>
      </c>
      <c r="F1453" s="248">
        <f t="shared" si="22"/>
        <v>2004</v>
      </c>
      <c r="G1453" s="255" t="s">
        <v>181</v>
      </c>
      <c r="H1453" s="248" t="s">
        <v>2407</v>
      </c>
    </row>
    <row r="1454" spans="1:8" ht="14.45" x14ac:dyDescent="0.3">
      <c r="A1454" s="246" t="s">
        <v>2407</v>
      </c>
      <c r="B1454" s="246">
        <v>2004</v>
      </c>
      <c r="C1454" s="247" t="s">
        <v>2416</v>
      </c>
      <c r="D1454" s="246" t="s">
        <v>4843</v>
      </c>
      <c r="E1454" s="201" t="s">
        <v>1726</v>
      </c>
      <c r="F1454" s="248">
        <f t="shared" si="22"/>
        <v>2004</v>
      </c>
      <c r="G1454" s="255" t="s">
        <v>181</v>
      </c>
      <c r="H1454" s="248" t="s">
        <v>2407</v>
      </c>
    </row>
    <row r="1455" spans="1:8" ht="14.45" x14ac:dyDescent="0.3">
      <c r="A1455" s="246" t="s">
        <v>2407</v>
      </c>
      <c r="B1455" s="246">
        <v>2004</v>
      </c>
      <c r="C1455" s="247" t="s">
        <v>2417</v>
      </c>
      <c r="D1455" s="246" t="s">
        <v>4843</v>
      </c>
      <c r="E1455" s="201" t="s">
        <v>1726</v>
      </c>
      <c r="F1455" s="248">
        <f t="shared" si="22"/>
        <v>2004</v>
      </c>
      <c r="G1455" s="255" t="s">
        <v>181</v>
      </c>
      <c r="H1455" s="248" t="s">
        <v>2407</v>
      </c>
    </row>
    <row r="1456" spans="1:8" ht="14.45" x14ac:dyDescent="0.3">
      <c r="A1456" s="246" t="s">
        <v>2407</v>
      </c>
      <c r="B1456" s="246">
        <v>2005</v>
      </c>
      <c r="C1456" s="247" t="s">
        <v>390</v>
      </c>
      <c r="D1456" s="246" t="s">
        <v>4843</v>
      </c>
      <c r="E1456" s="201" t="s">
        <v>1726</v>
      </c>
      <c r="F1456" s="248">
        <f t="shared" si="22"/>
        <v>2005</v>
      </c>
      <c r="G1456" s="255" t="s">
        <v>181</v>
      </c>
      <c r="H1456" s="248" t="s">
        <v>2407</v>
      </c>
    </row>
    <row r="1457" spans="1:8" ht="14.45" x14ac:dyDescent="0.3">
      <c r="A1457" s="246" t="s">
        <v>2407</v>
      </c>
      <c r="B1457" s="246">
        <v>2005</v>
      </c>
      <c r="C1457" s="247" t="s">
        <v>391</v>
      </c>
      <c r="D1457" s="246" t="s">
        <v>4843</v>
      </c>
      <c r="E1457" s="201" t="s">
        <v>1726</v>
      </c>
      <c r="F1457" s="248">
        <f t="shared" si="22"/>
        <v>2005</v>
      </c>
      <c r="G1457" s="255" t="s">
        <v>181</v>
      </c>
      <c r="H1457" s="248" t="s">
        <v>2407</v>
      </c>
    </row>
    <row r="1458" spans="1:8" ht="14.45" x14ac:dyDescent="0.3">
      <c r="A1458" s="246" t="s">
        <v>2407</v>
      </c>
      <c r="B1458" s="246">
        <v>2005</v>
      </c>
      <c r="C1458" s="247" t="s">
        <v>392</v>
      </c>
      <c r="D1458" s="246" t="s">
        <v>4843</v>
      </c>
      <c r="E1458" s="201" t="s">
        <v>1726</v>
      </c>
      <c r="F1458" s="248">
        <f t="shared" si="22"/>
        <v>2005</v>
      </c>
      <c r="G1458" s="255" t="s">
        <v>181</v>
      </c>
      <c r="H1458" s="248" t="s">
        <v>2407</v>
      </c>
    </row>
    <row r="1459" spans="1:8" ht="14.45" x14ac:dyDescent="0.3">
      <c r="A1459" s="246" t="s">
        <v>2407</v>
      </c>
      <c r="B1459" s="246">
        <v>2005</v>
      </c>
      <c r="C1459" s="247" t="s">
        <v>393</v>
      </c>
      <c r="D1459" s="246" t="s">
        <v>4843</v>
      </c>
      <c r="E1459" s="201" t="s">
        <v>1726</v>
      </c>
      <c r="F1459" s="248">
        <f t="shared" si="22"/>
        <v>2005</v>
      </c>
      <c r="G1459" s="255" t="s">
        <v>181</v>
      </c>
      <c r="H1459" s="248" t="s">
        <v>2407</v>
      </c>
    </row>
    <row r="1460" spans="1:8" ht="14.45" x14ac:dyDescent="0.3">
      <c r="A1460" s="246" t="s">
        <v>2407</v>
      </c>
      <c r="B1460" s="246">
        <v>2005</v>
      </c>
      <c r="C1460" s="247" t="s">
        <v>2408</v>
      </c>
      <c r="D1460" s="246" t="s">
        <v>4843</v>
      </c>
      <c r="E1460" s="201" t="s">
        <v>1726</v>
      </c>
      <c r="F1460" s="248">
        <f t="shared" si="22"/>
        <v>2005</v>
      </c>
      <c r="G1460" s="255" t="s">
        <v>181</v>
      </c>
      <c r="H1460" s="248" t="s">
        <v>2407</v>
      </c>
    </row>
    <row r="1461" spans="1:8" ht="14.45" x14ac:dyDescent="0.3">
      <c r="A1461" s="246" t="s">
        <v>2407</v>
      </c>
      <c r="B1461" s="246">
        <v>2005</v>
      </c>
      <c r="C1461" s="247" t="s">
        <v>2409</v>
      </c>
      <c r="D1461" s="246" t="s">
        <v>4843</v>
      </c>
      <c r="E1461" s="201" t="s">
        <v>1726</v>
      </c>
      <c r="F1461" s="248">
        <f t="shared" si="22"/>
        <v>2005</v>
      </c>
      <c r="G1461" s="255" t="s">
        <v>181</v>
      </c>
      <c r="H1461" s="248" t="s">
        <v>2407</v>
      </c>
    </row>
    <row r="1462" spans="1:8" ht="14.45" x14ac:dyDescent="0.3">
      <c r="A1462" s="246" t="s">
        <v>2407</v>
      </c>
      <c r="B1462" s="246">
        <v>2005</v>
      </c>
      <c r="C1462" s="247" t="s">
        <v>2410</v>
      </c>
      <c r="D1462" s="246" t="s">
        <v>4843</v>
      </c>
      <c r="E1462" s="201" t="s">
        <v>1726</v>
      </c>
      <c r="F1462" s="248">
        <f t="shared" si="22"/>
        <v>2005</v>
      </c>
      <c r="G1462" s="255" t="s">
        <v>181</v>
      </c>
      <c r="H1462" s="248" t="s">
        <v>2407</v>
      </c>
    </row>
    <row r="1463" spans="1:8" ht="14.45" x14ac:dyDescent="0.3">
      <c r="A1463" s="246" t="s">
        <v>2407</v>
      </c>
      <c r="B1463" s="246">
        <v>2005</v>
      </c>
      <c r="C1463" s="247" t="s">
        <v>2411</v>
      </c>
      <c r="D1463" s="246" t="s">
        <v>4843</v>
      </c>
      <c r="E1463" s="201" t="s">
        <v>1726</v>
      </c>
      <c r="F1463" s="248">
        <f t="shared" si="22"/>
        <v>2005</v>
      </c>
      <c r="G1463" s="255" t="s">
        <v>181</v>
      </c>
      <c r="H1463" s="248" t="s">
        <v>2407</v>
      </c>
    </row>
    <row r="1464" spans="1:8" ht="14.45" x14ac:dyDescent="0.3">
      <c r="A1464" s="246" t="s">
        <v>2407</v>
      </c>
      <c r="B1464" s="246">
        <v>2005</v>
      </c>
      <c r="C1464" s="247" t="s">
        <v>394</v>
      </c>
      <c r="D1464" s="246" t="s">
        <v>4843</v>
      </c>
      <c r="E1464" s="201" t="s">
        <v>1726</v>
      </c>
      <c r="F1464" s="248">
        <f t="shared" si="22"/>
        <v>2005</v>
      </c>
      <c r="G1464" s="255" t="s">
        <v>181</v>
      </c>
      <c r="H1464" s="248" t="s">
        <v>2407</v>
      </c>
    </row>
    <row r="1465" spans="1:8" ht="14.45" x14ac:dyDescent="0.3">
      <c r="A1465" s="246" t="s">
        <v>2407</v>
      </c>
      <c r="B1465" s="246">
        <v>2005</v>
      </c>
      <c r="C1465" s="247" t="s">
        <v>395</v>
      </c>
      <c r="D1465" s="246" t="s">
        <v>4843</v>
      </c>
      <c r="E1465" s="201" t="s">
        <v>1726</v>
      </c>
      <c r="F1465" s="248">
        <f t="shared" si="22"/>
        <v>2005</v>
      </c>
      <c r="G1465" s="255" t="s">
        <v>181</v>
      </c>
      <c r="H1465" s="248" t="s">
        <v>2407</v>
      </c>
    </row>
    <row r="1466" spans="1:8" ht="14.45" x14ac:dyDescent="0.3">
      <c r="A1466" s="246" t="s">
        <v>2407</v>
      </c>
      <c r="B1466" s="246">
        <v>2006</v>
      </c>
      <c r="C1466" s="247" t="s">
        <v>386</v>
      </c>
      <c r="D1466" s="246" t="s">
        <v>4843</v>
      </c>
      <c r="E1466" s="201" t="s">
        <v>1726</v>
      </c>
      <c r="F1466" s="248">
        <f t="shared" si="22"/>
        <v>2006</v>
      </c>
      <c r="G1466" s="255" t="s">
        <v>181</v>
      </c>
      <c r="H1466" s="248" t="s">
        <v>2407</v>
      </c>
    </row>
    <row r="1467" spans="1:8" ht="14.45" x14ac:dyDescent="0.3">
      <c r="A1467" s="246" t="s">
        <v>2407</v>
      </c>
      <c r="B1467" s="246">
        <v>2006</v>
      </c>
      <c r="C1467" s="247" t="s">
        <v>387</v>
      </c>
      <c r="D1467" s="246" t="s">
        <v>4843</v>
      </c>
      <c r="E1467" s="201" t="s">
        <v>1726</v>
      </c>
      <c r="F1467" s="248">
        <f t="shared" si="22"/>
        <v>2006</v>
      </c>
      <c r="G1467" s="255" t="s">
        <v>181</v>
      </c>
      <c r="H1467" s="248" t="s">
        <v>2407</v>
      </c>
    </row>
    <row r="1468" spans="1:8" ht="14.45" x14ac:dyDescent="0.3">
      <c r="A1468" s="246" t="s">
        <v>2407</v>
      </c>
      <c r="B1468" s="246">
        <v>2006</v>
      </c>
      <c r="C1468" s="247" t="s">
        <v>388</v>
      </c>
      <c r="D1468" s="246" t="s">
        <v>4843</v>
      </c>
      <c r="E1468" s="201" t="s">
        <v>1726</v>
      </c>
      <c r="F1468" s="248">
        <f t="shared" si="22"/>
        <v>2006</v>
      </c>
      <c r="G1468" s="255" t="s">
        <v>181</v>
      </c>
      <c r="H1468" s="248" t="s">
        <v>2407</v>
      </c>
    </row>
    <row r="1469" spans="1:8" ht="14.45" x14ac:dyDescent="0.3">
      <c r="A1469" s="246" t="s">
        <v>2407</v>
      </c>
      <c r="B1469" s="246">
        <v>2006</v>
      </c>
      <c r="C1469" s="247" t="s">
        <v>389</v>
      </c>
      <c r="D1469" s="246" t="s">
        <v>4843</v>
      </c>
      <c r="E1469" s="201" t="s">
        <v>1726</v>
      </c>
      <c r="F1469" s="248">
        <f t="shared" si="22"/>
        <v>2006</v>
      </c>
      <c r="G1469" s="255" t="s">
        <v>181</v>
      </c>
      <c r="H1469" s="248" t="s">
        <v>2407</v>
      </c>
    </row>
    <row r="1470" spans="1:8" ht="14.45" x14ac:dyDescent="0.3">
      <c r="A1470" s="246" t="s">
        <v>2407</v>
      </c>
      <c r="B1470" s="246">
        <v>2006</v>
      </c>
      <c r="C1470" s="247" t="s">
        <v>3094</v>
      </c>
      <c r="D1470" s="246" t="s">
        <v>4843</v>
      </c>
      <c r="E1470" s="201" t="s">
        <v>1726</v>
      </c>
      <c r="F1470" s="248">
        <f t="shared" si="22"/>
        <v>2006</v>
      </c>
      <c r="G1470" s="255" t="s">
        <v>181</v>
      </c>
      <c r="H1470" s="248" t="s">
        <v>2407</v>
      </c>
    </row>
    <row r="1471" spans="1:8" ht="14.45" x14ac:dyDescent="0.3">
      <c r="A1471" s="246" t="s">
        <v>2407</v>
      </c>
      <c r="B1471" s="246">
        <v>2006</v>
      </c>
      <c r="C1471" s="247" t="s">
        <v>3095</v>
      </c>
      <c r="D1471" s="246" t="s">
        <v>4843</v>
      </c>
      <c r="E1471" s="201" t="s">
        <v>1726</v>
      </c>
      <c r="F1471" s="248">
        <f t="shared" si="22"/>
        <v>2006</v>
      </c>
      <c r="G1471" s="255" t="s">
        <v>181</v>
      </c>
      <c r="H1471" s="248" t="s">
        <v>2407</v>
      </c>
    </row>
    <row r="1472" spans="1:8" ht="14.45" x14ac:dyDescent="0.3">
      <c r="A1472" s="246" t="s">
        <v>2407</v>
      </c>
      <c r="B1472" s="246">
        <v>2006</v>
      </c>
      <c r="C1472" s="247" t="s">
        <v>3096</v>
      </c>
      <c r="D1472" s="246" t="s">
        <v>4843</v>
      </c>
      <c r="E1472" s="201" t="s">
        <v>1726</v>
      </c>
      <c r="F1472" s="248">
        <f t="shared" si="22"/>
        <v>2006</v>
      </c>
      <c r="G1472" s="255" t="s">
        <v>181</v>
      </c>
      <c r="H1472" s="248" t="s">
        <v>2407</v>
      </c>
    </row>
    <row r="1473" spans="1:8" ht="14.45" x14ac:dyDescent="0.3">
      <c r="A1473" s="246" t="s">
        <v>2407</v>
      </c>
      <c r="B1473" s="246">
        <v>2006</v>
      </c>
      <c r="C1473" s="247" t="s">
        <v>3097</v>
      </c>
      <c r="D1473" s="246" t="s">
        <v>4843</v>
      </c>
      <c r="E1473" s="201" t="s">
        <v>1726</v>
      </c>
      <c r="F1473" s="248">
        <f t="shared" si="22"/>
        <v>2006</v>
      </c>
      <c r="G1473" s="255" t="s">
        <v>181</v>
      </c>
      <c r="H1473" s="248" t="s">
        <v>2407</v>
      </c>
    </row>
    <row r="1474" spans="1:8" ht="14.45" x14ac:dyDescent="0.3">
      <c r="A1474" s="246" t="s">
        <v>2407</v>
      </c>
      <c r="B1474" s="246">
        <v>2007</v>
      </c>
      <c r="C1474" s="247" t="s">
        <v>380</v>
      </c>
      <c r="D1474" s="246" t="s">
        <v>4843</v>
      </c>
      <c r="E1474" s="201" t="s">
        <v>1726</v>
      </c>
      <c r="F1474" s="248">
        <f t="shared" si="22"/>
        <v>2007</v>
      </c>
      <c r="G1474" s="255" t="s">
        <v>181</v>
      </c>
      <c r="H1474" s="248" t="s">
        <v>2407</v>
      </c>
    </row>
    <row r="1475" spans="1:8" ht="14.45" x14ac:dyDescent="0.3">
      <c r="A1475" s="246" t="s">
        <v>2407</v>
      </c>
      <c r="B1475" s="246">
        <v>2007</v>
      </c>
      <c r="C1475" s="247" t="s">
        <v>381</v>
      </c>
      <c r="D1475" s="246" t="s">
        <v>4843</v>
      </c>
      <c r="E1475" s="201" t="s">
        <v>1726</v>
      </c>
      <c r="F1475" s="248">
        <f t="shared" si="22"/>
        <v>2007</v>
      </c>
      <c r="G1475" s="255" t="s">
        <v>181</v>
      </c>
      <c r="H1475" s="248" t="s">
        <v>2407</v>
      </c>
    </row>
    <row r="1476" spans="1:8" ht="14.45" x14ac:dyDescent="0.3">
      <c r="A1476" s="246" t="s">
        <v>2407</v>
      </c>
      <c r="B1476" s="246">
        <v>2007</v>
      </c>
      <c r="C1476" s="247" t="s">
        <v>382</v>
      </c>
      <c r="D1476" s="246" t="s">
        <v>4843</v>
      </c>
      <c r="E1476" s="201" t="s">
        <v>1726</v>
      </c>
      <c r="F1476" s="248">
        <f t="shared" si="22"/>
        <v>2007</v>
      </c>
      <c r="G1476" s="255" t="s">
        <v>181</v>
      </c>
      <c r="H1476" s="248" t="s">
        <v>2407</v>
      </c>
    </row>
    <row r="1477" spans="1:8" ht="14.45" x14ac:dyDescent="0.3">
      <c r="A1477" s="246" t="s">
        <v>2407</v>
      </c>
      <c r="B1477" s="246">
        <v>2007</v>
      </c>
      <c r="C1477" s="247" t="s">
        <v>383</v>
      </c>
      <c r="D1477" s="246" t="s">
        <v>4843</v>
      </c>
      <c r="E1477" s="201" t="s">
        <v>1726</v>
      </c>
      <c r="F1477" s="248">
        <f t="shared" si="22"/>
        <v>2007</v>
      </c>
      <c r="G1477" s="255" t="s">
        <v>181</v>
      </c>
      <c r="H1477" s="248" t="s">
        <v>2407</v>
      </c>
    </row>
    <row r="1478" spans="1:8" ht="14.45" x14ac:dyDescent="0.3">
      <c r="A1478" s="246" t="s">
        <v>2407</v>
      </c>
      <c r="B1478" s="246">
        <v>2007</v>
      </c>
      <c r="C1478" s="247" t="s">
        <v>384</v>
      </c>
      <c r="D1478" s="246" t="s">
        <v>4843</v>
      </c>
      <c r="E1478" s="201" t="s">
        <v>1726</v>
      </c>
      <c r="F1478" s="248">
        <f t="shared" si="22"/>
        <v>2007</v>
      </c>
      <c r="G1478" s="255" t="s">
        <v>181</v>
      </c>
      <c r="H1478" s="248" t="s">
        <v>2407</v>
      </c>
    </row>
    <row r="1479" spans="1:8" ht="14.45" x14ac:dyDescent="0.3">
      <c r="A1479" s="246" t="s">
        <v>2407</v>
      </c>
      <c r="B1479" s="246">
        <v>2007</v>
      </c>
      <c r="C1479" s="247" t="s">
        <v>385</v>
      </c>
      <c r="D1479" s="246" t="s">
        <v>4843</v>
      </c>
      <c r="E1479" s="201" t="s">
        <v>1726</v>
      </c>
      <c r="F1479" s="248">
        <f t="shared" si="22"/>
        <v>2007</v>
      </c>
      <c r="G1479" s="255" t="s">
        <v>181</v>
      </c>
      <c r="H1479" s="248" t="s">
        <v>2407</v>
      </c>
    </row>
    <row r="1480" spans="1:8" ht="14.45" x14ac:dyDescent="0.3">
      <c r="A1480" s="246" t="s">
        <v>2407</v>
      </c>
      <c r="B1480" s="246">
        <v>2008</v>
      </c>
      <c r="C1480" s="247" t="s">
        <v>377</v>
      </c>
      <c r="D1480" s="246" t="s">
        <v>4843</v>
      </c>
      <c r="E1480" s="201" t="s">
        <v>1726</v>
      </c>
      <c r="F1480" s="248">
        <f t="shared" ref="F1480:F1543" si="23">+B1480</f>
        <v>2008</v>
      </c>
      <c r="G1480" s="255" t="s">
        <v>181</v>
      </c>
      <c r="H1480" s="248" t="s">
        <v>2407</v>
      </c>
    </row>
    <row r="1481" spans="1:8" ht="14.45" x14ac:dyDescent="0.3">
      <c r="A1481" s="246" t="s">
        <v>2407</v>
      </c>
      <c r="B1481" s="246">
        <v>2008</v>
      </c>
      <c r="C1481" s="247" t="s">
        <v>378</v>
      </c>
      <c r="D1481" s="246" t="s">
        <v>4843</v>
      </c>
      <c r="E1481" s="201" t="s">
        <v>1726</v>
      </c>
      <c r="F1481" s="248">
        <f t="shared" si="23"/>
        <v>2008</v>
      </c>
      <c r="G1481" s="255" t="s">
        <v>181</v>
      </c>
      <c r="H1481" s="248" t="s">
        <v>2407</v>
      </c>
    </row>
    <row r="1482" spans="1:8" ht="14.45" x14ac:dyDescent="0.3">
      <c r="A1482" s="246" t="s">
        <v>2407</v>
      </c>
      <c r="B1482" s="246">
        <v>2008</v>
      </c>
      <c r="C1482" s="247" t="s">
        <v>379</v>
      </c>
      <c r="D1482" s="246" t="s">
        <v>4843</v>
      </c>
      <c r="E1482" s="201" t="s">
        <v>1726</v>
      </c>
      <c r="F1482" s="248">
        <f t="shared" si="23"/>
        <v>2008</v>
      </c>
      <c r="G1482" s="255" t="s">
        <v>181</v>
      </c>
      <c r="H1482" s="248" t="s">
        <v>2407</v>
      </c>
    </row>
    <row r="1483" spans="1:8" ht="14.45" x14ac:dyDescent="0.3">
      <c r="A1483" s="246" t="s">
        <v>2407</v>
      </c>
      <c r="B1483" s="246">
        <v>2009</v>
      </c>
      <c r="C1483" s="247" t="s">
        <v>4949</v>
      </c>
      <c r="D1483" s="246" t="s">
        <v>4843</v>
      </c>
      <c r="E1483" s="201" t="s">
        <v>1726</v>
      </c>
      <c r="F1483" s="248">
        <f t="shared" si="23"/>
        <v>2009</v>
      </c>
      <c r="G1483" s="255" t="s">
        <v>181</v>
      </c>
      <c r="H1483" s="248" t="s">
        <v>2407</v>
      </c>
    </row>
    <row r="1484" spans="1:8" ht="14.45" x14ac:dyDescent="0.3">
      <c r="A1484" s="246" t="s">
        <v>2407</v>
      </c>
      <c r="B1484" s="246">
        <v>2009</v>
      </c>
      <c r="C1484" s="247" t="s">
        <v>4950</v>
      </c>
      <c r="D1484" s="246" t="s">
        <v>4843</v>
      </c>
      <c r="E1484" s="201" t="s">
        <v>1726</v>
      </c>
      <c r="F1484" s="248">
        <f t="shared" si="23"/>
        <v>2009</v>
      </c>
      <c r="G1484" s="255" t="s">
        <v>181</v>
      </c>
      <c r="H1484" s="248" t="s">
        <v>2407</v>
      </c>
    </row>
    <row r="1485" spans="1:8" ht="14.45" x14ac:dyDescent="0.3">
      <c r="A1485" s="246" t="s">
        <v>2407</v>
      </c>
      <c r="B1485" s="246">
        <v>2010</v>
      </c>
      <c r="C1485" s="247" t="s">
        <v>4951</v>
      </c>
      <c r="D1485" s="246" t="s">
        <v>4843</v>
      </c>
      <c r="E1485" s="201" t="s">
        <v>1726</v>
      </c>
      <c r="F1485" s="248">
        <f t="shared" si="23"/>
        <v>2010</v>
      </c>
      <c r="G1485" s="255" t="s">
        <v>181</v>
      </c>
      <c r="H1485" s="248" t="s">
        <v>2407</v>
      </c>
    </row>
    <row r="1486" spans="1:8" ht="14.45" x14ac:dyDescent="0.3">
      <c r="A1486" s="246" t="s">
        <v>2407</v>
      </c>
      <c r="B1486" s="246">
        <v>2010</v>
      </c>
      <c r="C1486" s="247" t="s">
        <v>4952</v>
      </c>
      <c r="D1486" s="246" t="s">
        <v>4843</v>
      </c>
      <c r="E1486" s="201" t="s">
        <v>1726</v>
      </c>
      <c r="F1486" s="248">
        <f t="shared" si="23"/>
        <v>2010</v>
      </c>
      <c r="G1486" s="255" t="s">
        <v>181</v>
      </c>
      <c r="H1486" s="248" t="s">
        <v>2407</v>
      </c>
    </row>
    <row r="1487" spans="1:8" ht="14.45" x14ac:dyDescent="0.3">
      <c r="A1487" s="246" t="s">
        <v>2407</v>
      </c>
      <c r="B1487" s="246">
        <v>2010</v>
      </c>
      <c r="C1487" s="247" t="s">
        <v>4953</v>
      </c>
      <c r="D1487" s="246" t="s">
        <v>4843</v>
      </c>
      <c r="E1487" s="201" t="s">
        <v>1726</v>
      </c>
      <c r="F1487" s="248">
        <f t="shared" si="23"/>
        <v>2010</v>
      </c>
      <c r="G1487" s="255" t="s">
        <v>181</v>
      </c>
      <c r="H1487" s="248" t="s">
        <v>2407</v>
      </c>
    </row>
    <row r="1488" spans="1:8" ht="14.45" x14ac:dyDescent="0.3">
      <c r="A1488" s="246" t="s">
        <v>2407</v>
      </c>
      <c r="B1488" s="246">
        <v>2010</v>
      </c>
      <c r="C1488" s="247" t="s">
        <v>4954</v>
      </c>
      <c r="D1488" s="246" t="s">
        <v>4843</v>
      </c>
      <c r="E1488" s="201" t="s">
        <v>1726</v>
      </c>
      <c r="F1488" s="248">
        <f t="shared" si="23"/>
        <v>2010</v>
      </c>
      <c r="G1488" s="255" t="s">
        <v>181</v>
      </c>
      <c r="H1488" s="248" t="s">
        <v>2407</v>
      </c>
    </row>
    <row r="1489" spans="1:8" ht="14.45" x14ac:dyDescent="0.3">
      <c r="A1489" s="246" t="s">
        <v>2407</v>
      </c>
      <c r="B1489" s="246">
        <v>2010</v>
      </c>
      <c r="C1489" s="247" t="s">
        <v>4955</v>
      </c>
      <c r="D1489" s="246" t="s">
        <v>4843</v>
      </c>
      <c r="E1489" s="201" t="s">
        <v>1726</v>
      </c>
      <c r="F1489" s="248">
        <f t="shared" si="23"/>
        <v>2010</v>
      </c>
      <c r="G1489" s="255" t="s">
        <v>181</v>
      </c>
      <c r="H1489" s="248" t="s">
        <v>2407</v>
      </c>
    </row>
    <row r="1490" spans="1:8" ht="14.45" x14ac:dyDescent="0.3">
      <c r="A1490" s="246" t="s">
        <v>2407</v>
      </c>
      <c r="B1490" s="246">
        <v>2010</v>
      </c>
      <c r="C1490" s="247" t="s">
        <v>4956</v>
      </c>
      <c r="D1490" s="246" t="s">
        <v>4843</v>
      </c>
      <c r="E1490" s="201" t="s">
        <v>1726</v>
      </c>
      <c r="F1490" s="248">
        <f t="shared" si="23"/>
        <v>2010</v>
      </c>
      <c r="G1490" s="255" t="s">
        <v>181</v>
      </c>
      <c r="H1490" s="248" t="s">
        <v>2407</v>
      </c>
    </row>
    <row r="1491" spans="1:8" ht="14.45" x14ac:dyDescent="0.3">
      <c r="A1491" s="246" t="s">
        <v>2407</v>
      </c>
      <c r="B1491" s="246">
        <v>2010</v>
      </c>
      <c r="C1491" s="247" t="s">
        <v>4957</v>
      </c>
      <c r="D1491" s="246" t="s">
        <v>4843</v>
      </c>
      <c r="E1491" s="201" t="s">
        <v>1726</v>
      </c>
      <c r="F1491" s="248">
        <f t="shared" si="23"/>
        <v>2010</v>
      </c>
      <c r="G1491" s="255" t="s">
        <v>181</v>
      </c>
      <c r="H1491" s="248" t="s">
        <v>2407</v>
      </c>
    </row>
    <row r="1492" spans="1:8" ht="14.45" x14ac:dyDescent="0.3">
      <c r="A1492" s="246" t="s">
        <v>2407</v>
      </c>
      <c r="B1492" s="246">
        <v>2010</v>
      </c>
      <c r="C1492" s="247" t="s">
        <v>4958</v>
      </c>
      <c r="D1492" s="246" t="s">
        <v>4843</v>
      </c>
      <c r="E1492" s="201" t="s">
        <v>1726</v>
      </c>
      <c r="F1492" s="248">
        <f t="shared" si="23"/>
        <v>2010</v>
      </c>
      <c r="G1492" s="255" t="s">
        <v>181</v>
      </c>
      <c r="H1492" s="248" t="s">
        <v>2407</v>
      </c>
    </row>
    <row r="1493" spans="1:8" ht="14.45" x14ac:dyDescent="0.3">
      <c r="A1493" s="246" t="s">
        <v>2407</v>
      </c>
      <c r="B1493" s="246">
        <v>2010</v>
      </c>
      <c r="C1493" s="247" t="s">
        <v>4959</v>
      </c>
      <c r="D1493" s="246" t="s">
        <v>4843</v>
      </c>
      <c r="E1493" s="201" t="s">
        <v>1726</v>
      </c>
      <c r="F1493" s="248">
        <f t="shared" si="23"/>
        <v>2010</v>
      </c>
      <c r="G1493" s="255" t="s">
        <v>181</v>
      </c>
      <c r="H1493" s="248" t="s">
        <v>2407</v>
      </c>
    </row>
    <row r="1494" spans="1:8" ht="14.45" x14ac:dyDescent="0.3">
      <c r="A1494" s="246" t="s">
        <v>2407</v>
      </c>
      <c r="B1494" s="246">
        <v>2010</v>
      </c>
      <c r="C1494" s="247" t="s">
        <v>4960</v>
      </c>
      <c r="D1494" s="246" t="s">
        <v>4843</v>
      </c>
      <c r="E1494" s="201" t="s">
        <v>1726</v>
      </c>
      <c r="F1494" s="248">
        <f t="shared" si="23"/>
        <v>2010</v>
      </c>
      <c r="G1494" s="255" t="s">
        <v>181</v>
      </c>
      <c r="H1494" s="248" t="s">
        <v>2407</v>
      </c>
    </row>
    <row r="1495" spans="1:8" ht="14.45" x14ac:dyDescent="0.3">
      <c r="A1495" s="246" t="s">
        <v>2407</v>
      </c>
      <c r="B1495" s="246">
        <v>2011</v>
      </c>
      <c r="C1495" s="247" t="s">
        <v>5409</v>
      </c>
      <c r="D1495" s="246" t="s">
        <v>4843</v>
      </c>
      <c r="E1495" s="201" t="s">
        <v>1726</v>
      </c>
      <c r="F1495" s="248">
        <f t="shared" si="23"/>
        <v>2011</v>
      </c>
      <c r="G1495" s="255" t="s">
        <v>181</v>
      </c>
      <c r="H1495" s="248" t="s">
        <v>2407</v>
      </c>
    </row>
    <row r="1496" spans="1:8" ht="14.45" x14ac:dyDescent="0.3">
      <c r="A1496" s="246" t="s">
        <v>2407</v>
      </c>
      <c r="B1496" s="246">
        <v>2011</v>
      </c>
      <c r="C1496" s="247" t="s">
        <v>5410</v>
      </c>
      <c r="D1496" s="246" t="s">
        <v>4843</v>
      </c>
      <c r="E1496" s="201" t="s">
        <v>1726</v>
      </c>
      <c r="F1496" s="248">
        <f t="shared" si="23"/>
        <v>2011</v>
      </c>
      <c r="G1496" s="255" t="s">
        <v>181</v>
      </c>
      <c r="H1496" s="248" t="s">
        <v>2407</v>
      </c>
    </row>
    <row r="1497" spans="1:8" ht="14.45" x14ac:dyDescent="0.3">
      <c r="A1497" s="246" t="s">
        <v>2407</v>
      </c>
      <c r="B1497" s="246">
        <v>2011</v>
      </c>
      <c r="C1497" s="247" t="s">
        <v>5411</v>
      </c>
      <c r="D1497" s="246" t="s">
        <v>4843</v>
      </c>
      <c r="E1497" s="201" t="s">
        <v>1726</v>
      </c>
      <c r="F1497" s="248">
        <f t="shared" si="23"/>
        <v>2011</v>
      </c>
      <c r="G1497" s="255" t="s">
        <v>181</v>
      </c>
      <c r="H1497" s="248" t="s">
        <v>2407</v>
      </c>
    </row>
    <row r="1498" spans="1:8" ht="14.45" x14ac:dyDescent="0.3">
      <c r="A1498" s="246" t="s">
        <v>2407</v>
      </c>
      <c r="B1498" s="246">
        <v>2011</v>
      </c>
      <c r="C1498" s="247" t="s">
        <v>5412</v>
      </c>
      <c r="D1498" s="246" t="s">
        <v>4843</v>
      </c>
      <c r="E1498" s="201" t="s">
        <v>1726</v>
      </c>
      <c r="F1498" s="248">
        <f t="shared" si="23"/>
        <v>2011</v>
      </c>
      <c r="G1498" s="255" t="s">
        <v>181</v>
      </c>
      <c r="H1498" s="248" t="s">
        <v>2407</v>
      </c>
    </row>
    <row r="1499" spans="1:8" ht="14.45" x14ac:dyDescent="0.3">
      <c r="A1499" s="246" t="s">
        <v>2407</v>
      </c>
      <c r="B1499" s="246">
        <v>2012</v>
      </c>
      <c r="C1499" s="247" t="s">
        <v>5413</v>
      </c>
      <c r="D1499" s="246" t="s">
        <v>4843</v>
      </c>
      <c r="E1499" s="201" t="s">
        <v>1726</v>
      </c>
      <c r="F1499" s="248">
        <f t="shared" si="23"/>
        <v>2012</v>
      </c>
      <c r="G1499" s="255" t="s">
        <v>181</v>
      </c>
      <c r="H1499" s="248" t="s">
        <v>2407</v>
      </c>
    </row>
    <row r="1500" spans="1:8" ht="14.45" x14ac:dyDescent="0.3">
      <c r="A1500" s="246" t="s">
        <v>2407</v>
      </c>
      <c r="B1500" s="246">
        <v>2013</v>
      </c>
      <c r="C1500" s="75" t="s">
        <v>5414</v>
      </c>
      <c r="D1500" s="247" t="s">
        <v>4843</v>
      </c>
      <c r="E1500" s="201" t="s">
        <v>1726</v>
      </c>
      <c r="F1500" s="248">
        <f t="shared" si="23"/>
        <v>2013</v>
      </c>
      <c r="G1500" s="255" t="s">
        <v>181</v>
      </c>
      <c r="H1500" s="248" t="s">
        <v>2407</v>
      </c>
    </row>
    <row r="1501" spans="1:8" ht="14.45" x14ac:dyDescent="0.3">
      <c r="A1501" s="246" t="s">
        <v>2465</v>
      </c>
      <c r="B1501" s="246">
        <v>1974</v>
      </c>
      <c r="C1501" s="247" t="s">
        <v>2666</v>
      </c>
      <c r="D1501" s="246" t="s">
        <v>4843</v>
      </c>
      <c r="E1501" s="201" t="s">
        <v>1726</v>
      </c>
      <c r="F1501" s="248">
        <f t="shared" si="23"/>
        <v>1974</v>
      </c>
      <c r="G1501" s="255" t="s">
        <v>181</v>
      </c>
      <c r="H1501" s="248" t="s">
        <v>2465</v>
      </c>
    </row>
    <row r="1502" spans="1:8" ht="14.45" x14ac:dyDescent="0.3">
      <c r="A1502" s="246" t="s">
        <v>2465</v>
      </c>
      <c r="B1502" s="246">
        <v>1975</v>
      </c>
      <c r="C1502" s="247" t="s">
        <v>2665</v>
      </c>
      <c r="D1502" s="246" t="s">
        <v>4843</v>
      </c>
      <c r="E1502" s="201" t="s">
        <v>1726</v>
      </c>
      <c r="F1502" s="248">
        <f t="shared" si="23"/>
        <v>1975</v>
      </c>
      <c r="G1502" s="255" t="s">
        <v>181</v>
      </c>
      <c r="H1502" s="248" t="s">
        <v>2465</v>
      </c>
    </row>
    <row r="1503" spans="1:8" ht="14.45" x14ac:dyDescent="0.3">
      <c r="A1503" s="246" t="s">
        <v>2465</v>
      </c>
      <c r="B1503" s="246">
        <v>1976</v>
      </c>
      <c r="C1503" s="247" t="s">
        <v>2664</v>
      </c>
      <c r="D1503" s="246" t="s">
        <v>4843</v>
      </c>
      <c r="E1503" s="201" t="s">
        <v>1726</v>
      </c>
      <c r="F1503" s="248">
        <f t="shared" si="23"/>
        <v>1976</v>
      </c>
      <c r="G1503" s="255" t="s">
        <v>181</v>
      </c>
      <c r="H1503" s="248" t="s">
        <v>2465</v>
      </c>
    </row>
    <row r="1504" spans="1:8" ht="14.45" x14ac:dyDescent="0.3">
      <c r="A1504" s="246" t="s">
        <v>2465</v>
      </c>
      <c r="B1504" s="246">
        <v>1977</v>
      </c>
      <c r="C1504" s="247" t="s">
        <v>2661</v>
      </c>
      <c r="D1504" s="246" t="s">
        <v>4843</v>
      </c>
      <c r="E1504" s="201" t="s">
        <v>1726</v>
      </c>
      <c r="F1504" s="248">
        <f t="shared" si="23"/>
        <v>1977</v>
      </c>
      <c r="G1504" s="255" t="s">
        <v>181</v>
      </c>
      <c r="H1504" s="248" t="s">
        <v>2465</v>
      </c>
    </row>
    <row r="1505" spans="1:8" ht="14.45" x14ac:dyDescent="0.3">
      <c r="A1505" s="246" t="s">
        <v>2465</v>
      </c>
      <c r="B1505" s="246">
        <v>1977</v>
      </c>
      <c r="C1505" s="247" t="s">
        <v>2662</v>
      </c>
      <c r="D1505" s="246" t="s">
        <v>4843</v>
      </c>
      <c r="E1505" s="201" t="s">
        <v>1726</v>
      </c>
      <c r="F1505" s="248">
        <f t="shared" si="23"/>
        <v>1977</v>
      </c>
      <c r="G1505" s="255" t="s">
        <v>181</v>
      </c>
      <c r="H1505" s="248" t="s">
        <v>2465</v>
      </c>
    </row>
    <row r="1506" spans="1:8" ht="14.45" x14ac:dyDescent="0.3">
      <c r="A1506" s="246" t="s">
        <v>2465</v>
      </c>
      <c r="B1506" s="246">
        <v>1977</v>
      </c>
      <c r="C1506" s="247" t="s">
        <v>2663</v>
      </c>
      <c r="D1506" s="246" t="s">
        <v>4843</v>
      </c>
      <c r="E1506" s="201" t="s">
        <v>1726</v>
      </c>
      <c r="F1506" s="248">
        <f t="shared" si="23"/>
        <v>1977</v>
      </c>
      <c r="G1506" s="255" t="s">
        <v>181</v>
      </c>
      <c r="H1506" s="248" t="s">
        <v>2465</v>
      </c>
    </row>
    <row r="1507" spans="1:8" ht="14.45" x14ac:dyDescent="0.3">
      <c r="A1507" s="246" t="s">
        <v>2465</v>
      </c>
      <c r="B1507" s="246">
        <v>1978</v>
      </c>
      <c r="C1507" s="247" t="s">
        <v>2660</v>
      </c>
      <c r="D1507" s="246" t="s">
        <v>4843</v>
      </c>
      <c r="E1507" s="201" t="s">
        <v>1726</v>
      </c>
      <c r="F1507" s="248">
        <f t="shared" si="23"/>
        <v>1978</v>
      </c>
      <c r="G1507" s="255" t="s">
        <v>181</v>
      </c>
      <c r="H1507" s="248" t="s">
        <v>2465</v>
      </c>
    </row>
    <row r="1508" spans="1:8" ht="14.45" x14ac:dyDescent="0.3">
      <c r="A1508" s="246" t="s">
        <v>2465</v>
      </c>
      <c r="B1508" s="246">
        <v>1979</v>
      </c>
      <c r="C1508" s="247" t="s">
        <v>2658</v>
      </c>
      <c r="D1508" s="246" t="s">
        <v>4843</v>
      </c>
      <c r="E1508" s="201" t="s">
        <v>1726</v>
      </c>
      <c r="F1508" s="248">
        <f t="shared" si="23"/>
        <v>1979</v>
      </c>
      <c r="G1508" s="255" t="s">
        <v>181</v>
      </c>
      <c r="H1508" s="248" t="s">
        <v>2465</v>
      </c>
    </row>
    <row r="1509" spans="1:8" ht="14.45" x14ac:dyDescent="0.3">
      <c r="A1509" s="246" t="s">
        <v>2465</v>
      </c>
      <c r="B1509" s="246">
        <v>1979</v>
      </c>
      <c r="C1509" s="247" t="s">
        <v>2659</v>
      </c>
      <c r="D1509" s="246" t="s">
        <v>4843</v>
      </c>
      <c r="E1509" s="201" t="s">
        <v>1726</v>
      </c>
      <c r="F1509" s="248">
        <f t="shared" si="23"/>
        <v>1979</v>
      </c>
      <c r="G1509" s="255" t="s">
        <v>181</v>
      </c>
      <c r="H1509" s="248" t="s">
        <v>2465</v>
      </c>
    </row>
    <row r="1510" spans="1:8" ht="14.45" x14ac:dyDescent="0.3">
      <c r="A1510" s="246" t="s">
        <v>2465</v>
      </c>
      <c r="B1510" s="246">
        <v>1980</v>
      </c>
      <c r="C1510" s="247" t="s">
        <v>2655</v>
      </c>
      <c r="D1510" s="246" t="s">
        <v>4843</v>
      </c>
      <c r="E1510" s="201" t="s">
        <v>1726</v>
      </c>
      <c r="F1510" s="248">
        <f t="shared" si="23"/>
        <v>1980</v>
      </c>
      <c r="G1510" s="255" t="s">
        <v>181</v>
      </c>
      <c r="H1510" s="248" t="s">
        <v>2465</v>
      </c>
    </row>
    <row r="1511" spans="1:8" ht="14.45" x14ac:dyDescent="0.3">
      <c r="A1511" s="246" t="s">
        <v>2465</v>
      </c>
      <c r="B1511" s="246">
        <v>1980</v>
      </c>
      <c r="C1511" s="247" t="s">
        <v>2656</v>
      </c>
      <c r="D1511" s="246" t="s">
        <v>4843</v>
      </c>
      <c r="E1511" s="201" t="s">
        <v>1726</v>
      </c>
      <c r="F1511" s="248">
        <f t="shared" si="23"/>
        <v>1980</v>
      </c>
      <c r="G1511" s="255" t="s">
        <v>181</v>
      </c>
      <c r="H1511" s="248" t="s">
        <v>2465</v>
      </c>
    </row>
    <row r="1512" spans="1:8" ht="14.45" x14ac:dyDescent="0.3">
      <c r="A1512" s="246" t="s">
        <v>2465</v>
      </c>
      <c r="B1512" s="246">
        <v>1980</v>
      </c>
      <c r="C1512" s="247" t="s">
        <v>2657</v>
      </c>
      <c r="D1512" s="246" t="s">
        <v>4843</v>
      </c>
      <c r="E1512" s="201" t="s">
        <v>1726</v>
      </c>
      <c r="F1512" s="248">
        <f t="shared" si="23"/>
        <v>1980</v>
      </c>
      <c r="G1512" s="255" t="s">
        <v>181</v>
      </c>
      <c r="H1512" s="248" t="s">
        <v>2465</v>
      </c>
    </row>
    <row r="1513" spans="1:8" ht="14.45" x14ac:dyDescent="0.3">
      <c r="A1513" s="246" t="s">
        <v>2465</v>
      </c>
      <c r="B1513" s="246">
        <v>1981</v>
      </c>
      <c r="C1513" s="247" t="s">
        <v>2653</v>
      </c>
      <c r="D1513" s="246" t="s">
        <v>4843</v>
      </c>
      <c r="E1513" s="201" t="s">
        <v>1726</v>
      </c>
      <c r="F1513" s="248">
        <f t="shared" si="23"/>
        <v>1981</v>
      </c>
      <c r="G1513" s="255" t="s">
        <v>181</v>
      </c>
      <c r="H1513" s="248" t="s">
        <v>2465</v>
      </c>
    </row>
    <row r="1514" spans="1:8" ht="14.45" x14ac:dyDescent="0.3">
      <c r="A1514" s="246" t="s">
        <v>2465</v>
      </c>
      <c r="B1514" s="246">
        <v>1981</v>
      </c>
      <c r="C1514" s="247" t="s">
        <v>2654</v>
      </c>
      <c r="D1514" s="246" t="s">
        <v>4843</v>
      </c>
      <c r="E1514" s="201" t="s">
        <v>1726</v>
      </c>
      <c r="F1514" s="248">
        <f t="shared" si="23"/>
        <v>1981</v>
      </c>
      <c r="G1514" s="255" t="s">
        <v>181</v>
      </c>
      <c r="H1514" s="248" t="s">
        <v>2465</v>
      </c>
    </row>
    <row r="1515" spans="1:8" ht="14.45" x14ac:dyDescent="0.3">
      <c r="A1515" s="246" t="s">
        <v>2465</v>
      </c>
      <c r="B1515" s="246">
        <v>1982</v>
      </c>
      <c r="C1515" s="247" t="s">
        <v>2651</v>
      </c>
      <c r="D1515" s="246" t="s">
        <v>4843</v>
      </c>
      <c r="E1515" s="201" t="s">
        <v>1726</v>
      </c>
      <c r="F1515" s="248">
        <f t="shared" si="23"/>
        <v>1982</v>
      </c>
      <c r="G1515" s="255" t="s">
        <v>181</v>
      </c>
      <c r="H1515" s="248" t="s">
        <v>2465</v>
      </c>
    </row>
    <row r="1516" spans="1:8" ht="14.45" x14ac:dyDescent="0.3">
      <c r="A1516" s="246" t="s">
        <v>2465</v>
      </c>
      <c r="B1516" s="246">
        <v>1982</v>
      </c>
      <c r="C1516" s="247" t="s">
        <v>2652</v>
      </c>
      <c r="D1516" s="246" t="s">
        <v>4843</v>
      </c>
      <c r="E1516" s="201" t="s">
        <v>1726</v>
      </c>
      <c r="F1516" s="248">
        <f t="shared" si="23"/>
        <v>1982</v>
      </c>
      <c r="G1516" s="255" t="s">
        <v>181</v>
      </c>
      <c r="H1516" s="248" t="s">
        <v>2465</v>
      </c>
    </row>
    <row r="1517" spans="1:8" ht="14.45" x14ac:dyDescent="0.3">
      <c r="A1517" s="246" t="s">
        <v>2465</v>
      </c>
      <c r="B1517" s="246">
        <v>1983</v>
      </c>
      <c r="C1517" s="247" t="s">
        <v>2649</v>
      </c>
      <c r="D1517" s="246" t="s">
        <v>4843</v>
      </c>
      <c r="E1517" s="201" t="s">
        <v>1726</v>
      </c>
      <c r="F1517" s="248">
        <f t="shared" si="23"/>
        <v>1983</v>
      </c>
      <c r="G1517" s="255" t="s">
        <v>181</v>
      </c>
      <c r="H1517" s="248" t="s">
        <v>2465</v>
      </c>
    </row>
    <row r="1518" spans="1:8" ht="14.45" x14ac:dyDescent="0.3">
      <c r="A1518" s="246" t="s">
        <v>2465</v>
      </c>
      <c r="B1518" s="246">
        <v>1983</v>
      </c>
      <c r="C1518" s="247" t="s">
        <v>2650</v>
      </c>
      <c r="D1518" s="246" t="s">
        <v>4843</v>
      </c>
      <c r="E1518" s="201" t="s">
        <v>1726</v>
      </c>
      <c r="F1518" s="248">
        <f t="shared" si="23"/>
        <v>1983</v>
      </c>
      <c r="G1518" s="255" t="s">
        <v>181</v>
      </c>
      <c r="H1518" s="248" t="s">
        <v>2465</v>
      </c>
    </row>
    <row r="1519" spans="1:8" ht="14.45" x14ac:dyDescent="0.3">
      <c r="A1519" s="246" t="s">
        <v>2465</v>
      </c>
      <c r="B1519" s="246">
        <v>1984</v>
      </c>
      <c r="C1519" s="247" t="s">
        <v>2640</v>
      </c>
      <c r="D1519" s="246" t="s">
        <v>4843</v>
      </c>
      <c r="E1519" s="201" t="s">
        <v>1726</v>
      </c>
      <c r="F1519" s="248">
        <f t="shared" si="23"/>
        <v>1984</v>
      </c>
      <c r="G1519" s="255" t="s">
        <v>181</v>
      </c>
      <c r="H1519" s="248" t="s">
        <v>2465</v>
      </c>
    </row>
    <row r="1520" spans="1:8" ht="14.45" x14ac:dyDescent="0.3">
      <c r="A1520" s="246" t="s">
        <v>2465</v>
      </c>
      <c r="B1520" s="246">
        <v>1984</v>
      </c>
      <c r="C1520" s="247" t="s">
        <v>2641</v>
      </c>
      <c r="D1520" s="246" t="s">
        <v>4843</v>
      </c>
      <c r="E1520" s="201" t="s">
        <v>1726</v>
      </c>
      <c r="F1520" s="248">
        <f t="shared" si="23"/>
        <v>1984</v>
      </c>
      <c r="G1520" s="255" t="s">
        <v>181</v>
      </c>
      <c r="H1520" s="248" t="s">
        <v>2465</v>
      </c>
    </row>
    <row r="1521" spans="1:8" ht="14.45" x14ac:dyDescent="0.3">
      <c r="A1521" s="246" t="s">
        <v>2465</v>
      </c>
      <c r="B1521" s="246">
        <v>1984</v>
      </c>
      <c r="C1521" s="247" t="s">
        <v>2642</v>
      </c>
      <c r="D1521" s="246" t="s">
        <v>4843</v>
      </c>
      <c r="E1521" s="201" t="s">
        <v>1726</v>
      </c>
      <c r="F1521" s="248">
        <f t="shared" si="23"/>
        <v>1984</v>
      </c>
      <c r="G1521" s="255" t="s">
        <v>181</v>
      </c>
      <c r="H1521" s="248" t="s">
        <v>2465</v>
      </c>
    </row>
    <row r="1522" spans="1:8" ht="14.45" x14ac:dyDescent="0.3">
      <c r="A1522" s="246" t="s">
        <v>2465</v>
      </c>
      <c r="B1522" s="246">
        <v>1984</v>
      </c>
      <c r="C1522" s="247" t="s">
        <v>2643</v>
      </c>
      <c r="D1522" s="246" t="s">
        <v>4843</v>
      </c>
      <c r="E1522" s="201" t="s">
        <v>1726</v>
      </c>
      <c r="F1522" s="248">
        <f t="shared" si="23"/>
        <v>1984</v>
      </c>
      <c r="G1522" s="255" t="s">
        <v>181</v>
      </c>
      <c r="H1522" s="248" t="s">
        <v>2465</v>
      </c>
    </row>
    <row r="1523" spans="1:8" ht="14.45" x14ac:dyDescent="0.3">
      <c r="A1523" s="246" t="s">
        <v>2465</v>
      </c>
      <c r="B1523" s="246">
        <v>1984</v>
      </c>
      <c r="C1523" s="247" t="s">
        <v>2644</v>
      </c>
      <c r="D1523" s="246" t="s">
        <v>4843</v>
      </c>
      <c r="E1523" s="201" t="s">
        <v>1726</v>
      </c>
      <c r="F1523" s="248">
        <f t="shared" si="23"/>
        <v>1984</v>
      </c>
      <c r="G1523" s="255" t="s">
        <v>181</v>
      </c>
      <c r="H1523" s="248" t="s">
        <v>2465</v>
      </c>
    </row>
    <row r="1524" spans="1:8" ht="14.45" x14ac:dyDescent="0.3">
      <c r="A1524" s="246" t="s">
        <v>2465</v>
      </c>
      <c r="B1524" s="246">
        <v>1984</v>
      </c>
      <c r="C1524" s="247" t="s">
        <v>2645</v>
      </c>
      <c r="D1524" s="246" t="s">
        <v>4843</v>
      </c>
      <c r="E1524" s="201" t="s">
        <v>1726</v>
      </c>
      <c r="F1524" s="248">
        <f t="shared" si="23"/>
        <v>1984</v>
      </c>
      <c r="G1524" s="255" t="s">
        <v>181</v>
      </c>
      <c r="H1524" s="248" t="s">
        <v>2465</v>
      </c>
    </row>
    <row r="1525" spans="1:8" ht="14.45" x14ac:dyDescent="0.3">
      <c r="A1525" s="246" t="s">
        <v>2465</v>
      </c>
      <c r="B1525" s="246">
        <v>1984</v>
      </c>
      <c r="C1525" s="247" t="s">
        <v>2646</v>
      </c>
      <c r="D1525" s="246" t="s">
        <v>4843</v>
      </c>
      <c r="E1525" s="201" t="s">
        <v>1726</v>
      </c>
      <c r="F1525" s="248">
        <f t="shared" si="23"/>
        <v>1984</v>
      </c>
      <c r="G1525" s="255" t="s">
        <v>181</v>
      </c>
      <c r="H1525" s="248" t="s">
        <v>2465</v>
      </c>
    </row>
    <row r="1526" spans="1:8" ht="14.45" x14ac:dyDescent="0.3">
      <c r="A1526" s="246" t="s">
        <v>2465</v>
      </c>
      <c r="B1526" s="246">
        <v>1984</v>
      </c>
      <c r="C1526" s="247" t="s">
        <v>2647</v>
      </c>
      <c r="D1526" s="246" t="s">
        <v>4843</v>
      </c>
      <c r="E1526" s="201" t="s">
        <v>1726</v>
      </c>
      <c r="F1526" s="248">
        <f t="shared" si="23"/>
        <v>1984</v>
      </c>
      <c r="G1526" s="255" t="s">
        <v>181</v>
      </c>
      <c r="H1526" s="248" t="s">
        <v>2465</v>
      </c>
    </row>
    <row r="1527" spans="1:8" ht="14.45" x14ac:dyDescent="0.3">
      <c r="A1527" s="246" t="s">
        <v>2465</v>
      </c>
      <c r="B1527" s="246">
        <v>1984</v>
      </c>
      <c r="C1527" s="247" t="s">
        <v>2648</v>
      </c>
      <c r="D1527" s="246" t="s">
        <v>4843</v>
      </c>
      <c r="E1527" s="201" t="s">
        <v>1726</v>
      </c>
      <c r="F1527" s="248">
        <f t="shared" si="23"/>
        <v>1984</v>
      </c>
      <c r="G1527" s="255" t="s">
        <v>181</v>
      </c>
      <c r="H1527" s="248" t="s">
        <v>2465</v>
      </c>
    </row>
    <row r="1528" spans="1:8" ht="14.45" x14ac:dyDescent="0.3">
      <c r="A1528" s="246" t="s">
        <v>2465</v>
      </c>
      <c r="B1528" s="246">
        <v>1985</v>
      </c>
      <c r="C1528" s="247" t="s">
        <v>2631</v>
      </c>
      <c r="D1528" s="246" t="s">
        <v>4843</v>
      </c>
      <c r="E1528" s="201" t="s">
        <v>1726</v>
      </c>
      <c r="F1528" s="248">
        <f t="shared" si="23"/>
        <v>1985</v>
      </c>
      <c r="G1528" s="255" t="s">
        <v>181</v>
      </c>
      <c r="H1528" s="248" t="s">
        <v>2465</v>
      </c>
    </row>
    <row r="1529" spans="1:8" ht="14.45" x14ac:dyDescent="0.3">
      <c r="A1529" s="246" t="s">
        <v>2465</v>
      </c>
      <c r="B1529" s="246">
        <v>1985</v>
      </c>
      <c r="C1529" s="247" t="s">
        <v>2632</v>
      </c>
      <c r="D1529" s="246" t="s">
        <v>4843</v>
      </c>
      <c r="E1529" s="201" t="s">
        <v>1726</v>
      </c>
      <c r="F1529" s="248">
        <f t="shared" si="23"/>
        <v>1985</v>
      </c>
      <c r="G1529" s="255" t="s">
        <v>181</v>
      </c>
      <c r="H1529" s="248" t="s">
        <v>2465</v>
      </c>
    </row>
    <row r="1530" spans="1:8" ht="14.45" x14ac:dyDescent="0.3">
      <c r="A1530" s="246" t="s">
        <v>2465</v>
      </c>
      <c r="B1530" s="246">
        <v>1985</v>
      </c>
      <c r="C1530" s="247" t="s">
        <v>2633</v>
      </c>
      <c r="D1530" s="246" t="s">
        <v>4843</v>
      </c>
      <c r="E1530" s="201" t="s">
        <v>1726</v>
      </c>
      <c r="F1530" s="248">
        <f t="shared" si="23"/>
        <v>1985</v>
      </c>
      <c r="G1530" s="255" t="s">
        <v>181</v>
      </c>
      <c r="H1530" s="248" t="s">
        <v>2465</v>
      </c>
    </row>
    <row r="1531" spans="1:8" ht="14.45" x14ac:dyDescent="0.3">
      <c r="A1531" s="246" t="s">
        <v>2465</v>
      </c>
      <c r="B1531" s="246">
        <v>1985</v>
      </c>
      <c r="C1531" s="247" t="s">
        <v>2634</v>
      </c>
      <c r="D1531" s="246" t="s">
        <v>4843</v>
      </c>
      <c r="E1531" s="201" t="s">
        <v>1726</v>
      </c>
      <c r="F1531" s="248">
        <f t="shared" si="23"/>
        <v>1985</v>
      </c>
      <c r="G1531" s="255" t="s">
        <v>181</v>
      </c>
      <c r="H1531" s="248" t="s">
        <v>2465</v>
      </c>
    </row>
    <row r="1532" spans="1:8" ht="14.45" x14ac:dyDescent="0.3">
      <c r="A1532" s="246" t="s">
        <v>2465</v>
      </c>
      <c r="B1532" s="246">
        <v>1985</v>
      </c>
      <c r="C1532" s="247" t="s">
        <v>2635</v>
      </c>
      <c r="D1532" s="246" t="s">
        <v>4843</v>
      </c>
      <c r="E1532" s="201" t="s">
        <v>1726</v>
      </c>
      <c r="F1532" s="248">
        <f t="shared" si="23"/>
        <v>1985</v>
      </c>
      <c r="G1532" s="255" t="s">
        <v>181</v>
      </c>
      <c r="H1532" s="248" t="s">
        <v>2465</v>
      </c>
    </row>
    <row r="1533" spans="1:8" ht="14.45" x14ac:dyDescent="0.3">
      <c r="A1533" s="246" t="s">
        <v>2465</v>
      </c>
      <c r="B1533" s="246">
        <v>1985</v>
      </c>
      <c r="C1533" s="247" t="s">
        <v>2636</v>
      </c>
      <c r="D1533" s="246" t="s">
        <v>4843</v>
      </c>
      <c r="E1533" s="201" t="s">
        <v>1726</v>
      </c>
      <c r="F1533" s="248">
        <f t="shared" si="23"/>
        <v>1985</v>
      </c>
      <c r="G1533" s="255" t="s">
        <v>181</v>
      </c>
      <c r="H1533" s="248" t="s">
        <v>2465</v>
      </c>
    </row>
    <row r="1534" spans="1:8" ht="14.45" x14ac:dyDescent="0.3">
      <c r="A1534" s="246" t="s">
        <v>2465</v>
      </c>
      <c r="B1534" s="246">
        <v>1985</v>
      </c>
      <c r="C1534" s="247" t="s">
        <v>2637</v>
      </c>
      <c r="D1534" s="246" t="s">
        <v>4843</v>
      </c>
      <c r="E1534" s="201" t="s">
        <v>1726</v>
      </c>
      <c r="F1534" s="248">
        <f t="shared" si="23"/>
        <v>1985</v>
      </c>
      <c r="G1534" s="255" t="s">
        <v>181</v>
      </c>
      <c r="H1534" s="248" t="s">
        <v>2465</v>
      </c>
    </row>
    <row r="1535" spans="1:8" ht="14.45" x14ac:dyDescent="0.3">
      <c r="A1535" s="246" t="s">
        <v>2465</v>
      </c>
      <c r="B1535" s="246">
        <v>1985</v>
      </c>
      <c r="C1535" s="247" t="s">
        <v>2638</v>
      </c>
      <c r="D1535" s="246" t="s">
        <v>4843</v>
      </c>
      <c r="E1535" s="201" t="s">
        <v>1726</v>
      </c>
      <c r="F1535" s="248">
        <f t="shared" si="23"/>
        <v>1985</v>
      </c>
      <c r="G1535" s="255" t="s">
        <v>181</v>
      </c>
      <c r="H1535" s="248" t="s">
        <v>2465</v>
      </c>
    </row>
    <row r="1536" spans="1:8" ht="14.45" x14ac:dyDescent="0.3">
      <c r="A1536" s="246" t="s">
        <v>2465</v>
      </c>
      <c r="B1536" s="246">
        <v>1985</v>
      </c>
      <c r="C1536" s="247" t="s">
        <v>2639</v>
      </c>
      <c r="D1536" s="246" t="s">
        <v>4843</v>
      </c>
      <c r="E1536" s="201" t="s">
        <v>1726</v>
      </c>
      <c r="F1536" s="248">
        <f t="shared" si="23"/>
        <v>1985</v>
      </c>
      <c r="G1536" s="255" t="s">
        <v>181</v>
      </c>
      <c r="H1536" s="248" t="s">
        <v>2465</v>
      </c>
    </row>
    <row r="1537" spans="1:8" ht="14.45" x14ac:dyDescent="0.3">
      <c r="A1537" s="246" t="s">
        <v>2465</v>
      </c>
      <c r="B1537" s="246">
        <v>1986</v>
      </c>
      <c r="C1537" s="247" t="s">
        <v>2622</v>
      </c>
      <c r="D1537" s="246" t="s">
        <v>4843</v>
      </c>
      <c r="E1537" s="201" t="s">
        <v>1726</v>
      </c>
      <c r="F1537" s="248">
        <f t="shared" si="23"/>
        <v>1986</v>
      </c>
      <c r="G1537" s="255" t="s">
        <v>181</v>
      </c>
      <c r="H1537" s="248" t="s">
        <v>2465</v>
      </c>
    </row>
    <row r="1538" spans="1:8" ht="14.45" x14ac:dyDescent="0.3">
      <c r="A1538" s="246" t="s">
        <v>2465</v>
      </c>
      <c r="B1538" s="246">
        <v>1986</v>
      </c>
      <c r="C1538" s="247" t="s">
        <v>2623</v>
      </c>
      <c r="D1538" s="246" t="s">
        <v>4843</v>
      </c>
      <c r="E1538" s="201" t="s">
        <v>1726</v>
      </c>
      <c r="F1538" s="248">
        <f t="shared" si="23"/>
        <v>1986</v>
      </c>
      <c r="G1538" s="255" t="s">
        <v>181</v>
      </c>
      <c r="H1538" s="248" t="s">
        <v>2465</v>
      </c>
    </row>
    <row r="1539" spans="1:8" ht="14.45" x14ac:dyDescent="0.3">
      <c r="A1539" s="246" t="s">
        <v>2465</v>
      </c>
      <c r="B1539" s="246">
        <v>1986</v>
      </c>
      <c r="C1539" s="247" t="s">
        <v>2624</v>
      </c>
      <c r="D1539" s="246" t="s">
        <v>4843</v>
      </c>
      <c r="E1539" s="201" t="s">
        <v>1726</v>
      </c>
      <c r="F1539" s="248">
        <f t="shared" si="23"/>
        <v>1986</v>
      </c>
      <c r="G1539" s="255" t="s">
        <v>181</v>
      </c>
      <c r="H1539" s="248" t="s">
        <v>2465</v>
      </c>
    </row>
    <row r="1540" spans="1:8" ht="14.45" x14ac:dyDescent="0.3">
      <c r="A1540" s="246" t="s">
        <v>2465</v>
      </c>
      <c r="B1540" s="246">
        <v>1986</v>
      </c>
      <c r="C1540" s="247" t="s">
        <v>2625</v>
      </c>
      <c r="D1540" s="246" t="s">
        <v>4843</v>
      </c>
      <c r="E1540" s="201" t="s">
        <v>1726</v>
      </c>
      <c r="F1540" s="248">
        <f t="shared" si="23"/>
        <v>1986</v>
      </c>
      <c r="G1540" s="255" t="s">
        <v>181</v>
      </c>
      <c r="H1540" s="248" t="s">
        <v>2465</v>
      </c>
    </row>
    <row r="1541" spans="1:8" ht="14.45" x14ac:dyDescent="0.3">
      <c r="A1541" s="246" t="s">
        <v>2465</v>
      </c>
      <c r="B1541" s="246">
        <v>1986</v>
      </c>
      <c r="C1541" s="247" t="s">
        <v>2626</v>
      </c>
      <c r="D1541" s="246" t="s">
        <v>4843</v>
      </c>
      <c r="E1541" s="201" t="s">
        <v>1726</v>
      </c>
      <c r="F1541" s="248">
        <f t="shared" si="23"/>
        <v>1986</v>
      </c>
      <c r="G1541" s="255" t="s">
        <v>181</v>
      </c>
      <c r="H1541" s="248" t="s">
        <v>2465</v>
      </c>
    </row>
    <row r="1542" spans="1:8" ht="14.45" x14ac:dyDescent="0.3">
      <c r="A1542" s="246" t="s">
        <v>2465</v>
      </c>
      <c r="B1542" s="246">
        <v>1986</v>
      </c>
      <c r="C1542" s="247" t="s">
        <v>2627</v>
      </c>
      <c r="D1542" s="246" t="s">
        <v>4843</v>
      </c>
      <c r="E1542" s="201" t="s">
        <v>1726</v>
      </c>
      <c r="F1542" s="248">
        <f t="shared" si="23"/>
        <v>1986</v>
      </c>
      <c r="G1542" s="255" t="s">
        <v>181</v>
      </c>
      <c r="H1542" s="248" t="s">
        <v>2465</v>
      </c>
    </row>
    <row r="1543" spans="1:8" ht="14.45" x14ac:dyDescent="0.3">
      <c r="A1543" s="246" t="s">
        <v>2465</v>
      </c>
      <c r="B1543" s="246">
        <v>1986</v>
      </c>
      <c r="C1543" s="247" t="s">
        <v>2628</v>
      </c>
      <c r="D1543" s="246" t="s">
        <v>4843</v>
      </c>
      <c r="E1543" s="201" t="s">
        <v>1726</v>
      </c>
      <c r="F1543" s="248">
        <f t="shared" si="23"/>
        <v>1986</v>
      </c>
      <c r="G1543" s="255" t="s">
        <v>181</v>
      </c>
      <c r="H1543" s="248" t="s">
        <v>2465</v>
      </c>
    </row>
    <row r="1544" spans="1:8" ht="14.45" x14ac:dyDescent="0.3">
      <c r="A1544" s="246" t="s">
        <v>2465</v>
      </c>
      <c r="B1544" s="246">
        <v>1986</v>
      </c>
      <c r="C1544" s="247" t="s">
        <v>2629</v>
      </c>
      <c r="D1544" s="246" t="s">
        <v>4843</v>
      </c>
      <c r="E1544" s="201" t="s">
        <v>1726</v>
      </c>
      <c r="F1544" s="248">
        <f t="shared" ref="F1544:F1607" si="24">+B1544</f>
        <v>1986</v>
      </c>
      <c r="G1544" s="255" t="s">
        <v>181</v>
      </c>
      <c r="H1544" s="248" t="s">
        <v>2465</v>
      </c>
    </row>
    <row r="1545" spans="1:8" ht="14.45" x14ac:dyDescent="0.3">
      <c r="A1545" s="246" t="s">
        <v>2465</v>
      </c>
      <c r="B1545" s="246">
        <v>1986</v>
      </c>
      <c r="C1545" s="247" t="s">
        <v>2630</v>
      </c>
      <c r="D1545" s="246" t="s">
        <v>4843</v>
      </c>
      <c r="E1545" s="201" t="s">
        <v>1726</v>
      </c>
      <c r="F1545" s="248">
        <f t="shared" si="24"/>
        <v>1986</v>
      </c>
      <c r="G1545" s="255" t="s">
        <v>181</v>
      </c>
      <c r="H1545" s="248" t="s">
        <v>2465</v>
      </c>
    </row>
    <row r="1546" spans="1:8" ht="14.45" x14ac:dyDescent="0.3">
      <c r="A1546" s="246" t="s">
        <v>2465</v>
      </c>
      <c r="B1546" s="246">
        <v>1987</v>
      </c>
      <c r="C1546" s="247" t="s">
        <v>2613</v>
      </c>
      <c r="D1546" s="246" t="s">
        <v>4843</v>
      </c>
      <c r="E1546" s="201" t="s">
        <v>1726</v>
      </c>
      <c r="F1546" s="248">
        <f t="shared" si="24"/>
        <v>1987</v>
      </c>
      <c r="G1546" s="255" t="s">
        <v>181</v>
      </c>
      <c r="H1546" s="248" t="s">
        <v>2465</v>
      </c>
    </row>
    <row r="1547" spans="1:8" ht="14.45" x14ac:dyDescent="0.3">
      <c r="A1547" s="246" t="s">
        <v>2465</v>
      </c>
      <c r="B1547" s="246">
        <v>1987</v>
      </c>
      <c r="C1547" s="247" t="s">
        <v>2614</v>
      </c>
      <c r="D1547" s="246" t="s">
        <v>4843</v>
      </c>
      <c r="E1547" s="201" t="s">
        <v>1726</v>
      </c>
      <c r="F1547" s="248">
        <f t="shared" si="24"/>
        <v>1987</v>
      </c>
      <c r="G1547" s="255" t="s">
        <v>181</v>
      </c>
      <c r="H1547" s="248" t="s">
        <v>2465</v>
      </c>
    </row>
    <row r="1548" spans="1:8" ht="14.45" x14ac:dyDescent="0.3">
      <c r="A1548" s="246" t="s">
        <v>2465</v>
      </c>
      <c r="B1548" s="246">
        <v>1987</v>
      </c>
      <c r="C1548" s="247" t="s">
        <v>2615</v>
      </c>
      <c r="D1548" s="246" t="s">
        <v>4843</v>
      </c>
      <c r="E1548" s="201" t="s">
        <v>1726</v>
      </c>
      <c r="F1548" s="248">
        <f t="shared" si="24"/>
        <v>1987</v>
      </c>
      <c r="G1548" s="255" t="s">
        <v>181</v>
      </c>
      <c r="H1548" s="248" t="s">
        <v>2465</v>
      </c>
    </row>
    <row r="1549" spans="1:8" ht="14.45" x14ac:dyDescent="0.3">
      <c r="A1549" s="246" t="s">
        <v>2465</v>
      </c>
      <c r="B1549" s="246">
        <v>1987</v>
      </c>
      <c r="C1549" s="247" t="s">
        <v>2616</v>
      </c>
      <c r="D1549" s="246" t="s">
        <v>4843</v>
      </c>
      <c r="E1549" s="201" t="s">
        <v>1726</v>
      </c>
      <c r="F1549" s="248">
        <f t="shared" si="24"/>
        <v>1987</v>
      </c>
      <c r="G1549" s="255" t="s">
        <v>181</v>
      </c>
      <c r="H1549" s="248" t="s">
        <v>2465</v>
      </c>
    </row>
    <row r="1550" spans="1:8" ht="14.45" x14ac:dyDescent="0.3">
      <c r="A1550" s="246" t="s">
        <v>2465</v>
      </c>
      <c r="B1550" s="246">
        <v>1987</v>
      </c>
      <c r="C1550" s="247" t="s">
        <v>2617</v>
      </c>
      <c r="D1550" s="246" t="s">
        <v>4843</v>
      </c>
      <c r="E1550" s="201" t="s">
        <v>1726</v>
      </c>
      <c r="F1550" s="248">
        <f t="shared" si="24"/>
        <v>1987</v>
      </c>
      <c r="G1550" s="255" t="s">
        <v>181</v>
      </c>
      <c r="H1550" s="248" t="s">
        <v>2465</v>
      </c>
    </row>
    <row r="1551" spans="1:8" ht="14.45" x14ac:dyDescent="0.3">
      <c r="A1551" s="246" t="s">
        <v>2465</v>
      </c>
      <c r="B1551" s="246">
        <v>1987</v>
      </c>
      <c r="C1551" s="247" t="s">
        <v>2618</v>
      </c>
      <c r="D1551" s="246" t="s">
        <v>4843</v>
      </c>
      <c r="E1551" s="201" t="s">
        <v>1726</v>
      </c>
      <c r="F1551" s="248">
        <f t="shared" si="24"/>
        <v>1987</v>
      </c>
      <c r="G1551" s="255" t="s">
        <v>181</v>
      </c>
      <c r="H1551" s="248" t="s">
        <v>2465</v>
      </c>
    </row>
    <row r="1552" spans="1:8" ht="14.45" x14ac:dyDescent="0.3">
      <c r="A1552" s="246" t="s">
        <v>2465</v>
      </c>
      <c r="B1552" s="246">
        <v>1987</v>
      </c>
      <c r="C1552" s="247" t="s">
        <v>2619</v>
      </c>
      <c r="D1552" s="246" t="s">
        <v>4843</v>
      </c>
      <c r="E1552" s="201" t="s">
        <v>1726</v>
      </c>
      <c r="F1552" s="248">
        <f t="shared" si="24"/>
        <v>1987</v>
      </c>
      <c r="G1552" s="255" t="s">
        <v>181</v>
      </c>
      <c r="H1552" s="248" t="s">
        <v>2465</v>
      </c>
    </row>
    <row r="1553" spans="1:8" ht="14.45" x14ac:dyDescent="0.3">
      <c r="A1553" s="246" t="s">
        <v>2465</v>
      </c>
      <c r="B1553" s="246">
        <v>1987</v>
      </c>
      <c r="C1553" s="247" t="s">
        <v>2620</v>
      </c>
      <c r="D1553" s="246" t="s">
        <v>4843</v>
      </c>
      <c r="E1553" s="201" t="s">
        <v>1726</v>
      </c>
      <c r="F1553" s="248">
        <f t="shared" si="24"/>
        <v>1987</v>
      </c>
      <c r="G1553" s="255" t="s">
        <v>181</v>
      </c>
      <c r="H1553" s="248" t="s">
        <v>2465</v>
      </c>
    </row>
    <row r="1554" spans="1:8" ht="14.45" x14ac:dyDescent="0.3">
      <c r="A1554" s="246" t="s">
        <v>2465</v>
      </c>
      <c r="B1554" s="246">
        <v>1987</v>
      </c>
      <c r="C1554" s="247" t="s">
        <v>2621</v>
      </c>
      <c r="D1554" s="246" t="s">
        <v>4843</v>
      </c>
      <c r="E1554" s="201" t="s">
        <v>1726</v>
      </c>
      <c r="F1554" s="248">
        <f t="shared" si="24"/>
        <v>1987</v>
      </c>
      <c r="G1554" s="255" t="s">
        <v>181</v>
      </c>
      <c r="H1554" s="248" t="s">
        <v>2465</v>
      </c>
    </row>
    <row r="1555" spans="1:8" ht="14.45" x14ac:dyDescent="0.3">
      <c r="A1555" s="246" t="s">
        <v>2465</v>
      </c>
      <c r="B1555" s="246">
        <v>1988</v>
      </c>
      <c r="C1555" s="247" t="s">
        <v>2604</v>
      </c>
      <c r="D1555" s="246" t="s">
        <v>4843</v>
      </c>
      <c r="E1555" s="201" t="s">
        <v>1726</v>
      </c>
      <c r="F1555" s="248">
        <f t="shared" si="24"/>
        <v>1988</v>
      </c>
      <c r="G1555" s="255" t="s">
        <v>181</v>
      </c>
      <c r="H1555" s="248" t="s">
        <v>2465</v>
      </c>
    </row>
    <row r="1556" spans="1:8" ht="14.45" x14ac:dyDescent="0.3">
      <c r="A1556" s="246" t="s">
        <v>2465</v>
      </c>
      <c r="B1556" s="246">
        <v>1988</v>
      </c>
      <c r="C1556" s="247" t="s">
        <v>2605</v>
      </c>
      <c r="D1556" s="246" t="s">
        <v>4843</v>
      </c>
      <c r="E1556" s="201" t="s">
        <v>1726</v>
      </c>
      <c r="F1556" s="248">
        <f t="shared" si="24"/>
        <v>1988</v>
      </c>
      <c r="G1556" s="255" t="s">
        <v>181</v>
      </c>
      <c r="H1556" s="248" t="s">
        <v>2465</v>
      </c>
    </row>
    <row r="1557" spans="1:8" ht="14.45" x14ac:dyDescent="0.3">
      <c r="A1557" s="246" t="s">
        <v>2465</v>
      </c>
      <c r="B1557" s="246">
        <v>1988</v>
      </c>
      <c r="C1557" s="247" t="s">
        <v>2606</v>
      </c>
      <c r="D1557" s="246" t="s">
        <v>4843</v>
      </c>
      <c r="E1557" s="201" t="s">
        <v>1726</v>
      </c>
      <c r="F1557" s="248">
        <f t="shared" si="24"/>
        <v>1988</v>
      </c>
      <c r="G1557" s="255" t="s">
        <v>181</v>
      </c>
      <c r="H1557" s="248" t="s">
        <v>2465</v>
      </c>
    </row>
    <row r="1558" spans="1:8" ht="14.45" x14ac:dyDescent="0.3">
      <c r="A1558" s="246" t="s">
        <v>2465</v>
      </c>
      <c r="B1558" s="246">
        <v>1988</v>
      </c>
      <c r="C1558" s="247" t="s">
        <v>2607</v>
      </c>
      <c r="D1558" s="246" t="s">
        <v>4843</v>
      </c>
      <c r="E1558" s="201" t="s">
        <v>1726</v>
      </c>
      <c r="F1558" s="248">
        <f t="shared" si="24"/>
        <v>1988</v>
      </c>
      <c r="G1558" s="255" t="s">
        <v>181</v>
      </c>
      <c r="H1558" s="248" t="s">
        <v>2465</v>
      </c>
    </row>
    <row r="1559" spans="1:8" ht="14.45" x14ac:dyDescent="0.3">
      <c r="A1559" s="246" t="s">
        <v>2465</v>
      </c>
      <c r="B1559" s="246">
        <v>1988</v>
      </c>
      <c r="C1559" s="247" t="s">
        <v>2608</v>
      </c>
      <c r="D1559" s="246" t="s">
        <v>4843</v>
      </c>
      <c r="E1559" s="201" t="s">
        <v>1726</v>
      </c>
      <c r="F1559" s="248">
        <f t="shared" si="24"/>
        <v>1988</v>
      </c>
      <c r="G1559" s="255" t="s">
        <v>181</v>
      </c>
      <c r="H1559" s="248" t="s">
        <v>2465</v>
      </c>
    </row>
    <row r="1560" spans="1:8" ht="14.45" x14ac:dyDescent="0.3">
      <c r="A1560" s="246" t="s">
        <v>2465</v>
      </c>
      <c r="B1560" s="246">
        <v>1988</v>
      </c>
      <c r="C1560" s="247" t="s">
        <v>2609</v>
      </c>
      <c r="D1560" s="246" t="s">
        <v>4843</v>
      </c>
      <c r="E1560" s="201" t="s">
        <v>1726</v>
      </c>
      <c r="F1560" s="248">
        <f t="shared" si="24"/>
        <v>1988</v>
      </c>
      <c r="G1560" s="255" t="s">
        <v>181</v>
      </c>
      <c r="H1560" s="248" t="s">
        <v>2465</v>
      </c>
    </row>
    <row r="1561" spans="1:8" ht="14.45" x14ac:dyDescent="0.3">
      <c r="A1561" s="246" t="s">
        <v>2465</v>
      </c>
      <c r="B1561" s="246">
        <v>1988</v>
      </c>
      <c r="C1561" s="247" t="s">
        <v>2610</v>
      </c>
      <c r="D1561" s="246" t="s">
        <v>4843</v>
      </c>
      <c r="E1561" s="201" t="s">
        <v>1726</v>
      </c>
      <c r="F1561" s="248">
        <f t="shared" si="24"/>
        <v>1988</v>
      </c>
      <c r="G1561" s="255" t="s">
        <v>181</v>
      </c>
      <c r="H1561" s="248" t="s">
        <v>2465</v>
      </c>
    </row>
    <row r="1562" spans="1:8" ht="14.45" x14ac:dyDescent="0.3">
      <c r="A1562" s="246" t="s">
        <v>2465</v>
      </c>
      <c r="B1562" s="246">
        <v>1988</v>
      </c>
      <c r="C1562" s="247" t="s">
        <v>2611</v>
      </c>
      <c r="D1562" s="246" t="s">
        <v>4843</v>
      </c>
      <c r="E1562" s="201" t="s">
        <v>1726</v>
      </c>
      <c r="F1562" s="248">
        <f t="shared" si="24"/>
        <v>1988</v>
      </c>
      <c r="G1562" s="255" t="s">
        <v>181</v>
      </c>
      <c r="H1562" s="248" t="s">
        <v>2465</v>
      </c>
    </row>
    <row r="1563" spans="1:8" ht="14.45" x14ac:dyDescent="0.3">
      <c r="A1563" s="246" t="s">
        <v>2465</v>
      </c>
      <c r="B1563" s="246">
        <v>1988</v>
      </c>
      <c r="C1563" s="247" t="s">
        <v>2612</v>
      </c>
      <c r="D1563" s="246" t="s">
        <v>4843</v>
      </c>
      <c r="E1563" s="201" t="s">
        <v>1726</v>
      </c>
      <c r="F1563" s="248">
        <f t="shared" si="24"/>
        <v>1988</v>
      </c>
      <c r="G1563" s="255" t="s">
        <v>181</v>
      </c>
      <c r="H1563" s="248" t="s">
        <v>2465</v>
      </c>
    </row>
    <row r="1564" spans="1:8" ht="14.45" x14ac:dyDescent="0.3">
      <c r="A1564" s="246" t="s">
        <v>2465</v>
      </c>
      <c r="B1564" s="246">
        <v>1989</v>
      </c>
      <c r="C1564" s="247" t="s">
        <v>2595</v>
      </c>
      <c r="D1564" s="246" t="s">
        <v>4843</v>
      </c>
      <c r="E1564" s="201" t="s">
        <v>1726</v>
      </c>
      <c r="F1564" s="248">
        <f t="shared" si="24"/>
        <v>1989</v>
      </c>
      <c r="G1564" s="255" t="s">
        <v>181</v>
      </c>
      <c r="H1564" s="248" t="s">
        <v>2465</v>
      </c>
    </row>
    <row r="1565" spans="1:8" ht="14.45" x14ac:dyDescent="0.3">
      <c r="A1565" s="246" t="s">
        <v>2465</v>
      </c>
      <c r="B1565" s="246">
        <v>1989</v>
      </c>
      <c r="C1565" s="247" t="s">
        <v>2596</v>
      </c>
      <c r="D1565" s="246" t="s">
        <v>4843</v>
      </c>
      <c r="E1565" s="201" t="s">
        <v>1726</v>
      </c>
      <c r="F1565" s="248">
        <f t="shared" si="24"/>
        <v>1989</v>
      </c>
      <c r="G1565" s="255" t="s">
        <v>181</v>
      </c>
      <c r="H1565" s="248" t="s">
        <v>2465</v>
      </c>
    </row>
    <row r="1566" spans="1:8" ht="14.45" x14ac:dyDescent="0.3">
      <c r="A1566" s="246" t="s">
        <v>2465</v>
      </c>
      <c r="B1566" s="246">
        <v>1989</v>
      </c>
      <c r="C1566" s="247" t="s">
        <v>2597</v>
      </c>
      <c r="D1566" s="246" t="s">
        <v>4843</v>
      </c>
      <c r="E1566" s="201" t="s">
        <v>1726</v>
      </c>
      <c r="F1566" s="248">
        <f t="shared" si="24"/>
        <v>1989</v>
      </c>
      <c r="G1566" s="255" t="s">
        <v>181</v>
      </c>
      <c r="H1566" s="248" t="s">
        <v>2465</v>
      </c>
    </row>
    <row r="1567" spans="1:8" ht="14.45" x14ac:dyDescent="0.3">
      <c r="A1567" s="246" t="s">
        <v>2465</v>
      </c>
      <c r="B1567" s="246">
        <v>1989</v>
      </c>
      <c r="C1567" s="247" t="s">
        <v>2598</v>
      </c>
      <c r="D1567" s="246" t="s">
        <v>4843</v>
      </c>
      <c r="E1567" s="201" t="s">
        <v>1726</v>
      </c>
      <c r="F1567" s="248">
        <f t="shared" si="24"/>
        <v>1989</v>
      </c>
      <c r="G1567" s="255" t="s">
        <v>181</v>
      </c>
      <c r="H1567" s="248" t="s">
        <v>2465</v>
      </c>
    </row>
    <row r="1568" spans="1:8" ht="14.45" x14ac:dyDescent="0.3">
      <c r="A1568" s="246" t="s">
        <v>2465</v>
      </c>
      <c r="B1568" s="246">
        <v>1989</v>
      </c>
      <c r="C1568" s="247" t="s">
        <v>2599</v>
      </c>
      <c r="D1568" s="246" t="s">
        <v>4843</v>
      </c>
      <c r="E1568" s="201" t="s">
        <v>1726</v>
      </c>
      <c r="F1568" s="248">
        <f t="shared" si="24"/>
        <v>1989</v>
      </c>
      <c r="G1568" s="255" t="s">
        <v>181</v>
      </c>
      <c r="H1568" s="248" t="s">
        <v>2465</v>
      </c>
    </row>
    <row r="1569" spans="1:8" ht="14.45" x14ac:dyDescent="0.3">
      <c r="A1569" s="246" t="s">
        <v>2465</v>
      </c>
      <c r="B1569" s="246">
        <v>1989</v>
      </c>
      <c r="C1569" s="247" t="s">
        <v>2600</v>
      </c>
      <c r="D1569" s="246" t="s">
        <v>4843</v>
      </c>
      <c r="E1569" s="201" t="s">
        <v>1726</v>
      </c>
      <c r="F1569" s="248">
        <f t="shared" si="24"/>
        <v>1989</v>
      </c>
      <c r="G1569" s="255" t="s">
        <v>181</v>
      </c>
      <c r="H1569" s="248" t="s">
        <v>2465</v>
      </c>
    </row>
    <row r="1570" spans="1:8" ht="14.45" x14ac:dyDescent="0.3">
      <c r="A1570" s="246" t="s">
        <v>2465</v>
      </c>
      <c r="B1570" s="246">
        <v>1989</v>
      </c>
      <c r="C1570" s="247" t="s">
        <v>2601</v>
      </c>
      <c r="D1570" s="246" t="s">
        <v>4843</v>
      </c>
      <c r="E1570" s="201" t="s">
        <v>1726</v>
      </c>
      <c r="F1570" s="248">
        <f t="shared" si="24"/>
        <v>1989</v>
      </c>
      <c r="G1570" s="255" t="s">
        <v>181</v>
      </c>
      <c r="H1570" s="248" t="s">
        <v>2465</v>
      </c>
    </row>
    <row r="1571" spans="1:8" ht="14.45" x14ac:dyDescent="0.3">
      <c r="A1571" s="246" t="s">
        <v>2465</v>
      </c>
      <c r="B1571" s="246">
        <v>1989</v>
      </c>
      <c r="C1571" s="247" t="s">
        <v>2602</v>
      </c>
      <c r="D1571" s="246" t="s">
        <v>4843</v>
      </c>
      <c r="E1571" s="201" t="s">
        <v>1726</v>
      </c>
      <c r="F1571" s="248">
        <f t="shared" si="24"/>
        <v>1989</v>
      </c>
      <c r="G1571" s="255" t="s">
        <v>181</v>
      </c>
      <c r="H1571" s="248" t="s">
        <v>2465</v>
      </c>
    </row>
    <row r="1572" spans="1:8" ht="14.45" x14ac:dyDescent="0.3">
      <c r="A1572" s="246" t="s">
        <v>2465</v>
      </c>
      <c r="B1572" s="246">
        <v>1989</v>
      </c>
      <c r="C1572" s="247" t="s">
        <v>2603</v>
      </c>
      <c r="D1572" s="246" t="s">
        <v>4843</v>
      </c>
      <c r="E1572" s="201" t="s">
        <v>1726</v>
      </c>
      <c r="F1572" s="248">
        <f t="shared" si="24"/>
        <v>1989</v>
      </c>
      <c r="G1572" s="255" t="s">
        <v>181</v>
      </c>
      <c r="H1572" s="248" t="s">
        <v>2465</v>
      </c>
    </row>
    <row r="1573" spans="1:8" ht="14.45" x14ac:dyDescent="0.3">
      <c r="A1573" s="246" t="s">
        <v>2465</v>
      </c>
      <c r="B1573" s="246">
        <v>1990</v>
      </c>
      <c r="C1573" s="247" t="s">
        <v>2586</v>
      </c>
      <c r="D1573" s="246" t="s">
        <v>4843</v>
      </c>
      <c r="E1573" s="201" t="s">
        <v>1726</v>
      </c>
      <c r="F1573" s="248">
        <f t="shared" si="24"/>
        <v>1990</v>
      </c>
      <c r="G1573" s="255" t="s">
        <v>181</v>
      </c>
      <c r="H1573" s="248" t="s">
        <v>2465</v>
      </c>
    </row>
    <row r="1574" spans="1:8" ht="14.45" x14ac:dyDescent="0.3">
      <c r="A1574" s="246" t="s">
        <v>2465</v>
      </c>
      <c r="B1574" s="246">
        <v>1990</v>
      </c>
      <c r="C1574" s="247" t="s">
        <v>2587</v>
      </c>
      <c r="D1574" s="246" t="s">
        <v>4843</v>
      </c>
      <c r="E1574" s="201" t="s">
        <v>1726</v>
      </c>
      <c r="F1574" s="248">
        <f t="shared" si="24"/>
        <v>1990</v>
      </c>
      <c r="G1574" s="255" t="s">
        <v>181</v>
      </c>
      <c r="H1574" s="248" t="s">
        <v>2465</v>
      </c>
    </row>
    <row r="1575" spans="1:8" ht="14.45" x14ac:dyDescent="0.3">
      <c r="A1575" s="246" t="s">
        <v>2465</v>
      </c>
      <c r="B1575" s="246">
        <v>1990</v>
      </c>
      <c r="C1575" s="247" t="s">
        <v>2588</v>
      </c>
      <c r="D1575" s="246" t="s">
        <v>4843</v>
      </c>
      <c r="E1575" s="201" t="s">
        <v>1726</v>
      </c>
      <c r="F1575" s="248">
        <f t="shared" si="24"/>
        <v>1990</v>
      </c>
      <c r="G1575" s="255" t="s">
        <v>181</v>
      </c>
      <c r="H1575" s="248" t="s">
        <v>2465</v>
      </c>
    </row>
    <row r="1576" spans="1:8" ht="14.45" x14ac:dyDescent="0.3">
      <c r="A1576" s="246" t="s">
        <v>2465</v>
      </c>
      <c r="B1576" s="246">
        <v>1990</v>
      </c>
      <c r="C1576" s="247" t="s">
        <v>2589</v>
      </c>
      <c r="D1576" s="246" t="s">
        <v>4843</v>
      </c>
      <c r="E1576" s="201" t="s">
        <v>1726</v>
      </c>
      <c r="F1576" s="248">
        <f t="shared" si="24"/>
        <v>1990</v>
      </c>
      <c r="G1576" s="255" t="s">
        <v>181</v>
      </c>
      <c r="H1576" s="248" t="s">
        <v>2465</v>
      </c>
    </row>
    <row r="1577" spans="1:8" ht="14.45" x14ac:dyDescent="0.3">
      <c r="A1577" s="246" t="s">
        <v>2465</v>
      </c>
      <c r="B1577" s="246">
        <v>1990</v>
      </c>
      <c r="C1577" s="247" t="s">
        <v>2590</v>
      </c>
      <c r="D1577" s="246" t="s">
        <v>4843</v>
      </c>
      <c r="E1577" s="201" t="s">
        <v>1726</v>
      </c>
      <c r="F1577" s="248">
        <f t="shared" si="24"/>
        <v>1990</v>
      </c>
      <c r="G1577" s="255" t="s">
        <v>181</v>
      </c>
      <c r="H1577" s="248" t="s">
        <v>2465</v>
      </c>
    </row>
    <row r="1578" spans="1:8" ht="14.45" x14ac:dyDescent="0.3">
      <c r="A1578" s="246" t="s">
        <v>2465</v>
      </c>
      <c r="B1578" s="246">
        <v>1990</v>
      </c>
      <c r="C1578" s="247" t="s">
        <v>2591</v>
      </c>
      <c r="D1578" s="246" t="s">
        <v>4843</v>
      </c>
      <c r="E1578" s="201" t="s">
        <v>1726</v>
      </c>
      <c r="F1578" s="248">
        <f t="shared" si="24"/>
        <v>1990</v>
      </c>
      <c r="G1578" s="255" t="s">
        <v>181</v>
      </c>
      <c r="H1578" s="248" t="s">
        <v>2465</v>
      </c>
    </row>
    <row r="1579" spans="1:8" ht="14.45" x14ac:dyDescent="0.3">
      <c r="A1579" s="246" t="s">
        <v>2465</v>
      </c>
      <c r="B1579" s="246">
        <v>1990</v>
      </c>
      <c r="C1579" s="247" t="s">
        <v>2592</v>
      </c>
      <c r="D1579" s="246" t="s">
        <v>4843</v>
      </c>
      <c r="E1579" s="201" t="s">
        <v>1726</v>
      </c>
      <c r="F1579" s="248">
        <f t="shared" si="24"/>
        <v>1990</v>
      </c>
      <c r="G1579" s="255" t="s">
        <v>181</v>
      </c>
      <c r="H1579" s="248" t="s">
        <v>2465</v>
      </c>
    </row>
    <row r="1580" spans="1:8" ht="14.45" x14ac:dyDescent="0.3">
      <c r="A1580" s="246" t="s">
        <v>2465</v>
      </c>
      <c r="B1580" s="246">
        <v>1990</v>
      </c>
      <c r="C1580" s="247" t="s">
        <v>2593</v>
      </c>
      <c r="D1580" s="246" t="s">
        <v>4843</v>
      </c>
      <c r="E1580" s="201" t="s">
        <v>1726</v>
      </c>
      <c r="F1580" s="248">
        <f t="shared" si="24"/>
        <v>1990</v>
      </c>
      <c r="G1580" s="255" t="s">
        <v>181</v>
      </c>
      <c r="H1580" s="248" t="s">
        <v>2465</v>
      </c>
    </row>
    <row r="1581" spans="1:8" ht="14.45" x14ac:dyDescent="0.3">
      <c r="A1581" s="246" t="s">
        <v>2465</v>
      </c>
      <c r="B1581" s="246">
        <v>1990</v>
      </c>
      <c r="C1581" s="247" t="s">
        <v>2594</v>
      </c>
      <c r="D1581" s="246" t="s">
        <v>4843</v>
      </c>
      <c r="E1581" s="201" t="s">
        <v>1726</v>
      </c>
      <c r="F1581" s="248">
        <f t="shared" si="24"/>
        <v>1990</v>
      </c>
      <c r="G1581" s="255" t="s">
        <v>181</v>
      </c>
      <c r="H1581" s="248" t="s">
        <v>2465</v>
      </c>
    </row>
    <row r="1582" spans="1:8" ht="14.45" x14ac:dyDescent="0.3">
      <c r="A1582" s="246" t="s">
        <v>2465</v>
      </c>
      <c r="B1582" s="246">
        <v>1991</v>
      </c>
      <c r="C1582" s="247" t="s">
        <v>2577</v>
      </c>
      <c r="D1582" s="246" t="s">
        <v>4843</v>
      </c>
      <c r="E1582" s="201" t="s">
        <v>1726</v>
      </c>
      <c r="F1582" s="248">
        <f t="shared" si="24"/>
        <v>1991</v>
      </c>
      <c r="G1582" s="255" t="s">
        <v>181</v>
      </c>
      <c r="H1582" s="248" t="s">
        <v>2465</v>
      </c>
    </row>
    <row r="1583" spans="1:8" ht="14.45" x14ac:dyDescent="0.3">
      <c r="A1583" s="246" t="s">
        <v>2465</v>
      </c>
      <c r="B1583" s="246">
        <v>1991</v>
      </c>
      <c r="C1583" s="247" t="s">
        <v>2578</v>
      </c>
      <c r="D1583" s="246" t="s">
        <v>4843</v>
      </c>
      <c r="E1583" s="201" t="s">
        <v>1726</v>
      </c>
      <c r="F1583" s="248">
        <f t="shared" si="24"/>
        <v>1991</v>
      </c>
      <c r="G1583" s="255" t="s">
        <v>181</v>
      </c>
      <c r="H1583" s="248" t="s">
        <v>2465</v>
      </c>
    </row>
    <row r="1584" spans="1:8" ht="14.45" x14ac:dyDescent="0.3">
      <c r="A1584" s="246" t="s">
        <v>2465</v>
      </c>
      <c r="B1584" s="246">
        <v>1991</v>
      </c>
      <c r="C1584" s="247" t="s">
        <v>2579</v>
      </c>
      <c r="D1584" s="246" t="s">
        <v>4843</v>
      </c>
      <c r="E1584" s="201" t="s">
        <v>1726</v>
      </c>
      <c r="F1584" s="248">
        <f t="shared" si="24"/>
        <v>1991</v>
      </c>
      <c r="G1584" s="255" t="s">
        <v>181</v>
      </c>
      <c r="H1584" s="248" t="s">
        <v>2465</v>
      </c>
    </row>
    <row r="1585" spans="1:8" ht="14.45" x14ac:dyDescent="0.3">
      <c r="A1585" s="246" t="s">
        <v>2465</v>
      </c>
      <c r="B1585" s="246">
        <v>1991</v>
      </c>
      <c r="C1585" s="247" t="s">
        <v>2580</v>
      </c>
      <c r="D1585" s="246" t="s">
        <v>4843</v>
      </c>
      <c r="E1585" s="201" t="s">
        <v>1726</v>
      </c>
      <c r="F1585" s="248">
        <f t="shared" si="24"/>
        <v>1991</v>
      </c>
      <c r="G1585" s="255" t="s">
        <v>181</v>
      </c>
      <c r="H1585" s="248" t="s">
        <v>2465</v>
      </c>
    </row>
    <row r="1586" spans="1:8" ht="14.45" x14ac:dyDescent="0.3">
      <c r="A1586" s="246" t="s">
        <v>2465</v>
      </c>
      <c r="B1586" s="246">
        <v>1991</v>
      </c>
      <c r="C1586" s="247" t="s">
        <v>2581</v>
      </c>
      <c r="D1586" s="246" t="s">
        <v>4843</v>
      </c>
      <c r="E1586" s="201" t="s">
        <v>1726</v>
      </c>
      <c r="F1586" s="248">
        <f t="shared" si="24"/>
        <v>1991</v>
      </c>
      <c r="G1586" s="255" t="s">
        <v>181</v>
      </c>
      <c r="H1586" s="248" t="s">
        <v>2465</v>
      </c>
    </row>
    <row r="1587" spans="1:8" ht="14.45" x14ac:dyDescent="0.3">
      <c r="A1587" s="246" t="s">
        <v>2465</v>
      </c>
      <c r="B1587" s="246">
        <v>1991</v>
      </c>
      <c r="C1587" s="247" t="s">
        <v>2582</v>
      </c>
      <c r="D1587" s="246" t="s">
        <v>4843</v>
      </c>
      <c r="E1587" s="201" t="s">
        <v>1726</v>
      </c>
      <c r="F1587" s="248">
        <f t="shared" si="24"/>
        <v>1991</v>
      </c>
      <c r="G1587" s="255" t="s">
        <v>181</v>
      </c>
      <c r="H1587" s="248" t="s">
        <v>2465</v>
      </c>
    </row>
    <row r="1588" spans="1:8" ht="14.45" x14ac:dyDescent="0.3">
      <c r="A1588" s="246" t="s">
        <v>2465</v>
      </c>
      <c r="B1588" s="246">
        <v>1991</v>
      </c>
      <c r="C1588" s="247" t="s">
        <v>2583</v>
      </c>
      <c r="D1588" s="246" t="s">
        <v>4843</v>
      </c>
      <c r="E1588" s="201" t="s">
        <v>1726</v>
      </c>
      <c r="F1588" s="248">
        <f t="shared" si="24"/>
        <v>1991</v>
      </c>
      <c r="G1588" s="255" t="s">
        <v>181</v>
      </c>
      <c r="H1588" s="248" t="s">
        <v>2465</v>
      </c>
    </row>
    <row r="1589" spans="1:8" ht="14.45" x14ac:dyDescent="0.3">
      <c r="A1589" s="246" t="s">
        <v>2465</v>
      </c>
      <c r="B1589" s="246">
        <v>1991</v>
      </c>
      <c r="C1589" s="247" t="s">
        <v>2584</v>
      </c>
      <c r="D1589" s="246" t="s">
        <v>4843</v>
      </c>
      <c r="E1589" s="201" t="s">
        <v>1726</v>
      </c>
      <c r="F1589" s="248">
        <f t="shared" si="24"/>
        <v>1991</v>
      </c>
      <c r="G1589" s="255" t="s">
        <v>181</v>
      </c>
      <c r="H1589" s="248" t="s">
        <v>2465</v>
      </c>
    </row>
    <row r="1590" spans="1:8" ht="14.45" x14ac:dyDescent="0.3">
      <c r="A1590" s="246" t="s">
        <v>2465</v>
      </c>
      <c r="B1590" s="246">
        <v>1991</v>
      </c>
      <c r="C1590" s="247" t="s">
        <v>2585</v>
      </c>
      <c r="D1590" s="246" t="s">
        <v>4843</v>
      </c>
      <c r="E1590" s="201" t="s">
        <v>1726</v>
      </c>
      <c r="F1590" s="248">
        <f t="shared" si="24"/>
        <v>1991</v>
      </c>
      <c r="G1590" s="255" t="s">
        <v>181</v>
      </c>
      <c r="H1590" s="248" t="s">
        <v>2465</v>
      </c>
    </row>
    <row r="1591" spans="1:8" ht="14.45" x14ac:dyDescent="0.3">
      <c r="A1591" s="246" t="s">
        <v>2465</v>
      </c>
      <c r="B1591" s="246">
        <v>1992</v>
      </c>
      <c r="C1591" s="247" t="s">
        <v>2568</v>
      </c>
      <c r="D1591" s="246" t="s">
        <v>4843</v>
      </c>
      <c r="E1591" s="201" t="s">
        <v>1726</v>
      </c>
      <c r="F1591" s="248">
        <f t="shared" si="24"/>
        <v>1992</v>
      </c>
      <c r="G1591" s="255" t="s">
        <v>181</v>
      </c>
      <c r="H1591" s="248" t="s">
        <v>2465</v>
      </c>
    </row>
    <row r="1592" spans="1:8" ht="14.45" x14ac:dyDescent="0.3">
      <c r="A1592" s="246" t="s">
        <v>2465</v>
      </c>
      <c r="B1592" s="246">
        <v>1992</v>
      </c>
      <c r="C1592" s="247" t="s">
        <v>2569</v>
      </c>
      <c r="D1592" s="246" t="s">
        <v>4843</v>
      </c>
      <c r="E1592" s="201" t="s">
        <v>1726</v>
      </c>
      <c r="F1592" s="248">
        <f t="shared" si="24"/>
        <v>1992</v>
      </c>
      <c r="G1592" s="248" t="s">
        <v>181</v>
      </c>
      <c r="H1592" s="248" t="s">
        <v>2465</v>
      </c>
    </row>
    <row r="1593" spans="1:8" ht="14.45" x14ac:dyDescent="0.3">
      <c r="A1593" s="246" t="s">
        <v>2465</v>
      </c>
      <c r="B1593" s="246">
        <v>1992</v>
      </c>
      <c r="C1593" s="247" t="s">
        <v>2570</v>
      </c>
      <c r="D1593" s="246" t="s">
        <v>4843</v>
      </c>
      <c r="E1593" s="201" t="s">
        <v>1726</v>
      </c>
      <c r="F1593" s="248">
        <f t="shared" si="24"/>
        <v>1992</v>
      </c>
      <c r="G1593" s="248" t="s">
        <v>181</v>
      </c>
      <c r="H1593" s="248" t="s">
        <v>2465</v>
      </c>
    </row>
    <row r="1594" spans="1:8" ht="14.45" x14ac:dyDescent="0.3">
      <c r="A1594" s="246" t="s">
        <v>2465</v>
      </c>
      <c r="B1594" s="246">
        <v>1992</v>
      </c>
      <c r="C1594" s="247" t="s">
        <v>2571</v>
      </c>
      <c r="D1594" s="246" t="s">
        <v>4843</v>
      </c>
      <c r="E1594" s="201" t="s">
        <v>1726</v>
      </c>
      <c r="F1594" s="248">
        <f t="shared" si="24"/>
        <v>1992</v>
      </c>
      <c r="G1594" s="248" t="s">
        <v>181</v>
      </c>
      <c r="H1594" s="248" t="s">
        <v>2465</v>
      </c>
    </row>
    <row r="1595" spans="1:8" ht="14.45" x14ac:dyDescent="0.3">
      <c r="A1595" s="246" t="s">
        <v>2465</v>
      </c>
      <c r="B1595" s="246">
        <v>1992</v>
      </c>
      <c r="C1595" s="247" t="s">
        <v>2572</v>
      </c>
      <c r="D1595" s="246" t="s">
        <v>4843</v>
      </c>
      <c r="E1595" s="201" t="s">
        <v>1726</v>
      </c>
      <c r="F1595" s="248">
        <f t="shared" si="24"/>
        <v>1992</v>
      </c>
      <c r="G1595" s="248" t="s">
        <v>181</v>
      </c>
      <c r="H1595" s="248" t="s">
        <v>2465</v>
      </c>
    </row>
    <row r="1596" spans="1:8" ht="14.45" x14ac:dyDescent="0.3">
      <c r="A1596" s="246" t="s">
        <v>2465</v>
      </c>
      <c r="B1596" s="246">
        <v>1992</v>
      </c>
      <c r="C1596" s="247" t="s">
        <v>2573</v>
      </c>
      <c r="D1596" s="246" t="s">
        <v>4843</v>
      </c>
      <c r="E1596" s="201" t="s">
        <v>1726</v>
      </c>
      <c r="F1596" s="248">
        <f t="shared" si="24"/>
        <v>1992</v>
      </c>
      <c r="G1596" s="248" t="s">
        <v>181</v>
      </c>
      <c r="H1596" s="248" t="s">
        <v>2465</v>
      </c>
    </row>
    <row r="1597" spans="1:8" ht="14.45" x14ac:dyDescent="0.3">
      <c r="A1597" s="246" t="s">
        <v>2465</v>
      </c>
      <c r="B1597" s="246">
        <v>1992</v>
      </c>
      <c r="C1597" s="247" t="s">
        <v>2574</v>
      </c>
      <c r="D1597" s="246" t="s">
        <v>4843</v>
      </c>
      <c r="E1597" s="201" t="s">
        <v>1726</v>
      </c>
      <c r="F1597" s="248">
        <f t="shared" si="24"/>
        <v>1992</v>
      </c>
      <c r="G1597" s="248" t="s">
        <v>181</v>
      </c>
      <c r="H1597" s="248" t="s">
        <v>2465</v>
      </c>
    </row>
    <row r="1598" spans="1:8" ht="14.45" x14ac:dyDescent="0.3">
      <c r="A1598" s="246" t="s">
        <v>2465</v>
      </c>
      <c r="B1598" s="246">
        <v>1992</v>
      </c>
      <c r="C1598" s="247" t="s">
        <v>2575</v>
      </c>
      <c r="D1598" s="246" t="s">
        <v>4843</v>
      </c>
      <c r="E1598" s="201" t="s">
        <v>1726</v>
      </c>
      <c r="F1598" s="248">
        <f t="shared" si="24"/>
        <v>1992</v>
      </c>
      <c r="G1598" s="248" t="s">
        <v>181</v>
      </c>
      <c r="H1598" s="248" t="s">
        <v>2465</v>
      </c>
    </row>
    <row r="1599" spans="1:8" ht="14.45" x14ac:dyDescent="0.3">
      <c r="A1599" s="246" t="s">
        <v>2465</v>
      </c>
      <c r="B1599" s="246">
        <v>1992</v>
      </c>
      <c r="C1599" s="247" t="s">
        <v>2576</v>
      </c>
      <c r="D1599" s="246" t="s">
        <v>4843</v>
      </c>
      <c r="E1599" s="201" t="s">
        <v>1726</v>
      </c>
      <c r="F1599" s="248">
        <f t="shared" si="24"/>
        <v>1992</v>
      </c>
      <c r="G1599" s="248" t="s">
        <v>181</v>
      </c>
      <c r="H1599" s="248" t="s">
        <v>2465</v>
      </c>
    </row>
    <row r="1600" spans="1:8" ht="14.45" x14ac:dyDescent="0.3">
      <c r="A1600" s="246" t="s">
        <v>2465</v>
      </c>
      <c r="B1600" s="246">
        <v>1993</v>
      </c>
      <c r="C1600" s="247" t="s">
        <v>2559</v>
      </c>
      <c r="D1600" s="246" t="s">
        <v>4843</v>
      </c>
      <c r="E1600" s="201" t="s">
        <v>1726</v>
      </c>
      <c r="F1600" s="248">
        <f t="shared" si="24"/>
        <v>1993</v>
      </c>
      <c r="G1600" s="248" t="s">
        <v>181</v>
      </c>
      <c r="H1600" s="248" t="s">
        <v>2465</v>
      </c>
    </row>
    <row r="1601" spans="1:8" ht="14.45" x14ac:dyDescent="0.3">
      <c r="A1601" s="246" t="s">
        <v>2465</v>
      </c>
      <c r="B1601" s="246">
        <v>1993</v>
      </c>
      <c r="C1601" s="247" t="s">
        <v>2560</v>
      </c>
      <c r="D1601" s="246" t="s">
        <v>4843</v>
      </c>
      <c r="E1601" s="201" t="s">
        <v>1726</v>
      </c>
      <c r="F1601" s="248">
        <f t="shared" si="24"/>
        <v>1993</v>
      </c>
      <c r="G1601" s="248" t="s">
        <v>181</v>
      </c>
      <c r="H1601" s="248" t="s">
        <v>2465</v>
      </c>
    </row>
    <row r="1602" spans="1:8" ht="14.45" x14ac:dyDescent="0.3">
      <c r="A1602" s="246" t="s">
        <v>2465</v>
      </c>
      <c r="B1602" s="246">
        <v>1993</v>
      </c>
      <c r="C1602" s="247" t="s">
        <v>2561</v>
      </c>
      <c r="D1602" s="246" t="s">
        <v>4843</v>
      </c>
      <c r="E1602" s="201" t="s">
        <v>1726</v>
      </c>
      <c r="F1602" s="248">
        <f t="shared" si="24"/>
        <v>1993</v>
      </c>
      <c r="G1602" s="248" t="s">
        <v>181</v>
      </c>
      <c r="H1602" s="248" t="s">
        <v>2465</v>
      </c>
    </row>
    <row r="1603" spans="1:8" ht="14.45" x14ac:dyDescent="0.3">
      <c r="A1603" s="246" t="s">
        <v>2465</v>
      </c>
      <c r="B1603" s="246">
        <v>1993</v>
      </c>
      <c r="C1603" s="247" t="s">
        <v>2562</v>
      </c>
      <c r="D1603" s="246" t="s">
        <v>4843</v>
      </c>
      <c r="E1603" s="201" t="s">
        <v>1726</v>
      </c>
      <c r="F1603" s="248">
        <f t="shared" si="24"/>
        <v>1993</v>
      </c>
      <c r="G1603" s="248" t="s">
        <v>181</v>
      </c>
      <c r="H1603" s="248" t="s">
        <v>2465</v>
      </c>
    </row>
    <row r="1604" spans="1:8" ht="14.45" x14ac:dyDescent="0.3">
      <c r="A1604" s="246" t="s">
        <v>2465</v>
      </c>
      <c r="B1604" s="246">
        <v>1993</v>
      </c>
      <c r="C1604" s="247" t="s">
        <v>2563</v>
      </c>
      <c r="D1604" s="246" t="s">
        <v>4843</v>
      </c>
      <c r="E1604" s="201" t="s">
        <v>1726</v>
      </c>
      <c r="F1604" s="248">
        <f t="shared" si="24"/>
        <v>1993</v>
      </c>
      <c r="G1604" s="248" t="s">
        <v>181</v>
      </c>
      <c r="H1604" s="248" t="s">
        <v>2465</v>
      </c>
    </row>
    <row r="1605" spans="1:8" ht="14.45" x14ac:dyDescent="0.3">
      <c r="A1605" s="246" t="s">
        <v>2465</v>
      </c>
      <c r="B1605" s="246">
        <v>1993</v>
      </c>
      <c r="C1605" s="247" t="s">
        <v>2564</v>
      </c>
      <c r="D1605" s="246" t="s">
        <v>4843</v>
      </c>
      <c r="E1605" s="201" t="s">
        <v>1726</v>
      </c>
      <c r="F1605" s="248">
        <f t="shared" si="24"/>
        <v>1993</v>
      </c>
      <c r="G1605" s="248" t="s">
        <v>181</v>
      </c>
      <c r="H1605" s="248" t="s">
        <v>2465</v>
      </c>
    </row>
    <row r="1606" spans="1:8" ht="14.45" x14ac:dyDescent="0.3">
      <c r="A1606" s="246" t="s">
        <v>2465</v>
      </c>
      <c r="B1606" s="246">
        <v>1993</v>
      </c>
      <c r="C1606" s="247" t="s">
        <v>2565</v>
      </c>
      <c r="D1606" s="246" t="s">
        <v>4843</v>
      </c>
      <c r="E1606" s="201" t="s">
        <v>1726</v>
      </c>
      <c r="F1606" s="248">
        <f t="shared" si="24"/>
        <v>1993</v>
      </c>
      <c r="G1606" s="248" t="s">
        <v>181</v>
      </c>
      <c r="H1606" s="248" t="s">
        <v>2465</v>
      </c>
    </row>
    <row r="1607" spans="1:8" ht="14.45" x14ac:dyDescent="0.3">
      <c r="A1607" s="246" t="s">
        <v>2465</v>
      </c>
      <c r="B1607" s="246">
        <v>1993</v>
      </c>
      <c r="C1607" s="247" t="s">
        <v>2566</v>
      </c>
      <c r="D1607" s="246" t="s">
        <v>4843</v>
      </c>
      <c r="E1607" s="201" t="s">
        <v>1726</v>
      </c>
      <c r="F1607" s="248">
        <f t="shared" si="24"/>
        <v>1993</v>
      </c>
      <c r="G1607" s="248" t="s">
        <v>181</v>
      </c>
      <c r="H1607" s="248" t="s">
        <v>2465</v>
      </c>
    </row>
    <row r="1608" spans="1:8" ht="14.45" x14ac:dyDescent="0.3">
      <c r="A1608" s="246" t="s">
        <v>2465</v>
      </c>
      <c r="B1608" s="246">
        <v>1993</v>
      </c>
      <c r="C1608" s="247" t="s">
        <v>2567</v>
      </c>
      <c r="D1608" s="246" t="s">
        <v>4843</v>
      </c>
      <c r="E1608" s="201" t="s">
        <v>1726</v>
      </c>
      <c r="F1608" s="248">
        <f>+B1608</f>
        <v>1993</v>
      </c>
      <c r="G1608" s="248" t="s">
        <v>181</v>
      </c>
      <c r="H1608" s="248" t="s">
        <v>2465</v>
      </c>
    </row>
    <row r="1609" spans="1:8" ht="14.45" x14ac:dyDescent="0.3">
      <c r="A1609" s="246" t="s">
        <v>2465</v>
      </c>
      <c r="B1609" s="246">
        <v>1994</v>
      </c>
      <c r="C1609" s="247" t="s">
        <v>2550</v>
      </c>
      <c r="D1609" s="246" t="s">
        <v>4843</v>
      </c>
      <c r="E1609" s="201" t="s">
        <v>1726</v>
      </c>
      <c r="F1609" s="248">
        <f>+B1609</f>
        <v>1994</v>
      </c>
      <c r="G1609" s="248" t="s">
        <v>181</v>
      </c>
      <c r="H1609" s="248" t="s">
        <v>2465</v>
      </c>
    </row>
    <row r="1610" spans="1:8" ht="14.45" x14ac:dyDescent="0.3">
      <c r="A1610" s="246" t="s">
        <v>2465</v>
      </c>
      <c r="B1610" s="246">
        <v>1994</v>
      </c>
      <c r="C1610" s="247" t="s">
        <v>2551</v>
      </c>
      <c r="D1610" s="246" t="s">
        <v>4843</v>
      </c>
      <c r="E1610" s="201" t="s">
        <v>1726</v>
      </c>
      <c r="F1610" s="248">
        <f>+B1610</f>
        <v>1994</v>
      </c>
      <c r="G1610" s="248" t="s">
        <v>181</v>
      </c>
      <c r="H1610" s="248" t="s">
        <v>2465</v>
      </c>
    </row>
    <row r="1611" spans="1:8" ht="14.45" x14ac:dyDescent="0.3">
      <c r="A1611" s="246" t="s">
        <v>2465</v>
      </c>
      <c r="B1611" s="246">
        <v>1994</v>
      </c>
      <c r="C1611" s="247" t="s">
        <v>2552</v>
      </c>
      <c r="D1611" s="246" t="s">
        <v>4843</v>
      </c>
      <c r="E1611" s="201" t="s">
        <v>1726</v>
      </c>
      <c r="F1611" s="248">
        <f>+B1611</f>
        <v>1994</v>
      </c>
      <c r="G1611" s="248" t="s">
        <v>181</v>
      </c>
      <c r="H1611" s="248" t="s">
        <v>2465</v>
      </c>
    </row>
    <row r="1612" spans="1:8" ht="14.45" x14ac:dyDescent="0.3">
      <c r="A1612" s="246" t="s">
        <v>2465</v>
      </c>
      <c r="B1612" s="246">
        <v>1994</v>
      </c>
      <c r="C1612" s="247" t="s">
        <v>2553</v>
      </c>
      <c r="D1612" s="246" t="s">
        <v>4843</v>
      </c>
      <c r="E1612" s="201" t="s">
        <v>1726</v>
      </c>
      <c r="F1612" s="248">
        <f t="shared" ref="F1612:F1675" si="25">+B1612</f>
        <v>1994</v>
      </c>
      <c r="G1612" s="248" t="s">
        <v>181</v>
      </c>
      <c r="H1612" s="248" t="s">
        <v>2465</v>
      </c>
    </row>
    <row r="1613" spans="1:8" ht="14.45" x14ac:dyDescent="0.3">
      <c r="A1613" s="246" t="s">
        <v>2465</v>
      </c>
      <c r="B1613" s="246">
        <v>1994</v>
      </c>
      <c r="C1613" s="247" t="s">
        <v>2554</v>
      </c>
      <c r="D1613" s="246" t="s">
        <v>4843</v>
      </c>
      <c r="E1613" s="201" t="s">
        <v>1726</v>
      </c>
      <c r="F1613" s="248">
        <f t="shared" si="25"/>
        <v>1994</v>
      </c>
      <c r="G1613" s="248" t="s">
        <v>181</v>
      </c>
      <c r="H1613" s="248" t="s">
        <v>2465</v>
      </c>
    </row>
    <row r="1614" spans="1:8" ht="14.45" x14ac:dyDescent="0.3">
      <c r="A1614" s="246" t="s">
        <v>2465</v>
      </c>
      <c r="B1614" s="246">
        <v>1994</v>
      </c>
      <c r="C1614" s="247" t="s">
        <v>2555</v>
      </c>
      <c r="D1614" s="246" t="s">
        <v>4843</v>
      </c>
      <c r="E1614" s="201" t="s">
        <v>1726</v>
      </c>
      <c r="F1614" s="248">
        <f t="shared" si="25"/>
        <v>1994</v>
      </c>
      <c r="G1614" s="248" t="s">
        <v>181</v>
      </c>
      <c r="H1614" s="248" t="s">
        <v>2465</v>
      </c>
    </row>
    <row r="1615" spans="1:8" ht="14.45" x14ac:dyDescent="0.3">
      <c r="A1615" s="246" t="s">
        <v>2465</v>
      </c>
      <c r="B1615" s="246">
        <v>1994</v>
      </c>
      <c r="C1615" s="247" t="s">
        <v>2556</v>
      </c>
      <c r="D1615" s="246" t="s">
        <v>4843</v>
      </c>
      <c r="E1615" s="201" t="s">
        <v>1726</v>
      </c>
      <c r="F1615" s="248">
        <f t="shared" si="25"/>
        <v>1994</v>
      </c>
      <c r="G1615" s="248" t="s">
        <v>181</v>
      </c>
      <c r="H1615" s="248" t="s">
        <v>2465</v>
      </c>
    </row>
    <row r="1616" spans="1:8" ht="14.45" x14ac:dyDescent="0.3">
      <c r="A1616" s="246" t="s">
        <v>2465</v>
      </c>
      <c r="B1616" s="246">
        <v>1994</v>
      </c>
      <c r="C1616" s="247" t="s">
        <v>2557</v>
      </c>
      <c r="D1616" s="246" t="s">
        <v>4843</v>
      </c>
      <c r="E1616" s="201" t="s">
        <v>1726</v>
      </c>
      <c r="F1616" s="248">
        <f t="shared" si="25"/>
        <v>1994</v>
      </c>
      <c r="G1616" s="248" t="s">
        <v>181</v>
      </c>
      <c r="H1616" s="248" t="s">
        <v>2465</v>
      </c>
    </row>
    <row r="1617" spans="1:8" ht="14.45" x14ac:dyDescent="0.3">
      <c r="A1617" s="246" t="s">
        <v>2465</v>
      </c>
      <c r="B1617" s="246">
        <v>1994</v>
      </c>
      <c r="C1617" s="247" t="s">
        <v>2558</v>
      </c>
      <c r="D1617" s="246" t="s">
        <v>4843</v>
      </c>
      <c r="E1617" s="201" t="s">
        <v>1726</v>
      </c>
      <c r="F1617" s="248">
        <f t="shared" si="25"/>
        <v>1994</v>
      </c>
      <c r="G1617" s="248" t="s">
        <v>181</v>
      </c>
      <c r="H1617" s="248" t="s">
        <v>2465</v>
      </c>
    </row>
    <row r="1618" spans="1:8" ht="14.45" x14ac:dyDescent="0.3">
      <c r="A1618" s="246" t="s">
        <v>2465</v>
      </c>
      <c r="B1618" s="246">
        <v>1995</v>
      </c>
      <c r="C1618" s="247" t="s">
        <v>2542</v>
      </c>
      <c r="D1618" s="246" t="s">
        <v>4843</v>
      </c>
      <c r="E1618" s="201" t="s">
        <v>1726</v>
      </c>
      <c r="F1618" s="248">
        <f t="shared" si="25"/>
        <v>1995</v>
      </c>
      <c r="G1618" s="248" t="s">
        <v>181</v>
      </c>
      <c r="H1618" s="248" t="s">
        <v>2465</v>
      </c>
    </row>
    <row r="1619" spans="1:8" ht="14.45" x14ac:dyDescent="0.3">
      <c r="A1619" s="246" t="s">
        <v>2465</v>
      </c>
      <c r="B1619" s="246">
        <v>1995</v>
      </c>
      <c r="C1619" s="247" t="s">
        <v>2543</v>
      </c>
      <c r="D1619" s="246" t="s">
        <v>4843</v>
      </c>
      <c r="E1619" s="201" t="s">
        <v>1726</v>
      </c>
      <c r="F1619" s="248">
        <f t="shared" si="25"/>
        <v>1995</v>
      </c>
      <c r="G1619" s="248" t="s">
        <v>181</v>
      </c>
      <c r="H1619" s="248" t="s">
        <v>2465</v>
      </c>
    </row>
    <row r="1620" spans="1:8" ht="14.45" x14ac:dyDescent="0.3">
      <c r="A1620" s="246" t="s">
        <v>2465</v>
      </c>
      <c r="B1620" s="246">
        <v>1995</v>
      </c>
      <c r="C1620" s="247" t="s">
        <v>2544</v>
      </c>
      <c r="D1620" s="246" t="s">
        <v>4843</v>
      </c>
      <c r="E1620" s="201" t="s">
        <v>1726</v>
      </c>
      <c r="F1620" s="248">
        <f t="shared" si="25"/>
        <v>1995</v>
      </c>
      <c r="G1620" s="248" t="s">
        <v>181</v>
      </c>
      <c r="H1620" s="248" t="s">
        <v>2465</v>
      </c>
    </row>
    <row r="1621" spans="1:8" ht="14.45" x14ac:dyDescent="0.3">
      <c r="A1621" s="246" t="s">
        <v>2465</v>
      </c>
      <c r="B1621" s="246">
        <v>1995</v>
      </c>
      <c r="C1621" s="247" t="s">
        <v>2545</v>
      </c>
      <c r="D1621" s="246" t="s">
        <v>4843</v>
      </c>
      <c r="E1621" s="201" t="s">
        <v>1726</v>
      </c>
      <c r="F1621" s="248">
        <f t="shared" si="25"/>
        <v>1995</v>
      </c>
      <c r="G1621" s="248" t="s">
        <v>181</v>
      </c>
      <c r="H1621" s="248" t="s">
        <v>2465</v>
      </c>
    </row>
    <row r="1622" spans="1:8" ht="14.45" x14ac:dyDescent="0.3">
      <c r="A1622" s="246" t="s">
        <v>2465</v>
      </c>
      <c r="B1622" s="246">
        <v>1995</v>
      </c>
      <c r="C1622" s="247" t="s">
        <v>2546</v>
      </c>
      <c r="D1622" s="246" t="s">
        <v>4843</v>
      </c>
      <c r="E1622" s="201" t="s">
        <v>1726</v>
      </c>
      <c r="F1622" s="248">
        <f t="shared" si="25"/>
        <v>1995</v>
      </c>
      <c r="G1622" s="248" t="s">
        <v>181</v>
      </c>
      <c r="H1622" s="248" t="s">
        <v>2465</v>
      </c>
    </row>
    <row r="1623" spans="1:8" ht="14.45" x14ac:dyDescent="0.3">
      <c r="A1623" s="246" t="s">
        <v>2465</v>
      </c>
      <c r="B1623" s="246">
        <v>1995</v>
      </c>
      <c r="C1623" s="247" t="s">
        <v>2547</v>
      </c>
      <c r="D1623" s="246" t="s">
        <v>4843</v>
      </c>
      <c r="E1623" s="201" t="s">
        <v>1726</v>
      </c>
      <c r="F1623" s="248">
        <f t="shared" si="25"/>
        <v>1995</v>
      </c>
      <c r="G1623" s="248" t="s">
        <v>181</v>
      </c>
      <c r="H1623" s="248" t="s">
        <v>2465</v>
      </c>
    </row>
    <row r="1624" spans="1:8" ht="14.45" x14ac:dyDescent="0.3">
      <c r="A1624" s="246" t="s">
        <v>2465</v>
      </c>
      <c r="B1624" s="246">
        <v>1995</v>
      </c>
      <c r="C1624" s="247" t="s">
        <v>2548</v>
      </c>
      <c r="D1624" s="246" t="s">
        <v>4843</v>
      </c>
      <c r="E1624" s="201" t="s">
        <v>1726</v>
      </c>
      <c r="F1624" s="248">
        <f t="shared" si="25"/>
        <v>1995</v>
      </c>
      <c r="G1624" s="248" t="s">
        <v>181</v>
      </c>
      <c r="H1624" s="248" t="s">
        <v>2465</v>
      </c>
    </row>
    <row r="1625" spans="1:8" ht="14.45" x14ac:dyDescent="0.3">
      <c r="A1625" s="246" t="s">
        <v>2465</v>
      </c>
      <c r="B1625" s="246">
        <v>1995</v>
      </c>
      <c r="C1625" s="247" t="s">
        <v>2549</v>
      </c>
      <c r="D1625" s="246" t="s">
        <v>4843</v>
      </c>
      <c r="E1625" s="201" t="s">
        <v>1726</v>
      </c>
      <c r="F1625" s="248">
        <f t="shared" si="25"/>
        <v>1995</v>
      </c>
      <c r="G1625" s="248" t="s">
        <v>181</v>
      </c>
      <c r="H1625" s="248" t="s">
        <v>2465</v>
      </c>
    </row>
    <row r="1626" spans="1:8" ht="14.45" x14ac:dyDescent="0.3">
      <c r="A1626" s="246" t="s">
        <v>2465</v>
      </c>
      <c r="B1626" s="246">
        <v>1996</v>
      </c>
      <c r="C1626" s="247" t="s">
        <v>2534</v>
      </c>
      <c r="D1626" s="246" t="s">
        <v>4843</v>
      </c>
      <c r="E1626" s="201" t="s">
        <v>1726</v>
      </c>
      <c r="F1626" s="248">
        <f t="shared" si="25"/>
        <v>1996</v>
      </c>
      <c r="G1626" s="248" t="s">
        <v>181</v>
      </c>
      <c r="H1626" s="248" t="s">
        <v>2465</v>
      </c>
    </row>
    <row r="1627" spans="1:8" ht="14.45" x14ac:dyDescent="0.3">
      <c r="A1627" s="246" t="s">
        <v>2465</v>
      </c>
      <c r="B1627" s="246">
        <v>1996</v>
      </c>
      <c r="C1627" s="247" t="s">
        <v>2535</v>
      </c>
      <c r="D1627" s="246" t="s">
        <v>4843</v>
      </c>
      <c r="E1627" s="201" t="s">
        <v>1726</v>
      </c>
      <c r="F1627" s="248">
        <f t="shared" si="25"/>
        <v>1996</v>
      </c>
      <c r="G1627" s="248" t="s">
        <v>181</v>
      </c>
      <c r="H1627" s="248" t="s">
        <v>2465</v>
      </c>
    </row>
    <row r="1628" spans="1:8" ht="14.45" x14ac:dyDescent="0.3">
      <c r="A1628" s="246" t="s">
        <v>2465</v>
      </c>
      <c r="B1628" s="246">
        <v>1996</v>
      </c>
      <c r="C1628" s="247" t="s">
        <v>2536</v>
      </c>
      <c r="D1628" s="246" t="s">
        <v>4843</v>
      </c>
      <c r="E1628" s="201" t="s">
        <v>1726</v>
      </c>
      <c r="F1628" s="248">
        <f t="shared" si="25"/>
        <v>1996</v>
      </c>
      <c r="G1628" s="248" t="s">
        <v>181</v>
      </c>
      <c r="H1628" s="248" t="s">
        <v>2465</v>
      </c>
    </row>
    <row r="1629" spans="1:8" ht="14.45" x14ac:dyDescent="0.3">
      <c r="A1629" s="246" t="s">
        <v>2465</v>
      </c>
      <c r="B1629" s="246">
        <v>1996</v>
      </c>
      <c r="C1629" s="247" t="s">
        <v>2537</v>
      </c>
      <c r="D1629" s="246" t="s">
        <v>4843</v>
      </c>
      <c r="E1629" s="201" t="s">
        <v>1726</v>
      </c>
      <c r="F1629" s="248">
        <f t="shared" si="25"/>
        <v>1996</v>
      </c>
      <c r="G1629" s="248" t="s">
        <v>181</v>
      </c>
      <c r="H1629" s="248" t="s">
        <v>2465</v>
      </c>
    </row>
    <row r="1630" spans="1:8" ht="14.45" x14ac:dyDescent="0.3">
      <c r="A1630" s="246" t="s">
        <v>2465</v>
      </c>
      <c r="B1630" s="246">
        <v>1996</v>
      </c>
      <c r="C1630" s="247" t="s">
        <v>2538</v>
      </c>
      <c r="D1630" s="246" t="s">
        <v>4843</v>
      </c>
      <c r="E1630" s="201" t="s">
        <v>1726</v>
      </c>
      <c r="F1630" s="248">
        <f t="shared" si="25"/>
        <v>1996</v>
      </c>
      <c r="G1630" s="248" t="s">
        <v>181</v>
      </c>
      <c r="H1630" s="248" t="s">
        <v>2465</v>
      </c>
    </row>
    <row r="1631" spans="1:8" ht="14.45" x14ac:dyDescent="0.3">
      <c r="A1631" s="246" t="s">
        <v>2465</v>
      </c>
      <c r="B1631" s="246">
        <v>1996</v>
      </c>
      <c r="C1631" s="247" t="s">
        <v>2539</v>
      </c>
      <c r="D1631" s="246" t="s">
        <v>4843</v>
      </c>
      <c r="E1631" s="201" t="s">
        <v>1726</v>
      </c>
      <c r="F1631" s="248">
        <f t="shared" si="25"/>
        <v>1996</v>
      </c>
      <c r="G1631" s="248" t="s">
        <v>181</v>
      </c>
      <c r="H1631" s="248" t="s">
        <v>2465</v>
      </c>
    </row>
    <row r="1632" spans="1:8" ht="14.45" x14ac:dyDescent="0.3">
      <c r="A1632" s="246" t="s">
        <v>2465</v>
      </c>
      <c r="B1632" s="246">
        <v>1996</v>
      </c>
      <c r="C1632" s="247" t="s">
        <v>2540</v>
      </c>
      <c r="D1632" s="246" t="s">
        <v>4843</v>
      </c>
      <c r="E1632" s="201" t="s">
        <v>1726</v>
      </c>
      <c r="F1632" s="248">
        <f t="shared" si="25"/>
        <v>1996</v>
      </c>
      <c r="G1632" s="248" t="s">
        <v>181</v>
      </c>
      <c r="H1632" s="248" t="s">
        <v>2465</v>
      </c>
    </row>
    <row r="1633" spans="1:8" ht="14.45" x14ac:dyDescent="0.3">
      <c r="A1633" s="246" t="s">
        <v>2465</v>
      </c>
      <c r="B1633" s="246">
        <v>1996</v>
      </c>
      <c r="C1633" s="247" t="s">
        <v>2541</v>
      </c>
      <c r="D1633" s="246" t="s">
        <v>4843</v>
      </c>
      <c r="E1633" s="201" t="s">
        <v>1726</v>
      </c>
      <c r="F1633" s="248">
        <f t="shared" si="25"/>
        <v>1996</v>
      </c>
      <c r="G1633" s="248" t="s">
        <v>181</v>
      </c>
      <c r="H1633" s="248" t="s">
        <v>2465</v>
      </c>
    </row>
    <row r="1634" spans="1:8" ht="14.45" x14ac:dyDescent="0.3">
      <c r="A1634" s="246" t="s">
        <v>2465</v>
      </c>
      <c r="B1634" s="246">
        <v>1997</v>
      </c>
      <c r="C1634" s="247" t="s">
        <v>2526</v>
      </c>
      <c r="D1634" s="246" t="s">
        <v>4843</v>
      </c>
      <c r="E1634" s="201" t="s">
        <v>1726</v>
      </c>
      <c r="F1634" s="248">
        <f t="shared" si="25"/>
        <v>1997</v>
      </c>
      <c r="G1634" s="248" t="s">
        <v>181</v>
      </c>
      <c r="H1634" s="248" t="s">
        <v>2465</v>
      </c>
    </row>
    <row r="1635" spans="1:8" ht="14.45" x14ac:dyDescent="0.3">
      <c r="A1635" s="246" t="s">
        <v>2465</v>
      </c>
      <c r="B1635" s="246">
        <v>1997</v>
      </c>
      <c r="C1635" s="247" t="s">
        <v>2527</v>
      </c>
      <c r="D1635" s="246" t="s">
        <v>4843</v>
      </c>
      <c r="E1635" s="201" t="s">
        <v>1726</v>
      </c>
      <c r="F1635" s="248">
        <f t="shared" si="25"/>
        <v>1997</v>
      </c>
      <c r="G1635" s="248" t="s">
        <v>181</v>
      </c>
      <c r="H1635" s="248" t="s">
        <v>2465</v>
      </c>
    </row>
    <row r="1636" spans="1:8" ht="14.45" x14ac:dyDescent="0.3">
      <c r="A1636" s="246" t="s">
        <v>2465</v>
      </c>
      <c r="B1636" s="246">
        <v>1997</v>
      </c>
      <c r="C1636" s="247" t="s">
        <v>2528</v>
      </c>
      <c r="D1636" s="246" t="s">
        <v>4843</v>
      </c>
      <c r="E1636" s="201" t="s">
        <v>1726</v>
      </c>
      <c r="F1636" s="248">
        <f t="shared" si="25"/>
        <v>1997</v>
      </c>
      <c r="G1636" s="248" t="s">
        <v>181</v>
      </c>
      <c r="H1636" s="248" t="s">
        <v>2465</v>
      </c>
    </row>
    <row r="1637" spans="1:8" ht="14.45" x14ac:dyDescent="0.3">
      <c r="A1637" s="246" t="s">
        <v>2465</v>
      </c>
      <c r="B1637" s="246">
        <v>1997</v>
      </c>
      <c r="C1637" s="247" t="s">
        <v>2529</v>
      </c>
      <c r="D1637" s="246" t="s">
        <v>4843</v>
      </c>
      <c r="E1637" s="201" t="s">
        <v>1726</v>
      </c>
      <c r="F1637" s="248">
        <f t="shared" si="25"/>
        <v>1997</v>
      </c>
      <c r="G1637" s="248" t="s">
        <v>181</v>
      </c>
      <c r="H1637" s="248" t="s">
        <v>2465</v>
      </c>
    </row>
    <row r="1638" spans="1:8" ht="14.45" x14ac:dyDescent="0.3">
      <c r="A1638" s="246" t="s">
        <v>2465</v>
      </c>
      <c r="B1638" s="246">
        <v>1997</v>
      </c>
      <c r="C1638" s="247" t="s">
        <v>2530</v>
      </c>
      <c r="D1638" s="246" t="s">
        <v>4843</v>
      </c>
      <c r="E1638" s="201" t="s">
        <v>1726</v>
      </c>
      <c r="F1638" s="248">
        <f t="shared" si="25"/>
        <v>1997</v>
      </c>
      <c r="G1638" s="248" t="s">
        <v>181</v>
      </c>
      <c r="H1638" s="248" t="s">
        <v>2465</v>
      </c>
    </row>
    <row r="1639" spans="1:8" ht="14.45" x14ac:dyDescent="0.3">
      <c r="A1639" s="246" t="s">
        <v>2465</v>
      </c>
      <c r="B1639" s="246">
        <v>1997</v>
      </c>
      <c r="C1639" s="247" t="s">
        <v>2531</v>
      </c>
      <c r="D1639" s="246" t="s">
        <v>4843</v>
      </c>
      <c r="E1639" s="201" t="s">
        <v>1726</v>
      </c>
      <c r="F1639" s="248">
        <f t="shared" si="25"/>
        <v>1997</v>
      </c>
      <c r="G1639" s="248" t="s">
        <v>181</v>
      </c>
      <c r="H1639" s="248" t="s">
        <v>2465</v>
      </c>
    </row>
    <row r="1640" spans="1:8" ht="14.45" x14ac:dyDescent="0.3">
      <c r="A1640" s="246" t="s">
        <v>2465</v>
      </c>
      <c r="B1640" s="246">
        <v>1997</v>
      </c>
      <c r="C1640" s="247" t="s">
        <v>2532</v>
      </c>
      <c r="D1640" s="246" t="s">
        <v>4843</v>
      </c>
      <c r="E1640" s="201" t="s">
        <v>1726</v>
      </c>
      <c r="F1640" s="248">
        <f t="shared" si="25"/>
        <v>1997</v>
      </c>
      <c r="G1640" s="248" t="s">
        <v>181</v>
      </c>
      <c r="H1640" s="248" t="s">
        <v>2465</v>
      </c>
    </row>
    <row r="1641" spans="1:8" ht="14.45" x14ac:dyDescent="0.3">
      <c r="A1641" s="246" t="s">
        <v>2465</v>
      </c>
      <c r="B1641" s="246">
        <v>1997</v>
      </c>
      <c r="C1641" s="247" t="s">
        <v>2533</v>
      </c>
      <c r="D1641" s="246" t="s">
        <v>4843</v>
      </c>
      <c r="E1641" s="201" t="s">
        <v>1726</v>
      </c>
      <c r="F1641" s="248">
        <f t="shared" si="25"/>
        <v>1997</v>
      </c>
      <c r="G1641" s="248" t="s">
        <v>181</v>
      </c>
      <c r="H1641" s="248" t="s">
        <v>2465</v>
      </c>
    </row>
    <row r="1642" spans="1:8" ht="14.45" x14ac:dyDescent="0.3">
      <c r="A1642" s="246" t="s">
        <v>2465</v>
      </c>
      <c r="B1642" s="246">
        <v>1998</v>
      </c>
      <c r="C1642" s="247" t="s">
        <v>2519</v>
      </c>
      <c r="D1642" s="246" t="s">
        <v>4843</v>
      </c>
      <c r="E1642" s="201" t="s">
        <v>1726</v>
      </c>
      <c r="F1642" s="248">
        <f t="shared" si="25"/>
        <v>1998</v>
      </c>
      <c r="G1642" s="248" t="s">
        <v>181</v>
      </c>
      <c r="H1642" s="248" t="s">
        <v>2465</v>
      </c>
    </row>
    <row r="1643" spans="1:8" ht="14.45" x14ac:dyDescent="0.3">
      <c r="A1643" s="246" t="s">
        <v>2465</v>
      </c>
      <c r="B1643" s="246">
        <v>1998</v>
      </c>
      <c r="C1643" s="247" t="s">
        <v>2520</v>
      </c>
      <c r="D1643" s="246" t="s">
        <v>4843</v>
      </c>
      <c r="E1643" s="201" t="s">
        <v>1726</v>
      </c>
      <c r="F1643" s="248">
        <f t="shared" si="25"/>
        <v>1998</v>
      </c>
      <c r="G1643" s="248" t="s">
        <v>181</v>
      </c>
      <c r="H1643" s="248" t="s">
        <v>2465</v>
      </c>
    </row>
    <row r="1644" spans="1:8" ht="14.45" x14ac:dyDescent="0.3">
      <c r="A1644" s="246" t="s">
        <v>2465</v>
      </c>
      <c r="B1644" s="246">
        <v>1998</v>
      </c>
      <c r="C1644" s="247" t="s">
        <v>2521</v>
      </c>
      <c r="D1644" s="246" t="s">
        <v>4843</v>
      </c>
      <c r="E1644" s="201" t="s">
        <v>1726</v>
      </c>
      <c r="F1644" s="248">
        <f t="shared" si="25"/>
        <v>1998</v>
      </c>
      <c r="G1644" s="248" t="s">
        <v>181</v>
      </c>
      <c r="H1644" s="248" t="s">
        <v>2465</v>
      </c>
    </row>
    <row r="1645" spans="1:8" ht="14.45" x14ac:dyDescent="0.3">
      <c r="A1645" s="246" t="s">
        <v>2465</v>
      </c>
      <c r="B1645" s="246">
        <v>1998</v>
      </c>
      <c r="C1645" s="247" t="s">
        <v>2522</v>
      </c>
      <c r="D1645" s="246" t="s">
        <v>4843</v>
      </c>
      <c r="E1645" s="201" t="s">
        <v>1726</v>
      </c>
      <c r="F1645" s="248">
        <f t="shared" si="25"/>
        <v>1998</v>
      </c>
      <c r="G1645" s="248" t="s">
        <v>181</v>
      </c>
      <c r="H1645" s="248" t="s">
        <v>2465</v>
      </c>
    </row>
    <row r="1646" spans="1:8" ht="14.45" x14ac:dyDescent="0.3">
      <c r="A1646" s="246" t="s">
        <v>2465</v>
      </c>
      <c r="B1646" s="246">
        <v>1998</v>
      </c>
      <c r="C1646" s="247" t="s">
        <v>2523</v>
      </c>
      <c r="D1646" s="246" t="s">
        <v>4843</v>
      </c>
      <c r="E1646" s="201" t="s">
        <v>1726</v>
      </c>
      <c r="F1646" s="248">
        <f t="shared" si="25"/>
        <v>1998</v>
      </c>
      <c r="G1646" s="248" t="s">
        <v>181</v>
      </c>
      <c r="H1646" s="248" t="s">
        <v>2465</v>
      </c>
    </row>
    <row r="1647" spans="1:8" ht="14.45" x14ac:dyDescent="0.3">
      <c r="A1647" s="246" t="s">
        <v>2465</v>
      </c>
      <c r="B1647" s="246">
        <v>1998</v>
      </c>
      <c r="C1647" s="247" t="s">
        <v>2524</v>
      </c>
      <c r="D1647" s="246" t="s">
        <v>4843</v>
      </c>
      <c r="E1647" s="201" t="s">
        <v>1726</v>
      </c>
      <c r="F1647" s="248">
        <f t="shared" si="25"/>
        <v>1998</v>
      </c>
      <c r="G1647" s="248" t="s">
        <v>181</v>
      </c>
      <c r="H1647" s="248" t="s">
        <v>2465</v>
      </c>
    </row>
    <row r="1648" spans="1:8" ht="14.45" x14ac:dyDescent="0.3">
      <c r="A1648" s="246" t="s">
        <v>2465</v>
      </c>
      <c r="B1648" s="246">
        <v>1998</v>
      </c>
      <c r="C1648" s="247" t="s">
        <v>2525</v>
      </c>
      <c r="D1648" s="246" t="s">
        <v>4843</v>
      </c>
      <c r="E1648" s="201" t="s">
        <v>1726</v>
      </c>
      <c r="F1648" s="248">
        <f t="shared" si="25"/>
        <v>1998</v>
      </c>
      <c r="G1648" s="248" t="s">
        <v>181</v>
      </c>
      <c r="H1648" s="248" t="s">
        <v>2465</v>
      </c>
    </row>
    <row r="1649" spans="1:8" ht="14.45" x14ac:dyDescent="0.3">
      <c r="A1649" s="246" t="s">
        <v>2465</v>
      </c>
      <c r="B1649" s="246">
        <v>1999</v>
      </c>
      <c r="C1649" s="247" t="s">
        <v>2513</v>
      </c>
      <c r="D1649" s="246" t="s">
        <v>4843</v>
      </c>
      <c r="E1649" s="201" t="s">
        <v>1726</v>
      </c>
      <c r="F1649" s="248">
        <f t="shared" si="25"/>
        <v>1999</v>
      </c>
      <c r="G1649" s="248" t="s">
        <v>181</v>
      </c>
      <c r="H1649" s="248" t="s">
        <v>2465</v>
      </c>
    </row>
    <row r="1650" spans="1:8" ht="14.45" x14ac:dyDescent="0.3">
      <c r="A1650" s="246" t="s">
        <v>2465</v>
      </c>
      <c r="B1650" s="246">
        <v>1999</v>
      </c>
      <c r="C1650" s="247" t="s">
        <v>2514</v>
      </c>
      <c r="D1650" s="246" t="s">
        <v>4843</v>
      </c>
      <c r="E1650" s="201" t="s">
        <v>1726</v>
      </c>
      <c r="F1650" s="248">
        <f t="shared" si="25"/>
        <v>1999</v>
      </c>
      <c r="G1650" s="248" t="s">
        <v>181</v>
      </c>
      <c r="H1650" s="248" t="s">
        <v>2465</v>
      </c>
    </row>
    <row r="1651" spans="1:8" ht="14.45" x14ac:dyDescent="0.3">
      <c r="A1651" s="246" t="s">
        <v>2465</v>
      </c>
      <c r="B1651" s="246">
        <v>1999</v>
      </c>
      <c r="C1651" s="247" t="s">
        <v>2515</v>
      </c>
      <c r="D1651" s="246" t="s">
        <v>4843</v>
      </c>
      <c r="E1651" s="201" t="s">
        <v>1726</v>
      </c>
      <c r="F1651" s="248">
        <f t="shared" si="25"/>
        <v>1999</v>
      </c>
      <c r="G1651" s="248" t="s">
        <v>181</v>
      </c>
      <c r="H1651" s="248" t="s">
        <v>2465</v>
      </c>
    </row>
    <row r="1652" spans="1:8" ht="14.45" x14ac:dyDescent="0.3">
      <c r="A1652" s="246" t="s">
        <v>2465</v>
      </c>
      <c r="B1652" s="246">
        <v>1999</v>
      </c>
      <c r="C1652" s="247" t="s">
        <v>2516</v>
      </c>
      <c r="D1652" s="246" t="s">
        <v>4843</v>
      </c>
      <c r="E1652" s="201" t="s">
        <v>1726</v>
      </c>
      <c r="F1652" s="248">
        <f t="shared" si="25"/>
        <v>1999</v>
      </c>
      <c r="G1652" s="248" t="s">
        <v>181</v>
      </c>
      <c r="H1652" s="248" t="s">
        <v>2465</v>
      </c>
    </row>
    <row r="1653" spans="1:8" ht="14.45" x14ac:dyDescent="0.3">
      <c r="A1653" s="246" t="s">
        <v>2465</v>
      </c>
      <c r="B1653" s="246">
        <v>1999</v>
      </c>
      <c r="C1653" s="247" t="s">
        <v>2517</v>
      </c>
      <c r="D1653" s="246" t="s">
        <v>4843</v>
      </c>
      <c r="E1653" s="201" t="s">
        <v>1726</v>
      </c>
      <c r="F1653" s="248">
        <f t="shared" si="25"/>
        <v>1999</v>
      </c>
      <c r="G1653" s="248" t="s">
        <v>181</v>
      </c>
      <c r="H1653" s="248" t="s">
        <v>2465</v>
      </c>
    </row>
    <row r="1654" spans="1:8" ht="14.45" x14ac:dyDescent="0.3">
      <c r="A1654" s="246" t="s">
        <v>2465</v>
      </c>
      <c r="B1654" s="246">
        <v>1999</v>
      </c>
      <c r="C1654" s="247" t="s">
        <v>2518</v>
      </c>
      <c r="D1654" s="246" t="s">
        <v>4843</v>
      </c>
      <c r="E1654" s="201" t="s">
        <v>1726</v>
      </c>
      <c r="F1654" s="248">
        <f t="shared" si="25"/>
        <v>1999</v>
      </c>
      <c r="G1654" s="248" t="s">
        <v>181</v>
      </c>
      <c r="H1654" s="248" t="s">
        <v>2465</v>
      </c>
    </row>
    <row r="1655" spans="1:8" ht="14.45" x14ac:dyDescent="0.3">
      <c r="A1655" s="246" t="s">
        <v>2465</v>
      </c>
      <c r="B1655" s="246">
        <v>2000</v>
      </c>
      <c r="C1655" s="247" t="s">
        <v>2505</v>
      </c>
      <c r="D1655" s="246" t="s">
        <v>4843</v>
      </c>
      <c r="E1655" s="201" t="s">
        <v>1726</v>
      </c>
      <c r="F1655" s="248">
        <f t="shared" si="25"/>
        <v>2000</v>
      </c>
      <c r="G1655" s="248" t="s">
        <v>181</v>
      </c>
      <c r="H1655" s="248" t="s">
        <v>2465</v>
      </c>
    </row>
    <row r="1656" spans="1:8" ht="14.45" x14ac:dyDescent="0.3">
      <c r="A1656" s="246" t="s">
        <v>2465</v>
      </c>
      <c r="B1656" s="246">
        <v>2000</v>
      </c>
      <c r="C1656" s="247" t="s">
        <v>2506</v>
      </c>
      <c r="D1656" s="246" t="s">
        <v>4843</v>
      </c>
      <c r="E1656" s="201" t="s">
        <v>1726</v>
      </c>
      <c r="F1656" s="248">
        <f t="shared" si="25"/>
        <v>2000</v>
      </c>
      <c r="G1656" s="248" t="s">
        <v>181</v>
      </c>
      <c r="H1656" s="248" t="s">
        <v>2465</v>
      </c>
    </row>
    <row r="1657" spans="1:8" ht="14.45" x14ac:dyDescent="0.3">
      <c r="A1657" s="246" t="s">
        <v>2465</v>
      </c>
      <c r="B1657" s="246">
        <v>2000</v>
      </c>
      <c r="C1657" s="247" t="s">
        <v>2507</v>
      </c>
      <c r="D1657" s="246" t="s">
        <v>4843</v>
      </c>
      <c r="E1657" s="201" t="s">
        <v>1726</v>
      </c>
      <c r="F1657" s="248">
        <f t="shared" si="25"/>
        <v>2000</v>
      </c>
      <c r="G1657" s="248" t="s">
        <v>181</v>
      </c>
      <c r="H1657" s="248" t="s">
        <v>2465</v>
      </c>
    </row>
    <row r="1658" spans="1:8" ht="14.45" x14ac:dyDescent="0.3">
      <c r="A1658" s="246" t="s">
        <v>2465</v>
      </c>
      <c r="B1658" s="246">
        <v>2000</v>
      </c>
      <c r="C1658" s="247" t="s">
        <v>2508</v>
      </c>
      <c r="D1658" s="246" t="s">
        <v>4843</v>
      </c>
      <c r="E1658" s="201" t="s">
        <v>1726</v>
      </c>
      <c r="F1658" s="248">
        <f t="shared" si="25"/>
        <v>2000</v>
      </c>
      <c r="G1658" s="248" t="s">
        <v>181</v>
      </c>
      <c r="H1658" s="248" t="s">
        <v>2465</v>
      </c>
    </row>
    <row r="1659" spans="1:8" ht="14.45" x14ac:dyDescent="0.3">
      <c r="A1659" s="246" t="s">
        <v>2465</v>
      </c>
      <c r="B1659" s="246">
        <v>2000</v>
      </c>
      <c r="C1659" s="247" t="s">
        <v>2509</v>
      </c>
      <c r="D1659" s="246" t="s">
        <v>4843</v>
      </c>
      <c r="E1659" s="201" t="s">
        <v>1726</v>
      </c>
      <c r="F1659" s="248">
        <f t="shared" si="25"/>
        <v>2000</v>
      </c>
      <c r="G1659" s="248" t="s">
        <v>181</v>
      </c>
      <c r="H1659" s="248" t="s">
        <v>2465</v>
      </c>
    </row>
    <row r="1660" spans="1:8" ht="14.45" x14ac:dyDescent="0.3">
      <c r="A1660" s="246" t="s">
        <v>2465</v>
      </c>
      <c r="B1660" s="246">
        <v>2000</v>
      </c>
      <c r="C1660" s="247" t="s">
        <v>2510</v>
      </c>
      <c r="D1660" s="246" t="s">
        <v>4843</v>
      </c>
      <c r="E1660" s="201" t="s">
        <v>1726</v>
      </c>
      <c r="F1660" s="248">
        <f t="shared" si="25"/>
        <v>2000</v>
      </c>
      <c r="G1660" s="248" t="s">
        <v>181</v>
      </c>
      <c r="H1660" s="248" t="s">
        <v>2465</v>
      </c>
    </row>
    <row r="1661" spans="1:8" ht="14.45" x14ac:dyDescent="0.3">
      <c r="A1661" s="246" t="s">
        <v>2465</v>
      </c>
      <c r="B1661" s="246">
        <v>2000</v>
      </c>
      <c r="C1661" s="247" t="s">
        <v>2511</v>
      </c>
      <c r="D1661" s="246" t="s">
        <v>4843</v>
      </c>
      <c r="E1661" s="201" t="s">
        <v>1726</v>
      </c>
      <c r="F1661" s="248">
        <f t="shared" si="25"/>
        <v>2000</v>
      </c>
      <c r="G1661" s="248" t="s">
        <v>181</v>
      </c>
      <c r="H1661" s="248" t="s">
        <v>2465</v>
      </c>
    </row>
    <row r="1662" spans="1:8" ht="14.45" x14ac:dyDescent="0.3">
      <c r="A1662" s="246" t="s">
        <v>2465</v>
      </c>
      <c r="B1662" s="246">
        <v>2000</v>
      </c>
      <c r="C1662" s="247" t="s">
        <v>2512</v>
      </c>
      <c r="D1662" s="246" t="s">
        <v>4843</v>
      </c>
      <c r="E1662" s="201" t="s">
        <v>1726</v>
      </c>
      <c r="F1662" s="248">
        <f t="shared" si="25"/>
        <v>2000</v>
      </c>
      <c r="G1662" s="248" t="s">
        <v>181</v>
      </c>
      <c r="H1662" s="248" t="s">
        <v>2465</v>
      </c>
    </row>
    <row r="1663" spans="1:8" ht="14.45" x14ac:dyDescent="0.3">
      <c r="A1663" s="246" t="s">
        <v>2465</v>
      </c>
      <c r="B1663" s="246">
        <v>2001</v>
      </c>
      <c r="C1663" s="247" t="s">
        <v>2497</v>
      </c>
      <c r="D1663" s="246" t="s">
        <v>4843</v>
      </c>
      <c r="E1663" s="201" t="s">
        <v>1726</v>
      </c>
      <c r="F1663" s="248">
        <f t="shared" si="25"/>
        <v>2001</v>
      </c>
      <c r="G1663" s="248" t="s">
        <v>181</v>
      </c>
      <c r="H1663" s="248" t="s">
        <v>2465</v>
      </c>
    </row>
    <row r="1664" spans="1:8" ht="14.45" x14ac:dyDescent="0.3">
      <c r="A1664" s="246" t="s">
        <v>2465</v>
      </c>
      <c r="B1664" s="246">
        <v>2001</v>
      </c>
      <c r="C1664" s="247" t="s">
        <v>2498</v>
      </c>
      <c r="D1664" s="246" t="s">
        <v>4843</v>
      </c>
      <c r="E1664" s="201" t="s">
        <v>1726</v>
      </c>
      <c r="F1664" s="248">
        <f t="shared" si="25"/>
        <v>2001</v>
      </c>
      <c r="G1664" s="248" t="s">
        <v>181</v>
      </c>
      <c r="H1664" s="248" t="s">
        <v>2465</v>
      </c>
    </row>
    <row r="1665" spans="1:8" ht="14.45" x14ac:dyDescent="0.3">
      <c r="A1665" s="246" t="s">
        <v>2465</v>
      </c>
      <c r="B1665" s="246">
        <v>2001</v>
      </c>
      <c r="C1665" s="247" t="s">
        <v>2499</v>
      </c>
      <c r="D1665" s="246" t="s">
        <v>4843</v>
      </c>
      <c r="E1665" s="201" t="s">
        <v>1726</v>
      </c>
      <c r="F1665" s="248">
        <f t="shared" si="25"/>
        <v>2001</v>
      </c>
      <c r="G1665" s="248" t="s">
        <v>181</v>
      </c>
      <c r="H1665" s="248" t="s">
        <v>2465</v>
      </c>
    </row>
    <row r="1666" spans="1:8" ht="14.45" x14ac:dyDescent="0.3">
      <c r="A1666" s="246" t="s">
        <v>2465</v>
      </c>
      <c r="B1666" s="246">
        <v>2001</v>
      </c>
      <c r="C1666" s="247" t="s">
        <v>2500</v>
      </c>
      <c r="D1666" s="246" t="s">
        <v>4843</v>
      </c>
      <c r="E1666" s="201" t="s">
        <v>1726</v>
      </c>
      <c r="F1666" s="248">
        <f t="shared" si="25"/>
        <v>2001</v>
      </c>
      <c r="G1666" s="248" t="s">
        <v>181</v>
      </c>
      <c r="H1666" s="248" t="s">
        <v>2465</v>
      </c>
    </row>
    <row r="1667" spans="1:8" ht="14.45" x14ac:dyDescent="0.3">
      <c r="A1667" s="246" t="s">
        <v>2465</v>
      </c>
      <c r="B1667" s="246">
        <v>2001</v>
      </c>
      <c r="C1667" s="247" t="s">
        <v>2501</v>
      </c>
      <c r="D1667" s="246" t="s">
        <v>4843</v>
      </c>
      <c r="E1667" s="201" t="s">
        <v>1726</v>
      </c>
      <c r="F1667" s="248">
        <f t="shared" si="25"/>
        <v>2001</v>
      </c>
      <c r="G1667" s="248" t="s">
        <v>181</v>
      </c>
      <c r="H1667" s="248" t="s">
        <v>2465</v>
      </c>
    </row>
    <row r="1668" spans="1:8" ht="14.45" x14ac:dyDescent="0.3">
      <c r="A1668" s="246" t="s">
        <v>2465</v>
      </c>
      <c r="B1668" s="246">
        <v>2001</v>
      </c>
      <c r="C1668" s="247" t="s">
        <v>2502</v>
      </c>
      <c r="D1668" s="246" t="s">
        <v>4843</v>
      </c>
      <c r="E1668" s="201" t="s">
        <v>1726</v>
      </c>
      <c r="F1668" s="248">
        <f t="shared" si="25"/>
        <v>2001</v>
      </c>
      <c r="G1668" s="248" t="s">
        <v>181</v>
      </c>
      <c r="H1668" s="248" t="s">
        <v>2465</v>
      </c>
    </row>
    <row r="1669" spans="1:8" ht="14.45" x14ac:dyDescent="0.3">
      <c r="A1669" s="246" t="s">
        <v>2465</v>
      </c>
      <c r="B1669" s="246">
        <v>2001</v>
      </c>
      <c r="C1669" s="247" t="s">
        <v>2503</v>
      </c>
      <c r="D1669" s="246" t="s">
        <v>4843</v>
      </c>
      <c r="E1669" s="201" t="s">
        <v>1726</v>
      </c>
      <c r="F1669" s="248">
        <f t="shared" si="25"/>
        <v>2001</v>
      </c>
      <c r="G1669" s="248" t="s">
        <v>181</v>
      </c>
      <c r="H1669" s="248" t="s">
        <v>2465</v>
      </c>
    </row>
    <row r="1670" spans="1:8" ht="14.45" x14ac:dyDescent="0.3">
      <c r="A1670" s="246" t="s">
        <v>2465</v>
      </c>
      <c r="B1670" s="246">
        <v>2001</v>
      </c>
      <c r="C1670" s="247" t="s">
        <v>2504</v>
      </c>
      <c r="D1670" s="246" t="s">
        <v>4843</v>
      </c>
      <c r="E1670" s="201" t="s">
        <v>1726</v>
      </c>
      <c r="F1670" s="248">
        <f t="shared" si="25"/>
        <v>2001</v>
      </c>
      <c r="G1670" s="248" t="s">
        <v>181</v>
      </c>
      <c r="H1670" s="248" t="s">
        <v>2465</v>
      </c>
    </row>
    <row r="1671" spans="1:8" ht="14.45" x14ac:dyDescent="0.3">
      <c r="A1671" s="246" t="s">
        <v>2465</v>
      </c>
      <c r="B1671" s="246">
        <v>2002</v>
      </c>
      <c r="C1671" s="247" t="s">
        <v>2489</v>
      </c>
      <c r="D1671" s="246" t="s">
        <v>4843</v>
      </c>
      <c r="E1671" s="201" t="s">
        <v>1726</v>
      </c>
      <c r="F1671" s="248">
        <f t="shared" si="25"/>
        <v>2002</v>
      </c>
      <c r="G1671" s="248" t="s">
        <v>181</v>
      </c>
      <c r="H1671" s="248" t="s">
        <v>2465</v>
      </c>
    </row>
    <row r="1672" spans="1:8" ht="14.45" x14ac:dyDescent="0.3">
      <c r="A1672" s="246" t="s">
        <v>2465</v>
      </c>
      <c r="B1672" s="246">
        <v>2002</v>
      </c>
      <c r="C1672" s="247" t="s">
        <v>2490</v>
      </c>
      <c r="D1672" s="246" t="s">
        <v>4843</v>
      </c>
      <c r="E1672" s="201" t="s">
        <v>1726</v>
      </c>
      <c r="F1672" s="248">
        <f t="shared" si="25"/>
        <v>2002</v>
      </c>
      <c r="G1672" s="248" t="s">
        <v>181</v>
      </c>
      <c r="H1672" s="248" t="s">
        <v>2465</v>
      </c>
    </row>
    <row r="1673" spans="1:8" ht="14.45" x14ac:dyDescent="0.3">
      <c r="A1673" s="246" t="s">
        <v>2465</v>
      </c>
      <c r="B1673" s="246">
        <v>2002</v>
      </c>
      <c r="C1673" s="247" t="s">
        <v>2491</v>
      </c>
      <c r="D1673" s="246" t="s">
        <v>4843</v>
      </c>
      <c r="E1673" s="201" t="s">
        <v>1726</v>
      </c>
      <c r="F1673" s="248">
        <f t="shared" si="25"/>
        <v>2002</v>
      </c>
      <c r="G1673" s="248" t="s">
        <v>181</v>
      </c>
      <c r="H1673" s="248" t="s">
        <v>2465</v>
      </c>
    </row>
    <row r="1674" spans="1:8" ht="14.45" x14ac:dyDescent="0.3">
      <c r="A1674" s="246" t="s">
        <v>2465</v>
      </c>
      <c r="B1674" s="246">
        <v>2002</v>
      </c>
      <c r="C1674" s="247" t="s">
        <v>2492</v>
      </c>
      <c r="D1674" s="246" t="s">
        <v>4843</v>
      </c>
      <c r="E1674" s="201" t="s">
        <v>1726</v>
      </c>
      <c r="F1674" s="248">
        <f t="shared" si="25"/>
        <v>2002</v>
      </c>
      <c r="G1674" s="248" t="s">
        <v>181</v>
      </c>
      <c r="H1674" s="248" t="s">
        <v>2465</v>
      </c>
    </row>
    <row r="1675" spans="1:8" ht="14.45" x14ac:dyDescent="0.3">
      <c r="A1675" s="246" t="s">
        <v>2465</v>
      </c>
      <c r="B1675" s="246">
        <v>2002</v>
      </c>
      <c r="C1675" s="247" t="s">
        <v>2493</v>
      </c>
      <c r="D1675" s="246" t="s">
        <v>4843</v>
      </c>
      <c r="E1675" s="201" t="s">
        <v>1726</v>
      </c>
      <c r="F1675" s="248">
        <f t="shared" si="25"/>
        <v>2002</v>
      </c>
      <c r="G1675" s="248" t="s">
        <v>181</v>
      </c>
      <c r="H1675" s="248" t="s">
        <v>2465</v>
      </c>
    </row>
    <row r="1676" spans="1:8" ht="14.45" x14ac:dyDescent="0.3">
      <c r="A1676" s="246" t="s">
        <v>2465</v>
      </c>
      <c r="B1676" s="246">
        <v>2002</v>
      </c>
      <c r="C1676" s="247" t="s">
        <v>2494</v>
      </c>
      <c r="D1676" s="246" t="s">
        <v>4843</v>
      </c>
      <c r="E1676" s="201" t="s">
        <v>1726</v>
      </c>
      <c r="F1676" s="248">
        <f t="shared" ref="F1676:F1739" si="26">+B1676</f>
        <v>2002</v>
      </c>
      <c r="G1676" s="248" t="s">
        <v>181</v>
      </c>
      <c r="H1676" s="248" t="s">
        <v>2465</v>
      </c>
    </row>
    <row r="1677" spans="1:8" ht="14.45" x14ac:dyDescent="0.3">
      <c r="A1677" s="246" t="s">
        <v>2465</v>
      </c>
      <c r="B1677" s="246">
        <v>2002</v>
      </c>
      <c r="C1677" s="247" t="s">
        <v>2495</v>
      </c>
      <c r="D1677" s="246" t="s">
        <v>4843</v>
      </c>
      <c r="E1677" s="201" t="s">
        <v>1726</v>
      </c>
      <c r="F1677" s="248">
        <f t="shared" si="26"/>
        <v>2002</v>
      </c>
      <c r="G1677" s="248" t="s">
        <v>181</v>
      </c>
      <c r="H1677" s="248" t="s">
        <v>2465</v>
      </c>
    </row>
    <row r="1678" spans="1:8" ht="14.45" x14ac:dyDescent="0.3">
      <c r="A1678" s="246" t="s">
        <v>2465</v>
      </c>
      <c r="B1678" s="246">
        <v>2002</v>
      </c>
      <c r="C1678" s="247" t="s">
        <v>2496</v>
      </c>
      <c r="D1678" s="246" t="s">
        <v>4843</v>
      </c>
      <c r="E1678" s="201" t="s">
        <v>1726</v>
      </c>
      <c r="F1678" s="248">
        <f t="shared" si="26"/>
        <v>2002</v>
      </c>
      <c r="G1678" s="248" t="s">
        <v>181</v>
      </c>
      <c r="H1678" s="248" t="s">
        <v>2465</v>
      </c>
    </row>
    <row r="1679" spans="1:8" ht="14.45" x14ac:dyDescent="0.3">
      <c r="A1679" s="246" t="s">
        <v>2465</v>
      </c>
      <c r="B1679" s="246">
        <v>2003</v>
      </c>
      <c r="C1679" s="247" t="s">
        <v>2482</v>
      </c>
      <c r="D1679" s="246" t="s">
        <v>4843</v>
      </c>
      <c r="E1679" s="201" t="s">
        <v>1726</v>
      </c>
      <c r="F1679" s="248">
        <f t="shared" si="26"/>
        <v>2003</v>
      </c>
      <c r="G1679" s="248" t="s">
        <v>181</v>
      </c>
      <c r="H1679" s="248" t="s">
        <v>2465</v>
      </c>
    </row>
    <row r="1680" spans="1:8" ht="14.45" x14ac:dyDescent="0.3">
      <c r="A1680" s="246" t="s">
        <v>2465</v>
      </c>
      <c r="B1680" s="246">
        <v>2003</v>
      </c>
      <c r="C1680" s="247" t="s">
        <v>2483</v>
      </c>
      <c r="D1680" s="246" t="s">
        <v>4843</v>
      </c>
      <c r="E1680" s="201" t="s">
        <v>1726</v>
      </c>
      <c r="F1680" s="248">
        <f t="shared" si="26"/>
        <v>2003</v>
      </c>
      <c r="G1680" s="248" t="s">
        <v>181</v>
      </c>
      <c r="H1680" s="248" t="s">
        <v>2465</v>
      </c>
    </row>
    <row r="1681" spans="1:8" ht="14.45" x14ac:dyDescent="0.3">
      <c r="A1681" s="246" t="s">
        <v>2465</v>
      </c>
      <c r="B1681" s="246">
        <v>2003</v>
      </c>
      <c r="C1681" s="247" t="s">
        <v>2484</v>
      </c>
      <c r="D1681" s="246" t="s">
        <v>4843</v>
      </c>
      <c r="E1681" s="201" t="s">
        <v>1726</v>
      </c>
      <c r="F1681" s="248">
        <f t="shared" si="26"/>
        <v>2003</v>
      </c>
      <c r="G1681" s="248" t="s">
        <v>181</v>
      </c>
      <c r="H1681" s="248" t="s">
        <v>2465</v>
      </c>
    </row>
    <row r="1682" spans="1:8" ht="14.45" x14ac:dyDescent="0.3">
      <c r="A1682" s="246" t="s">
        <v>2465</v>
      </c>
      <c r="B1682" s="246">
        <v>2003</v>
      </c>
      <c r="C1682" s="247" t="s">
        <v>2485</v>
      </c>
      <c r="D1682" s="246" t="s">
        <v>4843</v>
      </c>
      <c r="E1682" s="201" t="s">
        <v>1726</v>
      </c>
      <c r="F1682" s="248">
        <f t="shared" si="26"/>
        <v>2003</v>
      </c>
      <c r="G1682" s="248" t="s">
        <v>181</v>
      </c>
      <c r="H1682" s="248" t="s">
        <v>2465</v>
      </c>
    </row>
    <row r="1683" spans="1:8" ht="14.45" x14ac:dyDescent="0.3">
      <c r="A1683" s="246" t="s">
        <v>2465</v>
      </c>
      <c r="B1683" s="246">
        <v>2003</v>
      </c>
      <c r="C1683" s="247" t="s">
        <v>2486</v>
      </c>
      <c r="D1683" s="246" t="s">
        <v>4843</v>
      </c>
      <c r="E1683" s="201" t="s">
        <v>1726</v>
      </c>
      <c r="F1683" s="248">
        <f t="shared" si="26"/>
        <v>2003</v>
      </c>
      <c r="G1683" s="248" t="s">
        <v>181</v>
      </c>
      <c r="H1683" s="248" t="s">
        <v>2465</v>
      </c>
    </row>
    <row r="1684" spans="1:8" ht="14.45" x14ac:dyDescent="0.3">
      <c r="A1684" s="246" t="s">
        <v>2465</v>
      </c>
      <c r="B1684" s="246">
        <v>2003</v>
      </c>
      <c r="C1684" s="247" t="s">
        <v>2487</v>
      </c>
      <c r="D1684" s="246" t="s">
        <v>4843</v>
      </c>
      <c r="E1684" s="201" t="s">
        <v>1726</v>
      </c>
      <c r="F1684" s="248">
        <f t="shared" si="26"/>
        <v>2003</v>
      </c>
      <c r="G1684" s="248" t="s">
        <v>181</v>
      </c>
      <c r="H1684" s="248" t="s">
        <v>2465</v>
      </c>
    </row>
    <row r="1685" spans="1:8" ht="14.45" x14ac:dyDescent="0.3">
      <c r="A1685" s="246" t="s">
        <v>2465</v>
      </c>
      <c r="B1685" s="246">
        <v>2003</v>
      </c>
      <c r="C1685" s="247" t="s">
        <v>2488</v>
      </c>
      <c r="D1685" s="246" t="s">
        <v>4843</v>
      </c>
      <c r="E1685" s="201" t="s">
        <v>1726</v>
      </c>
      <c r="F1685" s="248">
        <f t="shared" si="26"/>
        <v>2003</v>
      </c>
      <c r="G1685" s="248" t="s">
        <v>181</v>
      </c>
      <c r="H1685" s="248" t="s">
        <v>2465</v>
      </c>
    </row>
    <row r="1686" spans="1:8" ht="14.45" x14ac:dyDescent="0.3">
      <c r="A1686" s="246" t="s">
        <v>2465</v>
      </c>
      <c r="B1686" s="246">
        <v>2004</v>
      </c>
      <c r="C1686" s="247" t="s">
        <v>2475</v>
      </c>
      <c r="D1686" s="246" t="s">
        <v>4843</v>
      </c>
      <c r="E1686" s="201" t="s">
        <v>1726</v>
      </c>
      <c r="F1686" s="248">
        <f t="shared" si="26"/>
        <v>2004</v>
      </c>
      <c r="G1686" s="248" t="s">
        <v>181</v>
      </c>
      <c r="H1686" s="248" t="s">
        <v>2465</v>
      </c>
    </row>
    <row r="1687" spans="1:8" ht="14.45" x14ac:dyDescent="0.3">
      <c r="A1687" s="246" t="s">
        <v>2465</v>
      </c>
      <c r="B1687" s="246">
        <v>2004</v>
      </c>
      <c r="C1687" s="247" t="s">
        <v>2476</v>
      </c>
      <c r="D1687" s="246" t="s">
        <v>4843</v>
      </c>
      <c r="E1687" s="201" t="s">
        <v>1726</v>
      </c>
      <c r="F1687" s="248">
        <f t="shared" si="26"/>
        <v>2004</v>
      </c>
      <c r="G1687" s="248" t="s">
        <v>181</v>
      </c>
      <c r="H1687" s="248" t="s">
        <v>2465</v>
      </c>
    </row>
    <row r="1688" spans="1:8" ht="14.45" x14ac:dyDescent="0.3">
      <c r="A1688" s="246" t="s">
        <v>2465</v>
      </c>
      <c r="B1688" s="246">
        <v>2004</v>
      </c>
      <c r="C1688" s="247" t="s">
        <v>2477</v>
      </c>
      <c r="D1688" s="246" t="s">
        <v>4843</v>
      </c>
      <c r="E1688" s="201" t="s">
        <v>1726</v>
      </c>
      <c r="F1688" s="248">
        <f t="shared" si="26"/>
        <v>2004</v>
      </c>
      <c r="G1688" s="248" t="s">
        <v>181</v>
      </c>
      <c r="H1688" s="248" t="s">
        <v>2465</v>
      </c>
    </row>
    <row r="1689" spans="1:8" ht="14.45" x14ac:dyDescent="0.3">
      <c r="A1689" s="246" t="s">
        <v>2465</v>
      </c>
      <c r="B1689" s="246">
        <v>2004</v>
      </c>
      <c r="C1689" s="247" t="s">
        <v>2478</v>
      </c>
      <c r="D1689" s="246" t="s">
        <v>4843</v>
      </c>
      <c r="E1689" s="201" t="s">
        <v>1726</v>
      </c>
      <c r="F1689" s="248">
        <f t="shared" si="26"/>
        <v>2004</v>
      </c>
      <c r="G1689" s="248" t="s">
        <v>181</v>
      </c>
      <c r="H1689" s="248" t="s">
        <v>2465</v>
      </c>
    </row>
    <row r="1690" spans="1:8" ht="14.45" x14ac:dyDescent="0.3">
      <c r="A1690" s="246" t="s">
        <v>2465</v>
      </c>
      <c r="B1690" s="246">
        <v>2004</v>
      </c>
      <c r="C1690" s="247" t="s">
        <v>2479</v>
      </c>
      <c r="D1690" s="246" t="s">
        <v>4843</v>
      </c>
      <c r="E1690" s="201" t="s">
        <v>1726</v>
      </c>
      <c r="F1690" s="248">
        <f t="shared" si="26"/>
        <v>2004</v>
      </c>
      <c r="G1690" s="248" t="s">
        <v>181</v>
      </c>
      <c r="H1690" s="248" t="s">
        <v>2465</v>
      </c>
    </row>
    <row r="1691" spans="1:8" ht="14.45" x14ac:dyDescent="0.3">
      <c r="A1691" s="246" t="s">
        <v>2465</v>
      </c>
      <c r="B1691" s="246">
        <v>2004</v>
      </c>
      <c r="C1691" s="247" t="s">
        <v>2480</v>
      </c>
      <c r="D1691" s="246" t="s">
        <v>4843</v>
      </c>
      <c r="E1691" s="201" t="s">
        <v>1726</v>
      </c>
      <c r="F1691" s="248">
        <f t="shared" si="26"/>
        <v>2004</v>
      </c>
      <c r="G1691" s="248" t="s">
        <v>181</v>
      </c>
      <c r="H1691" s="248" t="s">
        <v>2465</v>
      </c>
    </row>
    <row r="1692" spans="1:8" ht="14.45" x14ac:dyDescent="0.3">
      <c r="A1692" s="246" t="s">
        <v>2465</v>
      </c>
      <c r="B1692" s="246">
        <v>2004</v>
      </c>
      <c r="C1692" s="247" t="s">
        <v>2481</v>
      </c>
      <c r="D1692" s="246" t="s">
        <v>4843</v>
      </c>
      <c r="E1692" s="201" t="s">
        <v>1726</v>
      </c>
      <c r="F1692" s="248">
        <f t="shared" si="26"/>
        <v>2004</v>
      </c>
      <c r="G1692" s="248" t="s">
        <v>181</v>
      </c>
      <c r="H1692" s="248" t="s">
        <v>2465</v>
      </c>
    </row>
    <row r="1693" spans="1:8" ht="14.45" x14ac:dyDescent="0.3">
      <c r="A1693" s="246" t="s">
        <v>2465</v>
      </c>
      <c r="B1693" s="246">
        <v>2005</v>
      </c>
      <c r="C1693" s="247" t="s">
        <v>2466</v>
      </c>
      <c r="D1693" s="246" t="s">
        <v>4843</v>
      </c>
      <c r="E1693" s="201" t="s">
        <v>1726</v>
      </c>
      <c r="F1693" s="248">
        <f t="shared" si="26"/>
        <v>2005</v>
      </c>
      <c r="G1693" s="248" t="s">
        <v>181</v>
      </c>
      <c r="H1693" s="248" t="s">
        <v>2465</v>
      </c>
    </row>
    <row r="1694" spans="1:8" ht="14.45" x14ac:dyDescent="0.3">
      <c r="A1694" s="246" t="s">
        <v>2465</v>
      </c>
      <c r="B1694" s="246">
        <v>2005</v>
      </c>
      <c r="C1694" s="247" t="s">
        <v>2467</v>
      </c>
      <c r="D1694" s="246" t="s">
        <v>4843</v>
      </c>
      <c r="E1694" s="201" t="s">
        <v>1726</v>
      </c>
      <c r="F1694" s="248">
        <f t="shared" si="26"/>
        <v>2005</v>
      </c>
      <c r="G1694" s="248" t="s">
        <v>181</v>
      </c>
      <c r="H1694" s="248" t="s">
        <v>2465</v>
      </c>
    </row>
    <row r="1695" spans="1:8" ht="14.45" x14ac:dyDescent="0.3">
      <c r="A1695" s="246" t="s">
        <v>2465</v>
      </c>
      <c r="B1695" s="246">
        <v>2005</v>
      </c>
      <c r="C1695" s="247" t="s">
        <v>2468</v>
      </c>
      <c r="D1695" s="246" t="s">
        <v>4843</v>
      </c>
      <c r="E1695" s="201" t="s">
        <v>1726</v>
      </c>
      <c r="F1695" s="248">
        <f t="shared" si="26"/>
        <v>2005</v>
      </c>
      <c r="G1695" s="248" t="s">
        <v>181</v>
      </c>
      <c r="H1695" s="248" t="s">
        <v>2465</v>
      </c>
    </row>
    <row r="1696" spans="1:8" ht="14.45" x14ac:dyDescent="0.3">
      <c r="A1696" s="246" t="s">
        <v>2465</v>
      </c>
      <c r="B1696" s="246">
        <v>2005</v>
      </c>
      <c r="C1696" s="247" t="s">
        <v>2470</v>
      </c>
      <c r="D1696" s="246" t="s">
        <v>4843</v>
      </c>
      <c r="E1696" s="201" t="s">
        <v>1726</v>
      </c>
      <c r="F1696" s="248">
        <f t="shared" si="26"/>
        <v>2005</v>
      </c>
      <c r="G1696" s="248" t="s">
        <v>181</v>
      </c>
      <c r="H1696" s="248" t="s">
        <v>2465</v>
      </c>
    </row>
    <row r="1697" spans="1:8" ht="14.45" x14ac:dyDescent="0.3">
      <c r="A1697" s="246" t="s">
        <v>2465</v>
      </c>
      <c r="B1697" s="246">
        <v>2005</v>
      </c>
      <c r="C1697" s="247" t="s">
        <v>2471</v>
      </c>
      <c r="D1697" s="246" t="s">
        <v>4843</v>
      </c>
      <c r="E1697" s="201" t="s">
        <v>1726</v>
      </c>
      <c r="F1697" s="248">
        <f t="shared" si="26"/>
        <v>2005</v>
      </c>
      <c r="G1697" s="248" t="s">
        <v>181</v>
      </c>
      <c r="H1697" s="248" t="s">
        <v>2465</v>
      </c>
    </row>
    <row r="1698" spans="1:8" ht="14.45" x14ac:dyDescent="0.3">
      <c r="A1698" s="246" t="s">
        <v>2465</v>
      </c>
      <c r="B1698" s="246">
        <v>2005</v>
      </c>
      <c r="C1698" s="247" t="s">
        <v>2472</v>
      </c>
      <c r="D1698" s="246" t="s">
        <v>4843</v>
      </c>
      <c r="E1698" s="201" t="s">
        <v>1726</v>
      </c>
      <c r="F1698" s="248">
        <f t="shared" si="26"/>
        <v>2005</v>
      </c>
      <c r="G1698" s="248" t="s">
        <v>181</v>
      </c>
      <c r="H1698" s="248" t="s">
        <v>2465</v>
      </c>
    </row>
    <row r="1699" spans="1:8" ht="14.45" x14ac:dyDescent="0.3">
      <c r="A1699" s="246" t="s">
        <v>2465</v>
      </c>
      <c r="B1699" s="246">
        <v>2005</v>
      </c>
      <c r="C1699" s="247" t="s">
        <v>2473</v>
      </c>
      <c r="D1699" s="246" t="s">
        <v>4843</v>
      </c>
      <c r="E1699" s="201" t="s">
        <v>1726</v>
      </c>
      <c r="F1699" s="248">
        <f t="shared" si="26"/>
        <v>2005</v>
      </c>
      <c r="G1699" s="248" t="s">
        <v>181</v>
      </c>
      <c r="H1699" s="248" t="s">
        <v>2465</v>
      </c>
    </row>
    <row r="1700" spans="1:8" ht="14.45" x14ac:dyDescent="0.3">
      <c r="A1700" s="246" t="s">
        <v>2465</v>
      </c>
      <c r="B1700" s="246">
        <v>2005</v>
      </c>
      <c r="C1700" s="247" t="s">
        <v>2474</v>
      </c>
      <c r="D1700" s="246" t="s">
        <v>4843</v>
      </c>
      <c r="E1700" s="201" t="s">
        <v>1726</v>
      </c>
      <c r="F1700" s="248">
        <f t="shared" si="26"/>
        <v>2005</v>
      </c>
      <c r="G1700" s="248" t="s">
        <v>181</v>
      </c>
      <c r="H1700" s="248" t="s">
        <v>2465</v>
      </c>
    </row>
    <row r="1701" spans="1:8" ht="14.45" x14ac:dyDescent="0.3">
      <c r="A1701" s="246" t="s">
        <v>2465</v>
      </c>
      <c r="B1701" s="246">
        <v>2006</v>
      </c>
      <c r="C1701" s="247" t="s">
        <v>3098</v>
      </c>
      <c r="D1701" s="246" t="s">
        <v>4843</v>
      </c>
      <c r="E1701" s="201" t="s">
        <v>1726</v>
      </c>
      <c r="F1701" s="248">
        <f t="shared" si="26"/>
        <v>2006</v>
      </c>
      <c r="G1701" s="248" t="s">
        <v>181</v>
      </c>
      <c r="H1701" s="248" t="s">
        <v>2465</v>
      </c>
    </row>
    <row r="1702" spans="1:8" ht="14.45" x14ac:dyDescent="0.3">
      <c r="A1702" s="246" t="s">
        <v>2465</v>
      </c>
      <c r="B1702" s="246">
        <v>2006</v>
      </c>
      <c r="C1702" s="247" t="s">
        <v>3099</v>
      </c>
      <c r="D1702" s="246" t="s">
        <v>4843</v>
      </c>
      <c r="E1702" s="201" t="s">
        <v>1726</v>
      </c>
      <c r="F1702" s="248">
        <f t="shared" si="26"/>
        <v>2006</v>
      </c>
      <c r="G1702" s="248" t="s">
        <v>181</v>
      </c>
      <c r="H1702" s="248" t="s">
        <v>2465</v>
      </c>
    </row>
    <row r="1703" spans="1:8" ht="14.45" x14ac:dyDescent="0.3">
      <c r="A1703" s="246" t="s">
        <v>2465</v>
      </c>
      <c r="B1703" s="246">
        <v>2006</v>
      </c>
      <c r="C1703" s="247" t="s">
        <v>3100</v>
      </c>
      <c r="D1703" s="246" t="s">
        <v>4843</v>
      </c>
      <c r="E1703" s="201" t="s">
        <v>1726</v>
      </c>
      <c r="F1703" s="248">
        <f t="shared" si="26"/>
        <v>2006</v>
      </c>
      <c r="G1703" s="248" t="s">
        <v>181</v>
      </c>
      <c r="H1703" s="248" t="s">
        <v>2465</v>
      </c>
    </row>
    <row r="1704" spans="1:8" ht="14.45" x14ac:dyDescent="0.3">
      <c r="A1704" s="246" t="s">
        <v>2465</v>
      </c>
      <c r="B1704" s="246">
        <v>2006</v>
      </c>
      <c r="C1704" s="247" t="s">
        <v>3101</v>
      </c>
      <c r="D1704" s="246" t="s">
        <v>4843</v>
      </c>
      <c r="E1704" s="201" t="s">
        <v>1726</v>
      </c>
      <c r="F1704" s="248">
        <f t="shared" si="26"/>
        <v>2006</v>
      </c>
      <c r="G1704" s="248" t="s">
        <v>181</v>
      </c>
      <c r="H1704" s="248" t="s">
        <v>2465</v>
      </c>
    </row>
    <row r="1705" spans="1:8" ht="14.45" x14ac:dyDescent="0.3">
      <c r="A1705" s="246" t="s">
        <v>2465</v>
      </c>
      <c r="B1705" s="246">
        <v>2006</v>
      </c>
      <c r="C1705" s="247" t="s">
        <v>3102</v>
      </c>
      <c r="D1705" s="246" t="s">
        <v>4843</v>
      </c>
      <c r="E1705" s="201" t="s">
        <v>1726</v>
      </c>
      <c r="F1705" s="248">
        <f t="shared" si="26"/>
        <v>2006</v>
      </c>
      <c r="G1705" s="248" t="s">
        <v>181</v>
      </c>
      <c r="H1705" s="248" t="s">
        <v>2465</v>
      </c>
    </row>
    <row r="1706" spans="1:8" ht="14.45" x14ac:dyDescent="0.3">
      <c r="A1706" s="246" t="s">
        <v>2465</v>
      </c>
      <c r="B1706" s="246">
        <v>2006</v>
      </c>
      <c r="C1706" s="247" t="s">
        <v>3103</v>
      </c>
      <c r="D1706" s="246" t="s">
        <v>4843</v>
      </c>
      <c r="E1706" s="201" t="s">
        <v>1726</v>
      </c>
      <c r="F1706" s="248">
        <f t="shared" si="26"/>
        <v>2006</v>
      </c>
      <c r="G1706" s="248" t="s">
        <v>181</v>
      </c>
      <c r="H1706" s="248" t="s">
        <v>2465</v>
      </c>
    </row>
    <row r="1707" spans="1:8" ht="14.45" x14ac:dyDescent="0.3">
      <c r="A1707" s="246" t="s">
        <v>2465</v>
      </c>
      <c r="B1707" s="246">
        <v>2006</v>
      </c>
      <c r="C1707" s="247" t="s">
        <v>3104</v>
      </c>
      <c r="D1707" s="246" t="s">
        <v>4843</v>
      </c>
      <c r="E1707" s="201" t="s">
        <v>1726</v>
      </c>
      <c r="F1707" s="248">
        <f t="shared" si="26"/>
        <v>2006</v>
      </c>
      <c r="G1707" s="248" t="s">
        <v>181</v>
      </c>
      <c r="H1707" s="248" t="s">
        <v>2465</v>
      </c>
    </row>
    <row r="1708" spans="1:8" ht="14.45" x14ac:dyDescent="0.3">
      <c r="A1708" s="246" t="s">
        <v>2465</v>
      </c>
      <c r="B1708" s="246">
        <v>2006</v>
      </c>
      <c r="C1708" s="247" t="s">
        <v>3105</v>
      </c>
      <c r="D1708" s="246" t="s">
        <v>4843</v>
      </c>
      <c r="E1708" s="201" t="s">
        <v>1726</v>
      </c>
      <c r="F1708" s="248">
        <f t="shared" si="26"/>
        <v>2006</v>
      </c>
      <c r="G1708" s="248" t="s">
        <v>181</v>
      </c>
      <c r="H1708" s="248" t="s">
        <v>2465</v>
      </c>
    </row>
    <row r="1709" spans="1:8" ht="14.45" x14ac:dyDescent="0.3">
      <c r="A1709" s="246" t="s">
        <v>2465</v>
      </c>
      <c r="B1709" s="246">
        <v>2007</v>
      </c>
      <c r="C1709" s="247" t="s">
        <v>4961</v>
      </c>
      <c r="D1709" s="246" t="s">
        <v>4843</v>
      </c>
      <c r="E1709" s="201" t="s">
        <v>1726</v>
      </c>
      <c r="F1709" s="248">
        <f t="shared" si="26"/>
        <v>2007</v>
      </c>
      <c r="G1709" s="248" t="s">
        <v>181</v>
      </c>
      <c r="H1709" s="248" t="s">
        <v>2465</v>
      </c>
    </row>
    <row r="1710" spans="1:8" ht="14.45" x14ac:dyDescent="0.3">
      <c r="A1710" s="246" t="s">
        <v>2465</v>
      </c>
      <c r="B1710" s="246">
        <v>2007</v>
      </c>
      <c r="C1710" s="247" t="s">
        <v>4962</v>
      </c>
      <c r="D1710" s="246" t="s">
        <v>4843</v>
      </c>
      <c r="E1710" s="201" t="s">
        <v>1726</v>
      </c>
      <c r="F1710" s="248">
        <f t="shared" si="26"/>
        <v>2007</v>
      </c>
      <c r="G1710" s="248" t="s">
        <v>181</v>
      </c>
      <c r="H1710" s="248" t="s">
        <v>2465</v>
      </c>
    </row>
    <row r="1711" spans="1:8" ht="14.45" x14ac:dyDescent="0.3">
      <c r="A1711" s="246" t="s">
        <v>2465</v>
      </c>
      <c r="B1711" s="246">
        <v>2007</v>
      </c>
      <c r="C1711" s="247" t="s">
        <v>4963</v>
      </c>
      <c r="D1711" s="246" t="s">
        <v>4843</v>
      </c>
      <c r="E1711" s="201" t="s">
        <v>1726</v>
      </c>
      <c r="F1711" s="248">
        <f t="shared" si="26"/>
        <v>2007</v>
      </c>
      <c r="G1711" s="248" t="s">
        <v>181</v>
      </c>
      <c r="H1711" s="248" t="s">
        <v>2465</v>
      </c>
    </row>
    <row r="1712" spans="1:8" ht="14.45" x14ac:dyDescent="0.3">
      <c r="A1712" s="246" t="s">
        <v>2465</v>
      </c>
      <c r="B1712" s="246">
        <v>2007</v>
      </c>
      <c r="C1712" s="247" t="s">
        <v>4964</v>
      </c>
      <c r="D1712" s="246" t="s">
        <v>4843</v>
      </c>
      <c r="E1712" s="201" t="s">
        <v>1726</v>
      </c>
      <c r="F1712" s="248">
        <f t="shared" si="26"/>
        <v>2007</v>
      </c>
      <c r="G1712" s="248" t="s">
        <v>181</v>
      </c>
      <c r="H1712" s="248" t="s">
        <v>2465</v>
      </c>
    </row>
    <row r="1713" spans="1:8" ht="14.45" x14ac:dyDescent="0.3">
      <c r="A1713" s="246" t="s">
        <v>2465</v>
      </c>
      <c r="B1713" s="246">
        <v>2007</v>
      </c>
      <c r="C1713" s="247" t="s">
        <v>4965</v>
      </c>
      <c r="D1713" s="246" t="s">
        <v>4843</v>
      </c>
      <c r="E1713" s="201" t="s">
        <v>1726</v>
      </c>
      <c r="F1713" s="248">
        <f t="shared" si="26"/>
        <v>2007</v>
      </c>
      <c r="G1713" s="248" t="s">
        <v>181</v>
      </c>
      <c r="H1713" s="248" t="s">
        <v>2465</v>
      </c>
    </row>
    <row r="1714" spans="1:8" ht="14.45" x14ac:dyDescent="0.3">
      <c r="A1714" s="246" t="s">
        <v>2465</v>
      </c>
      <c r="B1714" s="246">
        <v>2007</v>
      </c>
      <c r="C1714" s="247" t="s">
        <v>4966</v>
      </c>
      <c r="D1714" s="246" t="s">
        <v>4843</v>
      </c>
      <c r="E1714" s="201" t="s">
        <v>1726</v>
      </c>
      <c r="F1714" s="248">
        <f t="shared" si="26"/>
        <v>2007</v>
      </c>
      <c r="G1714" s="248" t="s">
        <v>181</v>
      </c>
      <c r="H1714" s="248" t="s">
        <v>2465</v>
      </c>
    </row>
    <row r="1715" spans="1:8" ht="14.45" x14ac:dyDescent="0.3">
      <c r="A1715" s="246" t="s">
        <v>2465</v>
      </c>
      <c r="B1715" s="246">
        <v>2007</v>
      </c>
      <c r="C1715" s="247" t="s">
        <v>4967</v>
      </c>
      <c r="D1715" s="246" t="s">
        <v>4843</v>
      </c>
      <c r="E1715" s="201" t="s">
        <v>1726</v>
      </c>
      <c r="F1715" s="248">
        <f t="shared" si="26"/>
        <v>2007</v>
      </c>
      <c r="G1715" s="248" t="s">
        <v>181</v>
      </c>
      <c r="H1715" s="248" t="s">
        <v>2465</v>
      </c>
    </row>
    <row r="1716" spans="1:8" ht="14.45" x14ac:dyDescent="0.3">
      <c r="A1716" s="246" t="s">
        <v>2465</v>
      </c>
      <c r="B1716" s="246">
        <v>2007</v>
      </c>
      <c r="C1716" s="247" t="s">
        <v>4968</v>
      </c>
      <c r="D1716" s="246" t="s">
        <v>4843</v>
      </c>
      <c r="E1716" s="201" t="s">
        <v>1726</v>
      </c>
      <c r="F1716" s="248">
        <f t="shared" si="26"/>
        <v>2007</v>
      </c>
      <c r="G1716" s="248" t="s">
        <v>181</v>
      </c>
      <c r="H1716" s="248" t="s">
        <v>2465</v>
      </c>
    </row>
    <row r="1717" spans="1:8" ht="14.45" x14ac:dyDescent="0.3">
      <c r="A1717" s="246" t="s">
        <v>2465</v>
      </c>
      <c r="B1717" s="246">
        <v>2007</v>
      </c>
      <c r="C1717" s="247" t="s">
        <v>4969</v>
      </c>
      <c r="D1717" s="246" t="s">
        <v>4843</v>
      </c>
      <c r="E1717" s="201" t="s">
        <v>1726</v>
      </c>
      <c r="F1717" s="248">
        <f t="shared" si="26"/>
        <v>2007</v>
      </c>
      <c r="G1717" s="248" t="s">
        <v>181</v>
      </c>
      <c r="H1717" s="248" t="s">
        <v>2465</v>
      </c>
    </row>
    <row r="1718" spans="1:8" ht="14.45" x14ac:dyDescent="0.3">
      <c r="A1718" s="246" t="s">
        <v>2465</v>
      </c>
      <c r="B1718" s="246">
        <v>2007</v>
      </c>
      <c r="C1718" s="247" t="s">
        <v>4970</v>
      </c>
      <c r="D1718" s="246" t="s">
        <v>4843</v>
      </c>
      <c r="E1718" s="201" t="s">
        <v>1726</v>
      </c>
      <c r="F1718" s="248">
        <f t="shared" si="26"/>
        <v>2007</v>
      </c>
      <c r="G1718" s="248" t="s">
        <v>181</v>
      </c>
      <c r="H1718" s="248" t="s">
        <v>2465</v>
      </c>
    </row>
    <row r="1719" spans="1:8" ht="14.45" x14ac:dyDescent="0.3">
      <c r="A1719" s="246" t="s">
        <v>2465</v>
      </c>
      <c r="B1719" s="246">
        <v>2007</v>
      </c>
      <c r="C1719" s="247" t="s">
        <v>4971</v>
      </c>
      <c r="D1719" s="246" t="s">
        <v>4843</v>
      </c>
      <c r="E1719" s="201" t="s">
        <v>1726</v>
      </c>
      <c r="F1719" s="248">
        <f t="shared" si="26"/>
        <v>2007</v>
      </c>
      <c r="G1719" s="248" t="s">
        <v>181</v>
      </c>
      <c r="H1719" s="248" t="s">
        <v>2465</v>
      </c>
    </row>
    <row r="1720" spans="1:8" ht="14.45" x14ac:dyDescent="0.3">
      <c r="A1720" s="246" t="s">
        <v>2465</v>
      </c>
      <c r="B1720" s="246">
        <v>2007</v>
      </c>
      <c r="C1720" s="247" t="s">
        <v>4972</v>
      </c>
      <c r="D1720" s="246" t="s">
        <v>4843</v>
      </c>
      <c r="E1720" s="201" t="s">
        <v>1726</v>
      </c>
      <c r="F1720" s="248">
        <f t="shared" si="26"/>
        <v>2007</v>
      </c>
      <c r="G1720" s="248" t="s">
        <v>181</v>
      </c>
      <c r="H1720" s="248" t="s">
        <v>2465</v>
      </c>
    </row>
    <row r="1721" spans="1:8" ht="14.45" x14ac:dyDescent="0.3">
      <c r="A1721" s="246" t="s">
        <v>2465</v>
      </c>
      <c r="B1721" s="246">
        <v>2007</v>
      </c>
      <c r="C1721" s="247" t="s">
        <v>4973</v>
      </c>
      <c r="D1721" s="246" t="s">
        <v>4843</v>
      </c>
      <c r="E1721" s="201" t="s">
        <v>1726</v>
      </c>
      <c r="F1721" s="248">
        <f t="shared" si="26"/>
        <v>2007</v>
      </c>
      <c r="G1721" s="248" t="s">
        <v>181</v>
      </c>
      <c r="H1721" s="248" t="s">
        <v>2465</v>
      </c>
    </row>
    <row r="1722" spans="1:8" ht="14.45" x14ac:dyDescent="0.3">
      <c r="A1722" s="246" t="s">
        <v>2465</v>
      </c>
      <c r="B1722" s="246">
        <v>2007</v>
      </c>
      <c r="C1722" s="247" t="s">
        <v>4974</v>
      </c>
      <c r="D1722" s="246" t="s">
        <v>4843</v>
      </c>
      <c r="E1722" s="201" t="s">
        <v>1726</v>
      </c>
      <c r="F1722" s="248">
        <f t="shared" si="26"/>
        <v>2007</v>
      </c>
      <c r="G1722" s="248" t="s">
        <v>181</v>
      </c>
      <c r="H1722" s="248" t="s">
        <v>2465</v>
      </c>
    </row>
    <row r="1723" spans="1:8" ht="14.45" x14ac:dyDescent="0.3">
      <c r="A1723" s="246" t="s">
        <v>2465</v>
      </c>
      <c r="B1723" s="246">
        <v>2007</v>
      </c>
      <c r="C1723" s="247" t="s">
        <v>4975</v>
      </c>
      <c r="D1723" s="246" t="s">
        <v>4843</v>
      </c>
      <c r="E1723" s="201" t="s">
        <v>1726</v>
      </c>
      <c r="F1723" s="248">
        <f t="shared" si="26"/>
        <v>2007</v>
      </c>
      <c r="G1723" s="248" t="s">
        <v>181</v>
      </c>
      <c r="H1723" s="248" t="s">
        <v>2465</v>
      </c>
    </row>
    <row r="1724" spans="1:8" ht="14.45" x14ac:dyDescent="0.3">
      <c r="A1724" s="246" t="s">
        <v>2465</v>
      </c>
      <c r="B1724" s="246">
        <v>2007</v>
      </c>
      <c r="C1724" s="247" t="s">
        <v>4976</v>
      </c>
      <c r="D1724" s="246" t="s">
        <v>4843</v>
      </c>
      <c r="E1724" s="201" t="s">
        <v>1726</v>
      </c>
      <c r="F1724" s="248">
        <f t="shared" si="26"/>
        <v>2007</v>
      </c>
      <c r="G1724" s="248" t="s">
        <v>181</v>
      </c>
      <c r="H1724" s="248" t="s">
        <v>2465</v>
      </c>
    </row>
    <row r="1725" spans="1:8" ht="14.45" x14ac:dyDescent="0.3">
      <c r="A1725" s="246" t="s">
        <v>2465</v>
      </c>
      <c r="B1725" s="246">
        <v>2008</v>
      </c>
      <c r="C1725" s="247" t="s">
        <v>398</v>
      </c>
      <c r="D1725" s="246" t="s">
        <v>4843</v>
      </c>
      <c r="E1725" s="201" t="s">
        <v>1726</v>
      </c>
      <c r="F1725" s="248">
        <f t="shared" si="26"/>
        <v>2008</v>
      </c>
      <c r="G1725" s="248" t="s">
        <v>181</v>
      </c>
      <c r="H1725" s="248" t="s">
        <v>2465</v>
      </c>
    </row>
    <row r="1726" spans="1:8" ht="14.45" x14ac:dyDescent="0.3">
      <c r="A1726" s="246" t="s">
        <v>2465</v>
      </c>
      <c r="B1726" s="246">
        <v>2008</v>
      </c>
      <c r="C1726" s="247" t="s">
        <v>399</v>
      </c>
      <c r="D1726" s="246" t="s">
        <v>4843</v>
      </c>
      <c r="E1726" s="201" t="s">
        <v>1726</v>
      </c>
      <c r="F1726" s="248">
        <f t="shared" si="26"/>
        <v>2008</v>
      </c>
      <c r="G1726" s="248" t="s">
        <v>181</v>
      </c>
      <c r="H1726" s="248" t="s">
        <v>2465</v>
      </c>
    </row>
    <row r="1727" spans="1:8" ht="14.45" x14ac:dyDescent="0.3">
      <c r="A1727" s="246" t="s">
        <v>2465</v>
      </c>
      <c r="B1727" s="246">
        <v>2008</v>
      </c>
      <c r="C1727" s="247" t="s">
        <v>400</v>
      </c>
      <c r="D1727" s="246" t="s">
        <v>4843</v>
      </c>
      <c r="E1727" s="201" t="s">
        <v>1726</v>
      </c>
      <c r="F1727" s="248">
        <f t="shared" si="26"/>
        <v>2008</v>
      </c>
      <c r="G1727" s="248" t="s">
        <v>181</v>
      </c>
      <c r="H1727" s="248" t="s">
        <v>2465</v>
      </c>
    </row>
    <row r="1728" spans="1:8" ht="14.45" x14ac:dyDescent="0.3">
      <c r="A1728" s="246" t="s">
        <v>2465</v>
      </c>
      <c r="B1728" s="246">
        <v>2008</v>
      </c>
      <c r="C1728" s="247" t="s">
        <v>401</v>
      </c>
      <c r="D1728" s="246" t="s">
        <v>4843</v>
      </c>
      <c r="E1728" s="201" t="s">
        <v>1726</v>
      </c>
      <c r="F1728" s="248">
        <f t="shared" si="26"/>
        <v>2008</v>
      </c>
      <c r="G1728" s="248" t="s">
        <v>181</v>
      </c>
      <c r="H1728" s="248" t="s">
        <v>2465</v>
      </c>
    </row>
    <row r="1729" spans="1:8" ht="14.45" x14ac:dyDescent="0.3">
      <c r="A1729" s="246" t="s">
        <v>2465</v>
      </c>
      <c r="B1729" s="246">
        <v>2008</v>
      </c>
      <c r="C1729" s="247" t="s">
        <v>402</v>
      </c>
      <c r="D1729" s="246" t="s">
        <v>4843</v>
      </c>
      <c r="E1729" s="201" t="s">
        <v>1726</v>
      </c>
      <c r="F1729" s="248">
        <f t="shared" si="26"/>
        <v>2008</v>
      </c>
      <c r="G1729" s="248" t="s">
        <v>181</v>
      </c>
      <c r="H1729" s="248" t="s">
        <v>2465</v>
      </c>
    </row>
    <row r="1730" spans="1:8" ht="14.45" x14ac:dyDescent="0.3">
      <c r="A1730" s="246" t="s">
        <v>2465</v>
      </c>
      <c r="B1730" s="246">
        <v>2008</v>
      </c>
      <c r="C1730" s="247" t="s">
        <v>403</v>
      </c>
      <c r="D1730" s="246" t="s">
        <v>4843</v>
      </c>
      <c r="E1730" s="201" t="s">
        <v>1726</v>
      </c>
      <c r="F1730" s="248">
        <f t="shared" si="26"/>
        <v>2008</v>
      </c>
      <c r="G1730" s="248" t="s">
        <v>181</v>
      </c>
      <c r="H1730" s="248" t="s">
        <v>2465</v>
      </c>
    </row>
    <row r="1731" spans="1:8" ht="14.45" x14ac:dyDescent="0.3">
      <c r="A1731" s="246" t="s">
        <v>2465</v>
      </c>
      <c r="B1731" s="246">
        <v>2008</v>
      </c>
      <c r="C1731" s="247" t="s">
        <v>404</v>
      </c>
      <c r="D1731" s="246" t="s">
        <v>4843</v>
      </c>
      <c r="E1731" s="201" t="s">
        <v>1726</v>
      </c>
      <c r="F1731" s="248">
        <f t="shared" si="26"/>
        <v>2008</v>
      </c>
      <c r="G1731" s="248" t="s">
        <v>181</v>
      </c>
      <c r="H1731" s="248" t="s">
        <v>2465</v>
      </c>
    </row>
    <row r="1732" spans="1:8" ht="14.45" x14ac:dyDescent="0.3">
      <c r="A1732" s="246" t="s">
        <v>2465</v>
      </c>
      <c r="B1732" s="246">
        <v>2008</v>
      </c>
      <c r="C1732" s="247" t="s">
        <v>405</v>
      </c>
      <c r="D1732" s="246" t="s">
        <v>4843</v>
      </c>
      <c r="E1732" s="201" t="s">
        <v>1726</v>
      </c>
      <c r="F1732" s="248">
        <f t="shared" si="26"/>
        <v>2008</v>
      </c>
      <c r="G1732" s="248" t="s">
        <v>181</v>
      </c>
      <c r="H1732" s="248" t="s">
        <v>2465</v>
      </c>
    </row>
    <row r="1733" spans="1:8" ht="14.45" x14ac:dyDescent="0.3">
      <c r="A1733" s="246" t="s">
        <v>2465</v>
      </c>
      <c r="B1733" s="246">
        <v>2009</v>
      </c>
      <c r="C1733" s="247" t="s">
        <v>4977</v>
      </c>
      <c r="D1733" s="246" t="s">
        <v>4843</v>
      </c>
      <c r="E1733" s="201" t="s">
        <v>1726</v>
      </c>
      <c r="F1733" s="248">
        <f t="shared" si="26"/>
        <v>2009</v>
      </c>
      <c r="G1733" s="248" t="s">
        <v>181</v>
      </c>
      <c r="H1733" s="248" t="s">
        <v>2465</v>
      </c>
    </row>
    <row r="1734" spans="1:8" ht="14.45" x14ac:dyDescent="0.3">
      <c r="A1734" s="246" t="s">
        <v>2465</v>
      </c>
      <c r="B1734" s="246">
        <v>2009</v>
      </c>
      <c r="C1734" s="247" t="s">
        <v>4978</v>
      </c>
      <c r="D1734" s="246" t="s">
        <v>4843</v>
      </c>
      <c r="E1734" s="201" t="s">
        <v>1726</v>
      </c>
      <c r="F1734" s="248">
        <f t="shared" si="26"/>
        <v>2009</v>
      </c>
      <c r="G1734" s="248" t="s">
        <v>181</v>
      </c>
      <c r="H1734" s="248" t="s">
        <v>2465</v>
      </c>
    </row>
    <row r="1735" spans="1:8" ht="14.45" x14ac:dyDescent="0.3">
      <c r="A1735" s="246" t="s">
        <v>2465</v>
      </c>
      <c r="B1735" s="246">
        <v>2009</v>
      </c>
      <c r="C1735" s="247" t="s">
        <v>4979</v>
      </c>
      <c r="D1735" s="246" t="s">
        <v>4843</v>
      </c>
      <c r="E1735" s="201" t="s">
        <v>1726</v>
      </c>
      <c r="F1735" s="248">
        <f t="shared" si="26"/>
        <v>2009</v>
      </c>
      <c r="G1735" s="248" t="s">
        <v>181</v>
      </c>
      <c r="H1735" s="248" t="s">
        <v>2465</v>
      </c>
    </row>
    <row r="1736" spans="1:8" ht="14.45" x14ac:dyDescent="0.3">
      <c r="A1736" s="246" t="s">
        <v>2465</v>
      </c>
      <c r="B1736" s="246">
        <v>2009</v>
      </c>
      <c r="C1736" s="247" t="s">
        <v>4980</v>
      </c>
      <c r="D1736" s="246" t="s">
        <v>4843</v>
      </c>
      <c r="E1736" s="201" t="s">
        <v>1726</v>
      </c>
      <c r="F1736" s="248">
        <f t="shared" si="26"/>
        <v>2009</v>
      </c>
      <c r="G1736" s="248" t="s">
        <v>181</v>
      </c>
      <c r="H1736" s="248" t="s">
        <v>2465</v>
      </c>
    </row>
    <row r="1737" spans="1:8" ht="14.45" x14ac:dyDescent="0.3">
      <c r="A1737" s="246" t="s">
        <v>2465</v>
      </c>
      <c r="B1737" s="246">
        <v>2009</v>
      </c>
      <c r="C1737" s="247" t="s">
        <v>4981</v>
      </c>
      <c r="D1737" s="246" t="s">
        <v>4843</v>
      </c>
      <c r="E1737" s="201" t="s">
        <v>1726</v>
      </c>
      <c r="F1737" s="248">
        <f t="shared" si="26"/>
        <v>2009</v>
      </c>
      <c r="G1737" s="248" t="s">
        <v>181</v>
      </c>
      <c r="H1737" s="248" t="s">
        <v>2465</v>
      </c>
    </row>
    <row r="1738" spans="1:8" ht="14.45" x14ac:dyDescent="0.3">
      <c r="A1738" s="246" t="s">
        <v>2465</v>
      </c>
      <c r="B1738" s="246">
        <v>2009</v>
      </c>
      <c r="C1738" s="247" t="s">
        <v>4982</v>
      </c>
      <c r="D1738" s="246" t="s">
        <v>4843</v>
      </c>
      <c r="E1738" s="201" t="s">
        <v>1726</v>
      </c>
      <c r="F1738" s="248">
        <f t="shared" si="26"/>
        <v>2009</v>
      </c>
      <c r="G1738" s="248" t="s">
        <v>181</v>
      </c>
      <c r="H1738" s="248" t="s">
        <v>2465</v>
      </c>
    </row>
    <row r="1739" spans="1:8" ht="14.45" x14ac:dyDescent="0.3">
      <c r="A1739" s="246" t="s">
        <v>2465</v>
      </c>
      <c r="B1739" s="246">
        <v>2009</v>
      </c>
      <c r="C1739" s="247" t="s">
        <v>4983</v>
      </c>
      <c r="D1739" s="246" t="s">
        <v>4843</v>
      </c>
      <c r="E1739" s="201" t="s">
        <v>1726</v>
      </c>
      <c r="F1739" s="248">
        <f t="shared" si="26"/>
        <v>2009</v>
      </c>
      <c r="G1739" s="248" t="s">
        <v>181</v>
      </c>
      <c r="H1739" s="248" t="s">
        <v>2465</v>
      </c>
    </row>
    <row r="1740" spans="1:8" ht="14.45" x14ac:dyDescent="0.3">
      <c r="A1740" s="246" t="s">
        <v>2465</v>
      </c>
      <c r="B1740" s="246">
        <v>2009</v>
      </c>
      <c r="C1740" s="247" t="s">
        <v>4984</v>
      </c>
      <c r="D1740" s="246" t="s">
        <v>4843</v>
      </c>
      <c r="E1740" s="201" t="s">
        <v>1726</v>
      </c>
      <c r="F1740" s="248">
        <f t="shared" ref="F1740:F1803" si="27">+B1740</f>
        <v>2009</v>
      </c>
      <c r="G1740" s="248" t="s">
        <v>181</v>
      </c>
      <c r="H1740" s="248" t="s">
        <v>2465</v>
      </c>
    </row>
    <row r="1741" spans="1:8" ht="14.45" x14ac:dyDescent="0.3">
      <c r="A1741" s="246" t="s">
        <v>2465</v>
      </c>
      <c r="B1741" s="246">
        <v>2009</v>
      </c>
      <c r="C1741" s="247" t="s">
        <v>4985</v>
      </c>
      <c r="D1741" s="246" t="s">
        <v>4843</v>
      </c>
      <c r="E1741" s="201" t="s">
        <v>1726</v>
      </c>
      <c r="F1741" s="248">
        <f t="shared" si="27"/>
        <v>2009</v>
      </c>
      <c r="G1741" s="248" t="s">
        <v>181</v>
      </c>
      <c r="H1741" s="248" t="s">
        <v>2465</v>
      </c>
    </row>
    <row r="1742" spans="1:8" ht="14.45" x14ac:dyDescent="0.3">
      <c r="A1742" s="246" t="s">
        <v>2465</v>
      </c>
      <c r="B1742" s="246">
        <v>2009</v>
      </c>
      <c r="C1742" s="247" t="s">
        <v>4986</v>
      </c>
      <c r="D1742" s="246" t="s">
        <v>4843</v>
      </c>
      <c r="E1742" s="201" t="s">
        <v>1726</v>
      </c>
      <c r="F1742" s="248">
        <f t="shared" si="27"/>
        <v>2009</v>
      </c>
      <c r="G1742" s="248" t="s">
        <v>181</v>
      </c>
      <c r="H1742" s="248" t="s">
        <v>2465</v>
      </c>
    </row>
    <row r="1743" spans="1:8" ht="14.45" x14ac:dyDescent="0.3">
      <c r="A1743" s="246" t="s">
        <v>2465</v>
      </c>
      <c r="B1743" s="246">
        <v>2009</v>
      </c>
      <c r="C1743" s="247" t="s">
        <v>4987</v>
      </c>
      <c r="D1743" s="246" t="s">
        <v>4843</v>
      </c>
      <c r="E1743" s="201" t="s">
        <v>1726</v>
      </c>
      <c r="F1743" s="248">
        <f t="shared" si="27"/>
        <v>2009</v>
      </c>
      <c r="G1743" s="248" t="s">
        <v>181</v>
      </c>
      <c r="H1743" s="248" t="s">
        <v>2465</v>
      </c>
    </row>
    <row r="1744" spans="1:8" ht="14.45" x14ac:dyDescent="0.3">
      <c r="A1744" s="246" t="s">
        <v>2465</v>
      </c>
      <c r="B1744" s="246">
        <v>2009</v>
      </c>
      <c r="C1744" s="247" t="s">
        <v>4988</v>
      </c>
      <c r="D1744" s="246" t="s">
        <v>4843</v>
      </c>
      <c r="E1744" s="201" t="s">
        <v>1726</v>
      </c>
      <c r="F1744" s="248">
        <f t="shared" si="27"/>
        <v>2009</v>
      </c>
      <c r="G1744" s="248" t="s">
        <v>181</v>
      </c>
      <c r="H1744" s="248" t="s">
        <v>2465</v>
      </c>
    </row>
    <row r="1745" spans="1:8" ht="14.45" x14ac:dyDescent="0.3">
      <c r="A1745" s="246" t="s">
        <v>2465</v>
      </c>
      <c r="B1745" s="246">
        <v>2009</v>
      </c>
      <c r="C1745" s="247" t="s">
        <v>4989</v>
      </c>
      <c r="D1745" s="246" t="s">
        <v>4843</v>
      </c>
      <c r="E1745" s="201" t="s">
        <v>1726</v>
      </c>
      <c r="F1745" s="248">
        <f t="shared" si="27"/>
        <v>2009</v>
      </c>
      <c r="G1745" s="248" t="s">
        <v>181</v>
      </c>
      <c r="H1745" s="248" t="s">
        <v>2465</v>
      </c>
    </row>
    <row r="1746" spans="1:8" ht="14.45" x14ac:dyDescent="0.3">
      <c r="A1746" s="246" t="s">
        <v>2465</v>
      </c>
      <c r="B1746" s="246">
        <v>2010</v>
      </c>
      <c r="C1746" s="247" t="s">
        <v>4990</v>
      </c>
      <c r="D1746" s="246" t="s">
        <v>4843</v>
      </c>
      <c r="E1746" s="201" t="s">
        <v>1726</v>
      </c>
      <c r="F1746" s="248">
        <f t="shared" si="27"/>
        <v>2010</v>
      </c>
      <c r="G1746" s="248" t="s">
        <v>181</v>
      </c>
      <c r="H1746" s="248" t="s">
        <v>2465</v>
      </c>
    </row>
    <row r="1747" spans="1:8" ht="14.45" x14ac:dyDescent="0.3">
      <c r="A1747" s="246" t="s">
        <v>2465</v>
      </c>
      <c r="B1747" s="246">
        <v>2010</v>
      </c>
      <c r="C1747" s="247" t="s">
        <v>4991</v>
      </c>
      <c r="D1747" s="246" t="s">
        <v>4843</v>
      </c>
      <c r="E1747" s="201" t="s">
        <v>1726</v>
      </c>
      <c r="F1747" s="248">
        <f t="shared" si="27"/>
        <v>2010</v>
      </c>
      <c r="G1747" s="248" t="s">
        <v>181</v>
      </c>
      <c r="H1747" s="248" t="s">
        <v>2465</v>
      </c>
    </row>
    <row r="1748" spans="1:8" ht="14.45" x14ac:dyDescent="0.3">
      <c r="A1748" s="246" t="s">
        <v>2465</v>
      </c>
      <c r="B1748" s="246">
        <v>2010</v>
      </c>
      <c r="C1748" s="247" t="s">
        <v>4992</v>
      </c>
      <c r="D1748" s="246" t="s">
        <v>4843</v>
      </c>
      <c r="E1748" s="201" t="s">
        <v>1726</v>
      </c>
      <c r="F1748" s="248">
        <f t="shared" si="27"/>
        <v>2010</v>
      </c>
      <c r="G1748" s="248" t="s">
        <v>181</v>
      </c>
      <c r="H1748" s="248" t="s">
        <v>2465</v>
      </c>
    </row>
    <row r="1749" spans="1:8" ht="14.45" x14ac:dyDescent="0.3">
      <c r="A1749" s="246" t="s">
        <v>2465</v>
      </c>
      <c r="B1749" s="246">
        <v>2010</v>
      </c>
      <c r="C1749" s="247" t="s">
        <v>4993</v>
      </c>
      <c r="D1749" s="246" t="s">
        <v>4843</v>
      </c>
      <c r="E1749" s="201" t="s">
        <v>1726</v>
      </c>
      <c r="F1749" s="248">
        <f t="shared" si="27"/>
        <v>2010</v>
      </c>
      <c r="G1749" s="248" t="s">
        <v>181</v>
      </c>
      <c r="H1749" s="248" t="s">
        <v>2465</v>
      </c>
    </row>
    <row r="1750" spans="1:8" ht="14.45" x14ac:dyDescent="0.3">
      <c r="A1750" s="246" t="s">
        <v>2465</v>
      </c>
      <c r="B1750" s="246">
        <v>2010</v>
      </c>
      <c r="C1750" s="247" t="s">
        <v>4994</v>
      </c>
      <c r="D1750" s="246" t="s">
        <v>4843</v>
      </c>
      <c r="E1750" s="201" t="s">
        <v>1726</v>
      </c>
      <c r="F1750" s="248">
        <f t="shared" si="27"/>
        <v>2010</v>
      </c>
      <c r="G1750" s="248" t="s">
        <v>181</v>
      </c>
      <c r="H1750" s="248" t="s">
        <v>2465</v>
      </c>
    </row>
    <row r="1751" spans="1:8" ht="14.45" x14ac:dyDescent="0.3">
      <c r="A1751" s="246" t="s">
        <v>2465</v>
      </c>
      <c r="B1751" s="246">
        <v>2010</v>
      </c>
      <c r="C1751" s="247" t="s">
        <v>4995</v>
      </c>
      <c r="D1751" s="246" t="s">
        <v>4843</v>
      </c>
      <c r="E1751" s="201" t="s">
        <v>1726</v>
      </c>
      <c r="F1751" s="248">
        <f t="shared" si="27"/>
        <v>2010</v>
      </c>
      <c r="G1751" s="248" t="s">
        <v>181</v>
      </c>
      <c r="H1751" s="248" t="s">
        <v>2465</v>
      </c>
    </row>
    <row r="1752" spans="1:8" ht="14.45" x14ac:dyDescent="0.3">
      <c r="A1752" s="246" t="s">
        <v>2465</v>
      </c>
      <c r="B1752" s="246">
        <v>2010</v>
      </c>
      <c r="C1752" s="247" t="s">
        <v>4996</v>
      </c>
      <c r="D1752" s="246" t="s">
        <v>4843</v>
      </c>
      <c r="E1752" s="201" t="s">
        <v>1726</v>
      </c>
      <c r="F1752" s="248">
        <f t="shared" si="27"/>
        <v>2010</v>
      </c>
      <c r="G1752" s="248" t="s">
        <v>181</v>
      </c>
      <c r="H1752" s="248" t="s">
        <v>2465</v>
      </c>
    </row>
    <row r="1753" spans="1:8" ht="14.45" x14ac:dyDescent="0.3">
      <c r="A1753" s="246" t="s">
        <v>2465</v>
      </c>
      <c r="B1753" s="246">
        <v>2010</v>
      </c>
      <c r="C1753" s="247" t="s">
        <v>4997</v>
      </c>
      <c r="D1753" s="246" t="s">
        <v>4843</v>
      </c>
      <c r="E1753" s="201" t="s">
        <v>1726</v>
      </c>
      <c r="F1753" s="248">
        <f t="shared" si="27"/>
        <v>2010</v>
      </c>
      <c r="G1753" s="248" t="s">
        <v>181</v>
      </c>
      <c r="H1753" s="248" t="s">
        <v>2465</v>
      </c>
    </row>
    <row r="1754" spans="1:8" ht="14.45" x14ac:dyDescent="0.3">
      <c r="A1754" s="246" t="s">
        <v>2465</v>
      </c>
      <c r="B1754" s="246">
        <v>2010</v>
      </c>
      <c r="C1754" s="247" t="s">
        <v>4998</v>
      </c>
      <c r="D1754" s="246" t="s">
        <v>4843</v>
      </c>
      <c r="E1754" s="201" t="s">
        <v>1726</v>
      </c>
      <c r="F1754" s="248">
        <f t="shared" si="27"/>
        <v>2010</v>
      </c>
      <c r="G1754" s="248" t="s">
        <v>181</v>
      </c>
      <c r="H1754" s="248" t="s">
        <v>2465</v>
      </c>
    </row>
    <row r="1755" spans="1:8" ht="14.45" x14ac:dyDescent="0.3">
      <c r="A1755" s="246" t="s">
        <v>2465</v>
      </c>
      <c r="B1755" s="246">
        <v>2010</v>
      </c>
      <c r="C1755" s="247" t="s">
        <v>4999</v>
      </c>
      <c r="D1755" s="246" t="s">
        <v>4843</v>
      </c>
      <c r="E1755" s="201" t="s">
        <v>1726</v>
      </c>
      <c r="F1755" s="248">
        <f t="shared" si="27"/>
        <v>2010</v>
      </c>
      <c r="G1755" s="248" t="s">
        <v>181</v>
      </c>
      <c r="H1755" s="248" t="s">
        <v>2465</v>
      </c>
    </row>
    <row r="1756" spans="1:8" ht="14.45" x14ac:dyDescent="0.3">
      <c r="A1756" s="246" t="s">
        <v>2465</v>
      </c>
      <c r="B1756" s="246">
        <v>2010</v>
      </c>
      <c r="C1756" s="247" t="s">
        <v>5000</v>
      </c>
      <c r="D1756" s="246" t="s">
        <v>4843</v>
      </c>
      <c r="E1756" s="201" t="s">
        <v>1726</v>
      </c>
      <c r="F1756" s="248">
        <f t="shared" si="27"/>
        <v>2010</v>
      </c>
      <c r="G1756" s="248" t="s">
        <v>181</v>
      </c>
      <c r="H1756" s="248" t="s">
        <v>2465</v>
      </c>
    </row>
    <row r="1757" spans="1:8" ht="14.45" x14ac:dyDescent="0.3">
      <c r="A1757" s="246" t="s">
        <v>2465</v>
      </c>
      <c r="B1757" s="246">
        <v>2011</v>
      </c>
      <c r="C1757" s="247" t="s">
        <v>5415</v>
      </c>
      <c r="D1757" s="246" t="s">
        <v>4843</v>
      </c>
      <c r="E1757" s="201" t="s">
        <v>1726</v>
      </c>
      <c r="F1757" s="248">
        <f t="shared" si="27"/>
        <v>2011</v>
      </c>
      <c r="G1757" s="248" t="s">
        <v>181</v>
      </c>
      <c r="H1757" s="248" t="s">
        <v>2465</v>
      </c>
    </row>
    <row r="1758" spans="1:8" ht="14.45" x14ac:dyDescent="0.3">
      <c r="A1758" s="246" t="s">
        <v>2465</v>
      </c>
      <c r="B1758" s="246">
        <v>2011</v>
      </c>
      <c r="C1758" s="247" t="s">
        <v>5416</v>
      </c>
      <c r="D1758" s="246" t="s">
        <v>4843</v>
      </c>
      <c r="E1758" s="201" t="s">
        <v>1726</v>
      </c>
      <c r="F1758" s="248">
        <f t="shared" si="27"/>
        <v>2011</v>
      </c>
      <c r="G1758" s="248" t="s">
        <v>181</v>
      </c>
      <c r="H1758" s="248" t="s">
        <v>2465</v>
      </c>
    </row>
    <row r="1759" spans="1:8" ht="14.45" x14ac:dyDescent="0.3">
      <c r="A1759" s="246" t="s">
        <v>2465</v>
      </c>
      <c r="B1759" s="246">
        <v>2011</v>
      </c>
      <c r="C1759" s="247" t="s">
        <v>5417</v>
      </c>
      <c r="D1759" s="246" t="s">
        <v>4843</v>
      </c>
      <c r="E1759" s="201" t="s">
        <v>1726</v>
      </c>
      <c r="F1759" s="248">
        <f t="shared" si="27"/>
        <v>2011</v>
      </c>
      <c r="G1759" s="248" t="s">
        <v>181</v>
      </c>
      <c r="H1759" s="248" t="s">
        <v>2465</v>
      </c>
    </row>
    <row r="1760" spans="1:8" ht="14.45" x14ac:dyDescent="0.3">
      <c r="A1760" s="246" t="s">
        <v>2465</v>
      </c>
      <c r="B1760" s="246">
        <v>2011</v>
      </c>
      <c r="C1760" s="247" t="s">
        <v>5418</v>
      </c>
      <c r="D1760" s="246" t="s">
        <v>4843</v>
      </c>
      <c r="E1760" s="201" t="s">
        <v>1726</v>
      </c>
      <c r="F1760" s="248">
        <f t="shared" si="27"/>
        <v>2011</v>
      </c>
      <c r="G1760" s="248" t="s">
        <v>181</v>
      </c>
      <c r="H1760" s="248" t="s">
        <v>2465</v>
      </c>
    </row>
    <row r="1761" spans="1:8" ht="14.45" x14ac:dyDescent="0.3">
      <c r="A1761" s="246" t="s">
        <v>2465</v>
      </c>
      <c r="B1761" s="246">
        <v>2011</v>
      </c>
      <c r="C1761" s="247" t="s">
        <v>5419</v>
      </c>
      <c r="D1761" s="246" t="s">
        <v>4843</v>
      </c>
      <c r="E1761" s="201" t="s">
        <v>1726</v>
      </c>
      <c r="F1761" s="248">
        <f t="shared" si="27"/>
        <v>2011</v>
      </c>
      <c r="G1761" s="248" t="s">
        <v>181</v>
      </c>
      <c r="H1761" s="248" t="s">
        <v>2465</v>
      </c>
    </row>
    <row r="1762" spans="1:8" ht="14.45" x14ac:dyDescent="0.3">
      <c r="A1762" s="246" t="s">
        <v>2465</v>
      </c>
      <c r="B1762" s="246">
        <v>2011</v>
      </c>
      <c r="C1762" s="247" t="s">
        <v>5420</v>
      </c>
      <c r="D1762" s="246" t="s">
        <v>4843</v>
      </c>
      <c r="E1762" s="201" t="s">
        <v>1726</v>
      </c>
      <c r="F1762" s="248">
        <f t="shared" si="27"/>
        <v>2011</v>
      </c>
      <c r="G1762" s="248" t="s">
        <v>181</v>
      </c>
      <c r="H1762" s="248" t="s">
        <v>2465</v>
      </c>
    </row>
    <row r="1763" spans="1:8" ht="14.45" x14ac:dyDescent="0.3">
      <c r="A1763" s="246" t="s">
        <v>2465</v>
      </c>
      <c r="B1763" s="246">
        <v>2011</v>
      </c>
      <c r="C1763" s="247" t="s">
        <v>5421</v>
      </c>
      <c r="D1763" s="246" t="s">
        <v>4843</v>
      </c>
      <c r="E1763" s="201" t="s">
        <v>1726</v>
      </c>
      <c r="F1763" s="248">
        <f t="shared" si="27"/>
        <v>2011</v>
      </c>
      <c r="G1763" s="248" t="s">
        <v>181</v>
      </c>
      <c r="H1763" s="248" t="s">
        <v>2465</v>
      </c>
    </row>
    <row r="1764" spans="1:8" ht="14.45" x14ac:dyDescent="0.3">
      <c r="A1764" s="246" t="s">
        <v>2465</v>
      </c>
      <c r="B1764" s="246">
        <v>2011</v>
      </c>
      <c r="C1764" s="247" t="s">
        <v>5422</v>
      </c>
      <c r="D1764" s="246" t="s">
        <v>4843</v>
      </c>
      <c r="E1764" s="201" t="s">
        <v>1726</v>
      </c>
      <c r="F1764" s="248">
        <f t="shared" si="27"/>
        <v>2011</v>
      </c>
      <c r="G1764" s="248" t="s">
        <v>181</v>
      </c>
      <c r="H1764" s="248" t="s">
        <v>2465</v>
      </c>
    </row>
    <row r="1765" spans="1:8" ht="14.45" x14ac:dyDescent="0.3">
      <c r="A1765" s="246" t="s">
        <v>2465</v>
      </c>
      <c r="B1765" s="246">
        <v>2011</v>
      </c>
      <c r="C1765" s="247" t="s">
        <v>5423</v>
      </c>
      <c r="D1765" s="246" t="s">
        <v>4843</v>
      </c>
      <c r="E1765" s="201" t="s">
        <v>1726</v>
      </c>
      <c r="F1765" s="248">
        <f t="shared" si="27"/>
        <v>2011</v>
      </c>
      <c r="G1765" s="248" t="s">
        <v>181</v>
      </c>
      <c r="H1765" s="248" t="s">
        <v>2465</v>
      </c>
    </row>
    <row r="1766" spans="1:8" ht="14.45" x14ac:dyDescent="0.3">
      <c r="A1766" s="246" t="s">
        <v>2465</v>
      </c>
      <c r="B1766" s="246">
        <v>2012</v>
      </c>
      <c r="C1766" s="247" t="s">
        <v>5424</v>
      </c>
      <c r="D1766" s="246" t="s">
        <v>4843</v>
      </c>
      <c r="E1766" s="201" t="s">
        <v>1726</v>
      </c>
      <c r="F1766" s="248">
        <f t="shared" si="27"/>
        <v>2012</v>
      </c>
      <c r="G1766" s="248" t="s">
        <v>181</v>
      </c>
      <c r="H1766" s="248" t="s">
        <v>2465</v>
      </c>
    </row>
    <row r="1767" spans="1:8" ht="14.45" x14ac:dyDescent="0.3">
      <c r="A1767" s="246" t="s">
        <v>2465</v>
      </c>
      <c r="B1767" s="246">
        <v>2012</v>
      </c>
      <c r="C1767" s="247" t="s">
        <v>5425</v>
      </c>
      <c r="D1767" s="246" t="s">
        <v>4843</v>
      </c>
      <c r="E1767" s="201" t="s">
        <v>1726</v>
      </c>
      <c r="F1767" s="248">
        <f t="shared" si="27"/>
        <v>2012</v>
      </c>
      <c r="G1767" s="248" t="s">
        <v>181</v>
      </c>
      <c r="H1767" s="248" t="s">
        <v>2465</v>
      </c>
    </row>
    <row r="1768" spans="1:8" ht="14.45" x14ac:dyDescent="0.3">
      <c r="A1768" s="246" t="s">
        <v>2465</v>
      </c>
      <c r="B1768" s="246">
        <v>2012</v>
      </c>
      <c r="C1768" s="247" t="s">
        <v>5426</v>
      </c>
      <c r="D1768" s="246" t="s">
        <v>4843</v>
      </c>
      <c r="E1768" s="201" t="s">
        <v>1726</v>
      </c>
      <c r="F1768" s="248">
        <f t="shared" si="27"/>
        <v>2012</v>
      </c>
      <c r="G1768" s="248" t="s">
        <v>181</v>
      </c>
      <c r="H1768" s="248" t="s">
        <v>2465</v>
      </c>
    </row>
    <row r="1769" spans="1:8" ht="14.45" x14ac:dyDescent="0.3">
      <c r="A1769" s="246" t="s">
        <v>2465</v>
      </c>
      <c r="B1769" s="246">
        <v>2012</v>
      </c>
      <c r="C1769" s="247" t="s">
        <v>5427</v>
      </c>
      <c r="D1769" s="246" t="s">
        <v>4843</v>
      </c>
      <c r="E1769" s="201" t="s">
        <v>1726</v>
      </c>
      <c r="F1769" s="248">
        <f t="shared" si="27"/>
        <v>2012</v>
      </c>
      <c r="G1769" s="248" t="s">
        <v>181</v>
      </c>
      <c r="H1769" s="248" t="s">
        <v>2465</v>
      </c>
    </row>
    <row r="1770" spans="1:8" ht="14.45" x14ac:dyDescent="0.3">
      <c r="A1770" s="246" t="s">
        <v>2465</v>
      </c>
      <c r="B1770" s="246">
        <v>2012</v>
      </c>
      <c r="C1770" s="247" t="s">
        <v>5428</v>
      </c>
      <c r="D1770" s="246" t="s">
        <v>4843</v>
      </c>
      <c r="E1770" s="201" t="s">
        <v>1726</v>
      </c>
      <c r="F1770" s="248">
        <f t="shared" si="27"/>
        <v>2012</v>
      </c>
      <c r="G1770" s="248" t="s">
        <v>181</v>
      </c>
      <c r="H1770" s="248" t="s">
        <v>2465</v>
      </c>
    </row>
    <row r="1771" spans="1:8" ht="14.45" x14ac:dyDescent="0.3">
      <c r="A1771" s="246" t="s">
        <v>2465</v>
      </c>
      <c r="B1771" s="246">
        <v>2012</v>
      </c>
      <c r="C1771" s="247" t="s">
        <v>5429</v>
      </c>
      <c r="D1771" s="246" t="s">
        <v>4843</v>
      </c>
      <c r="E1771" s="201" t="s">
        <v>1726</v>
      </c>
      <c r="F1771" s="248">
        <f t="shared" si="27"/>
        <v>2012</v>
      </c>
      <c r="G1771" s="248" t="s">
        <v>181</v>
      </c>
      <c r="H1771" s="248" t="s">
        <v>2465</v>
      </c>
    </row>
    <row r="1772" spans="1:8" ht="14.45" x14ac:dyDescent="0.3">
      <c r="A1772" s="246" t="s">
        <v>2465</v>
      </c>
      <c r="B1772" s="246">
        <v>2012</v>
      </c>
      <c r="C1772" s="247" t="s">
        <v>5430</v>
      </c>
      <c r="D1772" s="246" t="s">
        <v>4843</v>
      </c>
      <c r="E1772" s="201" t="s">
        <v>1726</v>
      </c>
      <c r="F1772" s="248">
        <f t="shared" si="27"/>
        <v>2012</v>
      </c>
      <c r="G1772" s="248" t="s">
        <v>181</v>
      </c>
      <c r="H1772" s="248" t="s">
        <v>2465</v>
      </c>
    </row>
    <row r="1773" spans="1:8" ht="14.45" x14ac:dyDescent="0.3">
      <c r="A1773" s="246" t="s">
        <v>2465</v>
      </c>
      <c r="B1773" s="246">
        <v>2012</v>
      </c>
      <c r="C1773" s="247" t="s">
        <v>5431</v>
      </c>
      <c r="D1773" s="246" t="s">
        <v>4843</v>
      </c>
      <c r="E1773" s="201" t="s">
        <v>1726</v>
      </c>
      <c r="F1773" s="248">
        <f t="shared" si="27"/>
        <v>2012</v>
      </c>
      <c r="G1773" s="248" t="s">
        <v>181</v>
      </c>
      <c r="H1773" s="248" t="s">
        <v>2465</v>
      </c>
    </row>
    <row r="1774" spans="1:8" ht="14.45" x14ac:dyDescent="0.3">
      <c r="A1774" s="246" t="s">
        <v>2465</v>
      </c>
      <c r="B1774" s="246">
        <v>2013</v>
      </c>
      <c r="C1774" s="75" t="s">
        <v>5432</v>
      </c>
      <c r="D1774" s="247" t="s">
        <v>4843</v>
      </c>
      <c r="E1774" s="201" t="s">
        <v>1726</v>
      </c>
      <c r="F1774" s="248">
        <f t="shared" si="27"/>
        <v>2013</v>
      </c>
      <c r="G1774" s="248" t="s">
        <v>181</v>
      </c>
      <c r="H1774" s="248" t="s">
        <v>2465</v>
      </c>
    </row>
    <row r="1775" spans="1:8" ht="14.45" x14ac:dyDescent="0.3">
      <c r="A1775" s="246" t="s">
        <v>2465</v>
      </c>
      <c r="B1775" s="246">
        <v>2013</v>
      </c>
      <c r="C1775" s="75" t="s">
        <v>5433</v>
      </c>
      <c r="D1775" s="247" t="s">
        <v>4843</v>
      </c>
      <c r="E1775" s="201" t="s">
        <v>1726</v>
      </c>
      <c r="F1775" s="248">
        <f t="shared" si="27"/>
        <v>2013</v>
      </c>
      <c r="G1775" s="248" t="s">
        <v>181</v>
      </c>
      <c r="H1775" s="248" t="s">
        <v>2465</v>
      </c>
    </row>
    <row r="1776" spans="1:8" ht="14.45" x14ac:dyDescent="0.3">
      <c r="A1776" s="246" t="s">
        <v>2465</v>
      </c>
      <c r="B1776" s="246">
        <v>2013</v>
      </c>
      <c r="C1776" s="75" t="s">
        <v>5434</v>
      </c>
      <c r="D1776" s="247" t="s">
        <v>4843</v>
      </c>
      <c r="E1776" s="201" t="s">
        <v>1726</v>
      </c>
      <c r="F1776" s="248">
        <f t="shared" si="27"/>
        <v>2013</v>
      </c>
      <c r="G1776" s="248" t="s">
        <v>181</v>
      </c>
      <c r="H1776" s="248" t="s">
        <v>2465</v>
      </c>
    </row>
    <row r="1777" spans="1:8" ht="14.45" x14ac:dyDescent="0.3">
      <c r="A1777" s="246" t="s">
        <v>2465</v>
      </c>
      <c r="B1777" s="246">
        <v>2013</v>
      </c>
      <c r="C1777" s="75" t="s">
        <v>5435</v>
      </c>
      <c r="D1777" s="247" t="s">
        <v>4843</v>
      </c>
      <c r="E1777" s="201" t="s">
        <v>1726</v>
      </c>
      <c r="F1777" s="248">
        <f t="shared" si="27"/>
        <v>2013</v>
      </c>
      <c r="G1777" s="248" t="s">
        <v>181</v>
      </c>
      <c r="H1777" s="248" t="s">
        <v>2465</v>
      </c>
    </row>
    <row r="1778" spans="1:8" ht="14.45" x14ac:dyDescent="0.3">
      <c r="A1778" s="246" t="s">
        <v>2465</v>
      </c>
      <c r="B1778" s="246">
        <v>2013</v>
      </c>
      <c r="C1778" s="75" t="s">
        <v>5436</v>
      </c>
      <c r="D1778" s="247" t="s">
        <v>4843</v>
      </c>
      <c r="E1778" s="201" t="s">
        <v>1726</v>
      </c>
      <c r="F1778" s="248">
        <f t="shared" si="27"/>
        <v>2013</v>
      </c>
      <c r="G1778" s="248" t="s">
        <v>181</v>
      </c>
      <c r="H1778" s="248" t="s">
        <v>2465</v>
      </c>
    </row>
    <row r="1779" spans="1:8" ht="14.45" x14ac:dyDescent="0.3">
      <c r="A1779" s="246" t="s">
        <v>2465</v>
      </c>
      <c r="B1779" s="246">
        <v>2013</v>
      </c>
      <c r="C1779" s="75" t="s">
        <v>5437</v>
      </c>
      <c r="D1779" s="247" t="s">
        <v>4843</v>
      </c>
      <c r="E1779" s="201" t="s">
        <v>1726</v>
      </c>
      <c r="F1779" s="248">
        <f t="shared" si="27"/>
        <v>2013</v>
      </c>
      <c r="G1779" s="248" t="s">
        <v>181</v>
      </c>
      <c r="H1779" s="248" t="s">
        <v>2465</v>
      </c>
    </row>
    <row r="1780" spans="1:8" ht="14.45" x14ac:dyDescent="0.3">
      <c r="A1780" s="246" t="s">
        <v>2465</v>
      </c>
      <c r="B1780" s="246">
        <v>2013</v>
      </c>
      <c r="C1780" s="75" t="s">
        <v>5438</v>
      </c>
      <c r="D1780" s="247" t="s">
        <v>4843</v>
      </c>
      <c r="E1780" s="201" t="s">
        <v>1726</v>
      </c>
      <c r="F1780" s="248">
        <f t="shared" si="27"/>
        <v>2013</v>
      </c>
      <c r="G1780" s="248" t="s">
        <v>181</v>
      </c>
      <c r="H1780" s="248" t="s">
        <v>2465</v>
      </c>
    </row>
    <row r="1781" spans="1:8" ht="14.45" x14ac:dyDescent="0.3">
      <c r="A1781" s="246" t="s">
        <v>2465</v>
      </c>
      <c r="B1781" s="246">
        <v>2013</v>
      </c>
      <c r="C1781" s="75" t="s">
        <v>5439</v>
      </c>
      <c r="D1781" s="247" t="s">
        <v>4843</v>
      </c>
      <c r="E1781" s="201" t="s">
        <v>1726</v>
      </c>
      <c r="F1781" s="248">
        <f t="shared" si="27"/>
        <v>2013</v>
      </c>
      <c r="G1781" s="248" t="s">
        <v>181</v>
      </c>
      <c r="H1781" s="248" t="s">
        <v>2465</v>
      </c>
    </row>
    <row r="1782" spans="1:8" ht="14.45" x14ac:dyDescent="0.3">
      <c r="A1782" s="246" t="s">
        <v>2465</v>
      </c>
      <c r="B1782" s="246">
        <v>2013</v>
      </c>
      <c r="C1782" s="75" t="s">
        <v>5440</v>
      </c>
      <c r="D1782" s="247" t="s">
        <v>4843</v>
      </c>
      <c r="E1782" s="201" t="s">
        <v>1726</v>
      </c>
      <c r="F1782" s="248">
        <f t="shared" si="27"/>
        <v>2013</v>
      </c>
      <c r="G1782" s="248" t="s">
        <v>181</v>
      </c>
      <c r="H1782" s="248" t="s">
        <v>2465</v>
      </c>
    </row>
    <row r="1783" spans="1:8" ht="14.45" x14ac:dyDescent="0.3">
      <c r="A1783" s="246" t="s">
        <v>2465</v>
      </c>
      <c r="B1783" s="246">
        <v>2013</v>
      </c>
      <c r="C1783" s="75" t="s">
        <v>5441</v>
      </c>
      <c r="D1783" s="247" t="s">
        <v>4843</v>
      </c>
      <c r="E1783" s="201" t="s">
        <v>1726</v>
      </c>
      <c r="F1783" s="248">
        <f t="shared" si="27"/>
        <v>2013</v>
      </c>
      <c r="G1783" s="248" t="s">
        <v>181</v>
      </c>
      <c r="H1783" s="248" t="s">
        <v>2465</v>
      </c>
    </row>
    <row r="1784" spans="1:8" ht="14.45" x14ac:dyDescent="0.3">
      <c r="A1784" s="246" t="s">
        <v>2465</v>
      </c>
      <c r="B1784" s="246">
        <v>2013</v>
      </c>
      <c r="C1784" s="75" t="s">
        <v>5442</v>
      </c>
      <c r="D1784" s="247" t="s">
        <v>4843</v>
      </c>
      <c r="E1784" s="201" t="s">
        <v>1726</v>
      </c>
      <c r="F1784" s="248">
        <f t="shared" si="27"/>
        <v>2013</v>
      </c>
      <c r="G1784" s="248" t="s">
        <v>181</v>
      </c>
      <c r="H1784" s="248" t="s">
        <v>2465</v>
      </c>
    </row>
    <row r="1785" spans="1:8" ht="14.45" x14ac:dyDescent="0.3">
      <c r="A1785" s="246" t="s">
        <v>2465</v>
      </c>
      <c r="B1785" s="246">
        <v>2013</v>
      </c>
      <c r="C1785" s="75" t="s">
        <v>5443</v>
      </c>
      <c r="D1785" s="247" t="s">
        <v>4843</v>
      </c>
      <c r="E1785" s="201" t="s">
        <v>1726</v>
      </c>
      <c r="F1785" s="248">
        <f t="shared" si="27"/>
        <v>2013</v>
      </c>
      <c r="G1785" s="248" t="s">
        <v>181</v>
      </c>
      <c r="H1785" s="248" t="s">
        <v>2465</v>
      </c>
    </row>
    <row r="1786" spans="1:8" ht="14.45" x14ac:dyDescent="0.3">
      <c r="A1786" s="246" t="s">
        <v>2667</v>
      </c>
      <c r="B1786" s="246">
        <v>1973</v>
      </c>
      <c r="C1786" s="247" t="s">
        <v>2894</v>
      </c>
      <c r="D1786" s="246" t="s">
        <v>4843</v>
      </c>
      <c r="E1786" s="201" t="s">
        <v>1726</v>
      </c>
      <c r="F1786" s="248">
        <f t="shared" si="27"/>
        <v>1973</v>
      </c>
      <c r="G1786" s="248" t="s">
        <v>181</v>
      </c>
      <c r="H1786" s="248" t="s">
        <v>2667</v>
      </c>
    </row>
    <row r="1787" spans="1:8" ht="14.45" x14ac:dyDescent="0.3">
      <c r="A1787" s="246" t="s">
        <v>2667</v>
      </c>
      <c r="B1787" s="246">
        <v>1973</v>
      </c>
      <c r="C1787" s="247" t="s">
        <v>2895</v>
      </c>
      <c r="D1787" s="246" t="s">
        <v>4843</v>
      </c>
      <c r="E1787" s="201" t="s">
        <v>1726</v>
      </c>
      <c r="F1787" s="248">
        <f t="shared" si="27"/>
        <v>1973</v>
      </c>
      <c r="G1787" s="248" t="s">
        <v>181</v>
      </c>
      <c r="H1787" s="248" t="s">
        <v>2667</v>
      </c>
    </row>
    <row r="1788" spans="1:8" ht="14.45" x14ac:dyDescent="0.3">
      <c r="A1788" s="246" t="s">
        <v>2667</v>
      </c>
      <c r="B1788" s="246">
        <v>1973</v>
      </c>
      <c r="C1788" s="247" t="s">
        <v>2896</v>
      </c>
      <c r="D1788" s="246" t="s">
        <v>4843</v>
      </c>
      <c r="E1788" s="201" t="s">
        <v>1726</v>
      </c>
      <c r="F1788" s="248">
        <f t="shared" si="27"/>
        <v>1973</v>
      </c>
      <c r="G1788" s="248" t="s">
        <v>181</v>
      </c>
      <c r="H1788" s="248" t="s">
        <v>2667</v>
      </c>
    </row>
    <row r="1789" spans="1:8" ht="14.45" x14ac:dyDescent="0.3">
      <c r="A1789" s="246" t="s">
        <v>2667</v>
      </c>
      <c r="B1789" s="246">
        <v>1973</v>
      </c>
      <c r="C1789" s="247" t="s">
        <v>2897</v>
      </c>
      <c r="D1789" s="246" t="s">
        <v>4843</v>
      </c>
      <c r="E1789" s="201" t="s">
        <v>1726</v>
      </c>
      <c r="F1789" s="248">
        <f t="shared" si="27"/>
        <v>1973</v>
      </c>
      <c r="G1789" s="248" t="s">
        <v>181</v>
      </c>
      <c r="H1789" s="248" t="s">
        <v>2667</v>
      </c>
    </row>
    <row r="1790" spans="1:8" ht="14.45" x14ac:dyDescent="0.3">
      <c r="A1790" s="246" t="s">
        <v>2667</v>
      </c>
      <c r="B1790" s="246">
        <v>1974</v>
      </c>
      <c r="C1790" s="247" t="s">
        <v>2891</v>
      </c>
      <c r="D1790" s="246" t="s">
        <v>4843</v>
      </c>
      <c r="E1790" s="201" t="s">
        <v>1726</v>
      </c>
      <c r="F1790" s="248">
        <f t="shared" si="27"/>
        <v>1974</v>
      </c>
      <c r="G1790" s="248" t="s">
        <v>181</v>
      </c>
      <c r="H1790" s="248" t="s">
        <v>2667</v>
      </c>
    </row>
    <row r="1791" spans="1:8" ht="14.45" x14ac:dyDescent="0.3">
      <c r="A1791" s="246" t="s">
        <v>2667</v>
      </c>
      <c r="B1791" s="246">
        <v>1974</v>
      </c>
      <c r="C1791" s="247" t="s">
        <v>2892</v>
      </c>
      <c r="D1791" s="246" t="s">
        <v>4843</v>
      </c>
      <c r="E1791" s="201" t="s">
        <v>1726</v>
      </c>
      <c r="F1791" s="248">
        <f t="shared" si="27"/>
        <v>1974</v>
      </c>
      <c r="G1791" s="248" t="s">
        <v>181</v>
      </c>
      <c r="H1791" s="248" t="s">
        <v>2667</v>
      </c>
    </row>
    <row r="1792" spans="1:8" ht="14.45" x14ac:dyDescent="0.3">
      <c r="A1792" s="246" t="s">
        <v>2667</v>
      </c>
      <c r="B1792" s="246">
        <v>1974</v>
      </c>
      <c r="C1792" s="247" t="s">
        <v>2893</v>
      </c>
      <c r="D1792" s="246" t="s">
        <v>4843</v>
      </c>
      <c r="E1792" s="201" t="s">
        <v>1726</v>
      </c>
      <c r="F1792" s="248">
        <f t="shared" si="27"/>
        <v>1974</v>
      </c>
      <c r="G1792" s="248" t="s">
        <v>181</v>
      </c>
      <c r="H1792" s="248" t="s">
        <v>2667</v>
      </c>
    </row>
    <row r="1793" spans="1:8" ht="14.45" x14ac:dyDescent="0.3">
      <c r="A1793" s="246" t="s">
        <v>2667</v>
      </c>
      <c r="B1793" s="246">
        <v>1975</v>
      </c>
      <c r="C1793" s="247" t="s">
        <v>2888</v>
      </c>
      <c r="D1793" s="246" t="s">
        <v>4843</v>
      </c>
      <c r="E1793" s="201" t="s">
        <v>1726</v>
      </c>
      <c r="F1793" s="248">
        <f t="shared" si="27"/>
        <v>1975</v>
      </c>
      <c r="G1793" s="248" t="s">
        <v>181</v>
      </c>
      <c r="H1793" s="248" t="s">
        <v>2667</v>
      </c>
    </row>
    <row r="1794" spans="1:8" ht="14.45" x14ac:dyDescent="0.3">
      <c r="A1794" s="246" t="s">
        <v>2667</v>
      </c>
      <c r="B1794" s="246">
        <v>1975</v>
      </c>
      <c r="C1794" s="247" t="s">
        <v>2889</v>
      </c>
      <c r="D1794" s="246" t="s">
        <v>4843</v>
      </c>
      <c r="E1794" s="201" t="s">
        <v>1726</v>
      </c>
      <c r="F1794" s="248">
        <f t="shared" si="27"/>
        <v>1975</v>
      </c>
      <c r="G1794" s="248" t="s">
        <v>181</v>
      </c>
      <c r="H1794" s="248" t="s">
        <v>2667</v>
      </c>
    </row>
    <row r="1795" spans="1:8" ht="14.45" x14ac:dyDescent="0.3">
      <c r="A1795" s="246" t="s">
        <v>2667</v>
      </c>
      <c r="B1795" s="246">
        <v>1975</v>
      </c>
      <c r="C1795" s="247" t="s">
        <v>2890</v>
      </c>
      <c r="D1795" s="246" t="s">
        <v>4843</v>
      </c>
      <c r="E1795" s="201" t="s">
        <v>1726</v>
      </c>
      <c r="F1795" s="248">
        <f t="shared" si="27"/>
        <v>1975</v>
      </c>
      <c r="G1795" s="248" t="s">
        <v>181</v>
      </c>
      <c r="H1795" s="248" t="s">
        <v>2667</v>
      </c>
    </row>
    <row r="1796" spans="1:8" ht="14.45" x14ac:dyDescent="0.3">
      <c r="A1796" s="246" t="s">
        <v>2667</v>
      </c>
      <c r="B1796" s="246">
        <v>1976</v>
      </c>
      <c r="C1796" s="247" t="s">
        <v>2885</v>
      </c>
      <c r="D1796" s="246" t="s">
        <v>4843</v>
      </c>
      <c r="E1796" s="201" t="s">
        <v>1726</v>
      </c>
      <c r="F1796" s="248">
        <f t="shared" si="27"/>
        <v>1976</v>
      </c>
      <c r="G1796" s="248" t="s">
        <v>181</v>
      </c>
      <c r="H1796" s="248" t="s">
        <v>2667</v>
      </c>
    </row>
    <row r="1797" spans="1:8" ht="14.45" x14ac:dyDescent="0.3">
      <c r="A1797" s="246" t="s">
        <v>2667</v>
      </c>
      <c r="B1797" s="246">
        <v>1976</v>
      </c>
      <c r="C1797" s="247" t="s">
        <v>2886</v>
      </c>
      <c r="D1797" s="246" t="s">
        <v>4843</v>
      </c>
      <c r="E1797" s="201" t="s">
        <v>1726</v>
      </c>
      <c r="F1797" s="248">
        <f t="shared" si="27"/>
        <v>1976</v>
      </c>
      <c r="G1797" s="248" t="s">
        <v>181</v>
      </c>
      <c r="H1797" s="248" t="s">
        <v>2667</v>
      </c>
    </row>
    <row r="1798" spans="1:8" ht="14.45" x14ac:dyDescent="0.3">
      <c r="A1798" s="246" t="s">
        <v>2667</v>
      </c>
      <c r="B1798" s="246">
        <v>1976</v>
      </c>
      <c r="C1798" s="247" t="s">
        <v>2887</v>
      </c>
      <c r="D1798" s="246" t="s">
        <v>4843</v>
      </c>
      <c r="E1798" s="201" t="s">
        <v>1726</v>
      </c>
      <c r="F1798" s="248">
        <f t="shared" si="27"/>
        <v>1976</v>
      </c>
      <c r="G1798" s="248" t="s">
        <v>181</v>
      </c>
      <c r="H1798" s="248" t="s">
        <v>2667</v>
      </c>
    </row>
    <row r="1799" spans="1:8" ht="14.45" x14ac:dyDescent="0.3">
      <c r="A1799" s="246" t="s">
        <v>2667</v>
      </c>
      <c r="B1799" s="246">
        <v>1977</v>
      </c>
      <c r="C1799" s="247" t="s">
        <v>2883</v>
      </c>
      <c r="D1799" s="246" t="s">
        <v>4843</v>
      </c>
      <c r="E1799" s="201" t="s">
        <v>1726</v>
      </c>
      <c r="F1799" s="248">
        <f t="shared" si="27"/>
        <v>1977</v>
      </c>
      <c r="G1799" s="248" t="s">
        <v>181</v>
      </c>
      <c r="H1799" s="248" t="s">
        <v>2667</v>
      </c>
    </row>
    <row r="1800" spans="1:8" ht="14.45" x14ac:dyDescent="0.3">
      <c r="A1800" s="246" t="s">
        <v>2667</v>
      </c>
      <c r="B1800" s="246">
        <v>1977</v>
      </c>
      <c r="C1800" s="247" t="s">
        <v>2884</v>
      </c>
      <c r="D1800" s="246" t="s">
        <v>4843</v>
      </c>
      <c r="E1800" s="201" t="s">
        <v>1726</v>
      </c>
      <c r="F1800" s="248">
        <f t="shared" si="27"/>
        <v>1977</v>
      </c>
      <c r="G1800" s="248" t="s">
        <v>181</v>
      </c>
      <c r="H1800" s="248" t="s">
        <v>2667</v>
      </c>
    </row>
    <row r="1801" spans="1:8" ht="14.45" x14ac:dyDescent="0.3">
      <c r="A1801" s="246" t="s">
        <v>2667</v>
      </c>
      <c r="B1801" s="246">
        <v>1978</v>
      </c>
      <c r="C1801" s="247" t="s">
        <v>459</v>
      </c>
      <c r="D1801" s="246" t="s">
        <v>4843</v>
      </c>
      <c r="E1801" s="201" t="s">
        <v>1726</v>
      </c>
      <c r="F1801" s="248">
        <f t="shared" si="27"/>
        <v>1978</v>
      </c>
      <c r="G1801" s="248" t="s">
        <v>181</v>
      </c>
      <c r="H1801" s="248" t="s">
        <v>2667</v>
      </c>
    </row>
    <row r="1802" spans="1:8" ht="14.45" x14ac:dyDescent="0.3">
      <c r="A1802" s="246" t="s">
        <v>2667</v>
      </c>
      <c r="B1802" s="246">
        <v>1978</v>
      </c>
      <c r="C1802" s="247" t="s">
        <v>2881</v>
      </c>
      <c r="D1802" s="246" t="s">
        <v>4843</v>
      </c>
      <c r="E1802" s="201" t="s">
        <v>1726</v>
      </c>
      <c r="F1802" s="248">
        <f t="shared" si="27"/>
        <v>1978</v>
      </c>
      <c r="G1802" s="248" t="s">
        <v>181</v>
      </c>
      <c r="H1802" s="248" t="s">
        <v>2667</v>
      </c>
    </row>
    <row r="1803" spans="1:8" ht="14.45" x14ac:dyDescent="0.3">
      <c r="A1803" s="246" t="s">
        <v>2667</v>
      </c>
      <c r="B1803" s="246">
        <v>1978</v>
      </c>
      <c r="C1803" s="247" t="s">
        <v>2882</v>
      </c>
      <c r="D1803" s="246" t="s">
        <v>4843</v>
      </c>
      <c r="E1803" s="201" t="s">
        <v>1726</v>
      </c>
      <c r="F1803" s="248">
        <f t="shared" si="27"/>
        <v>1978</v>
      </c>
      <c r="G1803" s="248" t="s">
        <v>181</v>
      </c>
      <c r="H1803" s="248" t="s">
        <v>2667</v>
      </c>
    </row>
    <row r="1804" spans="1:8" ht="14.45" x14ac:dyDescent="0.3">
      <c r="A1804" s="246" t="s">
        <v>2667</v>
      </c>
      <c r="B1804" s="246">
        <v>1978</v>
      </c>
      <c r="C1804" s="247" t="s">
        <v>460</v>
      </c>
      <c r="D1804" s="246" t="s">
        <v>4843</v>
      </c>
      <c r="E1804" s="201" t="s">
        <v>1726</v>
      </c>
      <c r="F1804" s="248">
        <f t="shared" ref="F1804:F1867" si="28">+B1804</f>
        <v>1978</v>
      </c>
      <c r="G1804" s="248" t="s">
        <v>181</v>
      </c>
      <c r="H1804" s="248" t="s">
        <v>2667</v>
      </c>
    </row>
    <row r="1805" spans="1:8" ht="14.45" x14ac:dyDescent="0.3">
      <c r="A1805" s="246" t="s">
        <v>2667</v>
      </c>
      <c r="B1805" s="246">
        <v>1978</v>
      </c>
      <c r="C1805" s="247" t="s">
        <v>461</v>
      </c>
      <c r="D1805" s="246" t="s">
        <v>4843</v>
      </c>
      <c r="E1805" s="201" t="s">
        <v>1726</v>
      </c>
      <c r="F1805" s="248">
        <f t="shared" si="28"/>
        <v>1978</v>
      </c>
      <c r="G1805" s="248" t="s">
        <v>181</v>
      </c>
      <c r="H1805" s="248" t="s">
        <v>2667</v>
      </c>
    </row>
    <row r="1806" spans="1:8" ht="14.45" x14ac:dyDescent="0.3">
      <c r="A1806" s="246" t="s">
        <v>2667</v>
      </c>
      <c r="B1806" s="246">
        <v>1979</v>
      </c>
      <c r="C1806" s="247" t="s">
        <v>455</v>
      </c>
      <c r="D1806" s="246" t="s">
        <v>4843</v>
      </c>
      <c r="E1806" s="201" t="s">
        <v>1726</v>
      </c>
      <c r="F1806" s="248">
        <f t="shared" si="28"/>
        <v>1979</v>
      </c>
      <c r="G1806" s="248" t="s">
        <v>181</v>
      </c>
      <c r="H1806" s="248" t="s">
        <v>2667</v>
      </c>
    </row>
    <row r="1807" spans="1:8" ht="14.45" x14ac:dyDescent="0.3">
      <c r="A1807" s="246" t="s">
        <v>2667</v>
      </c>
      <c r="B1807" s="246">
        <v>1979</v>
      </c>
      <c r="C1807" s="247" t="s">
        <v>456</v>
      </c>
      <c r="D1807" s="246" t="s">
        <v>4843</v>
      </c>
      <c r="E1807" s="201" t="s">
        <v>1726</v>
      </c>
      <c r="F1807" s="248">
        <f t="shared" si="28"/>
        <v>1979</v>
      </c>
      <c r="G1807" s="248" t="s">
        <v>181</v>
      </c>
      <c r="H1807" s="248" t="s">
        <v>2667</v>
      </c>
    </row>
    <row r="1808" spans="1:8" ht="14.45" x14ac:dyDescent="0.3">
      <c r="A1808" s="246" t="s">
        <v>2667</v>
      </c>
      <c r="B1808" s="246">
        <v>1979</v>
      </c>
      <c r="C1808" s="247" t="s">
        <v>457</v>
      </c>
      <c r="D1808" s="246" t="s">
        <v>4843</v>
      </c>
      <c r="E1808" s="201" t="s">
        <v>1726</v>
      </c>
      <c r="F1808" s="248">
        <f t="shared" si="28"/>
        <v>1979</v>
      </c>
      <c r="G1808" s="248" t="s">
        <v>181</v>
      </c>
      <c r="H1808" s="248" t="s">
        <v>2667</v>
      </c>
    </row>
    <row r="1809" spans="1:8" ht="14.45" x14ac:dyDescent="0.3">
      <c r="A1809" s="246" t="s">
        <v>2667</v>
      </c>
      <c r="B1809" s="246">
        <v>1979</v>
      </c>
      <c r="C1809" s="247" t="s">
        <v>458</v>
      </c>
      <c r="D1809" s="246" t="s">
        <v>4843</v>
      </c>
      <c r="E1809" s="201" t="s">
        <v>1726</v>
      </c>
      <c r="F1809" s="248">
        <f t="shared" si="28"/>
        <v>1979</v>
      </c>
      <c r="G1809" s="248" t="s">
        <v>181</v>
      </c>
      <c r="H1809" s="248" t="s">
        <v>2667</v>
      </c>
    </row>
    <row r="1810" spans="1:8" ht="14.45" x14ac:dyDescent="0.3">
      <c r="A1810" s="246" t="s">
        <v>2667</v>
      </c>
      <c r="B1810" s="246">
        <v>1979</v>
      </c>
      <c r="C1810" s="247" t="s">
        <v>2879</v>
      </c>
      <c r="D1810" s="246" t="s">
        <v>4843</v>
      </c>
      <c r="E1810" s="201" t="s">
        <v>1726</v>
      </c>
      <c r="F1810" s="248">
        <f t="shared" si="28"/>
        <v>1979</v>
      </c>
      <c r="G1810" s="248" t="s">
        <v>181</v>
      </c>
      <c r="H1810" s="248" t="s">
        <v>2667</v>
      </c>
    </row>
    <row r="1811" spans="1:8" ht="14.45" x14ac:dyDescent="0.3">
      <c r="A1811" s="246" t="s">
        <v>2667</v>
      </c>
      <c r="B1811" s="246">
        <v>1979</v>
      </c>
      <c r="C1811" s="247" t="s">
        <v>2880</v>
      </c>
      <c r="D1811" s="246" t="s">
        <v>4843</v>
      </c>
      <c r="E1811" s="201" t="s">
        <v>1726</v>
      </c>
      <c r="F1811" s="248">
        <f t="shared" si="28"/>
        <v>1979</v>
      </c>
      <c r="G1811" s="248" t="s">
        <v>181</v>
      </c>
      <c r="H1811" s="248" t="s">
        <v>2667</v>
      </c>
    </row>
    <row r="1812" spans="1:8" ht="14.45" x14ac:dyDescent="0.3">
      <c r="A1812" s="246" t="s">
        <v>2667</v>
      </c>
      <c r="B1812" s="246">
        <v>1980</v>
      </c>
      <c r="C1812" s="247" t="s">
        <v>2878</v>
      </c>
      <c r="D1812" s="246" t="s">
        <v>4843</v>
      </c>
      <c r="E1812" s="201" t="s">
        <v>1726</v>
      </c>
      <c r="F1812" s="248">
        <f t="shared" si="28"/>
        <v>1980</v>
      </c>
      <c r="G1812" s="248" t="s">
        <v>181</v>
      </c>
      <c r="H1812" s="248" t="s">
        <v>2667</v>
      </c>
    </row>
    <row r="1813" spans="1:8" ht="14.45" x14ac:dyDescent="0.3">
      <c r="A1813" s="246" t="s">
        <v>2667</v>
      </c>
      <c r="B1813" s="246">
        <v>1980</v>
      </c>
      <c r="C1813" s="247" t="s">
        <v>452</v>
      </c>
      <c r="D1813" s="246" t="s">
        <v>4843</v>
      </c>
      <c r="E1813" s="201" t="s">
        <v>1726</v>
      </c>
      <c r="F1813" s="248">
        <f t="shared" si="28"/>
        <v>1980</v>
      </c>
      <c r="G1813" s="248" t="s">
        <v>181</v>
      </c>
      <c r="H1813" s="248" t="s">
        <v>2667</v>
      </c>
    </row>
    <row r="1814" spans="1:8" ht="14.45" x14ac:dyDescent="0.3">
      <c r="A1814" s="246" t="s">
        <v>2667</v>
      </c>
      <c r="B1814" s="246">
        <v>1980</v>
      </c>
      <c r="C1814" s="247" t="s">
        <v>453</v>
      </c>
      <c r="D1814" s="246" t="s">
        <v>4843</v>
      </c>
      <c r="E1814" s="201" t="s">
        <v>1726</v>
      </c>
      <c r="F1814" s="248">
        <f t="shared" si="28"/>
        <v>1980</v>
      </c>
      <c r="G1814" s="248" t="s">
        <v>181</v>
      </c>
      <c r="H1814" s="248" t="s">
        <v>2667</v>
      </c>
    </row>
    <row r="1815" spans="1:8" ht="14.45" x14ac:dyDescent="0.3">
      <c r="A1815" s="246" t="s">
        <v>2667</v>
      </c>
      <c r="B1815" s="246">
        <v>1980</v>
      </c>
      <c r="C1815" s="247" t="s">
        <v>454</v>
      </c>
      <c r="D1815" s="246" t="s">
        <v>4843</v>
      </c>
      <c r="E1815" s="201" t="s">
        <v>1726</v>
      </c>
      <c r="F1815" s="248">
        <f t="shared" si="28"/>
        <v>1980</v>
      </c>
      <c r="G1815" s="248" t="s">
        <v>181</v>
      </c>
      <c r="H1815" s="248" t="s">
        <v>2667</v>
      </c>
    </row>
    <row r="1816" spans="1:8" ht="14.45" x14ac:dyDescent="0.3">
      <c r="A1816" s="246" t="s">
        <v>2667</v>
      </c>
      <c r="B1816" s="246">
        <v>1981</v>
      </c>
      <c r="C1816" s="247" t="s">
        <v>2876</v>
      </c>
      <c r="D1816" s="246" t="s">
        <v>4843</v>
      </c>
      <c r="E1816" s="201" t="s">
        <v>1726</v>
      </c>
      <c r="F1816" s="248">
        <f t="shared" si="28"/>
        <v>1981</v>
      </c>
      <c r="G1816" s="248" t="s">
        <v>181</v>
      </c>
      <c r="H1816" s="248" t="s">
        <v>2667</v>
      </c>
    </row>
    <row r="1817" spans="1:8" ht="14.45" x14ac:dyDescent="0.3">
      <c r="A1817" s="246" t="s">
        <v>2667</v>
      </c>
      <c r="B1817" s="246">
        <v>1981</v>
      </c>
      <c r="C1817" s="247" t="s">
        <v>449</v>
      </c>
      <c r="D1817" s="246" t="s">
        <v>4843</v>
      </c>
      <c r="E1817" s="201" t="s">
        <v>1726</v>
      </c>
      <c r="F1817" s="248">
        <f t="shared" si="28"/>
        <v>1981</v>
      </c>
      <c r="G1817" s="248" t="s">
        <v>181</v>
      </c>
      <c r="H1817" s="248" t="s">
        <v>2667</v>
      </c>
    </row>
    <row r="1818" spans="1:8" ht="14.45" x14ac:dyDescent="0.3">
      <c r="A1818" s="246" t="s">
        <v>2667</v>
      </c>
      <c r="B1818" s="246">
        <v>1981</v>
      </c>
      <c r="C1818" s="247" t="s">
        <v>450</v>
      </c>
      <c r="D1818" s="246" t="s">
        <v>4843</v>
      </c>
      <c r="E1818" s="201" t="s">
        <v>1726</v>
      </c>
      <c r="F1818" s="248">
        <f t="shared" si="28"/>
        <v>1981</v>
      </c>
      <c r="G1818" s="248" t="s">
        <v>181</v>
      </c>
      <c r="H1818" s="248" t="s">
        <v>2667</v>
      </c>
    </row>
    <row r="1819" spans="1:8" ht="14.45" x14ac:dyDescent="0.3">
      <c r="A1819" s="246" t="s">
        <v>2667</v>
      </c>
      <c r="B1819" s="246">
        <v>1981</v>
      </c>
      <c r="C1819" s="247" t="s">
        <v>451</v>
      </c>
      <c r="D1819" s="246" t="s">
        <v>4843</v>
      </c>
      <c r="E1819" s="201" t="s">
        <v>1726</v>
      </c>
      <c r="F1819" s="248">
        <f t="shared" si="28"/>
        <v>1981</v>
      </c>
      <c r="G1819" s="248" t="s">
        <v>181</v>
      </c>
      <c r="H1819" s="248" t="s">
        <v>2667</v>
      </c>
    </row>
    <row r="1820" spans="1:8" ht="14.45" x14ac:dyDescent="0.3">
      <c r="A1820" s="246" t="s">
        <v>2667</v>
      </c>
      <c r="B1820" s="246">
        <v>1981</v>
      </c>
      <c r="C1820" s="247" t="s">
        <v>2877</v>
      </c>
      <c r="D1820" s="246" t="s">
        <v>4843</v>
      </c>
      <c r="E1820" s="201" t="s">
        <v>1726</v>
      </c>
      <c r="F1820" s="248">
        <f t="shared" si="28"/>
        <v>1981</v>
      </c>
      <c r="G1820" s="248" t="s">
        <v>181</v>
      </c>
      <c r="H1820" s="248" t="s">
        <v>2667</v>
      </c>
    </row>
    <row r="1821" spans="1:8" ht="14.45" x14ac:dyDescent="0.3">
      <c r="A1821" s="246" t="s">
        <v>2667</v>
      </c>
      <c r="B1821" s="246">
        <v>1982</v>
      </c>
      <c r="C1821" s="247" t="s">
        <v>2874</v>
      </c>
      <c r="D1821" s="246" t="s">
        <v>4843</v>
      </c>
      <c r="E1821" s="201" t="s">
        <v>1726</v>
      </c>
      <c r="F1821" s="248">
        <f t="shared" si="28"/>
        <v>1982</v>
      </c>
      <c r="G1821" s="248" t="s">
        <v>181</v>
      </c>
      <c r="H1821" s="248" t="s">
        <v>2667</v>
      </c>
    </row>
    <row r="1822" spans="1:8" ht="14.45" x14ac:dyDescent="0.3">
      <c r="A1822" s="246" t="s">
        <v>2667</v>
      </c>
      <c r="B1822" s="246">
        <v>1982</v>
      </c>
      <c r="C1822" s="247" t="s">
        <v>443</v>
      </c>
      <c r="D1822" s="246" t="s">
        <v>4843</v>
      </c>
      <c r="E1822" s="201" t="s">
        <v>1726</v>
      </c>
      <c r="F1822" s="248">
        <f t="shared" si="28"/>
        <v>1982</v>
      </c>
      <c r="G1822" s="248" t="s">
        <v>181</v>
      </c>
      <c r="H1822" s="248" t="s">
        <v>2667</v>
      </c>
    </row>
    <row r="1823" spans="1:8" ht="14.45" x14ac:dyDescent="0.3">
      <c r="A1823" s="246" t="s">
        <v>2667</v>
      </c>
      <c r="B1823" s="246">
        <v>1982</v>
      </c>
      <c r="C1823" s="247" t="s">
        <v>444</v>
      </c>
      <c r="D1823" s="246" t="s">
        <v>4843</v>
      </c>
      <c r="E1823" s="201" t="s">
        <v>1726</v>
      </c>
      <c r="F1823" s="248">
        <f t="shared" si="28"/>
        <v>1982</v>
      </c>
      <c r="G1823" s="248" t="s">
        <v>181</v>
      </c>
      <c r="H1823" s="248" t="s">
        <v>2667</v>
      </c>
    </row>
    <row r="1824" spans="1:8" ht="14.45" x14ac:dyDescent="0.3">
      <c r="A1824" s="246" t="s">
        <v>2667</v>
      </c>
      <c r="B1824" s="246">
        <v>1982</v>
      </c>
      <c r="C1824" s="247" t="s">
        <v>445</v>
      </c>
      <c r="D1824" s="246" t="s">
        <v>4843</v>
      </c>
      <c r="E1824" s="201" t="s">
        <v>1726</v>
      </c>
      <c r="F1824" s="248">
        <f t="shared" si="28"/>
        <v>1982</v>
      </c>
      <c r="G1824" s="248" t="s">
        <v>181</v>
      </c>
      <c r="H1824" s="248" t="s">
        <v>2667</v>
      </c>
    </row>
    <row r="1825" spans="1:8" ht="14.45" x14ac:dyDescent="0.3">
      <c r="A1825" s="246" t="s">
        <v>2667</v>
      </c>
      <c r="B1825" s="246">
        <v>1982</v>
      </c>
      <c r="C1825" s="247" t="s">
        <v>2875</v>
      </c>
      <c r="D1825" s="246" t="s">
        <v>4843</v>
      </c>
      <c r="E1825" s="201" t="s">
        <v>1726</v>
      </c>
      <c r="F1825" s="248">
        <f t="shared" si="28"/>
        <v>1982</v>
      </c>
      <c r="G1825" s="248" t="s">
        <v>181</v>
      </c>
      <c r="H1825" s="248" t="s">
        <v>2667</v>
      </c>
    </row>
    <row r="1826" spans="1:8" ht="14.45" x14ac:dyDescent="0.3">
      <c r="A1826" s="246" t="s">
        <v>2667</v>
      </c>
      <c r="B1826" s="246">
        <v>1982</v>
      </c>
      <c r="C1826" s="247" t="s">
        <v>446</v>
      </c>
      <c r="D1826" s="246" t="s">
        <v>4843</v>
      </c>
      <c r="E1826" s="201" t="s">
        <v>1726</v>
      </c>
      <c r="F1826" s="248">
        <f t="shared" si="28"/>
        <v>1982</v>
      </c>
      <c r="G1826" s="248" t="s">
        <v>181</v>
      </c>
      <c r="H1826" s="248" t="s">
        <v>2667</v>
      </c>
    </row>
    <row r="1827" spans="1:8" ht="14.45" x14ac:dyDescent="0.3">
      <c r="A1827" s="246" t="s">
        <v>2667</v>
      </c>
      <c r="B1827" s="246">
        <v>1982</v>
      </c>
      <c r="C1827" s="247" t="s">
        <v>447</v>
      </c>
      <c r="D1827" s="246" t="s">
        <v>4843</v>
      </c>
      <c r="E1827" s="201" t="s">
        <v>1726</v>
      </c>
      <c r="F1827" s="248">
        <f t="shared" si="28"/>
        <v>1982</v>
      </c>
      <c r="G1827" s="248" t="s">
        <v>181</v>
      </c>
      <c r="H1827" s="248" t="s">
        <v>2667</v>
      </c>
    </row>
    <row r="1828" spans="1:8" ht="14.45" x14ac:dyDescent="0.3">
      <c r="A1828" s="246" t="s">
        <v>2667</v>
      </c>
      <c r="B1828" s="246">
        <v>1982</v>
      </c>
      <c r="C1828" s="247" t="s">
        <v>448</v>
      </c>
      <c r="D1828" s="246" t="s">
        <v>4843</v>
      </c>
      <c r="E1828" s="201" t="s">
        <v>1726</v>
      </c>
      <c r="F1828" s="248">
        <f t="shared" si="28"/>
        <v>1982</v>
      </c>
      <c r="G1828" s="248" t="s">
        <v>181</v>
      </c>
      <c r="H1828" s="248" t="s">
        <v>2667</v>
      </c>
    </row>
    <row r="1829" spans="1:8" ht="14.45" x14ac:dyDescent="0.3">
      <c r="A1829" s="246" t="s">
        <v>2667</v>
      </c>
      <c r="B1829" s="246">
        <v>1983</v>
      </c>
      <c r="C1829" s="247" t="s">
        <v>2868</v>
      </c>
      <c r="D1829" s="246" t="s">
        <v>4843</v>
      </c>
      <c r="E1829" s="201" t="s">
        <v>1726</v>
      </c>
      <c r="F1829" s="248">
        <f t="shared" si="28"/>
        <v>1983</v>
      </c>
      <c r="G1829" s="248" t="s">
        <v>181</v>
      </c>
      <c r="H1829" s="248" t="s">
        <v>2667</v>
      </c>
    </row>
    <row r="1830" spans="1:8" ht="14.45" x14ac:dyDescent="0.3">
      <c r="A1830" s="246" t="s">
        <v>2667</v>
      </c>
      <c r="B1830" s="246">
        <v>1983</v>
      </c>
      <c r="C1830" s="247" t="s">
        <v>2869</v>
      </c>
      <c r="D1830" s="246" t="s">
        <v>4843</v>
      </c>
      <c r="E1830" s="201" t="s">
        <v>1726</v>
      </c>
      <c r="F1830" s="248">
        <f t="shared" si="28"/>
        <v>1983</v>
      </c>
      <c r="G1830" s="248" t="s">
        <v>181</v>
      </c>
      <c r="H1830" s="248" t="s">
        <v>2667</v>
      </c>
    </row>
    <row r="1831" spans="1:8" ht="14.45" x14ac:dyDescent="0.3">
      <c r="A1831" s="246" t="s">
        <v>2667</v>
      </c>
      <c r="B1831" s="246">
        <v>1983</v>
      </c>
      <c r="C1831" s="247" t="s">
        <v>2870</v>
      </c>
      <c r="D1831" s="246" t="s">
        <v>4843</v>
      </c>
      <c r="E1831" s="201" t="s">
        <v>1726</v>
      </c>
      <c r="F1831" s="248">
        <f t="shared" si="28"/>
        <v>1983</v>
      </c>
      <c r="G1831" s="248" t="s">
        <v>181</v>
      </c>
      <c r="H1831" s="248" t="s">
        <v>2667</v>
      </c>
    </row>
    <row r="1832" spans="1:8" ht="14.45" x14ac:dyDescent="0.3">
      <c r="A1832" s="246" t="s">
        <v>2667</v>
      </c>
      <c r="B1832" s="246">
        <v>1983</v>
      </c>
      <c r="C1832" s="247" t="s">
        <v>2871</v>
      </c>
      <c r="D1832" s="246" t="s">
        <v>4843</v>
      </c>
      <c r="E1832" s="201" t="s">
        <v>1726</v>
      </c>
      <c r="F1832" s="248">
        <f t="shared" si="28"/>
        <v>1983</v>
      </c>
      <c r="G1832" s="248" t="s">
        <v>181</v>
      </c>
      <c r="H1832" s="248" t="s">
        <v>2667</v>
      </c>
    </row>
    <row r="1833" spans="1:8" ht="14.45" x14ac:dyDescent="0.3">
      <c r="A1833" s="246" t="s">
        <v>2667</v>
      </c>
      <c r="B1833" s="246">
        <v>1983</v>
      </c>
      <c r="C1833" s="247" t="s">
        <v>2872</v>
      </c>
      <c r="D1833" s="246" t="s">
        <v>4843</v>
      </c>
      <c r="E1833" s="201" t="s">
        <v>1726</v>
      </c>
      <c r="F1833" s="248">
        <f t="shared" si="28"/>
        <v>1983</v>
      </c>
      <c r="G1833" s="248" t="s">
        <v>181</v>
      </c>
      <c r="H1833" s="248" t="s">
        <v>2667</v>
      </c>
    </row>
    <row r="1834" spans="1:8" ht="14.45" x14ac:dyDescent="0.3">
      <c r="A1834" s="246" t="s">
        <v>2667</v>
      </c>
      <c r="B1834" s="246">
        <v>1983</v>
      </c>
      <c r="C1834" s="247" t="s">
        <v>2873</v>
      </c>
      <c r="D1834" s="246" t="s">
        <v>4843</v>
      </c>
      <c r="E1834" s="201" t="s">
        <v>1726</v>
      </c>
      <c r="F1834" s="248">
        <f t="shared" si="28"/>
        <v>1983</v>
      </c>
      <c r="G1834" s="248" t="s">
        <v>181</v>
      </c>
      <c r="H1834" s="248" t="s">
        <v>2667</v>
      </c>
    </row>
    <row r="1835" spans="1:8" ht="14.45" x14ac:dyDescent="0.3">
      <c r="A1835" s="246" t="s">
        <v>2667</v>
      </c>
      <c r="B1835" s="246">
        <v>1984</v>
      </c>
      <c r="C1835" s="247" t="s">
        <v>2852</v>
      </c>
      <c r="D1835" s="246" t="s">
        <v>4843</v>
      </c>
      <c r="E1835" s="201" t="s">
        <v>1726</v>
      </c>
      <c r="F1835" s="248">
        <f t="shared" si="28"/>
        <v>1984</v>
      </c>
      <c r="G1835" s="248" t="s">
        <v>181</v>
      </c>
      <c r="H1835" s="248" t="s">
        <v>2667</v>
      </c>
    </row>
    <row r="1836" spans="1:8" ht="14.45" x14ac:dyDescent="0.3">
      <c r="A1836" s="246" t="s">
        <v>2667</v>
      </c>
      <c r="B1836" s="246">
        <v>1984</v>
      </c>
      <c r="C1836" s="247" t="s">
        <v>2853</v>
      </c>
      <c r="D1836" s="246" t="s">
        <v>4843</v>
      </c>
      <c r="E1836" s="201" t="s">
        <v>1726</v>
      </c>
      <c r="F1836" s="248">
        <f t="shared" si="28"/>
        <v>1984</v>
      </c>
      <c r="G1836" s="248" t="s">
        <v>181</v>
      </c>
      <c r="H1836" s="248" t="s">
        <v>2667</v>
      </c>
    </row>
    <row r="1837" spans="1:8" ht="14.45" x14ac:dyDescent="0.3">
      <c r="A1837" s="246" t="s">
        <v>2667</v>
      </c>
      <c r="B1837" s="246">
        <v>1984</v>
      </c>
      <c r="C1837" s="247" t="s">
        <v>2854</v>
      </c>
      <c r="D1837" s="246" t="s">
        <v>4843</v>
      </c>
      <c r="E1837" s="201" t="s">
        <v>1726</v>
      </c>
      <c r="F1837" s="248">
        <f t="shared" si="28"/>
        <v>1984</v>
      </c>
      <c r="G1837" s="248" t="s">
        <v>181</v>
      </c>
      <c r="H1837" s="248" t="s">
        <v>2667</v>
      </c>
    </row>
    <row r="1838" spans="1:8" ht="14.45" x14ac:dyDescent="0.3">
      <c r="A1838" s="246" t="s">
        <v>2667</v>
      </c>
      <c r="B1838" s="246">
        <v>1984</v>
      </c>
      <c r="C1838" s="247" t="s">
        <v>2855</v>
      </c>
      <c r="D1838" s="246" t="s">
        <v>4843</v>
      </c>
      <c r="E1838" s="201" t="s">
        <v>1726</v>
      </c>
      <c r="F1838" s="248">
        <f t="shared" si="28"/>
        <v>1984</v>
      </c>
      <c r="G1838" s="248" t="s">
        <v>181</v>
      </c>
      <c r="H1838" s="248" t="s">
        <v>2667</v>
      </c>
    </row>
    <row r="1839" spans="1:8" ht="14.45" x14ac:dyDescent="0.3">
      <c r="A1839" s="246" t="s">
        <v>2667</v>
      </c>
      <c r="B1839" s="246">
        <v>1984</v>
      </c>
      <c r="C1839" s="247" t="s">
        <v>2856</v>
      </c>
      <c r="D1839" s="246" t="s">
        <v>4843</v>
      </c>
      <c r="E1839" s="201" t="s">
        <v>1726</v>
      </c>
      <c r="F1839" s="248">
        <f t="shared" si="28"/>
        <v>1984</v>
      </c>
      <c r="G1839" s="248" t="s">
        <v>181</v>
      </c>
      <c r="H1839" s="248" t="s">
        <v>2667</v>
      </c>
    </row>
    <row r="1840" spans="1:8" ht="14.45" x14ac:dyDescent="0.3">
      <c r="A1840" s="246" t="s">
        <v>2667</v>
      </c>
      <c r="B1840" s="246">
        <v>1984</v>
      </c>
      <c r="C1840" s="247" t="s">
        <v>2857</v>
      </c>
      <c r="D1840" s="246" t="s">
        <v>4843</v>
      </c>
      <c r="E1840" s="201" t="s">
        <v>1726</v>
      </c>
      <c r="F1840" s="248">
        <f t="shared" si="28"/>
        <v>1984</v>
      </c>
      <c r="G1840" s="248" t="s">
        <v>181</v>
      </c>
      <c r="H1840" s="248" t="s">
        <v>2667</v>
      </c>
    </row>
    <row r="1841" spans="1:8" ht="14.45" x14ac:dyDescent="0.3">
      <c r="A1841" s="246" t="s">
        <v>2667</v>
      </c>
      <c r="B1841" s="246">
        <v>1984</v>
      </c>
      <c r="C1841" s="247" t="s">
        <v>2858</v>
      </c>
      <c r="D1841" s="246" t="s">
        <v>4843</v>
      </c>
      <c r="E1841" s="201" t="s">
        <v>1726</v>
      </c>
      <c r="F1841" s="248">
        <f t="shared" si="28"/>
        <v>1984</v>
      </c>
      <c r="G1841" s="248" t="s">
        <v>181</v>
      </c>
      <c r="H1841" s="248" t="s">
        <v>2667</v>
      </c>
    </row>
    <row r="1842" spans="1:8" ht="14.45" x14ac:dyDescent="0.3">
      <c r="A1842" s="246" t="s">
        <v>2667</v>
      </c>
      <c r="B1842" s="246">
        <v>1984</v>
      </c>
      <c r="C1842" s="247" t="s">
        <v>2859</v>
      </c>
      <c r="D1842" s="246" t="s">
        <v>4843</v>
      </c>
      <c r="E1842" s="201" t="s">
        <v>1726</v>
      </c>
      <c r="F1842" s="248">
        <f t="shared" si="28"/>
        <v>1984</v>
      </c>
      <c r="G1842" s="248" t="s">
        <v>181</v>
      </c>
      <c r="H1842" s="248" t="s">
        <v>2667</v>
      </c>
    </row>
    <row r="1843" spans="1:8" ht="14.45" x14ac:dyDescent="0.3">
      <c r="A1843" s="246" t="s">
        <v>2667</v>
      </c>
      <c r="B1843" s="246">
        <v>1984</v>
      </c>
      <c r="C1843" s="247" t="s">
        <v>2860</v>
      </c>
      <c r="D1843" s="246" t="s">
        <v>4843</v>
      </c>
      <c r="E1843" s="201" t="s">
        <v>1726</v>
      </c>
      <c r="F1843" s="248">
        <f t="shared" si="28"/>
        <v>1984</v>
      </c>
      <c r="G1843" s="248" t="s">
        <v>181</v>
      </c>
      <c r="H1843" s="248" t="s">
        <v>2667</v>
      </c>
    </row>
    <row r="1844" spans="1:8" ht="14.45" x14ac:dyDescent="0.3">
      <c r="A1844" s="246" t="s">
        <v>2667</v>
      </c>
      <c r="B1844" s="246">
        <v>1984</v>
      </c>
      <c r="C1844" s="247" t="s">
        <v>2861</v>
      </c>
      <c r="D1844" s="246" t="s">
        <v>4843</v>
      </c>
      <c r="E1844" s="201" t="s">
        <v>1726</v>
      </c>
      <c r="F1844" s="248">
        <f t="shared" si="28"/>
        <v>1984</v>
      </c>
      <c r="G1844" s="248" t="s">
        <v>181</v>
      </c>
      <c r="H1844" s="248" t="s">
        <v>2667</v>
      </c>
    </row>
    <row r="1845" spans="1:8" ht="14.45" x14ac:dyDescent="0.3">
      <c r="A1845" s="246" t="s">
        <v>2667</v>
      </c>
      <c r="B1845" s="246">
        <v>1984</v>
      </c>
      <c r="C1845" s="247" t="s">
        <v>2862</v>
      </c>
      <c r="D1845" s="246" t="s">
        <v>4843</v>
      </c>
      <c r="E1845" s="201" t="s">
        <v>1726</v>
      </c>
      <c r="F1845" s="248">
        <f t="shared" si="28"/>
        <v>1984</v>
      </c>
      <c r="G1845" s="248" t="s">
        <v>181</v>
      </c>
      <c r="H1845" s="248" t="s">
        <v>2667</v>
      </c>
    </row>
    <row r="1846" spans="1:8" ht="14.45" x14ac:dyDescent="0.3">
      <c r="A1846" s="246" t="s">
        <v>2667</v>
      </c>
      <c r="B1846" s="246">
        <v>1984</v>
      </c>
      <c r="C1846" s="247" t="s">
        <v>2863</v>
      </c>
      <c r="D1846" s="246" t="s">
        <v>4843</v>
      </c>
      <c r="E1846" s="201" t="s">
        <v>1726</v>
      </c>
      <c r="F1846" s="248">
        <f t="shared" si="28"/>
        <v>1984</v>
      </c>
      <c r="G1846" s="248" t="s">
        <v>181</v>
      </c>
      <c r="H1846" s="248" t="s">
        <v>2667</v>
      </c>
    </row>
    <row r="1847" spans="1:8" ht="14.45" x14ac:dyDescent="0.3">
      <c r="A1847" s="246" t="s">
        <v>2667</v>
      </c>
      <c r="B1847" s="246">
        <v>1984</v>
      </c>
      <c r="C1847" s="247" t="s">
        <v>2864</v>
      </c>
      <c r="D1847" s="246" t="s">
        <v>4843</v>
      </c>
      <c r="E1847" s="201" t="s">
        <v>1726</v>
      </c>
      <c r="F1847" s="248">
        <f t="shared" si="28"/>
        <v>1984</v>
      </c>
      <c r="G1847" s="248" t="s">
        <v>181</v>
      </c>
      <c r="H1847" s="248" t="s">
        <v>2667</v>
      </c>
    </row>
    <row r="1848" spans="1:8" ht="14.45" x14ac:dyDescent="0.3">
      <c r="A1848" s="246" t="s">
        <v>2667</v>
      </c>
      <c r="B1848" s="246">
        <v>1984</v>
      </c>
      <c r="C1848" s="247" t="s">
        <v>2865</v>
      </c>
      <c r="D1848" s="246" t="s">
        <v>4843</v>
      </c>
      <c r="E1848" s="201" t="s">
        <v>1726</v>
      </c>
      <c r="F1848" s="248">
        <f t="shared" si="28"/>
        <v>1984</v>
      </c>
      <c r="G1848" s="248" t="s">
        <v>181</v>
      </c>
      <c r="H1848" s="248" t="s">
        <v>2667</v>
      </c>
    </row>
    <row r="1849" spans="1:8" ht="14.45" x14ac:dyDescent="0.3">
      <c r="A1849" s="246" t="s">
        <v>2667</v>
      </c>
      <c r="B1849" s="246">
        <v>1984</v>
      </c>
      <c r="C1849" s="247" t="s">
        <v>2866</v>
      </c>
      <c r="D1849" s="246" t="s">
        <v>4843</v>
      </c>
      <c r="E1849" s="201" t="s">
        <v>1726</v>
      </c>
      <c r="F1849" s="248">
        <f t="shared" si="28"/>
        <v>1984</v>
      </c>
      <c r="G1849" s="248" t="s">
        <v>181</v>
      </c>
      <c r="H1849" s="248" t="s">
        <v>2667</v>
      </c>
    </row>
    <row r="1850" spans="1:8" ht="14.45" x14ac:dyDescent="0.3">
      <c r="A1850" s="246" t="s">
        <v>2667</v>
      </c>
      <c r="B1850" s="246">
        <v>1984</v>
      </c>
      <c r="C1850" s="247" t="s">
        <v>2867</v>
      </c>
      <c r="D1850" s="246" t="s">
        <v>4843</v>
      </c>
      <c r="E1850" s="201" t="s">
        <v>1726</v>
      </c>
      <c r="F1850" s="248">
        <f t="shared" si="28"/>
        <v>1984</v>
      </c>
      <c r="G1850" s="248" t="s">
        <v>181</v>
      </c>
      <c r="H1850" s="248" t="s">
        <v>2667</v>
      </c>
    </row>
    <row r="1851" spans="1:8" ht="14.45" x14ac:dyDescent="0.3">
      <c r="A1851" s="246" t="s">
        <v>2667</v>
      </c>
      <c r="B1851" s="246">
        <v>1985</v>
      </c>
      <c r="C1851" s="247" t="s">
        <v>2844</v>
      </c>
      <c r="D1851" s="246" t="s">
        <v>4843</v>
      </c>
      <c r="E1851" s="201" t="s">
        <v>1726</v>
      </c>
      <c r="F1851" s="248">
        <f t="shared" si="28"/>
        <v>1985</v>
      </c>
      <c r="G1851" s="248" t="s">
        <v>181</v>
      </c>
      <c r="H1851" s="248" t="s">
        <v>2667</v>
      </c>
    </row>
    <row r="1852" spans="1:8" ht="14.45" x14ac:dyDescent="0.3">
      <c r="A1852" s="246" t="s">
        <v>2667</v>
      </c>
      <c r="B1852" s="246">
        <v>1985</v>
      </c>
      <c r="C1852" s="247" t="s">
        <v>2845</v>
      </c>
      <c r="D1852" s="246" t="s">
        <v>4843</v>
      </c>
      <c r="E1852" s="201" t="s">
        <v>1726</v>
      </c>
      <c r="F1852" s="248">
        <f t="shared" si="28"/>
        <v>1985</v>
      </c>
      <c r="G1852" s="248" t="s">
        <v>181</v>
      </c>
      <c r="H1852" s="248" t="s">
        <v>2667</v>
      </c>
    </row>
    <row r="1853" spans="1:8" ht="14.45" x14ac:dyDescent="0.3">
      <c r="A1853" s="246" t="s">
        <v>2667</v>
      </c>
      <c r="B1853" s="246">
        <v>1985</v>
      </c>
      <c r="C1853" s="247" t="s">
        <v>2846</v>
      </c>
      <c r="D1853" s="246" t="s">
        <v>4843</v>
      </c>
      <c r="E1853" s="201" t="s">
        <v>1726</v>
      </c>
      <c r="F1853" s="248">
        <f t="shared" si="28"/>
        <v>1985</v>
      </c>
      <c r="G1853" s="248" t="s">
        <v>181</v>
      </c>
      <c r="H1853" s="248" t="s">
        <v>2667</v>
      </c>
    </row>
    <row r="1854" spans="1:8" ht="14.45" x14ac:dyDescent="0.3">
      <c r="A1854" s="246" t="s">
        <v>2667</v>
      </c>
      <c r="B1854" s="246">
        <v>1985</v>
      </c>
      <c r="C1854" s="247" t="s">
        <v>2847</v>
      </c>
      <c r="D1854" s="246" t="s">
        <v>4843</v>
      </c>
      <c r="E1854" s="201" t="s">
        <v>1726</v>
      </c>
      <c r="F1854" s="248">
        <f t="shared" si="28"/>
        <v>1985</v>
      </c>
      <c r="G1854" s="248" t="s">
        <v>181</v>
      </c>
      <c r="H1854" s="248" t="s">
        <v>2667</v>
      </c>
    </row>
    <row r="1855" spans="1:8" ht="14.45" x14ac:dyDescent="0.3">
      <c r="A1855" s="246" t="s">
        <v>2667</v>
      </c>
      <c r="B1855" s="246">
        <v>1985</v>
      </c>
      <c r="C1855" s="247" t="s">
        <v>2848</v>
      </c>
      <c r="D1855" s="246" t="s">
        <v>4843</v>
      </c>
      <c r="E1855" s="201" t="s">
        <v>1726</v>
      </c>
      <c r="F1855" s="248">
        <f t="shared" si="28"/>
        <v>1985</v>
      </c>
      <c r="G1855" s="248" t="s">
        <v>181</v>
      </c>
      <c r="H1855" s="248" t="s">
        <v>2667</v>
      </c>
    </row>
    <row r="1856" spans="1:8" ht="14.45" x14ac:dyDescent="0.3">
      <c r="A1856" s="246" t="s">
        <v>2667</v>
      </c>
      <c r="B1856" s="246">
        <v>1985</v>
      </c>
      <c r="C1856" s="247" t="s">
        <v>2849</v>
      </c>
      <c r="D1856" s="246" t="s">
        <v>4843</v>
      </c>
      <c r="E1856" s="201" t="s">
        <v>1726</v>
      </c>
      <c r="F1856" s="248">
        <f t="shared" si="28"/>
        <v>1985</v>
      </c>
      <c r="G1856" s="248" t="s">
        <v>181</v>
      </c>
      <c r="H1856" s="248" t="s">
        <v>2667</v>
      </c>
    </row>
    <row r="1857" spans="1:8" ht="14.45" x14ac:dyDescent="0.3">
      <c r="A1857" s="246" t="s">
        <v>2667</v>
      </c>
      <c r="B1857" s="246">
        <v>1985</v>
      </c>
      <c r="C1857" s="247" t="s">
        <v>2850</v>
      </c>
      <c r="D1857" s="246" t="s">
        <v>4843</v>
      </c>
      <c r="E1857" s="201" t="s">
        <v>1726</v>
      </c>
      <c r="F1857" s="248">
        <f t="shared" si="28"/>
        <v>1985</v>
      </c>
      <c r="G1857" s="248" t="s">
        <v>181</v>
      </c>
      <c r="H1857" s="248" t="s">
        <v>2667</v>
      </c>
    </row>
    <row r="1858" spans="1:8" ht="14.45" x14ac:dyDescent="0.3">
      <c r="A1858" s="246" t="s">
        <v>2667</v>
      </c>
      <c r="B1858" s="246">
        <v>1985</v>
      </c>
      <c r="C1858" s="247" t="s">
        <v>2851</v>
      </c>
      <c r="D1858" s="246" t="s">
        <v>4843</v>
      </c>
      <c r="E1858" s="201" t="s">
        <v>1726</v>
      </c>
      <c r="F1858" s="248">
        <f t="shared" si="28"/>
        <v>1985</v>
      </c>
      <c r="G1858" s="248" t="s">
        <v>181</v>
      </c>
      <c r="H1858" s="248" t="s">
        <v>2667</v>
      </c>
    </row>
    <row r="1859" spans="1:8" ht="14.45" x14ac:dyDescent="0.3">
      <c r="A1859" s="246" t="s">
        <v>2667</v>
      </c>
      <c r="B1859" s="246">
        <v>1986</v>
      </c>
      <c r="C1859" s="247" t="s">
        <v>2838</v>
      </c>
      <c r="D1859" s="246" t="s">
        <v>4843</v>
      </c>
      <c r="E1859" s="201" t="s">
        <v>1726</v>
      </c>
      <c r="F1859" s="248">
        <f t="shared" si="28"/>
        <v>1986</v>
      </c>
      <c r="G1859" s="248" t="s">
        <v>181</v>
      </c>
      <c r="H1859" s="248" t="s">
        <v>2667</v>
      </c>
    </row>
    <row r="1860" spans="1:8" ht="14.45" x14ac:dyDescent="0.3">
      <c r="A1860" s="246" t="s">
        <v>2667</v>
      </c>
      <c r="B1860" s="246">
        <v>1986</v>
      </c>
      <c r="C1860" s="247" t="s">
        <v>2839</v>
      </c>
      <c r="D1860" s="246" t="s">
        <v>4843</v>
      </c>
      <c r="E1860" s="201" t="s">
        <v>1726</v>
      </c>
      <c r="F1860" s="248">
        <f t="shared" si="28"/>
        <v>1986</v>
      </c>
      <c r="G1860" s="248" t="s">
        <v>181</v>
      </c>
      <c r="H1860" s="248" t="s">
        <v>2667</v>
      </c>
    </row>
    <row r="1861" spans="1:8" ht="14.45" x14ac:dyDescent="0.3">
      <c r="A1861" s="246" t="s">
        <v>2667</v>
      </c>
      <c r="B1861" s="246">
        <v>1986</v>
      </c>
      <c r="C1861" s="247" t="s">
        <v>2840</v>
      </c>
      <c r="D1861" s="246" t="s">
        <v>4843</v>
      </c>
      <c r="E1861" s="201" t="s">
        <v>1726</v>
      </c>
      <c r="F1861" s="248">
        <f t="shared" si="28"/>
        <v>1986</v>
      </c>
      <c r="G1861" s="248" t="s">
        <v>181</v>
      </c>
      <c r="H1861" s="248" t="s">
        <v>2667</v>
      </c>
    </row>
    <row r="1862" spans="1:8" ht="14.45" x14ac:dyDescent="0.3">
      <c r="A1862" s="246" t="s">
        <v>2667</v>
      </c>
      <c r="B1862" s="246">
        <v>1986</v>
      </c>
      <c r="C1862" s="247" t="s">
        <v>2841</v>
      </c>
      <c r="D1862" s="246" t="s">
        <v>4843</v>
      </c>
      <c r="E1862" s="201" t="s">
        <v>1726</v>
      </c>
      <c r="F1862" s="248">
        <f t="shared" si="28"/>
        <v>1986</v>
      </c>
      <c r="G1862" s="248" t="s">
        <v>181</v>
      </c>
      <c r="H1862" s="248" t="s">
        <v>2667</v>
      </c>
    </row>
    <row r="1863" spans="1:8" ht="14.45" x14ac:dyDescent="0.3">
      <c r="A1863" s="246" t="s">
        <v>2667</v>
      </c>
      <c r="B1863" s="246">
        <v>1986</v>
      </c>
      <c r="C1863" s="247" t="s">
        <v>2842</v>
      </c>
      <c r="D1863" s="246" t="s">
        <v>4843</v>
      </c>
      <c r="E1863" s="201" t="s">
        <v>1726</v>
      </c>
      <c r="F1863" s="248">
        <f t="shared" si="28"/>
        <v>1986</v>
      </c>
      <c r="G1863" s="248" t="s">
        <v>181</v>
      </c>
      <c r="H1863" s="248" t="s">
        <v>2667</v>
      </c>
    </row>
    <row r="1864" spans="1:8" ht="14.45" x14ac:dyDescent="0.3">
      <c r="A1864" s="246" t="s">
        <v>2667</v>
      </c>
      <c r="B1864" s="246">
        <v>1986</v>
      </c>
      <c r="C1864" s="247" t="s">
        <v>2843</v>
      </c>
      <c r="D1864" s="246" t="s">
        <v>4843</v>
      </c>
      <c r="E1864" s="201" t="s">
        <v>1726</v>
      </c>
      <c r="F1864" s="248">
        <f t="shared" si="28"/>
        <v>1986</v>
      </c>
      <c r="G1864" s="248" t="s">
        <v>181</v>
      </c>
      <c r="H1864" s="248" t="s">
        <v>2667</v>
      </c>
    </row>
    <row r="1865" spans="1:8" ht="14.45" x14ac:dyDescent="0.3">
      <c r="A1865" s="246" t="s">
        <v>2667</v>
      </c>
      <c r="B1865" s="246">
        <v>1986</v>
      </c>
      <c r="C1865" s="247" t="s">
        <v>431</v>
      </c>
      <c r="D1865" s="246" t="s">
        <v>4843</v>
      </c>
      <c r="E1865" s="201" t="s">
        <v>1726</v>
      </c>
      <c r="F1865" s="248">
        <f t="shared" si="28"/>
        <v>1986</v>
      </c>
      <c r="G1865" s="248" t="s">
        <v>181</v>
      </c>
      <c r="H1865" s="248" t="s">
        <v>2667</v>
      </c>
    </row>
    <row r="1866" spans="1:8" ht="14.45" x14ac:dyDescent="0.3">
      <c r="A1866" s="246" t="s">
        <v>2667</v>
      </c>
      <c r="B1866" s="246">
        <v>1986</v>
      </c>
      <c r="C1866" s="247" t="s">
        <v>432</v>
      </c>
      <c r="D1866" s="246" t="s">
        <v>4843</v>
      </c>
      <c r="E1866" s="201" t="s">
        <v>1726</v>
      </c>
      <c r="F1866" s="248">
        <f t="shared" si="28"/>
        <v>1986</v>
      </c>
      <c r="G1866" s="248" t="s">
        <v>181</v>
      </c>
      <c r="H1866" s="248" t="s">
        <v>2667</v>
      </c>
    </row>
    <row r="1867" spans="1:8" ht="14.45" x14ac:dyDescent="0.3">
      <c r="A1867" s="246" t="s">
        <v>2667</v>
      </c>
      <c r="B1867" s="246">
        <v>1986</v>
      </c>
      <c r="C1867" s="247" t="s">
        <v>433</v>
      </c>
      <c r="D1867" s="246" t="s">
        <v>4843</v>
      </c>
      <c r="E1867" s="201" t="s">
        <v>1726</v>
      </c>
      <c r="F1867" s="248">
        <f t="shared" si="28"/>
        <v>1986</v>
      </c>
      <c r="G1867" s="248" t="s">
        <v>181</v>
      </c>
      <c r="H1867" s="248" t="s">
        <v>2667</v>
      </c>
    </row>
    <row r="1868" spans="1:8" ht="14.45" x14ac:dyDescent="0.3">
      <c r="A1868" s="246" t="s">
        <v>2667</v>
      </c>
      <c r="B1868" s="246">
        <v>1986</v>
      </c>
      <c r="C1868" s="247" t="s">
        <v>434</v>
      </c>
      <c r="D1868" s="246" t="s">
        <v>4843</v>
      </c>
      <c r="E1868" s="201" t="s">
        <v>1726</v>
      </c>
      <c r="F1868" s="248">
        <f t="shared" ref="F1868:F1931" si="29">+B1868</f>
        <v>1986</v>
      </c>
      <c r="G1868" s="248" t="s">
        <v>181</v>
      </c>
      <c r="H1868" s="248" t="s">
        <v>2667</v>
      </c>
    </row>
    <row r="1869" spans="1:8" ht="14.45" x14ac:dyDescent="0.3">
      <c r="A1869" s="246" t="s">
        <v>2667</v>
      </c>
      <c r="B1869" s="246">
        <v>1986</v>
      </c>
      <c r="C1869" s="247" t="s">
        <v>435</v>
      </c>
      <c r="D1869" s="246" t="s">
        <v>4843</v>
      </c>
      <c r="E1869" s="201" t="s">
        <v>1726</v>
      </c>
      <c r="F1869" s="248">
        <f t="shared" si="29"/>
        <v>1986</v>
      </c>
      <c r="G1869" s="248" t="s">
        <v>181</v>
      </c>
      <c r="H1869" s="248" t="s">
        <v>2667</v>
      </c>
    </row>
    <row r="1870" spans="1:8" ht="14.45" x14ac:dyDescent="0.3">
      <c r="A1870" s="246" t="s">
        <v>2667</v>
      </c>
      <c r="B1870" s="246">
        <v>1986</v>
      </c>
      <c r="C1870" s="247" t="s">
        <v>436</v>
      </c>
      <c r="D1870" s="246" t="s">
        <v>4843</v>
      </c>
      <c r="E1870" s="201" t="s">
        <v>1726</v>
      </c>
      <c r="F1870" s="248">
        <f t="shared" si="29"/>
        <v>1986</v>
      </c>
      <c r="G1870" s="248" t="s">
        <v>181</v>
      </c>
      <c r="H1870" s="248" t="s">
        <v>2667</v>
      </c>
    </row>
    <row r="1871" spans="1:8" ht="14.45" x14ac:dyDescent="0.3">
      <c r="A1871" s="246" t="s">
        <v>2667</v>
      </c>
      <c r="B1871" s="246">
        <v>1986</v>
      </c>
      <c r="C1871" s="247" t="s">
        <v>437</v>
      </c>
      <c r="D1871" s="246" t="s">
        <v>4843</v>
      </c>
      <c r="E1871" s="201" t="s">
        <v>1726</v>
      </c>
      <c r="F1871" s="248">
        <f t="shared" si="29"/>
        <v>1986</v>
      </c>
      <c r="G1871" s="248" t="s">
        <v>181</v>
      </c>
      <c r="H1871" s="248" t="s">
        <v>2667</v>
      </c>
    </row>
    <row r="1872" spans="1:8" ht="14.45" x14ac:dyDescent="0.3">
      <c r="A1872" s="246" t="s">
        <v>2667</v>
      </c>
      <c r="B1872" s="246">
        <v>1986</v>
      </c>
      <c r="C1872" s="247" t="s">
        <v>438</v>
      </c>
      <c r="D1872" s="246" t="s">
        <v>4843</v>
      </c>
      <c r="E1872" s="201" t="s">
        <v>1726</v>
      </c>
      <c r="F1872" s="248">
        <f t="shared" si="29"/>
        <v>1986</v>
      </c>
      <c r="G1872" s="248" t="s">
        <v>181</v>
      </c>
      <c r="H1872" s="248" t="s">
        <v>2667</v>
      </c>
    </row>
    <row r="1873" spans="1:8" ht="14.45" x14ac:dyDescent="0.3">
      <c r="A1873" s="246" t="s">
        <v>2667</v>
      </c>
      <c r="B1873" s="246">
        <v>1986</v>
      </c>
      <c r="C1873" s="247" t="s">
        <v>439</v>
      </c>
      <c r="D1873" s="246" t="s">
        <v>4843</v>
      </c>
      <c r="E1873" s="201" t="s">
        <v>1726</v>
      </c>
      <c r="F1873" s="248">
        <f t="shared" si="29"/>
        <v>1986</v>
      </c>
      <c r="G1873" s="248" t="s">
        <v>181</v>
      </c>
      <c r="H1873" s="248" t="s">
        <v>2667</v>
      </c>
    </row>
    <row r="1874" spans="1:8" ht="14.45" x14ac:dyDescent="0.3">
      <c r="A1874" s="246" t="s">
        <v>2667</v>
      </c>
      <c r="B1874" s="246">
        <v>1986</v>
      </c>
      <c r="C1874" s="247" t="s">
        <v>440</v>
      </c>
      <c r="D1874" s="246" t="s">
        <v>4843</v>
      </c>
      <c r="E1874" s="201" t="s">
        <v>1726</v>
      </c>
      <c r="F1874" s="248">
        <f t="shared" si="29"/>
        <v>1986</v>
      </c>
      <c r="G1874" s="248" t="s">
        <v>181</v>
      </c>
      <c r="H1874" s="248" t="s">
        <v>2667</v>
      </c>
    </row>
    <row r="1875" spans="1:8" ht="14.45" x14ac:dyDescent="0.3">
      <c r="A1875" s="246" t="s">
        <v>2667</v>
      </c>
      <c r="B1875" s="246">
        <v>1986</v>
      </c>
      <c r="C1875" s="247" t="s">
        <v>441</v>
      </c>
      <c r="D1875" s="246" t="s">
        <v>4843</v>
      </c>
      <c r="E1875" s="201" t="s">
        <v>1726</v>
      </c>
      <c r="F1875" s="248">
        <f t="shared" si="29"/>
        <v>1986</v>
      </c>
      <c r="G1875" s="248" t="s">
        <v>181</v>
      </c>
      <c r="H1875" s="248" t="s">
        <v>2667</v>
      </c>
    </row>
    <row r="1876" spans="1:8" ht="14.45" x14ac:dyDescent="0.3">
      <c r="A1876" s="246" t="s">
        <v>2667</v>
      </c>
      <c r="B1876" s="246">
        <v>1986</v>
      </c>
      <c r="C1876" s="247" t="s">
        <v>442</v>
      </c>
      <c r="D1876" s="246" t="s">
        <v>4843</v>
      </c>
      <c r="E1876" s="201" t="s">
        <v>1726</v>
      </c>
      <c r="F1876" s="248">
        <f t="shared" si="29"/>
        <v>1986</v>
      </c>
      <c r="G1876" s="248" t="s">
        <v>181</v>
      </c>
      <c r="H1876" s="248" t="s">
        <v>2667</v>
      </c>
    </row>
    <row r="1877" spans="1:8" ht="14.45" x14ac:dyDescent="0.3">
      <c r="A1877" s="246" t="s">
        <v>2667</v>
      </c>
      <c r="B1877" s="246">
        <v>1987</v>
      </c>
      <c r="C1877" s="247" t="s">
        <v>2824</v>
      </c>
      <c r="D1877" s="246" t="s">
        <v>4843</v>
      </c>
      <c r="E1877" s="201" t="s">
        <v>1726</v>
      </c>
      <c r="F1877" s="248">
        <f t="shared" si="29"/>
        <v>1987</v>
      </c>
      <c r="G1877" s="248" t="s">
        <v>181</v>
      </c>
      <c r="H1877" s="248" t="s">
        <v>2667</v>
      </c>
    </row>
    <row r="1878" spans="1:8" ht="14.45" x14ac:dyDescent="0.3">
      <c r="A1878" s="246" t="s">
        <v>2667</v>
      </c>
      <c r="B1878" s="246">
        <v>1987</v>
      </c>
      <c r="C1878" s="247" t="s">
        <v>2825</v>
      </c>
      <c r="D1878" s="246" t="s">
        <v>4843</v>
      </c>
      <c r="E1878" s="201" t="s">
        <v>1726</v>
      </c>
      <c r="F1878" s="248">
        <f t="shared" si="29"/>
        <v>1987</v>
      </c>
      <c r="G1878" s="248" t="s">
        <v>181</v>
      </c>
      <c r="H1878" s="248" t="s">
        <v>2667</v>
      </c>
    </row>
    <row r="1879" spans="1:8" ht="14.45" x14ac:dyDescent="0.3">
      <c r="A1879" s="246" t="s">
        <v>2667</v>
      </c>
      <c r="B1879" s="246">
        <v>1987</v>
      </c>
      <c r="C1879" s="247" t="s">
        <v>427</v>
      </c>
      <c r="D1879" s="246" t="s">
        <v>4843</v>
      </c>
      <c r="E1879" s="201" t="s">
        <v>1726</v>
      </c>
      <c r="F1879" s="248">
        <f t="shared" si="29"/>
        <v>1987</v>
      </c>
      <c r="G1879" s="248" t="s">
        <v>181</v>
      </c>
      <c r="H1879" s="248" t="s">
        <v>2667</v>
      </c>
    </row>
    <row r="1880" spans="1:8" ht="14.45" x14ac:dyDescent="0.3">
      <c r="A1880" s="246" t="s">
        <v>2667</v>
      </c>
      <c r="B1880" s="246">
        <v>1987</v>
      </c>
      <c r="C1880" s="247" t="s">
        <v>428</v>
      </c>
      <c r="D1880" s="246" t="s">
        <v>4843</v>
      </c>
      <c r="E1880" s="201" t="s">
        <v>1726</v>
      </c>
      <c r="F1880" s="248">
        <f t="shared" si="29"/>
        <v>1987</v>
      </c>
      <c r="G1880" s="248" t="s">
        <v>181</v>
      </c>
      <c r="H1880" s="248" t="s">
        <v>2667</v>
      </c>
    </row>
    <row r="1881" spans="1:8" ht="14.45" x14ac:dyDescent="0.3">
      <c r="A1881" s="246" t="s">
        <v>2667</v>
      </c>
      <c r="B1881" s="246">
        <v>1987</v>
      </c>
      <c r="C1881" s="247" t="s">
        <v>429</v>
      </c>
      <c r="D1881" s="246" t="s">
        <v>4843</v>
      </c>
      <c r="E1881" s="201" t="s">
        <v>1726</v>
      </c>
      <c r="F1881" s="248">
        <f t="shared" si="29"/>
        <v>1987</v>
      </c>
      <c r="G1881" s="248" t="s">
        <v>181</v>
      </c>
      <c r="H1881" s="248" t="s">
        <v>2667</v>
      </c>
    </row>
    <row r="1882" spans="1:8" ht="14.45" x14ac:dyDescent="0.3">
      <c r="A1882" s="246" t="s">
        <v>2667</v>
      </c>
      <c r="B1882" s="246">
        <v>1987</v>
      </c>
      <c r="C1882" s="247" t="s">
        <v>430</v>
      </c>
      <c r="D1882" s="246" t="s">
        <v>4843</v>
      </c>
      <c r="E1882" s="201" t="s">
        <v>1726</v>
      </c>
      <c r="F1882" s="248">
        <f t="shared" si="29"/>
        <v>1987</v>
      </c>
      <c r="G1882" s="248" t="s">
        <v>181</v>
      </c>
      <c r="H1882" s="248" t="s">
        <v>2667</v>
      </c>
    </row>
    <row r="1883" spans="1:8" ht="14.45" x14ac:dyDescent="0.3">
      <c r="A1883" s="246" t="s">
        <v>2667</v>
      </c>
      <c r="B1883" s="246">
        <v>1987</v>
      </c>
      <c r="C1883" s="247" t="s">
        <v>2826</v>
      </c>
      <c r="D1883" s="246" t="s">
        <v>4843</v>
      </c>
      <c r="E1883" s="201" t="s">
        <v>1726</v>
      </c>
      <c r="F1883" s="248">
        <f t="shared" si="29"/>
        <v>1987</v>
      </c>
      <c r="G1883" s="248" t="s">
        <v>181</v>
      </c>
      <c r="H1883" s="248" t="s">
        <v>2667</v>
      </c>
    </row>
    <row r="1884" spans="1:8" ht="14.45" x14ac:dyDescent="0.3">
      <c r="A1884" s="246" t="s">
        <v>2667</v>
      </c>
      <c r="B1884" s="246">
        <v>1987</v>
      </c>
      <c r="C1884" s="247" t="s">
        <v>2827</v>
      </c>
      <c r="D1884" s="246" t="s">
        <v>4843</v>
      </c>
      <c r="E1884" s="201" t="s">
        <v>1726</v>
      </c>
      <c r="F1884" s="248">
        <f t="shared" si="29"/>
        <v>1987</v>
      </c>
      <c r="G1884" s="248" t="s">
        <v>181</v>
      </c>
      <c r="H1884" s="248" t="s">
        <v>2667</v>
      </c>
    </row>
    <row r="1885" spans="1:8" ht="14.45" x14ac:dyDescent="0.3">
      <c r="A1885" s="246" t="s">
        <v>2667</v>
      </c>
      <c r="B1885" s="246">
        <v>1987</v>
      </c>
      <c r="C1885" s="247" t="s">
        <v>2828</v>
      </c>
      <c r="D1885" s="246" t="s">
        <v>4843</v>
      </c>
      <c r="E1885" s="201" t="s">
        <v>1726</v>
      </c>
      <c r="F1885" s="248">
        <f t="shared" si="29"/>
        <v>1987</v>
      </c>
      <c r="G1885" s="248" t="s">
        <v>181</v>
      </c>
      <c r="H1885" s="248" t="s">
        <v>2667</v>
      </c>
    </row>
    <row r="1886" spans="1:8" ht="14.45" x14ac:dyDescent="0.3">
      <c r="A1886" s="246" t="s">
        <v>2667</v>
      </c>
      <c r="B1886" s="246">
        <v>1987</v>
      </c>
      <c r="C1886" s="247" t="s">
        <v>2829</v>
      </c>
      <c r="D1886" s="246" t="s">
        <v>4843</v>
      </c>
      <c r="E1886" s="201" t="s">
        <v>1726</v>
      </c>
      <c r="F1886" s="248">
        <f t="shared" si="29"/>
        <v>1987</v>
      </c>
      <c r="G1886" s="248" t="s">
        <v>181</v>
      </c>
      <c r="H1886" s="248" t="s">
        <v>2667</v>
      </c>
    </row>
    <row r="1887" spans="1:8" ht="14.45" x14ac:dyDescent="0.3">
      <c r="A1887" s="246" t="s">
        <v>2667</v>
      </c>
      <c r="B1887" s="246">
        <v>1987</v>
      </c>
      <c r="C1887" s="247" t="s">
        <v>2830</v>
      </c>
      <c r="D1887" s="246" t="s">
        <v>4843</v>
      </c>
      <c r="E1887" s="201" t="s">
        <v>1726</v>
      </c>
      <c r="F1887" s="248">
        <f t="shared" si="29"/>
        <v>1987</v>
      </c>
      <c r="G1887" s="248" t="s">
        <v>181</v>
      </c>
      <c r="H1887" s="248" t="s">
        <v>2667</v>
      </c>
    </row>
    <row r="1888" spans="1:8" ht="14.45" x14ac:dyDescent="0.3">
      <c r="A1888" s="246" t="s">
        <v>2667</v>
      </c>
      <c r="B1888" s="246">
        <v>1987</v>
      </c>
      <c r="C1888" s="247" t="s">
        <v>2831</v>
      </c>
      <c r="D1888" s="246" t="s">
        <v>4843</v>
      </c>
      <c r="E1888" s="201" t="s">
        <v>1726</v>
      </c>
      <c r="F1888" s="248">
        <f t="shared" si="29"/>
        <v>1987</v>
      </c>
      <c r="G1888" s="248" t="s">
        <v>181</v>
      </c>
      <c r="H1888" s="248" t="s">
        <v>2667</v>
      </c>
    </row>
    <row r="1889" spans="1:8" ht="14.45" x14ac:dyDescent="0.3">
      <c r="A1889" s="246" t="s">
        <v>2667</v>
      </c>
      <c r="B1889" s="246">
        <v>1987</v>
      </c>
      <c r="C1889" s="247" t="s">
        <v>2832</v>
      </c>
      <c r="D1889" s="246" t="s">
        <v>4843</v>
      </c>
      <c r="E1889" s="201" t="s">
        <v>1726</v>
      </c>
      <c r="F1889" s="248">
        <f t="shared" si="29"/>
        <v>1987</v>
      </c>
      <c r="G1889" s="248" t="s">
        <v>181</v>
      </c>
      <c r="H1889" s="248" t="s">
        <v>2667</v>
      </c>
    </row>
    <row r="1890" spans="1:8" ht="14.45" x14ac:dyDescent="0.3">
      <c r="A1890" s="246" t="s">
        <v>2667</v>
      </c>
      <c r="B1890" s="246">
        <v>1987</v>
      </c>
      <c r="C1890" s="247" t="s">
        <v>2833</v>
      </c>
      <c r="D1890" s="246" t="s">
        <v>4843</v>
      </c>
      <c r="E1890" s="201" t="s">
        <v>1726</v>
      </c>
      <c r="F1890" s="248">
        <f t="shared" si="29"/>
        <v>1987</v>
      </c>
      <c r="G1890" s="248" t="s">
        <v>181</v>
      </c>
      <c r="H1890" s="248" t="s">
        <v>2667</v>
      </c>
    </row>
    <row r="1891" spans="1:8" ht="14.45" x14ac:dyDescent="0.3">
      <c r="A1891" s="246" t="s">
        <v>2667</v>
      </c>
      <c r="B1891" s="246">
        <v>1987</v>
      </c>
      <c r="C1891" s="247" t="s">
        <v>2834</v>
      </c>
      <c r="D1891" s="246" t="s">
        <v>4843</v>
      </c>
      <c r="E1891" s="201" t="s">
        <v>1726</v>
      </c>
      <c r="F1891" s="248">
        <f t="shared" si="29"/>
        <v>1987</v>
      </c>
      <c r="G1891" s="248" t="s">
        <v>181</v>
      </c>
      <c r="H1891" s="248" t="s">
        <v>2667</v>
      </c>
    </row>
    <row r="1892" spans="1:8" ht="14.45" x14ac:dyDescent="0.3">
      <c r="A1892" s="246" t="s">
        <v>2667</v>
      </c>
      <c r="B1892" s="246">
        <v>1987</v>
      </c>
      <c r="C1892" s="247" t="s">
        <v>2835</v>
      </c>
      <c r="D1892" s="246" t="s">
        <v>4843</v>
      </c>
      <c r="E1892" s="201" t="s">
        <v>1726</v>
      </c>
      <c r="F1892" s="248">
        <f t="shared" si="29"/>
        <v>1987</v>
      </c>
      <c r="G1892" s="248" t="s">
        <v>181</v>
      </c>
      <c r="H1892" s="248" t="s">
        <v>2667</v>
      </c>
    </row>
    <row r="1893" spans="1:8" ht="14.45" x14ac:dyDescent="0.3">
      <c r="A1893" s="246" t="s">
        <v>2667</v>
      </c>
      <c r="B1893" s="246">
        <v>1987</v>
      </c>
      <c r="C1893" s="247" t="s">
        <v>2836</v>
      </c>
      <c r="D1893" s="246" t="s">
        <v>4843</v>
      </c>
      <c r="E1893" s="201" t="s">
        <v>1726</v>
      </c>
      <c r="F1893" s="248">
        <f t="shared" si="29"/>
        <v>1987</v>
      </c>
      <c r="G1893" s="248" t="s">
        <v>181</v>
      </c>
      <c r="H1893" s="248" t="s">
        <v>2667</v>
      </c>
    </row>
    <row r="1894" spans="1:8" ht="14.45" x14ac:dyDescent="0.3">
      <c r="A1894" s="246" t="s">
        <v>2667</v>
      </c>
      <c r="B1894" s="246">
        <v>1987</v>
      </c>
      <c r="C1894" s="247" t="s">
        <v>2837</v>
      </c>
      <c r="D1894" s="246" t="s">
        <v>4843</v>
      </c>
      <c r="E1894" s="201" t="s">
        <v>1726</v>
      </c>
      <c r="F1894" s="248">
        <f t="shared" si="29"/>
        <v>1987</v>
      </c>
      <c r="G1894" s="248" t="s">
        <v>181</v>
      </c>
      <c r="H1894" s="248" t="s">
        <v>2667</v>
      </c>
    </row>
    <row r="1895" spans="1:8" ht="14.45" x14ac:dyDescent="0.3">
      <c r="A1895" s="246" t="s">
        <v>2667</v>
      </c>
      <c r="B1895" s="246">
        <v>1988</v>
      </c>
      <c r="C1895" s="247" t="s">
        <v>2816</v>
      </c>
      <c r="D1895" s="246" t="s">
        <v>4843</v>
      </c>
      <c r="E1895" s="201" t="s">
        <v>1726</v>
      </c>
      <c r="F1895" s="248">
        <f t="shared" si="29"/>
        <v>1988</v>
      </c>
      <c r="G1895" s="248" t="s">
        <v>181</v>
      </c>
      <c r="H1895" s="248" t="s">
        <v>2667</v>
      </c>
    </row>
    <row r="1896" spans="1:8" ht="14.45" x14ac:dyDescent="0.3">
      <c r="A1896" s="246" t="s">
        <v>2667</v>
      </c>
      <c r="B1896" s="246">
        <v>1988</v>
      </c>
      <c r="C1896" s="247" t="s">
        <v>2817</v>
      </c>
      <c r="D1896" s="246" t="s">
        <v>4843</v>
      </c>
      <c r="E1896" s="201" t="s">
        <v>1726</v>
      </c>
      <c r="F1896" s="248">
        <f t="shared" si="29"/>
        <v>1988</v>
      </c>
      <c r="G1896" s="248" t="s">
        <v>181</v>
      </c>
      <c r="H1896" s="248" t="s">
        <v>2667</v>
      </c>
    </row>
    <row r="1897" spans="1:8" ht="14.45" x14ac:dyDescent="0.3">
      <c r="A1897" s="246" t="s">
        <v>2667</v>
      </c>
      <c r="B1897" s="246">
        <v>1988</v>
      </c>
      <c r="C1897" s="247" t="s">
        <v>2818</v>
      </c>
      <c r="D1897" s="246" t="s">
        <v>4843</v>
      </c>
      <c r="E1897" s="201" t="s">
        <v>1726</v>
      </c>
      <c r="F1897" s="248">
        <f t="shared" si="29"/>
        <v>1988</v>
      </c>
      <c r="G1897" s="248" t="s">
        <v>181</v>
      </c>
      <c r="H1897" s="248" t="s">
        <v>2667</v>
      </c>
    </row>
    <row r="1898" spans="1:8" ht="14.45" x14ac:dyDescent="0.3">
      <c r="A1898" s="246" t="s">
        <v>2667</v>
      </c>
      <c r="B1898" s="246">
        <v>1988</v>
      </c>
      <c r="C1898" s="247" t="s">
        <v>2819</v>
      </c>
      <c r="D1898" s="246" t="s">
        <v>4843</v>
      </c>
      <c r="E1898" s="201" t="s">
        <v>1726</v>
      </c>
      <c r="F1898" s="248">
        <f t="shared" si="29"/>
        <v>1988</v>
      </c>
      <c r="G1898" s="248" t="s">
        <v>181</v>
      </c>
      <c r="H1898" s="248" t="s">
        <v>2667</v>
      </c>
    </row>
    <row r="1899" spans="1:8" ht="14.45" x14ac:dyDescent="0.3">
      <c r="A1899" s="246" t="s">
        <v>2667</v>
      </c>
      <c r="B1899" s="246">
        <v>1988</v>
      </c>
      <c r="C1899" s="247" t="s">
        <v>2820</v>
      </c>
      <c r="D1899" s="246" t="s">
        <v>4843</v>
      </c>
      <c r="E1899" s="201" t="s">
        <v>1953</v>
      </c>
      <c r="F1899" s="248">
        <f t="shared" si="29"/>
        <v>1988</v>
      </c>
      <c r="G1899" s="248" t="s">
        <v>181</v>
      </c>
      <c r="H1899" s="248" t="s">
        <v>2667</v>
      </c>
    </row>
    <row r="1900" spans="1:8" ht="14.45" x14ac:dyDescent="0.3">
      <c r="A1900" s="246" t="s">
        <v>2667</v>
      </c>
      <c r="B1900" s="246">
        <v>1988</v>
      </c>
      <c r="C1900" s="247" t="s">
        <v>2821</v>
      </c>
      <c r="D1900" s="246" t="s">
        <v>4843</v>
      </c>
      <c r="E1900" s="201" t="s">
        <v>1953</v>
      </c>
      <c r="F1900" s="248">
        <f t="shared" si="29"/>
        <v>1988</v>
      </c>
      <c r="G1900" s="248" t="s">
        <v>181</v>
      </c>
      <c r="H1900" s="248" t="s">
        <v>2667</v>
      </c>
    </row>
    <row r="1901" spans="1:8" ht="14.45" x14ac:dyDescent="0.3">
      <c r="A1901" s="246" t="s">
        <v>2667</v>
      </c>
      <c r="B1901" s="246">
        <v>1988</v>
      </c>
      <c r="C1901" s="247" t="s">
        <v>2822</v>
      </c>
      <c r="D1901" s="246" t="s">
        <v>4843</v>
      </c>
      <c r="E1901" s="201" t="s">
        <v>1953</v>
      </c>
      <c r="F1901" s="248">
        <f t="shared" si="29"/>
        <v>1988</v>
      </c>
      <c r="G1901" s="248" t="s">
        <v>181</v>
      </c>
      <c r="H1901" s="248" t="s">
        <v>2667</v>
      </c>
    </row>
    <row r="1902" spans="1:8" ht="14.45" x14ac:dyDescent="0.3">
      <c r="A1902" s="246" t="s">
        <v>2667</v>
      </c>
      <c r="B1902" s="246">
        <v>1988</v>
      </c>
      <c r="C1902" s="247" t="s">
        <v>2823</v>
      </c>
      <c r="D1902" s="246" t="s">
        <v>4843</v>
      </c>
      <c r="E1902" s="201" t="s">
        <v>1953</v>
      </c>
      <c r="F1902" s="248">
        <f t="shared" si="29"/>
        <v>1988</v>
      </c>
      <c r="G1902" s="248" t="s">
        <v>181</v>
      </c>
      <c r="H1902" s="248" t="s">
        <v>2667</v>
      </c>
    </row>
    <row r="1903" spans="1:8" ht="14.45" x14ac:dyDescent="0.3">
      <c r="A1903" s="246" t="s">
        <v>2667</v>
      </c>
      <c r="B1903" s="246">
        <v>1989</v>
      </c>
      <c r="C1903" s="247" t="s">
        <v>2806</v>
      </c>
      <c r="D1903" s="246" t="s">
        <v>4843</v>
      </c>
      <c r="E1903" s="201" t="s">
        <v>1953</v>
      </c>
      <c r="F1903" s="248">
        <f t="shared" si="29"/>
        <v>1989</v>
      </c>
      <c r="G1903" s="248" t="s">
        <v>181</v>
      </c>
      <c r="H1903" s="248" t="s">
        <v>2667</v>
      </c>
    </row>
    <row r="1904" spans="1:8" ht="14.45" x14ac:dyDescent="0.3">
      <c r="A1904" s="246" t="s">
        <v>2667</v>
      </c>
      <c r="B1904" s="246">
        <v>1989</v>
      </c>
      <c r="C1904" s="247" t="s">
        <v>2807</v>
      </c>
      <c r="D1904" s="246" t="s">
        <v>4843</v>
      </c>
      <c r="E1904" s="201" t="s">
        <v>1953</v>
      </c>
      <c r="F1904" s="248">
        <f t="shared" si="29"/>
        <v>1989</v>
      </c>
      <c r="G1904" s="248" t="s">
        <v>181</v>
      </c>
      <c r="H1904" s="248" t="s">
        <v>2667</v>
      </c>
    </row>
    <row r="1905" spans="1:8" ht="14.45" x14ac:dyDescent="0.3">
      <c r="A1905" s="246" t="s">
        <v>2667</v>
      </c>
      <c r="B1905" s="246">
        <v>1989</v>
      </c>
      <c r="C1905" s="247" t="s">
        <v>2808</v>
      </c>
      <c r="D1905" s="246" t="s">
        <v>4843</v>
      </c>
      <c r="E1905" s="201" t="s">
        <v>1953</v>
      </c>
      <c r="F1905" s="248">
        <f t="shared" si="29"/>
        <v>1989</v>
      </c>
      <c r="G1905" s="248" t="s">
        <v>181</v>
      </c>
      <c r="H1905" s="248" t="s">
        <v>2667</v>
      </c>
    </row>
    <row r="1906" spans="1:8" ht="14.45" x14ac:dyDescent="0.3">
      <c r="A1906" s="246" t="s">
        <v>2667</v>
      </c>
      <c r="B1906" s="246">
        <v>1989</v>
      </c>
      <c r="C1906" s="247" t="s">
        <v>2809</v>
      </c>
      <c r="D1906" s="246" t="s">
        <v>4843</v>
      </c>
      <c r="E1906" s="201" t="s">
        <v>1953</v>
      </c>
      <c r="F1906" s="248">
        <f t="shared" si="29"/>
        <v>1989</v>
      </c>
      <c r="G1906" s="248" t="s">
        <v>181</v>
      </c>
      <c r="H1906" s="248" t="s">
        <v>2667</v>
      </c>
    </row>
    <row r="1907" spans="1:8" ht="14.45" x14ac:dyDescent="0.3">
      <c r="A1907" s="246" t="s">
        <v>2667</v>
      </c>
      <c r="B1907" s="246">
        <v>1989</v>
      </c>
      <c r="C1907" s="247" t="s">
        <v>2810</v>
      </c>
      <c r="D1907" s="246" t="s">
        <v>4843</v>
      </c>
      <c r="E1907" s="201" t="s">
        <v>1953</v>
      </c>
      <c r="F1907" s="248">
        <f t="shared" si="29"/>
        <v>1989</v>
      </c>
      <c r="G1907" s="248" t="s">
        <v>181</v>
      </c>
      <c r="H1907" s="248" t="s">
        <v>2667</v>
      </c>
    </row>
    <row r="1908" spans="1:8" ht="14.45" x14ac:dyDescent="0.3">
      <c r="A1908" s="246" t="s">
        <v>2667</v>
      </c>
      <c r="B1908" s="246">
        <v>1989</v>
      </c>
      <c r="C1908" s="247" t="s">
        <v>2811</v>
      </c>
      <c r="D1908" s="246" t="s">
        <v>4843</v>
      </c>
      <c r="E1908" s="201" t="s">
        <v>1953</v>
      </c>
      <c r="F1908" s="248">
        <f t="shared" si="29"/>
        <v>1989</v>
      </c>
      <c r="G1908" s="248" t="s">
        <v>181</v>
      </c>
      <c r="H1908" s="248" t="s">
        <v>2667</v>
      </c>
    </row>
    <row r="1909" spans="1:8" ht="14.45" x14ac:dyDescent="0.3">
      <c r="A1909" s="246" t="s">
        <v>2667</v>
      </c>
      <c r="B1909" s="246">
        <v>1989</v>
      </c>
      <c r="C1909" s="247" t="s">
        <v>2812</v>
      </c>
      <c r="D1909" s="246" t="s">
        <v>4843</v>
      </c>
      <c r="E1909" s="201" t="s">
        <v>1953</v>
      </c>
      <c r="F1909" s="248">
        <f t="shared" si="29"/>
        <v>1989</v>
      </c>
      <c r="G1909" s="248" t="s">
        <v>181</v>
      </c>
      <c r="H1909" s="248" t="s">
        <v>2667</v>
      </c>
    </row>
    <row r="1910" spans="1:8" ht="14.45" x14ac:dyDescent="0.3">
      <c r="A1910" s="246" t="s">
        <v>2667</v>
      </c>
      <c r="B1910" s="246">
        <v>1989</v>
      </c>
      <c r="C1910" s="247" t="s">
        <v>2813</v>
      </c>
      <c r="D1910" s="246" t="s">
        <v>4843</v>
      </c>
      <c r="E1910" s="201" t="s">
        <v>1953</v>
      </c>
      <c r="F1910" s="248">
        <f t="shared" si="29"/>
        <v>1989</v>
      </c>
      <c r="G1910" s="248" t="s">
        <v>181</v>
      </c>
      <c r="H1910" s="248" t="s">
        <v>2667</v>
      </c>
    </row>
    <row r="1911" spans="1:8" ht="14.45" x14ac:dyDescent="0.3">
      <c r="A1911" s="246" t="s">
        <v>2667</v>
      </c>
      <c r="B1911" s="246">
        <v>1989</v>
      </c>
      <c r="C1911" s="247" t="s">
        <v>2814</v>
      </c>
      <c r="D1911" s="246" t="s">
        <v>4843</v>
      </c>
      <c r="E1911" s="201" t="s">
        <v>1953</v>
      </c>
      <c r="F1911" s="248">
        <f t="shared" si="29"/>
        <v>1989</v>
      </c>
      <c r="G1911" s="248" t="s">
        <v>181</v>
      </c>
      <c r="H1911" s="248" t="s">
        <v>2667</v>
      </c>
    </row>
    <row r="1912" spans="1:8" ht="14.45" x14ac:dyDescent="0.3">
      <c r="A1912" s="246" t="s">
        <v>2667</v>
      </c>
      <c r="B1912" s="246">
        <v>1989</v>
      </c>
      <c r="C1912" s="247" t="s">
        <v>2815</v>
      </c>
      <c r="D1912" s="246" t="s">
        <v>4843</v>
      </c>
      <c r="E1912" s="201" t="s">
        <v>1953</v>
      </c>
      <c r="F1912" s="248">
        <f t="shared" si="29"/>
        <v>1989</v>
      </c>
      <c r="G1912" s="248" t="s">
        <v>181</v>
      </c>
      <c r="H1912" s="248" t="s">
        <v>2667</v>
      </c>
    </row>
    <row r="1913" spans="1:8" ht="14.45" x14ac:dyDescent="0.3">
      <c r="A1913" s="246" t="s">
        <v>2667</v>
      </c>
      <c r="B1913" s="246">
        <v>1989</v>
      </c>
      <c r="C1913" s="247" t="s">
        <v>426</v>
      </c>
      <c r="D1913" s="246" t="s">
        <v>4843</v>
      </c>
      <c r="E1913" s="201" t="s">
        <v>1953</v>
      </c>
      <c r="F1913" s="248">
        <f t="shared" si="29"/>
        <v>1989</v>
      </c>
      <c r="G1913" s="248" t="s">
        <v>181</v>
      </c>
      <c r="H1913" s="248" t="s">
        <v>2667</v>
      </c>
    </row>
    <row r="1914" spans="1:8" ht="14.45" x14ac:dyDescent="0.3">
      <c r="A1914" s="246" t="s">
        <v>2667</v>
      </c>
      <c r="B1914" s="246">
        <v>1990</v>
      </c>
      <c r="C1914" s="247" t="s">
        <v>2799</v>
      </c>
      <c r="D1914" s="246" t="s">
        <v>4843</v>
      </c>
      <c r="E1914" s="201" t="s">
        <v>1953</v>
      </c>
      <c r="F1914" s="248">
        <f t="shared" si="29"/>
        <v>1990</v>
      </c>
      <c r="G1914" s="248" t="s">
        <v>181</v>
      </c>
      <c r="H1914" s="248" t="s">
        <v>2667</v>
      </c>
    </row>
    <row r="1915" spans="1:8" ht="14.45" x14ac:dyDescent="0.3">
      <c r="A1915" s="246" t="s">
        <v>2667</v>
      </c>
      <c r="B1915" s="246">
        <v>1990</v>
      </c>
      <c r="C1915" s="247" t="s">
        <v>2800</v>
      </c>
      <c r="D1915" s="246" t="s">
        <v>4843</v>
      </c>
      <c r="E1915" s="201" t="s">
        <v>1953</v>
      </c>
      <c r="F1915" s="248">
        <f t="shared" si="29"/>
        <v>1990</v>
      </c>
      <c r="G1915" s="248" t="s">
        <v>181</v>
      </c>
      <c r="H1915" s="248" t="s">
        <v>2667</v>
      </c>
    </row>
    <row r="1916" spans="1:8" ht="14.45" x14ac:dyDescent="0.3">
      <c r="A1916" s="246" t="s">
        <v>2667</v>
      </c>
      <c r="B1916" s="246">
        <v>1990</v>
      </c>
      <c r="C1916" s="247" t="s">
        <v>2801</v>
      </c>
      <c r="D1916" s="246" t="s">
        <v>4843</v>
      </c>
      <c r="E1916" s="201" t="s">
        <v>1953</v>
      </c>
      <c r="F1916" s="248">
        <f t="shared" si="29"/>
        <v>1990</v>
      </c>
      <c r="G1916" s="248" t="s">
        <v>181</v>
      </c>
      <c r="H1916" s="248" t="s">
        <v>2667</v>
      </c>
    </row>
    <row r="1917" spans="1:8" ht="14.45" x14ac:dyDescent="0.3">
      <c r="A1917" s="246" t="s">
        <v>2667</v>
      </c>
      <c r="B1917" s="246">
        <v>1990</v>
      </c>
      <c r="C1917" s="247" t="s">
        <v>2802</v>
      </c>
      <c r="D1917" s="246" t="s">
        <v>4843</v>
      </c>
      <c r="E1917" s="201" t="s">
        <v>1953</v>
      </c>
      <c r="F1917" s="248">
        <f t="shared" si="29"/>
        <v>1990</v>
      </c>
      <c r="G1917" s="248" t="s">
        <v>181</v>
      </c>
      <c r="H1917" s="248" t="s">
        <v>2667</v>
      </c>
    </row>
    <row r="1918" spans="1:8" ht="14.45" x14ac:dyDescent="0.3">
      <c r="A1918" s="246" t="s">
        <v>2667</v>
      </c>
      <c r="B1918" s="246">
        <v>1990</v>
      </c>
      <c r="C1918" s="247" t="s">
        <v>2803</v>
      </c>
      <c r="D1918" s="246" t="s">
        <v>4843</v>
      </c>
      <c r="E1918" s="201" t="s">
        <v>1953</v>
      </c>
      <c r="F1918" s="248">
        <f t="shared" si="29"/>
        <v>1990</v>
      </c>
      <c r="G1918" s="248" t="s">
        <v>181</v>
      </c>
      <c r="H1918" s="248" t="s">
        <v>2667</v>
      </c>
    </row>
    <row r="1919" spans="1:8" ht="14.45" x14ac:dyDescent="0.3">
      <c r="A1919" s="246" t="s">
        <v>2667</v>
      </c>
      <c r="B1919" s="246">
        <v>1990</v>
      </c>
      <c r="C1919" s="247" t="s">
        <v>2804</v>
      </c>
      <c r="D1919" s="246" t="s">
        <v>4843</v>
      </c>
      <c r="E1919" s="201" t="s">
        <v>1953</v>
      </c>
      <c r="F1919" s="248">
        <f t="shared" si="29"/>
        <v>1990</v>
      </c>
      <c r="G1919" s="248" t="s">
        <v>181</v>
      </c>
      <c r="H1919" s="248" t="s">
        <v>2667</v>
      </c>
    </row>
    <row r="1920" spans="1:8" ht="14.45" x14ac:dyDescent="0.3">
      <c r="A1920" s="246" t="s">
        <v>2667</v>
      </c>
      <c r="B1920" s="246">
        <v>1990</v>
      </c>
      <c r="C1920" s="247" t="s">
        <v>2805</v>
      </c>
      <c r="D1920" s="246" t="s">
        <v>4843</v>
      </c>
      <c r="E1920" s="201" t="s">
        <v>1953</v>
      </c>
      <c r="F1920" s="248">
        <f t="shared" si="29"/>
        <v>1990</v>
      </c>
      <c r="G1920" s="248" t="s">
        <v>181</v>
      </c>
      <c r="H1920" s="248" t="s">
        <v>2667</v>
      </c>
    </row>
    <row r="1921" spans="1:8" ht="14.45" x14ac:dyDescent="0.3">
      <c r="A1921" s="246" t="s">
        <v>2667</v>
      </c>
      <c r="B1921" s="246">
        <v>1990</v>
      </c>
      <c r="C1921" s="247" t="s">
        <v>424</v>
      </c>
      <c r="D1921" s="246" t="s">
        <v>4843</v>
      </c>
      <c r="E1921" s="201" t="s">
        <v>1953</v>
      </c>
      <c r="F1921" s="248">
        <f t="shared" si="29"/>
        <v>1990</v>
      </c>
      <c r="G1921" s="248" t="s">
        <v>181</v>
      </c>
      <c r="H1921" s="248" t="s">
        <v>2667</v>
      </c>
    </row>
    <row r="1922" spans="1:8" ht="14.45" x14ac:dyDescent="0.3">
      <c r="A1922" s="246" t="s">
        <v>2667</v>
      </c>
      <c r="B1922" s="246">
        <v>1990</v>
      </c>
      <c r="C1922" s="247" t="s">
        <v>425</v>
      </c>
      <c r="D1922" s="246" t="s">
        <v>4843</v>
      </c>
      <c r="E1922" s="201" t="s">
        <v>1953</v>
      </c>
      <c r="F1922" s="248">
        <f t="shared" si="29"/>
        <v>1990</v>
      </c>
      <c r="G1922" s="248" t="s">
        <v>181</v>
      </c>
      <c r="H1922" s="248" t="s">
        <v>2667</v>
      </c>
    </row>
    <row r="1923" spans="1:8" ht="14.45" x14ac:dyDescent="0.3">
      <c r="A1923" s="246" t="s">
        <v>2667</v>
      </c>
      <c r="B1923" s="246">
        <v>1991</v>
      </c>
      <c r="C1923" s="247" t="s">
        <v>2791</v>
      </c>
      <c r="D1923" s="246" t="s">
        <v>4843</v>
      </c>
      <c r="E1923" s="201" t="s">
        <v>1953</v>
      </c>
      <c r="F1923" s="248">
        <f t="shared" si="29"/>
        <v>1991</v>
      </c>
      <c r="G1923" s="248" t="s">
        <v>181</v>
      </c>
      <c r="H1923" s="248" t="s">
        <v>2667</v>
      </c>
    </row>
    <row r="1924" spans="1:8" ht="14.45" x14ac:dyDescent="0.3">
      <c r="A1924" s="246" t="s">
        <v>2667</v>
      </c>
      <c r="B1924" s="246">
        <v>1991</v>
      </c>
      <c r="C1924" s="247" t="s">
        <v>2792</v>
      </c>
      <c r="D1924" s="246" t="s">
        <v>4843</v>
      </c>
      <c r="E1924" s="201" t="s">
        <v>1953</v>
      </c>
      <c r="F1924" s="248">
        <f t="shared" si="29"/>
        <v>1991</v>
      </c>
      <c r="G1924" s="248" t="s">
        <v>181</v>
      </c>
      <c r="H1924" s="248" t="s">
        <v>2667</v>
      </c>
    </row>
    <row r="1925" spans="1:8" ht="14.45" x14ac:dyDescent="0.3">
      <c r="A1925" s="246" t="s">
        <v>2667</v>
      </c>
      <c r="B1925" s="246">
        <v>1991</v>
      </c>
      <c r="C1925" s="247" t="s">
        <v>2793</v>
      </c>
      <c r="D1925" s="246" t="s">
        <v>4843</v>
      </c>
      <c r="E1925" s="201" t="s">
        <v>1953</v>
      </c>
      <c r="F1925" s="248">
        <f t="shared" si="29"/>
        <v>1991</v>
      </c>
      <c r="G1925" s="248" t="s">
        <v>181</v>
      </c>
      <c r="H1925" s="248" t="s">
        <v>2667</v>
      </c>
    </row>
    <row r="1926" spans="1:8" ht="14.45" x14ac:dyDescent="0.3">
      <c r="A1926" s="246" t="s">
        <v>2667</v>
      </c>
      <c r="B1926" s="246">
        <v>1991</v>
      </c>
      <c r="C1926" s="247" t="s">
        <v>2794</v>
      </c>
      <c r="D1926" s="246" t="s">
        <v>4843</v>
      </c>
      <c r="E1926" s="201" t="s">
        <v>1953</v>
      </c>
      <c r="F1926" s="248">
        <f t="shared" si="29"/>
        <v>1991</v>
      </c>
      <c r="G1926" s="248" t="s">
        <v>181</v>
      </c>
      <c r="H1926" s="248" t="s">
        <v>2667</v>
      </c>
    </row>
    <row r="1927" spans="1:8" ht="14.45" x14ac:dyDescent="0.3">
      <c r="A1927" s="246" t="s">
        <v>2667</v>
      </c>
      <c r="B1927" s="246">
        <v>1991</v>
      </c>
      <c r="C1927" s="247" t="s">
        <v>2795</v>
      </c>
      <c r="D1927" s="246" t="s">
        <v>4843</v>
      </c>
      <c r="E1927" s="201" t="s">
        <v>1953</v>
      </c>
      <c r="F1927" s="248">
        <f t="shared" si="29"/>
        <v>1991</v>
      </c>
      <c r="G1927" s="248" t="s">
        <v>181</v>
      </c>
      <c r="H1927" s="248" t="s">
        <v>2667</v>
      </c>
    </row>
    <row r="1928" spans="1:8" ht="14.45" x14ac:dyDescent="0.3">
      <c r="A1928" s="246" t="s">
        <v>2667</v>
      </c>
      <c r="B1928" s="246">
        <v>1991</v>
      </c>
      <c r="C1928" s="247" t="s">
        <v>2796</v>
      </c>
      <c r="D1928" s="246" t="s">
        <v>4843</v>
      </c>
      <c r="E1928" s="201" t="s">
        <v>1953</v>
      </c>
      <c r="F1928" s="248">
        <f t="shared" si="29"/>
        <v>1991</v>
      </c>
      <c r="G1928" s="248" t="s">
        <v>181</v>
      </c>
      <c r="H1928" s="248" t="s">
        <v>2667</v>
      </c>
    </row>
    <row r="1929" spans="1:8" ht="14.45" x14ac:dyDescent="0.3">
      <c r="A1929" s="246" t="s">
        <v>2667</v>
      </c>
      <c r="B1929" s="246">
        <v>1991</v>
      </c>
      <c r="C1929" s="247" t="s">
        <v>2797</v>
      </c>
      <c r="D1929" s="246" t="s">
        <v>4843</v>
      </c>
      <c r="E1929" s="201" t="s">
        <v>1953</v>
      </c>
      <c r="F1929" s="248">
        <f t="shared" si="29"/>
        <v>1991</v>
      </c>
      <c r="G1929" s="248" t="s">
        <v>181</v>
      </c>
      <c r="H1929" s="248" t="s">
        <v>2667</v>
      </c>
    </row>
    <row r="1930" spans="1:8" ht="14.45" x14ac:dyDescent="0.3">
      <c r="A1930" s="246" t="s">
        <v>2667</v>
      </c>
      <c r="B1930" s="246">
        <v>1991</v>
      </c>
      <c r="C1930" s="247" t="s">
        <v>2798</v>
      </c>
      <c r="D1930" s="246" t="s">
        <v>4843</v>
      </c>
      <c r="E1930" s="201" t="s">
        <v>1953</v>
      </c>
      <c r="F1930" s="248">
        <f t="shared" si="29"/>
        <v>1991</v>
      </c>
      <c r="G1930" s="248" t="s">
        <v>181</v>
      </c>
      <c r="H1930" s="248" t="s">
        <v>2667</v>
      </c>
    </row>
    <row r="1931" spans="1:8" ht="14.45" x14ac:dyDescent="0.3">
      <c r="A1931" s="246" t="s">
        <v>2667</v>
      </c>
      <c r="B1931" s="246">
        <v>1992</v>
      </c>
      <c r="C1931" s="247" t="s">
        <v>2783</v>
      </c>
      <c r="D1931" s="246" t="s">
        <v>4843</v>
      </c>
      <c r="E1931" s="201" t="s">
        <v>1953</v>
      </c>
      <c r="F1931" s="248">
        <f t="shared" si="29"/>
        <v>1992</v>
      </c>
      <c r="G1931" s="248" t="s">
        <v>181</v>
      </c>
      <c r="H1931" s="248" t="s">
        <v>2667</v>
      </c>
    </row>
    <row r="1932" spans="1:8" ht="14.45" x14ac:dyDescent="0.3">
      <c r="A1932" s="246" t="s">
        <v>2667</v>
      </c>
      <c r="B1932" s="246">
        <v>1992</v>
      </c>
      <c r="C1932" s="247" t="s">
        <v>2784</v>
      </c>
      <c r="D1932" s="246" t="s">
        <v>4843</v>
      </c>
      <c r="E1932" s="256" t="s">
        <v>1726</v>
      </c>
      <c r="F1932" s="248">
        <f t="shared" ref="F1932:F1995" si="30">+B1932</f>
        <v>1992</v>
      </c>
      <c r="G1932" s="248" t="s">
        <v>181</v>
      </c>
      <c r="H1932" s="248" t="s">
        <v>2667</v>
      </c>
    </row>
    <row r="1933" spans="1:8" ht="14.45" x14ac:dyDescent="0.3">
      <c r="A1933" s="246" t="s">
        <v>2667</v>
      </c>
      <c r="B1933" s="246">
        <v>1992</v>
      </c>
      <c r="C1933" s="247" t="s">
        <v>2785</v>
      </c>
      <c r="D1933" s="246" t="s">
        <v>4843</v>
      </c>
      <c r="E1933" s="256" t="s">
        <v>1726</v>
      </c>
      <c r="F1933" s="248">
        <f t="shared" si="30"/>
        <v>1992</v>
      </c>
      <c r="G1933" s="248" t="s">
        <v>181</v>
      </c>
      <c r="H1933" s="248" t="s">
        <v>2667</v>
      </c>
    </row>
    <row r="1934" spans="1:8" ht="14.45" x14ac:dyDescent="0.3">
      <c r="A1934" s="246" t="s">
        <v>2667</v>
      </c>
      <c r="B1934" s="246">
        <v>1992</v>
      </c>
      <c r="C1934" s="247" t="s">
        <v>2786</v>
      </c>
      <c r="D1934" s="246" t="s">
        <v>4843</v>
      </c>
      <c r="E1934" s="201" t="s">
        <v>1726</v>
      </c>
      <c r="F1934" s="248">
        <f t="shared" si="30"/>
        <v>1992</v>
      </c>
      <c r="G1934" s="248" t="s">
        <v>181</v>
      </c>
      <c r="H1934" s="248" t="s">
        <v>2667</v>
      </c>
    </row>
    <row r="1935" spans="1:8" ht="14.45" x14ac:dyDescent="0.3">
      <c r="A1935" s="246" t="s">
        <v>2667</v>
      </c>
      <c r="B1935" s="246">
        <v>1992</v>
      </c>
      <c r="C1935" s="247" t="s">
        <v>2787</v>
      </c>
      <c r="D1935" s="246" t="s">
        <v>4843</v>
      </c>
      <c r="E1935" s="256" t="s">
        <v>1726</v>
      </c>
      <c r="F1935" s="248">
        <f t="shared" si="30"/>
        <v>1992</v>
      </c>
      <c r="G1935" s="248" t="s">
        <v>181</v>
      </c>
      <c r="H1935" s="248" t="s">
        <v>2667</v>
      </c>
    </row>
    <row r="1936" spans="1:8" ht="14.45" x14ac:dyDescent="0.3">
      <c r="A1936" s="246" t="s">
        <v>2667</v>
      </c>
      <c r="B1936" s="246">
        <v>1992</v>
      </c>
      <c r="C1936" s="247" t="s">
        <v>2788</v>
      </c>
      <c r="D1936" s="246" t="s">
        <v>4843</v>
      </c>
      <c r="E1936" s="256" t="s">
        <v>1726</v>
      </c>
      <c r="F1936" s="248">
        <f t="shared" si="30"/>
        <v>1992</v>
      </c>
      <c r="G1936" s="248" t="s">
        <v>181</v>
      </c>
      <c r="H1936" s="248" t="s">
        <v>2667</v>
      </c>
    </row>
    <row r="1937" spans="1:8" ht="14.45" x14ac:dyDescent="0.3">
      <c r="A1937" s="246" t="s">
        <v>2667</v>
      </c>
      <c r="B1937" s="246">
        <v>1992</v>
      </c>
      <c r="C1937" s="247" t="s">
        <v>2789</v>
      </c>
      <c r="D1937" s="246" t="s">
        <v>4843</v>
      </c>
      <c r="E1937" s="202" t="s">
        <v>1726</v>
      </c>
      <c r="F1937" s="248">
        <f t="shared" si="30"/>
        <v>1992</v>
      </c>
      <c r="G1937" s="248" t="s">
        <v>181</v>
      </c>
      <c r="H1937" s="248" t="s">
        <v>2667</v>
      </c>
    </row>
    <row r="1938" spans="1:8" ht="14.45" x14ac:dyDescent="0.3">
      <c r="A1938" s="246" t="s">
        <v>2667</v>
      </c>
      <c r="B1938" s="246">
        <v>1992</v>
      </c>
      <c r="C1938" s="247" t="s">
        <v>2790</v>
      </c>
      <c r="D1938" s="246" t="s">
        <v>4843</v>
      </c>
      <c r="E1938" s="202" t="s">
        <v>1726</v>
      </c>
      <c r="F1938" s="248">
        <f t="shared" si="30"/>
        <v>1992</v>
      </c>
      <c r="G1938" s="248" t="s">
        <v>181</v>
      </c>
      <c r="H1938" s="248" t="s">
        <v>2667</v>
      </c>
    </row>
    <row r="1939" spans="1:8" ht="14.45" x14ac:dyDescent="0.3">
      <c r="A1939" s="246" t="s">
        <v>2667</v>
      </c>
      <c r="B1939" s="246">
        <v>1993</v>
      </c>
      <c r="C1939" s="247" t="s">
        <v>2775</v>
      </c>
      <c r="D1939" s="246" t="s">
        <v>4843</v>
      </c>
      <c r="E1939" s="201" t="s">
        <v>1726</v>
      </c>
      <c r="F1939" s="248">
        <f t="shared" si="30"/>
        <v>1993</v>
      </c>
      <c r="G1939" s="248" t="s">
        <v>181</v>
      </c>
      <c r="H1939" s="248" t="s">
        <v>2667</v>
      </c>
    </row>
    <row r="1940" spans="1:8" ht="14.45" x14ac:dyDescent="0.3">
      <c r="A1940" s="246" t="s">
        <v>2667</v>
      </c>
      <c r="B1940" s="246">
        <v>1993</v>
      </c>
      <c r="C1940" s="247" t="s">
        <v>2776</v>
      </c>
      <c r="D1940" s="246" t="s">
        <v>4843</v>
      </c>
      <c r="E1940" s="201" t="s">
        <v>1726</v>
      </c>
      <c r="F1940" s="248">
        <f t="shared" si="30"/>
        <v>1993</v>
      </c>
      <c r="G1940" s="248" t="s">
        <v>181</v>
      </c>
      <c r="H1940" s="248" t="s">
        <v>2667</v>
      </c>
    </row>
    <row r="1941" spans="1:8" ht="14.45" x14ac:dyDescent="0.3">
      <c r="A1941" s="246" t="s">
        <v>2667</v>
      </c>
      <c r="B1941" s="246">
        <v>1993</v>
      </c>
      <c r="C1941" s="247" t="s">
        <v>2777</v>
      </c>
      <c r="D1941" s="246" t="s">
        <v>4843</v>
      </c>
      <c r="E1941" s="201" t="s">
        <v>1726</v>
      </c>
      <c r="F1941" s="248">
        <f t="shared" si="30"/>
        <v>1993</v>
      </c>
      <c r="G1941" s="248" t="s">
        <v>181</v>
      </c>
      <c r="H1941" s="248" t="s">
        <v>2667</v>
      </c>
    </row>
    <row r="1942" spans="1:8" ht="14.45" x14ac:dyDescent="0.3">
      <c r="A1942" s="246" t="s">
        <v>2667</v>
      </c>
      <c r="B1942" s="246">
        <v>1993</v>
      </c>
      <c r="C1942" s="247" t="s">
        <v>2778</v>
      </c>
      <c r="D1942" s="246" t="s">
        <v>4843</v>
      </c>
      <c r="E1942" s="201" t="s">
        <v>1726</v>
      </c>
      <c r="F1942" s="248">
        <f t="shared" si="30"/>
        <v>1993</v>
      </c>
      <c r="G1942" s="248" t="s">
        <v>181</v>
      </c>
      <c r="H1942" s="248" t="s">
        <v>2667</v>
      </c>
    </row>
    <row r="1943" spans="1:8" ht="14.45" x14ac:dyDescent="0.3">
      <c r="A1943" s="246" t="s">
        <v>2667</v>
      </c>
      <c r="B1943" s="246">
        <v>1993</v>
      </c>
      <c r="C1943" s="247" t="s">
        <v>2779</v>
      </c>
      <c r="D1943" s="246" t="s">
        <v>4843</v>
      </c>
      <c r="E1943" s="201" t="s">
        <v>1726</v>
      </c>
      <c r="F1943" s="248">
        <f t="shared" si="30"/>
        <v>1993</v>
      </c>
      <c r="G1943" s="248" t="s">
        <v>181</v>
      </c>
      <c r="H1943" s="248" t="s">
        <v>2667</v>
      </c>
    </row>
    <row r="1944" spans="1:8" ht="14.45" x14ac:dyDescent="0.3">
      <c r="A1944" s="246" t="s">
        <v>2667</v>
      </c>
      <c r="B1944" s="246">
        <v>1993</v>
      </c>
      <c r="C1944" s="247" t="s">
        <v>2780</v>
      </c>
      <c r="D1944" s="246" t="s">
        <v>4843</v>
      </c>
      <c r="E1944" s="201" t="s">
        <v>1726</v>
      </c>
      <c r="F1944" s="248">
        <f t="shared" si="30"/>
        <v>1993</v>
      </c>
      <c r="G1944" s="248" t="s">
        <v>181</v>
      </c>
      <c r="H1944" s="248" t="s">
        <v>2667</v>
      </c>
    </row>
    <row r="1945" spans="1:8" ht="14.45" x14ac:dyDescent="0.3">
      <c r="A1945" s="246" t="s">
        <v>2667</v>
      </c>
      <c r="B1945" s="246">
        <v>1993</v>
      </c>
      <c r="C1945" s="247" t="s">
        <v>2781</v>
      </c>
      <c r="D1945" s="246" t="s">
        <v>4843</v>
      </c>
      <c r="E1945" s="201" t="s">
        <v>1726</v>
      </c>
      <c r="F1945" s="248">
        <f t="shared" si="30"/>
        <v>1993</v>
      </c>
      <c r="G1945" s="248" t="s">
        <v>181</v>
      </c>
      <c r="H1945" s="248" t="s">
        <v>2667</v>
      </c>
    </row>
    <row r="1946" spans="1:8" ht="14.45" x14ac:dyDescent="0.3">
      <c r="A1946" s="246" t="s">
        <v>2667</v>
      </c>
      <c r="B1946" s="246">
        <v>1993</v>
      </c>
      <c r="C1946" s="247" t="s">
        <v>2782</v>
      </c>
      <c r="D1946" s="246" t="s">
        <v>4843</v>
      </c>
      <c r="E1946" s="201" t="s">
        <v>1726</v>
      </c>
      <c r="F1946" s="248">
        <f t="shared" si="30"/>
        <v>1993</v>
      </c>
      <c r="G1946" s="248" t="s">
        <v>181</v>
      </c>
      <c r="H1946" s="248" t="s">
        <v>2667</v>
      </c>
    </row>
    <row r="1947" spans="1:8" ht="14.45" x14ac:dyDescent="0.3">
      <c r="A1947" s="246" t="s">
        <v>2667</v>
      </c>
      <c r="B1947" s="246">
        <v>1994</v>
      </c>
      <c r="C1947" s="247" t="s">
        <v>2763</v>
      </c>
      <c r="D1947" s="246" t="s">
        <v>4843</v>
      </c>
      <c r="E1947" s="201" t="s">
        <v>1726</v>
      </c>
      <c r="F1947" s="248">
        <f t="shared" si="30"/>
        <v>1994</v>
      </c>
      <c r="G1947" s="248" t="s">
        <v>181</v>
      </c>
      <c r="H1947" s="248" t="s">
        <v>2667</v>
      </c>
    </row>
    <row r="1948" spans="1:8" ht="14.45" x14ac:dyDescent="0.3">
      <c r="A1948" s="246" t="s">
        <v>2667</v>
      </c>
      <c r="B1948" s="246">
        <v>1994</v>
      </c>
      <c r="C1948" s="247" t="s">
        <v>2764</v>
      </c>
      <c r="D1948" s="246" t="s">
        <v>4843</v>
      </c>
      <c r="E1948" s="201" t="s">
        <v>1726</v>
      </c>
      <c r="F1948" s="248">
        <f t="shared" si="30"/>
        <v>1994</v>
      </c>
      <c r="G1948" s="248" t="s">
        <v>181</v>
      </c>
      <c r="H1948" s="248" t="s">
        <v>2667</v>
      </c>
    </row>
    <row r="1949" spans="1:8" ht="14.45" x14ac:dyDescent="0.3">
      <c r="A1949" s="246" t="s">
        <v>2667</v>
      </c>
      <c r="B1949" s="246">
        <v>1994</v>
      </c>
      <c r="C1949" s="247" t="s">
        <v>2765</v>
      </c>
      <c r="D1949" s="246" t="s">
        <v>4843</v>
      </c>
      <c r="E1949" s="201" t="s">
        <v>1726</v>
      </c>
      <c r="F1949" s="248">
        <f t="shared" si="30"/>
        <v>1994</v>
      </c>
      <c r="G1949" s="248" t="s">
        <v>181</v>
      </c>
      <c r="H1949" s="248" t="s">
        <v>2667</v>
      </c>
    </row>
    <row r="1950" spans="1:8" ht="14.45" x14ac:dyDescent="0.3">
      <c r="A1950" s="246" t="s">
        <v>2667</v>
      </c>
      <c r="B1950" s="246">
        <v>1994</v>
      </c>
      <c r="C1950" s="247" t="s">
        <v>2766</v>
      </c>
      <c r="D1950" s="246" t="s">
        <v>4843</v>
      </c>
      <c r="E1950" s="201" t="s">
        <v>1726</v>
      </c>
      <c r="F1950" s="248">
        <f t="shared" si="30"/>
        <v>1994</v>
      </c>
      <c r="G1950" s="248" t="s">
        <v>181</v>
      </c>
      <c r="H1950" s="248" t="s">
        <v>2667</v>
      </c>
    </row>
    <row r="1951" spans="1:8" ht="14.45" x14ac:dyDescent="0.3">
      <c r="A1951" s="246" t="s">
        <v>2667</v>
      </c>
      <c r="B1951" s="246">
        <v>1994</v>
      </c>
      <c r="C1951" s="247" t="s">
        <v>2767</v>
      </c>
      <c r="D1951" s="246" t="s">
        <v>4843</v>
      </c>
      <c r="E1951" s="201" t="s">
        <v>1726</v>
      </c>
      <c r="F1951" s="248">
        <f t="shared" si="30"/>
        <v>1994</v>
      </c>
      <c r="G1951" s="248" t="s">
        <v>181</v>
      </c>
      <c r="H1951" s="248" t="s">
        <v>2667</v>
      </c>
    </row>
    <row r="1952" spans="1:8" ht="14.45" x14ac:dyDescent="0.3">
      <c r="A1952" s="246" t="s">
        <v>2667</v>
      </c>
      <c r="B1952" s="246">
        <v>1994</v>
      </c>
      <c r="C1952" s="247" t="s">
        <v>2768</v>
      </c>
      <c r="D1952" s="246" t="s">
        <v>4843</v>
      </c>
      <c r="E1952" s="201" t="s">
        <v>1726</v>
      </c>
      <c r="F1952" s="248">
        <f t="shared" si="30"/>
        <v>1994</v>
      </c>
      <c r="G1952" s="248" t="s">
        <v>181</v>
      </c>
      <c r="H1952" s="248" t="s">
        <v>2667</v>
      </c>
    </row>
    <row r="1953" spans="1:8" ht="14.45" x14ac:dyDescent="0.3">
      <c r="A1953" s="246" t="s">
        <v>2667</v>
      </c>
      <c r="B1953" s="246">
        <v>1994</v>
      </c>
      <c r="C1953" s="247" t="s">
        <v>2769</v>
      </c>
      <c r="D1953" s="246" t="s">
        <v>4843</v>
      </c>
      <c r="E1953" s="201" t="s">
        <v>1726</v>
      </c>
      <c r="F1953" s="248">
        <f t="shared" si="30"/>
        <v>1994</v>
      </c>
      <c r="G1953" s="248" t="s">
        <v>181</v>
      </c>
      <c r="H1953" s="248" t="s">
        <v>2667</v>
      </c>
    </row>
    <row r="1954" spans="1:8" ht="14.45" x14ac:dyDescent="0.3">
      <c r="A1954" s="246" t="s">
        <v>2667</v>
      </c>
      <c r="B1954" s="246">
        <v>1994</v>
      </c>
      <c r="C1954" s="247" t="s">
        <v>2770</v>
      </c>
      <c r="D1954" s="246" t="s">
        <v>4843</v>
      </c>
      <c r="E1954" s="201" t="s">
        <v>1726</v>
      </c>
      <c r="F1954" s="248">
        <f t="shared" si="30"/>
        <v>1994</v>
      </c>
      <c r="G1954" s="248" t="s">
        <v>181</v>
      </c>
      <c r="H1954" s="248" t="s">
        <v>2667</v>
      </c>
    </row>
    <row r="1955" spans="1:8" ht="14.45" x14ac:dyDescent="0.3">
      <c r="A1955" s="246" t="s">
        <v>2667</v>
      </c>
      <c r="B1955" s="246">
        <v>1994</v>
      </c>
      <c r="C1955" s="247" t="s">
        <v>2771</v>
      </c>
      <c r="D1955" s="246" t="s">
        <v>4843</v>
      </c>
      <c r="E1955" s="201" t="s">
        <v>1726</v>
      </c>
      <c r="F1955" s="248">
        <f t="shared" si="30"/>
        <v>1994</v>
      </c>
      <c r="G1955" s="248" t="s">
        <v>181</v>
      </c>
      <c r="H1955" s="248" t="s">
        <v>2667</v>
      </c>
    </row>
    <row r="1956" spans="1:8" ht="14.45" x14ac:dyDescent="0.3">
      <c r="A1956" s="246" t="s">
        <v>2667</v>
      </c>
      <c r="B1956" s="246">
        <v>1994</v>
      </c>
      <c r="C1956" s="247" t="s">
        <v>2772</v>
      </c>
      <c r="D1956" s="246" t="s">
        <v>4843</v>
      </c>
      <c r="E1956" s="201" t="s">
        <v>1726</v>
      </c>
      <c r="F1956" s="248">
        <f t="shared" si="30"/>
        <v>1994</v>
      </c>
      <c r="G1956" s="248" t="s">
        <v>181</v>
      </c>
      <c r="H1956" s="248" t="s">
        <v>2667</v>
      </c>
    </row>
    <row r="1957" spans="1:8" ht="14.45" x14ac:dyDescent="0.3">
      <c r="A1957" s="246" t="s">
        <v>2667</v>
      </c>
      <c r="B1957" s="246">
        <v>1994</v>
      </c>
      <c r="C1957" s="247" t="s">
        <v>2773</v>
      </c>
      <c r="D1957" s="246" t="s">
        <v>4843</v>
      </c>
      <c r="E1957" s="201" t="s">
        <v>1726</v>
      </c>
      <c r="F1957" s="248">
        <f t="shared" si="30"/>
        <v>1994</v>
      </c>
      <c r="G1957" s="248" t="s">
        <v>181</v>
      </c>
      <c r="H1957" s="248" t="s">
        <v>2667</v>
      </c>
    </row>
    <row r="1958" spans="1:8" ht="14.45" x14ac:dyDescent="0.3">
      <c r="A1958" s="246" t="s">
        <v>2667</v>
      </c>
      <c r="B1958" s="246">
        <v>1994</v>
      </c>
      <c r="C1958" s="247" t="s">
        <v>2774</v>
      </c>
      <c r="D1958" s="246" t="s">
        <v>4843</v>
      </c>
      <c r="E1958" s="201" t="s">
        <v>1726</v>
      </c>
      <c r="F1958" s="248">
        <f t="shared" si="30"/>
        <v>1994</v>
      </c>
      <c r="G1958" s="248" t="s">
        <v>181</v>
      </c>
      <c r="H1958" s="248" t="s">
        <v>2667</v>
      </c>
    </row>
    <row r="1959" spans="1:8" ht="14.45" x14ac:dyDescent="0.3">
      <c r="A1959" s="246" t="s">
        <v>2667</v>
      </c>
      <c r="B1959" s="246">
        <v>1995</v>
      </c>
      <c r="C1959" s="247" t="s">
        <v>2750</v>
      </c>
      <c r="D1959" s="246" t="s">
        <v>4843</v>
      </c>
      <c r="E1959" s="201" t="s">
        <v>1726</v>
      </c>
      <c r="F1959" s="248">
        <f t="shared" si="30"/>
        <v>1995</v>
      </c>
      <c r="G1959" s="248" t="s">
        <v>181</v>
      </c>
      <c r="H1959" s="248" t="s">
        <v>2667</v>
      </c>
    </row>
    <row r="1960" spans="1:8" ht="14.45" x14ac:dyDescent="0.3">
      <c r="A1960" s="246" t="s">
        <v>2667</v>
      </c>
      <c r="B1960" s="246">
        <v>1995</v>
      </c>
      <c r="C1960" s="247" t="s">
        <v>2751</v>
      </c>
      <c r="D1960" s="246" t="s">
        <v>4843</v>
      </c>
      <c r="E1960" s="201" t="s">
        <v>1726</v>
      </c>
      <c r="F1960" s="248">
        <f t="shared" si="30"/>
        <v>1995</v>
      </c>
      <c r="G1960" s="248" t="s">
        <v>181</v>
      </c>
      <c r="H1960" s="248" t="s">
        <v>2667</v>
      </c>
    </row>
    <row r="1961" spans="1:8" ht="14.45" x14ac:dyDescent="0.3">
      <c r="A1961" s="246" t="s">
        <v>2667</v>
      </c>
      <c r="B1961" s="246">
        <v>1995</v>
      </c>
      <c r="C1961" s="247" t="s">
        <v>2752</v>
      </c>
      <c r="D1961" s="246" t="s">
        <v>4843</v>
      </c>
      <c r="E1961" s="201" t="s">
        <v>1726</v>
      </c>
      <c r="F1961" s="248">
        <f t="shared" si="30"/>
        <v>1995</v>
      </c>
      <c r="G1961" s="248" t="s">
        <v>181</v>
      </c>
      <c r="H1961" s="248" t="s">
        <v>2667</v>
      </c>
    </row>
    <row r="1962" spans="1:8" ht="14.45" x14ac:dyDescent="0.3">
      <c r="A1962" s="246" t="s">
        <v>2667</v>
      </c>
      <c r="B1962" s="246">
        <v>1995</v>
      </c>
      <c r="C1962" s="247" t="s">
        <v>2753</v>
      </c>
      <c r="D1962" s="246" t="s">
        <v>4843</v>
      </c>
      <c r="E1962" s="201" t="s">
        <v>1726</v>
      </c>
      <c r="F1962" s="248">
        <f t="shared" si="30"/>
        <v>1995</v>
      </c>
      <c r="G1962" s="248" t="s">
        <v>181</v>
      </c>
      <c r="H1962" s="248" t="s">
        <v>2667</v>
      </c>
    </row>
    <row r="1963" spans="1:8" ht="14.45" x14ac:dyDescent="0.3">
      <c r="A1963" s="246" t="s">
        <v>2667</v>
      </c>
      <c r="B1963" s="246">
        <v>1995</v>
      </c>
      <c r="C1963" s="247" t="s">
        <v>2754</v>
      </c>
      <c r="D1963" s="246" t="s">
        <v>4843</v>
      </c>
      <c r="E1963" s="201" t="s">
        <v>1726</v>
      </c>
      <c r="F1963" s="248">
        <f t="shared" si="30"/>
        <v>1995</v>
      </c>
      <c r="G1963" s="248" t="s">
        <v>181</v>
      </c>
      <c r="H1963" s="248" t="s">
        <v>2667</v>
      </c>
    </row>
    <row r="1964" spans="1:8" ht="14.45" x14ac:dyDescent="0.3">
      <c r="A1964" s="246" t="s">
        <v>2667</v>
      </c>
      <c r="B1964" s="246">
        <v>1995</v>
      </c>
      <c r="C1964" s="247" t="s">
        <v>2755</v>
      </c>
      <c r="D1964" s="246" t="s">
        <v>4843</v>
      </c>
      <c r="E1964" s="201" t="s">
        <v>1726</v>
      </c>
      <c r="F1964" s="248">
        <f t="shared" si="30"/>
        <v>1995</v>
      </c>
      <c r="G1964" s="248" t="s">
        <v>181</v>
      </c>
      <c r="H1964" s="248" t="s">
        <v>2667</v>
      </c>
    </row>
    <row r="1965" spans="1:8" ht="14.45" x14ac:dyDescent="0.3">
      <c r="A1965" s="246" t="s">
        <v>2667</v>
      </c>
      <c r="B1965" s="246">
        <v>1995</v>
      </c>
      <c r="C1965" s="247" t="s">
        <v>2756</v>
      </c>
      <c r="D1965" s="246" t="s">
        <v>4843</v>
      </c>
      <c r="E1965" s="201" t="s">
        <v>1726</v>
      </c>
      <c r="F1965" s="248">
        <f t="shared" si="30"/>
        <v>1995</v>
      </c>
      <c r="G1965" s="248" t="s">
        <v>181</v>
      </c>
      <c r="H1965" s="248" t="s">
        <v>2667</v>
      </c>
    </row>
    <row r="1966" spans="1:8" ht="14.45" x14ac:dyDescent="0.3">
      <c r="A1966" s="246" t="s">
        <v>2667</v>
      </c>
      <c r="B1966" s="246">
        <v>1995</v>
      </c>
      <c r="C1966" s="247" t="s">
        <v>2757</v>
      </c>
      <c r="D1966" s="246" t="s">
        <v>4843</v>
      </c>
      <c r="E1966" s="201" t="s">
        <v>1726</v>
      </c>
      <c r="F1966" s="248">
        <f t="shared" si="30"/>
        <v>1995</v>
      </c>
      <c r="G1966" s="248" t="s">
        <v>181</v>
      </c>
      <c r="H1966" s="248" t="s">
        <v>2667</v>
      </c>
    </row>
    <row r="1967" spans="1:8" ht="14.45" x14ac:dyDescent="0.3">
      <c r="A1967" s="246" t="s">
        <v>2667</v>
      </c>
      <c r="B1967" s="246">
        <v>1995</v>
      </c>
      <c r="C1967" s="247" t="s">
        <v>2758</v>
      </c>
      <c r="D1967" s="246" t="s">
        <v>4843</v>
      </c>
      <c r="E1967" s="201" t="s">
        <v>1726</v>
      </c>
      <c r="F1967" s="248">
        <f t="shared" si="30"/>
        <v>1995</v>
      </c>
      <c r="G1967" s="248" t="s">
        <v>181</v>
      </c>
      <c r="H1967" s="248" t="s">
        <v>2667</v>
      </c>
    </row>
    <row r="1968" spans="1:8" ht="14.45" x14ac:dyDescent="0.3">
      <c r="A1968" s="246" t="s">
        <v>2667</v>
      </c>
      <c r="B1968" s="246">
        <v>1995</v>
      </c>
      <c r="C1968" s="247" t="s">
        <v>2759</v>
      </c>
      <c r="D1968" s="246" t="s">
        <v>4843</v>
      </c>
      <c r="E1968" s="201" t="s">
        <v>1726</v>
      </c>
      <c r="F1968" s="248">
        <f t="shared" si="30"/>
        <v>1995</v>
      </c>
      <c r="G1968" s="248" t="s">
        <v>181</v>
      </c>
      <c r="H1968" s="248" t="s">
        <v>2667</v>
      </c>
    </row>
    <row r="1969" spans="1:8" ht="14.45" x14ac:dyDescent="0.3">
      <c r="A1969" s="246" t="s">
        <v>2667</v>
      </c>
      <c r="B1969" s="246">
        <v>1995</v>
      </c>
      <c r="C1969" s="247" t="s">
        <v>2760</v>
      </c>
      <c r="D1969" s="246" t="s">
        <v>4843</v>
      </c>
      <c r="E1969" s="201" t="s">
        <v>1726</v>
      </c>
      <c r="F1969" s="248">
        <f t="shared" si="30"/>
        <v>1995</v>
      </c>
      <c r="G1969" s="248" t="s">
        <v>181</v>
      </c>
      <c r="H1969" s="248" t="s">
        <v>2667</v>
      </c>
    </row>
    <row r="1970" spans="1:8" ht="14.45" x14ac:dyDescent="0.3">
      <c r="A1970" s="246" t="s">
        <v>2667</v>
      </c>
      <c r="B1970" s="246">
        <v>1995</v>
      </c>
      <c r="C1970" s="247" t="s">
        <v>2761</v>
      </c>
      <c r="D1970" s="246" t="s">
        <v>4843</v>
      </c>
      <c r="E1970" s="201" t="s">
        <v>1726</v>
      </c>
      <c r="F1970" s="248">
        <f t="shared" si="30"/>
        <v>1995</v>
      </c>
      <c r="G1970" s="248" t="s">
        <v>181</v>
      </c>
      <c r="H1970" s="248" t="s">
        <v>2667</v>
      </c>
    </row>
    <row r="1971" spans="1:8" ht="14.45" x14ac:dyDescent="0.3">
      <c r="A1971" s="246" t="s">
        <v>2667</v>
      </c>
      <c r="B1971" s="246">
        <v>1995</v>
      </c>
      <c r="C1971" s="247" t="s">
        <v>2762</v>
      </c>
      <c r="D1971" s="246" t="s">
        <v>4843</v>
      </c>
      <c r="E1971" s="201" t="s">
        <v>1726</v>
      </c>
      <c r="F1971" s="248">
        <f t="shared" si="30"/>
        <v>1995</v>
      </c>
      <c r="G1971" s="248" t="s">
        <v>181</v>
      </c>
      <c r="H1971" s="248" t="s">
        <v>2667</v>
      </c>
    </row>
    <row r="1972" spans="1:8" ht="14.45" x14ac:dyDescent="0.3">
      <c r="A1972" s="246" t="s">
        <v>2667</v>
      </c>
      <c r="B1972" s="246">
        <v>1996</v>
      </c>
      <c r="C1972" s="247" t="s">
        <v>2737</v>
      </c>
      <c r="D1972" s="246" t="s">
        <v>4843</v>
      </c>
      <c r="E1972" s="201" t="s">
        <v>1726</v>
      </c>
      <c r="F1972" s="248">
        <f t="shared" si="30"/>
        <v>1996</v>
      </c>
      <c r="G1972" s="248" t="s">
        <v>181</v>
      </c>
      <c r="H1972" s="248" t="s">
        <v>2667</v>
      </c>
    </row>
    <row r="1973" spans="1:8" ht="14.45" x14ac:dyDescent="0.3">
      <c r="A1973" s="246" t="s">
        <v>2667</v>
      </c>
      <c r="B1973" s="246">
        <v>1996</v>
      </c>
      <c r="C1973" s="247" t="s">
        <v>2738</v>
      </c>
      <c r="D1973" s="246" t="s">
        <v>4843</v>
      </c>
      <c r="E1973" s="201" t="s">
        <v>1726</v>
      </c>
      <c r="F1973" s="248">
        <f t="shared" si="30"/>
        <v>1996</v>
      </c>
      <c r="G1973" s="248" t="s">
        <v>181</v>
      </c>
      <c r="H1973" s="248" t="s">
        <v>2667</v>
      </c>
    </row>
    <row r="1974" spans="1:8" ht="14.45" x14ac:dyDescent="0.3">
      <c r="A1974" s="246" t="s">
        <v>2667</v>
      </c>
      <c r="B1974" s="246">
        <v>1996</v>
      </c>
      <c r="C1974" s="247" t="s">
        <v>2739</v>
      </c>
      <c r="D1974" s="246" t="s">
        <v>4843</v>
      </c>
      <c r="E1974" s="201" t="s">
        <v>1726</v>
      </c>
      <c r="F1974" s="248">
        <f t="shared" si="30"/>
        <v>1996</v>
      </c>
      <c r="G1974" s="248" t="s">
        <v>181</v>
      </c>
      <c r="H1974" s="248" t="s">
        <v>2667</v>
      </c>
    </row>
    <row r="1975" spans="1:8" ht="14.45" x14ac:dyDescent="0.3">
      <c r="A1975" s="246" t="s">
        <v>2667</v>
      </c>
      <c r="B1975" s="246">
        <v>1996</v>
      </c>
      <c r="C1975" s="247" t="s">
        <v>2740</v>
      </c>
      <c r="D1975" s="246" t="s">
        <v>4843</v>
      </c>
      <c r="E1975" s="201" t="s">
        <v>1726</v>
      </c>
      <c r="F1975" s="248">
        <f t="shared" si="30"/>
        <v>1996</v>
      </c>
      <c r="G1975" s="248" t="s">
        <v>181</v>
      </c>
      <c r="H1975" s="248" t="s">
        <v>2667</v>
      </c>
    </row>
    <row r="1976" spans="1:8" ht="14.45" x14ac:dyDescent="0.3">
      <c r="A1976" s="246" t="s">
        <v>2667</v>
      </c>
      <c r="B1976" s="246">
        <v>1996</v>
      </c>
      <c r="C1976" s="247" t="s">
        <v>2741</v>
      </c>
      <c r="D1976" s="246" t="s">
        <v>4843</v>
      </c>
      <c r="E1976" s="201" t="s">
        <v>1726</v>
      </c>
      <c r="F1976" s="248">
        <f t="shared" si="30"/>
        <v>1996</v>
      </c>
      <c r="G1976" s="248" t="s">
        <v>181</v>
      </c>
      <c r="H1976" s="248" t="s">
        <v>2667</v>
      </c>
    </row>
    <row r="1977" spans="1:8" ht="14.45" x14ac:dyDescent="0.3">
      <c r="A1977" s="246" t="s">
        <v>2667</v>
      </c>
      <c r="B1977" s="246">
        <v>1996</v>
      </c>
      <c r="C1977" s="247" t="s">
        <v>2742</v>
      </c>
      <c r="D1977" s="246" t="s">
        <v>4843</v>
      </c>
      <c r="E1977" s="201" t="s">
        <v>1726</v>
      </c>
      <c r="F1977" s="248">
        <f t="shared" si="30"/>
        <v>1996</v>
      </c>
      <c r="G1977" s="248" t="s">
        <v>181</v>
      </c>
      <c r="H1977" s="248" t="s">
        <v>2667</v>
      </c>
    </row>
    <row r="1978" spans="1:8" ht="14.45" x14ac:dyDescent="0.3">
      <c r="A1978" s="246" t="s">
        <v>2667</v>
      </c>
      <c r="B1978" s="246">
        <v>1996</v>
      </c>
      <c r="C1978" s="247" t="s">
        <v>2743</v>
      </c>
      <c r="D1978" s="246" t="s">
        <v>4843</v>
      </c>
      <c r="E1978" s="201" t="s">
        <v>1726</v>
      </c>
      <c r="F1978" s="248">
        <f t="shared" si="30"/>
        <v>1996</v>
      </c>
      <c r="G1978" s="248" t="s">
        <v>181</v>
      </c>
      <c r="H1978" s="248" t="s">
        <v>2667</v>
      </c>
    </row>
    <row r="1979" spans="1:8" ht="14.45" x14ac:dyDescent="0.3">
      <c r="A1979" s="246" t="s">
        <v>2667</v>
      </c>
      <c r="B1979" s="246">
        <v>1996</v>
      </c>
      <c r="C1979" s="247" t="s">
        <v>2744</v>
      </c>
      <c r="D1979" s="246" t="s">
        <v>4843</v>
      </c>
      <c r="E1979" s="201" t="s">
        <v>1726</v>
      </c>
      <c r="F1979" s="248">
        <f t="shared" si="30"/>
        <v>1996</v>
      </c>
      <c r="G1979" s="248" t="s">
        <v>181</v>
      </c>
      <c r="H1979" s="248" t="s">
        <v>2667</v>
      </c>
    </row>
    <row r="1980" spans="1:8" ht="14.45" x14ac:dyDescent="0.3">
      <c r="A1980" s="246" t="s">
        <v>2667</v>
      </c>
      <c r="B1980" s="246">
        <v>1996</v>
      </c>
      <c r="C1980" s="247" t="s">
        <v>2745</v>
      </c>
      <c r="D1980" s="246" t="s">
        <v>4843</v>
      </c>
      <c r="E1980" s="201" t="s">
        <v>1726</v>
      </c>
      <c r="F1980" s="248">
        <f t="shared" si="30"/>
        <v>1996</v>
      </c>
      <c r="G1980" s="248" t="s">
        <v>181</v>
      </c>
      <c r="H1980" s="248" t="s">
        <v>2667</v>
      </c>
    </row>
    <row r="1981" spans="1:8" ht="14.45" x14ac:dyDescent="0.3">
      <c r="A1981" s="246" t="s">
        <v>2667</v>
      </c>
      <c r="B1981" s="246">
        <v>1996</v>
      </c>
      <c r="C1981" s="247" t="s">
        <v>2746</v>
      </c>
      <c r="D1981" s="246" t="s">
        <v>4843</v>
      </c>
      <c r="E1981" s="201" t="s">
        <v>1726</v>
      </c>
      <c r="F1981" s="248">
        <f t="shared" si="30"/>
        <v>1996</v>
      </c>
      <c r="G1981" s="248" t="s">
        <v>181</v>
      </c>
      <c r="H1981" s="248" t="s">
        <v>2667</v>
      </c>
    </row>
    <row r="1982" spans="1:8" ht="14.45" x14ac:dyDescent="0.3">
      <c r="A1982" s="246" t="s">
        <v>2667</v>
      </c>
      <c r="B1982" s="246">
        <v>1996</v>
      </c>
      <c r="C1982" s="247" t="s">
        <v>2747</v>
      </c>
      <c r="D1982" s="246" t="s">
        <v>4843</v>
      </c>
      <c r="E1982" s="201" t="s">
        <v>1726</v>
      </c>
      <c r="F1982" s="248">
        <f t="shared" si="30"/>
        <v>1996</v>
      </c>
      <c r="G1982" s="248" t="s">
        <v>181</v>
      </c>
      <c r="H1982" s="248" t="s">
        <v>2667</v>
      </c>
    </row>
    <row r="1983" spans="1:8" ht="14.45" x14ac:dyDescent="0.3">
      <c r="A1983" s="246" t="s">
        <v>2667</v>
      </c>
      <c r="B1983" s="246">
        <v>1996</v>
      </c>
      <c r="C1983" s="247" t="s">
        <v>2748</v>
      </c>
      <c r="D1983" s="246" t="s">
        <v>4843</v>
      </c>
      <c r="E1983" s="201" t="s">
        <v>1726</v>
      </c>
      <c r="F1983" s="248">
        <f t="shared" si="30"/>
        <v>1996</v>
      </c>
      <c r="G1983" s="248" t="s">
        <v>181</v>
      </c>
      <c r="H1983" s="248" t="s">
        <v>2667</v>
      </c>
    </row>
    <row r="1984" spans="1:8" ht="14.45" x14ac:dyDescent="0.3">
      <c r="A1984" s="246" t="s">
        <v>2667</v>
      </c>
      <c r="B1984" s="246">
        <v>1996</v>
      </c>
      <c r="C1984" s="247" t="s">
        <v>2749</v>
      </c>
      <c r="D1984" s="246" t="s">
        <v>4843</v>
      </c>
      <c r="E1984" s="201" t="s">
        <v>1726</v>
      </c>
      <c r="F1984" s="248">
        <f t="shared" si="30"/>
        <v>1996</v>
      </c>
      <c r="G1984" s="248" t="s">
        <v>181</v>
      </c>
      <c r="H1984" s="248" t="s">
        <v>2667</v>
      </c>
    </row>
    <row r="1985" spans="1:8" ht="14.45" x14ac:dyDescent="0.3">
      <c r="A1985" s="246" t="s">
        <v>2667</v>
      </c>
      <c r="B1985" s="246">
        <v>1997</v>
      </c>
      <c r="C1985" s="247" t="s">
        <v>2729</v>
      </c>
      <c r="D1985" s="246" t="s">
        <v>4843</v>
      </c>
      <c r="E1985" s="201" t="s">
        <v>1726</v>
      </c>
      <c r="F1985" s="248">
        <f t="shared" si="30"/>
        <v>1997</v>
      </c>
      <c r="G1985" s="248" t="s">
        <v>181</v>
      </c>
      <c r="H1985" s="248" t="s">
        <v>2667</v>
      </c>
    </row>
    <row r="1986" spans="1:8" ht="14.45" x14ac:dyDescent="0.3">
      <c r="A1986" s="246" t="s">
        <v>2667</v>
      </c>
      <c r="B1986" s="246">
        <v>1997</v>
      </c>
      <c r="C1986" s="247" t="s">
        <v>2730</v>
      </c>
      <c r="D1986" s="246" t="s">
        <v>4843</v>
      </c>
      <c r="E1986" s="201" t="s">
        <v>1726</v>
      </c>
      <c r="F1986" s="248">
        <f t="shared" si="30"/>
        <v>1997</v>
      </c>
      <c r="G1986" s="248" t="s">
        <v>181</v>
      </c>
      <c r="H1986" s="248" t="s">
        <v>2667</v>
      </c>
    </row>
    <row r="1987" spans="1:8" ht="14.45" x14ac:dyDescent="0.3">
      <c r="A1987" s="246" t="s">
        <v>2667</v>
      </c>
      <c r="B1987" s="246">
        <v>1997</v>
      </c>
      <c r="C1987" s="247" t="s">
        <v>2731</v>
      </c>
      <c r="D1987" s="246" t="s">
        <v>4843</v>
      </c>
      <c r="E1987" s="201" t="s">
        <v>1726</v>
      </c>
      <c r="F1987" s="248">
        <f t="shared" si="30"/>
        <v>1997</v>
      </c>
      <c r="G1987" s="248" t="s">
        <v>181</v>
      </c>
      <c r="H1987" s="248" t="s">
        <v>2667</v>
      </c>
    </row>
    <row r="1988" spans="1:8" ht="14.45" x14ac:dyDescent="0.3">
      <c r="A1988" s="246" t="s">
        <v>2667</v>
      </c>
      <c r="B1988" s="246">
        <v>1997</v>
      </c>
      <c r="C1988" s="247" t="s">
        <v>2732</v>
      </c>
      <c r="D1988" s="246" t="s">
        <v>4843</v>
      </c>
      <c r="E1988" s="201" t="s">
        <v>1726</v>
      </c>
      <c r="F1988" s="248">
        <f t="shared" si="30"/>
        <v>1997</v>
      </c>
      <c r="G1988" s="248" t="s">
        <v>181</v>
      </c>
      <c r="H1988" s="248" t="s">
        <v>2667</v>
      </c>
    </row>
    <row r="1989" spans="1:8" ht="14.45" x14ac:dyDescent="0.3">
      <c r="A1989" s="246" t="s">
        <v>2667</v>
      </c>
      <c r="B1989" s="246">
        <v>1997</v>
      </c>
      <c r="C1989" s="247" t="s">
        <v>2733</v>
      </c>
      <c r="D1989" s="246" t="s">
        <v>4843</v>
      </c>
      <c r="E1989" s="201" t="s">
        <v>1726</v>
      </c>
      <c r="F1989" s="248">
        <f t="shared" si="30"/>
        <v>1997</v>
      </c>
      <c r="G1989" s="248" t="s">
        <v>181</v>
      </c>
      <c r="H1989" s="248" t="s">
        <v>2667</v>
      </c>
    </row>
    <row r="1990" spans="1:8" ht="14.45" x14ac:dyDescent="0.3">
      <c r="A1990" s="246" t="s">
        <v>2667</v>
      </c>
      <c r="B1990" s="246">
        <v>1997</v>
      </c>
      <c r="C1990" s="247" t="s">
        <v>2734</v>
      </c>
      <c r="D1990" s="246" t="s">
        <v>4843</v>
      </c>
      <c r="E1990" s="201" t="s">
        <v>1726</v>
      </c>
      <c r="F1990" s="248">
        <f t="shared" si="30"/>
        <v>1997</v>
      </c>
      <c r="G1990" s="248" t="s">
        <v>181</v>
      </c>
      <c r="H1990" s="248" t="s">
        <v>2667</v>
      </c>
    </row>
    <row r="1991" spans="1:8" ht="14.45" x14ac:dyDescent="0.3">
      <c r="A1991" s="246" t="s">
        <v>2667</v>
      </c>
      <c r="B1991" s="246">
        <v>1997</v>
      </c>
      <c r="C1991" s="247" t="s">
        <v>2735</v>
      </c>
      <c r="D1991" s="246" t="s">
        <v>4843</v>
      </c>
      <c r="E1991" s="201" t="s">
        <v>1726</v>
      </c>
      <c r="F1991" s="248">
        <f t="shared" si="30"/>
        <v>1997</v>
      </c>
      <c r="G1991" s="248" t="s">
        <v>181</v>
      </c>
      <c r="H1991" s="248" t="s">
        <v>2667</v>
      </c>
    </row>
    <row r="1992" spans="1:8" ht="14.45" x14ac:dyDescent="0.3">
      <c r="A1992" s="246" t="s">
        <v>2667</v>
      </c>
      <c r="B1992" s="246">
        <v>1997</v>
      </c>
      <c r="C1992" s="247" t="s">
        <v>2736</v>
      </c>
      <c r="D1992" s="246" t="s">
        <v>4843</v>
      </c>
      <c r="E1992" s="201" t="s">
        <v>1726</v>
      </c>
      <c r="F1992" s="248">
        <f t="shared" si="30"/>
        <v>1997</v>
      </c>
      <c r="G1992" s="248" t="s">
        <v>181</v>
      </c>
      <c r="H1992" s="248" t="s">
        <v>2667</v>
      </c>
    </row>
    <row r="1993" spans="1:8" ht="14.45" x14ac:dyDescent="0.3">
      <c r="A1993" s="246" t="s">
        <v>2667</v>
      </c>
      <c r="B1993" s="246">
        <v>1998</v>
      </c>
      <c r="C1993" s="247" t="s">
        <v>2723</v>
      </c>
      <c r="D1993" s="246" t="s">
        <v>4843</v>
      </c>
      <c r="E1993" s="201" t="s">
        <v>1726</v>
      </c>
      <c r="F1993" s="248">
        <f t="shared" si="30"/>
        <v>1998</v>
      </c>
      <c r="G1993" s="248" t="s">
        <v>181</v>
      </c>
      <c r="H1993" s="248" t="s">
        <v>2667</v>
      </c>
    </row>
    <row r="1994" spans="1:8" ht="14.45" x14ac:dyDescent="0.3">
      <c r="A1994" s="246" t="s">
        <v>2667</v>
      </c>
      <c r="B1994" s="246">
        <v>1998</v>
      </c>
      <c r="C1994" s="247" t="s">
        <v>2724</v>
      </c>
      <c r="D1994" s="246" t="s">
        <v>4843</v>
      </c>
      <c r="E1994" s="201" t="s">
        <v>1726</v>
      </c>
      <c r="F1994" s="248">
        <f t="shared" si="30"/>
        <v>1998</v>
      </c>
      <c r="G1994" s="248" t="s">
        <v>181</v>
      </c>
      <c r="H1994" s="248" t="s">
        <v>2667</v>
      </c>
    </row>
    <row r="1995" spans="1:8" ht="14.45" x14ac:dyDescent="0.3">
      <c r="A1995" s="246" t="s">
        <v>2667</v>
      </c>
      <c r="B1995" s="246">
        <v>1998</v>
      </c>
      <c r="C1995" s="247" t="s">
        <v>2725</v>
      </c>
      <c r="D1995" s="246" t="s">
        <v>4843</v>
      </c>
      <c r="E1995" s="201" t="s">
        <v>1726</v>
      </c>
      <c r="F1995" s="248">
        <f t="shared" si="30"/>
        <v>1998</v>
      </c>
      <c r="G1995" s="248" t="s">
        <v>181</v>
      </c>
      <c r="H1995" s="248" t="s">
        <v>2667</v>
      </c>
    </row>
    <row r="1996" spans="1:8" ht="14.45" x14ac:dyDescent="0.3">
      <c r="A1996" s="246" t="s">
        <v>2667</v>
      </c>
      <c r="B1996" s="246">
        <v>1998</v>
      </c>
      <c r="C1996" s="247" t="s">
        <v>2726</v>
      </c>
      <c r="D1996" s="246" t="s">
        <v>4843</v>
      </c>
      <c r="E1996" s="201" t="s">
        <v>1726</v>
      </c>
      <c r="F1996" s="248">
        <f t="shared" ref="F1996:F2059" si="31">+B1996</f>
        <v>1998</v>
      </c>
      <c r="G1996" s="248" t="s">
        <v>181</v>
      </c>
      <c r="H1996" s="248" t="s">
        <v>2667</v>
      </c>
    </row>
    <row r="1997" spans="1:8" ht="14.45" x14ac:dyDescent="0.3">
      <c r="A1997" s="246" t="s">
        <v>2667</v>
      </c>
      <c r="B1997" s="246">
        <v>1998</v>
      </c>
      <c r="C1997" s="247" t="s">
        <v>2727</v>
      </c>
      <c r="D1997" s="246" t="s">
        <v>4843</v>
      </c>
      <c r="E1997" s="201" t="s">
        <v>1953</v>
      </c>
      <c r="F1997" s="248">
        <f t="shared" si="31"/>
        <v>1998</v>
      </c>
      <c r="G1997" s="248" t="s">
        <v>181</v>
      </c>
      <c r="H1997" s="248" t="s">
        <v>2667</v>
      </c>
    </row>
    <row r="1998" spans="1:8" ht="14.45" x14ac:dyDescent="0.3">
      <c r="A1998" s="246" t="s">
        <v>2667</v>
      </c>
      <c r="B1998" s="246">
        <v>1998</v>
      </c>
      <c r="C1998" s="247" t="s">
        <v>2728</v>
      </c>
      <c r="D1998" s="246" t="s">
        <v>4843</v>
      </c>
      <c r="E1998" s="201" t="s">
        <v>1953</v>
      </c>
      <c r="F1998" s="248">
        <f t="shared" si="31"/>
        <v>1998</v>
      </c>
      <c r="G1998" s="248" t="s">
        <v>181</v>
      </c>
      <c r="H1998" s="248" t="s">
        <v>2667</v>
      </c>
    </row>
    <row r="1999" spans="1:8" ht="14.45" x14ac:dyDescent="0.3">
      <c r="A1999" s="246" t="s">
        <v>2667</v>
      </c>
      <c r="B1999" s="246">
        <v>1999</v>
      </c>
      <c r="C1999" s="247" t="s">
        <v>2716</v>
      </c>
      <c r="D1999" s="246" t="s">
        <v>4843</v>
      </c>
      <c r="E1999" s="201" t="s">
        <v>1953</v>
      </c>
      <c r="F1999" s="248">
        <f t="shared" si="31"/>
        <v>1999</v>
      </c>
      <c r="G1999" s="248" t="s">
        <v>181</v>
      </c>
      <c r="H1999" s="248" t="s">
        <v>2667</v>
      </c>
    </row>
    <row r="2000" spans="1:8" ht="14.45" x14ac:dyDescent="0.3">
      <c r="A2000" s="246" t="s">
        <v>2667</v>
      </c>
      <c r="B2000" s="246">
        <v>1999</v>
      </c>
      <c r="C2000" s="247" t="s">
        <v>2717</v>
      </c>
      <c r="D2000" s="246" t="s">
        <v>4843</v>
      </c>
      <c r="E2000" s="201" t="s">
        <v>1953</v>
      </c>
      <c r="F2000" s="248">
        <f t="shared" si="31"/>
        <v>1999</v>
      </c>
      <c r="G2000" s="248" t="s">
        <v>181</v>
      </c>
      <c r="H2000" s="248" t="s">
        <v>2667</v>
      </c>
    </row>
    <row r="2001" spans="1:9" ht="14.45" x14ac:dyDescent="0.3">
      <c r="A2001" s="246" t="s">
        <v>2667</v>
      </c>
      <c r="B2001" s="246">
        <v>1999</v>
      </c>
      <c r="C2001" s="247" t="s">
        <v>2718</v>
      </c>
      <c r="D2001" s="246" t="s">
        <v>4843</v>
      </c>
      <c r="E2001" s="201" t="s">
        <v>1953</v>
      </c>
      <c r="F2001" s="248">
        <f t="shared" si="31"/>
        <v>1999</v>
      </c>
      <c r="G2001" s="248" t="s">
        <v>181</v>
      </c>
      <c r="H2001" s="248" t="s">
        <v>2667</v>
      </c>
    </row>
    <row r="2002" spans="1:9" ht="14.45" x14ac:dyDescent="0.3">
      <c r="A2002" s="246" t="s">
        <v>2667</v>
      </c>
      <c r="B2002" s="246">
        <v>1999</v>
      </c>
      <c r="C2002" s="247" t="s">
        <v>2719</v>
      </c>
      <c r="D2002" s="246" t="s">
        <v>4843</v>
      </c>
      <c r="E2002" s="201" t="s">
        <v>1953</v>
      </c>
      <c r="F2002" s="248">
        <f t="shared" si="31"/>
        <v>1999</v>
      </c>
      <c r="G2002" s="257" t="s">
        <v>5444</v>
      </c>
      <c r="H2002" s="248" t="s">
        <v>2667</v>
      </c>
      <c r="I2002" s="211" t="s">
        <v>5034</v>
      </c>
    </row>
    <row r="2003" spans="1:9" ht="14.45" x14ac:dyDescent="0.3">
      <c r="A2003" s="246" t="s">
        <v>2667</v>
      </c>
      <c r="B2003" s="246">
        <v>1999</v>
      </c>
      <c r="C2003" s="247" t="s">
        <v>2720</v>
      </c>
      <c r="D2003" s="246" t="s">
        <v>4843</v>
      </c>
      <c r="E2003" s="201" t="s">
        <v>1726</v>
      </c>
      <c r="F2003" s="248">
        <f t="shared" si="31"/>
        <v>1999</v>
      </c>
      <c r="G2003" s="248" t="s">
        <v>181</v>
      </c>
      <c r="H2003" s="248" t="s">
        <v>5034</v>
      </c>
      <c r="I2003" s="211" t="s">
        <v>5034</v>
      </c>
    </row>
    <row r="2004" spans="1:9" ht="14.45" x14ac:dyDescent="0.3">
      <c r="A2004" s="246" t="s">
        <v>2667</v>
      </c>
      <c r="B2004" s="246">
        <v>1999</v>
      </c>
      <c r="C2004" s="247" t="s">
        <v>2721</v>
      </c>
      <c r="D2004" s="246" t="s">
        <v>4843</v>
      </c>
      <c r="E2004" s="201" t="s">
        <v>1726</v>
      </c>
      <c r="F2004" s="248">
        <f t="shared" si="31"/>
        <v>1999</v>
      </c>
      <c r="G2004" s="248" t="s">
        <v>181</v>
      </c>
      <c r="H2004" s="248" t="s">
        <v>5034</v>
      </c>
      <c r="I2004" s="211" t="s">
        <v>5034</v>
      </c>
    </row>
    <row r="2005" spans="1:9" ht="14.45" x14ac:dyDescent="0.3">
      <c r="A2005" s="246" t="s">
        <v>2667</v>
      </c>
      <c r="B2005" s="246">
        <v>1999</v>
      </c>
      <c r="C2005" s="247" t="s">
        <v>2722</v>
      </c>
      <c r="D2005" s="246" t="s">
        <v>4843</v>
      </c>
      <c r="E2005" s="201" t="s">
        <v>1726</v>
      </c>
      <c r="F2005" s="248">
        <f t="shared" si="31"/>
        <v>1999</v>
      </c>
      <c r="G2005" s="248" t="s">
        <v>181</v>
      </c>
      <c r="H2005" s="248" t="s">
        <v>5034</v>
      </c>
      <c r="I2005" s="211" t="s">
        <v>2898</v>
      </c>
    </row>
    <row r="2006" spans="1:9" ht="14.45" x14ac:dyDescent="0.3">
      <c r="A2006" s="246" t="s">
        <v>2667</v>
      </c>
      <c r="B2006" s="246">
        <v>2000</v>
      </c>
      <c r="C2006" s="247" t="s">
        <v>2708</v>
      </c>
      <c r="D2006" s="246" t="s">
        <v>4843</v>
      </c>
      <c r="E2006" s="201" t="s">
        <v>1726</v>
      </c>
      <c r="F2006" s="248">
        <f t="shared" si="31"/>
        <v>2000</v>
      </c>
      <c r="G2006" s="248" t="s">
        <v>181</v>
      </c>
      <c r="H2006" s="248" t="s">
        <v>2667</v>
      </c>
      <c r="I2006" s="211" t="s">
        <v>2898</v>
      </c>
    </row>
    <row r="2007" spans="1:9" ht="14.45" x14ac:dyDescent="0.3">
      <c r="A2007" s="246" t="s">
        <v>2667</v>
      </c>
      <c r="B2007" s="246">
        <v>2000</v>
      </c>
      <c r="C2007" s="247" t="s">
        <v>2709</v>
      </c>
      <c r="D2007" s="246" t="s">
        <v>4843</v>
      </c>
      <c r="E2007" s="201" t="s">
        <v>1726</v>
      </c>
      <c r="F2007" s="248">
        <f t="shared" si="31"/>
        <v>2000</v>
      </c>
      <c r="G2007" s="248" t="s">
        <v>181</v>
      </c>
      <c r="H2007" s="248" t="s">
        <v>2667</v>
      </c>
      <c r="I2007" s="211" t="s">
        <v>2898</v>
      </c>
    </row>
    <row r="2008" spans="1:9" ht="14.45" x14ac:dyDescent="0.3">
      <c r="A2008" s="246" t="s">
        <v>2667</v>
      </c>
      <c r="B2008" s="246">
        <v>2000</v>
      </c>
      <c r="C2008" s="247" t="s">
        <v>2710</v>
      </c>
      <c r="D2008" s="246" t="s">
        <v>4843</v>
      </c>
      <c r="E2008" s="201" t="s">
        <v>1726</v>
      </c>
      <c r="F2008" s="248">
        <f t="shared" si="31"/>
        <v>2000</v>
      </c>
      <c r="G2008" s="248" t="s">
        <v>181</v>
      </c>
      <c r="H2008" s="248" t="s">
        <v>2667</v>
      </c>
      <c r="I2008" s="211" t="s">
        <v>2898</v>
      </c>
    </row>
    <row r="2009" spans="1:9" ht="14.45" x14ac:dyDescent="0.3">
      <c r="A2009" s="246" t="s">
        <v>2667</v>
      </c>
      <c r="B2009" s="246">
        <v>2000</v>
      </c>
      <c r="C2009" s="247" t="s">
        <v>2711</v>
      </c>
      <c r="D2009" s="246" t="s">
        <v>4843</v>
      </c>
      <c r="E2009" s="201" t="s">
        <v>1726</v>
      </c>
      <c r="F2009" s="248">
        <f t="shared" si="31"/>
        <v>2000</v>
      </c>
      <c r="G2009" s="248" t="s">
        <v>181</v>
      </c>
      <c r="H2009" s="248" t="s">
        <v>2667</v>
      </c>
      <c r="I2009" s="211" t="s">
        <v>2898</v>
      </c>
    </row>
    <row r="2010" spans="1:9" ht="14.45" x14ac:dyDescent="0.3">
      <c r="A2010" s="246" t="s">
        <v>2667</v>
      </c>
      <c r="B2010" s="246">
        <v>2000</v>
      </c>
      <c r="C2010" s="247" t="s">
        <v>2712</v>
      </c>
      <c r="D2010" s="246" t="s">
        <v>4843</v>
      </c>
      <c r="E2010" s="201" t="s">
        <v>1726</v>
      </c>
      <c r="F2010" s="248">
        <f t="shared" si="31"/>
        <v>2000</v>
      </c>
      <c r="G2010" s="248" t="s">
        <v>181</v>
      </c>
      <c r="H2010" s="248" t="s">
        <v>2667</v>
      </c>
      <c r="I2010" s="211" t="s">
        <v>2898</v>
      </c>
    </row>
    <row r="2011" spans="1:9" ht="14.45" x14ac:dyDescent="0.3">
      <c r="A2011" s="246" t="s">
        <v>2667</v>
      </c>
      <c r="B2011" s="246">
        <v>2000</v>
      </c>
      <c r="C2011" s="247" t="s">
        <v>2713</v>
      </c>
      <c r="D2011" s="246" t="s">
        <v>4843</v>
      </c>
      <c r="E2011" s="201" t="s">
        <v>1726</v>
      </c>
      <c r="F2011" s="248">
        <f t="shared" si="31"/>
        <v>2000</v>
      </c>
      <c r="G2011" s="248" t="s">
        <v>181</v>
      </c>
      <c r="H2011" s="248" t="s">
        <v>2667</v>
      </c>
      <c r="I2011" s="211" t="s">
        <v>2898</v>
      </c>
    </row>
    <row r="2012" spans="1:9" ht="14.45" x14ac:dyDescent="0.3">
      <c r="A2012" s="246" t="s">
        <v>2667</v>
      </c>
      <c r="B2012" s="246">
        <v>2000</v>
      </c>
      <c r="C2012" s="247" t="s">
        <v>2714</v>
      </c>
      <c r="D2012" s="246" t="s">
        <v>4843</v>
      </c>
      <c r="E2012" s="201" t="s">
        <v>1726</v>
      </c>
      <c r="F2012" s="248">
        <f t="shared" si="31"/>
        <v>2000</v>
      </c>
      <c r="G2012" s="248" t="s">
        <v>181</v>
      </c>
      <c r="H2012" s="248" t="s">
        <v>2667</v>
      </c>
      <c r="I2012" s="211" t="s">
        <v>2898</v>
      </c>
    </row>
    <row r="2013" spans="1:9" ht="14.45" x14ac:dyDescent="0.3">
      <c r="A2013" s="246" t="s">
        <v>2667</v>
      </c>
      <c r="B2013" s="246">
        <v>2000</v>
      </c>
      <c r="C2013" s="247" t="s">
        <v>2715</v>
      </c>
      <c r="D2013" s="246" t="s">
        <v>4843</v>
      </c>
      <c r="E2013" s="201" t="s">
        <v>1726</v>
      </c>
      <c r="F2013" s="248">
        <f t="shared" si="31"/>
        <v>2000</v>
      </c>
      <c r="G2013" s="248" t="s">
        <v>181</v>
      </c>
      <c r="H2013" s="248" t="s">
        <v>2667</v>
      </c>
      <c r="I2013" s="211" t="s">
        <v>2898</v>
      </c>
    </row>
    <row r="2014" spans="1:9" ht="14.45" x14ac:dyDescent="0.3">
      <c r="A2014" s="246" t="s">
        <v>2667</v>
      </c>
      <c r="B2014" s="246">
        <v>2001</v>
      </c>
      <c r="C2014" s="247" t="s">
        <v>2700</v>
      </c>
      <c r="D2014" s="246" t="s">
        <v>4843</v>
      </c>
      <c r="E2014" s="201" t="s">
        <v>1726</v>
      </c>
      <c r="F2014" s="248">
        <f t="shared" si="31"/>
        <v>2001</v>
      </c>
      <c r="G2014" s="248" t="s">
        <v>181</v>
      </c>
      <c r="H2014" s="248" t="s">
        <v>2667</v>
      </c>
      <c r="I2014" s="211" t="s">
        <v>2898</v>
      </c>
    </row>
    <row r="2015" spans="1:9" ht="14.45" x14ac:dyDescent="0.3">
      <c r="A2015" s="246" t="s">
        <v>2667</v>
      </c>
      <c r="B2015" s="246">
        <v>2001</v>
      </c>
      <c r="C2015" s="247" t="s">
        <v>2701</v>
      </c>
      <c r="D2015" s="246" t="s">
        <v>4843</v>
      </c>
      <c r="E2015" s="201" t="s">
        <v>1726</v>
      </c>
      <c r="F2015" s="248">
        <f t="shared" si="31"/>
        <v>2001</v>
      </c>
      <c r="G2015" s="248" t="s">
        <v>181</v>
      </c>
      <c r="H2015" s="248" t="s">
        <v>2667</v>
      </c>
      <c r="I2015" s="211" t="s">
        <v>2405</v>
      </c>
    </row>
    <row r="2016" spans="1:9" ht="14.45" x14ac:dyDescent="0.3">
      <c r="A2016" s="246" t="s">
        <v>2667</v>
      </c>
      <c r="B2016" s="246">
        <v>2001</v>
      </c>
      <c r="C2016" s="247" t="s">
        <v>2702</v>
      </c>
      <c r="D2016" s="246" t="s">
        <v>4843</v>
      </c>
      <c r="E2016" s="201" t="s">
        <v>1726</v>
      </c>
      <c r="F2016" s="248">
        <f t="shared" si="31"/>
        <v>2001</v>
      </c>
      <c r="G2016" s="248" t="s">
        <v>181</v>
      </c>
      <c r="H2016" s="248" t="s">
        <v>2667</v>
      </c>
      <c r="I2016" s="211" t="s">
        <v>2405</v>
      </c>
    </row>
    <row r="2017" spans="1:9" ht="14.45" x14ac:dyDescent="0.3">
      <c r="A2017" s="246" t="s">
        <v>2667</v>
      </c>
      <c r="B2017" s="246">
        <v>2001</v>
      </c>
      <c r="C2017" s="247" t="s">
        <v>2703</v>
      </c>
      <c r="D2017" s="246" t="s">
        <v>4843</v>
      </c>
      <c r="E2017" s="201" t="s">
        <v>1726</v>
      </c>
      <c r="F2017" s="248">
        <f t="shared" si="31"/>
        <v>2001</v>
      </c>
      <c r="G2017" s="248" t="s">
        <v>181</v>
      </c>
      <c r="H2017" s="248" t="s">
        <v>2667</v>
      </c>
      <c r="I2017" s="211" t="s">
        <v>2405</v>
      </c>
    </row>
    <row r="2018" spans="1:9" ht="14.45" x14ac:dyDescent="0.3">
      <c r="A2018" s="246" t="s">
        <v>2667</v>
      </c>
      <c r="B2018" s="246">
        <v>2001</v>
      </c>
      <c r="C2018" s="247" t="s">
        <v>2704</v>
      </c>
      <c r="D2018" s="246" t="s">
        <v>4843</v>
      </c>
      <c r="E2018" s="201" t="s">
        <v>1726</v>
      </c>
      <c r="F2018" s="248">
        <f t="shared" si="31"/>
        <v>2001</v>
      </c>
      <c r="G2018" s="248" t="s">
        <v>181</v>
      </c>
      <c r="H2018" s="248" t="s">
        <v>2667</v>
      </c>
      <c r="I2018" s="211" t="s">
        <v>2405</v>
      </c>
    </row>
    <row r="2019" spans="1:9" ht="14.45" x14ac:dyDescent="0.3">
      <c r="A2019" s="246" t="s">
        <v>2667</v>
      </c>
      <c r="B2019" s="246">
        <v>2001</v>
      </c>
      <c r="C2019" s="247" t="s">
        <v>2705</v>
      </c>
      <c r="D2019" s="246" t="s">
        <v>4843</v>
      </c>
      <c r="E2019" s="201" t="s">
        <v>1726</v>
      </c>
      <c r="F2019" s="248">
        <f t="shared" si="31"/>
        <v>2001</v>
      </c>
      <c r="G2019" s="248" t="s">
        <v>181</v>
      </c>
      <c r="H2019" s="248" t="s">
        <v>2667</v>
      </c>
      <c r="I2019" s="211" t="s">
        <v>2405</v>
      </c>
    </row>
    <row r="2020" spans="1:9" ht="14.45" x14ac:dyDescent="0.3">
      <c r="A2020" s="246" t="s">
        <v>2667</v>
      </c>
      <c r="B2020" s="246">
        <v>2001</v>
      </c>
      <c r="C2020" s="247" t="s">
        <v>2706</v>
      </c>
      <c r="D2020" s="246" t="s">
        <v>4843</v>
      </c>
      <c r="E2020" s="201" t="s">
        <v>1726</v>
      </c>
      <c r="F2020" s="248">
        <f t="shared" si="31"/>
        <v>2001</v>
      </c>
      <c r="G2020" s="248" t="s">
        <v>181</v>
      </c>
      <c r="H2020" s="248" t="s">
        <v>2667</v>
      </c>
      <c r="I2020" s="211" t="s">
        <v>2405</v>
      </c>
    </row>
    <row r="2021" spans="1:9" ht="14.45" x14ac:dyDescent="0.3">
      <c r="A2021" s="246" t="s">
        <v>2667</v>
      </c>
      <c r="B2021" s="246">
        <v>2001</v>
      </c>
      <c r="C2021" s="247" t="s">
        <v>2707</v>
      </c>
      <c r="D2021" s="246" t="s">
        <v>4843</v>
      </c>
      <c r="E2021" s="201" t="s">
        <v>1726</v>
      </c>
      <c r="F2021" s="248">
        <f t="shared" si="31"/>
        <v>2001</v>
      </c>
      <c r="G2021" s="248" t="s">
        <v>181</v>
      </c>
      <c r="H2021" s="248" t="s">
        <v>2667</v>
      </c>
      <c r="I2021" s="211" t="s">
        <v>2405</v>
      </c>
    </row>
    <row r="2022" spans="1:9" ht="14.45" x14ac:dyDescent="0.3">
      <c r="A2022" s="246" t="s">
        <v>2667</v>
      </c>
      <c r="B2022" s="246">
        <v>2002</v>
      </c>
      <c r="C2022" s="247" t="s">
        <v>2692</v>
      </c>
      <c r="D2022" s="246" t="s">
        <v>4843</v>
      </c>
      <c r="E2022" s="201" t="s">
        <v>1726</v>
      </c>
      <c r="F2022" s="248">
        <f t="shared" si="31"/>
        <v>2002</v>
      </c>
      <c r="G2022" s="248" t="s">
        <v>181</v>
      </c>
      <c r="H2022" s="248" t="s">
        <v>2667</v>
      </c>
      <c r="I2022" s="211" t="s">
        <v>2405</v>
      </c>
    </row>
    <row r="2023" spans="1:9" ht="14.45" x14ac:dyDescent="0.3">
      <c r="A2023" s="246" t="s">
        <v>2667</v>
      </c>
      <c r="B2023" s="246">
        <v>2002</v>
      </c>
      <c r="C2023" s="247" t="s">
        <v>2693</v>
      </c>
      <c r="D2023" s="246" t="s">
        <v>4843</v>
      </c>
      <c r="E2023" s="201" t="s">
        <v>1726</v>
      </c>
      <c r="F2023" s="248">
        <f t="shared" si="31"/>
        <v>2002</v>
      </c>
      <c r="G2023" s="248" t="s">
        <v>181</v>
      </c>
      <c r="H2023" s="248" t="s">
        <v>2667</v>
      </c>
      <c r="I2023" s="211" t="s">
        <v>2405</v>
      </c>
    </row>
    <row r="2024" spans="1:9" ht="14.45" x14ac:dyDescent="0.3">
      <c r="A2024" s="246" t="s">
        <v>2667</v>
      </c>
      <c r="B2024" s="246">
        <v>2002</v>
      </c>
      <c r="C2024" s="247" t="s">
        <v>2694</v>
      </c>
      <c r="D2024" s="246" t="s">
        <v>4843</v>
      </c>
      <c r="E2024" s="201" t="s">
        <v>1726</v>
      </c>
      <c r="F2024" s="248">
        <f t="shared" si="31"/>
        <v>2002</v>
      </c>
      <c r="G2024" s="248" t="s">
        <v>181</v>
      </c>
      <c r="H2024" s="248" t="s">
        <v>2667</v>
      </c>
      <c r="I2024" s="211" t="s">
        <v>2405</v>
      </c>
    </row>
    <row r="2025" spans="1:9" ht="14.45" x14ac:dyDescent="0.3">
      <c r="A2025" s="246" t="s">
        <v>2667</v>
      </c>
      <c r="B2025" s="246">
        <v>2002</v>
      </c>
      <c r="C2025" s="247" t="s">
        <v>2695</v>
      </c>
      <c r="D2025" s="246" t="s">
        <v>4843</v>
      </c>
      <c r="E2025" s="201" t="s">
        <v>1726</v>
      </c>
      <c r="F2025" s="248">
        <f t="shared" si="31"/>
        <v>2002</v>
      </c>
      <c r="G2025" s="248" t="s">
        <v>181</v>
      </c>
      <c r="H2025" s="248" t="s">
        <v>2667</v>
      </c>
      <c r="I2025" s="211" t="s">
        <v>2405</v>
      </c>
    </row>
    <row r="2026" spans="1:9" ht="14.45" x14ac:dyDescent="0.3">
      <c r="A2026" s="246" t="s">
        <v>2667</v>
      </c>
      <c r="B2026" s="246">
        <v>2002</v>
      </c>
      <c r="C2026" s="247" t="s">
        <v>2696</v>
      </c>
      <c r="D2026" s="246" t="s">
        <v>4843</v>
      </c>
      <c r="E2026" s="201" t="s">
        <v>1726</v>
      </c>
      <c r="F2026" s="248">
        <f t="shared" si="31"/>
        <v>2002</v>
      </c>
      <c r="G2026" s="248" t="s">
        <v>181</v>
      </c>
      <c r="H2026" s="248" t="s">
        <v>2667</v>
      </c>
      <c r="I2026" s="211" t="s">
        <v>2405</v>
      </c>
    </row>
    <row r="2027" spans="1:9" ht="14.45" x14ac:dyDescent="0.3">
      <c r="A2027" s="246" t="s">
        <v>2667</v>
      </c>
      <c r="B2027" s="246">
        <v>2002</v>
      </c>
      <c r="C2027" s="247" t="s">
        <v>2697</v>
      </c>
      <c r="D2027" s="246" t="s">
        <v>4843</v>
      </c>
      <c r="E2027" s="201" t="s">
        <v>1726</v>
      </c>
      <c r="F2027" s="248">
        <f t="shared" si="31"/>
        <v>2002</v>
      </c>
      <c r="G2027" s="248" t="s">
        <v>181</v>
      </c>
      <c r="H2027" s="248" t="s">
        <v>2667</v>
      </c>
    </row>
    <row r="2028" spans="1:9" ht="14.45" x14ac:dyDescent="0.3">
      <c r="A2028" s="246" t="s">
        <v>2667</v>
      </c>
      <c r="B2028" s="246">
        <v>2002</v>
      </c>
      <c r="C2028" s="247" t="s">
        <v>2698</v>
      </c>
      <c r="D2028" s="246" t="s">
        <v>4843</v>
      </c>
      <c r="E2028" s="201" t="s">
        <v>1726</v>
      </c>
      <c r="F2028" s="248">
        <f t="shared" si="31"/>
        <v>2002</v>
      </c>
      <c r="G2028" s="248" t="s">
        <v>181</v>
      </c>
      <c r="H2028" s="248" t="s">
        <v>2667</v>
      </c>
    </row>
    <row r="2029" spans="1:9" ht="14.45" x14ac:dyDescent="0.3">
      <c r="A2029" s="246" t="s">
        <v>2667</v>
      </c>
      <c r="B2029" s="246">
        <v>2002</v>
      </c>
      <c r="C2029" s="247" t="s">
        <v>2699</v>
      </c>
      <c r="D2029" s="246" t="s">
        <v>4843</v>
      </c>
      <c r="E2029" s="201" t="s">
        <v>1726</v>
      </c>
      <c r="F2029" s="248">
        <f t="shared" si="31"/>
        <v>2002</v>
      </c>
      <c r="G2029" s="248" t="s">
        <v>181</v>
      </c>
      <c r="H2029" s="248" t="s">
        <v>2667</v>
      </c>
    </row>
    <row r="2030" spans="1:9" ht="14.45" x14ac:dyDescent="0.3">
      <c r="A2030" s="246" t="s">
        <v>2667</v>
      </c>
      <c r="B2030" s="246">
        <v>2003</v>
      </c>
      <c r="C2030" s="247" t="s">
        <v>2684</v>
      </c>
      <c r="D2030" s="246" t="s">
        <v>4843</v>
      </c>
      <c r="E2030" s="201" t="s">
        <v>1726</v>
      </c>
      <c r="F2030" s="248">
        <f t="shared" si="31"/>
        <v>2003</v>
      </c>
      <c r="G2030" s="248" t="s">
        <v>181</v>
      </c>
      <c r="H2030" s="248" t="s">
        <v>2667</v>
      </c>
    </row>
    <row r="2031" spans="1:9" ht="14.45" x14ac:dyDescent="0.3">
      <c r="A2031" s="246" t="s">
        <v>2667</v>
      </c>
      <c r="B2031" s="246">
        <v>2003</v>
      </c>
      <c r="C2031" s="247" t="s">
        <v>2685</v>
      </c>
      <c r="D2031" s="246" t="s">
        <v>4843</v>
      </c>
      <c r="E2031" s="201" t="s">
        <v>1726</v>
      </c>
      <c r="F2031" s="248">
        <f t="shared" si="31"/>
        <v>2003</v>
      </c>
      <c r="G2031" s="248" t="s">
        <v>181</v>
      </c>
      <c r="H2031" s="248" t="s">
        <v>2667</v>
      </c>
    </row>
    <row r="2032" spans="1:9" ht="14.45" x14ac:dyDescent="0.3">
      <c r="A2032" s="246" t="s">
        <v>2667</v>
      </c>
      <c r="B2032" s="246">
        <v>2003</v>
      </c>
      <c r="C2032" s="247" t="s">
        <v>2686</v>
      </c>
      <c r="D2032" s="246" t="s">
        <v>4843</v>
      </c>
      <c r="E2032" s="201" t="s">
        <v>1726</v>
      </c>
      <c r="F2032" s="248">
        <f t="shared" si="31"/>
        <v>2003</v>
      </c>
      <c r="G2032" s="248" t="s">
        <v>181</v>
      </c>
      <c r="H2032" s="248" t="s">
        <v>2667</v>
      </c>
    </row>
    <row r="2033" spans="1:8" ht="14.45" x14ac:dyDescent="0.3">
      <c r="A2033" s="246" t="s">
        <v>2667</v>
      </c>
      <c r="B2033" s="246">
        <v>2003</v>
      </c>
      <c r="C2033" s="247" t="s">
        <v>2687</v>
      </c>
      <c r="D2033" s="246" t="s">
        <v>4843</v>
      </c>
      <c r="E2033" s="201" t="s">
        <v>1726</v>
      </c>
      <c r="F2033" s="248">
        <f t="shared" si="31"/>
        <v>2003</v>
      </c>
      <c r="G2033" s="248" t="s">
        <v>181</v>
      </c>
      <c r="H2033" s="248" t="s">
        <v>2667</v>
      </c>
    </row>
    <row r="2034" spans="1:8" ht="14.45" x14ac:dyDescent="0.3">
      <c r="A2034" s="246" t="s">
        <v>2667</v>
      </c>
      <c r="B2034" s="246">
        <v>2003</v>
      </c>
      <c r="C2034" s="247" t="s">
        <v>2688</v>
      </c>
      <c r="D2034" s="246" t="s">
        <v>4843</v>
      </c>
      <c r="E2034" s="201" t="s">
        <v>1726</v>
      </c>
      <c r="F2034" s="248">
        <f t="shared" si="31"/>
        <v>2003</v>
      </c>
      <c r="G2034" s="248" t="s">
        <v>181</v>
      </c>
      <c r="H2034" s="248" t="s">
        <v>2667</v>
      </c>
    </row>
    <row r="2035" spans="1:8" ht="14.45" x14ac:dyDescent="0.3">
      <c r="A2035" s="246" t="s">
        <v>2667</v>
      </c>
      <c r="B2035" s="246">
        <v>2003</v>
      </c>
      <c r="C2035" s="247" t="s">
        <v>2689</v>
      </c>
      <c r="D2035" s="246" t="s">
        <v>4843</v>
      </c>
      <c r="E2035" s="201" t="s">
        <v>1726</v>
      </c>
      <c r="F2035" s="248">
        <f t="shared" si="31"/>
        <v>2003</v>
      </c>
      <c r="G2035" s="248" t="s">
        <v>181</v>
      </c>
      <c r="H2035" s="248" t="s">
        <v>2667</v>
      </c>
    </row>
    <row r="2036" spans="1:8" ht="14.45" x14ac:dyDescent="0.3">
      <c r="A2036" s="246" t="s">
        <v>2667</v>
      </c>
      <c r="B2036" s="246">
        <v>2003</v>
      </c>
      <c r="C2036" s="247" t="s">
        <v>2690</v>
      </c>
      <c r="D2036" s="246" t="s">
        <v>4843</v>
      </c>
      <c r="E2036" s="201" t="s">
        <v>1726</v>
      </c>
      <c r="F2036" s="248">
        <f t="shared" si="31"/>
        <v>2003</v>
      </c>
      <c r="G2036" s="248" t="s">
        <v>181</v>
      </c>
      <c r="H2036" s="248" t="s">
        <v>2667</v>
      </c>
    </row>
    <row r="2037" spans="1:8" ht="14.45" x14ac:dyDescent="0.3">
      <c r="A2037" s="246" t="s">
        <v>2667</v>
      </c>
      <c r="B2037" s="246">
        <v>2003</v>
      </c>
      <c r="C2037" s="247" t="s">
        <v>2691</v>
      </c>
      <c r="D2037" s="246" t="s">
        <v>4843</v>
      </c>
      <c r="E2037" s="201" t="s">
        <v>1726</v>
      </c>
      <c r="F2037" s="248">
        <f t="shared" si="31"/>
        <v>2003</v>
      </c>
      <c r="G2037" s="248" t="s">
        <v>181</v>
      </c>
      <c r="H2037" s="248" t="s">
        <v>2667</v>
      </c>
    </row>
    <row r="2038" spans="1:8" ht="14.45" x14ac:dyDescent="0.3">
      <c r="A2038" s="246" t="s">
        <v>2667</v>
      </c>
      <c r="B2038" s="246">
        <v>2004</v>
      </c>
      <c r="C2038" s="247" t="s">
        <v>2676</v>
      </c>
      <c r="D2038" s="246" t="s">
        <v>4843</v>
      </c>
      <c r="E2038" s="201" t="s">
        <v>1726</v>
      </c>
      <c r="F2038" s="248">
        <f t="shared" si="31"/>
        <v>2004</v>
      </c>
      <c r="G2038" s="248" t="s">
        <v>181</v>
      </c>
      <c r="H2038" s="248" t="s">
        <v>2667</v>
      </c>
    </row>
    <row r="2039" spans="1:8" ht="14.45" x14ac:dyDescent="0.3">
      <c r="A2039" s="246" t="s">
        <v>2667</v>
      </c>
      <c r="B2039" s="246">
        <v>2004</v>
      </c>
      <c r="C2039" s="247" t="s">
        <v>2677</v>
      </c>
      <c r="D2039" s="246" t="s">
        <v>4843</v>
      </c>
      <c r="E2039" s="201" t="s">
        <v>1726</v>
      </c>
      <c r="F2039" s="248">
        <f t="shared" si="31"/>
        <v>2004</v>
      </c>
      <c r="G2039" s="248" t="s">
        <v>181</v>
      </c>
      <c r="H2039" s="248" t="s">
        <v>2667</v>
      </c>
    </row>
    <row r="2040" spans="1:8" ht="14.45" x14ac:dyDescent="0.3">
      <c r="A2040" s="246" t="s">
        <v>2667</v>
      </c>
      <c r="B2040" s="246">
        <v>2004</v>
      </c>
      <c r="C2040" s="247" t="s">
        <v>2678</v>
      </c>
      <c r="D2040" s="246" t="s">
        <v>4843</v>
      </c>
      <c r="E2040" s="201" t="s">
        <v>1726</v>
      </c>
      <c r="F2040" s="248">
        <f t="shared" si="31"/>
        <v>2004</v>
      </c>
      <c r="G2040" s="248" t="s">
        <v>181</v>
      </c>
      <c r="H2040" s="248" t="s">
        <v>2667</v>
      </c>
    </row>
    <row r="2041" spans="1:8" ht="14.45" x14ac:dyDescent="0.3">
      <c r="A2041" s="246" t="s">
        <v>2667</v>
      </c>
      <c r="B2041" s="246">
        <v>2004</v>
      </c>
      <c r="C2041" s="247" t="s">
        <v>2679</v>
      </c>
      <c r="D2041" s="246" t="s">
        <v>4843</v>
      </c>
      <c r="E2041" s="201" t="s">
        <v>1726</v>
      </c>
      <c r="F2041" s="248">
        <f t="shared" si="31"/>
        <v>2004</v>
      </c>
      <c r="G2041" s="248" t="s">
        <v>181</v>
      </c>
      <c r="H2041" s="248" t="s">
        <v>2667</v>
      </c>
    </row>
    <row r="2042" spans="1:8" ht="14.45" x14ac:dyDescent="0.3">
      <c r="A2042" s="246" t="s">
        <v>2667</v>
      </c>
      <c r="B2042" s="246">
        <v>2004</v>
      </c>
      <c r="C2042" s="247" t="s">
        <v>2680</v>
      </c>
      <c r="D2042" s="246" t="s">
        <v>4843</v>
      </c>
      <c r="E2042" s="201" t="s">
        <v>1726</v>
      </c>
      <c r="F2042" s="248">
        <f t="shared" si="31"/>
        <v>2004</v>
      </c>
      <c r="G2042" s="248" t="s">
        <v>181</v>
      </c>
      <c r="H2042" s="248" t="s">
        <v>2667</v>
      </c>
    </row>
    <row r="2043" spans="1:8" ht="14.45" x14ac:dyDescent="0.3">
      <c r="A2043" s="246" t="s">
        <v>2667</v>
      </c>
      <c r="B2043" s="246">
        <v>2004</v>
      </c>
      <c r="C2043" s="247" t="s">
        <v>2681</v>
      </c>
      <c r="D2043" s="246" t="s">
        <v>4843</v>
      </c>
      <c r="E2043" s="201" t="s">
        <v>1726</v>
      </c>
      <c r="F2043" s="248">
        <f t="shared" si="31"/>
        <v>2004</v>
      </c>
      <c r="G2043" s="248" t="s">
        <v>181</v>
      </c>
      <c r="H2043" s="248" t="s">
        <v>2667</v>
      </c>
    </row>
    <row r="2044" spans="1:8" ht="14.45" x14ac:dyDescent="0.3">
      <c r="A2044" s="246" t="s">
        <v>2667</v>
      </c>
      <c r="B2044" s="246">
        <v>2004</v>
      </c>
      <c r="C2044" s="247" t="s">
        <v>2682</v>
      </c>
      <c r="D2044" s="246" t="s">
        <v>4843</v>
      </c>
      <c r="E2044" s="201" t="s">
        <v>1726</v>
      </c>
      <c r="F2044" s="248">
        <f t="shared" si="31"/>
        <v>2004</v>
      </c>
      <c r="G2044" s="248" t="s">
        <v>181</v>
      </c>
      <c r="H2044" s="248" t="s">
        <v>2667</v>
      </c>
    </row>
    <row r="2045" spans="1:8" ht="14.45" x14ac:dyDescent="0.3">
      <c r="A2045" s="246" t="s">
        <v>2667</v>
      </c>
      <c r="B2045" s="246">
        <v>2004</v>
      </c>
      <c r="C2045" s="247" t="s">
        <v>2683</v>
      </c>
      <c r="D2045" s="246" t="s">
        <v>4843</v>
      </c>
      <c r="E2045" s="201" t="s">
        <v>1726</v>
      </c>
      <c r="F2045" s="248">
        <f t="shared" si="31"/>
        <v>2004</v>
      </c>
      <c r="G2045" s="248" t="s">
        <v>181</v>
      </c>
      <c r="H2045" s="248" t="s">
        <v>2667</v>
      </c>
    </row>
    <row r="2046" spans="1:8" ht="14.45" x14ac:dyDescent="0.3">
      <c r="A2046" s="246" t="s">
        <v>2667</v>
      </c>
      <c r="B2046" s="246">
        <v>2005</v>
      </c>
      <c r="C2046" s="247" t="s">
        <v>2668</v>
      </c>
      <c r="D2046" s="246" t="s">
        <v>4843</v>
      </c>
      <c r="E2046" s="201" t="s">
        <v>1726</v>
      </c>
      <c r="F2046" s="248">
        <f t="shared" si="31"/>
        <v>2005</v>
      </c>
      <c r="G2046" s="248" t="s">
        <v>181</v>
      </c>
      <c r="H2046" s="248" t="s">
        <v>2667</v>
      </c>
    </row>
    <row r="2047" spans="1:8" ht="14.45" x14ac:dyDescent="0.3">
      <c r="A2047" s="246" t="s">
        <v>2667</v>
      </c>
      <c r="B2047" s="246">
        <v>2005</v>
      </c>
      <c r="C2047" s="247" t="s">
        <v>2669</v>
      </c>
      <c r="D2047" s="246" t="s">
        <v>4843</v>
      </c>
      <c r="E2047" s="201" t="s">
        <v>1726</v>
      </c>
      <c r="F2047" s="248">
        <f t="shared" si="31"/>
        <v>2005</v>
      </c>
      <c r="G2047" s="248" t="s">
        <v>181</v>
      </c>
      <c r="H2047" s="248" t="s">
        <v>2667</v>
      </c>
    </row>
    <row r="2048" spans="1:8" ht="14.45" x14ac:dyDescent="0.3">
      <c r="A2048" s="246" t="s">
        <v>2667</v>
      </c>
      <c r="B2048" s="246">
        <v>2005</v>
      </c>
      <c r="C2048" s="247" t="s">
        <v>2670</v>
      </c>
      <c r="D2048" s="246" t="s">
        <v>4843</v>
      </c>
      <c r="E2048" s="201" t="s">
        <v>1726</v>
      </c>
      <c r="F2048" s="248">
        <f t="shared" si="31"/>
        <v>2005</v>
      </c>
      <c r="G2048" s="248" t="s">
        <v>181</v>
      </c>
      <c r="H2048" s="248" t="s">
        <v>2667</v>
      </c>
    </row>
    <row r="2049" spans="1:8" ht="14.45" x14ac:dyDescent="0.3">
      <c r="A2049" s="246" t="s">
        <v>2667</v>
      </c>
      <c r="B2049" s="246">
        <v>2005</v>
      </c>
      <c r="C2049" s="247" t="s">
        <v>2671</v>
      </c>
      <c r="D2049" s="246" t="s">
        <v>4843</v>
      </c>
      <c r="E2049" s="201" t="s">
        <v>1726</v>
      </c>
      <c r="F2049" s="248">
        <f t="shared" si="31"/>
        <v>2005</v>
      </c>
      <c r="G2049" s="248" t="s">
        <v>181</v>
      </c>
      <c r="H2049" s="248" t="s">
        <v>2667</v>
      </c>
    </row>
    <row r="2050" spans="1:8" ht="14.45" x14ac:dyDescent="0.3">
      <c r="A2050" s="246" t="s">
        <v>2667</v>
      </c>
      <c r="B2050" s="246">
        <v>2005</v>
      </c>
      <c r="C2050" s="247" t="s">
        <v>2672</v>
      </c>
      <c r="D2050" s="246" t="s">
        <v>4843</v>
      </c>
      <c r="E2050" s="201" t="s">
        <v>1726</v>
      </c>
      <c r="F2050" s="248">
        <f t="shared" si="31"/>
        <v>2005</v>
      </c>
      <c r="G2050" s="248" t="s">
        <v>181</v>
      </c>
      <c r="H2050" s="248" t="s">
        <v>2667</v>
      </c>
    </row>
    <row r="2051" spans="1:8" ht="14.45" x14ac:dyDescent="0.3">
      <c r="A2051" s="246" t="s">
        <v>2667</v>
      </c>
      <c r="B2051" s="246">
        <v>2005</v>
      </c>
      <c r="C2051" s="247" t="s">
        <v>2673</v>
      </c>
      <c r="D2051" s="246" t="s">
        <v>4843</v>
      </c>
      <c r="E2051" s="201" t="s">
        <v>1726</v>
      </c>
      <c r="F2051" s="248">
        <f t="shared" si="31"/>
        <v>2005</v>
      </c>
      <c r="G2051" s="248" t="s">
        <v>181</v>
      </c>
      <c r="H2051" s="248" t="s">
        <v>2667</v>
      </c>
    </row>
    <row r="2052" spans="1:8" ht="14.45" x14ac:dyDescent="0.3">
      <c r="A2052" s="246" t="s">
        <v>2667</v>
      </c>
      <c r="B2052" s="246">
        <v>2005</v>
      </c>
      <c r="C2052" s="247" t="s">
        <v>2674</v>
      </c>
      <c r="D2052" s="246" t="s">
        <v>4843</v>
      </c>
      <c r="E2052" s="201" t="s">
        <v>1726</v>
      </c>
      <c r="F2052" s="248">
        <f t="shared" si="31"/>
        <v>2005</v>
      </c>
      <c r="G2052" s="248" t="s">
        <v>181</v>
      </c>
      <c r="H2052" s="248" t="s">
        <v>2667</v>
      </c>
    </row>
    <row r="2053" spans="1:8" ht="14.45" x14ac:dyDescent="0.3">
      <c r="A2053" s="246" t="s">
        <v>2667</v>
      </c>
      <c r="B2053" s="246">
        <v>2005</v>
      </c>
      <c r="C2053" s="247" t="s">
        <v>2675</v>
      </c>
      <c r="D2053" s="246" t="s">
        <v>4843</v>
      </c>
      <c r="E2053" s="201" t="s">
        <v>1726</v>
      </c>
      <c r="F2053" s="248">
        <f t="shared" si="31"/>
        <v>2005</v>
      </c>
      <c r="G2053" s="248" t="s">
        <v>181</v>
      </c>
      <c r="H2053" s="248" t="s">
        <v>2667</v>
      </c>
    </row>
    <row r="2054" spans="1:8" ht="14.45" x14ac:dyDescent="0.3">
      <c r="A2054" s="246" t="s">
        <v>2667</v>
      </c>
      <c r="B2054" s="246">
        <v>2006</v>
      </c>
      <c r="C2054" s="247" t="s">
        <v>3106</v>
      </c>
      <c r="D2054" s="246" t="s">
        <v>4843</v>
      </c>
      <c r="E2054" s="201" t="s">
        <v>1726</v>
      </c>
      <c r="F2054" s="248">
        <f t="shared" si="31"/>
        <v>2006</v>
      </c>
      <c r="G2054" s="248" t="s">
        <v>181</v>
      </c>
      <c r="H2054" s="248" t="s">
        <v>2667</v>
      </c>
    </row>
    <row r="2055" spans="1:8" ht="14.45" x14ac:dyDescent="0.3">
      <c r="A2055" s="246" t="s">
        <v>2667</v>
      </c>
      <c r="B2055" s="246">
        <v>2006</v>
      </c>
      <c r="C2055" s="247" t="s">
        <v>3107</v>
      </c>
      <c r="D2055" s="246" t="s">
        <v>4843</v>
      </c>
      <c r="E2055" s="201" t="s">
        <v>1726</v>
      </c>
      <c r="F2055" s="248">
        <f t="shared" si="31"/>
        <v>2006</v>
      </c>
      <c r="G2055" s="248" t="s">
        <v>181</v>
      </c>
      <c r="H2055" s="248" t="s">
        <v>2667</v>
      </c>
    </row>
    <row r="2056" spans="1:8" ht="14.45" x14ac:dyDescent="0.3">
      <c r="A2056" s="246" t="s">
        <v>2667</v>
      </c>
      <c r="B2056" s="246">
        <v>2006</v>
      </c>
      <c r="C2056" s="247" t="s">
        <v>3108</v>
      </c>
      <c r="D2056" s="246" t="s">
        <v>4843</v>
      </c>
      <c r="E2056" s="201" t="s">
        <v>1726</v>
      </c>
      <c r="F2056" s="248">
        <f t="shared" si="31"/>
        <v>2006</v>
      </c>
      <c r="G2056" s="248" t="s">
        <v>181</v>
      </c>
      <c r="H2056" s="248" t="s">
        <v>2667</v>
      </c>
    </row>
    <row r="2057" spans="1:8" ht="14.45" x14ac:dyDescent="0.3">
      <c r="A2057" s="246" t="s">
        <v>2667</v>
      </c>
      <c r="B2057" s="246">
        <v>2006</v>
      </c>
      <c r="C2057" s="247" t="s">
        <v>3109</v>
      </c>
      <c r="D2057" s="246" t="s">
        <v>4843</v>
      </c>
      <c r="E2057" s="201" t="s">
        <v>1726</v>
      </c>
      <c r="F2057" s="248">
        <f t="shared" si="31"/>
        <v>2006</v>
      </c>
      <c r="G2057" s="248" t="s">
        <v>181</v>
      </c>
      <c r="H2057" s="248" t="s">
        <v>2667</v>
      </c>
    </row>
    <row r="2058" spans="1:8" ht="14.45" x14ac:dyDescent="0.3">
      <c r="A2058" s="246" t="s">
        <v>2667</v>
      </c>
      <c r="B2058" s="246">
        <v>2006</v>
      </c>
      <c r="C2058" s="247" t="s">
        <v>3110</v>
      </c>
      <c r="D2058" s="246" t="s">
        <v>4843</v>
      </c>
      <c r="E2058" s="201" t="s">
        <v>1726</v>
      </c>
      <c r="F2058" s="248">
        <f t="shared" si="31"/>
        <v>2006</v>
      </c>
      <c r="G2058" s="248" t="s">
        <v>181</v>
      </c>
      <c r="H2058" s="248" t="s">
        <v>2667</v>
      </c>
    </row>
    <row r="2059" spans="1:8" ht="14.45" x14ac:dyDescent="0.3">
      <c r="A2059" s="246" t="s">
        <v>2667</v>
      </c>
      <c r="B2059" s="246">
        <v>2006</v>
      </c>
      <c r="C2059" s="247" t="s">
        <v>3111</v>
      </c>
      <c r="D2059" s="246" t="s">
        <v>4843</v>
      </c>
      <c r="E2059" s="201" t="s">
        <v>1726</v>
      </c>
      <c r="F2059" s="248">
        <f t="shared" si="31"/>
        <v>2006</v>
      </c>
      <c r="G2059" s="248" t="s">
        <v>181</v>
      </c>
      <c r="H2059" s="248" t="s">
        <v>2667</v>
      </c>
    </row>
    <row r="2060" spans="1:8" ht="14.45" x14ac:dyDescent="0.3">
      <c r="A2060" s="246" t="s">
        <v>2667</v>
      </c>
      <c r="B2060" s="246">
        <v>2006</v>
      </c>
      <c r="C2060" s="247" t="s">
        <v>3112</v>
      </c>
      <c r="D2060" s="246" t="s">
        <v>4843</v>
      </c>
      <c r="E2060" s="201" t="s">
        <v>1726</v>
      </c>
      <c r="F2060" s="248">
        <f t="shared" ref="F2060:F2123" si="32">+B2060</f>
        <v>2006</v>
      </c>
      <c r="G2060" s="248" t="s">
        <v>181</v>
      </c>
      <c r="H2060" s="248" t="s">
        <v>2667</v>
      </c>
    </row>
    <row r="2061" spans="1:8" ht="14.45" x14ac:dyDescent="0.3">
      <c r="A2061" s="246" t="s">
        <v>2667</v>
      </c>
      <c r="B2061" s="246">
        <v>2006</v>
      </c>
      <c r="C2061" s="247" t="s">
        <v>3113</v>
      </c>
      <c r="D2061" s="246" t="s">
        <v>4843</v>
      </c>
      <c r="E2061" s="201" t="s">
        <v>1726</v>
      </c>
      <c r="F2061" s="248">
        <f t="shared" si="32"/>
        <v>2006</v>
      </c>
      <c r="G2061" s="248" t="s">
        <v>181</v>
      </c>
      <c r="H2061" s="248" t="s">
        <v>2667</v>
      </c>
    </row>
    <row r="2062" spans="1:8" ht="14.45" x14ac:dyDescent="0.3">
      <c r="A2062" s="246" t="s">
        <v>2667</v>
      </c>
      <c r="B2062" s="246">
        <v>2007</v>
      </c>
      <c r="C2062" s="247" t="s">
        <v>3168</v>
      </c>
      <c r="D2062" s="246" t="s">
        <v>4843</v>
      </c>
      <c r="E2062" s="201" t="s">
        <v>1726</v>
      </c>
      <c r="F2062" s="248">
        <f t="shared" si="32"/>
        <v>2007</v>
      </c>
      <c r="G2062" s="248" t="s">
        <v>181</v>
      </c>
      <c r="H2062" s="248" t="s">
        <v>2667</v>
      </c>
    </row>
    <row r="2063" spans="1:8" ht="14.45" x14ac:dyDescent="0.3">
      <c r="A2063" s="246" t="s">
        <v>2667</v>
      </c>
      <c r="B2063" s="246">
        <v>2007</v>
      </c>
      <c r="C2063" s="247" t="s">
        <v>3169</v>
      </c>
      <c r="D2063" s="246" t="s">
        <v>4843</v>
      </c>
      <c r="E2063" s="201" t="s">
        <v>1726</v>
      </c>
      <c r="F2063" s="248">
        <f t="shared" si="32"/>
        <v>2007</v>
      </c>
      <c r="G2063" s="248" t="s">
        <v>181</v>
      </c>
      <c r="H2063" s="248" t="s">
        <v>2667</v>
      </c>
    </row>
    <row r="2064" spans="1:8" ht="14.45" x14ac:dyDescent="0.3">
      <c r="A2064" s="246" t="s">
        <v>2667</v>
      </c>
      <c r="B2064" s="246">
        <v>2007</v>
      </c>
      <c r="C2064" s="247" t="s">
        <v>3170</v>
      </c>
      <c r="D2064" s="246" t="s">
        <v>4843</v>
      </c>
      <c r="E2064" s="201" t="s">
        <v>1726</v>
      </c>
      <c r="F2064" s="248">
        <f t="shared" si="32"/>
        <v>2007</v>
      </c>
      <c r="G2064" s="248" t="s">
        <v>181</v>
      </c>
      <c r="H2064" s="248" t="s">
        <v>2667</v>
      </c>
    </row>
    <row r="2065" spans="1:8" ht="14.45" x14ac:dyDescent="0.3">
      <c r="A2065" s="246" t="s">
        <v>2667</v>
      </c>
      <c r="B2065" s="246">
        <v>2007</v>
      </c>
      <c r="C2065" s="247" t="s">
        <v>3171</v>
      </c>
      <c r="D2065" s="246" t="s">
        <v>4843</v>
      </c>
      <c r="E2065" s="201" t="s">
        <v>1726</v>
      </c>
      <c r="F2065" s="248">
        <f t="shared" si="32"/>
        <v>2007</v>
      </c>
      <c r="G2065" s="248" t="s">
        <v>181</v>
      </c>
      <c r="H2065" s="248" t="s">
        <v>2667</v>
      </c>
    </row>
    <row r="2066" spans="1:8" ht="14.45" x14ac:dyDescent="0.3">
      <c r="A2066" s="246" t="s">
        <v>2667</v>
      </c>
      <c r="B2066" s="246">
        <v>2007</v>
      </c>
      <c r="C2066" s="247" t="s">
        <v>3172</v>
      </c>
      <c r="D2066" s="246" t="s">
        <v>4843</v>
      </c>
      <c r="E2066" s="201" t="s">
        <v>1726</v>
      </c>
      <c r="F2066" s="248">
        <f t="shared" si="32"/>
        <v>2007</v>
      </c>
      <c r="G2066" s="248" t="s">
        <v>181</v>
      </c>
      <c r="H2066" s="248" t="s">
        <v>2667</v>
      </c>
    </row>
    <row r="2067" spans="1:8" ht="14.45" x14ac:dyDescent="0.3">
      <c r="A2067" s="246" t="s">
        <v>2667</v>
      </c>
      <c r="B2067" s="246">
        <v>2007</v>
      </c>
      <c r="C2067" s="247" t="s">
        <v>3173</v>
      </c>
      <c r="D2067" s="246" t="s">
        <v>4843</v>
      </c>
      <c r="E2067" s="201" t="s">
        <v>1726</v>
      </c>
      <c r="F2067" s="248">
        <f t="shared" si="32"/>
        <v>2007</v>
      </c>
      <c r="G2067" s="248" t="s">
        <v>181</v>
      </c>
      <c r="H2067" s="248" t="s">
        <v>2667</v>
      </c>
    </row>
    <row r="2068" spans="1:8" ht="14.45" x14ac:dyDescent="0.3">
      <c r="A2068" s="246" t="s">
        <v>2667</v>
      </c>
      <c r="B2068" s="246">
        <v>2007</v>
      </c>
      <c r="C2068" s="247" t="s">
        <v>3174</v>
      </c>
      <c r="D2068" s="246" t="s">
        <v>4843</v>
      </c>
      <c r="E2068" s="201" t="s">
        <v>1726</v>
      </c>
      <c r="F2068" s="248">
        <f t="shared" si="32"/>
        <v>2007</v>
      </c>
      <c r="G2068" s="248" t="s">
        <v>181</v>
      </c>
      <c r="H2068" s="248" t="s">
        <v>2667</v>
      </c>
    </row>
    <row r="2069" spans="1:8" ht="14.45" x14ac:dyDescent="0.3">
      <c r="A2069" s="246" t="s">
        <v>2667</v>
      </c>
      <c r="B2069" s="246">
        <v>2007</v>
      </c>
      <c r="C2069" s="247" t="s">
        <v>3175</v>
      </c>
      <c r="D2069" s="246" t="s">
        <v>4843</v>
      </c>
      <c r="E2069" s="201" t="s">
        <v>1726</v>
      </c>
      <c r="F2069" s="248">
        <f t="shared" si="32"/>
        <v>2007</v>
      </c>
      <c r="G2069" s="248" t="s">
        <v>181</v>
      </c>
      <c r="H2069" s="248" t="s">
        <v>2667</v>
      </c>
    </row>
    <row r="2070" spans="1:8" ht="14.45" x14ac:dyDescent="0.3">
      <c r="A2070" s="246" t="s">
        <v>2667</v>
      </c>
      <c r="B2070" s="246">
        <v>2007</v>
      </c>
      <c r="C2070" s="247" t="s">
        <v>3176</v>
      </c>
      <c r="D2070" s="246" t="s">
        <v>4843</v>
      </c>
      <c r="E2070" s="201" t="s">
        <v>1726</v>
      </c>
      <c r="F2070" s="248">
        <f t="shared" si="32"/>
        <v>2007</v>
      </c>
      <c r="G2070" s="248" t="s">
        <v>181</v>
      </c>
      <c r="H2070" s="248" t="s">
        <v>2667</v>
      </c>
    </row>
    <row r="2071" spans="1:8" ht="14.45" x14ac:dyDescent="0.3">
      <c r="A2071" s="246" t="s">
        <v>2667</v>
      </c>
      <c r="B2071" s="246">
        <v>2008</v>
      </c>
      <c r="C2071" s="247" t="s">
        <v>406</v>
      </c>
      <c r="D2071" s="246" t="s">
        <v>4843</v>
      </c>
      <c r="E2071" s="201" t="s">
        <v>1726</v>
      </c>
      <c r="F2071" s="248">
        <f t="shared" si="32"/>
        <v>2008</v>
      </c>
      <c r="G2071" s="248" t="s">
        <v>181</v>
      </c>
      <c r="H2071" s="248" t="s">
        <v>2667</v>
      </c>
    </row>
    <row r="2072" spans="1:8" ht="14.45" x14ac:dyDescent="0.3">
      <c r="A2072" s="246" t="s">
        <v>2667</v>
      </c>
      <c r="B2072" s="246">
        <v>2008</v>
      </c>
      <c r="C2072" s="247" t="s">
        <v>407</v>
      </c>
      <c r="D2072" s="246" t="s">
        <v>4843</v>
      </c>
      <c r="E2072" s="201" t="s">
        <v>1726</v>
      </c>
      <c r="F2072" s="248">
        <f t="shared" si="32"/>
        <v>2008</v>
      </c>
      <c r="G2072" s="248" t="s">
        <v>181</v>
      </c>
      <c r="H2072" s="248" t="s">
        <v>2667</v>
      </c>
    </row>
    <row r="2073" spans="1:8" ht="14.45" x14ac:dyDescent="0.3">
      <c r="A2073" s="246" t="s">
        <v>2667</v>
      </c>
      <c r="B2073" s="246">
        <v>2008</v>
      </c>
      <c r="C2073" s="247" t="s">
        <v>408</v>
      </c>
      <c r="D2073" s="246" t="s">
        <v>4843</v>
      </c>
      <c r="E2073" s="201" t="s">
        <v>1726</v>
      </c>
      <c r="F2073" s="248">
        <f t="shared" si="32"/>
        <v>2008</v>
      </c>
      <c r="G2073" s="248" t="s">
        <v>181</v>
      </c>
      <c r="H2073" s="248" t="s">
        <v>2667</v>
      </c>
    </row>
    <row r="2074" spans="1:8" ht="14.45" x14ac:dyDescent="0.3">
      <c r="A2074" s="246" t="s">
        <v>2667</v>
      </c>
      <c r="B2074" s="246">
        <v>2008</v>
      </c>
      <c r="C2074" s="247" t="s">
        <v>409</v>
      </c>
      <c r="D2074" s="246" t="s">
        <v>4843</v>
      </c>
      <c r="E2074" s="201" t="s">
        <v>1726</v>
      </c>
      <c r="F2074" s="248">
        <f t="shared" si="32"/>
        <v>2008</v>
      </c>
      <c r="G2074" s="248" t="s">
        <v>181</v>
      </c>
      <c r="H2074" s="248" t="s">
        <v>2667</v>
      </c>
    </row>
    <row r="2075" spans="1:8" ht="14.45" x14ac:dyDescent="0.3">
      <c r="A2075" s="246" t="s">
        <v>2667</v>
      </c>
      <c r="B2075" s="246">
        <v>2008</v>
      </c>
      <c r="C2075" s="247" t="s">
        <v>410</v>
      </c>
      <c r="D2075" s="246" t="s">
        <v>4843</v>
      </c>
      <c r="E2075" s="201" t="s">
        <v>1726</v>
      </c>
      <c r="F2075" s="248">
        <f t="shared" si="32"/>
        <v>2008</v>
      </c>
      <c r="G2075" s="248" t="s">
        <v>181</v>
      </c>
      <c r="H2075" s="248" t="s">
        <v>2667</v>
      </c>
    </row>
    <row r="2076" spans="1:8" ht="14.45" x14ac:dyDescent="0.3">
      <c r="A2076" s="246" t="s">
        <v>2667</v>
      </c>
      <c r="B2076" s="246">
        <v>2008</v>
      </c>
      <c r="C2076" s="247" t="s">
        <v>411</v>
      </c>
      <c r="D2076" s="246" t="s">
        <v>4843</v>
      </c>
      <c r="E2076" s="201" t="s">
        <v>1726</v>
      </c>
      <c r="F2076" s="248">
        <f t="shared" si="32"/>
        <v>2008</v>
      </c>
      <c r="G2076" s="248" t="s">
        <v>181</v>
      </c>
      <c r="H2076" s="248" t="s">
        <v>2667</v>
      </c>
    </row>
    <row r="2077" spans="1:8" ht="14.45" x14ac:dyDescent="0.3">
      <c r="A2077" s="246" t="s">
        <v>2667</v>
      </c>
      <c r="B2077" s="246">
        <v>2008</v>
      </c>
      <c r="C2077" s="247" t="s">
        <v>412</v>
      </c>
      <c r="D2077" s="246" t="s">
        <v>4843</v>
      </c>
      <c r="E2077" s="201" t="s">
        <v>1726</v>
      </c>
      <c r="F2077" s="248">
        <f t="shared" si="32"/>
        <v>2008</v>
      </c>
      <c r="G2077" s="248" t="s">
        <v>181</v>
      </c>
      <c r="H2077" s="248" t="s">
        <v>2667</v>
      </c>
    </row>
    <row r="2078" spans="1:8" ht="14.45" x14ac:dyDescent="0.3">
      <c r="A2078" s="246" t="s">
        <v>2667</v>
      </c>
      <c r="B2078" s="246">
        <v>2008</v>
      </c>
      <c r="C2078" s="247" t="s">
        <v>413</v>
      </c>
      <c r="D2078" s="246" t="s">
        <v>4843</v>
      </c>
      <c r="E2078" s="201" t="s">
        <v>1726</v>
      </c>
      <c r="F2078" s="248">
        <f t="shared" si="32"/>
        <v>2008</v>
      </c>
      <c r="G2078" s="248" t="s">
        <v>181</v>
      </c>
      <c r="H2078" s="248" t="s">
        <v>2667</v>
      </c>
    </row>
    <row r="2079" spans="1:8" ht="14.45" x14ac:dyDescent="0.3">
      <c r="A2079" s="246" t="s">
        <v>2667</v>
      </c>
      <c r="B2079" s="246">
        <v>2008</v>
      </c>
      <c r="C2079" s="247" t="s">
        <v>414</v>
      </c>
      <c r="D2079" s="246" t="s">
        <v>4843</v>
      </c>
      <c r="E2079" s="201" t="s">
        <v>1726</v>
      </c>
      <c r="F2079" s="248">
        <f t="shared" si="32"/>
        <v>2008</v>
      </c>
      <c r="G2079" s="248" t="s">
        <v>181</v>
      </c>
      <c r="H2079" s="248" t="s">
        <v>2667</v>
      </c>
    </row>
    <row r="2080" spans="1:8" ht="14.45" x14ac:dyDescent="0.3">
      <c r="A2080" s="246" t="s">
        <v>2667</v>
      </c>
      <c r="B2080" s="246">
        <v>2008</v>
      </c>
      <c r="C2080" s="247" t="s">
        <v>415</v>
      </c>
      <c r="D2080" s="246" t="s">
        <v>4843</v>
      </c>
      <c r="E2080" s="201" t="s">
        <v>1726</v>
      </c>
      <c r="F2080" s="248">
        <f t="shared" si="32"/>
        <v>2008</v>
      </c>
      <c r="G2080" s="248" t="s">
        <v>181</v>
      </c>
      <c r="H2080" s="248" t="s">
        <v>2667</v>
      </c>
    </row>
    <row r="2081" spans="1:8" ht="14.45" x14ac:dyDescent="0.3">
      <c r="A2081" s="246" t="s">
        <v>2667</v>
      </c>
      <c r="B2081" s="246">
        <v>2008</v>
      </c>
      <c r="C2081" s="247" t="s">
        <v>416</v>
      </c>
      <c r="D2081" s="246" t="s">
        <v>4843</v>
      </c>
      <c r="E2081" s="201" t="s">
        <v>1726</v>
      </c>
      <c r="F2081" s="248">
        <f t="shared" si="32"/>
        <v>2008</v>
      </c>
      <c r="G2081" s="248" t="s">
        <v>181</v>
      </c>
      <c r="H2081" s="248" t="s">
        <v>2667</v>
      </c>
    </row>
    <row r="2082" spans="1:8" ht="14.45" x14ac:dyDescent="0.3">
      <c r="A2082" s="246" t="s">
        <v>2667</v>
      </c>
      <c r="B2082" s="246">
        <v>2008</v>
      </c>
      <c r="C2082" s="247" t="s">
        <v>417</v>
      </c>
      <c r="D2082" s="246" t="s">
        <v>4843</v>
      </c>
      <c r="E2082" s="201" t="s">
        <v>1726</v>
      </c>
      <c r="F2082" s="248">
        <f t="shared" si="32"/>
        <v>2008</v>
      </c>
      <c r="G2082" s="248" t="s">
        <v>181</v>
      </c>
      <c r="H2082" s="248" t="s">
        <v>2667</v>
      </c>
    </row>
    <row r="2083" spans="1:8" ht="14.45" x14ac:dyDescent="0.3">
      <c r="A2083" s="246" t="s">
        <v>2667</v>
      </c>
      <c r="B2083" s="246">
        <v>2008</v>
      </c>
      <c r="C2083" s="247" t="s">
        <v>418</v>
      </c>
      <c r="D2083" s="246" t="s">
        <v>4843</v>
      </c>
      <c r="E2083" s="201" t="s">
        <v>1726</v>
      </c>
      <c r="F2083" s="248">
        <f t="shared" si="32"/>
        <v>2008</v>
      </c>
      <c r="G2083" s="248" t="s">
        <v>181</v>
      </c>
      <c r="H2083" s="248" t="s">
        <v>2667</v>
      </c>
    </row>
    <row r="2084" spans="1:8" ht="14.45" x14ac:dyDescent="0.3">
      <c r="A2084" s="246" t="s">
        <v>2667</v>
      </c>
      <c r="B2084" s="246">
        <v>2008</v>
      </c>
      <c r="C2084" s="247" t="s">
        <v>419</v>
      </c>
      <c r="D2084" s="246" t="s">
        <v>4843</v>
      </c>
      <c r="E2084" s="201" t="s">
        <v>1726</v>
      </c>
      <c r="F2084" s="248">
        <f t="shared" si="32"/>
        <v>2008</v>
      </c>
      <c r="G2084" s="248" t="s">
        <v>181</v>
      </c>
      <c r="H2084" s="248" t="s">
        <v>2667</v>
      </c>
    </row>
    <row r="2085" spans="1:8" ht="14.45" x14ac:dyDescent="0.3">
      <c r="A2085" s="246" t="s">
        <v>2667</v>
      </c>
      <c r="B2085" s="246">
        <v>2008</v>
      </c>
      <c r="C2085" s="247" t="s">
        <v>420</v>
      </c>
      <c r="D2085" s="246" t="s">
        <v>4843</v>
      </c>
      <c r="E2085" s="201" t="s">
        <v>1726</v>
      </c>
      <c r="F2085" s="248">
        <f t="shared" si="32"/>
        <v>2008</v>
      </c>
      <c r="G2085" s="248" t="s">
        <v>181</v>
      </c>
      <c r="H2085" s="248" t="s">
        <v>2667</v>
      </c>
    </row>
    <row r="2086" spans="1:8" ht="14.45" x14ac:dyDescent="0.3">
      <c r="A2086" s="246" t="s">
        <v>2667</v>
      </c>
      <c r="B2086" s="246">
        <v>2008</v>
      </c>
      <c r="C2086" s="247" t="s">
        <v>421</v>
      </c>
      <c r="D2086" s="246" t="s">
        <v>4843</v>
      </c>
      <c r="E2086" s="201" t="s">
        <v>1726</v>
      </c>
      <c r="F2086" s="248">
        <f t="shared" si="32"/>
        <v>2008</v>
      </c>
      <c r="G2086" s="248" t="s">
        <v>181</v>
      </c>
      <c r="H2086" s="248" t="s">
        <v>2667</v>
      </c>
    </row>
    <row r="2087" spans="1:8" ht="14.45" x14ac:dyDescent="0.3">
      <c r="A2087" s="246" t="s">
        <v>2667</v>
      </c>
      <c r="B2087" s="246">
        <v>2008</v>
      </c>
      <c r="C2087" s="247" t="s">
        <v>422</v>
      </c>
      <c r="D2087" s="246" t="s">
        <v>4843</v>
      </c>
      <c r="E2087" s="201" t="s">
        <v>1726</v>
      </c>
      <c r="F2087" s="248">
        <f t="shared" si="32"/>
        <v>2008</v>
      </c>
      <c r="G2087" s="248" t="s">
        <v>181</v>
      </c>
      <c r="H2087" s="248" t="s">
        <v>2667</v>
      </c>
    </row>
    <row r="2088" spans="1:8" ht="14.45" x14ac:dyDescent="0.3">
      <c r="A2088" s="246" t="s">
        <v>2667</v>
      </c>
      <c r="B2088" s="246">
        <v>2008</v>
      </c>
      <c r="C2088" s="247" t="s">
        <v>423</v>
      </c>
      <c r="D2088" s="246" t="s">
        <v>4843</v>
      </c>
      <c r="E2088" s="201" t="s">
        <v>1726</v>
      </c>
      <c r="F2088" s="248">
        <f t="shared" si="32"/>
        <v>2008</v>
      </c>
      <c r="G2088" s="248" t="s">
        <v>181</v>
      </c>
      <c r="H2088" s="248" t="s">
        <v>2667</v>
      </c>
    </row>
    <row r="2089" spans="1:8" ht="14.45" x14ac:dyDescent="0.3">
      <c r="A2089" s="246" t="s">
        <v>2667</v>
      </c>
      <c r="B2089" s="246">
        <v>2009</v>
      </c>
      <c r="C2089" s="247" t="s">
        <v>5001</v>
      </c>
      <c r="D2089" s="246" t="s">
        <v>4843</v>
      </c>
      <c r="E2089" s="201" t="s">
        <v>1726</v>
      </c>
      <c r="F2089" s="248">
        <f t="shared" si="32"/>
        <v>2009</v>
      </c>
      <c r="G2089" s="248" t="s">
        <v>181</v>
      </c>
      <c r="H2089" s="248" t="s">
        <v>2667</v>
      </c>
    </row>
    <row r="2090" spans="1:8" ht="14.45" x14ac:dyDescent="0.3">
      <c r="A2090" s="246" t="s">
        <v>2667</v>
      </c>
      <c r="B2090" s="246">
        <v>2009</v>
      </c>
      <c r="C2090" s="247" t="s">
        <v>5002</v>
      </c>
      <c r="D2090" s="246" t="s">
        <v>4843</v>
      </c>
      <c r="E2090" s="201" t="s">
        <v>1726</v>
      </c>
      <c r="F2090" s="248">
        <f t="shared" si="32"/>
        <v>2009</v>
      </c>
      <c r="G2090" s="248" t="s">
        <v>181</v>
      </c>
      <c r="H2090" s="248" t="s">
        <v>2667</v>
      </c>
    </row>
    <row r="2091" spans="1:8" ht="14.45" x14ac:dyDescent="0.3">
      <c r="A2091" s="246" t="s">
        <v>2667</v>
      </c>
      <c r="B2091" s="246">
        <v>2009</v>
      </c>
      <c r="C2091" s="247" t="s">
        <v>5003</v>
      </c>
      <c r="D2091" s="246" t="s">
        <v>4843</v>
      </c>
      <c r="E2091" s="201" t="s">
        <v>1726</v>
      </c>
      <c r="F2091" s="248">
        <f t="shared" si="32"/>
        <v>2009</v>
      </c>
      <c r="G2091" s="248" t="s">
        <v>181</v>
      </c>
      <c r="H2091" s="248" t="s">
        <v>2667</v>
      </c>
    </row>
    <row r="2092" spans="1:8" ht="14.45" x14ac:dyDescent="0.3">
      <c r="A2092" s="246" t="s">
        <v>2667</v>
      </c>
      <c r="B2092" s="246">
        <v>2009</v>
      </c>
      <c r="C2092" s="247" t="s">
        <v>5004</v>
      </c>
      <c r="D2092" s="246" t="s">
        <v>4843</v>
      </c>
      <c r="E2092" s="201" t="s">
        <v>1726</v>
      </c>
      <c r="F2092" s="248">
        <f t="shared" si="32"/>
        <v>2009</v>
      </c>
      <c r="G2092" s="248" t="s">
        <v>181</v>
      </c>
      <c r="H2092" s="248" t="s">
        <v>2667</v>
      </c>
    </row>
    <row r="2093" spans="1:8" ht="14.45" x14ac:dyDescent="0.3">
      <c r="A2093" s="246" t="s">
        <v>2667</v>
      </c>
      <c r="B2093" s="246">
        <v>2009</v>
      </c>
      <c r="C2093" s="247" t="s">
        <v>5005</v>
      </c>
      <c r="D2093" s="246" t="s">
        <v>4843</v>
      </c>
      <c r="E2093" s="201" t="s">
        <v>1726</v>
      </c>
      <c r="F2093" s="248">
        <f t="shared" si="32"/>
        <v>2009</v>
      </c>
      <c r="G2093" s="248" t="s">
        <v>181</v>
      </c>
      <c r="H2093" s="248" t="s">
        <v>2667</v>
      </c>
    </row>
    <row r="2094" spans="1:8" ht="14.45" x14ac:dyDescent="0.3">
      <c r="A2094" s="246" t="s">
        <v>2667</v>
      </c>
      <c r="B2094" s="246">
        <v>2009</v>
      </c>
      <c r="C2094" s="247" t="s">
        <v>5006</v>
      </c>
      <c r="D2094" s="246" t="s">
        <v>4843</v>
      </c>
      <c r="E2094" s="201" t="s">
        <v>1726</v>
      </c>
      <c r="F2094" s="248">
        <f t="shared" si="32"/>
        <v>2009</v>
      </c>
      <c r="G2094" s="248" t="s">
        <v>181</v>
      </c>
      <c r="H2094" s="248" t="s">
        <v>2667</v>
      </c>
    </row>
    <row r="2095" spans="1:8" ht="14.45" x14ac:dyDescent="0.3">
      <c r="A2095" s="246" t="s">
        <v>2667</v>
      </c>
      <c r="B2095" s="246">
        <v>2009</v>
      </c>
      <c r="C2095" s="247" t="s">
        <v>5007</v>
      </c>
      <c r="D2095" s="246" t="s">
        <v>4843</v>
      </c>
      <c r="E2095" s="201" t="s">
        <v>1726</v>
      </c>
      <c r="F2095" s="248">
        <f t="shared" si="32"/>
        <v>2009</v>
      </c>
      <c r="G2095" s="248" t="s">
        <v>181</v>
      </c>
      <c r="H2095" s="248" t="s">
        <v>2667</v>
      </c>
    </row>
    <row r="2096" spans="1:8" ht="14.45" x14ac:dyDescent="0.3">
      <c r="A2096" s="246" t="s">
        <v>2667</v>
      </c>
      <c r="B2096" s="246">
        <v>2009</v>
      </c>
      <c r="C2096" s="247" t="s">
        <v>5008</v>
      </c>
      <c r="D2096" s="246" t="s">
        <v>4843</v>
      </c>
      <c r="E2096" s="201" t="s">
        <v>1726</v>
      </c>
      <c r="F2096" s="248">
        <f t="shared" si="32"/>
        <v>2009</v>
      </c>
      <c r="G2096" s="248" t="s">
        <v>181</v>
      </c>
      <c r="H2096" s="248" t="s">
        <v>2667</v>
      </c>
    </row>
    <row r="2097" spans="1:8" ht="14.45" x14ac:dyDescent="0.3">
      <c r="A2097" s="246" t="s">
        <v>2667</v>
      </c>
      <c r="B2097" s="246">
        <v>2009</v>
      </c>
      <c r="C2097" s="247" t="s">
        <v>5009</v>
      </c>
      <c r="D2097" s="246" t="s">
        <v>4843</v>
      </c>
      <c r="E2097" s="201" t="s">
        <v>1726</v>
      </c>
      <c r="F2097" s="248">
        <f t="shared" si="32"/>
        <v>2009</v>
      </c>
      <c r="G2097" s="248" t="s">
        <v>181</v>
      </c>
      <c r="H2097" s="248" t="s">
        <v>2667</v>
      </c>
    </row>
    <row r="2098" spans="1:8" ht="14.45" x14ac:dyDescent="0.3">
      <c r="A2098" s="246" t="s">
        <v>2667</v>
      </c>
      <c r="B2098" s="246">
        <v>2009</v>
      </c>
      <c r="C2098" s="247" t="s">
        <v>5010</v>
      </c>
      <c r="D2098" s="246" t="s">
        <v>4843</v>
      </c>
      <c r="E2098" s="201" t="s">
        <v>1726</v>
      </c>
      <c r="F2098" s="248">
        <f t="shared" si="32"/>
        <v>2009</v>
      </c>
      <c r="G2098" s="248" t="s">
        <v>181</v>
      </c>
      <c r="H2098" s="248" t="s">
        <v>2667</v>
      </c>
    </row>
    <row r="2099" spans="1:8" ht="14.45" x14ac:dyDescent="0.3">
      <c r="A2099" s="246" t="s">
        <v>2667</v>
      </c>
      <c r="B2099" s="246">
        <v>2009</v>
      </c>
      <c r="C2099" s="247" t="s">
        <v>5011</v>
      </c>
      <c r="D2099" s="246" t="s">
        <v>4843</v>
      </c>
      <c r="E2099" s="201" t="s">
        <v>1726</v>
      </c>
      <c r="F2099" s="248">
        <f t="shared" si="32"/>
        <v>2009</v>
      </c>
      <c r="G2099" s="248" t="s">
        <v>181</v>
      </c>
      <c r="H2099" s="248" t="s">
        <v>2667</v>
      </c>
    </row>
    <row r="2100" spans="1:8" ht="14.45" x14ac:dyDescent="0.3">
      <c r="A2100" s="246" t="s">
        <v>2667</v>
      </c>
      <c r="B2100" s="246">
        <v>2009</v>
      </c>
      <c r="C2100" s="247" t="s">
        <v>5012</v>
      </c>
      <c r="D2100" s="246" t="s">
        <v>4843</v>
      </c>
      <c r="E2100" s="201" t="s">
        <v>1726</v>
      </c>
      <c r="F2100" s="248">
        <f t="shared" si="32"/>
        <v>2009</v>
      </c>
      <c r="G2100" s="248" t="s">
        <v>181</v>
      </c>
      <c r="H2100" s="248" t="s">
        <v>2667</v>
      </c>
    </row>
    <row r="2101" spans="1:8" ht="14.45" x14ac:dyDescent="0.3">
      <c r="A2101" s="246" t="s">
        <v>2667</v>
      </c>
      <c r="B2101" s="246">
        <v>2009</v>
      </c>
      <c r="C2101" s="247" t="s">
        <v>5013</v>
      </c>
      <c r="D2101" s="246" t="s">
        <v>4843</v>
      </c>
      <c r="E2101" s="201" t="s">
        <v>1726</v>
      </c>
      <c r="F2101" s="248">
        <f t="shared" si="32"/>
        <v>2009</v>
      </c>
      <c r="G2101" s="248" t="s">
        <v>181</v>
      </c>
      <c r="H2101" s="248" t="s">
        <v>2667</v>
      </c>
    </row>
    <row r="2102" spans="1:8" ht="14.45" x14ac:dyDescent="0.3">
      <c r="A2102" s="246" t="s">
        <v>2667</v>
      </c>
      <c r="B2102" s="246">
        <v>2009</v>
      </c>
      <c r="C2102" s="247" t="s">
        <v>5014</v>
      </c>
      <c r="D2102" s="246" t="s">
        <v>4843</v>
      </c>
      <c r="E2102" s="201" t="s">
        <v>1726</v>
      </c>
      <c r="F2102" s="248">
        <f t="shared" si="32"/>
        <v>2009</v>
      </c>
      <c r="G2102" s="248" t="s">
        <v>181</v>
      </c>
      <c r="H2102" s="248" t="s">
        <v>2667</v>
      </c>
    </row>
    <row r="2103" spans="1:8" ht="14.45" x14ac:dyDescent="0.3">
      <c r="A2103" s="246" t="s">
        <v>2667</v>
      </c>
      <c r="B2103" s="246">
        <v>2009</v>
      </c>
      <c r="C2103" s="247" t="s">
        <v>5015</v>
      </c>
      <c r="D2103" s="246" t="s">
        <v>4843</v>
      </c>
      <c r="E2103" s="201" t="s">
        <v>1726</v>
      </c>
      <c r="F2103" s="248">
        <f t="shared" si="32"/>
        <v>2009</v>
      </c>
      <c r="G2103" s="248" t="s">
        <v>181</v>
      </c>
      <c r="H2103" s="248" t="s">
        <v>2667</v>
      </c>
    </row>
    <row r="2104" spans="1:8" ht="14.45" x14ac:dyDescent="0.3">
      <c r="A2104" s="246" t="s">
        <v>2667</v>
      </c>
      <c r="B2104" s="246">
        <v>2009</v>
      </c>
      <c r="C2104" s="247" t="s">
        <v>5016</v>
      </c>
      <c r="D2104" s="246" t="s">
        <v>4843</v>
      </c>
      <c r="E2104" s="201" t="s">
        <v>1726</v>
      </c>
      <c r="F2104" s="248">
        <f t="shared" si="32"/>
        <v>2009</v>
      </c>
      <c r="G2104" s="248" t="s">
        <v>181</v>
      </c>
      <c r="H2104" s="248" t="s">
        <v>2667</v>
      </c>
    </row>
    <row r="2105" spans="1:8" ht="14.45" x14ac:dyDescent="0.3">
      <c r="A2105" s="246" t="s">
        <v>2667</v>
      </c>
      <c r="B2105" s="246">
        <v>2009</v>
      </c>
      <c r="C2105" s="247" t="s">
        <v>5017</v>
      </c>
      <c r="D2105" s="246" t="s">
        <v>4843</v>
      </c>
      <c r="E2105" s="201" t="s">
        <v>1726</v>
      </c>
      <c r="F2105" s="248">
        <f t="shared" si="32"/>
        <v>2009</v>
      </c>
      <c r="G2105" s="248" t="s">
        <v>181</v>
      </c>
      <c r="H2105" s="248" t="s">
        <v>2667</v>
      </c>
    </row>
    <row r="2106" spans="1:8" ht="14.45" x14ac:dyDescent="0.3">
      <c r="A2106" s="246" t="s">
        <v>2667</v>
      </c>
      <c r="B2106" s="246">
        <v>2010</v>
      </c>
      <c r="C2106" s="247" t="s">
        <v>5018</v>
      </c>
      <c r="D2106" s="246" t="s">
        <v>4843</v>
      </c>
      <c r="E2106" s="201" t="s">
        <v>1726</v>
      </c>
      <c r="F2106" s="248">
        <f t="shared" si="32"/>
        <v>2010</v>
      </c>
      <c r="G2106" s="248" t="s">
        <v>181</v>
      </c>
      <c r="H2106" s="248" t="s">
        <v>2667</v>
      </c>
    </row>
    <row r="2107" spans="1:8" ht="14.45" x14ac:dyDescent="0.3">
      <c r="A2107" s="246" t="s">
        <v>2667</v>
      </c>
      <c r="B2107" s="246">
        <v>2010</v>
      </c>
      <c r="C2107" s="247" t="s">
        <v>5019</v>
      </c>
      <c r="D2107" s="246" t="s">
        <v>4843</v>
      </c>
      <c r="E2107" s="201" t="s">
        <v>1726</v>
      </c>
      <c r="F2107" s="248">
        <f t="shared" si="32"/>
        <v>2010</v>
      </c>
      <c r="G2107" s="248" t="s">
        <v>181</v>
      </c>
      <c r="H2107" s="248" t="s">
        <v>2667</v>
      </c>
    </row>
    <row r="2108" spans="1:8" ht="14.45" x14ac:dyDescent="0.3">
      <c r="A2108" s="246" t="s">
        <v>2667</v>
      </c>
      <c r="B2108" s="246">
        <v>2010</v>
      </c>
      <c r="C2108" s="247" t="s">
        <v>5020</v>
      </c>
      <c r="D2108" s="246" t="s">
        <v>4843</v>
      </c>
      <c r="E2108" s="201" t="s">
        <v>1726</v>
      </c>
      <c r="F2108" s="248">
        <f t="shared" si="32"/>
        <v>2010</v>
      </c>
      <c r="G2108" s="248" t="s">
        <v>181</v>
      </c>
      <c r="H2108" s="248" t="s">
        <v>2667</v>
      </c>
    </row>
    <row r="2109" spans="1:8" ht="14.45" x14ac:dyDescent="0.3">
      <c r="A2109" s="246" t="s">
        <v>2667</v>
      </c>
      <c r="B2109" s="246">
        <v>2010</v>
      </c>
      <c r="C2109" s="247" t="s">
        <v>5021</v>
      </c>
      <c r="D2109" s="246" t="s">
        <v>4843</v>
      </c>
      <c r="E2109" s="201" t="s">
        <v>1726</v>
      </c>
      <c r="F2109" s="248">
        <f t="shared" si="32"/>
        <v>2010</v>
      </c>
      <c r="G2109" s="248" t="s">
        <v>181</v>
      </c>
      <c r="H2109" s="248" t="s">
        <v>2667</v>
      </c>
    </row>
    <row r="2110" spans="1:8" ht="14.45" x14ac:dyDescent="0.3">
      <c r="A2110" s="246" t="s">
        <v>2667</v>
      </c>
      <c r="B2110" s="246">
        <v>2010</v>
      </c>
      <c r="C2110" s="247" t="s">
        <v>5022</v>
      </c>
      <c r="D2110" s="246" t="s">
        <v>4843</v>
      </c>
      <c r="E2110" s="201" t="s">
        <v>1726</v>
      </c>
      <c r="F2110" s="248">
        <f t="shared" si="32"/>
        <v>2010</v>
      </c>
      <c r="G2110" s="248" t="s">
        <v>181</v>
      </c>
      <c r="H2110" s="248" t="s">
        <v>2667</v>
      </c>
    </row>
    <row r="2111" spans="1:8" ht="14.45" x14ac:dyDescent="0.3">
      <c r="A2111" s="246" t="s">
        <v>2667</v>
      </c>
      <c r="B2111" s="246">
        <v>2010</v>
      </c>
      <c r="C2111" s="247" t="s">
        <v>5023</v>
      </c>
      <c r="D2111" s="246" t="s">
        <v>4843</v>
      </c>
      <c r="E2111" s="201" t="s">
        <v>1726</v>
      </c>
      <c r="F2111" s="248">
        <f t="shared" si="32"/>
        <v>2010</v>
      </c>
      <c r="G2111" s="248" t="s">
        <v>181</v>
      </c>
      <c r="H2111" s="248" t="s">
        <v>2667</v>
      </c>
    </row>
    <row r="2112" spans="1:8" ht="14.45" x14ac:dyDescent="0.3">
      <c r="A2112" s="246" t="s">
        <v>2667</v>
      </c>
      <c r="B2112" s="246">
        <v>2010</v>
      </c>
      <c r="C2112" s="247" t="s">
        <v>5024</v>
      </c>
      <c r="D2112" s="246" t="s">
        <v>4843</v>
      </c>
      <c r="E2112" s="201" t="s">
        <v>1726</v>
      </c>
      <c r="F2112" s="248">
        <f t="shared" si="32"/>
        <v>2010</v>
      </c>
      <c r="G2112" s="248" t="s">
        <v>181</v>
      </c>
      <c r="H2112" s="248" t="s">
        <v>2667</v>
      </c>
    </row>
    <row r="2113" spans="1:8" ht="14.45" x14ac:dyDescent="0.3">
      <c r="A2113" s="246" t="s">
        <v>2667</v>
      </c>
      <c r="B2113" s="246">
        <v>2010</v>
      </c>
      <c r="C2113" s="247" t="s">
        <v>5025</v>
      </c>
      <c r="D2113" s="246" t="s">
        <v>4843</v>
      </c>
      <c r="E2113" s="201" t="s">
        <v>1726</v>
      </c>
      <c r="F2113" s="248">
        <f t="shared" si="32"/>
        <v>2010</v>
      </c>
      <c r="G2113" s="248" t="s">
        <v>181</v>
      </c>
      <c r="H2113" s="248" t="s">
        <v>2667</v>
      </c>
    </row>
    <row r="2114" spans="1:8" ht="14.45" x14ac:dyDescent="0.3">
      <c r="A2114" s="246" t="s">
        <v>2667</v>
      </c>
      <c r="B2114" s="246">
        <v>2010</v>
      </c>
      <c r="C2114" s="247" t="s">
        <v>5026</v>
      </c>
      <c r="D2114" s="246" t="s">
        <v>4843</v>
      </c>
      <c r="E2114" s="201" t="s">
        <v>1726</v>
      </c>
      <c r="F2114" s="248">
        <f t="shared" si="32"/>
        <v>2010</v>
      </c>
      <c r="G2114" s="248" t="s">
        <v>181</v>
      </c>
      <c r="H2114" s="248" t="s">
        <v>2667</v>
      </c>
    </row>
    <row r="2115" spans="1:8" ht="14.45" x14ac:dyDescent="0.3">
      <c r="A2115" s="246" t="s">
        <v>2667</v>
      </c>
      <c r="B2115" s="246">
        <v>2010</v>
      </c>
      <c r="C2115" s="247" t="s">
        <v>5027</v>
      </c>
      <c r="D2115" s="246" t="s">
        <v>4843</v>
      </c>
      <c r="E2115" s="201" t="s">
        <v>1726</v>
      </c>
      <c r="F2115" s="248">
        <f t="shared" si="32"/>
        <v>2010</v>
      </c>
      <c r="G2115" s="248" t="s">
        <v>181</v>
      </c>
      <c r="H2115" s="248" t="s">
        <v>2667</v>
      </c>
    </row>
    <row r="2116" spans="1:8" ht="14.45" x14ac:dyDescent="0.3">
      <c r="A2116" s="246" t="s">
        <v>2667</v>
      </c>
      <c r="B2116" s="246">
        <v>2011</v>
      </c>
      <c r="C2116" s="247" t="s">
        <v>5445</v>
      </c>
      <c r="D2116" s="246" t="s">
        <v>4843</v>
      </c>
      <c r="E2116" s="201" t="s">
        <v>1726</v>
      </c>
      <c r="F2116" s="248">
        <f t="shared" si="32"/>
        <v>2011</v>
      </c>
      <c r="G2116" s="248" t="s">
        <v>181</v>
      </c>
      <c r="H2116" s="248" t="s">
        <v>2667</v>
      </c>
    </row>
    <row r="2117" spans="1:8" ht="14.45" x14ac:dyDescent="0.3">
      <c r="A2117" s="246" t="s">
        <v>2667</v>
      </c>
      <c r="B2117" s="246">
        <v>2011</v>
      </c>
      <c r="C2117" s="247" t="s">
        <v>5446</v>
      </c>
      <c r="D2117" s="246" t="s">
        <v>4843</v>
      </c>
      <c r="E2117" s="201" t="s">
        <v>1726</v>
      </c>
      <c r="F2117" s="248">
        <f t="shared" si="32"/>
        <v>2011</v>
      </c>
      <c r="G2117" s="248" t="s">
        <v>181</v>
      </c>
      <c r="H2117" s="248" t="s">
        <v>2667</v>
      </c>
    </row>
    <row r="2118" spans="1:8" ht="14.45" x14ac:dyDescent="0.3">
      <c r="A2118" s="246" t="s">
        <v>2667</v>
      </c>
      <c r="B2118" s="246">
        <v>2011</v>
      </c>
      <c r="C2118" s="247" t="s">
        <v>5447</v>
      </c>
      <c r="D2118" s="246" t="s">
        <v>4843</v>
      </c>
      <c r="E2118" s="201" t="s">
        <v>1726</v>
      </c>
      <c r="F2118" s="248">
        <f t="shared" si="32"/>
        <v>2011</v>
      </c>
      <c r="G2118" s="248" t="s">
        <v>181</v>
      </c>
      <c r="H2118" s="248" t="s">
        <v>2667</v>
      </c>
    </row>
    <row r="2119" spans="1:8" ht="14.45" x14ac:dyDescent="0.3">
      <c r="A2119" s="246" t="s">
        <v>2667</v>
      </c>
      <c r="B2119" s="246">
        <v>2011</v>
      </c>
      <c r="C2119" s="247" t="s">
        <v>5448</v>
      </c>
      <c r="D2119" s="246" t="s">
        <v>4843</v>
      </c>
      <c r="E2119" s="201" t="s">
        <v>1726</v>
      </c>
      <c r="F2119" s="248">
        <f t="shared" si="32"/>
        <v>2011</v>
      </c>
      <c r="G2119" s="248" t="s">
        <v>181</v>
      </c>
      <c r="H2119" s="248" t="s">
        <v>2667</v>
      </c>
    </row>
    <row r="2120" spans="1:8" ht="14.45" x14ac:dyDescent="0.3">
      <c r="A2120" s="246" t="s">
        <v>2667</v>
      </c>
      <c r="B2120" s="246">
        <v>2011</v>
      </c>
      <c r="C2120" s="247" t="s">
        <v>5449</v>
      </c>
      <c r="D2120" s="246" t="s">
        <v>4843</v>
      </c>
      <c r="E2120" s="201" t="s">
        <v>1726</v>
      </c>
      <c r="F2120" s="248">
        <f t="shared" si="32"/>
        <v>2011</v>
      </c>
      <c r="G2120" s="248" t="s">
        <v>181</v>
      </c>
      <c r="H2120" s="248" t="s">
        <v>2667</v>
      </c>
    </row>
    <row r="2121" spans="1:8" ht="14.45" x14ac:dyDescent="0.3">
      <c r="A2121" s="246" t="s">
        <v>2667</v>
      </c>
      <c r="B2121" s="246">
        <v>2011</v>
      </c>
      <c r="C2121" s="247" t="s">
        <v>5450</v>
      </c>
      <c r="D2121" s="246" t="s">
        <v>4843</v>
      </c>
      <c r="E2121" s="201" t="s">
        <v>1726</v>
      </c>
      <c r="F2121" s="248">
        <f t="shared" si="32"/>
        <v>2011</v>
      </c>
      <c r="G2121" s="248" t="s">
        <v>181</v>
      </c>
      <c r="H2121" s="248" t="s">
        <v>2667</v>
      </c>
    </row>
    <row r="2122" spans="1:8" ht="14.45" x14ac:dyDescent="0.3">
      <c r="A2122" s="246" t="s">
        <v>2667</v>
      </c>
      <c r="B2122" s="246">
        <v>2011</v>
      </c>
      <c r="C2122" s="247" t="s">
        <v>5451</v>
      </c>
      <c r="D2122" s="246" t="s">
        <v>4843</v>
      </c>
      <c r="E2122" s="201" t="s">
        <v>1726</v>
      </c>
      <c r="F2122" s="248">
        <f t="shared" si="32"/>
        <v>2011</v>
      </c>
      <c r="G2122" s="248" t="s">
        <v>181</v>
      </c>
      <c r="H2122" s="248" t="s">
        <v>2667</v>
      </c>
    </row>
    <row r="2123" spans="1:8" ht="14.45" x14ac:dyDescent="0.3">
      <c r="A2123" s="246" t="s">
        <v>2667</v>
      </c>
      <c r="B2123" s="246">
        <v>2011</v>
      </c>
      <c r="C2123" s="247" t="s">
        <v>5452</v>
      </c>
      <c r="D2123" s="246" t="s">
        <v>4843</v>
      </c>
      <c r="E2123" s="201" t="s">
        <v>1726</v>
      </c>
      <c r="F2123" s="248">
        <f t="shared" si="32"/>
        <v>2011</v>
      </c>
      <c r="G2123" s="248" t="s">
        <v>181</v>
      </c>
      <c r="H2123" s="248" t="s">
        <v>2667</v>
      </c>
    </row>
    <row r="2124" spans="1:8" ht="14.45" x14ac:dyDescent="0.3">
      <c r="A2124" s="246" t="s">
        <v>2667</v>
      </c>
      <c r="B2124" s="246">
        <v>2011</v>
      </c>
      <c r="C2124" s="247" t="s">
        <v>5453</v>
      </c>
      <c r="D2124" s="246" t="s">
        <v>4843</v>
      </c>
      <c r="E2124" s="201" t="s">
        <v>1726</v>
      </c>
      <c r="F2124" s="248">
        <f t="shared" ref="F2124:F2187" si="33">+B2124</f>
        <v>2011</v>
      </c>
      <c r="G2124" s="248" t="s">
        <v>181</v>
      </c>
      <c r="H2124" s="248" t="s">
        <v>2667</v>
      </c>
    </row>
    <row r="2125" spans="1:8" ht="14.45" x14ac:dyDescent="0.3">
      <c r="A2125" s="246" t="s">
        <v>2667</v>
      </c>
      <c r="B2125" s="246">
        <v>2011</v>
      </c>
      <c r="C2125" s="247" t="s">
        <v>5454</v>
      </c>
      <c r="D2125" s="246" t="s">
        <v>4843</v>
      </c>
      <c r="E2125" s="201" t="s">
        <v>1726</v>
      </c>
      <c r="F2125" s="248">
        <f t="shared" si="33"/>
        <v>2011</v>
      </c>
      <c r="G2125" s="248" t="s">
        <v>181</v>
      </c>
      <c r="H2125" s="248" t="s">
        <v>2667</v>
      </c>
    </row>
    <row r="2126" spans="1:8" ht="14.45" x14ac:dyDescent="0.3">
      <c r="A2126" s="246" t="s">
        <v>2667</v>
      </c>
      <c r="B2126" s="246">
        <v>2011</v>
      </c>
      <c r="C2126" s="247" t="s">
        <v>5455</v>
      </c>
      <c r="D2126" s="246" t="s">
        <v>4843</v>
      </c>
      <c r="E2126" s="201" t="s">
        <v>1726</v>
      </c>
      <c r="F2126" s="248">
        <f t="shared" si="33"/>
        <v>2011</v>
      </c>
      <c r="G2126" s="248" t="s">
        <v>181</v>
      </c>
      <c r="H2126" s="248" t="s">
        <v>2667</v>
      </c>
    </row>
    <row r="2127" spans="1:8" ht="14.45" x14ac:dyDescent="0.3">
      <c r="A2127" s="246" t="s">
        <v>2667</v>
      </c>
      <c r="B2127" s="246">
        <v>2011</v>
      </c>
      <c r="C2127" s="247" t="s">
        <v>5456</v>
      </c>
      <c r="D2127" s="246" t="s">
        <v>4843</v>
      </c>
      <c r="E2127" s="201" t="s">
        <v>1726</v>
      </c>
      <c r="F2127" s="248">
        <f t="shared" si="33"/>
        <v>2011</v>
      </c>
      <c r="G2127" s="248" t="s">
        <v>181</v>
      </c>
      <c r="H2127" s="248" t="s">
        <v>2667</v>
      </c>
    </row>
    <row r="2128" spans="1:8" ht="14.45" x14ac:dyDescent="0.3">
      <c r="A2128" s="246" t="s">
        <v>2667</v>
      </c>
      <c r="B2128" s="246">
        <v>2012</v>
      </c>
      <c r="C2128" s="247" t="s">
        <v>5457</v>
      </c>
      <c r="D2128" s="246" t="s">
        <v>4843</v>
      </c>
      <c r="E2128" s="201" t="s">
        <v>1726</v>
      </c>
      <c r="F2128" s="248">
        <f t="shared" si="33"/>
        <v>2012</v>
      </c>
      <c r="G2128" s="248" t="s">
        <v>181</v>
      </c>
      <c r="H2128" s="248" t="s">
        <v>2667</v>
      </c>
    </row>
    <row r="2129" spans="1:8" ht="14.45" x14ac:dyDescent="0.3">
      <c r="A2129" s="246" t="s">
        <v>2667</v>
      </c>
      <c r="B2129" s="246">
        <v>2012</v>
      </c>
      <c r="C2129" s="247" t="s">
        <v>5458</v>
      </c>
      <c r="D2129" s="246" t="s">
        <v>4843</v>
      </c>
      <c r="E2129" s="201" t="s">
        <v>1726</v>
      </c>
      <c r="F2129" s="248">
        <f t="shared" si="33"/>
        <v>2012</v>
      </c>
      <c r="G2129" s="248" t="s">
        <v>181</v>
      </c>
      <c r="H2129" s="248" t="s">
        <v>2667</v>
      </c>
    </row>
    <row r="2130" spans="1:8" ht="14.45" x14ac:dyDescent="0.3">
      <c r="A2130" s="246" t="s">
        <v>2667</v>
      </c>
      <c r="B2130" s="246">
        <v>2012</v>
      </c>
      <c r="C2130" s="247" t="s">
        <v>5459</v>
      </c>
      <c r="D2130" s="246" t="s">
        <v>4843</v>
      </c>
      <c r="E2130" s="201" t="s">
        <v>1726</v>
      </c>
      <c r="F2130" s="248">
        <f t="shared" si="33"/>
        <v>2012</v>
      </c>
      <c r="G2130" s="248" t="s">
        <v>181</v>
      </c>
      <c r="H2130" s="248" t="s">
        <v>2667</v>
      </c>
    </row>
    <row r="2131" spans="1:8" ht="14.45" x14ac:dyDescent="0.3">
      <c r="A2131" s="246" t="s">
        <v>2667</v>
      </c>
      <c r="B2131" s="246">
        <v>2012</v>
      </c>
      <c r="C2131" s="247" t="s">
        <v>5460</v>
      </c>
      <c r="D2131" s="246" t="s">
        <v>4843</v>
      </c>
      <c r="E2131" s="201" t="s">
        <v>1726</v>
      </c>
      <c r="F2131" s="248">
        <f t="shared" si="33"/>
        <v>2012</v>
      </c>
      <c r="G2131" s="248" t="s">
        <v>181</v>
      </c>
      <c r="H2131" s="248" t="s">
        <v>2667</v>
      </c>
    </row>
    <row r="2132" spans="1:8" ht="14.45" x14ac:dyDescent="0.3">
      <c r="A2132" s="246" t="s">
        <v>2667</v>
      </c>
      <c r="B2132" s="246">
        <v>2012</v>
      </c>
      <c r="C2132" s="247" t="s">
        <v>5461</v>
      </c>
      <c r="D2132" s="246" t="s">
        <v>4843</v>
      </c>
      <c r="E2132" s="201" t="s">
        <v>1726</v>
      </c>
      <c r="F2132" s="248">
        <f t="shared" si="33"/>
        <v>2012</v>
      </c>
      <c r="G2132" s="248" t="s">
        <v>181</v>
      </c>
      <c r="H2132" s="248" t="s">
        <v>2667</v>
      </c>
    </row>
    <row r="2133" spans="1:8" ht="14.45" x14ac:dyDescent="0.3">
      <c r="A2133" s="246" t="s">
        <v>2667</v>
      </c>
      <c r="B2133" s="246">
        <v>2012</v>
      </c>
      <c r="C2133" s="247" t="s">
        <v>5462</v>
      </c>
      <c r="D2133" s="246" t="s">
        <v>4843</v>
      </c>
      <c r="E2133" s="201" t="s">
        <v>1726</v>
      </c>
      <c r="F2133" s="248">
        <f t="shared" si="33"/>
        <v>2012</v>
      </c>
      <c r="G2133" s="248" t="s">
        <v>181</v>
      </c>
      <c r="H2133" s="248" t="s">
        <v>2667</v>
      </c>
    </row>
    <row r="2134" spans="1:8" ht="14.45" x14ac:dyDescent="0.3">
      <c r="A2134" s="246" t="s">
        <v>2667</v>
      </c>
      <c r="B2134" s="246">
        <v>2012</v>
      </c>
      <c r="C2134" s="247" t="s">
        <v>5463</v>
      </c>
      <c r="D2134" s="246" t="s">
        <v>4843</v>
      </c>
      <c r="E2134" s="201" t="s">
        <v>1726</v>
      </c>
      <c r="F2134" s="248">
        <f t="shared" si="33"/>
        <v>2012</v>
      </c>
      <c r="G2134" s="248" t="s">
        <v>181</v>
      </c>
      <c r="H2134" s="248" t="s">
        <v>2667</v>
      </c>
    </row>
    <row r="2135" spans="1:8" ht="14.45" x14ac:dyDescent="0.3">
      <c r="A2135" s="246" t="s">
        <v>2667</v>
      </c>
      <c r="B2135" s="246">
        <v>2012</v>
      </c>
      <c r="C2135" s="247" t="s">
        <v>5464</v>
      </c>
      <c r="D2135" s="246" t="s">
        <v>4843</v>
      </c>
      <c r="E2135" s="201" t="s">
        <v>1726</v>
      </c>
      <c r="F2135" s="248">
        <f t="shared" si="33"/>
        <v>2012</v>
      </c>
      <c r="G2135" s="248" t="s">
        <v>181</v>
      </c>
      <c r="H2135" s="248" t="s">
        <v>2667</v>
      </c>
    </row>
    <row r="2136" spans="1:8" ht="14.45" x14ac:dyDescent="0.3">
      <c r="A2136" s="246" t="s">
        <v>2667</v>
      </c>
      <c r="B2136" s="246">
        <v>2012</v>
      </c>
      <c r="C2136" s="247" t="s">
        <v>5465</v>
      </c>
      <c r="D2136" s="246" t="s">
        <v>4843</v>
      </c>
      <c r="E2136" s="201" t="s">
        <v>1726</v>
      </c>
      <c r="F2136" s="248">
        <f t="shared" si="33"/>
        <v>2012</v>
      </c>
      <c r="G2136" s="248" t="s">
        <v>181</v>
      </c>
      <c r="H2136" s="248" t="s">
        <v>2667</v>
      </c>
    </row>
    <row r="2137" spans="1:8" ht="14.45" x14ac:dyDescent="0.3">
      <c r="A2137" s="246" t="s">
        <v>2667</v>
      </c>
      <c r="B2137" s="246">
        <v>2012</v>
      </c>
      <c r="C2137" s="247" t="s">
        <v>5466</v>
      </c>
      <c r="D2137" s="246" t="s">
        <v>4843</v>
      </c>
      <c r="E2137" s="201" t="s">
        <v>1726</v>
      </c>
      <c r="F2137" s="248">
        <f t="shared" si="33"/>
        <v>2012</v>
      </c>
      <c r="G2137" s="248" t="s">
        <v>181</v>
      </c>
      <c r="H2137" s="248" t="s">
        <v>2667</v>
      </c>
    </row>
    <row r="2138" spans="1:8" ht="14.45" x14ac:dyDescent="0.3">
      <c r="A2138" s="246" t="s">
        <v>2667</v>
      </c>
      <c r="B2138" s="246">
        <v>2012</v>
      </c>
      <c r="C2138" s="247" t="s">
        <v>5467</v>
      </c>
      <c r="D2138" s="246" t="s">
        <v>4843</v>
      </c>
      <c r="E2138" s="201" t="s">
        <v>1726</v>
      </c>
      <c r="F2138" s="248">
        <f t="shared" si="33"/>
        <v>2012</v>
      </c>
      <c r="G2138" s="248" t="s">
        <v>181</v>
      </c>
      <c r="H2138" s="248" t="s">
        <v>2667</v>
      </c>
    </row>
    <row r="2139" spans="1:8" ht="14.45" x14ac:dyDescent="0.3">
      <c r="A2139" s="246" t="s">
        <v>2667</v>
      </c>
      <c r="B2139" s="246">
        <v>2012</v>
      </c>
      <c r="C2139" s="247" t="s">
        <v>5468</v>
      </c>
      <c r="D2139" s="246" t="s">
        <v>4843</v>
      </c>
      <c r="E2139" s="201" t="s">
        <v>1726</v>
      </c>
      <c r="F2139" s="248">
        <f t="shared" si="33"/>
        <v>2012</v>
      </c>
      <c r="G2139" s="248" t="s">
        <v>181</v>
      </c>
      <c r="H2139" s="248" t="s">
        <v>2667</v>
      </c>
    </row>
    <row r="2140" spans="1:8" ht="14.45" x14ac:dyDescent="0.3">
      <c r="A2140" s="246" t="s">
        <v>2667</v>
      </c>
      <c r="B2140" s="246">
        <v>2013</v>
      </c>
      <c r="C2140" s="75" t="s">
        <v>5469</v>
      </c>
      <c r="D2140" s="247" t="s">
        <v>4843</v>
      </c>
      <c r="E2140" s="201" t="s">
        <v>1726</v>
      </c>
      <c r="F2140" s="248">
        <f t="shared" si="33"/>
        <v>2013</v>
      </c>
      <c r="G2140" s="248" t="s">
        <v>181</v>
      </c>
      <c r="H2140" s="248" t="s">
        <v>2667</v>
      </c>
    </row>
    <row r="2141" spans="1:8" ht="14.45" x14ac:dyDescent="0.3">
      <c r="A2141" s="246" t="s">
        <v>2667</v>
      </c>
      <c r="B2141" s="246">
        <v>2013</v>
      </c>
      <c r="C2141" s="75" t="s">
        <v>5470</v>
      </c>
      <c r="D2141" s="247" t="s">
        <v>4843</v>
      </c>
      <c r="E2141" s="201" t="s">
        <v>1726</v>
      </c>
      <c r="F2141" s="248">
        <f t="shared" si="33"/>
        <v>2013</v>
      </c>
      <c r="G2141" s="248" t="s">
        <v>181</v>
      </c>
      <c r="H2141" s="248" t="s">
        <v>2667</v>
      </c>
    </row>
    <row r="2142" spans="1:8" ht="14.45" x14ac:dyDescent="0.3">
      <c r="A2142" s="246" t="s">
        <v>2667</v>
      </c>
      <c r="B2142" s="246">
        <v>2013</v>
      </c>
      <c r="C2142" s="75" t="s">
        <v>5471</v>
      </c>
      <c r="D2142" s="247" t="s">
        <v>4843</v>
      </c>
      <c r="E2142" s="201" t="s">
        <v>1726</v>
      </c>
      <c r="F2142" s="248">
        <f t="shared" si="33"/>
        <v>2013</v>
      </c>
      <c r="G2142" s="248" t="s">
        <v>181</v>
      </c>
      <c r="H2142" s="248" t="s">
        <v>2667</v>
      </c>
    </row>
    <row r="2143" spans="1:8" ht="14.45" x14ac:dyDescent="0.3">
      <c r="A2143" s="246" t="s">
        <v>2667</v>
      </c>
      <c r="B2143" s="246">
        <v>2013</v>
      </c>
      <c r="C2143" s="75" t="s">
        <v>5472</v>
      </c>
      <c r="D2143" s="247" t="s">
        <v>4843</v>
      </c>
      <c r="E2143" s="201" t="s">
        <v>1726</v>
      </c>
      <c r="F2143" s="248">
        <f t="shared" si="33"/>
        <v>2013</v>
      </c>
      <c r="G2143" s="248" t="s">
        <v>181</v>
      </c>
      <c r="H2143" s="248" t="s">
        <v>2667</v>
      </c>
    </row>
    <row r="2144" spans="1:8" ht="14.45" x14ac:dyDescent="0.3">
      <c r="A2144" s="246" t="s">
        <v>2667</v>
      </c>
      <c r="B2144" s="246">
        <v>2013</v>
      </c>
      <c r="C2144" s="75" t="s">
        <v>5473</v>
      </c>
      <c r="D2144" s="247" t="s">
        <v>4843</v>
      </c>
      <c r="E2144" s="201" t="s">
        <v>1726</v>
      </c>
      <c r="F2144" s="248">
        <f t="shared" si="33"/>
        <v>2013</v>
      </c>
      <c r="G2144" s="248" t="s">
        <v>181</v>
      </c>
      <c r="H2144" s="248" t="s">
        <v>2667</v>
      </c>
    </row>
    <row r="2145" spans="1:8" ht="14.45" x14ac:dyDescent="0.3">
      <c r="A2145" s="246" t="s">
        <v>2667</v>
      </c>
      <c r="B2145" s="246">
        <v>2013</v>
      </c>
      <c r="C2145" s="75" t="s">
        <v>5474</v>
      </c>
      <c r="D2145" s="247" t="s">
        <v>4843</v>
      </c>
      <c r="E2145" s="201" t="s">
        <v>1726</v>
      </c>
      <c r="F2145" s="248">
        <f t="shared" si="33"/>
        <v>2013</v>
      </c>
      <c r="G2145" s="248" t="s">
        <v>181</v>
      </c>
      <c r="H2145" s="248" t="s">
        <v>2667</v>
      </c>
    </row>
    <row r="2146" spans="1:8" ht="14.45" x14ac:dyDescent="0.3">
      <c r="A2146" s="246" t="s">
        <v>2667</v>
      </c>
      <c r="B2146" s="246">
        <v>2013</v>
      </c>
      <c r="C2146" s="75" t="s">
        <v>5475</v>
      </c>
      <c r="D2146" s="247" t="s">
        <v>4843</v>
      </c>
      <c r="E2146" s="201" t="s">
        <v>1726</v>
      </c>
      <c r="F2146" s="248">
        <f t="shared" si="33"/>
        <v>2013</v>
      </c>
      <c r="G2146" s="248" t="s">
        <v>181</v>
      </c>
      <c r="H2146" s="248" t="s">
        <v>2667</v>
      </c>
    </row>
    <row r="2147" spans="1:8" ht="14.45" x14ac:dyDescent="0.3">
      <c r="A2147" s="246" t="s">
        <v>2667</v>
      </c>
      <c r="B2147" s="246">
        <v>2013</v>
      </c>
      <c r="C2147" s="75" t="s">
        <v>5476</v>
      </c>
      <c r="D2147" s="247" t="s">
        <v>4843</v>
      </c>
      <c r="E2147" s="201" t="s">
        <v>1726</v>
      </c>
      <c r="F2147" s="248">
        <f t="shared" si="33"/>
        <v>2013</v>
      </c>
      <c r="G2147" s="248" t="s">
        <v>181</v>
      </c>
      <c r="H2147" s="248" t="s">
        <v>2667</v>
      </c>
    </row>
    <row r="2148" spans="1:8" ht="14.45" x14ac:dyDescent="0.3">
      <c r="A2148" s="246" t="s">
        <v>2667</v>
      </c>
      <c r="B2148" s="246">
        <v>2013</v>
      </c>
      <c r="C2148" s="75" t="s">
        <v>5477</v>
      </c>
      <c r="D2148" s="247" t="s">
        <v>4843</v>
      </c>
      <c r="E2148" s="201" t="s">
        <v>1726</v>
      </c>
      <c r="F2148" s="248">
        <f t="shared" si="33"/>
        <v>2013</v>
      </c>
      <c r="G2148" s="248" t="s">
        <v>181</v>
      </c>
      <c r="H2148" s="248" t="s">
        <v>2667</v>
      </c>
    </row>
    <row r="2149" spans="1:8" ht="14.45" x14ac:dyDescent="0.3">
      <c r="A2149" s="246" t="s">
        <v>2898</v>
      </c>
      <c r="B2149" s="246">
        <v>1978</v>
      </c>
      <c r="C2149" s="247" t="s">
        <v>472</v>
      </c>
      <c r="D2149" s="246" t="s">
        <v>4843</v>
      </c>
      <c r="E2149" s="201" t="s">
        <v>1726</v>
      </c>
      <c r="F2149" s="248">
        <f t="shared" si="33"/>
        <v>1978</v>
      </c>
      <c r="G2149" s="248" t="s">
        <v>181</v>
      </c>
      <c r="H2149" s="248" t="s">
        <v>2898</v>
      </c>
    </row>
    <row r="2150" spans="1:8" ht="14.45" x14ac:dyDescent="0.3">
      <c r="A2150" s="246" t="s">
        <v>2898</v>
      </c>
      <c r="B2150" s="246">
        <v>1978</v>
      </c>
      <c r="C2150" s="247" t="s">
        <v>473</v>
      </c>
      <c r="D2150" s="246" t="s">
        <v>4843</v>
      </c>
      <c r="E2150" s="201" t="s">
        <v>1726</v>
      </c>
      <c r="F2150" s="248">
        <f t="shared" si="33"/>
        <v>1978</v>
      </c>
      <c r="G2150" s="248" t="s">
        <v>181</v>
      </c>
      <c r="H2150" s="248" t="s">
        <v>2898</v>
      </c>
    </row>
    <row r="2151" spans="1:8" ht="14.45" x14ac:dyDescent="0.3">
      <c r="A2151" s="246" t="s">
        <v>2898</v>
      </c>
      <c r="B2151" s="246">
        <v>1979</v>
      </c>
      <c r="C2151" s="247" t="s">
        <v>470</v>
      </c>
      <c r="D2151" s="246" t="s">
        <v>4843</v>
      </c>
      <c r="E2151" s="201" t="s">
        <v>1726</v>
      </c>
      <c r="F2151" s="248">
        <f t="shared" si="33"/>
        <v>1979</v>
      </c>
      <c r="G2151" s="248" t="s">
        <v>181</v>
      </c>
      <c r="H2151" s="248" t="s">
        <v>2898</v>
      </c>
    </row>
    <row r="2152" spans="1:8" ht="14.45" x14ac:dyDescent="0.3">
      <c r="A2152" s="246" t="s">
        <v>2898</v>
      </c>
      <c r="B2152" s="246">
        <v>1979</v>
      </c>
      <c r="C2152" s="247" t="s">
        <v>471</v>
      </c>
      <c r="D2152" s="246" t="s">
        <v>4843</v>
      </c>
      <c r="E2152" s="201" t="s">
        <v>1726</v>
      </c>
      <c r="F2152" s="248">
        <f t="shared" si="33"/>
        <v>1979</v>
      </c>
      <c r="G2152" s="248" t="s">
        <v>181</v>
      </c>
      <c r="H2152" s="248" t="s">
        <v>2898</v>
      </c>
    </row>
    <row r="2153" spans="1:8" ht="14.45" x14ac:dyDescent="0.3">
      <c r="A2153" s="246" t="s">
        <v>2898</v>
      </c>
      <c r="B2153" s="246">
        <v>1984</v>
      </c>
      <c r="C2153" s="247" t="s">
        <v>559</v>
      </c>
      <c r="D2153" s="246" t="s">
        <v>4843</v>
      </c>
      <c r="E2153" s="201" t="s">
        <v>1726</v>
      </c>
      <c r="F2153" s="248">
        <f t="shared" si="33"/>
        <v>1984</v>
      </c>
      <c r="G2153" s="248" t="s">
        <v>181</v>
      </c>
      <c r="H2153" s="248" t="s">
        <v>2898</v>
      </c>
    </row>
    <row r="2154" spans="1:8" ht="14.45" x14ac:dyDescent="0.3">
      <c r="A2154" s="246" t="s">
        <v>2898</v>
      </c>
      <c r="B2154" s="246">
        <v>1984</v>
      </c>
      <c r="C2154" s="247" t="s">
        <v>546</v>
      </c>
      <c r="D2154" s="246" t="s">
        <v>4843</v>
      </c>
      <c r="E2154" s="201" t="s">
        <v>1726</v>
      </c>
      <c r="F2154" s="248">
        <f t="shared" si="33"/>
        <v>1984</v>
      </c>
      <c r="G2154" s="248" t="s">
        <v>181</v>
      </c>
      <c r="H2154" s="248" t="s">
        <v>2898</v>
      </c>
    </row>
    <row r="2155" spans="1:8" ht="14.45" x14ac:dyDescent="0.3">
      <c r="A2155" s="246" t="s">
        <v>2898</v>
      </c>
      <c r="B2155" s="246">
        <v>1984</v>
      </c>
      <c r="C2155" s="247" t="s">
        <v>832</v>
      </c>
      <c r="D2155" s="246" t="s">
        <v>4843</v>
      </c>
      <c r="E2155" s="201" t="s">
        <v>1726</v>
      </c>
      <c r="F2155" s="248">
        <f t="shared" si="33"/>
        <v>1984</v>
      </c>
      <c r="G2155" s="248" t="s">
        <v>181</v>
      </c>
      <c r="H2155" s="248" t="s">
        <v>2898</v>
      </c>
    </row>
    <row r="2156" spans="1:8" ht="14.45" x14ac:dyDescent="0.3">
      <c r="A2156" s="246" t="s">
        <v>2898</v>
      </c>
      <c r="B2156" s="246">
        <v>1985</v>
      </c>
      <c r="C2156" s="247" t="s">
        <v>527</v>
      </c>
      <c r="D2156" s="246" t="s">
        <v>4843</v>
      </c>
      <c r="E2156" s="201" t="s">
        <v>1726</v>
      </c>
      <c r="F2156" s="248">
        <f t="shared" si="33"/>
        <v>1985</v>
      </c>
      <c r="G2156" s="248" t="s">
        <v>181</v>
      </c>
      <c r="H2156" s="248" t="s">
        <v>2898</v>
      </c>
    </row>
    <row r="2157" spans="1:8" ht="14.45" x14ac:dyDescent="0.3">
      <c r="A2157" s="246" t="s">
        <v>2898</v>
      </c>
      <c r="B2157" s="246">
        <v>1985</v>
      </c>
      <c r="C2157" s="247" t="s">
        <v>548</v>
      </c>
      <c r="D2157" s="246" t="s">
        <v>4843</v>
      </c>
      <c r="E2157" s="201" t="s">
        <v>1726</v>
      </c>
      <c r="F2157" s="248">
        <f t="shared" si="33"/>
        <v>1985</v>
      </c>
      <c r="G2157" s="248" t="s">
        <v>181</v>
      </c>
      <c r="H2157" s="248" t="s">
        <v>2898</v>
      </c>
    </row>
    <row r="2158" spans="1:8" ht="14.45" x14ac:dyDescent="0.3">
      <c r="A2158" s="246" t="s">
        <v>2898</v>
      </c>
      <c r="B2158" s="246">
        <v>1985</v>
      </c>
      <c r="C2158" s="247" t="s">
        <v>550</v>
      </c>
      <c r="D2158" s="246" t="s">
        <v>4843</v>
      </c>
      <c r="E2158" s="201" t="s">
        <v>1726</v>
      </c>
      <c r="F2158" s="248">
        <f t="shared" si="33"/>
        <v>1985</v>
      </c>
      <c r="G2158" s="248" t="s">
        <v>181</v>
      </c>
      <c r="H2158" s="248" t="s">
        <v>2898</v>
      </c>
    </row>
    <row r="2159" spans="1:8" ht="14.45" x14ac:dyDescent="0.3">
      <c r="A2159" s="246" t="s">
        <v>2898</v>
      </c>
      <c r="B2159" s="246">
        <v>1985</v>
      </c>
      <c r="C2159" s="247" t="s">
        <v>555</v>
      </c>
      <c r="D2159" s="246" t="s">
        <v>4843</v>
      </c>
      <c r="E2159" s="201" t="s">
        <v>1726</v>
      </c>
      <c r="F2159" s="248">
        <f t="shared" si="33"/>
        <v>1985</v>
      </c>
      <c r="G2159" s="248" t="s">
        <v>181</v>
      </c>
      <c r="H2159" s="248" t="s">
        <v>2898</v>
      </c>
    </row>
    <row r="2160" spans="1:8" ht="14.45" x14ac:dyDescent="0.3">
      <c r="A2160" s="246" t="s">
        <v>2898</v>
      </c>
      <c r="B2160" s="246">
        <v>1986</v>
      </c>
      <c r="C2160" s="247" t="s">
        <v>541</v>
      </c>
      <c r="D2160" s="246" t="s">
        <v>4843</v>
      </c>
      <c r="E2160" s="201" t="s">
        <v>1726</v>
      </c>
      <c r="F2160" s="248">
        <f t="shared" si="33"/>
        <v>1986</v>
      </c>
      <c r="G2160" s="248" t="s">
        <v>181</v>
      </c>
      <c r="H2160" s="248" t="s">
        <v>2898</v>
      </c>
    </row>
    <row r="2161" spans="1:8" ht="14.45" x14ac:dyDescent="0.3">
      <c r="A2161" s="246" t="s">
        <v>2898</v>
      </c>
      <c r="B2161" s="246">
        <v>1986</v>
      </c>
      <c r="C2161" s="247" t="s">
        <v>557</v>
      </c>
      <c r="D2161" s="246" t="s">
        <v>4843</v>
      </c>
      <c r="E2161" s="201" t="s">
        <v>1726</v>
      </c>
      <c r="F2161" s="248">
        <f t="shared" si="33"/>
        <v>1986</v>
      </c>
      <c r="G2161" s="248" t="s">
        <v>181</v>
      </c>
      <c r="H2161" s="248" t="s">
        <v>2898</v>
      </c>
    </row>
    <row r="2162" spans="1:8" ht="14.45" x14ac:dyDescent="0.3">
      <c r="A2162" s="246" t="s">
        <v>2898</v>
      </c>
      <c r="B2162" s="246">
        <v>1987</v>
      </c>
      <c r="C2162" s="247" t="s">
        <v>536</v>
      </c>
      <c r="D2162" s="246" t="s">
        <v>4843</v>
      </c>
      <c r="E2162" s="201" t="s">
        <v>1726</v>
      </c>
      <c r="F2162" s="248">
        <f t="shared" si="33"/>
        <v>1987</v>
      </c>
      <c r="G2162" s="248" t="s">
        <v>181</v>
      </c>
      <c r="H2162" s="248" t="s">
        <v>2898</v>
      </c>
    </row>
    <row r="2163" spans="1:8" ht="14.45" x14ac:dyDescent="0.3">
      <c r="A2163" s="246" t="s">
        <v>2898</v>
      </c>
      <c r="B2163" s="246">
        <v>1987</v>
      </c>
      <c r="C2163" s="247" t="s">
        <v>523</v>
      </c>
      <c r="D2163" s="246" t="s">
        <v>4843</v>
      </c>
      <c r="E2163" s="201" t="s">
        <v>1726</v>
      </c>
      <c r="F2163" s="248">
        <f t="shared" si="33"/>
        <v>1987</v>
      </c>
      <c r="G2163" s="248" t="s">
        <v>181</v>
      </c>
      <c r="H2163" s="248" t="s">
        <v>2898</v>
      </c>
    </row>
    <row r="2164" spans="1:8" ht="14.45" x14ac:dyDescent="0.3">
      <c r="A2164" s="246" t="s">
        <v>2898</v>
      </c>
      <c r="B2164" s="246">
        <v>1988</v>
      </c>
      <c r="C2164" s="247" t="s">
        <v>552</v>
      </c>
      <c r="D2164" s="246" t="s">
        <v>4843</v>
      </c>
      <c r="E2164" s="201" t="s">
        <v>1726</v>
      </c>
      <c r="F2164" s="248">
        <f t="shared" si="33"/>
        <v>1988</v>
      </c>
      <c r="G2164" s="248" t="s">
        <v>181</v>
      </c>
      <c r="H2164" s="248" t="s">
        <v>2898</v>
      </c>
    </row>
    <row r="2165" spans="1:8" ht="14.45" x14ac:dyDescent="0.3">
      <c r="A2165" s="246" t="s">
        <v>2898</v>
      </c>
      <c r="B2165" s="246">
        <v>1988</v>
      </c>
      <c r="C2165" s="247" t="s">
        <v>533</v>
      </c>
      <c r="D2165" s="246" t="s">
        <v>4843</v>
      </c>
      <c r="E2165" s="201" t="s">
        <v>1726</v>
      </c>
      <c r="F2165" s="248">
        <f t="shared" si="33"/>
        <v>1988</v>
      </c>
      <c r="G2165" s="248" t="s">
        <v>181</v>
      </c>
      <c r="H2165" s="248" t="s">
        <v>2898</v>
      </c>
    </row>
    <row r="2166" spans="1:8" ht="14.45" x14ac:dyDescent="0.3">
      <c r="A2166" s="246" t="s">
        <v>2898</v>
      </c>
      <c r="B2166" s="246">
        <v>1989</v>
      </c>
      <c r="C2166" s="247" t="s">
        <v>525</v>
      </c>
      <c r="D2166" s="246" t="s">
        <v>4843</v>
      </c>
      <c r="E2166" s="201" t="s">
        <v>1726</v>
      </c>
      <c r="F2166" s="248">
        <f t="shared" si="33"/>
        <v>1989</v>
      </c>
      <c r="G2166" s="248" t="s">
        <v>181</v>
      </c>
      <c r="H2166" s="248" t="s">
        <v>2898</v>
      </c>
    </row>
    <row r="2167" spans="1:8" ht="14.45" x14ac:dyDescent="0.3">
      <c r="A2167" s="246" t="s">
        <v>2898</v>
      </c>
      <c r="B2167" s="246">
        <v>1989</v>
      </c>
      <c r="C2167" s="247" t="s">
        <v>529</v>
      </c>
      <c r="D2167" s="246" t="s">
        <v>4843</v>
      </c>
      <c r="E2167" s="201" t="s">
        <v>1726</v>
      </c>
      <c r="F2167" s="248">
        <f t="shared" si="33"/>
        <v>1989</v>
      </c>
      <c r="G2167" s="248" t="s">
        <v>181</v>
      </c>
      <c r="H2167" s="248" t="s">
        <v>2898</v>
      </c>
    </row>
    <row r="2168" spans="1:8" ht="14.45" x14ac:dyDescent="0.3">
      <c r="A2168" s="246" t="s">
        <v>2898</v>
      </c>
      <c r="B2168" s="246">
        <v>1990</v>
      </c>
      <c r="C2168" s="247" t="s">
        <v>2953</v>
      </c>
      <c r="D2168" s="246" t="s">
        <v>4843</v>
      </c>
      <c r="E2168" s="201" t="s">
        <v>1726</v>
      </c>
      <c r="F2168" s="248">
        <f t="shared" si="33"/>
        <v>1990</v>
      </c>
      <c r="G2168" s="248" t="s">
        <v>181</v>
      </c>
      <c r="H2168" s="248" t="s">
        <v>2898</v>
      </c>
    </row>
    <row r="2169" spans="1:8" ht="14.45" x14ac:dyDescent="0.3">
      <c r="A2169" s="246" t="s">
        <v>2898</v>
      </c>
      <c r="B2169" s="246">
        <v>1991</v>
      </c>
      <c r="C2169" s="247" t="s">
        <v>2951</v>
      </c>
      <c r="D2169" s="246" t="s">
        <v>4843</v>
      </c>
      <c r="E2169" s="201" t="s">
        <v>1726</v>
      </c>
      <c r="F2169" s="248">
        <f t="shared" si="33"/>
        <v>1991</v>
      </c>
      <c r="G2169" s="248" t="s">
        <v>181</v>
      </c>
      <c r="H2169" s="248" t="s">
        <v>2898</v>
      </c>
    </row>
    <row r="2170" spans="1:8" ht="14.45" x14ac:dyDescent="0.3">
      <c r="A2170" s="246" t="s">
        <v>2898</v>
      </c>
      <c r="B2170" s="246">
        <v>1991</v>
      </c>
      <c r="C2170" s="247" t="s">
        <v>2952</v>
      </c>
      <c r="D2170" s="246" t="s">
        <v>4843</v>
      </c>
      <c r="E2170" s="201" t="s">
        <v>1726</v>
      </c>
      <c r="F2170" s="248">
        <f t="shared" si="33"/>
        <v>1991</v>
      </c>
      <c r="G2170" s="248" t="s">
        <v>181</v>
      </c>
      <c r="H2170" s="248" t="s">
        <v>2898</v>
      </c>
    </row>
    <row r="2171" spans="1:8" ht="14.45" x14ac:dyDescent="0.3">
      <c r="A2171" s="246" t="s">
        <v>2898</v>
      </c>
      <c r="B2171" s="246">
        <v>1992</v>
      </c>
      <c r="C2171" s="247" t="s">
        <v>2950</v>
      </c>
      <c r="D2171" s="246" t="s">
        <v>4843</v>
      </c>
      <c r="E2171" s="201" t="s">
        <v>1726</v>
      </c>
      <c r="F2171" s="248">
        <f t="shared" si="33"/>
        <v>1992</v>
      </c>
      <c r="G2171" s="248" t="s">
        <v>181</v>
      </c>
      <c r="H2171" s="248" t="s">
        <v>2898</v>
      </c>
    </row>
    <row r="2172" spans="1:8" ht="14.45" x14ac:dyDescent="0.3">
      <c r="A2172" s="246" t="s">
        <v>2898</v>
      </c>
      <c r="B2172" s="246">
        <v>1993</v>
      </c>
      <c r="C2172" s="247" t="s">
        <v>2949</v>
      </c>
      <c r="D2172" s="246" t="s">
        <v>4843</v>
      </c>
      <c r="E2172" s="201" t="s">
        <v>1726</v>
      </c>
      <c r="F2172" s="248">
        <f t="shared" si="33"/>
        <v>1993</v>
      </c>
      <c r="G2172" s="248" t="s">
        <v>181</v>
      </c>
      <c r="H2172" s="248" t="s">
        <v>2898</v>
      </c>
    </row>
    <row r="2173" spans="1:8" ht="14.45" x14ac:dyDescent="0.3">
      <c r="A2173" s="246" t="s">
        <v>2898</v>
      </c>
      <c r="B2173" s="246">
        <v>1994</v>
      </c>
      <c r="C2173" s="247" t="s">
        <v>2948</v>
      </c>
      <c r="D2173" s="246" t="s">
        <v>4843</v>
      </c>
      <c r="E2173" s="201" t="s">
        <v>1726</v>
      </c>
      <c r="F2173" s="248">
        <f t="shared" si="33"/>
        <v>1994</v>
      </c>
      <c r="G2173" s="248" t="s">
        <v>181</v>
      </c>
      <c r="H2173" s="248" t="s">
        <v>2898</v>
      </c>
    </row>
    <row r="2174" spans="1:8" ht="14.45" x14ac:dyDescent="0.3">
      <c r="A2174" s="246" t="s">
        <v>2898</v>
      </c>
      <c r="B2174" s="246">
        <v>1995</v>
      </c>
      <c r="C2174" s="247" t="s">
        <v>2947</v>
      </c>
      <c r="D2174" s="246" t="s">
        <v>4843</v>
      </c>
      <c r="E2174" s="201" t="s">
        <v>1726</v>
      </c>
      <c r="F2174" s="248">
        <f t="shared" si="33"/>
        <v>1995</v>
      </c>
      <c r="G2174" s="248" t="s">
        <v>181</v>
      </c>
      <c r="H2174" s="248" t="s">
        <v>2898</v>
      </c>
    </row>
    <row r="2175" spans="1:8" ht="14.45" x14ac:dyDescent="0.3">
      <c r="A2175" s="246" t="s">
        <v>2898</v>
      </c>
      <c r="B2175" s="246">
        <v>1996</v>
      </c>
      <c r="C2175" s="247" t="s">
        <v>2946</v>
      </c>
      <c r="D2175" s="246" t="s">
        <v>4843</v>
      </c>
      <c r="E2175" s="201" t="s">
        <v>1726</v>
      </c>
      <c r="F2175" s="248">
        <f t="shared" si="33"/>
        <v>1996</v>
      </c>
      <c r="G2175" s="248" t="s">
        <v>181</v>
      </c>
      <c r="H2175" s="248" t="s">
        <v>2898</v>
      </c>
    </row>
    <row r="2176" spans="1:8" ht="14.45" x14ac:dyDescent="0.3">
      <c r="A2176" s="246" t="s">
        <v>2898</v>
      </c>
      <c r="B2176" s="246">
        <v>1997</v>
      </c>
      <c r="C2176" s="247" t="s">
        <v>2945</v>
      </c>
      <c r="D2176" s="246" t="s">
        <v>4843</v>
      </c>
      <c r="E2176" s="201" t="s">
        <v>1726</v>
      </c>
      <c r="F2176" s="248">
        <f t="shared" si="33"/>
        <v>1997</v>
      </c>
      <c r="G2176" s="248" t="s">
        <v>181</v>
      </c>
      <c r="H2176" s="248" t="s">
        <v>2898</v>
      </c>
    </row>
    <row r="2177" spans="1:8" ht="14.45" x14ac:dyDescent="0.3">
      <c r="A2177" s="246" t="s">
        <v>2898</v>
      </c>
      <c r="B2177" s="246">
        <v>1998</v>
      </c>
      <c r="C2177" s="247" t="s">
        <v>2941</v>
      </c>
      <c r="D2177" s="246" t="s">
        <v>4843</v>
      </c>
      <c r="E2177" s="201" t="s">
        <v>1726</v>
      </c>
      <c r="F2177" s="248">
        <f t="shared" si="33"/>
        <v>1998</v>
      </c>
      <c r="G2177" s="248" t="s">
        <v>181</v>
      </c>
      <c r="H2177" s="248" t="s">
        <v>2898</v>
      </c>
    </row>
    <row r="2178" spans="1:8" ht="14.45" x14ac:dyDescent="0.3">
      <c r="A2178" s="246" t="s">
        <v>2898</v>
      </c>
      <c r="B2178" s="246">
        <v>1998</v>
      </c>
      <c r="C2178" s="247" t="s">
        <v>2942</v>
      </c>
      <c r="D2178" s="246" t="s">
        <v>4843</v>
      </c>
      <c r="E2178" s="201" t="s">
        <v>1726</v>
      </c>
      <c r="F2178" s="248">
        <f t="shared" si="33"/>
        <v>1998</v>
      </c>
      <c r="G2178" s="248" t="s">
        <v>181</v>
      </c>
      <c r="H2178" s="248" t="s">
        <v>2898</v>
      </c>
    </row>
    <row r="2179" spans="1:8" ht="14.45" x14ac:dyDescent="0.3">
      <c r="A2179" s="246" t="s">
        <v>2898</v>
      </c>
      <c r="B2179" s="246">
        <v>1999</v>
      </c>
      <c r="C2179" s="247" t="s">
        <v>2935</v>
      </c>
      <c r="D2179" s="246" t="s">
        <v>4843</v>
      </c>
      <c r="E2179" s="201" t="s">
        <v>1726</v>
      </c>
      <c r="F2179" s="248">
        <f t="shared" si="33"/>
        <v>1999</v>
      </c>
      <c r="G2179" s="248" t="s">
        <v>181</v>
      </c>
      <c r="H2179" s="248" t="s">
        <v>2898</v>
      </c>
    </row>
    <row r="2180" spans="1:8" ht="14.45" x14ac:dyDescent="0.3">
      <c r="A2180" s="246" t="s">
        <v>2898</v>
      </c>
      <c r="B2180" s="246">
        <v>1999</v>
      </c>
      <c r="C2180" s="247" t="s">
        <v>2936</v>
      </c>
      <c r="D2180" s="246" t="s">
        <v>4843</v>
      </c>
      <c r="E2180" s="201" t="s">
        <v>1726</v>
      </c>
      <c r="F2180" s="248">
        <f t="shared" si="33"/>
        <v>1999</v>
      </c>
      <c r="G2180" s="248" t="s">
        <v>181</v>
      </c>
      <c r="H2180" s="248" t="s">
        <v>2898</v>
      </c>
    </row>
    <row r="2181" spans="1:8" ht="14.45" x14ac:dyDescent="0.3">
      <c r="A2181" s="246" t="s">
        <v>2898</v>
      </c>
      <c r="B2181" s="246">
        <v>1999</v>
      </c>
      <c r="C2181" s="247" t="s">
        <v>2937</v>
      </c>
      <c r="D2181" s="246" t="s">
        <v>4843</v>
      </c>
      <c r="E2181" s="201" t="s">
        <v>1726</v>
      </c>
      <c r="F2181" s="248">
        <f t="shared" si="33"/>
        <v>1999</v>
      </c>
      <c r="G2181" s="248" t="s">
        <v>181</v>
      </c>
      <c r="H2181" s="248" t="s">
        <v>2898</v>
      </c>
    </row>
    <row r="2182" spans="1:8" ht="14.45" x14ac:dyDescent="0.3">
      <c r="A2182" s="246" t="s">
        <v>2898</v>
      </c>
      <c r="B2182" s="246">
        <v>1999</v>
      </c>
      <c r="C2182" s="247" t="s">
        <v>2938</v>
      </c>
      <c r="D2182" s="246" t="s">
        <v>4843</v>
      </c>
      <c r="E2182" s="201" t="s">
        <v>1726</v>
      </c>
      <c r="F2182" s="248">
        <f t="shared" si="33"/>
        <v>1999</v>
      </c>
      <c r="G2182" s="248" t="s">
        <v>181</v>
      </c>
      <c r="H2182" s="248" t="s">
        <v>2898</v>
      </c>
    </row>
    <row r="2183" spans="1:8" ht="14.45" x14ac:dyDescent="0.3">
      <c r="A2183" s="246" t="s">
        <v>2898</v>
      </c>
      <c r="B2183" s="246">
        <v>2000</v>
      </c>
      <c r="C2183" s="247" t="s">
        <v>2927</v>
      </c>
      <c r="D2183" s="246" t="s">
        <v>4843</v>
      </c>
      <c r="E2183" s="201" t="s">
        <v>1726</v>
      </c>
      <c r="F2183" s="248">
        <f t="shared" si="33"/>
        <v>2000</v>
      </c>
      <c r="G2183" s="248" t="s">
        <v>181</v>
      </c>
      <c r="H2183" s="248" t="s">
        <v>2898</v>
      </c>
    </row>
    <row r="2184" spans="1:8" ht="14.45" x14ac:dyDescent="0.3">
      <c r="A2184" s="246" t="s">
        <v>2898</v>
      </c>
      <c r="B2184" s="246">
        <v>2000</v>
      </c>
      <c r="C2184" s="247" t="s">
        <v>2928</v>
      </c>
      <c r="D2184" s="246" t="s">
        <v>4843</v>
      </c>
      <c r="E2184" s="201" t="s">
        <v>1726</v>
      </c>
      <c r="F2184" s="248">
        <f t="shared" si="33"/>
        <v>2000</v>
      </c>
      <c r="G2184" s="248" t="s">
        <v>181</v>
      </c>
      <c r="H2184" s="248" t="s">
        <v>2898</v>
      </c>
    </row>
    <row r="2185" spans="1:8" ht="14.45" x14ac:dyDescent="0.3">
      <c r="A2185" s="246" t="s">
        <v>2898</v>
      </c>
      <c r="B2185" s="246">
        <v>2000</v>
      </c>
      <c r="C2185" s="247" t="s">
        <v>2929</v>
      </c>
      <c r="D2185" s="246" t="s">
        <v>4843</v>
      </c>
      <c r="E2185" s="201" t="s">
        <v>1726</v>
      </c>
      <c r="F2185" s="248">
        <f t="shared" si="33"/>
        <v>2000</v>
      </c>
      <c r="G2185" s="248" t="s">
        <v>181</v>
      </c>
      <c r="H2185" s="248" t="s">
        <v>2898</v>
      </c>
    </row>
    <row r="2186" spans="1:8" ht="14.45" x14ac:dyDescent="0.3">
      <c r="A2186" s="246" t="s">
        <v>2898</v>
      </c>
      <c r="B2186" s="246">
        <v>2000</v>
      </c>
      <c r="C2186" s="247" t="s">
        <v>2930</v>
      </c>
      <c r="D2186" s="246" t="s">
        <v>4843</v>
      </c>
      <c r="E2186" s="201" t="s">
        <v>1726</v>
      </c>
      <c r="F2186" s="248">
        <f t="shared" si="33"/>
        <v>2000</v>
      </c>
      <c r="G2186" s="248" t="s">
        <v>181</v>
      </c>
      <c r="H2186" s="248" t="s">
        <v>2898</v>
      </c>
    </row>
    <row r="2187" spans="1:8" ht="14.45" x14ac:dyDescent="0.3">
      <c r="A2187" s="246" t="s">
        <v>2898</v>
      </c>
      <c r="B2187" s="246">
        <v>2001</v>
      </c>
      <c r="C2187" s="247" t="s">
        <v>2919</v>
      </c>
      <c r="D2187" s="246" t="s">
        <v>4843</v>
      </c>
      <c r="E2187" s="201" t="s">
        <v>1726</v>
      </c>
      <c r="F2187" s="248">
        <f t="shared" si="33"/>
        <v>2001</v>
      </c>
      <c r="G2187" s="248" t="s">
        <v>181</v>
      </c>
      <c r="H2187" s="248" t="s">
        <v>2898</v>
      </c>
    </row>
    <row r="2188" spans="1:8" ht="14.45" x14ac:dyDescent="0.3">
      <c r="A2188" s="246" t="s">
        <v>2898</v>
      </c>
      <c r="B2188" s="246">
        <v>2001</v>
      </c>
      <c r="C2188" s="247" t="s">
        <v>2920</v>
      </c>
      <c r="D2188" s="246" t="s">
        <v>4843</v>
      </c>
      <c r="E2188" s="201" t="s">
        <v>1726</v>
      </c>
      <c r="F2188" s="248">
        <f t="shared" ref="F2188:F2251" si="34">+B2188</f>
        <v>2001</v>
      </c>
      <c r="G2188" s="248" t="s">
        <v>181</v>
      </c>
      <c r="H2188" s="248" t="s">
        <v>2898</v>
      </c>
    </row>
    <row r="2189" spans="1:8" ht="14.45" x14ac:dyDescent="0.3">
      <c r="A2189" s="246" t="s">
        <v>2898</v>
      </c>
      <c r="B2189" s="246">
        <v>2001</v>
      </c>
      <c r="C2189" s="247" t="s">
        <v>2921</v>
      </c>
      <c r="D2189" s="246" t="s">
        <v>4843</v>
      </c>
      <c r="E2189" s="201" t="s">
        <v>1726</v>
      </c>
      <c r="F2189" s="248">
        <f t="shared" si="34"/>
        <v>2001</v>
      </c>
      <c r="G2189" s="248" t="s">
        <v>181</v>
      </c>
      <c r="H2189" s="248" t="s">
        <v>2898</v>
      </c>
    </row>
    <row r="2190" spans="1:8" ht="14.45" x14ac:dyDescent="0.3">
      <c r="A2190" s="246" t="s">
        <v>2898</v>
      </c>
      <c r="B2190" s="246">
        <v>2001</v>
      </c>
      <c r="C2190" s="247" t="s">
        <v>2922</v>
      </c>
      <c r="D2190" s="246" t="s">
        <v>4843</v>
      </c>
      <c r="E2190" s="201" t="s">
        <v>1726</v>
      </c>
      <c r="F2190" s="248">
        <f t="shared" si="34"/>
        <v>2001</v>
      </c>
      <c r="G2190" s="248" t="s">
        <v>181</v>
      </c>
      <c r="H2190" s="248" t="s">
        <v>2898</v>
      </c>
    </row>
    <row r="2191" spans="1:8" ht="14.45" x14ac:dyDescent="0.3">
      <c r="A2191" s="246" t="s">
        <v>2898</v>
      </c>
      <c r="B2191" s="246">
        <v>2002</v>
      </c>
      <c r="C2191" s="247" t="s">
        <v>2915</v>
      </c>
      <c r="D2191" s="246" t="s">
        <v>4843</v>
      </c>
      <c r="E2191" s="201" t="s">
        <v>1726</v>
      </c>
      <c r="F2191" s="248">
        <f t="shared" si="34"/>
        <v>2002</v>
      </c>
      <c r="G2191" s="248" t="s">
        <v>181</v>
      </c>
      <c r="H2191" s="248" t="s">
        <v>2898</v>
      </c>
    </row>
    <row r="2192" spans="1:8" ht="14.45" x14ac:dyDescent="0.3">
      <c r="A2192" s="246" t="s">
        <v>2898</v>
      </c>
      <c r="B2192" s="246">
        <v>2002</v>
      </c>
      <c r="C2192" s="247" t="s">
        <v>2916</v>
      </c>
      <c r="D2192" s="246" t="s">
        <v>4843</v>
      </c>
      <c r="E2192" s="201" t="s">
        <v>1726</v>
      </c>
      <c r="F2192" s="248">
        <f t="shared" si="34"/>
        <v>2002</v>
      </c>
      <c r="G2192" s="248" t="s">
        <v>181</v>
      </c>
      <c r="H2192" s="248" t="s">
        <v>2898</v>
      </c>
    </row>
    <row r="2193" spans="1:8" ht="14.45" x14ac:dyDescent="0.3">
      <c r="A2193" s="246" t="s">
        <v>2898</v>
      </c>
      <c r="B2193" s="246">
        <v>2002</v>
      </c>
      <c r="C2193" s="247" t="s">
        <v>2917</v>
      </c>
      <c r="D2193" s="246" t="s">
        <v>4843</v>
      </c>
      <c r="E2193" s="201" t="s">
        <v>1726</v>
      </c>
      <c r="F2193" s="248">
        <f t="shared" si="34"/>
        <v>2002</v>
      </c>
      <c r="G2193" s="248" t="s">
        <v>181</v>
      </c>
      <c r="H2193" s="248" t="s">
        <v>2898</v>
      </c>
    </row>
    <row r="2194" spans="1:8" ht="14.45" x14ac:dyDescent="0.3">
      <c r="A2194" s="246" t="s">
        <v>2898</v>
      </c>
      <c r="B2194" s="246">
        <v>2002</v>
      </c>
      <c r="C2194" s="247" t="s">
        <v>2918</v>
      </c>
      <c r="D2194" s="246" t="s">
        <v>4843</v>
      </c>
      <c r="E2194" s="201" t="s">
        <v>1726</v>
      </c>
      <c r="F2194" s="248">
        <f t="shared" si="34"/>
        <v>2002</v>
      </c>
      <c r="G2194" s="248" t="s">
        <v>181</v>
      </c>
      <c r="H2194" s="248" t="s">
        <v>2898</v>
      </c>
    </row>
    <row r="2195" spans="1:8" ht="14.45" x14ac:dyDescent="0.3">
      <c r="A2195" s="246" t="s">
        <v>2898</v>
      </c>
      <c r="B2195" s="246">
        <v>2003</v>
      </c>
      <c r="C2195" s="247" t="s">
        <v>2908</v>
      </c>
      <c r="D2195" s="246" t="s">
        <v>4843</v>
      </c>
      <c r="E2195" s="201" t="s">
        <v>1726</v>
      </c>
      <c r="F2195" s="248">
        <f t="shared" si="34"/>
        <v>2003</v>
      </c>
      <c r="G2195" s="248" t="s">
        <v>181</v>
      </c>
      <c r="H2195" s="248" t="s">
        <v>2898</v>
      </c>
    </row>
    <row r="2196" spans="1:8" ht="14.45" x14ac:dyDescent="0.3">
      <c r="A2196" s="246" t="s">
        <v>2898</v>
      </c>
      <c r="B2196" s="246">
        <v>2003</v>
      </c>
      <c r="C2196" s="247" t="s">
        <v>2909</v>
      </c>
      <c r="D2196" s="246" t="s">
        <v>4843</v>
      </c>
      <c r="E2196" s="201" t="s">
        <v>1726</v>
      </c>
      <c r="F2196" s="248">
        <f t="shared" si="34"/>
        <v>2003</v>
      </c>
      <c r="G2196" s="248" t="s">
        <v>181</v>
      </c>
      <c r="H2196" s="248" t="s">
        <v>2898</v>
      </c>
    </row>
    <row r="2197" spans="1:8" ht="14.45" x14ac:dyDescent="0.3">
      <c r="A2197" s="246" t="s">
        <v>2898</v>
      </c>
      <c r="B2197" s="246">
        <v>2003</v>
      </c>
      <c r="C2197" s="247" t="s">
        <v>2910</v>
      </c>
      <c r="D2197" s="246" t="s">
        <v>4843</v>
      </c>
      <c r="E2197" s="201" t="s">
        <v>1726</v>
      </c>
      <c r="F2197" s="248">
        <f t="shared" si="34"/>
        <v>2003</v>
      </c>
      <c r="G2197" s="248" t="s">
        <v>181</v>
      </c>
      <c r="H2197" s="248" t="s">
        <v>2898</v>
      </c>
    </row>
    <row r="2198" spans="1:8" ht="14.45" x14ac:dyDescent="0.3">
      <c r="A2198" s="246" t="s">
        <v>2898</v>
      </c>
      <c r="B2198" s="246">
        <v>2004</v>
      </c>
      <c r="C2198" s="247" t="s">
        <v>2904</v>
      </c>
      <c r="D2198" s="246" t="s">
        <v>4843</v>
      </c>
      <c r="E2198" s="201" t="s">
        <v>1726</v>
      </c>
      <c r="F2198" s="248">
        <f t="shared" si="34"/>
        <v>2004</v>
      </c>
      <c r="G2198" s="248" t="s">
        <v>181</v>
      </c>
      <c r="H2198" s="248" t="s">
        <v>2898</v>
      </c>
    </row>
    <row r="2199" spans="1:8" ht="14.45" x14ac:dyDescent="0.3">
      <c r="A2199" s="246" t="s">
        <v>2898</v>
      </c>
      <c r="B2199" s="246">
        <v>2004</v>
      </c>
      <c r="C2199" s="247" t="s">
        <v>2905</v>
      </c>
      <c r="D2199" s="246" t="s">
        <v>4843</v>
      </c>
      <c r="E2199" s="201" t="s">
        <v>1726</v>
      </c>
      <c r="F2199" s="248">
        <f t="shared" si="34"/>
        <v>2004</v>
      </c>
      <c r="G2199" s="248" t="s">
        <v>181</v>
      </c>
      <c r="H2199" s="248" t="s">
        <v>2898</v>
      </c>
    </row>
    <row r="2200" spans="1:8" ht="14.45" x14ac:dyDescent="0.3">
      <c r="A2200" s="246" t="s">
        <v>2898</v>
      </c>
      <c r="B2200" s="246">
        <v>2004</v>
      </c>
      <c r="C2200" s="247" t="s">
        <v>2906</v>
      </c>
      <c r="D2200" s="246" t="s">
        <v>4843</v>
      </c>
      <c r="E2200" s="201" t="s">
        <v>1726</v>
      </c>
      <c r="F2200" s="248">
        <f t="shared" si="34"/>
        <v>2004</v>
      </c>
      <c r="G2200" s="248" t="s">
        <v>181</v>
      </c>
      <c r="H2200" s="248" t="s">
        <v>2898</v>
      </c>
    </row>
    <row r="2201" spans="1:8" ht="14.45" x14ac:dyDescent="0.3">
      <c r="A2201" s="246" t="s">
        <v>2898</v>
      </c>
      <c r="B2201" s="246">
        <v>2004</v>
      </c>
      <c r="C2201" s="247" t="s">
        <v>2907</v>
      </c>
      <c r="D2201" s="246" t="s">
        <v>4843</v>
      </c>
      <c r="E2201" s="201" t="s">
        <v>1726</v>
      </c>
      <c r="F2201" s="248">
        <f t="shared" si="34"/>
        <v>2004</v>
      </c>
      <c r="G2201" s="248" t="s">
        <v>181</v>
      </c>
      <c r="H2201" s="248" t="s">
        <v>2898</v>
      </c>
    </row>
    <row r="2202" spans="1:8" ht="14.45" x14ac:dyDescent="0.3">
      <c r="A2202" s="246" t="s">
        <v>2898</v>
      </c>
      <c r="B2202" s="246">
        <v>2005</v>
      </c>
      <c r="C2202" s="247" t="s">
        <v>2899</v>
      </c>
      <c r="D2202" s="246" t="s">
        <v>4843</v>
      </c>
      <c r="E2202" s="201" t="s">
        <v>1726</v>
      </c>
      <c r="F2202" s="248">
        <f t="shared" si="34"/>
        <v>2005</v>
      </c>
      <c r="G2202" s="248" t="s">
        <v>181</v>
      </c>
      <c r="H2202" s="248" t="s">
        <v>2898</v>
      </c>
    </row>
    <row r="2203" spans="1:8" ht="14.45" x14ac:dyDescent="0.3">
      <c r="A2203" s="246" t="s">
        <v>2898</v>
      </c>
      <c r="B2203" s="246">
        <v>2005</v>
      </c>
      <c r="C2203" s="247" t="s">
        <v>2900</v>
      </c>
      <c r="D2203" s="246" t="s">
        <v>4843</v>
      </c>
      <c r="E2203" s="201" t="s">
        <v>1726</v>
      </c>
      <c r="F2203" s="248">
        <f t="shared" si="34"/>
        <v>2005</v>
      </c>
      <c r="G2203" s="248" t="s">
        <v>181</v>
      </c>
      <c r="H2203" s="248" t="s">
        <v>2898</v>
      </c>
    </row>
    <row r="2204" spans="1:8" ht="14.45" x14ac:dyDescent="0.3">
      <c r="A2204" s="246" t="s">
        <v>2898</v>
      </c>
      <c r="B2204" s="246">
        <v>2005</v>
      </c>
      <c r="C2204" s="247" t="s">
        <v>2901</v>
      </c>
      <c r="D2204" s="246" t="s">
        <v>4843</v>
      </c>
      <c r="E2204" s="201" t="s">
        <v>1726</v>
      </c>
      <c r="F2204" s="248">
        <f t="shared" si="34"/>
        <v>2005</v>
      </c>
      <c r="G2204" s="248" t="s">
        <v>181</v>
      </c>
      <c r="H2204" s="248" t="s">
        <v>2898</v>
      </c>
    </row>
    <row r="2205" spans="1:8" ht="14.45" x14ac:dyDescent="0.3">
      <c r="A2205" s="246" t="s">
        <v>2898</v>
      </c>
      <c r="B2205" s="246">
        <v>2005</v>
      </c>
      <c r="C2205" s="247" t="s">
        <v>2902</v>
      </c>
      <c r="D2205" s="246" t="s">
        <v>4843</v>
      </c>
      <c r="E2205" s="201" t="s">
        <v>1726</v>
      </c>
      <c r="F2205" s="248">
        <f t="shared" si="34"/>
        <v>2005</v>
      </c>
      <c r="G2205" s="248" t="s">
        <v>181</v>
      </c>
      <c r="H2205" s="248" t="s">
        <v>2898</v>
      </c>
    </row>
    <row r="2206" spans="1:8" ht="14.45" x14ac:dyDescent="0.3">
      <c r="A2206" s="246" t="s">
        <v>2898</v>
      </c>
      <c r="B2206" s="246">
        <v>2005</v>
      </c>
      <c r="C2206" s="247" t="s">
        <v>2903</v>
      </c>
      <c r="D2206" s="246" t="s">
        <v>4843</v>
      </c>
      <c r="E2206" s="201" t="s">
        <v>1726</v>
      </c>
      <c r="F2206" s="248">
        <f t="shared" si="34"/>
        <v>2005</v>
      </c>
      <c r="G2206" s="248" t="s">
        <v>181</v>
      </c>
      <c r="H2206" s="248" t="s">
        <v>2898</v>
      </c>
    </row>
    <row r="2207" spans="1:8" ht="14.45" x14ac:dyDescent="0.3">
      <c r="A2207" s="246" t="s">
        <v>2898</v>
      </c>
      <c r="B2207" s="246">
        <v>2006</v>
      </c>
      <c r="C2207" s="247" t="s">
        <v>3114</v>
      </c>
      <c r="D2207" s="246" t="s">
        <v>4843</v>
      </c>
      <c r="E2207" s="201" t="s">
        <v>1726</v>
      </c>
      <c r="F2207" s="248">
        <f t="shared" si="34"/>
        <v>2006</v>
      </c>
      <c r="G2207" s="248" t="s">
        <v>181</v>
      </c>
      <c r="H2207" s="248" t="s">
        <v>2898</v>
      </c>
    </row>
    <row r="2208" spans="1:8" ht="14.45" x14ac:dyDescent="0.3">
      <c r="A2208" s="246" t="s">
        <v>2898</v>
      </c>
      <c r="B2208" s="246">
        <v>2006</v>
      </c>
      <c r="C2208" s="247" t="s">
        <v>3115</v>
      </c>
      <c r="D2208" s="246" t="s">
        <v>4843</v>
      </c>
      <c r="E2208" s="201" t="s">
        <v>1726</v>
      </c>
      <c r="F2208" s="248">
        <f t="shared" si="34"/>
        <v>2006</v>
      </c>
      <c r="G2208" s="248" t="s">
        <v>181</v>
      </c>
      <c r="H2208" s="248" t="s">
        <v>2898</v>
      </c>
    </row>
    <row r="2209" spans="1:8" ht="14.45" x14ac:dyDescent="0.3">
      <c r="A2209" s="246" t="s">
        <v>2898</v>
      </c>
      <c r="B2209" s="246">
        <v>2006</v>
      </c>
      <c r="C2209" s="247" t="s">
        <v>3116</v>
      </c>
      <c r="D2209" s="246" t="s">
        <v>4843</v>
      </c>
      <c r="E2209" s="201" t="s">
        <v>1726</v>
      </c>
      <c r="F2209" s="248">
        <f t="shared" si="34"/>
        <v>2006</v>
      </c>
      <c r="G2209" s="248" t="s">
        <v>181</v>
      </c>
      <c r="H2209" s="248" t="s">
        <v>2898</v>
      </c>
    </row>
    <row r="2210" spans="1:8" ht="14.45" x14ac:dyDescent="0.3">
      <c r="A2210" s="246" t="s">
        <v>2898</v>
      </c>
      <c r="B2210" s="246">
        <v>2006</v>
      </c>
      <c r="C2210" s="247" t="s">
        <v>3117</v>
      </c>
      <c r="D2210" s="246" t="s">
        <v>4843</v>
      </c>
      <c r="E2210" s="201" t="s">
        <v>1726</v>
      </c>
      <c r="F2210" s="248">
        <f t="shared" si="34"/>
        <v>2006</v>
      </c>
      <c r="G2210" s="248" t="s">
        <v>181</v>
      </c>
      <c r="H2210" s="248" t="s">
        <v>2898</v>
      </c>
    </row>
    <row r="2211" spans="1:8" ht="14.45" x14ac:dyDescent="0.3">
      <c r="A2211" s="246" t="s">
        <v>2898</v>
      </c>
      <c r="B2211" s="246">
        <v>2006</v>
      </c>
      <c r="C2211" s="247" t="s">
        <v>3118</v>
      </c>
      <c r="D2211" s="246" t="s">
        <v>4843</v>
      </c>
      <c r="E2211" s="201" t="s">
        <v>1726</v>
      </c>
      <c r="F2211" s="248">
        <f t="shared" si="34"/>
        <v>2006</v>
      </c>
      <c r="G2211" s="248" t="s">
        <v>181</v>
      </c>
      <c r="H2211" s="248" t="s">
        <v>2898</v>
      </c>
    </row>
    <row r="2212" spans="1:8" ht="14.45" x14ac:dyDescent="0.3">
      <c r="A2212" s="246" t="s">
        <v>2898</v>
      </c>
      <c r="B2212" s="246">
        <v>2006</v>
      </c>
      <c r="C2212" s="247" t="s">
        <v>3119</v>
      </c>
      <c r="D2212" s="246" t="s">
        <v>4843</v>
      </c>
      <c r="E2212" s="201" t="s">
        <v>1726</v>
      </c>
      <c r="F2212" s="248">
        <f t="shared" si="34"/>
        <v>2006</v>
      </c>
      <c r="G2212" s="248" t="s">
        <v>181</v>
      </c>
      <c r="H2212" s="248" t="s">
        <v>2898</v>
      </c>
    </row>
    <row r="2213" spans="1:8" ht="14.45" x14ac:dyDescent="0.3">
      <c r="A2213" s="246" t="s">
        <v>2898</v>
      </c>
      <c r="B2213" s="246">
        <v>2007</v>
      </c>
      <c r="C2213" s="247" t="s">
        <v>3177</v>
      </c>
      <c r="D2213" s="246" t="s">
        <v>4843</v>
      </c>
      <c r="E2213" s="201" t="s">
        <v>1726</v>
      </c>
      <c r="F2213" s="248">
        <f t="shared" si="34"/>
        <v>2007</v>
      </c>
      <c r="G2213" s="248" t="s">
        <v>181</v>
      </c>
      <c r="H2213" s="248" t="s">
        <v>2898</v>
      </c>
    </row>
    <row r="2214" spans="1:8" ht="14.45" x14ac:dyDescent="0.3">
      <c r="A2214" s="246" t="s">
        <v>2898</v>
      </c>
      <c r="B2214" s="246">
        <v>2007</v>
      </c>
      <c r="C2214" s="247" t="s">
        <v>3178</v>
      </c>
      <c r="D2214" s="246" t="s">
        <v>4843</v>
      </c>
      <c r="E2214" s="201" t="s">
        <v>1726</v>
      </c>
      <c r="F2214" s="248">
        <f t="shared" si="34"/>
        <v>2007</v>
      </c>
      <c r="G2214" s="248" t="s">
        <v>181</v>
      </c>
      <c r="H2214" s="248" t="s">
        <v>2898</v>
      </c>
    </row>
    <row r="2215" spans="1:8" ht="14.45" x14ac:dyDescent="0.3">
      <c r="A2215" s="246" t="s">
        <v>2898</v>
      </c>
      <c r="B2215" s="246">
        <v>2007</v>
      </c>
      <c r="C2215" s="247" t="s">
        <v>3179</v>
      </c>
      <c r="D2215" s="246" t="s">
        <v>4843</v>
      </c>
      <c r="E2215" s="201" t="s">
        <v>1726</v>
      </c>
      <c r="F2215" s="248">
        <f t="shared" si="34"/>
        <v>2007</v>
      </c>
      <c r="G2215" s="248" t="s">
        <v>181</v>
      </c>
      <c r="H2215" s="248" t="s">
        <v>2898</v>
      </c>
    </row>
    <row r="2216" spans="1:8" ht="14.45" x14ac:dyDescent="0.3">
      <c r="A2216" s="246" t="s">
        <v>2898</v>
      </c>
      <c r="B2216" s="246">
        <v>2007</v>
      </c>
      <c r="C2216" s="247" t="s">
        <v>3180</v>
      </c>
      <c r="D2216" s="246" t="s">
        <v>4843</v>
      </c>
      <c r="E2216" s="201" t="s">
        <v>1726</v>
      </c>
      <c r="F2216" s="248">
        <f t="shared" si="34"/>
        <v>2007</v>
      </c>
      <c r="G2216" s="248" t="s">
        <v>181</v>
      </c>
      <c r="H2216" s="248" t="s">
        <v>2898</v>
      </c>
    </row>
    <row r="2217" spans="1:8" ht="14.45" x14ac:dyDescent="0.3">
      <c r="A2217" s="246" t="s">
        <v>2898</v>
      </c>
      <c r="B2217" s="246">
        <v>2007</v>
      </c>
      <c r="C2217" s="247" t="s">
        <v>3181</v>
      </c>
      <c r="D2217" s="246" t="s">
        <v>4843</v>
      </c>
      <c r="E2217" s="201" t="s">
        <v>1726</v>
      </c>
      <c r="F2217" s="248">
        <f t="shared" si="34"/>
        <v>2007</v>
      </c>
      <c r="G2217" s="248" t="s">
        <v>181</v>
      </c>
      <c r="H2217" s="248" t="s">
        <v>2898</v>
      </c>
    </row>
    <row r="2218" spans="1:8" ht="14.45" x14ac:dyDescent="0.3">
      <c r="A2218" s="246" t="s">
        <v>2898</v>
      </c>
      <c r="B2218" s="246">
        <v>2007</v>
      </c>
      <c r="C2218" s="247" t="s">
        <v>3182</v>
      </c>
      <c r="D2218" s="246" t="s">
        <v>4843</v>
      </c>
      <c r="E2218" s="201" t="s">
        <v>1726</v>
      </c>
      <c r="F2218" s="248">
        <f t="shared" si="34"/>
        <v>2007</v>
      </c>
      <c r="G2218" s="248" t="s">
        <v>181</v>
      </c>
      <c r="H2218" s="248" t="s">
        <v>2898</v>
      </c>
    </row>
    <row r="2219" spans="1:8" ht="14.45" x14ac:dyDescent="0.3">
      <c r="A2219" s="246" t="s">
        <v>2898</v>
      </c>
      <c r="B2219" s="246">
        <v>2007</v>
      </c>
      <c r="C2219" s="247" t="s">
        <v>3183</v>
      </c>
      <c r="D2219" s="246" t="s">
        <v>4843</v>
      </c>
      <c r="E2219" s="201" t="s">
        <v>1726</v>
      </c>
      <c r="F2219" s="248">
        <f t="shared" si="34"/>
        <v>2007</v>
      </c>
      <c r="G2219" s="248" t="s">
        <v>181</v>
      </c>
      <c r="H2219" s="248" t="s">
        <v>2898</v>
      </c>
    </row>
    <row r="2220" spans="1:8" ht="14.45" x14ac:dyDescent="0.3">
      <c r="A2220" s="246" t="s">
        <v>2898</v>
      </c>
      <c r="B2220" s="246">
        <v>2007</v>
      </c>
      <c r="C2220" s="247" t="s">
        <v>3184</v>
      </c>
      <c r="D2220" s="246" t="s">
        <v>4843</v>
      </c>
      <c r="E2220" s="201" t="s">
        <v>1726</v>
      </c>
      <c r="F2220" s="248">
        <f t="shared" si="34"/>
        <v>2007</v>
      </c>
      <c r="G2220" s="248" t="s">
        <v>181</v>
      </c>
      <c r="H2220" s="248" t="s">
        <v>2898</v>
      </c>
    </row>
    <row r="2221" spans="1:8" ht="14.45" x14ac:dyDescent="0.3">
      <c r="A2221" s="246" t="s">
        <v>2898</v>
      </c>
      <c r="B2221" s="246">
        <v>2007</v>
      </c>
      <c r="C2221" s="247" t="s">
        <v>3185</v>
      </c>
      <c r="D2221" s="246" t="s">
        <v>4843</v>
      </c>
      <c r="E2221" s="201" t="s">
        <v>1726</v>
      </c>
      <c r="F2221" s="248">
        <f t="shared" si="34"/>
        <v>2007</v>
      </c>
      <c r="G2221" s="248" t="s">
        <v>181</v>
      </c>
      <c r="H2221" s="248" t="s">
        <v>2898</v>
      </c>
    </row>
    <row r="2222" spans="1:8" ht="14.45" x14ac:dyDescent="0.3">
      <c r="A2222" s="246" t="s">
        <v>2898</v>
      </c>
      <c r="B2222" s="246">
        <v>2007</v>
      </c>
      <c r="C2222" s="247" t="s">
        <v>3186</v>
      </c>
      <c r="D2222" s="246" t="s">
        <v>4843</v>
      </c>
      <c r="E2222" s="201" t="s">
        <v>1726</v>
      </c>
      <c r="F2222" s="248">
        <f t="shared" si="34"/>
        <v>2007</v>
      </c>
      <c r="G2222" s="248" t="s">
        <v>181</v>
      </c>
      <c r="H2222" s="248" t="s">
        <v>2898</v>
      </c>
    </row>
    <row r="2223" spans="1:8" ht="14.45" x14ac:dyDescent="0.3">
      <c r="A2223" s="246" t="s">
        <v>2898</v>
      </c>
      <c r="B2223" s="246">
        <v>2007</v>
      </c>
      <c r="C2223" s="247" t="s">
        <v>3187</v>
      </c>
      <c r="D2223" s="246" t="s">
        <v>4843</v>
      </c>
      <c r="E2223" s="201" t="s">
        <v>1726</v>
      </c>
      <c r="F2223" s="248">
        <f t="shared" si="34"/>
        <v>2007</v>
      </c>
      <c r="G2223" s="248" t="s">
        <v>181</v>
      </c>
      <c r="H2223" s="248" t="s">
        <v>2898</v>
      </c>
    </row>
    <row r="2224" spans="1:8" ht="14.45" x14ac:dyDescent="0.3">
      <c r="A2224" s="246" t="s">
        <v>2898</v>
      </c>
      <c r="B2224" s="246">
        <v>2008</v>
      </c>
      <c r="C2224" s="247" t="s">
        <v>462</v>
      </c>
      <c r="D2224" s="246" t="s">
        <v>4843</v>
      </c>
      <c r="E2224" s="201" t="s">
        <v>1726</v>
      </c>
      <c r="F2224" s="248">
        <f t="shared" si="34"/>
        <v>2008</v>
      </c>
      <c r="G2224" s="248" t="s">
        <v>181</v>
      </c>
      <c r="H2224" s="248" t="s">
        <v>2898</v>
      </c>
    </row>
    <row r="2225" spans="1:8" ht="14.45" x14ac:dyDescent="0.3">
      <c r="A2225" s="246" t="s">
        <v>2898</v>
      </c>
      <c r="B2225" s="246">
        <v>2008</v>
      </c>
      <c r="C2225" s="247" t="s">
        <v>463</v>
      </c>
      <c r="D2225" s="246" t="s">
        <v>4843</v>
      </c>
      <c r="E2225" s="201" t="s">
        <v>1726</v>
      </c>
      <c r="F2225" s="248">
        <f t="shared" si="34"/>
        <v>2008</v>
      </c>
      <c r="G2225" s="248" t="s">
        <v>181</v>
      </c>
      <c r="H2225" s="248" t="s">
        <v>2898</v>
      </c>
    </row>
    <row r="2226" spans="1:8" ht="14.45" x14ac:dyDescent="0.3">
      <c r="A2226" s="246" t="s">
        <v>2898</v>
      </c>
      <c r="B2226" s="246">
        <v>2008</v>
      </c>
      <c r="C2226" s="247" t="s">
        <v>464</v>
      </c>
      <c r="D2226" s="246" t="s">
        <v>4843</v>
      </c>
      <c r="E2226" s="201" t="s">
        <v>1726</v>
      </c>
      <c r="F2226" s="248">
        <f t="shared" si="34"/>
        <v>2008</v>
      </c>
      <c r="G2226" s="248" t="s">
        <v>181</v>
      </c>
      <c r="H2226" s="248" t="s">
        <v>2898</v>
      </c>
    </row>
    <row r="2227" spans="1:8" ht="14.45" x14ac:dyDescent="0.3">
      <c r="A2227" s="246" t="s">
        <v>2898</v>
      </c>
      <c r="B2227" s="246">
        <v>2008</v>
      </c>
      <c r="C2227" s="247" t="s">
        <v>465</v>
      </c>
      <c r="D2227" s="246" t="s">
        <v>4843</v>
      </c>
      <c r="E2227" s="201" t="s">
        <v>1726</v>
      </c>
      <c r="F2227" s="248">
        <f t="shared" si="34"/>
        <v>2008</v>
      </c>
      <c r="G2227" s="248" t="s">
        <v>181</v>
      </c>
      <c r="H2227" s="248" t="s">
        <v>2898</v>
      </c>
    </row>
    <row r="2228" spans="1:8" ht="14.45" x14ac:dyDescent="0.3">
      <c r="A2228" s="246" t="s">
        <v>2898</v>
      </c>
      <c r="B2228" s="246">
        <v>2008</v>
      </c>
      <c r="C2228" s="247" t="s">
        <v>466</v>
      </c>
      <c r="D2228" s="246" t="s">
        <v>4843</v>
      </c>
      <c r="E2228" s="201" t="s">
        <v>1726</v>
      </c>
      <c r="F2228" s="248">
        <f t="shared" si="34"/>
        <v>2008</v>
      </c>
      <c r="G2228" s="248" t="s">
        <v>181</v>
      </c>
      <c r="H2228" s="248" t="s">
        <v>2898</v>
      </c>
    </row>
    <row r="2229" spans="1:8" ht="14.45" x14ac:dyDescent="0.3">
      <c r="A2229" s="246" t="s">
        <v>2898</v>
      </c>
      <c r="B2229" s="246">
        <v>2008</v>
      </c>
      <c r="C2229" s="247" t="s">
        <v>467</v>
      </c>
      <c r="D2229" s="246" t="s">
        <v>4843</v>
      </c>
      <c r="E2229" s="201" t="s">
        <v>1726</v>
      </c>
      <c r="F2229" s="248">
        <f t="shared" si="34"/>
        <v>2008</v>
      </c>
      <c r="G2229" s="248" t="s">
        <v>181</v>
      </c>
      <c r="H2229" s="248" t="s">
        <v>2898</v>
      </c>
    </row>
    <row r="2230" spans="1:8" ht="14.45" x14ac:dyDescent="0.3">
      <c r="A2230" s="246" t="s">
        <v>2898</v>
      </c>
      <c r="B2230" s="246">
        <v>2008</v>
      </c>
      <c r="C2230" s="247" t="s">
        <v>468</v>
      </c>
      <c r="D2230" s="246" t="s">
        <v>4843</v>
      </c>
      <c r="E2230" s="201" t="s">
        <v>1726</v>
      </c>
      <c r="F2230" s="248">
        <f t="shared" si="34"/>
        <v>2008</v>
      </c>
      <c r="G2230" s="248" t="s">
        <v>181</v>
      </c>
      <c r="H2230" s="248" t="s">
        <v>2898</v>
      </c>
    </row>
    <row r="2231" spans="1:8" ht="14.45" x14ac:dyDescent="0.3">
      <c r="A2231" s="246" t="s">
        <v>2898</v>
      </c>
      <c r="B2231" s="246">
        <v>2008</v>
      </c>
      <c r="C2231" s="247" t="s">
        <v>469</v>
      </c>
      <c r="D2231" s="246" t="s">
        <v>4843</v>
      </c>
      <c r="E2231" s="201" t="s">
        <v>1726</v>
      </c>
      <c r="F2231" s="248">
        <f t="shared" si="34"/>
        <v>2008</v>
      </c>
      <c r="G2231" s="248" t="s">
        <v>181</v>
      </c>
      <c r="H2231" s="248" t="s">
        <v>2898</v>
      </c>
    </row>
    <row r="2232" spans="1:8" ht="14.45" x14ac:dyDescent="0.3">
      <c r="A2232" s="246" t="s">
        <v>2898</v>
      </c>
      <c r="B2232" s="246">
        <v>2009</v>
      </c>
      <c r="C2232" s="247" t="s">
        <v>647</v>
      </c>
      <c r="D2232" s="246" t="s">
        <v>4843</v>
      </c>
      <c r="E2232" s="201" t="s">
        <v>1726</v>
      </c>
      <c r="F2232" s="248">
        <f t="shared" si="34"/>
        <v>2009</v>
      </c>
      <c r="G2232" s="248" t="s">
        <v>181</v>
      </c>
      <c r="H2232" s="248" t="s">
        <v>2898</v>
      </c>
    </row>
    <row r="2233" spans="1:8" ht="14.45" x14ac:dyDescent="0.3">
      <c r="A2233" s="246" t="s">
        <v>2898</v>
      </c>
      <c r="B2233" s="246">
        <v>2009</v>
      </c>
      <c r="C2233" s="247" t="s">
        <v>657</v>
      </c>
      <c r="D2233" s="246" t="s">
        <v>4843</v>
      </c>
      <c r="E2233" s="201" t="s">
        <v>1726</v>
      </c>
      <c r="F2233" s="248">
        <f t="shared" si="34"/>
        <v>2009</v>
      </c>
      <c r="G2233" s="248" t="s">
        <v>181</v>
      </c>
      <c r="H2233" s="248" t="s">
        <v>2898</v>
      </c>
    </row>
    <row r="2234" spans="1:8" ht="14.45" x14ac:dyDescent="0.3">
      <c r="A2234" s="246" t="s">
        <v>2898</v>
      </c>
      <c r="B2234" s="246">
        <v>2009</v>
      </c>
      <c r="C2234" s="247" t="s">
        <v>651</v>
      </c>
      <c r="D2234" s="246" t="s">
        <v>4843</v>
      </c>
      <c r="E2234" s="201" t="s">
        <v>1726</v>
      </c>
      <c r="F2234" s="248">
        <f t="shared" si="34"/>
        <v>2009</v>
      </c>
      <c r="G2234" s="248" t="s">
        <v>181</v>
      </c>
      <c r="H2234" s="248" t="s">
        <v>2898</v>
      </c>
    </row>
    <row r="2235" spans="1:8" ht="14.45" x14ac:dyDescent="0.3">
      <c r="A2235" s="246" t="s">
        <v>2898</v>
      </c>
      <c r="B2235" s="246">
        <v>2009</v>
      </c>
      <c r="C2235" s="247" t="s">
        <v>652</v>
      </c>
      <c r="D2235" s="246" t="s">
        <v>4843</v>
      </c>
      <c r="E2235" s="201" t="s">
        <v>1726</v>
      </c>
      <c r="F2235" s="248">
        <f t="shared" si="34"/>
        <v>2009</v>
      </c>
      <c r="G2235" s="248" t="s">
        <v>181</v>
      </c>
      <c r="H2235" s="248" t="s">
        <v>2898</v>
      </c>
    </row>
    <row r="2236" spans="1:8" ht="14.45" x14ac:dyDescent="0.3">
      <c r="A2236" s="246" t="s">
        <v>2898</v>
      </c>
      <c r="B2236" s="246">
        <v>2009</v>
      </c>
      <c r="C2236" s="247" t="s">
        <v>656</v>
      </c>
      <c r="D2236" s="246" t="s">
        <v>4843</v>
      </c>
      <c r="E2236" s="201" t="s">
        <v>1726</v>
      </c>
      <c r="F2236" s="248">
        <f t="shared" si="34"/>
        <v>2009</v>
      </c>
      <c r="G2236" s="248" t="s">
        <v>181</v>
      </c>
      <c r="H2236" s="248" t="s">
        <v>2898</v>
      </c>
    </row>
    <row r="2237" spans="1:8" ht="14.45" x14ac:dyDescent="0.3">
      <c r="A2237" s="246" t="s">
        <v>2898</v>
      </c>
      <c r="B2237" s="246">
        <v>2009</v>
      </c>
      <c r="C2237" s="247" t="s">
        <v>653</v>
      </c>
      <c r="D2237" s="246" t="s">
        <v>4843</v>
      </c>
      <c r="E2237" s="201" t="s">
        <v>1726</v>
      </c>
      <c r="F2237" s="248">
        <f t="shared" si="34"/>
        <v>2009</v>
      </c>
      <c r="G2237" s="248" t="s">
        <v>181</v>
      </c>
      <c r="H2237" s="248" t="s">
        <v>2898</v>
      </c>
    </row>
    <row r="2238" spans="1:8" ht="14.45" x14ac:dyDescent="0.3">
      <c r="A2238" s="246" t="s">
        <v>2898</v>
      </c>
      <c r="B2238" s="246">
        <v>2009</v>
      </c>
      <c r="C2238" s="247" t="s">
        <v>650</v>
      </c>
      <c r="D2238" s="246" t="s">
        <v>4843</v>
      </c>
      <c r="E2238" s="201" t="s">
        <v>1726</v>
      </c>
      <c r="F2238" s="248">
        <f t="shared" si="34"/>
        <v>2009</v>
      </c>
      <c r="G2238" s="248" t="s">
        <v>181</v>
      </c>
      <c r="H2238" s="248" t="s">
        <v>2898</v>
      </c>
    </row>
    <row r="2239" spans="1:8" ht="14.45" x14ac:dyDescent="0.3">
      <c r="A2239" s="246" t="s">
        <v>2898</v>
      </c>
      <c r="B2239" s="246">
        <v>2009</v>
      </c>
      <c r="C2239" s="247" t="s">
        <v>655</v>
      </c>
      <c r="D2239" s="246" t="s">
        <v>4843</v>
      </c>
      <c r="E2239" s="201" t="s">
        <v>1726</v>
      </c>
      <c r="F2239" s="248">
        <f t="shared" si="34"/>
        <v>2009</v>
      </c>
      <c r="G2239" s="248" t="s">
        <v>181</v>
      </c>
      <c r="H2239" s="248" t="s">
        <v>2898</v>
      </c>
    </row>
    <row r="2240" spans="1:8" ht="14.45" x14ac:dyDescent="0.3">
      <c r="A2240" s="246" t="s">
        <v>2898</v>
      </c>
      <c r="B2240" s="246">
        <v>2010</v>
      </c>
      <c r="C2240" s="247" t="s">
        <v>1329</v>
      </c>
      <c r="D2240" s="246" t="s">
        <v>4843</v>
      </c>
      <c r="E2240" s="201" t="s">
        <v>1726</v>
      </c>
      <c r="F2240" s="248">
        <f t="shared" si="34"/>
        <v>2010</v>
      </c>
      <c r="G2240" s="248" t="s">
        <v>181</v>
      </c>
      <c r="H2240" s="248" t="s">
        <v>2898</v>
      </c>
    </row>
    <row r="2241" spans="1:8" ht="14.45" x14ac:dyDescent="0.3">
      <c r="A2241" s="246" t="s">
        <v>2898</v>
      </c>
      <c r="B2241" s="246">
        <v>2010</v>
      </c>
      <c r="C2241" s="247" t="s">
        <v>1311</v>
      </c>
      <c r="D2241" s="246" t="s">
        <v>4843</v>
      </c>
      <c r="E2241" s="201" t="s">
        <v>1726</v>
      </c>
      <c r="F2241" s="248">
        <f t="shared" si="34"/>
        <v>2010</v>
      </c>
      <c r="G2241" s="248" t="s">
        <v>181</v>
      </c>
      <c r="H2241" s="248" t="s">
        <v>2898</v>
      </c>
    </row>
    <row r="2242" spans="1:8" ht="14.45" x14ac:dyDescent="0.3">
      <c r="A2242" s="246" t="s">
        <v>2898</v>
      </c>
      <c r="B2242" s="246">
        <v>2010</v>
      </c>
      <c r="C2242" s="247" t="s">
        <v>1331</v>
      </c>
      <c r="D2242" s="246" t="s">
        <v>4843</v>
      </c>
      <c r="E2242" s="201" t="s">
        <v>1726</v>
      </c>
      <c r="F2242" s="248">
        <f t="shared" si="34"/>
        <v>2010</v>
      </c>
      <c r="G2242" s="248" t="s">
        <v>181</v>
      </c>
      <c r="H2242" s="248" t="s">
        <v>2898</v>
      </c>
    </row>
    <row r="2243" spans="1:8" ht="14.45" x14ac:dyDescent="0.3">
      <c r="A2243" s="246" t="s">
        <v>2898</v>
      </c>
      <c r="B2243" s="246">
        <v>2010</v>
      </c>
      <c r="C2243" s="247" t="s">
        <v>1319</v>
      </c>
      <c r="D2243" s="246" t="s">
        <v>4843</v>
      </c>
      <c r="E2243" s="201" t="s">
        <v>1726</v>
      </c>
      <c r="F2243" s="248">
        <f t="shared" si="34"/>
        <v>2010</v>
      </c>
      <c r="G2243" s="248" t="s">
        <v>181</v>
      </c>
      <c r="H2243" s="248" t="s">
        <v>2898</v>
      </c>
    </row>
    <row r="2244" spans="1:8" ht="14.45" x14ac:dyDescent="0.3">
      <c r="A2244" s="246" t="s">
        <v>2898</v>
      </c>
      <c r="B2244" s="246">
        <v>2010</v>
      </c>
      <c r="C2244" s="247" t="s">
        <v>1321</v>
      </c>
      <c r="D2244" s="246" t="s">
        <v>4843</v>
      </c>
      <c r="E2244" s="201" t="s">
        <v>1726</v>
      </c>
      <c r="F2244" s="248">
        <f t="shared" si="34"/>
        <v>2010</v>
      </c>
      <c r="G2244" s="248" t="s">
        <v>181</v>
      </c>
      <c r="H2244" s="248" t="s">
        <v>2898</v>
      </c>
    </row>
    <row r="2245" spans="1:8" ht="14.45" x14ac:dyDescent="0.3">
      <c r="A2245" s="246" t="s">
        <v>2898</v>
      </c>
      <c r="B2245" s="246">
        <v>2010</v>
      </c>
      <c r="C2245" s="247" t="s">
        <v>1323</v>
      </c>
      <c r="D2245" s="246" t="s">
        <v>4843</v>
      </c>
      <c r="E2245" s="201" t="s">
        <v>1726</v>
      </c>
      <c r="F2245" s="248">
        <f t="shared" si="34"/>
        <v>2010</v>
      </c>
      <c r="G2245" s="248" t="s">
        <v>181</v>
      </c>
      <c r="H2245" s="248" t="s">
        <v>2898</v>
      </c>
    </row>
    <row r="2246" spans="1:8" ht="14.45" x14ac:dyDescent="0.3">
      <c r="A2246" s="246" t="s">
        <v>2898</v>
      </c>
      <c r="B2246" s="246">
        <v>2010</v>
      </c>
      <c r="C2246" s="247" t="s">
        <v>1325</v>
      </c>
      <c r="D2246" s="246" t="s">
        <v>4843</v>
      </c>
      <c r="E2246" s="201" t="s">
        <v>1726</v>
      </c>
      <c r="F2246" s="248">
        <f t="shared" si="34"/>
        <v>2010</v>
      </c>
      <c r="G2246" s="248" t="s">
        <v>181</v>
      </c>
      <c r="H2246" s="248" t="s">
        <v>2898</v>
      </c>
    </row>
    <row r="2247" spans="1:8" ht="14.45" x14ac:dyDescent="0.3">
      <c r="A2247" s="246" t="s">
        <v>2898</v>
      </c>
      <c r="B2247" s="246">
        <v>2010</v>
      </c>
      <c r="C2247" s="247" t="s">
        <v>1313</v>
      </c>
      <c r="D2247" s="246" t="s">
        <v>4843</v>
      </c>
      <c r="E2247" s="201" t="s">
        <v>1726</v>
      </c>
      <c r="F2247" s="248">
        <f t="shared" si="34"/>
        <v>2010</v>
      </c>
      <c r="G2247" s="248" t="s">
        <v>181</v>
      </c>
      <c r="H2247" s="248" t="s">
        <v>2898</v>
      </c>
    </row>
    <row r="2248" spans="1:8" ht="14.45" x14ac:dyDescent="0.3">
      <c r="A2248" s="246" t="s">
        <v>2898</v>
      </c>
      <c r="B2248" s="246">
        <v>2010</v>
      </c>
      <c r="C2248" s="247" t="s">
        <v>1327</v>
      </c>
      <c r="D2248" s="246" t="s">
        <v>4843</v>
      </c>
      <c r="E2248" s="201" t="s">
        <v>1726</v>
      </c>
      <c r="F2248" s="248">
        <f t="shared" si="34"/>
        <v>2010</v>
      </c>
      <c r="G2248" s="248" t="s">
        <v>181</v>
      </c>
      <c r="H2248" s="248" t="s">
        <v>2898</v>
      </c>
    </row>
    <row r="2249" spans="1:8" ht="14.45" x14ac:dyDescent="0.3">
      <c r="A2249" s="246" t="s">
        <v>2898</v>
      </c>
      <c r="B2249" s="246">
        <v>2010</v>
      </c>
      <c r="C2249" s="247" t="s">
        <v>1333</v>
      </c>
      <c r="D2249" s="246" t="s">
        <v>4843</v>
      </c>
      <c r="E2249" s="201" t="s">
        <v>1726</v>
      </c>
      <c r="F2249" s="248">
        <f t="shared" si="34"/>
        <v>2010</v>
      </c>
      <c r="G2249" s="248" t="s">
        <v>181</v>
      </c>
      <c r="H2249" s="248" t="s">
        <v>2898</v>
      </c>
    </row>
    <row r="2250" spans="1:8" ht="14.45" x14ac:dyDescent="0.3">
      <c r="A2250" s="246" t="s">
        <v>2898</v>
      </c>
      <c r="B2250" s="246">
        <v>2010</v>
      </c>
      <c r="C2250" s="247" t="s">
        <v>1304</v>
      </c>
      <c r="D2250" s="246" t="s">
        <v>4843</v>
      </c>
      <c r="E2250" s="201" t="s">
        <v>1726</v>
      </c>
      <c r="F2250" s="248">
        <f t="shared" si="34"/>
        <v>2010</v>
      </c>
      <c r="G2250" s="248" t="s">
        <v>181</v>
      </c>
      <c r="H2250" s="248" t="s">
        <v>2898</v>
      </c>
    </row>
    <row r="2251" spans="1:8" ht="14.45" x14ac:dyDescent="0.3">
      <c r="A2251" s="246" t="s">
        <v>2898</v>
      </c>
      <c r="B2251" s="246">
        <v>2011</v>
      </c>
      <c r="C2251" s="247" t="s">
        <v>4763</v>
      </c>
      <c r="D2251" s="246" t="s">
        <v>4843</v>
      </c>
      <c r="E2251" s="201" t="s">
        <v>1726</v>
      </c>
      <c r="F2251" s="248">
        <f t="shared" si="34"/>
        <v>2011</v>
      </c>
      <c r="G2251" s="248" t="s">
        <v>181</v>
      </c>
      <c r="H2251" s="248" t="s">
        <v>2898</v>
      </c>
    </row>
    <row r="2252" spans="1:8" ht="14.45" x14ac:dyDescent="0.3">
      <c r="A2252" s="246" t="s">
        <v>2898</v>
      </c>
      <c r="B2252" s="246">
        <v>2011</v>
      </c>
      <c r="C2252" s="247" t="s">
        <v>4759</v>
      </c>
      <c r="D2252" s="246" t="s">
        <v>4843</v>
      </c>
      <c r="E2252" s="201" t="s">
        <v>1726</v>
      </c>
      <c r="F2252" s="248">
        <f t="shared" ref="F2252:F2315" si="35">+B2252</f>
        <v>2011</v>
      </c>
      <c r="G2252" s="248" t="s">
        <v>181</v>
      </c>
      <c r="H2252" s="248" t="s">
        <v>2898</v>
      </c>
    </row>
    <row r="2253" spans="1:8" ht="14.45" x14ac:dyDescent="0.3">
      <c r="A2253" s="246" t="s">
        <v>2898</v>
      </c>
      <c r="B2253" s="246">
        <v>2011</v>
      </c>
      <c r="C2253" s="247" t="s">
        <v>4762</v>
      </c>
      <c r="D2253" s="246" t="s">
        <v>4843</v>
      </c>
      <c r="E2253" s="201" t="s">
        <v>1726</v>
      </c>
      <c r="F2253" s="248">
        <f t="shared" si="35"/>
        <v>2011</v>
      </c>
      <c r="G2253" s="248" t="s">
        <v>181</v>
      </c>
      <c r="H2253" s="248" t="s">
        <v>2898</v>
      </c>
    </row>
    <row r="2254" spans="1:8" ht="14.45" x14ac:dyDescent="0.3">
      <c r="A2254" s="246" t="s">
        <v>2898</v>
      </c>
      <c r="B2254" s="246">
        <v>2011</v>
      </c>
      <c r="C2254" s="247" t="s">
        <v>4760</v>
      </c>
      <c r="D2254" s="246" t="s">
        <v>4843</v>
      </c>
      <c r="E2254" s="201" t="s">
        <v>1726</v>
      </c>
      <c r="F2254" s="248">
        <f t="shared" si="35"/>
        <v>2011</v>
      </c>
      <c r="G2254" s="248" t="s">
        <v>181</v>
      </c>
      <c r="H2254" s="248" t="s">
        <v>2898</v>
      </c>
    </row>
    <row r="2255" spans="1:8" ht="14.45" x14ac:dyDescent="0.3">
      <c r="A2255" s="246" t="s">
        <v>2898</v>
      </c>
      <c r="B2255" s="246">
        <v>2011</v>
      </c>
      <c r="C2255" s="247" t="s">
        <v>4758</v>
      </c>
      <c r="D2255" s="246" t="s">
        <v>4843</v>
      </c>
      <c r="E2255" s="201" t="s">
        <v>1726</v>
      </c>
      <c r="F2255" s="248">
        <f t="shared" si="35"/>
        <v>2011</v>
      </c>
      <c r="G2255" s="248" t="s">
        <v>181</v>
      </c>
      <c r="H2255" s="248" t="s">
        <v>2898</v>
      </c>
    </row>
    <row r="2256" spans="1:8" ht="14.45" x14ac:dyDescent="0.3">
      <c r="A2256" s="246" t="s">
        <v>2898</v>
      </c>
      <c r="B2256" s="246">
        <v>2011</v>
      </c>
      <c r="C2256" s="247" t="s">
        <v>4757</v>
      </c>
      <c r="D2256" s="246" t="s">
        <v>4843</v>
      </c>
      <c r="E2256" s="201" t="s">
        <v>1726</v>
      </c>
      <c r="F2256" s="248">
        <f t="shared" si="35"/>
        <v>2011</v>
      </c>
      <c r="G2256" s="248" t="s">
        <v>181</v>
      </c>
      <c r="H2256" s="248" t="s">
        <v>2898</v>
      </c>
    </row>
    <row r="2257" spans="1:8" ht="14.45" x14ac:dyDescent="0.3">
      <c r="A2257" s="246" t="s">
        <v>2898</v>
      </c>
      <c r="B2257" s="246">
        <v>2011</v>
      </c>
      <c r="C2257" s="247" t="s">
        <v>4765</v>
      </c>
      <c r="D2257" s="246" t="s">
        <v>4843</v>
      </c>
      <c r="E2257" s="201" t="s">
        <v>1726</v>
      </c>
      <c r="F2257" s="248">
        <f t="shared" si="35"/>
        <v>2011</v>
      </c>
      <c r="G2257" s="248" t="s">
        <v>181</v>
      </c>
      <c r="H2257" s="248" t="s">
        <v>2898</v>
      </c>
    </row>
    <row r="2258" spans="1:8" ht="14.45" x14ac:dyDescent="0.3">
      <c r="A2258" s="246" t="s">
        <v>2898</v>
      </c>
      <c r="B2258" s="246">
        <v>2011</v>
      </c>
      <c r="C2258" s="247" t="s">
        <v>4764</v>
      </c>
      <c r="D2258" s="246" t="s">
        <v>4843</v>
      </c>
      <c r="E2258" s="201" t="s">
        <v>1726</v>
      </c>
      <c r="F2258" s="248">
        <f t="shared" si="35"/>
        <v>2011</v>
      </c>
      <c r="G2258" s="248" t="s">
        <v>181</v>
      </c>
      <c r="H2258" s="248" t="s">
        <v>2898</v>
      </c>
    </row>
    <row r="2259" spans="1:8" ht="14.45" x14ac:dyDescent="0.3">
      <c r="A2259" s="246" t="s">
        <v>2898</v>
      </c>
      <c r="B2259" s="246">
        <v>2011</v>
      </c>
      <c r="C2259" s="247" t="s">
        <v>4756</v>
      </c>
      <c r="D2259" s="246" t="s">
        <v>4843</v>
      </c>
      <c r="E2259" s="201" t="s">
        <v>1726</v>
      </c>
      <c r="F2259" s="248">
        <f t="shared" si="35"/>
        <v>2011</v>
      </c>
      <c r="G2259" s="248" t="s">
        <v>181</v>
      </c>
      <c r="H2259" s="248" t="s">
        <v>2898</v>
      </c>
    </row>
    <row r="2260" spans="1:8" ht="14.45" x14ac:dyDescent="0.3">
      <c r="A2260" s="246" t="s">
        <v>2898</v>
      </c>
      <c r="B2260" s="246">
        <v>2011</v>
      </c>
      <c r="C2260" s="247" t="s">
        <v>4755</v>
      </c>
      <c r="D2260" s="246" t="s">
        <v>4843</v>
      </c>
      <c r="E2260" s="201" t="s">
        <v>1726</v>
      </c>
      <c r="F2260" s="248">
        <f t="shared" si="35"/>
        <v>2011</v>
      </c>
      <c r="G2260" s="248" t="s">
        <v>181</v>
      </c>
      <c r="H2260" s="248" t="s">
        <v>2898</v>
      </c>
    </row>
    <row r="2261" spans="1:8" ht="14.45" x14ac:dyDescent="0.3">
      <c r="A2261" s="246" t="s">
        <v>2898</v>
      </c>
      <c r="B2261" s="246">
        <v>2011</v>
      </c>
      <c r="C2261" s="247" t="s">
        <v>4761</v>
      </c>
      <c r="D2261" s="246" t="s">
        <v>4843</v>
      </c>
      <c r="E2261" s="201" t="s">
        <v>1726</v>
      </c>
      <c r="F2261" s="248">
        <f t="shared" si="35"/>
        <v>2011</v>
      </c>
      <c r="G2261" s="248" t="s">
        <v>181</v>
      </c>
      <c r="H2261" s="248" t="s">
        <v>2898</v>
      </c>
    </row>
    <row r="2262" spans="1:8" ht="14.45" x14ac:dyDescent="0.3">
      <c r="A2262" s="246" t="s">
        <v>2898</v>
      </c>
      <c r="B2262" s="246">
        <v>2012</v>
      </c>
      <c r="C2262" s="247" t="s">
        <v>4839</v>
      </c>
      <c r="D2262" s="246" t="s">
        <v>4843</v>
      </c>
      <c r="E2262" s="201" t="s">
        <v>1726</v>
      </c>
      <c r="F2262" s="248">
        <f t="shared" si="35"/>
        <v>2012</v>
      </c>
      <c r="G2262" s="248" t="s">
        <v>181</v>
      </c>
      <c r="H2262" s="248" t="s">
        <v>2898</v>
      </c>
    </row>
    <row r="2263" spans="1:8" ht="14.45" x14ac:dyDescent="0.3">
      <c r="A2263" s="246" t="s">
        <v>2898</v>
      </c>
      <c r="B2263" s="246">
        <v>2012</v>
      </c>
      <c r="C2263" s="247" t="s">
        <v>4833</v>
      </c>
      <c r="D2263" s="246" t="s">
        <v>4843</v>
      </c>
      <c r="E2263" s="201" t="s">
        <v>1726</v>
      </c>
      <c r="F2263" s="248">
        <f t="shared" si="35"/>
        <v>2012</v>
      </c>
      <c r="G2263" s="248" t="s">
        <v>181</v>
      </c>
      <c r="H2263" s="248" t="s">
        <v>2898</v>
      </c>
    </row>
    <row r="2264" spans="1:8" ht="14.45" x14ac:dyDescent="0.3">
      <c r="A2264" s="246" t="s">
        <v>2898</v>
      </c>
      <c r="B2264" s="246">
        <v>2012</v>
      </c>
      <c r="C2264" s="247" t="s">
        <v>4838</v>
      </c>
      <c r="D2264" s="246" t="s">
        <v>4843</v>
      </c>
      <c r="E2264" s="201" t="s">
        <v>1726</v>
      </c>
      <c r="F2264" s="248">
        <f t="shared" si="35"/>
        <v>2012</v>
      </c>
      <c r="G2264" s="248" t="s">
        <v>181</v>
      </c>
      <c r="H2264" s="248" t="s">
        <v>2898</v>
      </c>
    </row>
    <row r="2265" spans="1:8" ht="14.45" x14ac:dyDescent="0.3">
      <c r="A2265" s="246" t="s">
        <v>2898</v>
      </c>
      <c r="B2265" s="246">
        <v>2012</v>
      </c>
      <c r="C2265" s="247" t="s">
        <v>4834</v>
      </c>
      <c r="D2265" s="246" t="s">
        <v>4843</v>
      </c>
      <c r="E2265" s="201" t="s">
        <v>1726</v>
      </c>
      <c r="F2265" s="248">
        <f t="shared" si="35"/>
        <v>2012</v>
      </c>
      <c r="G2265" s="248" t="s">
        <v>181</v>
      </c>
      <c r="H2265" s="248" t="s">
        <v>2898</v>
      </c>
    </row>
    <row r="2266" spans="1:8" ht="14.45" x14ac:dyDescent="0.3">
      <c r="A2266" s="246" t="s">
        <v>2898</v>
      </c>
      <c r="B2266" s="246">
        <v>2012</v>
      </c>
      <c r="C2266" s="247" t="s">
        <v>4837</v>
      </c>
      <c r="D2266" s="246" t="s">
        <v>4843</v>
      </c>
      <c r="E2266" s="201" t="s">
        <v>1726</v>
      </c>
      <c r="F2266" s="248">
        <f t="shared" si="35"/>
        <v>2012</v>
      </c>
      <c r="G2266" s="248" t="s">
        <v>181</v>
      </c>
      <c r="H2266" s="248" t="s">
        <v>2898</v>
      </c>
    </row>
    <row r="2267" spans="1:8" ht="14.45" x14ac:dyDescent="0.3">
      <c r="A2267" s="246" t="s">
        <v>2898</v>
      </c>
      <c r="B2267" s="246">
        <v>2012</v>
      </c>
      <c r="C2267" s="247" t="s">
        <v>4836</v>
      </c>
      <c r="D2267" s="246" t="s">
        <v>4843</v>
      </c>
      <c r="E2267" s="201" t="s">
        <v>1726</v>
      </c>
      <c r="F2267" s="248">
        <f t="shared" si="35"/>
        <v>2012</v>
      </c>
      <c r="G2267" s="248" t="s">
        <v>181</v>
      </c>
      <c r="H2267" s="248" t="s">
        <v>2898</v>
      </c>
    </row>
    <row r="2268" spans="1:8" ht="14.45" x14ac:dyDescent="0.3">
      <c r="A2268" s="246" t="s">
        <v>2898</v>
      </c>
      <c r="B2268" s="246">
        <v>2012</v>
      </c>
      <c r="C2268" s="247" t="s">
        <v>4835</v>
      </c>
      <c r="D2268" s="246" t="s">
        <v>4843</v>
      </c>
      <c r="E2268" s="201" t="s">
        <v>1726</v>
      </c>
      <c r="F2268" s="248">
        <f t="shared" si="35"/>
        <v>2012</v>
      </c>
      <c r="G2268" s="248" t="s">
        <v>181</v>
      </c>
      <c r="H2268" s="248" t="s">
        <v>2898</v>
      </c>
    </row>
    <row r="2269" spans="1:8" ht="14.45" x14ac:dyDescent="0.3">
      <c r="A2269" s="246" t="s">
        <v>2898</v>
      </c>
      <c r="B2269" s="246">
        <v>2012</v>
      </c>
      <c r="C2269" s="247" t="s">
        <v>4840</v>
      </c>
      <c r="D2269" s="246" t="s">
        <v>4843</v>
      </c>
      <c r="E2269" s="201" t="s">
        <v>1726</v>
      </c>
      <c r="F2269" s="248">
        <f t="shared" si="35"/>
        <v>2012</v>
      </c>
      <c r="G2269" s="248" t="s">
        <v>181</v>
      </c>
      <c r="H2269" s="248" t="s">
        <v>2898</v>
      </c>
    </row>
    <row r="2270" spans="1:8" ht="14.45" x14ac:dyDescent="0.3">
      <c r="A2270" s="246" t="s">
        <v>2898</v>
      </c>
      <c r="B2270" s="246">
        <v>2012</v>
      </c>
      <c r="C2270" s="254" t="s">
        <v>5086</v>
      </c>
      <c r="D2270" s="246" t="s">
        <v>4843</v>
      </c>
      <c r="E2270" s="201" t="s">
        <v>1726</v>
      </c>
      <c r="F2270" s="248">
        <f t="shared" si="35"/>
        <v>2012</v>
      </c>
      <c r="G2270" s="248" t="s">
        <v>181</v>
      </c>
      <c r="H2270" s="248" t="s">
        <v>2898</v>
      </c>
    </row>
    <row r="2271" spans="1:8" ht="14.45" x14ac:dyDescent="0.3">
      <c r="A2271" s="246" t="s">
        <v>2898</v>
      </c>
      <c r="B2271" s="246">
        <v>2012</v>
      </c>
      <c r="C2271" s="247" t="s">
        <v>4832</v>
      </c>
      <c r="D2271" s="246" t="s">
        <v>4843</v>
      </c>
      <c r="E2271" s="201" t="s">
        <v>1726</v>
      </c>
      <c r="F2271" s="248">
        <f t="shared" si="35"/>
        <v>2012</v>
      </c>
      <c r="G2271" s="248" t="s">
        <v>181</v>
      </c>
      <c r="H2271" s="248" t="s">
        <v>2898</v>
      </c>
    </row>
    <row r="2272" spans="1:8" ht="13.15" x14ac:dyDescent="0.25">
      <c r="A2272" s="127" t="s">
        <v>2898</v>
      </c>
      <c r="B2272" s="127">
        <v>2013</v>
      </c>
      <c r="C2272" s="127" t="s">
        <v>5140</v>
      </c>
      <c r="D2272" s="75">
        <v>5000</v>
      </c>
      <c r="E2272" s="201" t="s">
        <v>1726</v>
      </c>
      <c r="F2272" s="248">
        <f t="shared" si="35"/>
        <v>2013</v>
      </c>
      <c r="G2272" s="248" t="s">
        <v>181</v>
      </c>
      <c r="H2272" s="248" t="s">
        <v>2898</v>
      </c>
    </row>
    <row r="2273" spans="1:8" ht="13.15" x14ac:dyDescent="0.25">
      <c r="A2273" s="127" t="s">
        <v>2898</v>
      </c>
      <c r="B2273" s="127">
        <v>2013</v>
      </c>
      <c r="C2273" s="127" t="s">
        <v>5132</v>
      </c>
      <c r="D2273" s="75">
        <v>5000</v>
      </c>
      <c r="E2273" s="201" t="s">
        <v>1726</v>
      </c>
      <c r="F2273" s="248">
        <f t="shared" si="35"/>
        <v>2013</v>
      </c>
      <c r="G2273" s="248" t="s">
        <v>181</v>
      </c>
      <c r="H2273" s="248" t="s">
        <v>2898</v>
      </c>
    </row>
    <row r="2274" spans="1:8" ht="13.15" x14ac:dyDescent="0.25">
      <c r="A2274" s="127" t="s">
        <v>2898</v>
      </c>
      <c r="B2274" s="127">
        <v>2013</v>
      </c>
      <c r="C2274" s="127" t="s">
        <v>5112</v>
      </c>
      <c r="D2274" s="75">
        <v>5000</v>
      </c>
      <c r="E2274" s="201" t="s">
        <v>1726</v>
      </c>
      <c r="F2274" s="248">
        <f t="shared" si="35"/>
        <v>2013</v>
      </c>
      <c r="G2274" s="248" t="s">
        <v>181</v>
      </c>
      <c r="H2274" s="248" t="s">
        <v>2898</v>
      </c>
    </row>
    <row r="2275" spans="1:8" ht="13.15" x14ac:dyDescent="0.25">
      <c r="A2275" s="127" t="s">
        <v>2898</v>
      </c>
      <c r="B2275" s="127">
        <v>2013</v>
      </c>
      <c r="C2275" s="127" t="s">
        <v>5113</v>
      </c>
      <c r="D2275" s="75">
        <v>5000</v>
      </c>
      <c r="E2275" s="201" t="s">
        <v>1726</v>
      </c>
      <c r="F2275" s="248">
        <f t="shared" si="35"/>
        <v>2013</v>
      </c>
      <c r="G2275" s="248" t="s">
        <v>181</v>
      </c>
      <c r="H2275" s="248" t="s">
        <v>2898</v>
      </c>
    </row>
    <row r="2276" spans="1:8" ht="13.15" x14ac:dyDescent="0.25">
      <c r="A2276" s="127" t="s">
        <v>2898</v>
      </c>
      <c r="B2276" s="127">
        <v>2013</v>
      </c>
      <c r="C2276" s="127" t="s">
        <v>5114</v>
      </c>
      <c r="D2276" s="75">
        <v>5000</v>
      </c>
      <c r="E2276" s="201" t="s">
        <v>1726</v>
      </c>
      <c r="F2276" s="248">
        <f t="shared" si="35"/>
        <v>2013</v>
      </c>
      <c r="G2276" s="248" t="s">
        <v>181</v>
      </c>
      <c r="H2276" s="248" t="s">
        <v>2898</v>
      </c>
    </row>
    <row r="2277" spans="1:8" ht="13.15" x14ac:dyDescent="0.25">
      <c r="A2277" s="127" t="s">
        <v>2898</v>
      </c>
      <c r="B2277" s="127">
        <v>2013</v>
      </c>
      <c r="C2277" s="127" t="s">
        <v>5115</v>
      </c>
      <c r="D2277" s="75">
        <v>5000</v>
      </c>
      <c r="E2277" s="201" t="s">
        <v>1726</v>
      </c>
      <c r="F2277" s="248">
        <f t="shared" si="35"/>
        <v>2013</v>
      </c>
      <c r="G2277" s="248" t="s">
        <v>181</v>
      </c>
      <c r="H2277" s="248" t="s">
        <v>2898</v>
      </c>
    </row>
    <row r="2278" spans="1:8" ht="13.15" x14ac:dyDescent="0.25">
      <c r="A2278" s="127" t="s">
        <v>2898</v>
      </c>
      <c r="B2278" s="127">
        <v>2013</v>
      </c>
      <c r="C2278" s="127" t="s">
        <v>5119</v>
      </c>
      <c r="D2278" s="75">
        <v>5000</v>
      </c>
      <c r="E2278" s="201" t="s">
        <v>1726</v>
      </c>
      <c r="F2278" s="248">
        <f t="shared" si="35"/>
        <v>2013</v>
      </c>
      <c r="G2278" s="248" t="s">
        <v>181</v>
      </c>
      <c r="H2278" s="248" t="s">
        <v>2898</v>
      </c>
    </row>
    <row r="2279" spans="1:8" ht="13.15" x14ac:dyDescent="0.25">
      <c r="A2279" s="127" t="s">
        <v>2898</v>
      </c>
      <c r="B2279" s="127">
        <v>2013</v>
      </c>
      <c r="C2279" s="127" t="s">
        <v>5120</v>
      </c>
      <c r="D2279" s="75">
        <v>5000</v>
      </c>
      <c r="E2279" s="201" t="s">
        <v>1726</v>
      </c>
      <c r="F2279" s="248">
        <f t="shared" si="35"/>
        <v>2013</v>
      </c>
      <c r="G2279" s="248" t="s">
        <v>181</v>
      </c>
      <c r="H2279" s="248" t="s">
        <v>2898</v>
      </c>
    </row>
    <row r="2280" spans="1:8" ht="13.15" x14ac:dyDescent="0.25">
      <c r="A2280" s="127" t="s">
        <v>2898</v>
      </c>
      <c r="B2280" s="127">
        <v>2013</v>
      </c>
      <c r="C2280" s="127" t="s">
        <v>5144</v>
      </c>
      <c r="D2280" s="75">
        <v>5000</v>
      </c>
      <c r="E2280" s="201" t="s">
        <v>1726</v>
      </c>
      <c r="F2280" s="248">
        <f t="shared" si="35"/>
        <v>2013</v>
      </c>
      <c r="G2280" s="248" t="s">
        <v>181</v>
      </c>
      <c r="H2280" s="248" t="s">
        <v>2898</v>
      </c>
    </row>
    <row r="2281" spans="1:8" ht="13.15" x14ac:dyDescent="0.25">
      <c r="A2281" s="127" t="s">
        <v>2898</v>
      </c>
      <c r="B2281" s="127">
        <v>2013</v>
      </c>
      <c r="C2281" s="127" t="s">
        <v>5123</v>
      </c>
      <c r="D2281" s="75">
        <v>5000</v>
      </c>
      <c r="E2281" s="201" t="s">
        <v>1726</v>
      </c>
      <c r="F2281" s="248">
        <f t="shared" si="35"/>
        <v>2013</v>
      </c>
      <c r="G2281" s="248" t="s">
        <v>181</v>
      </c>
      <c r="H2281" s="248" t="s">
        <v>2898</v>
      </c>
    </row>
    <row r="2282" spans="1:8" ht="13.15" x14ac:dyDescent="0.25">
      <c r="A2282" s="127" t="s">
        <v>179</v>
      </c>
      <c r="B2282" s="127">
        <v>2012</v>
      </c>
      <c r="C2282" s="241" t="s">
        <v>5478</v>
      </c>
      <c r="D2282" s="75">
        <v>5000</v>
      </c>
      <c r="E2282" s="201" t="s">
        <v>1726</v>
      </c>
      <c r="F2282" s="248">
        <f t="shared" si="35"/>
        <v>2012</v>
      </c>
      <c r="G2282" s="248" t="s">
        <v>181</v>
      </c>
      <c r="H2282" s="248" t="s">
        <v>179</v>
      </c>
    </row>
    <row r="2283" spans="1:8" ht="13.15" x14ac:dyDescent="0.25">
      <c r="A2283" s="127" t="s">
        <v>1951</v>
      </c>
      <c r="B2283" s="127">
        <v>2015</v>
      </c>
      <c r="C2283" s="75" t="s">
        <v>5239</v>
      </c>
      <c r="D2283" s="75">
        <v>5000</v>
      </c>
      <c r="E2283" s="201" t="s">
        <v>1726</v>
      </c>
      <c r="F2283" s="248">
        <f t="shared" si="35"/>
        <v>2015</v>
      </c>
      <c r="G2283" s="248" t="s">
        <v>181</v>
      </c>
      <c r="H2283" s="248" t="s">
        <v>1951</v>
      </c>
    </row>
    <row r="2284" spans="1:8" ht="13.15" x14ac:dyDescent="0.25">
      <c r="A2284" s="127" t="s">
        <v>1951</v>
      </c>
      <c r="B2284" s="127">
        <v>2015</v>
      </c>
      <c r="C2284" s="75" t="s">
        <v>5240</v>
      </c>
      <c r="D2284" s="75">
        <v>5000</v>
      </c>
      <c r="E2284" s="201" t="s">
        <v>1726</v>
      </c>
      <c r="F2284" s="248">
        <f t="shared" si="35"/>
        <v>2015</v>
      </c>
      <c r="G2284" s="248" t="s">
        <v>181</v>
      </c>
      <c r="H2284" s="248" t="s">
        <v>1951</v>
      </c>
    </row>
    <row r="2285" spans="1:8" ht="13.15" x14ac:dyDescent="0.25">
      <c r="A2285" s="127" t="s">
        <v>1951</v>
      </c>
      <c r="B2285" s="127">
        <v>2014</v>
      </c>
      <c r="C2285" s="75" t="s">
        <v>5094</v>
      </c>
      <c r="D2285" s="75">
        <v>5000</v>
      </c>
      <c r="E2285" s="201" t="s">
        <v>1726</v>
      </c>
      <c r="F2285" s="248">
        <f t="shared" si="35"/>
        <v>2014</v>
      </c>
      <c r="G2285" s="248" t="s">
        <v>181</v>
      </c>
      <c r="H2285" s="248" t="s">
        <v>1951</v>
      </c>
    </row>
    <row r="2286" spans="1:8" ht="13.15" x14ac:dyDescent="0.25">
      <c r="A2286" s="127" t="s">
        <v>1951</v>
      </c>
      <c r="B2286" s="127">
        <v>2014</v>
      </c>
      <c r="C2286" s="75" t="s">
        <v>5095</v>
      </c>
      <c r="D2286" s="75">
        <v>5000</v>
      </c>
      <c r="E2286" s="201" t="s">
        <v>1726</v>
      </c>
      <c r="F2286" s="248">
        <f t="shared" si="35"/>
        <v>2014</v>
      </c>
      <c r="G2286" s="248" t="s">
        <v>181</v>
      </c>
      <c r="H2286" s="248" t="s">
        <v>1951</v>
      </c>
    </row>
    <row r="2287" spans="1:8" ht="13.15" x14ac:dyDescent="0.25">
      <c r="A2287" s="127" t="s">
        <v>1951</v>
      </c>
      <c r="B2287" s="127">
        <v>2014</v>
      </c>
      <c r="C2287" s="75" t="s">
        <v>5096</v>
      </c>
      <c r="D2287" s="75">
        <v>5000</v>
      </c>
      <c r="E2287" s="201" t="s">
        <v>1726</v>
      </c>
      <c r="F2287" s="248">
        <f t="shared" si="35"/>
        <v>2014</v>
      </c>
      <c r="G2287" s="248" t="s">
        <v>181</v>
      </c>
      <c r="H2287" s="248" t="s">
        <v>1951</v>
      </c>
    </row>
    <row r="2288" spans="1:8" ht="13.15" x14ac:dyDescent="0.25">
      <c r="A2288" s="127" t="s">
        <v>1951</v>
      </c>
      <c r="B2288" s="127">
        <v>2014</v>
      </c>
      <c r="C2288" s="75" t="s">
        <v>5097</v>
      </c>
      <c r="D2288" s="75">
        <v>5000</v>
      </c>
      <c r="E2288" s="201" t="s">
        <v>1726</v>
      </c>
      <c r="F2288" s="248">
        <f t="shared" si="35"/>
        <v>2014</v>
      </c>
      <c r="G2288" s="248" t="s">
        <v>181</v>
      </c>
      <c r="H2288" s="248" t="s">
        <v>1951</v>
      </c>
    </row>
    <row r="2289" spans="1:8" ht="13.15" x14ac:dyDescent="0.25">
      <c r="A2289" s="127" t="s">
        <v>1951</v>
      </c>
      <c r="B2289" s="127">
        <v>2015</v>
      </c>
      <c r="C2289" s="75" t="s">
        <v>5244</v>
      </c>
      <c r="D2289" s="75">
        <v>5000</v>
      </c>
      <c r="E2289" s="201" t="s">
        <v>1726</v>
      </c>
      <c r="F2289" s="248">
        <f t="shared" si="35"/>
        <v>2015</v>
      </c>
      <c r="G2289" s="248" t="s">
        <v>181</v>
      </c>
      <c r="H2289" s="248" t="s">
        <v>1951</v>
      </c>
    </row>
    <row r="2290" spans="1:8" ht="13.15" x14ac:dyDescent="0.25">
      <c r="A2290" s="127" t="s">
        <v>1951</v>
      </c>
      <c r="B2290" s="127">
        <v>2015</v>
      </c>
      <c r="C2290" s="75" t="s">
        <v>5245</v>
      </c>
      <c r="D2290" s="75">
        <v>5000</v>
      </c>
      <c r="E2290" s="201" t="s">
        <v>1726</v>
      </c>
      <c r="F2290" s="248">
        <f t="shared" si="35"/>
        <v>2015</v>
      </c>
      <c r="G2290" s="248" t="s">
        <v>181</v>
      </c>
      <c r="H2290" s="248" t="s">
        <v>1951</v>
      </c>
    </row>
    <row r="2291" spans="1:8" ht="13.15" x14ac:dyDescent="0.25">
      <c r="A2291" s="127" t="s">
        <v>4923</v>
      </c>
      <c r="B2291" s="127">
        <v>2014</v>
      </c>
      <c r="C2291" s="75" t="s">
        <v>5088</v>
      </c>
      <c r="D2291" s="75">
        <v>5000</v>
      </c>
      <c r="E2291" s="201" t="s">
        <v>1726</v>
      </c>
      <c r="F2291" s="248">
        <f t="shared" si="35"/>
        <v>2014</v>
      </c>
      <c r="G2291" s="248" t="s">
        <v>181</v>
      </c>
      <c r="H2291" s="248" t="s">
        <v>4923</v>
      </c>
    </row>
    <row r="2292" spans="1:8" ht="13.15" x14ac:dyDescent="0.25">
      <c r="A2292" s="127" t="s">
        <v>4923</v>
      </c>
      <c r="B2292" s="127">
        <v>2015</v>
      </c>
      <c r="C2292" s="75" t="s">
        <v>5225</v>
      </c>
      <c r="D2292" s="75">
        <v>5000</v>
      </c>
      <c r="E2292" s="201" t="s">
        <v>1726</v>
      </c>
      <c r="F2292" s="248">
        <f t="shared" si="35"/>
        <v>2015</v>
      </c>
      <c r="G2292" s="248" t="s">
        <v>181</v>
      </c>
      <c r="H2292" s="248" t="s">
        <v>4923</v>
      </c>
    </row>
    <row r="2293" spans="1:8" ht="13.15" x14ac:dyDescent="0.25">
      <c r="A2293" s="127" t="s">
        <v>4923</v>
      </c>
      <c r="B2293" s="127">
        <v>2015</v>
      </c>
      <c r="C2293" s="75" t="s">
        <v>5226</v>
      </c>
      <c r="D2293" s="75">
        <v>5000</v>
      </c>
      <c r="E2293" s="201" t="s">
        <v>1726</v>
      </c>
      <c r="F2293" s="248">
        <f t="shared" si="35"/>
        <v>2015</v>
      </c>
      <c r="G2293" s="248" t="s">
        <v>181</v>
      </c>
      <c r="H2293" s="248" t="s">
        <v>4923</v>
      </c>
    </row>
    <row r="2294" spans="1:8" ht="13.15" x14ac:dyDescent="0.25">
      <c r="A2294" s="127" t="s">
        <v>4923</v>
      </c>
      <c r="B2294" s="127">
        <v>2015</v>
      </c>
      <c r="C2294" s="75" t="s">
        <v>5227</v>
      </c>
      <c r="D2294" s="75">
        <v>5000</v>
      </c>
      <c r="E2294" s="201" t="s">
        <v>1726</v>
      </c>
      <c r="F2294" s="248">
        <f t="shared" si="35"/>
        <v>2015</v>
      </c>
      <c r="G2294" s="248" t="s">
        <v>181</v>
      </c>
      <c r="H2294" s="248" t="s">
        <v>4923</v>
      </c>
    </row>
    <row r="2295" spans="1:8" ht="13.15" x14ac:dyDescent="0.25">
      <c r="A2295" s="127" t="s">
        <v>4923</v>
      </c>
      <c r="B2295" s="127">
        <v>2015</v>
      </c>
      <c r="C2295" s="75" t="s">
        <v>5228</v>
      </c>
      <c r="D2295" s="75">
        <v>5000</v>
      </c>
      <c r="E2295" s="201" t="s">
        <v>1726</v>
      </c>
      <c r="F2295" s="248">
        <f t="shared" si="35"/>
        <v>2015</v>
      </c>
      <c r="G2295" s="248" t="s">
        <v>181</v>
      </c>
      <c r="H2295" s="248" t="s">
        <v>4923</v>
      </c>
    </row>
    <row r="2296" spans="1:8" ht="13.15" x14ac:dyDescent="0.25">
      <c r="A2296" s="127" t="s">
        <v>4923</v>
      </c>
      <c r="B2296" s="127">
        <v>2015</v>
      </c>
      <c r="C2296" s="75" t="s">
        <v>5229</v>
      </c>
      <c r="D2296" s="75">
        <v>5000</v>
      </c>
      <c r="E2296" s="201" t="s">
        <v>1726</v>
      </c>
      <c r="F2296" s="248">
        <f t="shared" si="35"/>
        <v>2015</v>
      </c>
      <c r="G2296" s="248" t="s">
        <v>181</v>
      </c>
      <c r="H2296" s="248" t="s">
        <v>4923</v>
      </c>
    </row>
    <row r="2297" spans="1:8" ht="13.15" x14ac:dyDescent="0.25">
      <c r="A2297" s="127" t="s">
        <v>4923</v>
      </c>
      <c r="B2297" s="127">
        <v>2014</v>
      </c>
      <c r="C2297" s="75" t="s">
        <v>5098</v>
      </c>
      <c r="D2297" s="75">
        <v>5000</v>
      </c>
      <c r="E2297" s="201" t="s">
        <v>1726</v>
      </c>
      <c r="F2297" s="248">
        <f t="shared" si="35"/>
        <v>2014</v>
      </c>
      <c r="G2297" s="248" t="s">
        <v>181</v>
      </c>
      <c r="H2297" s="248" t="s">
        <v>4923</v>
      </c>
    </row>
    <row r="2298" spans="1:8" ht="13.15" x14ac:dyDescent="0.25">
      <c r="A2298" s="127" t="s">
        <v>4923</v>
      </c>
      <c r="B2298" s="127">
        <v>2014</v>
      </c>
      <c r="C2298" s="75" t="s">
        <v>5099</v>
      </c>
      <c r="D2298" s="75">
        <v>5000</v>
      </c>
      <c r="E2298" s="201" t="s">
        <v>1726</v>
      </c>
      <c r="F2298" s="248">
        <f t="shared" si="35"/>
        <v>2014</v>
      </c>
      <c r="G2298" s="248" t="s">
        <v>181</v>
      </c>
      <c r="H2298" s="248" t="s">
        <v>4923</v>
      </c>
    </row>
    <row r="2299" spans="1:8" ht="13.15" x14ac:dyDescent="0.25">
      <c r="A2299" s="127" t="s">
        <v>4923</v>
      </c>
      <c r="B2299" s="127">
        <v>2014</v>
      </c>
      <c r="C2299" s="75" t="s">
        <v>5082</v>
      </c>
      <c r="D2299" s="75">
        <v>5000</v>
      </c>
      <c r="E2299" s="201" t="s">
        <v>1726</v>
      </c>
      <c r="F2299" s="248">
        <f t="shared" si="35"/>
        <v>2014</v>
      </c>
      <c r="G2299" s="248" t="s">
        <v>181</v>
      </c>
      <c r="H2299" s="248" t="s">
        <v>4923</v>
      </c>
    </row>
    <row r="2300" spans="1:8" ht="13.15" x14ac:dyDescent="0.25">
      <c r="A2300" s="127" t="s">
        <v>4923</v>
      </c>
      <c r="B2300" s="127">
        <v>2014</v>
      </c>
      <c r="C2300" s="75" t="s">
        <v>5089</v>
      </c>
      <c r="D2300" s="75">
        <v>5000</v>
      </c>
      <c r="E2300" s="201" t="s">
        <v>1726</v>
      </c>
      <c r="F2300" s="248">
        <f t="shared" si="35"/>
        <v>2014</v>
      </c>
      <c r="G2300" s="248" t="s">
        <v>181</v>
      </c>
      <c r="H2300" s="248" t="s">
        <v>4923</v>
      </c>
    </row>
    <row r="2301" spans="1:8" ht="13.15" x14ac:dyDescent="0.25">
      <c r="A2301" s="127" t="s">
        <v>4923</v>
      </c>
      <c r="B2301" s="127">
        <v>2014</v>
      </c>
      <c r="C2301" s="75" t="s">
        <v>5100</v>
      </c>
      <c r="D2301" s="75">
        <v>5000</v>
      </c>
      <c r="E2301" s="201" t="s">
        <v>1726</v>
      </c>
      <c r="F2301" s="248">
        <f t="shared" si="35"/>
        <v>2014</v>
      </c>
      <c r="G2301" s="248" t="s">
        <v>181</v>
      </c>
      <c r="H2301" s="248" t="s">
        <v>4923</v>
      </c>
    </row>
    <row r="2302" spans="1:8" ht="13.15" x14ac:dyDescent="0.25">
      <c r="A2302" s="127" t="s">
        <v>2405</v>
      </c>
      <c r="B2302" s="127">
        <v>2013</v>
      </c>
      <c r="C2302" s="75" t="s">
        <v>5197</v>
      </c>
      <c r="D2302" s="75">
        <v>5000</v>
      </c>
      <c r="E2302" s="201" t="s">
        <v>1726</v>
      </c>
      <c r="F2302" s="248">
        <f t="shared" si="35"/>
        <v>2013</v>
      </c>
      <c r="G2302" s="248" t="s">
        <v>181</v>
      </c>
      <c r="H2302" s="248" t="s">
        <v>2405</v>
      </c>
    </row>
    <row r="2303" spans="1:8" ht="13.15" x14ac:dyDescent="0.25">
      <c r="A2303" s="127" t="s">
        <v>2405</v>
      </c>
      <c r="B2303" s="127">
        <v>2013</v>
      </c>
      <c r="C2303" s="75" t="s">
        <v>5075</v>
      </c>
      <c r="D2303" s="75">
        <v>5000</v>
      </c>
      <c r="E2303" s="201" t="s">
        <v>1726</v>
      </c>
      <c r="F2303" s="248">
        <f t="shared" si="35"/>
        <v>2013</v>
      </c>
      <c r="G2303" s="248" t="s">
        <v>181</v>
      </c>
      <c r="H2303" s="248" t="s">
        <v>2405</v>
      </c>
    </row>
    <row r="2304" spans="1:8" ht="13.15" x14ac:dyDescent="0.25">
      <c r="A2304" s="127" t="s">
        <v>2405</v>
      </c>
      <c r="B2304" s="127">
        <v>2013</v>
      </c>
      <c r="C2304" s="75" t="s">
        <v>5199</v>
      </c>
      <c r="D2304" s="75">
        <v>5000</v>
      </c>
      <c r="E2304" s="201" t="s">
        <v>1726</v>
      </c>
      <c r="F2304" s="248">
        <f t="shared" si="35"/>
        <v>2013</v>
      </c>
      <c r="G2304" s="248" t="s">
        <v>181</v>
      </c>
      <c r="H2304" s="248" t="s">
        <v>2405</v>
      </c>
    </row>
    <row r="2305" spans="1:8" ht="13.15" x14ac:dyDescent="0.25">
      <c r="A2305" s="127" t="s">
        <v>2405</v>
      </c>
      <c r="B2305" s="127">
        <v>2013</v>
      </c>
      <c r="C2305" s="75" t="s">
        <v>5212</v>
      </c>
      <c r="D2305" s="75">
        <v>5000</v>
      </c>
      <c r="E2305" s="201" t="s">
        <v>1726</v>
      </c>
      <c r="F2305" s="248">
        <f t="shared" si="35"/>
        <v>2013</v>
      </c>
      <c r="G2305" s="248" t="s">
        <v>181</v>
      </c>
      <c r="H2305" s="248" t="s">
        <v>2405</v>
      </c>
    </row>
    <row r="2306" spans="1:8" ht="13.15" x14ac:dyDescent="0.25">
      <c r="A2306" s="127" t="s">
        <v>2405</v>
      </c>
      <c r="B2306" s="127">
        <v>2013</v>
      </c>
      <c r="C2306" s="75" t="s">
        <v>5213</v>
      </c>
      <c r="D2306" s="75">
        <v>5000</v>
      </c>
      <c r="E2306" s="201" t="s">
        <v>1726</v>
      </c>
      <c r="F2306" s="248">
        <f t="shared" si="35"/>
        <v>2013</v>
      </c>
      <c r="G2306" s="248" t="s">
        <v>181</v>
      </c>
      <c r="H2306" s="248" t="s">
        <v>2405</v>
      </c>
    </row>
    <row r="2307" spans="1:8" ht="13.15" x14ac:dyDescent="0.25">
      <c r="A2307" s="127" t="s">
        <v>2405</v>
      </c>
      <c r="B2307" s="127">
        <v>2014</v>
      </c>
      <c r="C2307" s="75" t="s">
        <v>5236</v>
      </c>
      <c r="D2307" s="75">
        <v>5000</v>
      </c>
      <c r="E2307" s="201" t="s">
        <v>1726</v>
      </c>
      <c r="F2307" s="248">
        <f t="shared" si="35"/>
        <v>2014</v>
      </c>
      <c r="G2307" s="248" t="s">
        <v>181</v>
      </c>
      <c r="H2307" s="248" t="s">
        <v>2405</v>
      </c>
    </row>
    <row r="2308" spans="1:8" ht="13.15" x14ac:dyDescent="0.25">
      <c r="A2308" s="127" t="s">
        <v>2405</v>
      </c>
      <c r="B2308" s="127">
        <v>2014</v>
      </c>
      <c r="C2308" s="75" t="s">
        <v>5246</v>
      </c>
      <c r="D2308" s="75">
        <v>5000</v>
      </c>
      <c r="E2308" s="201" t="s">
        <v>1726</v>
      </c>
      <c r="F2308" s="248">
        <f t="shared" si="35"/>
        <v>2014</v>
      </c>
      <c r="G2308" s="248" t="s">
        <v>181</v>
      </c>
      <c r="H2308" s="248" t="s">
        <v>2405</v>
      </c>
    </row>
    <row r="2309" spans="1:8" ht="13.15" x14ac:dyDescent="0.25">
      <c r="A2309" s="127" t="s">
        <v>2405</v>
      </c>
      <c r="B2309" s="127">
        <v>2014</v>
      </c>
      <c r="C2309" s="75" t="s">
        <v>5247</v>
      </c>
      <c r="D2309" s="75">
        <v>5000</v>
      </c>
      <c r="E2309" s="201" t="s">
        <v>1726</v>
      </c>
      <c r="F2309" s="248">
        <f t="shared" si="35"/>
        <v>2014</v>
      </c>
      <c r="G2309" s="248" t="s">
        <v>181</v>
      </c>
      <c r="H2309" s="248" t="s">
        <v>2405</v>
      </c>
    </row>
    <row r="2310" spans="1:8" ht="13.15" x14ac:dyDescent="0.25">
      <c r="A2310" s="127" t="s">
        <v>2405</v>
      </c>
      <c r="B2310" s="127">
        <v>2014</v>
      </c>
      <c r="C2310" s="75" t="s">
        <v>5248</v>
      </c>
      <c r="D2310" s="75">
        <v>5000</v>
      </c>
      <c r="E2310" s="201" t="s">
        <v>1726</v>
      </c>
      <c r="F2310" s="248">
        <f t="shared" si="35"/>
        <v>2014</v>
      </c>
      <c r="G2310" s="248" t="s">
        <v>181</v>
      </c>
      <c r="H2310" s="248" t="s">
        <v>2405</v>
      </c>
    </row>
    <row r="2311" spans="1:8" ht="13.15" x14ac:dyDescent="0.25">
      <c r="A2311" s="127" t="s">
        <v>2898</v>
      </c>
      <c r="B2311" s="127">
        <v>2015</v>
      </c>
      <c r="C2311" s="75" t="s">
        <v>5164</v>
      </c>
      <c r="D2311" s="75">
        <v>5000</v>
      </c>
      <c r="E2311" s="201" t="s">
        <v>1726</v>
      </c>
      <c r="F2311" s="248">
        <f t="shared" si="35"/>
        <v>2015</v>
      </c>
      <c r="G2311" s="248" t="s">
        <v>181</v>
      </c>
      <c r="H2311" s="248" t="s">
        <v>2898</v>
      </c>
    </row>
    <row r="2312" spans="1:8" ht="13.15" x14ac:dyDescent="0.25">
      <c r="A2312" s="127" t="s">
        <v>2898</v>
      </c>
      <c r="B2312" s="127">
        <v>2014</v>
      </c>
      <c r="C2312" s="75" t="s">
        <v>5200</v>
      </c>
      <c r="D2312" s="75">
        <v>5000</v>
      </c>
      <c r="E2312" s="201" t="s">
        <v>1726</v>
      </c>
      <c r="F2312" s="248">
        <f t="shared" si="35"/>
        <v>2014</v>
      </c>
      <c r="G2312" s="248" t="s">
        <v>181</v>
      </c>
      <c r="H2312" s="248" t="s">
        <v>2898</v>
      </c>
    </row>
    <row r="2313" spans="1:8" ht="13.15" x14ac:dyDescent="0.25">
      <c r="A2313" s="127" t="s">
        <v>2898</v>
      </c>
      <c r="B2313" s="127">
        <v>2014</v>
      </c>
      <c r="C2313" s="75" t="s">
        <v>5203</v>
      </c>
      <c r="D2313" s="75">
        <v>5000</v>
      </c>
      <c r="E2313" s="201" t="s">
        <v>1726</v>
      </c>
      <c r="F2313" s="248">
        <f t="shared" si="35"/>
        <v>2014</v>
      </c>
      <c r="G2313" s="248" t="s">
        <v>181</v>
      </c>
      <c r="H2313" s="248" t="s">
        <v>2898</v>
      </c>
    </row>
    <row r="2314" spans="1:8" ht="13.15" x14ac:dyDescent="0.25">
      <c r="A2314" s="127" t="s">
        <v>2898</v>
      </c>
      <c r="B2314" s="127">
        <v>2014</v>
      </c>
      <c r="C2314" s="75" t="s">
        <v>5204</v>
      </c>
      <c r="D2314" s="75">
        <v>5000</v>
      </c>
      <c r="E2314" s="201" t="s">
        <v>1726</v>
      </c>
      <c r="F2314" s="248">
        <f t="shared" si="35"/>
        <v>2014</v>
      </c>
      <c r="G2314" s="248" t="s">
        <v>181</v>
      </c>
      <c r="H2314" s="248" t="s">
        <v>2898</v>
      </c>
    </row>
    <row r="2315" spans="1:8" ht="13.15" x14ac:dyDescent="0.25">
      <c r="A2315" s="127" t="s">
        <v>2898</v>
      </c>
      <c r="B2315" s="127">
        <v>2014</v>
      </c>
      <c r="C2315" s="75" t="s">
        <v>5205</v>
      </c>
      <c r="D2315" s="75">
        <v>5000</v>
      </c>
      <c r="E2315" s="201" t="s">
        <v>1726</v>
      </c>
      <c r="F2315" s="248">
        <f t="shared" si="35"/>
        <v>2014</v>
      </c>
      <c r="G2315" s="248" t="s">
        <v>181</v>
      </c>
      <c r="H2315" s="248" t="s">
        <v>2898</v>
      </c>
    </row>
    <row r="2316" spans="1:8" ht="13.15" x14ac:dyDescent="0.25">
      <c r="A2316" s="127" t="s">
        <v>2898</v>
      </c>
      <c r="B2316" s="127">
        <v>2014</v>
      </c>
      <c r="C2316" s="75" t="s">
        <v>5206</v>
      </c>
      <c r="D2316" s="75">
        <v>5000</v>
      </c>
      <c r="E2316" s="201" t="s">
        <v>1726</v>
      </c>
      <c r="F2316" s="248">
        <f t="shared" ref="F2316:F2376" si="36">+B2316</f>
        <v>2014</v>
      </c>
      <c r="G2316" s="248" t="s">
        <v>181</v>
      </c>
      <c r="H2316" s="248" t="s">
        <v>2898</v>
      </c>
    </row>
    <row r="2317" spans="1:8" ht="13.15" x14ac:dyDescent="0.25">
      <c r="A2317" s="127" t="s">
        <v>2898</v>
      </c>
      <c r="B2317" s="127">
        <v>2014</v>
      </c>
      <c r="C2317" s="75" t="s">
        <v>5207</v>
      </c>
      <c r="D2317" s="75">
        <v>5000</v>
      </c>
      <c r="E2317" s="201" t="s">
        <v>1726</v>
      </c>
      <c r="F2317" s="248">
        <f t="shared" si="36"/>
        <v>2014</v>
      </c>
      <c r="G2317" s="248" t="s">
        <v>181</v>
      </c>
      <c r="H2317" s="248" t="s">
        <v>2898</v>
      </c>
    </row>
    <row r="2318" spans="1:8" ht="13.15" x14ac:dyDescent="0.25">
      <c r="A2318" s="127" t="s">
        <v>2898</v>
      </c>
      <c r="B2318" s="127">
        <v>2014</v>
      </c>
      <c r="C2318" s="75" t="s">
        <v>5208</v>
      </c>
      <c r="D2318" s="75">
        <v>5000</v>
      </c>
      <c r="E2318" s="201" t="s">
        <v>1726</v>
      </c>
      <c r="F2318" s="248">
        <f t="shared" si="36"/>
        <v>2014</v>
      </c>
      <c r="G2318" s="248" t="s">
        <v>181</v>
      </c>
      <c r="H2318" s="248" t="s">
        <v>2898</v>
      </c>
    </row>
    <row r="2319" spans="1:8" ht="13.15" x14ac:dyDescent="0.25">
      <c r="A2319" s="127" t="s">
        <v>2898</v>
      </c>
      <c r="B2319" s="127">
        <v>2014</v>
      </c>
      <c r="C2319" s="75" t="s">
        <v>5214</v>
      </c>
      <c r="D2319" s="75">
        <v>5000</v>
      </c>
      <c r="E2319" s="201" t="s">
        <v>1726</v>
      </c>
      <c r="F2319" s="248">
        <f t="shared" si="36"/>
        <v>2014</v>
      </c>
      <c r="G2319" s="248" t="s">
        <v>181</v>
      </c>
      <c r="H2319" s="248" t="s">
        <v>2898</v>
      </c>
    </row>
    <row r="2320" spans="1:8" ht="13.15" x14ac:dyDescent="0.25">
      <c r="A2320" s="127" t="s">
        <v>2898</v>
      </c>
      <c r="B2320" s="127">
        <v>2014</v>
      </c>
      <c r="C2320" s="75" t="s">
        <v>5215</v>
      </c>
      <c r="D2320" s="75">
        <v>5000</v>
      </c>
      <c r="E2320" s="201" t="s">
        <v>1726</v>
      </c>
      <c r="F2320" s="248">
        <f t="shared" si="36"/>
        <v>2014</v>
      </c>
      <c r="G2320" s="248" t="s">
        <v>181</v>
      </c>
      <c r="H2320" s="248" t="s">
        <v>2898</v>
      </c>
    </row>
    <row r="2321" spans="1:8" ht="13.15" x14ac:dyDescent="0.25">
      <c r="A2321" s="127" t="s">
        <v>2898</v>
      </c>
      <c r="B2321" s="127">
        <v>2015</v>
      </c>
      <c r="C2321" s="75" t="s">
        <v>5230</v>
      </c>
      <c r="D2321" s="75">
        <v>5000</v>
      </c>
      <c r="E2321" s="201" t="s">
        <v>1726</v>
      </c>
      <c r="F2321" s="248">
        <f t="shared" si="36"/>
        <v>2015</v>
      </c>
      <c r="G2321" s="248" t="s">
        <v>181</v>
      </c>
      <c r="H2321" s="248" t="s">
        <v>2898</v>
      </c>
    </row>
    <row r="2322" spans="1:8" ht="13.15" x14ac:dyDescent="0.25">
      <c r="A2322" s="127" t="s">
        <v>2898</v>
      </c>
      <c r="B2322" s="127">
        <v>2015</v>
      </c>
      <c r="C2322" s="75" t="s">
        <v>5231</v>
      </c>
      <c r="D2322" s="75">
        <v>5000</v>
      </c>
      <c r="E2322" s="201" t="s">
        <v>1726</v>
      </c>
      <c r="F2322" s="248">
        <f t="shared" si="36"/>
        <v>2015</v>
      </c>
      <c r="G2322" s="248" t="s">
        <v>181</v>
      </c>
      <c r="H2322" s="248" t="s">
        <v>2898</v>
      </c>
    </row>
    <row r="2323" spans="1:8" ht="13.15" x14ac:dyDescent="0.25">
      <c r="A2323" s="127" t="s">
        <v>2898</v>
      </c>
      <c r="B2323" s="127">
        <v>2015</v>
      </c>
      <c r="C2323" s="75" t="s">
        <v>5232</v>
      </c>
      <c r="D2323" s="75">
        <v>5000</v>
      </c>
      <c r="E2323" s="201" t="s">
        <v>1726</v>
      </c>
      <c r="F2323" s="248">
        <f t="shared" si="36"/>
        <v>2015</v>
      </c>
      <c r="G2323" s="248" t="s">
        <v>181</v>
      </c>
      <c r="H2323" s="248" t="s">
        <v>2898</v>
      </c>
    </row>
    <row r="2324" spans="1:8" ht="13.15" x14ac:dyDescent="0.25">
      <c r="A2324" s="127" t="s">
        <v>2898</v>
      </c>
      <c r="B2324" s="127">
        <v>2015</v>
      </c>
      <c r="C2324" s="75" t="s">
        <v>5233</v>
      </c>
      <c r="D2324" s="75">
        <v>5000</v>
      </c>
      <c r="E2324" s="201" t="s">
        <v>1726</v>
      </c>
      <c r="F2324" s="248">
        <f t="shared" si="36"/>
        <v>2015</v>
      </c>
      <c r="G2324" s="248" t="s">
        <v>181</v>
      </c>
      <c r="H2324" s="248" t="s">
        <v>2898</v>
      </c>
    </row>
    <row r="2325" spans="1:8" ht="13.15" x14ac:dyDescent="0.25">
      <c r="A2325" s="127" t="s">
        <v>2898</v>
      </c>
      <c r="B2325" s="127">
        <v>2015</v>
      </c>
      <c r="C2325" s="75" t="s">
        <v>5234</v>
      </c>
      <c r="D2325" s="75">
        <v>5000</v>
      </c>
      <c r="E2325" s="201" t="s">
        <v>1726</v>
      </c>
      <c r="F2325" s="248">
        <f t="shared" si="36"/>
        <v>2015</v>
      </c>
      <c r="G2325" s="248" t="s">
        <v>181</v>
      </c>
      <c r="H2325" s="248" t="s">
        <v>2898</v>
      </c>
    </row>
    <row r="2326" spans="1:8" ht="13.15" x14ac:dyDescent="0.25">
      <c r="A2326" s="127" t="s">
        <v>2898</v>
      </c>
      <c r="B2326" s="127">
        <v>2015</v>
      </c>
      <c r="C2326" s="75" t="s">
        <v>5241</v>
      </c>
      <c r="D2326" s="75">
        <v>5000</v>
      </c>
      <c r="E2326" s="201" t="s">
        <v>1726</v>
      </c>
      <c r="F2326" s="248">
        <f t="shared" si="36"/>
        <v>2015</v>
      </c>
      <c r="G2326" s="248" t="s">
        <v>181</v>
      </c>
      <c r="H2326" s="248" t="s">
        <v>2898</v>
      </c>
    </row>
    <row r="2327" spans="1:8" ht="13.15" x14ac:dyDescent="0.25">
      <c r="A2327" s="127" t="s">
        <v>2898</v>
      </c>
      <c r="B2327" s="127">
        <v>2015</v>
      </c>
      <c r="C2327" s="75" t="s">
        <v>5242</v>
      </c>
      <c r="D2327" s="75">
        <v>5000</v>
      </c>
      <c r="E2327" s="201" t="s">
        <v>1726</v>
      </c>
      <c r="F2327" s="248">
        <f t="shared" si="36"/>
        <v>2015</v>
      </c>
      <c r="G2327" s="248" t="s">
        <v>181</v>
      </c>
      <c r="H2327" s="248" t="s">
        <v>2898</v>
      </c>
    </row>
    <row r="2328" spans="1:8" ht="13.15" x14ac:dyDescent="0.25">
      <c r="A2328" s="127" t="s">
        <v>2898</v>
      </c>
      <c r="B2328" s="127">
        <v>2015</v>
      </c>
      <c r="C2328" s="75" t="s">
        <v>5243</v>
      </c>
      <c r="D2328" s="75">
        <v>5000</v>
      </c>
      <c r="E2328" s="201" t="s">
        <v>1726</v>
      </c>
      <c r="F2328" s="248">
        <f t="shared" si="36"/>
        <v>2015</v>
      </c>
      <c r="G2328" s="248" t="s">
        <v>181</v>
      </c>
      <c r="H2328" s="248" t="s">
        <v>2898</v>
      </c>
    </row>
    <row r="2329" spans="1:8" ht="13.15" x14ac:dyDescent="0.25">
      <c r="A2329" s="127" t="s">
        <v>5034</v>
      </c>
      <c r="B2329" s="127">
        <v>2014</v>
      </c>
      <c r="C2329" s="75" t="s">
        <v>5194</v>
      </c>
      <c r="D2329" s="75">
        <v>5000</v>
      </c>
      <c r="E2329" s="201" t="s">
        <v>1726</v>
      </c>
      <c r="F2329" s="248">
        <f t="shared" si="36"/>
        <v>2014</v>
      </c>
      <c r="G2329" s="248" t="s">
        <v>181</v>
      </c>
      <c r="H2329" s="248" t="s">
        <v>5034</v>
      </c>
    </row>
    <row r="2330" spans="1:8" ht="13.15" x14ac:dyDescent="0.25">
      <c r="A2330" s="127" t="s">
        <v>5034</v>
      </c>
      <c r="B2330" s="127">
        <v>2014</v>
      </c>
      <c r="C2330" s="75" t="s">
        <v>5195</v>
      </c>
      <c r="D2330" s="75">
        <v>5000</v>
      </c>
      <c r="E2330" s="201" t="s">
        <v>1726</v>
      </c>
      <c r="F2330" s="248">
        <f t="shared" si="36"/>
        <v>2014</v>
      </c>
      <c r="G2330" s="248" t="s">
        <v>181</v>
      </c>
      <c r="H2330" s="248" t="s">
        <v>5034</v>
      </c>
    </row>
    <row r="2331" spans="1:8" ht="13.15" x14ac:dyDescent="0.25">
      <c r="A2331" s="127" t="s">
        <v>5034</v>
      </c>
      <c r="B2331" s="127">
        <v>2014</v>
      </c>
      <c r="C2331" s="75" t="s">
        <v>5196</v>
      </c>
      <c r="D2331" s="75">
        <v>5000</v>
      </c>
      <c r="E2331" s="201" t="s">
        <v>1726</v>
      </c>
      <c r="F2331" s="248">
        <f t="shared" si="36"/>
        <v>2014</v>
      </c>
      <c r="G2331" s="248" t="s">
        <v>181</v>
      </c>
      <c r="H2331" s="248" t="s">
        <v>5034</v>
      </c>
    </row>
    <row r="2332" spans="1:8" ht="13.15" x14ac:dyDescent="0.25">
      <c r="A2332" s="127" t="s">
        <v>5034</v>
      </c>
      <c r="B2332" s="127">
        <v>2014</v>
      </c>
      <c r="C2332" s="75" t="s">
        <v>5201</v>
      </c>
      <c r="D2332" s="75">
        <v>5000</v>
      </c>
      <c r="E2332" s="201" t="s">
        <v>1726</v>
      </c>
      <c r="F2332" s="248">
        <f t="shared" si="36"/>
        <v>2014</v>
      </c>
      <c r="G2332" s="248" t="s">
        <v>181</v>
      </c>
      <c r="H2332" s="248" t="s">
        <v>5034</v>
      </c>
    </row>
    <row r="2333" spans="1:8" ht="13.15" x14ac:dyDescent="0.25">
      <c r="A2333" s="127" t="s">
        <v>5034</v>
      </c>
      <c r="B2333" s="127">
        <v>2014</v>
      </c>
      <c r="C2333" s="75" t="s">
        <v>5202</v>
      </c>
      <c r="D2333" s="75">
        <v>5000</v>
      </c>
      <c r="E2333" s="201" t="s">
        <v>1726</v>
      </c>
      <c r="F2333" s="248">
        <f t="shared" si="36"/>
        <v>2014</v>
      </c>
      <c r="G2333" s="248" t="s">
        <v>181</v>
      </c>
      <c r="H2333" s="248" t="s">
        <v>5034</v>
      </c>
    </row>
    <row r="2334" spans="1:8" ht="13.15" x14ac:dyDescent="0.25">
      <c r="A2334" s="127" t="s">
        <v>2898</v>
      </c>
      <c r="B2334" s="127">
        <v>2015</v>
      </c>
      <c r="C2334" s="75" t="s">
        <v>5230</v>
      </c>
      <c r="D2334" s="75">
        <v>5000</v>
      </c>
      <c r="E2334" s="201" t="s">
        <v>1726</v>
      </c>
      <c r="F2334" s="248">
        <f t="shared" si="36"/>
        <v>2015</v>
      </c>
      <c r="G2334" s="248" t="s">
        <v>181</v>
      </c>
      <c r="H2334" s="248" t="s">
        <v>2898</v>
      </c>
    </row>
    <row r="2335" spans="1:8" ht="13.15" x14ac:dyDescent="0.25">
      <c r="A2335" s="127" t="s">
        <v>2898</v>
      </c>
      <c r="B2335" s="127">
        <v>2015</v>
      </c>
      <c r="C2335" s="75" t="s">
        <v>5231</v>
      </c>
      <c r="D2335" s="75">
        <v>5000</v>
      </c>
      <c r="E2335" s="201" t="s">
        <v>1726</v>
      </c>
      <c r="F2335" s="248">
        <f t="shared" si="36"/>
        <v>2015</v>
      </c>
      <c r="G2335" s="248" t="s">
        <v>181</v>
      </c>
      <c r="H2335" s="248" t="s">
        <v>2898</v>
      </c>
    </row>
    <row r="2336" spans="1:8" ht="13.15" x14ac:dyDescent="0.25">
      <c r="A2336" s="127" t="s">
        <v>2898</v>
      </c>
      <c r="B2336" s="127">
        <v>2015</v>
      </c>
      <c r="C2336" s="75" t="s">
        <v>5164</v>
      </c>
      <c r="D2336" s="75">
        <v>5000</v>
      </c>
      <c r="E2336" s="201" t="s">
        <v>1726</v>
      </c>
      <c r="F2336" s="248">
        <f t="shared" si="36"/>
        <v>2015</v>
      </c>
      <c r="G2336" s="248" t="s">
        <v>181</v>
      </c>
      <c r="H2336" s="248" t="s">
        <v>2898</v>
      </c>
    </row>
    <row r="2337" spans="1:8" ht="13.15" x14ac:dyDescent="0.25">
      <c r="A2337" s="127" t="s">
        <v>2898</v>
      </c>
      <c r="B2337" s="127">
        <v>2015</v>
      </c>
      <c r="C2337" s="75" t="s">
        <v>5232</v>
      </c>
      <c r="D2337" s="75">
        <v>5000</v>
      </c>
      <c r="E2337" s="201" t="s">
        <v>1726</v>
      </c>
      <c r="F2337" s="248">
        <f t="shared" si="36"/>
        <v>2015</v>
      </c>
      <c r="G2337" s="248" t="s">
        <v>181</v>
      </c>
      <c r="H2337" s="248" t="s">
        <v>2898</v>
      </c>
    </row>
    <row r="2338" spans="1:8" ht="13.15" x14ac:dyDescent="0.25">
      <c r="A2338" s="127" t="s">
        <v>2898</v>
      </c>
      <c r="B2338" s="127">
        <v>2015</v>
      </c>
      <c r="C2338" s="75" t="s">
        <v>5233</v>
      </c>
      <c r="D2338" s="75">
        <v>5000</v>
      </c>
      <c r="E2338" s="201" t="s">
        <v>1726</v>
      </c>
      <c r="F2338" s="248">
        <f t="shared" si="36"/>
        <v>2015</v>
      </c>
      <c r="G2338" s="248" t="s">
        <v>181</v>
      </c>
      <c r="H2338" s="248" t="s">
        <v>2898</v>
      </c>
    </row>
    <row r="2339" spans="1:8" ht="13.15" x14ac:dyDescent="0.25">
      <c r="A2339" s="127" t="s">
        <v>2898</v>
      </c>
      <c r="B2339" s="127">
        <v>2015</v>
      </c>
      <c r="C2339" s="212" t="s">
        <v>5234</v>
      </c>
      <c r="D2339" s="75">
        <v>5000</v>
      </c>
      <c r="E2339" s="201" t="s">
        <v>1726</v>
      </c>
      <c r="F2339" s="248">
        <f t="shared" si="36"/>
        <v>2015</v>
      </c>
      <c r="G2339" s="248" t="s">
        <v>181</v>
      </c>
      <c r="H2339" s="248" t="s">
        <v>2898</v>
      </c>
    </row>
    <row r="2340" spans="1:8" ht="13.15" x14ac:dyDescent="0.25">
      <c r="A2340" s="127" t="s">
        <v>2898</v>
      </c>
      <c r="B2340" s="127">
        <v>2015</v>
      </c>
      <c r="C2340" s="75" t="s">
        <v>5241</v>
      </c>
      <c r="D2340" s="75">
        <v>5000</v>
      </c>
      <c r="E2340" s="201" t="s">
        <v>1726</v>
      </c>
      <c r="F2340" s="248">
        <f t="shared" si="36"/>
        <v>2015</v>
      </c>
      <c r="G2340" s="248" t="s">
        <v>181</v>
      </c>
      <c r="H2340" s="248" t="s">
        <v>2898</v>
      </c>
    </row>
    <row r="2341" spans="1:8" ht="13.15" x14ac:dyDescent="0.25">
      <c r="A2341" s="127" t="s">
        <v>2898</v>
      </c>
      <c r="B2341" s="127">
        <v>2015</v>
      </c>
      <c r="C2341" s="75" t="s">
        <v>5242</v>
      </c>
      <c r="D2341" s="75">
        <v>5000</v>
      </c>
      <c r="E2341" s="201" t="s">
        <v>1726</v>
      </c>
      <c r="F2341" s="248">
        <f t="shared" si="36"/>
        <v>2015</v>
      </c>
      <c r="G2341" s="248" t="s">
        <v>181</v>
      </c>
      <c r="H2341" s="248" t="s">
        <v>2898</v>
      </c>
    </row>
    <row r="2342" spans="1:8" ht="13.15" x14ac:dyDescent="0.25">
      <c r="A2342" s="127" t="s">
        <v>2898</v>
      </c>
      <c r="B2342" s="127">
        <v>2015</v>
      </c>
      <c r="C2342" s="75" t="s">
        <v>5243</v>
      </c>
      <c r="D2342" s="75">
        <v>5000</v>
      </c>
      <c r="E2342" s="201" t="s">
        <v>1726</v>
      </c>
      <c r="F2342" s="248">
        <f t="shared" si="36"/>
        <v>2015</v>
      </c>
      <c r="G2342" s="248" t="s">
        <v>181</v>
      </c>
      <c r="H2342" s="248" t="s">
        <v>2898</v>
      </c>
    </row>
    <row r="2343" spans="1:8" ht="13.15" x14ac:dyDescent="0.25">
      <c r="A2343" s="127" t="s">
        <v>2898</v>
      </c>
      <c r="B2343" s="127">
        <v>2016</v>
      </c>
      <c r="C2343" s="75" t="s">
        <v>5481</v>
      </c>
      <c r="D2343" s="75">
        <v>5000</v>
      </c>
      <c r="E2343" s="201" t="s">
        <v>1726</v>
      </c>
      <c r="F2343" s="248">
        <f t="shared" si="36"/>
        <v>2016</v>
      </c>
      <c r="G2343" s="248" t="s">
        <v>181</v>
      </c>
      <c r="H2343" s="248" t="s">
        <v>2898</v>
      </c>
    </row>
    <row r="2344" spans="1:8" ht="13.15" x14ac:dyDescent="0.25">
      <c r="A2344" s="127" t="s">
        <v>2898</v>
      </c>
      <c r="B2344" s="127">
        <v>2016</v>
      </c>
      <c r="C2344" s="75" t="s">
        <v>5482</v>
      </c>
      <c r="D2344" s="75">
        <v>5000</v>
      </c>
      <c r="E2344" s="201" t="s">
        <v>1726</v>
      </c>
      <c r="F2344" s="248">
        <f t="shared" si="36"/>
        <v>2016</v>
      </c>
      <c r="G2344" s="248" t="s">
        <v>181</v>
      </c>
      <c r="H2344" s="248" t="s">
        <v>2898</v>
      </c>
    </row>
    <row r="2345" spans="1:8" ht="13.15" x14ac:dyDescent="0.25">
      <c r="A2345" s="127" t="s">
        <v>2898</v>
      </c>
      <c r="B2345" s="127">
        <v>2016</v>
      </c>
      <c r="C2345" s="75" t="s">
        <v>5483</v>
      </c>
      <c r="D2345" s="75">
        <v>5000</v>
      </c>
      <c r="E2345" s="201" t="s">
        <v>1726</v>
      </c>
      <c r="F2345" s="248">
        <f t="shared" si="36"/>
        <v>2016</v>
      </c>
      <c r="G2345" s="248" t="s">
        <v>181</v>
      </c>
      <c r="H2345" s="248" t="s">
        <v>2898</v>
      </c>
    </row>
    <row r="2346" spans="1:8" ht="13.15" x14ac:dyDescent="0.25">
      <c r="A2346" s="127" t="s">
        <v>2898</v>
      </c>
      <c r="B2346" s="127">
        <v>2016</v>
      </c>
      <c r="C2346" s="75" t="s">
        <v>5484</v>
      </c>
      <c r="D2346" s="75">
        <v>5000</v>
      </c>
      <c r="E2346" s="201" t="s">
        <v>1726</v>
      </c>
      <c r="F2346" s="248">
        <f t="shared" si="36"/>
        <v>2016</v>
      </c>
      <c r="G2346" s="248" t="s">
        <v>181</v>
      </c>
      <c r="H2346" s="248" t="s">
        <v>2898</v>
      </c>
    </row>
    <row r="2347" spans="1:8" ht="13.15" x14ac:dyDescent="0.25">
      <c r="A2347" s="127" t="s">
        <v>2898</v>
      </c>
      <c r="B2347" s="127">
        <v>2016</v>
      </c>
      <c r="C2347" s="75" t="s">
        <v>5485</v>
      </c>
      <c r="D2347" s="75">
        <v>5000</v>
      </c>
      <c r="E2347" s="201" t="s">
        <v>1726</v>
      </c>
      <c r="F2347" s="248">
        <f t="shared" si="36"/>
        <v>2016</v>
      </c>
      <c r="G2347" s="248" t="s">
        <v>181</v>
      </c>
      <c r="H2347" s="248" t="s">
        <v>2898</v>
      </c>
    </row>
    <row r="2348" spans="1:8" ht="13.15" x14ac:dyDescent="0.25">
      <c r="A2348" s="127" t="s">
        <v>2898</v>
      </c>
      <c r="B2348" s="127">
        <v>2016</v>
      </c>
      <c r="C2348" s="75" t="s">
        <v>5486</v>
      </c>
      <c r="D2348" s="75">
        <v>5000</v>
      </c>
      <c r="E2348" s="201" t="s">
        <v>1726</v>
      </c>
      <c r="F2348" s="248">
        <f t="shared" si="36"/>
        <v>2016</v>
      </c>
      <c r="G2348" s="248" t="s">
        <v>181</v>
      </c>
      <c r="H2348" s="248" t="s">
        <v>2898</v>
      </c>
    </row>
    <row r="2349" spans="1:8" ht="13.15" x14ac:dyDescent="0.25">
      <c r="A2349" s="127" t="s">
        <v>2898</v>
      </c>
      <c r="B2349" s="127">
        <v>2016</v>
      </c>
      <c r="C2349" s="75" t="s">
        <v>5487</v>
      </c>
      <c r="D2349" s="75">
        <v>5000</v>
      </c>
      <c r="E2349" s="201" t="s">
        <v>1726</v>
      </c>
      <c r="F2349" s="248">
        <f t="shared" si="36"/>
        <v>2016</v>
      </c>
      <c r="G2349" s="248" t="s">
        <v>181</v>
      </c>
      <c r="H2349" s="248" t="s">
        <v>2898</v>
      </c>
    </row>
    <row r="2350" spans="1:8" ht="13.15" x14ac:dyDescent="0.25">
      <c r="A2350" s="127" t="s">
        <v>2898</v>
      </c>
      <c r="B2350" s="127">
        <v>2016</v>
      </c>
      <c r="C2350" s="75" t="s">
        <v>5488</v>
      </c>
      <c r="D2350" s="75">
        <v>5000</v>
      </c>
      <c r="E2350" s="201" t="s">
        <v>1726</v>
      </c>
      <c r="F2350" s="248">
        <f t="shared" si="36"/>
        <v>2016</v>
      </c>
      <c r="G2350" s="248" t="s">
        <v>181</v>
      </c>
      <c r="H2350" s="248" t="s">
        <v>2898</v>
      </c>
    </row>
    <row r="2351" spans="1:8" ht="13.15" x14ac:dyDescent="0.25">
      <c r="A2351" s="127" t="s">
        <v>2898</v>
      </c>
      <c r="B2351" s="127">
        <v>2016</v>
      </c>
      <c r="C2351" s="75" t="s">
        <v>5489</v>
      </c>
      <c r="D2351" s="75">
        <v>5000</v>
      </c>
      <c r="E2351" s="201" t="s">
        <v>1726</v>
      </c>
      <c r="F2351" s="248">
        <f t="shared" si="36"/>
        <v>2016</v>
      </c>
      <c r="G2351" s="248" t="s">
        <v>181</v>
      </c>
      <c r="H2351" s="248" t="s">
        <v>2898</v>
      </c>
    </row>
    <row r="2352" spans="1:8" ht="13.15" x14ac:dyDescent="0.25">
      <c r="A2352" s="127" t="s">
        <v>2898</v>
      </c>
      <c r="B2352" s="127">
        <v>2016</v>
      </c>
      <c r="C2352" s="75" t="s">
        <v>5490</v>
      </c>
      <c r="D2352" s="75">
        <v>5000</v>
      </c>
      <c r="E2352" s="201" t="s">
        <v>1726</v>
      </c>
      <c r="F2352" s="248">
        <f t="shared" si="36"/>
        <v>2016</v>
      </c>
      <c r="G2352" s="248" t="s">
        <v>181</v>
      </c>
      <c r="H2352" s="248" t="s">
        <v>2898</v>
      </c>
    </row>
    <row r="2353" spans="1:8" ht="13.15" x14ac:dyDescent="0.25">
      <c r="A2353" s="127" t="s">
        <v>2405</v>
      </c>
      <c r="B2353" s="127">
        <v>2015</v>
      </c>
      <c r="C2353" s="75" t="s">
        <v>5491</v>
      </c>
      <c r="D2353" s="75">
        <v>5000</v>
      </c>
      <c r="E2353" s="201" t="s">
        <v>1726</v>
      </c>
      <c r="F2353" s="248">
        <f t="shared" si="36"/>
        <v>2015</v>
      </c>
      <c r="G2353" s="248" t="s">
        <v>181</v>
      </c>
      <c r="H2353" s="248" t="s">
        <v>2405</v>
      </c>
    </row>
    <row r="2354" spans="1:8" ht="13.15" x14ac:dyDescent="0.25">
      <c r="A2354" s="127" t="s">
        <v>2405</v>
      </c>
      <c r="B2354" s="127">
        <v>2015</v>
      </c>
      <c r="C2354" s="75" t="s">
        <v>5492</v>
      </c>
      <c r="D2354" s="75">
        <v>5000</v>
      </c>
      <c r="E2354" s="201" t="s">
        <v>1726</v>
      </c>
      <c r="F2354" s="248">
        <f t="shared" si="36"/>
        <v>2015</v>
      </c>
      <c r="G2354" s="248" t="s">
        <v>181</v>
      </c>
      <c r="H2354" s="248" t="s">
        <v>2405</v>
      </c>
    </row>
    <row r="2355" spans="1:8" ht="13.15" x14ac:dyDescent="0.25">
      <c r="A2355" s="127" t="s">
        <v>2405</v>
      </c>
      <c r="B2355" s="127">
        <v>2015</v>
      </c>
      <c r="C2355" s="75" t="s">
        <v>5493</v>
      </c>
      <c r="D2355" s="75">
        <v>5000</v>
      </c>
      <c r="E2355" s="201" t="s">
        <v>1726</v>
      </c>
      <c r="F2355" s="248">
        <f t="shared" si="36"/>
        <v>2015</v>
      </c>
      <c r="G2355" s="248" t="s">
        <v>181</v>
      </c>
      <c r="H2355" s="248" t="s">
        <v>2405</v>
      </c>
    </row>
    <row r="2356" spans="1:8" ht="13.15" x14ac:dyDescent="0.25">
      <c r="A2356" s="127" t="s">
        <v>2405</v>
      </c>
      <c r="B2356" s="127">
        <v>2015</v>
      </c>
      <c r="C2356" s="75" t="s">
        <v>5494</v>
      </c>
      <c r="D2356" s="75">
        <v>5000</v>
      </c>
      <c r="E2356" s="201" t="s">
        <v>1726</v>
      </c>
      <c r="F2356" s="248">
        <f t="shared" si="36"/>
        <v>2015</v>
      </c>
      <c r="G2356" s="248" t="s">
        <v>181</v>
      </c>
      <c r="H2356" s="248" t="s">
        <v>2405</v>
      </c>
    </row>
    <row r="2357" spans="1:8" ht="13.15" x14ac:dyDescent="0.25">
      <c r="A2357" s="127" t="s">
        <v>2405</v>
      </c>
      <c r="B2357" s="127">
        <v>2015</v>
      </c>
      <c r="C2357" s="75" t="s">
        <v>5495</v>
      </c>
      <c r="D2357" s="75">
        <v>5000</v>
      </c>
      <c r="E2357" s="201" t="s">
        <v>1726</v>
      </c>
      <c r="F2357" s="248">
        <f t="shared" si="36"/>
        <v>2015</v>
      </c>
      <c r="G2357" s="248" t="s">
        <v>181</v>
      </c>
      <c r="H2357" s="248" t="s">
        <v>2405</v>
      </c>
    </row>
    <row r="2358" spans="1:8" ht="13.15" x14ac:dyDescent="0.25">
      <c r="A2358" s="127" t="s">
        <v>2405</v>
      </c>
      <c r="B2358" s="127">
        <v>2015</v>
      </c>
      <c r="C2358" s="75" t="s">
        <v>5496</v>
      </c>
      <c r="D2358" s="75">
        <v>5000</v>
      </c>
      <c r="E2358" s="201" t="s">
        <v>1726</v>
      </c>
      <c r="F2358" s="248">
        <f t="shared" si="36"/>
        <v>2015</v>
      </c>
      <c r="G2358" s="248" t="s">
        <v>181</v>
      </c>
      <c r="H2358" s="248" t="s">
        <v>2405</v>
      </c>
    </row>
    <row r="2359" spans="1:8" ht="13.15" x14ac:dyDescent="0.25">
      <c r="A2359" s="127" t="s">
        <v>4923</v>
      </c>
      <c r="B2359" s="127">
        <v>2015</v>
      </c>
      <c r="C2359" s="75" t="s">
        <v>5227</v>
      </c>
      <c r="D2359" s="75">
        <v>5000</v>
      </c>
      <c r="E2359" s="201" t="s">
        <v>1726</v>
      </c>
      <c r="F2359" s="248">
        <f t="shared" si="36"/>
        <v>2015</v>
      </c>
      <c r="G2359" s="248" t="s">
        <v>181</v>
      </c>
      <c r="H2359" s="248" t="s">
        <v>4923</v>
      </c>
    </row>
    <row r="2360" spans="1:8" ht="13.15" x14ac:dyDescent="0.25">
      <c r="A2360" s="127" t="s">
        <v>4923</v>
      </c>
      <c r="B2360" s="127">
        <v>2015</v>
      </c>
      <c r="C2360" s="75" t="s">
        <v>5228</v>
      </c>
      <c r="D2360" s="75">
        <v>5000</v>
      </c>
      <c r="E2360" s="201" t="s">
        <v>1726</v>
      </c>
      <c r="F2360" s="248">
        <f t="shared" si="36"/>
        <v>2015</v>
      </c>
      <c r="G2360" s="248" t="s">
        <v>181</v>
      </c>
      <c r="H2360" s="248" t="s">
        <v>4923</v>
      </c>
    </row>
    <row r="2361" spans="1:8" ht="13.15" x14ac:dyDescent="0.25">
      <c r="A2361" s="127" t="s">
        <v>4923</v>
      </c>
      <c r="B2361" s="127">
        <v>2015</v>
      </c>
      <c r="C2361" s="75" t="s">
        <v>5226</v>
      </c>
      <c r="D2361" s="75">
        <v>5000</v>
      </c>
      <c r="E2361" s="201" t="s">
        <v>1726</v>
      </c>
      <c r="F2361" s="248">
        <f t="shared" si="36"/>
        <v>2015</v>
      </c>
      <c r="G2361" s="248" t="s">
        <v>181</v>
      </c>
      <c r="H2361" s="248" t="s">
        <v>4923</v>
      </c>
    </row>
    <row r="2362" spans="1:8" ht="13.15" x14ac:dyDescent="0.25">
      <c r="A2362" s="127" t="s">
        <v>4923</v>
      </c>
      <c r="B2362" s="127">
        <v>2015</v>
      </c>
      <c r="C2362" s="75" t="s">
        <v>5229</v>
      </c>
      <c r="D2362" s="75">
        <v>5000</v>
      </c>
      <c r="E2362" s="201" t="s">
        <v>1726</v>
      </c>
      <c r="F2362" s="248">
        <f t="shared" si="36"/>
        <v>2015</v>
      </c>
      <c r="G2362" s="248" t="s">
        <v>181</v>
      </c>
      <c r="H2362" s="248" t="s">
        <v>4923</v>
      </c>
    </row>
    <row r="2363" spans="1:8" ht="13.15" x14ac:dyDescent="0.25">
      <c r="A2363" s="127" t="s">
        <v>4923</v>
      </c>
      <c r="B2363" s="127">
        <v>2015</v>
      </c>
      <c r="C2363" s="75" t="s">
        <v>5225</v>
      </c>
      <c r="D2363" s="75">
        <v>5000</v>
      </c>
      <c r="E2363" s="201" t="s">
        <v>1726</v>
      </c>
      <c r="F2363" s="248">
        <f t="shared" si="36"/>
        <v>2015</v>
      </c>
      <c r="G2363" s="248" t="s">
        <v>181</v>
      </c>
      <c r="H2363" s="248" t="s">
        <v>4923</v>
      </c>
    </row>
    <row r="2364" spans="1:8" ht="13.15" x14ac:dyDescent="0.25">
      <c r="A2364" s="127" t="s">
        <v>4923</v>
      </c>
      <c r="B2364" s="127">
        <v>2016</v>
      </c>
      <c r="C2364" s="75" t="s">
        <v>5497</v>
      </c>
      <c r="D2364" s="75">
        <v>5000</v>
      </c>
      <c r="E2364" s="201" t="s">
        <v>1726</v>
      </c>
      <c r="F2364" s="248">
        <f t="shared" si="36"/>
        <v>2016</v>
      </c>
      <c r="G2364" s="248" t="s">
        <v>181</v>
      </c>
      <c r="H2364" s="248" t="s">
        <v>4923</v>
      </c>
    </row>
    <row r="2365" spans="1:8" ht="13.15" x14ac:dyDescent="0.25">
      <c r="A2365" s="127" t="s">
        <v>4923</v>
      </c>
      <c r="B2365" s="127">
        <v>2016</v>
      </c>
      <c r="C2365" s="75" t="s">
        <v>5498</v>
      </c>
      <c r="D2365" s="75">
        <v>5000</v>
      </c>
      <c r="E2365" s="201" t="s">
        <v>1726</v>
      </c>
      <c r="F2365" s="248">
        <f t="shared" si="36"/>
        <v>2016</v>
      </c>
      <c r="G2365" s="248" t="s">
        <v>181</v>
      </c>
      <c r="H2365" s="248" t="s">
        <v>4923</v>
      </c>
    </row>
    <row r="2366" spans="1:8" ht="13.15" x14ac:dyDescent="0.25">
      <c r="A2366" s="127" t="s">
        <v>4923</v>
      </c>
      <c r="B2366" s="127">
        <v>2016</v>
      </c>
      <c r="C2366" s="75" t="s">
        <v>5499</v>
      </c>
      <c r="D2366" s="75">
        <v>5000</v>
      </c>
      <c r="E2366" s="201" t="s">
        <v>1726</v>
      </c>
      <c r="F2366" s="248">
        <f t="shared" si="36"/>
        <v>2016</v>
      </c>
      <c r="G2366" s="248" t="s">
        <v>181</v>
      </c>
      <c r="H2366" s="248" t="s">
        <v>4923</v>
      </c>
    </row>
    <row r="2367" spans="1:8" ht="13.15" x14ac:dyDescent="0.25">
      <c r="A2367" s="127" t="s">
        <v>4923</v>
      </c>
      <c r="B2367" s="127">
        <v>2016</v>
      </c>
      <c r="C2367" s="75" t="s">
        <v>5500</v>
      </c>
      <c r="D2367" s="75">
        <v>5000</v>
      </c>
      <c r="E2367" s="201" t="s">
        <v>1726</v>
      </c>
      <c r="F2367" s="248">
        <f t="shared" si="36"/>
        <v>2016</v>
      </c>
      <c r="G2367" s="248" t="s">
        <v>181</v>
      </c>
      <c r="H2367" s="248" t="s">
        <v>4923</v>
      </c>
    </row>
    <row r="2368" spans="1:8" ht="13.15" x14ac:dyDescent="0.25">
      <c r="A2368" s="127" t="s">
        <v>4923</v>
      </c>
      <c r="B2368" s="127">
        <v>2016</v>
      </c>
      <c r="C2368" s="75" t="s">
        <v>5501</v>
      </c>
      <c r="D2368" s="75">
        <v>5000</v>
      </c>
      <c r="E2368" s="201" t="s">
        <v>1726</v>
      </c>
      <c r="F2368" s="248">
        <f t="shared" si="36"/>
        <v>2016</v>
      </c>
      <c r="G2368" s="248" t="s">
        <v>181</v>
      </c>
      <c r="H2368" s="248" t="s">
        <v>4923</v>
      </c>
    </row>
    <row r="2369" spans="1:8" ht="13.15" x14ac:dyDescent="0.25">
      <c r="A2369" s="127" t="s">
        <v>1951</v>
      </c>
      <c r="B2369" s="127">
        <v>2015</v>
      </c>
      <c r="C2369" s="75" t="s">
        <v>5239</v>
      </c>
      <c r="D2369" s="75">
        <v>5000</v>
      </c>
      <c r="E2369" s="201" t="s">
        <v>1726</v>
      </c>
      <c r="F2369" s="248">
        <f t="shared" si="36"/>
        <v>2015</v>
      </c>
      <c r="G2369" s="248" t="s">
        <v>181</v>
      </c>
      <c r="H2369" s="248" t="s">
        <v>1951</v>
      </c>
    </row>
    <row r="2370" spans="1:8" ht="13.15" x14ac:dyDescent="0.25">
      <c r="A2370" s="127" t="s">
        <v>1951</v>
      </c>
      <c r="B2370" s="127">
        <v>2015</v>
      </c>
      <c r="C2370" s="75" t="s">
        <v>5240</v>
      </c>
      <c r="D2370" s="75">
        <v>5000</v>
      </c>
      <c r="E2370" s="201" t="s">
        <v>1726</v>
      </c>
      <c r="F2370" s="248">
        <f t="shared" si="36"/>
        <v>2015</v>
      </c>
      <c r="G2370" s="248" t="s">
        <v>181</v>
      </c>
      <c r="H2370" s="248" t="s">
        <v>1951</v>
      </c>
    </row>
    <row r="2371" spans="1:8" ht="13.15" x14ac:dyDescent="0.25">
      <c r="A2371" s="127" t="s">
        <v>1951</v>
      </c>
      <c r="B2371" s="127">
        <v>2015</v>
      </c>
      <c r="C2371" s="75" t="s">
        <v>5244</v>
      </c>
      <c r="D2371" s="75">
        <v>5000</v>
      </c>
      <c r="E2371" s="201" t="s">
        <v>1726</v>
      </c>
      <c r="F2371" s="248">
        <f t="shared" si="36"/>
        <v>2015</v>
      </c>
      <c r="G2371" s="248" t="s">
        <v>181</v>
      </c>
      <c r="H2371" s="248" t="s">
        <v>1951</v>
      </c>
    </row>
    <row r="2372" spans="1:8" ht="13.15" x14ac:dyDescent="0.25">
      <c r="A2372" s="127" t="s">
        <v>1951</v>
      </c>
      <c r="B2372" s="127">
        <v>2015</v>
      </c>
      <c r="C2372" s="75" t="s">
        <v>5245</v>
      </c>
      <c r="D2372" s="75">
        <v>5000</v>
      </c>
      <c r="E2372" s="201" t="s">
        <v>1726</v>
      </c>
      <c r="F2372" s="248">
        <f t="shared" si="36"/>
        <v>2015</v>
      </c>
      <c r="G2372" s="248" t="s">
        <v>181</v>
      </c>
      <c r="H2372" s="248" t="s">
        <v>1951</v>
      </c>
    </row>
    <row r="2373" spans="1:8" ht="13.15" x14ac:dyDescent="0.25">
      <c r="A2373" s="127" t="s">
        <v>1951</v>
      </c>
      <c r="B2373" s="127">
        <v>2016</v>
      </c>
      <c r="C2373" s="75" t="s">
        <v>5502</v>
      </c>
      <c r="D2373" s="75">
        <v>5000</v>
      </c>
      <c r="E2373" s="201" t="s">
        <v>1726</v>
      </c>
      <c r="F2373" s="248">
        <f t="shared" si="36"/>
        <v>2016</v>
      </c>
      <c r="G2373" s="248" t="s">
        <v>181</v>
      </c>
      <c r="H2373" s="248" t="s">
        <v>1951</v>
      </c>
    </row>
    <row r="2374" spans="1:8" ht="13.15" x14ac:dyDescent="0.25">
      <c r="A2374" s="127" t="s">
        <v>1951</v>
      </c>
      <c r="B2374" s="127">
        <v>2016</v>
      </c>
      <c r="C2374" s="75" t="s">
        <v>5503</v>
      </c>
      <c r="D2374" s="75">
        <v>5000</v>
      </c>
      <c r="E2374" s="201" t="s">
        <v>1726</v>
      </c>
      <c r="F2374" s="248">
        <f t="shared" si="36"/>
        <v>2016</v>
      </c>
      <c r="G2374" s="248" t="s">
        <v>181</v>
      </c>
      <c r="H2374" s="248" t="s">
        <v>1951</v>
      </c>
    </row>
    <row r="2375" spans="1:8" ht="13.15" x14ac:dyDescent="0.25">
      <c r="A2375" s="127" t="s">
        <v>1951</v>
      </c>
      <c r="B2375" s="127">
        <v>2016</v>
      </c>
      <c r="C2375" s="75" t="s">
        <v>5504</v>
      </c>
      <c r="D2375" s="75">
        <v>5000</v>
      </c>
      <c r="E2375" s="201" t="s">
        <v>1726</v>
      </c>
      <c r="F2375" s="248">
        <f t="shared" si="36"/>
        <v>2016</v>
      </c>
      <c r="G2375" s="248" t="s">
        <v>181</v>
      </c>
      <c r="H2375" s="248" t="s">
        <v>1951</v>
      </c>
    </row>
    <row r="2376" spans="1:8" ht="13.15" x14ac:dyDescent="0.25">
      <c r="A2376" s="127" t="s">
        <v>1951</v>
      </c>
      <c r="B2376" s="127">
        <v>2016</v>
      </c>
      <c r="C2376" s="75" t="s">
        <v>5505</v>
      </c>
      <c r="D2376" s="75">
        <v>5000</v>
      </c>
      <c r="E2376" s="201" t="s">
        <v>1726</v>
      </c>
      <c r="F2376" s="248">
        <f t="shared" si="36"/>
        <v>2016</v>
      </c>
      <c r="G2376" s="248" t="s">
        <v>181</v>
      </c>
      <c r="H2376" s="248" t="s">
        <v>1951</v>
      </c>
    </row>
  </sheetData>
  <autoFilter ref="A7:G2026"/>
  <phoneticPr fontId="5"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9"/>
  <sheetViews>
    <sheetView workbookViewId="0">
      <selection activeCell="D11" sqref="D11"/>
    </sheetView>
  </sheetViews>
  <sheetFormatPr defaultRowHeight="12.75" x14ac:dyDescent="0.2"/>
  <cols>
    <col min="1" max="1" width="5" bestFit="1" customWidth="1"/>
    <col min="2" max="2" width="11.42578125" customWidth="1"/>
    <col min="5" max="5" width="10.7109375" customWidth="1"/>
    <col min="7" max="7" width="10.5703125" bestFit="1" customWidth="1"/>
    <col min="8" max="8" width="10.5703125" customWidth="1"/>
    <col min="9" max="9" width="9.85546875" customWidth="1"/>
  </cols>
  <sheetData>
    <row r="1" spans="1:2" s="127" customFormat="1" x14ac:dyDescent="0.2">
      <c r="A1" s="127">
        <v>2016</v>
      </c>
    </row>
    <row r="2" spans="1:2" s="127" customFormat="1" x14ac:dyDescent="0.2">
      <c r="B2" s="194" t="s">
        <v>5479</v>
      </c>
    </row>
    <row r="3" spans="1:2" s="127" customFormat="1" x14ac:dyDescent="0.2">
      <c r="B3" s="194" t="s">
        <v>5480</v>
      </c>
    </row>
    <row r="4" spans="1:2" s="127" customFormat="1" x14ac:dyDescent="0.2"/>
    <row r="5" spans="1:2" s="127" customFormat="1" x14ac:dyDescent="0.2">
      <c r="A5" s="8">
        <v>2015</v>
      </c>
    </row>
    <row r="6" spans="1:2" s="127" customFormat="1" x14ac:dyDescent="0.2">
      <c r="B6" s="194" t="s">
        <v>5078</v>
      </c>
    </row>
    <row r="7" spans="1:2" s="127" customFormat="1" x14ac:dyDescent="0.2">
      <c r="B7" s="194" t="s">
        <v>5079</v>
      </c>
    </row>
    <row r="8" spans="1:2" s="127" customFormat="1" x14ac:dyDescent="0.2">
      <c r="B8" s="194" t="s">
        <v>5080</v>
      </c>
    </row>
    <row r="9" spans="1:2" s="127" customFormat="1" x14ac:dyDescent="0.2"/>
    <row r="10" spans="1:2" s="127" customFormat="1" x14ac:dyDescent="0.2">
      <c r="A10" s="8">
        <v>2013</v>
      </c>
    </row>
    <row r="11" spans="1:2" s="127" customFormat="1" x14ac:dyDescent="0.2">
      <c r="B11" s="194" t="s">
        <v>5035</v>
      </c>
    </row>
    <row r="12" spans="1:2" s="127" customFormat="1" x14ac:dyDescent="0.2">
      <c r="B12" s="194" t="s">
        <v>5036</v>
      </c>
    </row>
    <row r="13" spans="1:2" s="127" customFormat="1" x14ac:dyDescent="0.2">
      <c r="B13" s="194" t="s">
        <v>5037</v>
      </c>
    </row>
    <row r="14" spans="1:2" s="127" customFormat="1" x14ac:dyDescent="0.2">
      <c r="B14" s="194" t="s">
        <v>5038</v>
      </c>
    </row>
    <row r="15" spans="1:2" s="127" customFormat="1" x14ac:dyDescent="0.2"/>
    <row r="16" spans="1:2" s="127" customFormat="1" x14ac:dyDescent="0.2"/>
    <row r="17" spans="1:10" x14ac:dyDescent="0.2">
      <c r="A17" s="8">
        <v>2012</v>
      </c>
    </row>
    <row r="18" spans="1:10" x14ac:dyDescent="0.2">
      <c r="B18" t="s">
        <v>1107</v>
      </c>
    </row>
    <row r="19" spans="1:10" x14ac:dyDescent="0.2">
      <c r="B19" t="s">
        <v>1108</v>
      </c>
    </row>
    <row r="21" spans="1:10" x14ac:dyDescent="0.2">
      <c r="B21" t="s">
        <v>1110</v>
      </c>
    </row>
    <row r="22" spans="1:10" x14ac:dyDescent="0.2">
      <c r="B22" t="s">
        <v>1111</v>
      </c>
    </row>
    <row r="24" spans="1:10" x14ac:dyDescent="0.2">
      <c r="B24" t="s">
        <v>1109</v>
      </c>
    </row>
    <row r="26" spans="1:10" x14ac:dyDescent="0.2">
      <c r="B26" t="s">
        <v>1112</v>
      </c>
    </row>
    <row r="29" spans="1:10" x14ac:dyDescent="0.2">
      <c r="A29" s="8">
        <v>2011</v>
      </c>
      <c r="B29" t="s">
        <v>132</v>
      </c>
    </row>
    <row r="30" spans="1:10" x14ac:dyDescent="0.2">
      <c r="B30" t="s">
        <v>133</v>
      </c>
      <c r="C30" s="1"/>
      <c r="G30" s="105">
        <v>40810</v>
      </c>
      <c r="H30" s="33" t="s">
        <v>134</v>
      </c>
      <c r="I30" s="33" t="s">
        <v>135</v>
      </c>
      <c r="J30" s="106" t="s">
        <v>136</v>
      </c>
    </row>
    <row r="31" spans="1:10" x14ac:dyDescent="0.2">
      <c r="B31" t="s">
        <v>150</v>
      </c>
      <c r="C31" s="1"/>
      <c r="G31" s="33" t="s">
        <v>137</v>
      </c>
      <c r="H31" s="33" t="s">
        <v>138</v>
      </c>
      <c r="I31" s="33" t="s">
        <v>139</v>
      </c>
      <c r="J31" s="106">
        <v>180189</v>
      </c>
    </row>
    <row r="32" spans="1:10" x14ac:dyDescent="0.2">
      <c r="C32" s="1"/>
      <c r="G32" s="33" t="s">
        <v>137</v>
      </c>
      <c r="H32" s="33" t="s">
        <v>138</v>
      </c>
      <c r="I32" s="33" t="s">
        <v>140</v>
      </c>
      <c r="J32" s="106">
        <v>180183</v>
      </c>
    </row>
    <row r="33" spans="1:10" x14ac:dyDescent="0.2">
      <c r="C33" s="1"/>
      <c r="G33" s="33" t="s">
        <v>137</v>
      </c>
      <c r="H33" s="33" t="s">
        <v>141</v>
      </c>
      <c r="I33" s="33" t="s">
        <v>142</v>
      </c>
      <c r="J33" s="106">
        <v>180189</v>
      </c>
    </row>
    <row r="34" spans="1:10" x14ac:dyDescent="0.2">
      <c r="C34" s="1"/>
      <c r="G34" s="33" t="s">
        <v>137</v>
      </c>
      <c r="H34" s="33" t="s">
        <v>143</v>
      </c>
      <c r="I34" s="33" t="s">
        <v>144</v>
      </c>
      <c r="J34" s="106">
        <v>185935</v>
      </c>
    </row>
    <row r="35" spans="1:10" x14ac:dyDescent="0.2">
      <c r="C35" s="1"/>
      <c r="G35" s="33" t="s">
        <v>137</v>
      </c>
      <c r="H35" s="33" t="s">
        <v>145</v>
      </c>
      <c r="I35" s="33" t="s">
        <v>146</v>
      </c>
      <c r="J35" s="106">
        <v>180184</v>
      </c>
    </row>
    <row r="36" spans="1:10" x14ac:dyDescent="0.2">
      <c r="C36" s="1"/>
      <c r="G36" s="33" t="s">
        <v>137</v>
      </c>
      <c r="H36" s="33" t="s">
        <v>147</v>
      </c>
      <c r="I36" s="33" t="s">
        <v>148</v>
      </c>
      <c r="J36" s="106" t="s">
        <v>136</v>
      </c>
    </row>
    <row r="37" spans="1:10" x14ac:dyDescent="0.2">
      <c r="C37" s="1"/>
      <c r="G37" s="33" t="s">
        <v>137</v>
      </c>
      <c r="H37" s="33" t="s">
        <v>147</v>
      </c>
      <c r="I37" s="33" t="s">
        <v>149</v>
      </c>
      <c r="J37" s="106" t="s">
        <v>136</v>
      </c>
    </row>
    <row r="38" spans="1:10" x14ac:dyDescent="0.2">
      <c r="C38" s="1"/>
    </row>
    <row r="39" spans="1:10" ht="13.15" x14ac:dyDescent="0.25">
      <c r="C39" s="1"/>
    </row>
    <row r="40" spans="1:10" ht="13.15" x14ac:dyDescent="0.25">
      <c r="C40" s="1"/>
    </row>
    <row r="41" spans="1:10" ht="13.15" x14ac:dyDescent="0.25">
      <c r="C41" s="1"/>
    </row>
    <row r="42" spans="1:10" ht="13.15" x14ac:dyDescent="0.25">
      <c r="A42" s="8">
        <v>2002</v>
      </c>
      <c r="B42" t="s">
        <v>1675</v>
      </c>
      <c r="C42" s="1"/>
    </row>
    <row r="43" spans="1:10" ht="13.15" x14ac:dyDescent="0.25">
      <c r="B43" s="54" t="s">
        <v>4781</v>
      </c>
    </row>
    <row r="44" spans="1:10" ht="13.15" x14ac:dyDescent="0.25">
      <c r="C44" s="3"/>
      <c r="D44" s="3"/>
      <c r="E44" s="3"/>
      <c r="F44" s="3"/>
      <c r="G44" s="3"/>
      <c r="H44" s="3"/>
      <c r="I44" s="3"/>
      <c r="J44" s="3"/>
    </row>
    <row r="45" spans="1:10" ht="13.15" x14ac:dyDescent="0.25">
      <c r="A45" t="s">
        <v>1856</v>
      </c>
      <c r="C45" s="5"/>
      <c r="D45" s="5"/>
      <c r="E45" s="5"/>
      <c r="F45" s="5"/>
      <c r="G45" s="5"/>
      <c r="H45" s="5"/>
      <c r="I45" s="3"/>
      <c r="J45" s="6"/>
    </row>
    <row r="46" spans="1:10" ht="13.15" x14ac:dyDescent="0.25">
      <c r="B46" t="s">
        <v>1857</v>
      </c>
      <c r="C46" s="7"/>
      <c r="D46" s="7"/>
      <c r="E46" s="7"/>
      <c r="F46" s="7"/>
      <c r="G46" s="7"/>
      <c r="H46" s="7"/>
      <c r="I46" s="3"/>
      <c r="J46" s="6"/>
    </row>
    <row r="47" spans="1:10" ht="13.15" x14ac:dyDescent="0.25">
      <c r="B47" t="s">
        <v>1859</v>
      </c>
      <c r="C47" s="3"/>
      <c r="D47" s="3"/>
      <c r="E47" s="3">
        <v>1.1563213726157842</v>
      </c>
      <c r="F47" s="3"/>
      <c r="G47" s="3"/>
      <c r="H47" s="3"/>
      <c r="I47" s="3"/>
      <c r="J47" s="3"/>
    </row>
    <row r="48" spans="1:10" ht="13.15" x14ac:dyDescent="0.25">
      <c r="B48" t="s">
        <v>1860</v>
      </c>
      <c r="E48">
        <v>0.15799777344047444</v>
      </c>
    </row>
    <row r="49" spans="2:14" ht="14.45" thickBot="1" x14ac:dyDescent="0.3">
      <c r="B49" s="225" t="s">
        <v>1858</v>
      </c>
      <c r="C49" s="225" t="s">
        <v>5064</v>
      </c>
      <c r="D49" s="225" t="s">
        <v>5065</v>
      </c>
      <c r="E49" s="226" t="s">
        <v>5066</v>
      </c>
      <c r="F49" s="226" t="s">
        <v>9</v>
      </c>
      <c r="G49" s="225" t="s">
        <v>5067</v>
      </c>
      <c r="H49" s="231" t="s">
        <v>5068</v>
      </c>
      <c r="I49" s="231" t="s">
        <v>1717</v>
      </c>
      <c r="J49" s="231" t="s">
        <v>5069</v>
      </c>
      <c r="K49" s="226" t="s">
        <v>9</v>
      </c>
      <c r="L49" s="227" t="s">
        <v>5070</v>
      </c>
      <c r="M49" s="227" t="s">
        <v>5071</v>
      </c>
      <c r="N49" s="229" t="s">
        <v>5072</v>
      </c>
    </row>
    <row r="50" spans="2:14" s="127" customFormat="1" ht="14.45" thickTop="1" x14ac:dyDescent="0.25">
      <c r="B50" s="220">
        <v>1975</v>
      </c>
      <c r="C50" s="222">
        <v>4500</v>
      </c>
      <c r="D50" s="232">
        <v>8.4118326757584114</v>
      </c>
      <c r="E50" s="233">
        <v>0.16755010589776978</v>
      </c>
      <c r="F50" s="233">
        <v>0.16873292243800467</v>
      </c>
      <c r="G50" s="234">
        <v>8.5850699846579133</v>
      </c>
      <c r="H50" s="221">
        <v>5426.8085908479252</v>
      </c>
      <c r="I50" s="221">
        <v>915.68127304544032</v>
      </c>
      <c r="J50" s="221">
        <v>838472.19380611822</v>
      </c>
      <c r="K50" s="224">
        <v>0.16873292243800467</v>
      </c>
      <c r="L50" s="221">
        <v>4511.1273178024849</v>
      </c>
      <c r="M50" s="221">
        <v>6342.4898638933655</v>
      </c>
      <c r="N50" s="230">
        <v>5426.8085908479252</v>
      </c>
    </row>
    <row r="51" spans="2:14" s="127" customFormat="1" ht="13.9" x14ac:dyDescent="0.25">
      <c r="B51" s="220">
        <v>1976</v>
      </c>
      <c r="C51" s="222">
        <v>3500</v>
      </c>
      <c r="D51" s="232">
        <v>8.1605182474775049</v>
      </c>
      <c r="E51" s="233">
        <v>0.1677119317078615</v>
      </c>
      <c r="F51" s="233">
        <v>0.16889819221993138</v>
      </c>
      <c r="G51" s="234">
        <v>8.349874362093118</v>
      </c>
      <c r="H51" s="221">
        <v>4289.5538468548011</v>
      </c>
      <c r="I51" s="221">
        <v>724.49789016382829</v>
      </c>
      <c r="J51" s="221">
        <v>524897.19285183866</v>
      </c>
      <c r="K51" s="224">
        <v>0.16889819221993138</v>
      </c>
      <c r="L51" s="221">
        <v>3565.0559566909728</v>
      </c>
      <c r="M51" s="221">
        <v>5014.0517370186299</v>
      </c>
      <c r="N51" s="230">
        <v>4289.5538468548011</v>
      </c>
    </row>
    <row r="52" spans="2:14" s="127" customFormat="1" ht="13.9" x14ac:dyDescent="0.25">
      <c r="B52" s="220">
        <v>1977</v>
      </c>
      <c r="C52" s="222">
        <v>2700</v>
      </c>
      <c r="D52" s="232">
        <v>7.90100705199242</v>
      </c>
      <c r="E52" s="233">
        <v>0.16850267522968521</v>
      </c>
      <c r="F52" s="233">
        <v>0.16970586105855678</v>
      </c>
      <c r="G52" s="234">
        <v>8.1070076966089317</v>
      </c>
      <c r="H52" s="221">
        <v>3365.0707677368878</v>
      </c>
      <c r="I52" s="221">
        <v>571.07223216176726</v>
      </c>
      <c r="J52" s="221">
        <v>326123.49434622342</v>
      </c>
      <c r="K52" s="224">
        <v>0.16970586105855678</v>
      </c>
      <c r="L52" s="221">
        <v>2793.9985355751205</v>
      </c>
      <c r="M52" s="221">
        <v>3936.142999898655</v>
      </c>
      <c r="N52" s="230">
        <v>3365.0707677368878</v>
      </c>
    </row>
    <row r="53" spans="2:14" s="127" customFormat="1" ht="13.9" x14ac:dyDescent="0.25">
      <c r="B53" s="220">
        <v>1978</v>
      </c>
      <c r="C53" s="222">
        <v>3100</v>
      </c>
      <c r="D53" s="232">
        <v>8.0391573904732372</v>
      </c>
      <c r="E53" s="233">
        <v>0.1680032228104687</v>
      </c>
      <c r="F53" s="233">
        <v>0.16919569950447305</v>
      </c>
      <c r="G53" s="234">
        <v>8.2362973481772634</v>
      </c>
      <c r="H53" s="221">
        <v>3829.1950470954298</v>
      </c>
      <c r="I53" s="221">
        <v>647.88333453237487</v>
      </c>
      <c r="J53" s="221">
        <v>419752.81516478915</v>
      </c>
      <c r="K53" s="224">
        <v>0.16919569950447305</v>
      </c>
      <c r="L53" s="221">
        <v>3181.3117125630552</v>
      </c>
      <c r="M53" s="221">
        <v>4477.0783816278044</v>
      </c>
      <c r="N53" s="230">
        <v>3829.1950470954298</v>
      </c>
    </row>
    <row r="54" spans="2:14" s="127" customFormat="1" ht="13.9" x14ac:dyDescent="0.25">
      <c r="B54" s="220">
        <v>1979</v>
      </c>
      <c r="C54" s="222">
        <v>2300</v>
      </c>
      <c r="D54" s="232">
        <v>7.7406644019172415</v>
      </c>
      <c r="E54" s="233">
        <v>0.16930439337692993</v>
      </c>
      <c r="F54" s="233">
        <v>0.17052490398675407</v>
      </c>
      <c r="G54" s="234">
        <v>7.9569491040080784</v>
      </c>
      <c r="H54" s="221">
        <v>2896.5657578997634</v>
      </c>
      <c r="I54" s="221">
        <v>493.93659775717668</v>
      </c>
      <c r="J54" s="221">
        <v>243973.36260393495</v>
      </c>
      <c r="K54" s="224">
        <v>0.17052490398675407</v>
      </c>
      <c r="L54" s="221">
        <v>2402.6291601425869</v>
      </c>
      <c r="M54" s="221">
        <v>3390.5023556569399</v>
      </c>
      <c r="N54" s="230">
        <v>2896.5657578997634</v>
      </c>
    </row>
    <row r="55" spans="2:14" s="127" customFormat="1" ht="13.9" x14ac:dyDescent="0.25">
      <c r="B55" s="220">
        <v>1980</v>
      </c>
      <c r="C55" s="222">
        <v>5000</v>
      </c>
      <c r="D55" s="232">
        <v>8.5171931914162382</v>
      </c>
      <c r="E55" s="233">
        <v>0.1676597054521563</v>
      </c>
      <c r="F55" s="233">
        <v>0.16884485375283562</v>
      </c>
      <c r="G55" s="234">
        <v>8.6836728871788651</v>
      </c>
      <c r="H55" s="221">
        <v>5989.2877384185877</v>
      </c>
      <c r="I55" s="221">
        <v>1011.260412276938</v>
      </c>
      <c r="J55" s="221">
        <v>1022647.6214385227</v>
      </c>
      <c r="K55" s="224">
        <v>0.16884485375283562</v>
      </c>
      <c r="L55" s="221">
        <v>4978.0273261416496</v>
      </c>
      <c r="M55" s="221">
        <v>7000.5481506955257</v>
      </c>
      <c r="N55" s="230">
        <v>5989.2877384185877</v>
      </c>
    </row>
    <row r="56" spans="2:14" s="127" customFormat="1" ht="13.9" x14ac:dyDescent="0.25">
      <c r="B56" s="220">
        <v>1981</v>
      </c>
      <c r="C56" s="222">
        <v>2500</v>
      </c>
      <c r="D56" s="232">
        <v>7.8240460108562919</v>
      </c>
      <c r="E56" s="233">
        <v>0.16885788297788376</v>
      </c>
      <c r="F56" s="233">
        <v>0.1700687242006203</v>
      </c>
      <c r="G56" s="234">
        <v>8.0349827830094043</v>
      </c>
      <c r="H56" s="221">
        <v>3131.4119226837388</v>
      </c>
      <c r="I56" s="221">
        <v>532.55523063743487</v>
      </c>
      <c r="J56" s="221">
        <v>283615.07367929147</v>
      </c>
      <c r="K56" s="224">
        <v>0.17006872420062027</v>
      </c>
      <c r="L56" s="221">
        <v>2598.856692046304</v>
      </c>
      <c r="M56" s="221">
        <v>3663.9671533211736</v>
      </c>
      <c r="N56" s="230">
        <v>3131.4119226837388</v>
      </c>
    </row>
    <row r="57" spans="2:14" s="127" customFormat="1" ht="13.9" x14ac:dyDescent="0.25">
      <c r="B57" s="220">
        <v>1982</v>
      </c>
      <c r="C57" s="222">
        <v>3750</v>
      </c>
      <c r="D57" s="232">
        <v>8.2295111189644565</v>
      </c>
      <c r="E57" s="233">
        <v>0.16760813453738471</v>
      </c>
      <c r="F57" s="233">
        <v>0.16879218526918552</v>
      </c>
      <c r="G57" s="234">
        <v>8.4144421685374375</v>
      </c>
      <c r="H57" s="221">
        <v>4575.5784730764799</v>
      </c>
      <c r="I57" s="221">
        <v>772.32188934122223</v>
      </c>
      <c r="J57" s="221">
        <v>596481.10075559514</v>
      </c>
      <c r="K57" s="224">
        <v>0.16879218526918552</v>
      </c>
      <c r="L57" s="221">
        <v>3803.2565837352577</v>
      </c>
      <c r="M57" s="221">
        <v>5347.9003624177021</v>
      </c>
      <c r="N57" s="230">
        <v>4575.5784730764799</v>
      </c>
    </row>
    <row r="58" spans="2:14" s="127" customFormat="1" ht="13.9" x14ac:dyDescent="0.25">
      <c r="B58" s="223">
        <v>1983</v>
      </c>
      <c r="C58" s="228">
        <v>1800</v>
      </c>
      <c r="D58" s="235">
        <v>7.4955419438842563</v>
      </c>
      <c r="E58" s="233">
        <v>0.17098339686571112</v>
      </c>
      <c r="F58" s="233">
        <v>0.1722407304866431</v>
      </c>
      <c r="G58" s="234">
        <v>7.7275483110808985</v>
      </c>
      <c r="H58" s="221">
        <v>2303.4562055989209</v>
      </c>
      <c r="I58" s="221">
        <v>396.74897949634925</v>
      </c>
      <c r="J58" s="221">
        <v>157409.75273139455</v>
      </c>
      <c r="K58" s="224">
        <v>0.1722407304866431</v>
      </c>
      <c r="L58" s="221">
        <v>1906.7072261025717</v>
      </c>
      <c r="M58" s="221">
        <v>2700.2051850952703</v>
      </c>
      <c r="N58" s="230">
        <v>2303.4562055989209</v>
      </c>
    </row>
    <row r="59" spans="2:14" s="127" customFormat="1" ht="13.9" x14ac:dyDescent="0.25">
      <c r="B59" s="223">
        <v>1984</v>
      </c>
      <c r="C59" s="228">
        <v>3700</v>
      </c>
      <c r="D59" s="235">
        <v>8.2160880986323157</v>
      </c>
      <c r="E59" s="233">
        <v>0.16762481217593073</v>
      </c>
      <c r="F59" s="233">
        <v>0.16880921777849092</v>
      </c>
      <c r="G59" s="234">
        <v>8.401880073932233</v>
      </c>
      <c r="H59" s="221">
        <v>4518.4717749106912</v>
      </c>
      <c r="I59" s="221">
        <v>762.75968587686327</v>
      </c>
      <c r="J59" s="221">
        <v>581802.33839897113</v>
      </c>
      <c r="K59" s="224">
        <v>0.16880921777849092</v>
      </c>
      <c r="L59" s="221">
        <v>3755.7120890338279</v>
      </c>
      <c r="M59" s="221">
        <v>5281.2314607875542</v>
      </c>
      <c r="N59" s="230">
        <v>4518.4717749106912</v>
      </c>
    </row>
    <row r="60" spans="2:14" s="127" customFormat="1" ht="13.9" x14ac:dyDescent="0.25">
      <c r="B60" s="223">
        <v>1985</v>
      </c>
      <c r="C60" s="228">
        <v>5800</v>
      </c>
      <c r="D60" s="235">
        <v>8.66561319653451</v>
      </c>
      <c r="E60" s="233">
        <v>0.1679915227832417</v>
      </c>
      <c r="F60" s="233">
        <v>0.16918374937739711</v>
      </c>
      <c r="G60" s="234">
        <v>8.8225735294684675</v>
      </c>
      <c r="H60" s="221">
        <v>6882.1343308939004</v>
      </c>
      <c r="I60" s="221">
        <v>1164.3452898195342</v>
      </c>
      <c r="J60" s="221">
        <v>1355699.9539249351</v>
      </c>
      <c r="K60" s="224">
        <v>0.16918374937739711</v>
      </c>
      <c r="L60" s="221">
        <v>5717.7890410743657</v>
      </c>
      <c r="M60" s="221">
        <v>8046.479620713435</v>
      </c>
      <c r="N60" s="230">
        <v>6882.1343308939004</v>
      </c>
    </row>
    <row r="61" spans="2:14" s="127" customFormat="1" ht="13.9" x14ac:dyDescent="0.25">
      <c r="B61" s="220">
        <v>1986</v>
      </c>
      <c r="C61" s="222">
        <v>6500</v>
      </c>
      <c r="D61" s="232">
        <v>8.7795574558837277</v>
      </c>
      <c r="E61" s="233">
        <v>0.16838638983792295</v>
      </c>
      <c r="F61" s="233">
        <v>0.16958707656857097</v>
      </c>
      <c r="G61" s="234">
        <v>8.9292096314966756</v>
      </c>
      <c r="H61" s="221">
        <v>7657.0848287348663</v>
      </c>
      <c r="I61" s="221">
        <v>1298.5426311427029</v>
      </c>
      <c r="J61" s="221">
        <v>1686212.964895014</v>
      </c>
      <c r="K61" s="224">
        <v>0.16958707656857097</v>
      </c>
      <c r="L61" s="221">
        <v>6358.5421975921636</v>
      </c>
      <c r="M61" s="221">
        <v>8955.627459877569</v>
      </c>
      <c r="N61" s="230">
        <v>7657.0848287348663</v>
      </c>
    </row>
    <row r="62" spans="2:14" ht="13.9" x14ac:dyDescent="0.25">
      <c r="B62" s="220">
        <v>1987</v>
      </c>
      <c r="C62" s="222">
        <v>3500</v>
      </c>
      <c r="D62" s="232">
        <v>8.1605182474775049</v>
      </c>
      <c r="E62" s="233">
        <v>0.1677119317078615</v>
      </c>
      <c r="F62" s="233">
        <v>0.16889819221993138</v>
      </c>
      <c r="G62" s="234">
        <v>8.349874362093118</v>
      </c>
      <c r="H62" s="221">
        <v>4289.5538468548011</v>
      </c>
      <c r="I62" s="221">
        <v>724.49789016382829</v>
      </c>
      <c r="J62" s="221">
        <v>524897.19285183866</v>
      </c>
      <c r="K62" s="224">
        <v>0.16889819221993138</v>
      </c>
      <c r="L62" s="221">
        <v>3565.0559566909728</v>
      </c>
      <c r="M62" s="221">
        <v>5014.0517370186299</v>
      </c>
      <c r="N62" s="230">
        <v>4289.5538468548011</v>
      </c>
    </row>
    <row r="63" spans="2:14" ht="13.9" x14ac:dyDescent="0.25">
      <c r="B63" s="220">
        <v>1988</v>
      </c>
      <c r="C63" s="222">
        <v>2490</v>
      </c>
      <c r="D63" s="232">
        <v>7.8200379894587533</v>
      </c>
      <c r="E63" s="233">
        <v>0.16887788211927116</v>
      </c>
      <c r="F63" s="233">
        <v>0.1700891553296815</v>
      </c>
      <c r="G63" s="234">
        <v>8.0312318281028539</v>
      </c>
      <c r="H63" s="221">
        <v>3119.6986750733686</v>
      </c>
      <c r="I63" s="221">
        <v>530.6269125263558</v>
      </c>
      <c r="J63" s="221">
        <v>281564.92029725283</v>
      </c>
      <c r="K63" s="224">
        <v>0.17008915532968152</v>
      </c>
      <c r="L63" s="221">
        <v>2589.0717625470129</v>
      </c>
      <c r="M63" s="221">
        <v>3650.3255875997243</v>
      </c>
      <c r="N63" s="230">
        <v>3119.6986750733686</v>
      </c>
    </row>
    <row r="64" spans="2:14" ht="13.9" x14ac:dyDescent="0.25">
      <c r="B64" s="220">
        <v>1989</v>
      </c>
      <c r="C64" s="222">
        <v>3500</v>
      </c>
      <c r="D64" s="232">
        <v>8.1605182474775049</v>
      </c>
      <c r="E64" s="233">
        <v>0.1677119317078615</v>
      </c>
      <c r="F64" s="233">
        <v>0.16889819221993138</v>
      </c>
      <c r="G64" s="234">
        <v>8.349874362093118</v>
      </c>
      <c r="H64" s="221">
        <v>4289.5538468548011</v>
      </c>
      <c r="I64" s="221">
        <v>724.49789016382829</v>
      </c>
      <c r="J64" s="221">
        <v>524897.19285183866</v>
      </c>
      <c r="K64" s="224">
        <v>0.16889819221993138</v>
      </c>
      <c r="L64" s="221">
        <v>3565.0559566909728</v>
      </c>
      <c r="M64" s="221">
        <v>5014.0517370186299</v>
      </c>
      <c r="N64" s="230">
        <v>4289.5538468548011</v>
      </c>
    </row>
    <row r="65" spans="1:14" ht="13.9" x14ac:dyDescent="0.25">
      <c r="B65" s="220">
        <v>1990</v>
      </c>
      <c r="C65" s="222">
        <v>2300</v>
      </c>
      <c r="D65" s="232">
        <v>7.7406644019172415</v>
      </c>
      <c r="E65" s="233">
        <v>0.16930439337692993</v>
      </c>
      <c r="F65" s="233">
        <v>0.17052490398675407</v>
      </c>
      <c r="G65" s="234">
        <v>7.9569491040080784</v>
      </c>
      <c r="H65" s="221">
        <v>2896.5657578997634</v>
      </c>
      <c r="I65" s="221">
        <v>493.93659775717668</v>
      </c>
      <c r="J65" s="221">
        <v>243973.36260393495</v>
      </c>
      <c r="K65" s="224">
        <v>0.17052490398675407</v>
      </c>
      <c r="L65" s="221">
        <v>2402.6291601425869</v>
      </c>
      <c r="M65" s="221">
        <v>3390.5023556569399</v>
      </c>
      <c r="N65" s="230">
        <v>2896.5657578997634</v>
      </c>
    </row>
    <row r="66" spans="1:14" ht="13.9" x14ac:dyDescent="0.25">
      <c r="B66" s="220">
        <v>1991</v>
      </c>
      <c r="C66" s="222">
        <v>2500</v>
      </c>
      <c r="D66" s="232">
        <v>7.8240460108562919</v>
      </c>
      <c r="E66" s="233">
        <v>0.16885788297788376</v>
      </c>
      <c r="F66" s="233">
        <v>0.1700687242006203</v>
      </c>
      <c r="G66" s="234">
        <v>8.0349827830094043</v>
      </c>
      <c r="H66" s="221">
        <v>3131.4119226837388</v>
      </c>
      <c r="I66" s="221">
        <v>532.55523063743487</v>
      </c>
      <c r="J66" s="221">
        <v>283615.07367929147</v>
      </c>
      <c r="K66" s="224">
        <v>0.17006872420062027</v>
      </c>
      <c r="L66" s="221">
        <v>2598.856692046304</v>
      </c>
      <c r="M66" s="221">
        <v>3663.9671533211736</v>
      </c>
      <c r="N66" s="230">
        <v>3131.4119226837388</v>
      </c>
    </row>
    <row r="67" spans="1:14" ht="13.9" x14ac:dyDescent="0.25">
      <c r="B67" s="220">
        <v>1992</v>
      </c>
      <c r="C67" s="222">
        <v>4028</v>
      </c>
      <c r="D67" s="232">
        <v>8.3010252538384535</v>
      </c>
      <c r="E67" s="233">
        <v>0.16754794788000921</v>
      </c>
      <c r="F67" s="233">
        <v>0.16873071853873664</v>
      </c>
      <c r="G67" s="234">
        <v>8.4813695295685072</v>
      </c>
      <c r="H67" s="221">
        <v>4892.2406442833144</v>
      </c>
      <c r="I67" s="221">
        <v>825.47127917433556</v>
      </c>
      <c r="J67" s="221">
        <v>681402.83274171385</v>
      </c>
      <c r="K67" s="224">
        <v>0.16873071853873664</v>
      </c>
      <c r="L67" s="221">
        <v>4066.7693651089789</v>
      </c>
      <c r="M67" s="221">
        <v>5717.7119234576503</v>
      </c>
      <c r="N67" s="230">
        <v>4892.2406442833144</v>
      </c>
    </row>
    <row r="68" spans="1:14" ht="13.9" x14ac:dyDescent="0.25">
      <c r="B68" s="220">
        <v>1993</v>
      </c>
      <c r="C68" s="222">
        <v>4000</v>
      </c>
      <c r="D68" s="232">
        <v>8.2940496401020276</v>
      </c>
      <c r="E68" s="233">
        <v>0.16755169301599498</v>
      </c>
      <c r="F68" s="233">
        <v>0.16873454330063292</v>
      </c>
      <c r="G68" s="234">
        <v>8.474841317771304</v>
      </c>
      <c r="H68" s="221">
        <v>4860.4101322585366</v>
      </c>
      <c r="I68" s="221">
        <v>820.119083920413</v>
      </c>
      <c r="J68" s="221">
        <v>672595.31181045738</v>
      </c>
      <c r="K68" s="224">
        <v>0.16873454330063292</v>
      </c>
      <c r="L68" s="221">
        <v>4040.2910483381238</v>
      </c>
      <c r="M68" s="221">
        <v>5680.5292161789494</v>
      </c>
      <c r="N68" s="230">
        <v>4860.4101322585366</v>
      </c>
    </row>
    <row r="69" spans="1:14" ht="13.9" x14ac:dyDescent="0.25">
      <c r="B69" s="220">
        <v>1994</v>
      </c>
      <c r="C69" s="222">
        <v>7970</v>
      </c>
      <c r="D69" s="232">
        <v>8.9834397717842602</v>
      </c>
      <c r="E69" s="233">
        <v>0.16939365850808205</v>
      </c>
      <c r="F69" s="233">
        <v>0.17061610838550786</v>
      </c>
      <c r="G69" s="234">
        <v>9.1200153426776467</v>
      </c>
      <c r="H69" s="221">
        <v>9268.3666761804761</v>
      </c>
      <c r="I69" s="221">
        <v>1581.3326533798374</v>
      </c>
      <c r="J69" s="221">
        <v>2500612.9606453171</v>
      </c>
      <c r="K69" s="224">
        <v>0.17061610838550786</v>
      </c>
      <c r="L69" s="221">
        <v>7687.0340228006389</v>
      </c>
      <c r="M69" s="221">
        <v>10849.699329560313</v>
      </c>
      <c r="N69" s="230">
        <v>9268.3666761804761</v>
      </c>
    </row>
    <row r="70" spans="1:14" ht="13.15" x14ac:dyDescent="0.25">
      <c r="A70" t="s">
        <v>1870</v>
      </c>
      <c r="C70" s="3"/>
      <c r="D70" s="3"/>
      <c r="E70" s="3"/>
      <c r="F70" s="3"/>
      <c r="G70" s="3"/>
      <c r="H70" s="3"/>
      <c r="I70" s="3"/>
      <c r="J70" s="3"/>
    </row>
    <row r="71" spans="1:14" ht="13.15" x14ac:dyDescent="0.25">
      <c r="B71" t="s">
        <v>1867</v>
      </c>
      <c r="C71" s="3" t="s">
        <v>1720</v>
      </c>
      <c r="D71" s="3" t="s">
        <v>1868</v>
      </c>
      <c r="E71" s="3" t="s">
        <v>1869</v>
      </c>
      <c r="F71" s="3"/>
      <c r="G71" s="27" t="s">
        <v>1871</v>
      </c>
      <c r="H71" s="38"/>
      <c r="I71" s="3"/>
      <c r="J71" s="2"/>
    </row>
    <row r="72" spans="1:14" ht="13.15" x14ac:dyDescent="0.25">
      <c r="B72" s="92" t="s">
        <v>814</v>
      </c>
      <c r="C72" s="92" t="s">
        <v>1861</v>
      </c>
      <c r="D72" s="92" t="s">
        <v>1862</v>
      </c>
      <c r="E72" s="92">
        <v>3</v>
      </c>
      <c r="F72" s="4"/>
      <c r="G72" s="27" t="s">
        <v>1867</v>
      </c>
      <c r="H72" s="38" t="s">
        <v>1872</v>
      </c>
      <c r="I72" s="3"/>
      <c r="J72" s="2"/>
    </row>
    <row r="73" spans="1:14" ht="13.15" x14ac:dyDescent="0.25">
      <c r="B73" s="92" t="s">
        <v>785</v>
      </c>
      <c r="C73" s="92" t="s">
        <v>1861</v>
      </c>
      <c r="D73" s="92" t="s">
        <v>1862</v>
      </c>
      <c r="E73" s="92">
        <v>3</v>
      </c>
      <c r="F73" s="5"/>
      <c r="G73" s="28" t="s">
        <v>741</v>
      </c>
      <c r="H73" s="95">
        <v>3</v>
      </c>
      <c r="I73" s="3"/>
      <c r="J73" s="6"/>
    </row>
    <row r="74" spans="1:14" ht="13.15" x14ac:dyDescent="0.25">
      <c r="B74" s="92" t="s">
        <v>785</v>
      </c>
      <c r="C74" s="92" t="s">
        <v>1861</v>
      </c>
      <c r="D74" s="92" t="s">
        <v>1863</v>
      </c>
      <c r="E74" s="92">
        <v>1</v>
      </c>
      <c r="F74" s="7"/>
      <c r="G74" s="58" t="s">
        <v>728</v>
      </c>
      <c r="H74" s="96">
        <v>7</v>
      </c>
      <c r="I74" s="3"/>
      <c r="J74" s="2"/>
    </row>
    <row r="75" spans="1:14" ht="13.15" x14ac:dyDescent="0.25">
      <c r="B75" s="92" t="s">
        <v>789</v>
      </c>
      <c r="C75" s="92" t="s">
        <v>1864</v>
      </c>
      <c r="D75" s="92" t="s">
        <v>1862</v>
      </c>
      <c r="E75" s="92">
        <v>1</v>
      </c>
      <c r="F75" s="3"/>
      <c r="G75" s="58" t="s">
        <v>733</v>
      </c>
      <c r="H75" s="96">
        <v>5</v>
      </c>
      <c r="I75" s="3"/>
      <c r="J75" s="3"/>
    </row>
    <row r="76" spans="1:14" ht="13.15" x14ac:dyDescent="0.25">
      <c r="B76" s="92" t="s">
        <v>741</v>
      </c>
      <c r="C76" s="92" t="s">
        <v>1861</v>
      </c>
      <c r="D76" s="92" t="s">
        <v>1862</v>
      </c>
      <c r="E76" s="92">
        <v>3</v>
      </c>
      <c r="G76" s="58" t="s">
        <v>801</v>
      </c>
      <c r="H76" s="96">
        <v>3</v>
      </c>
    </row>
    <row r="77" spans="1:14" ht="13.15" x14ac:dyDescent="0.25">
      <c r="B77" s="92" t="s">
        <v>728</v>
      </c>
      <c r="C77" s="92" t="s">
        <v>1861</v>
      </c>
      <c r="D77" s="92" t="s">
        <v>1862</v>
      </c>
      <c r="E77" s="92">
        <v>7</v>
      </c>
      <c r="G77" s="58" t="s">
        <v>731</v>
      </c>
      <c r="H77" s="96">
        <v>3</v>
      </c>
    </row>
    <row r="78" spans="1:14" ht="13.15" x14ac:dyDescent="0.25">
      <c r="B78" s="92" t="s">
        <v>733</v>
      </c>
      <c r="C78" s="92" t="s">
        <v>1861</v>
      </c>
      <c r="D78" s="92" t="s">
        <v>1862</v>
      </c>
      <c r="E78" s="92">
        <v>5</v>
      </c>
      <c r="G78" s="58" t="s">
        <v>743</v>
      </c>
      <c r="H78" s="96">
        <v>3</v>
      </c>
    </row>
    <row r="79" spans="1:14" ht="13.15" x14ac:dyDescent="0.25">
      <c r="B79" s="92" t="s">
        <v>801</v>
      </c>
      <c r="C79" s="92" t="s">
        <v>1861</v>
      </c>
      <c r="D79" s="92" t="s">
        <v>1862</v>
      </c>
      <c r="E79" s="92">
        <v>3</v>
      </c>
      <c r="G79" s="58" t="s">
        <v>703</v>
      </c>
      <c r="H79" s="96">
        <v>43</v>
      </c>
    </row>
    <row r="80" spans="1:14" ht="13.15" x14ac:dyDescent="0.25">
      <c r="B80" s="92" t="s">
        <v>731</v>
      </c>
      <c r="C80" s="92" t="s">
        <v>1861</v>
      </c>
      <c r="D80" s="92" t="s">
        <v>1862</v>
      </c>
      <c r="E80" s="92">
        <v>2</v>
      </c>
      <c r="G80" s="58" t="s">
        <v>694</v>
      </c>
      <c r="H80" s="96">
        <v>39</v>
      </c>
    </row>
    <row r="81" spans="2:8" ht="13.15" x14ac:dyDescent="0.25">
      <c r="B81" s="92" t="s">
        <v>731</v>
      </c>
      <c r="C81" s="92" t="s">
        <v>1861</v>
      </c>
      <c r="D81" s="92" t="s">
        <v>1865</v>
      </c>
      <c r="E81" s="92">
        <v>1</v>
      </c>
      <c r="G81" s="58" t="s">
        <v>809</v>
      </c>
      <c r="H81" s="96">
        <v>35</v>
      </c>
    </row>
    <row r="82" spans="2:8" ht="13.15" x14ac:dyDescent="0.25">
      <c r="B82" s="92" t="s">
        <v>743</v>
      </c>
      <c r="C82" s="92" t="s">
        <v>1861</v>
      </c>
      <c r="D82" s="92" t="s">
        <v>1862</v>
      </c>
      <c r="E82" s="92">
        <v>2</v>
      </c>
      <c r="G82" s="58" t="s">
        <v>696</v>
      </c>
      <c r="H82" s="96">
        <v>31</v>
      </c>
    </row>
    <row r="83" spans="2:8" ht="13.15" x14ac:dyDescent="0.25">
      <c r="B83" s="92" t="s">
        <v>743</v>
      </c>
      <c r="C83" s="92" t="s">
        <v>1861</v>
      </c>
      <c r="D83" s="92" t="s">
        <v>1863</v>
      </c>
      <c r="E83" s="92">
        <v>1</v>
      </c>
      <c r="G83" s="58" t="s">
        <v>814</v>
      </c>
      <c r="H83" s="96">
        <v>3</v>
      </c>
    </row>
    <row r="84" spans="2:8" ht="13.15" x14ac:dyDescent="0.25">
      <c r="B84" s="92" t="s">
        <v>703</v>
      </c>
      <c r="C84" s="92" t="s">
        <v>1861</v>
      </c>
      <c r="D84" s="92" t="s">
        <v>1862</v>
      </c>
      <c r="E84" s="92">
        <v>40</v>
      </c>
      <c r="G84" s="58" t="s">
        <v>785</v>
      </c>
      <c r="H84" s="96">
        <v>4</v>
      </c>
    </row>
    <row r="85" spans="2:8" ht="13.15" x14ac:dyDescent="0.25">
      <c r="B85" s="92" t="s">
        <v>703</v>
      </c>
      <c r="C85" s="92" t="s">
        <v>1861</v>
      </c>
      <c r="D85" s="92" t="s">
        <v>1865</v>
      </c>
      <c r="E85" s="92">
        <v>1</v>
      </c>
      <c r="G85" s="58" t="s">
        <v>3092</v>
      </c>
      <c r="H85" s="96">
        <v>37</v>
      </c>
    </row>
    <row r="86" spans="2:8" ht="13.15" x14ac:dyDescent="0.25">
      <c r="B86" s="92" t="s">
        <v>703</v>
      </c>
      <c r="C86" s="92" t="s">
        <v>1861</v>
      </c>
      <c r="D86" s="92" t="s">
        <v>1863</v>
      </c>
      <c r="E86" s="92">
        <v>2</v>
      </c>
      <c r="G86" s="58" t="s">
        <v>3093</v>
      </c>
      <c r="H86" s="96">
        <v>6</v>
      </c>
    </row>
    <row r="87" spans="2:8" ht="13.15" x14ac:dyDescent="0.25">
      <c r="B87" s="92" t="s">
        <v>694</v>
      </c>
      <c r="C87" s="92" t="s">
        <v>1861</v>
      </c>
      <c r="D87" s="92" t="s">
        <v>1862</v>
      </c>
      <c r="E87" s="92">
        <v>38</v>
      </c>
      <c r="G87" s="58" t="s">
        <v>715</v>
      </c>
      <c r="H87" s="96">
        <v>4</v>
      </c>
    </row>
    <row r="88" spans="2:8" ht="13.15" x14ac:dyDescent="0.25">
      <c r="B88" s="92" t="s">
        <v>694</v>
      </c>
      <c r="C88" s="92" t="s">
        <v>1861</v>
      </c>
      <c r="D88" s="92" t="s">
        <v>1863</v>
      </c>
      <c r="E88" s="92">
        <v>1</v>
      </c>
      <c r="G88" s="58" t="s">
        <v>708</v>
      </c>
      <c r="H88" s="96">
        <v>1</v>
      </c>
    </row>
    <row r="89" spans="2:8" ht="13.15" x14ac:dyDescent="0.25">
      <c r="B89" s="92" t="s">
        <v>809</v>
      </c>
      <c r="C89" s="92" t="s">
        <v>1861</v>
      </c>
      <c r="D89" s="92" t="s">
        <v>1862</v>
      </c>
      <c r="E89" s="92">
        <v>31</v>
      </c>
      <c r="G89" s="58" t="s">
        <v>701</v>
      </c>
      <c r="H89" s="96">
        <v>2</v>
      </c>
    </row>
    <row r="90" spans="2:8" ht="13.15" x14ac:dyDescent="0.25">
      <c r="B90" s="92" t="s">
        <v>809</v>
      </c>
      <c r="C90" s="92" t="s">
        <v>1861</v>
      </c>
      <c r="D90" s="92" t="s">
        <v>1865</v>
      </c>
      <c r="E90" s="92">
        <v>4</v>
      </c>
      <c r="G90" s="58" t="s">
        <v>799</v>
      </c>
      <c r="H90" s="96">
        <v>1</v>
      </c>
    </row>
    <row r="91" spans="2:8" ht="13.15" x14ac:dyDescent="0.25">
      <c r="B91" s="92" t="s">
        <v>696</v>
      </c>
      <c r="C91" s="92" t="s">
        <v>1861</v>
      </c>
      <c r="D91" s="92" t="s">
        <v>1862</v>
      </c>
      <c r="E91" s="92">
        <v>29</v>
      </c>
      <c r="G91" s="58" t="s">
        <v>789</v>
      </c>
      <c r="H91" s="96">
        <v>1</v>
      </c>
    </row>
    <row r="92" spans="2:8" ht="13.15" x14ac:dyDescent="0.25">
      <c r="B92" s="92" t="s">
        <v>696</v>
      </c>
      <c r="C92" s="92" t="s">
        <v>1861</v>
      </c>
      <c r="D92" s="92" t="s">
        <v>1865</v>
      </c>
      <c r="E92" s="92">
        <v>1</v>
      </c>
      <c r="G92" s="58" t="s">
        <v>1707</v>
      </c>
      <c r="H92" s="96">
        <v>3</v>
      </c>
    </row>
    <row r="93" spans="2:8" ht="13.15" x14ac:dyDescent="0.25">
      <c r="B93" s="92" t="s">
        <v>696</v>
      </c>
      <c r="C93" s="92" t="s">
        <v>1861</v>
      </c>
      <c r="D93" s="92" t="s">
        <v>1863</v>
      </c>
      <c r="E93" s="92">
        <v>1</v>
      </c>
      <c r="G93" s="58" t="s">
        <v>1708</v>
      </c>
      <c r="H93" s="96">
        <v>3</v>
      </c>
    </row>
    <row r="94" spans="2:8" ht="13.15" x14ac:dyDescent="0.25">
      <c r="B94" s="92" t="s">
        <v>3092</v>
      </c>
      <c r="C94" s="92" t="s">
        <v>1864</v>
      </c>
      <c r="D94" s="92" t="s">
        <v>1862</v>
      </c>
      <c r="E94" s="92">
        <v>32</v>
      </c>
      <c r="G94" s="58" t="s">
        <v>1709</v>
      </c>
      <c r="H94" s="96">
        <v>7</v>
      </c>
    </row>
    <row r="95" spans="2:8" ht="13.15" x14ac:dyDescent="0.25">
      <c r="B95" s="92" t="s">
        <v>3092</v>
      </c>
      <c r="C95" s="92" t="s">
        <v>1864</v>
      </c>
      <c r="D95" s="92" t="s">
        <v>1865</v>
      </c>
      <c r="E95" s="92">
        <v>2</v>
      </c>
      <c r="G95" s="60" t="s">
        <v>1678</v>
      </c>
      <c r="H95" s="97">
        <v>244</v>
      </c>
    </row>
    <row r="96" spans="2:8" ht="13.15" x14ac:dyDescent="0.25">
      <c r="B96" s="92" t="s">
        <v>3092</v>
      </c>
      <c r="C96" s="92" t="s">
        <v>1864</v>
      </c>
      <c r="D96" s="92" t="s">
        <v>1863</v>
      </c>
      <c r="E96" s="92">
        <v>3</v>
      </c>
    </row>
    <row r="97" spans="1:8" ht="13.15" x14ac:dyDescent="0.25">
      <c r="B97" s="92" t="s">
        <v>3093</v>
      </c>
      <c r="C97" s="92" t="s">
        <v>1864</v>
      </c>
      <c r="D97" s="92" t="s">
        <v>1862</v>
      </c>
      <c r="E97" s="92">
        <v>6</v>
      </c>
    </row>
    <row r="98" spans="1:8" ht="13.15" x14ac:dyDescent="0.25">
      <c r="B98" s="92" t="s">
        <v>715</v>
      </c>
      <c r="C98" s="92" t="s">
        <v>1866</v>
      </c>
      <c r="D98" s="92" t="s">
        <v>1862</v>
      </c>
      <c r="E98" s="92">
        <v>4</v>
      </c>
    </row>
    <row r="99" spans="1:8" ht="13.15" x14ac:dyDescent="0.25">
      <c r="B99" s="92" t="s">
        <v>708</v>
      </c>
      <c r="C99" s="92" t="s">
        <v>1866</v>
      </c>
      <c r="D99" s="92" t="s">
        <v>1862</v>
      </c>
      <c r="E99" s="92">
        <v>1</v>
      </c>
    </row>
    <row r="100" spans="1:8" ht="13.15" x14ac:dyDescent="0.25">
      <c r="B100" s="92" t="s">
        <v>701</v>
      </c>
      <c r="C100" s="92" t="s">
        <v>1866</v>
      </c>
      <c r="D100" s="92" t="s">
        <v>1862</v>
      </c>
      <c r="E100" s="92">
        <v>2</v>
      </c>
    </row>
    <row r="101" spans="1:8" ht="13.15" x14ac:dyDescent="0.25">
      <c r="B101" s="92" t="s">
        <v>799</v>
      </c>
      <c r="C101" s="92" t="s">
        <v>1866</v>
      </c>
      <c r="D101" s="92" t="s">
        <v>1862</v>
      </c>
      <c r="E101" s="92">
        <v>1</v>
      </c>
    </row>
    <row r="102" spans="1:8" ht="13.15" x14ac:dyDescent="0.25">
      <c r="B102" s="92" t="s">
        <v>1707</v>
      </c>
      <c r="C102" s="92" t="s">
        <v>1864</v>
      </c>
      <c r="D102" s="92" t="s">
        <v>1862</v>
      </c>
      <c r="E102" s="92">
        <v>3</v>
      </c>
    </row>
    <row r="103" spans="1:8" ht="13.15" x14ac:dyDescent="0.25">
      <c r="B103" s="92" t="s">
        <v>1708</v>
      </c>
      <c r="C103" s="92" t="s">
        <v>1864</v>
      </c>
      <c r="D103" s="92" t="s">
        <v>1862</v>
      </c>
      <c r="E103" s="92">
        <v>3</v>
      </c>
    </row>
    <row r="104" spans="1:8" ht="13.15" x14ac:dyDescent="0.25">
      <c r="B104" s="92" t="s">
        <v>1709</v>
      </c>
      <c r="C104" s="92" t="s">
        <v>1864</v>
      </c>
      <c r="D104" s="92" t="s">
        <v>1862</v>
      </c>
      <c r="E104" s="92">
        <v>6</v>
      </c>
    </row>
    <row r="105" spans="1:8" ht="13.15" x14ac:dyDescent="0.25">
      <c r="B105" s="92" t="s">
        <v>1709</v>
      </c>
      <c r="C105" s="92" t="s">
        <v>1864</v>
      </c>
      <c r="D105" s="92" t="s">
        <v>1865</v>
      </c>
      <c r="E105" s="92">
        <v>1</v>
      </c>
    </row>
    <row r="106" spans="1:8" ht="13.15" x14ac:dyDescent="0.25">
      <c r="B106" s="92"/>
      <c r="C106" s="92"/>
      <c r="D106" s="92"/>
      <c r="E106" s="92"/>
    </row>
    <row r="107" spans="1:8" ht="13.15" x14ac:dyDescent="0.25">
      <c r="A107" t="s">
        <v>1878</v>
      </c>
    </row>
    <row r="108" spans="1:8" ht="13.15" x14ac:dyDescent="0.25">
      <c r="B108" t="s">
        <v>1867</v>
      </c>
      <c r="C108" s="3" t="s">
        <v>1720</v>
      </c>
      <c r="D108" s="3" t="s">
        <v>1868</v>
      </c>
      <c r="E108" s="3" t="s">
        <v>1869</v>
      </c>
      <c r="G108" s="27" t="s">
        <v>1871</v>
      </c>
      <c r="H108" s="38"/>
    </row>
    <row r="109" spans="1:8" ht="13.15" x14ac:dyDescent="0.25">
      <c r="B109" s="92" t="s">
        <v>693</v>
      </c>
      <c r="E109" s="93">
        <v>1</v>
      </c>
      <c r="G109" s="27" t="s">
        <v>1867</v>
      </c>
      <c r="H109" s="38" t="s">
        <v>1872</v>
      </c>
    </row>
    <row r="110" spans="1:8" ht="13.15" x14ac:dyDescent="0.25">
      <c r="B110" s="92" t="s">
        <v>710</v>
      </c>
      <c r="E110" s="93">
        <v>1</v>
      </c>
      <c r="G110" s="28" t="s">
        <v>693</v>
      </c>
      <c r="H110" s="95">
        <v>1</v>
      </c>
    </row>
    <row r="111" spans="1:8" ht="13.15" x14ac:dyDescent="0.25">
      <c r="B111" s="92" t="s">
        <v>719</v>
      </c>
      <c r="E111" s="93">
        <v>1</v>
      </c>
      <c r="G111" s="58" t="s">
        <v>710</v>
      </c>
      <c r="H111" s="96">
        <v>1</v>
      </c>
    </row>
    <row r="112" spans="1:8" ht="13.15" x14ac:dyDescent="0.25">
      <c r="B112" s="92" t="s">
        <v>706</v>
      </c>
      <c r="E112" s="93">
        <v>3</v>
      </c>
      <c r="G112" s="58" t="s">
        <v>719</v>
      </c>
      <c r="H112" s="96">
        <v>1</v>
      </c>
    </row>
    <row r="113" spans="2:8" ht="13.15" x14ac:dyDescent="0.25">
      <c r="B113" s="92" t="s">
        <v>706</v>
      </c>
      <c r="E113" s="93">
        <v>1</v>
      </c>
      <c r="G113" s="58" t="s">
        <v>706</v>
      </c>
      <c r="H113" s="96">
        <v>4</v>
      </c>
    </row>
    <row r="114" spans="2:8" ht="13.15" x14ac:dyDescent="0.25">
      <c r="B114" s="92" t="s">
        <v>738</v>
      </c>
      <c r="E114" s="93">
        <v>5</v>
      </c>
      <c r="G114" s="58" t="s">
        <v>738</v>
      </c>
      <c r="H114" s="96">
        <v>7</v>
      </c>
    </row>
    <row r="115" spans="2:8" ht="13.15" x14ac:dyDescent="0.25">
      <c r="B115" s="92" t="s">
        <v>738</v>
      </c>
      <c r="E115" s="93">
        <v>2</v>
      </c>
      <c r="G115" s="58" t="s">
        <v>805</v>
      </c>
      <c r="H115" s="96">
        <v>6</v>
      </c>
    </row>
    <row r="116" spans="2:8" ht="13.15" x14ac:dyDescent="0.25">
      <c r="B116" s="92" t="s">
        <v>805</v>
      </c>
      <c r="E116" s="93">
        <v>2</v>
      </c>
      <c r="G116" s="58" t="s">
        <v>806</v>
      </c>
      <c r="H116" s="96">
        <v>7</v>
      </c>
    </row>
    <row r="117" spans="2:8" ht="13.15" x14ac:dyDescent="0.25">
      <c r="B117" s="92" t="s">
        <v>805</v>
      </c>
      <c r="E117" s="93">
        <v>4</v>
      </c>
      <c r="G117" s="58" t="s">
        <v>807</v>
      </c>
      <c r="H117" s="96">
        <v>1</v>
      </c>
    </row>
    <row r="118" spans="2:8" ht="13.15" x14ac:dyDescent="0.25">
      <c r="B118" s="92" t="s">
        <v>806</v>
      </c>
      <c r="E118" s="93">
        <v>4</v>
      </c>
      <c r="G118" s="58" t="s">
        <v>713</v>
      </c>
      <c r="H118" s="96">
        <v>28</v>
      </c>
    </row>
    <row r="119" spans="2:8" ht="13.15" x14ac:dyDescent="0.25">
      <c r="B119" s="92" t="s">
        <v>806</v>
      </c>
      <c r="E119" s="93">
        <v>3</v>
      </c>
      <c r="G119" s="58" t="s">
        <v>804</v>
      </c>
      <c r="H119" s="96">
        <v>24</v>
      </c>
    </row>
    <row r="120" spans="2:8" ht="13.15" x14ac:dyDescent="0.25">
      <c r="B120" s="92" t="s">
        <v>807</v>
      </c>
      <c r="E120" s="93">
        <v>1</v>
      </c>
      <c r="G120" s="58" t="s">
        <v>714</v>
      </c>
      <c r="H120" s="96">
        <v>5</v>
      </c>
    </row>
    <row r="121" spans="2:8" ht="13.15" x14ac:dyDescent="0.25">
      <c r="B121" s="92" t="s">
        <v>713</v>
      </c>
      <c r="E121" s="93">
        <v>7</v>
      </c>
      <c r="G121" s="58" t="s">
        <v>711</v>
      </c>
      <c r="H121" s="96">
        <v>28</v>
      </c>
    </row>
    <row r="122" spans="2:8" ht="13.15" x14ac:dyDescent="0.25">
      <c r="B122" s="92" t="s">
        <v>713</v>
      </c>
      <c r="E122" s="93">
        <v>21</v>
      </c>
      <c r="G122" s="58" t="s">
        <v>698</v>
      </c>
      <c r="H122" s="96">
        <v>3</v>
      </c>
    </row>
    <row r="123" spans="2:8" ht="13.15" x14ac:dyDescent="0.25">
      <c r="B123" s="92" t="s">
        <v>804</v>
      </c>
      <c r="E123" s="93">
        <v>12</v>
      </c>
      <c r="G123" s="58" t="s">
        <v>735</v>
      </c>
      <c r="H123" s="96">
        <v>4</v>
      </c>
    </row>
    <row r="124" spans="2:8" ht="13.15" x14ac:dyDescent="0.25">
      <c r="B124" s="92" t="s">
        <v>804</v>
      </c>
      <c r="E124" s="93">
        <v>12</v>
      </c>
      <c r="G124" s="58" t="s">
        <v>730</v>
      </c>
      <c r="H124" s="96">
        <v>7</v>
      </c>
    </row>
    <row r="125" spans="2:8" ht="13.15" x14ac:dyDescent="0.25">
      <c r="B125" s="92" t="s">
        <v>714</v>
      </c>
      <c r="E125" s="93">
        <v>3</v>
      </c>
      <c r="G125" s="58" t="s">
        <v>708</v>
      </c>
      <c r="H125" s="96">
        <v>1</v>
      </c>
    </row>
    <row r="126" spans="2:8" ht="13.15" x14ac:dyDescent="0.25">
      <c r="B126" s="92" t="s">
        <v>714</v>
      </c>
      <c r="E126" s="93">
        <v>2</v>
      </c>
      <c r="G126" s="58" t="s">
        <v>799</v>
      </c>
      <c r="H126" s="96">
        <v>1</v>
      </c>
    </row>
    <row r="127" spans="2:8" ht="13.15" x14ac:dyDescent="0.25">
      <c r="B127" s="99" t="s">
        <v>711</v>
      </c>
      <c r="E127" s="93">
        <v>10</v>
      </c>
      <c r="G127" s="58" t="s">
        <v>10</v>
      </c>
      <c r="H127" s="96">
        <v>5</v>
      </c>
    </row>
    <row r="128" spans="2:8" ht="13.15" x14ac:dyDescent="0.25">
      <c r="B128" s="99" t="s">
        <v>711</v>
      </c>
      <c r="E128" s="93">
        <v>18</v>
      </c>
      <c r="G128" s="60" t="s">
        <v>1678</v>
      </c>
      <c r="H128" s="97">
        <v>134</v>
      </c>
    </row>
    <row r="129" spans="1:8" ht="13.15" x14ac:dyDescent="0.25">
      <c r="B129" s="99" t="s">
        <v>698</v>
      </c>
      <c r="E129" s="93">
        <v>2</v>
      </c>
    </row>
    <row r="130" spans="1:8" ht="13.15" x14ac:dyDescent="0.25">
      <c r="B130" s="99" t="s">
        <v>698</v>
      </c>
      <c r="E130" s="93">
        <v>1</v>
      </c>
    </row>
    <row r="131" spans="1:8" ht="13.15" x14ac:dyDescent="0.25">
      <c r="B131" s="99" t="s">
        <v>735</v>
      </c>
      <c r="E131" s="93">
        <v>2</v>
      </c>
    </row>
    <row r="132" spans="1:8" ht="13.15" x14ac:dyDescent="0.25">
      <c r="B132" s="99" t="s">
        <v>735</v>
      </c>
      <c r="E132" s="93">
        <v>2</v>
      </c>
    </row>
    <row r="133" spans="1:8" ht="13.15" x14ac:dyDescent="0.25">
      <c r="B133" s="99" t="s">
        <v>730</v>
      </c>
      <c r="E133" s="93">
        <v>4</v>
      </c>
    </row>
    <row r="134" spans="1:8" ht="13.15" x14ac:dyDescent="0.25">
      <c r="B134" s="99" t="s">
        <v>730</v>
      </c>
      <c r="E134" s="93">
        <v>3</v>
      </c>
    </row>
    <row r="135" spans="1:8" ht="13.15" x14ac:dyDescent="0.25">
      <c r="B135" s="99" t="s">
        <v>708</v>
      </c>
      <c r="E135" s="93">
        <v>1</v>
      </c>
    </row>
    <row r="136" spans="1:8" ht="13.15" x14ac:dyDescent="0.25">
      <c r="B136" s="92" t="s">
        <v>799</v>
      </c>
      <c r="E136" s="93">
        <v>1</v>
      </c>
    </row>
    <row r="137" spans="1:8" ht="13.15" x14ac:dyDescent="0.25">
      <c r="E137" s="44">
        <v>5</v>
      </c>
    </row>
    <row r="139" spans="1:8" ht="13.15" x14ac:dyDescent="0.25">
      <c r="A139" t="s">
        <v>1873</v>
      </c>
    </row>
    <row r="140" spans="1:8" ht="13.15" x14ac:dyDescent="0.25">
      <c r="B140" t="s">
        <v>1867</v>
      </c>
      <c r="C140" s="3" t="s">
        <v>1720</v>
      </c>
      <c r="D140" s="3" t="s">
        <v>1868</v>
      </c>
      <c r="E140" s="3" t="s">
        <v>1869</v>
      </c>
      <c r="G140" s="27" t="s">
        <v>1871</v>
      </c>
      <c r="H140" s="38"/>
    </row>
    <row r="141" spans="1:8" ht="13.15" x14ac:dyDescent="0.25">
      <c r="B141" s="92" t="s">
        <v>724</v>
      </c>
      <c r="C141" s="92" t="s">
        <v>1874</v>
      </c>
      <c r="D141" s="92" t="s">
        <v>1862</v>
      </c>
      <c r="E141" s="92">
        <v>1</v>
      </c>
      <c r="G141" s="27" t="s">
        <v>1867</v>
      </c>
      <c r="H141" s="38" t="s">
        <v>1872</v>
      </c>
    </row>
    <row r="142" spans="1:8" ht="13.15" x14ac:dyDescent="0.25">
      <c r="B142" s="92" t="s">
        <v>710</v>
      </c>
      <c r="C142" s="92" t="s">
        <v>1875</v>
      </c>
      <c r="D142" s="92" t="s">
        <v>1862</v>
      </c>
      <c r="E142" s="92">
        <v>1</v>
      </c>
      <c r="G142" s="28" t="s">
        <v>726</v>
      </c>
      <c r="H142" s="95">
        <v>8</v>
      </c>
    </row>
    <row r="143" spans="1:8" ht="13.15" x14ac:dyDescent="0.25">
      <c r="B143" s="92" t="s">
        <v>719</v>
      </c>
      <c r="C143" s="92" t="s">
        <v>1875</v>
      </c>
      <c r="D143" s="92" t="s">
        <v>1862</v>
      </c>
      <c r="E143" s="92">
        <v>1</v>
      </c>
      <c r="G143" s="58" t="s">
        <v>724</v>
      </c>
      <c r="H143" s="96">
        <v>8</v>
      </c>
    </row>
    <row r="144" spans="1:8" ht="13.15" x14ac:dyDescent="0.25">
      <c r="B144" s="92" t="s">
        <v>738</v>
      </c>
      <c r="C144" s="92" t="s">
        <v>1876</v>
      </c>
      <c r="D144" s="92" t="s">
        <v>1862</v>
      </c>
      <c r="E144" s="92">
        <v>2</v>
      </c>
      <c r="G144" s="58" t="s">
        <v>736</v>
      </c>
      <c r="H144" s="96">
        <v>10</v>
      </c>
    </row>
    <row r="145" spans="2:8" ht="13.15" x14ac:dyDescent="0.25">
      <c r="B145" s="92" t="s">
        <v>805</v>
      </c>
      <c r="C145" s="92" t="s">
        <v>1876</v>
      </c>
      <c r="D145" s="92" t="s">
        <v>1862</v>
      </c>
      <c r="E145" s="92">
        <v>1</v>
      </c>
      <c r="G145" s="58" t="s">
        <v>693</v>
      </c>
      <c r="H145" s="96">
        <v>14</v>
      </c>
    </row>
    <row r="146" spans="2:8" ht="13.15" x14ac:dyDescent="0.25">
      <c r="B146" s="92" t="s">
        <v>806</v>
      </c>
      <c r="C146" s="92" t="s">
        <v>1876</v>
      </c>
      <c r="D146" s="92" t="s">
        <v>1862</v>
      </c>
      <c r="E146" s="92">
        <v>1</v>
      </c>
      <c r="G146" s="58" t="s">
        <v>710</v>
      </c>
      <c r="H146" s="96">
        <v>11</v>
      </c>
    </row>
    <row r="147" spans="2:8" ht="13.15" x14ac:dyDescent="0.25">
      <c r="B147" s="92" t="s">
        <v>783</v>
      </c>
      <c r="C147" s="92" t="s">
        <v>1875</v>
      </c>
      <c r="D147" s="92" t="s">
        <v>1863</v>
      </c>
      <c r="E147" s="92">
        <v>3</v>
      </c>
      <c r="G147" s="58" t="s">
        <v>719</v>
      </c>
      <c r="H147" s="96">
        <v>8</v>
      </c>
    </row>
    <row r="148" spans="2:8" ht="13.15" x14ac:dyDescent="0.25">
      <c r="B148" s="92" t="s">
        <v>726</v>
      </c>
      <c r="C148" s="92" t="s">
        <v>1874</v>
      </c>
      <c r="D148" s="92" t="s">
        <v>1865</v>
      </c>
      <c r="E148" s="92">
        <v>2</v>
      </c>
      <c r="G148" s="58" t="s">
        <v>783</v>
      </c>
      <c r="H148" s="96">
        <v>3</v>
      </c>
    </row>
    <row r="149" spans="2:8" ht="13.15" x14ac:dyDescent="0.25">
      <c r="B149" s="92" t="s">
        <v>726</v>
      </c>
      <c r="C149" s="92" t="s">
        <v>1874</v>
      </c>
      <c r="D149" s="92" t="s">
        <v>1863</v>
      </c>
      <c r="E149" s="92">
        <v>6</v>
      </c>
      <c r="G149" s="58" t="s">
        <v>738</v>
      </c>
      <c r="H149" s="96">
        <v>5</v>
      </c>
    </row>
    <row r="150" spans="2:8" ht="13.15" x14ac:dyDescent="0.25">
      <c r="B150" s="92" t="s">
        <v>724</v>
      </c>
      <c r="C150" s="92" t="s">
        <v>1874</v>
      </c>
      <c r="D150" s="92" t="s">
        <v>1865</v>
      </c>
      <c r="E150" s="92">
        <v>3</v>
      </c>
      <c r="G150" s="58" t="s">
        <v>805</v>
      </c>
      <c r="H150" s="96">
        <v>3</v>
      </c>
    </row>
    <row r="151" spans="2:8" ht="13.15" x14ac:dyDescent="0.25">
      <c r="B151" s="92" t="s">
        <v>724</v>
      </c>
      <c r="C151" s="92" t="s">
        <v>1874</v>
      </c>
      <c r="D151" s="92" t="s">
        <v>1863</v>
      </c>
      <c r="E151" s="92">
        <v>4</v>
      </c>
      <c r="G151" s="58" t="s">
        <v>806</v>
      </c>
      <c r="H151" s="96">
        <v>4</v>
      </c>
    </row>
    <row r="152" spans="2:8" ht="13.15" x14ac:dyDescent="0.25">
      <c r="B152" s="92" t="s">
        <v>736</v>
      </c>
      <c r="C152" s="92" t="s">
        <v>1874</v>
      </c>
      <c r="D152" s="92" t="s">
        <v>1865</v>
      </c>
      <c r="E152" s="92">
        <v>5</v>
      </c>
      <c r="G152" s="58" t="s">
        <v>807</v>
      </c>
      <c r="H152" s="96">
        <v>2</v>
      </c>
    </row>
    <row r="153" spans="2:8" ht="13.15" x14ac:dyDescent="0.25">
      <c r="B153" s="92" t="s">
        <v>736</v>
      </c>
      <c r="C153" s="92" t="s">
        <v>1874</v>
      </c>
      <c r="D153" s="92" t="s">
        <v>1863</v>
      </c>
      <c r="E153" s="92">
        <v>5</v>
      </c>
      <c r="G153" s="58" t="s">
        <v>713</v>
      </c>
      <c r="H153" s="96">
        <v>1</v>
      </c>
    </row>
    <row r="154" spans="2:8" ht="13.15" x14ac:dyDescent="0.25">
      <c r="B154" s="92" t="s">
        <v>693</v>
      </c>
      <c r="C154" s="92" t="s">
        <v>1875</v>
      </c>
      <c r="D154" s="92" t="s">
        <v>1865</v>
      </c>
      <c r="E154" s="92">
        <v>2</v>
      </c>
      <c r="G154" s="58" t="s">
        <v>735</v>
      </c>
      <c r="H154" s="96">
        <v>1</v>
      </c>
    </row>
    <row r="155" spans="2:8" ht="13.15" x14ac:dyDescent="0.25">
      <c r="B155" s="92" t="s">
        <v>693</v>
      </c>
      <c r="C155" s="92" t="s">
        <v>1875</v>
      </c>
      <c r="D155" s="92" t="s">
        <v>1863</v>
      </c>
      <c r="E155" s="92">
        <v>12</v>
      </c>
      <c r="G155" s="58" t="s">
        <v>730</v>
      </c>
      <c r="H155" s="96">
        <v>1</v>
      </c>
    </row>
    <row r="156" spans="2:8" ht="13.15" x14ac:dyDescent="0.25">
      <c r="B156" s="92" t="s">
        <v>710</v>
      </c>
      <c r="C156" s="92" t="s">
        <v>1875</v>
      </c>
      <c r="D156" s="92" t="s">
        <v>1865</v>
      </c>
      <c r="E156" s="92">
        <v>2</v>
      </c>
      <c r="G156" s="60" t="s">
        <v>1678</v>
      </c>
      <c r="H156" s="97">
        <v>79</v>
      </c>
    </row>
    <row r="157" spans="2:8" ht="13.15" x14ac:dyDescent="0.25">
      <c r="B157" s="92" t="s">
        <v>710</v>
      </c>
      <c r="C157" s="92" t="s">
        <v>1875</v>
      </c>
      <c r="D157" s="92" t="s">
        <v>1863</v>
      </c>
      <c r="E157" s="92">
        <v>8</v>
      </c>
    </row>
    <row r="158" spans="2:8" ht="13.15" x14ac:dyDescent="0.25">
      <c r="B158" s="92" t="s">
        <v>719</v>
      </c>
      <c r="C158" s="92" t="s">
        <v>1875</v>
      </c>
      <c r="D158" s="92" t="s">
        <v>1865</v>
      </c>
      <c r="E158" s="92">
        <v>3</v>
      </c>
    </row>
    <row r="159" spans="2:8" ht="13.15" x14ac:dyDescent="0.25">
      <c r="B159" s="92" t="s">
        <v>719</v>
      </c>
      <c r="C159" s="92" t="s">
        <v>1875</v>
      </c>
      <c r="D159" s="92" t="s">
        <v>1863</v>
      </c>
      <c r="E159" s="92">
        <v>4</v>
      </c>
    </row>
    <row r="160" spans="2:8" ht="13.15" x14ac:dyDescent="0.25">
      <c r="B160" s="92" t="s">
        <v>738</v>
      </c>
      <c r="C160" s="92" t="s">
        <v>1876</v>
      </c>
      <c r="D160" s="92" t="s">
        <v>1865</v>
      </c>
      <c r="E160" s="92">
        <v>3</v>
      </c>
    </row>
    <row r="161" spans="1:8" ht="13.15" x14ac:dyDescent="0.25">
      <c r="B161" s="92" t="s">
        <v>805</v>
      </c>
      <c r="C161" s="92" t="s">
        <v>1876</v>
      </c>
      <c r="D161" s="92" t="s">
        <v>1865</v>
      </c>
      <c r="E161" s="92">
        <v>1</v>
      </c>
    </row>
    <row r="162" spans="1:8" ht="13.15" x14ac:dyDescent="0.25">
      <c r="B162" s="92" t="s">
        <v>805</v>
      </c>
      <c r="C162" s="92" t="s">
        <v>1876</v>
      </c>
      <c r="D162" s="92" t="s">
        <v>1863</v>
      </c>
      <c r="E162" s="92">
        <v>1</v>
      </c>
    </row>
    <row r="163" spans="1:8" ht="13.15" x14ac:dyDescent="0.25">
      <c r="B163" s="92" t="s">
        <v>806</v>
      </c>
      <c r="C163" s="92" t="s">
        <v>1876</v>
      </c>
      <c r="D163" s="92" t="s">
        <v>1865</v>
      </c>
      <c r="E163" s="92">
        <v>2</v>
      </c>
    </row>
    <row r="164" spans="1:8" ht="13.15" x14ac:dyDescent="0.25">
      <c r="B164" s="92" t="s">
        <v>806</v>
      </c>
      <c r="C164" s="92" t="s">
        <v>1876</v>
      </c>
      <c r="D164" s="92" t="s">
        <v>1863</v>
      </c>
      <c r="E164" s="92">
        <v>1</v>
      </c>
    </row>
    <row r="165" spans="1:8" ht="13.15" x14ac:dyDescent="0.25">
      <c r="B165" s="92" t="s">
        <v>807</v>
      </c>
      <c r="C165" s="92" t="s">
        <v>1876</v>
      </c>
      <c r="D165" s="92" t="s">
        <v>1865</v>
      </c>
      <c r="E165" s="92">
        <v>1</v>
      </c>
    </row>
    <row r="166" spans="1:8" ht="13.15" x14ac:dyDescent="0.25">
      <c r="B166" s="92" t="s">
        <v>807</v>
      </c>
      <c r="C166" s="92" t="s">
        <v>1876</v>
      </c>
      <c r="D166" s="92" t="s">
        <v>1863</v>
      </c>
      <c r="E166" s="92">
        <v>1</v>
      </c>
    </row>
    <row r="167" spans="1:8" ht="13.15" x14ac:dyDescent="0.25">
      <c r="B167" s="92" t="s">
        <v>713</v>
      </c>
      <c r="C167" s="92" t="s">
        <v>1876</v>
      </c>
      <c r="D167" s="92" t="s">
        <v>1865</v>
      </c>
      <c r="E167" s="92">
        <v>1</v>
      </c>
    </row>
    <row r="168" spans="1:8" ht="13.15" x14ac:dyDescent="0.25">
      <c r="B168" s="92" t="s">
        <v>735</v>
      </c>
      <c r="C168" s="92" t="s">
        <v>1866</v>
      </c>
      <c r="D168" s="92" t="s">
        <v>1877</v>
      </c>
      <c r="E168" s="92">
        <v>1</v>
      </c>
    </row>
    <row r="169" spans="1:8" ht="13.15" x14ac:dyDescent="0.25">
      <c r="B169" s="92" t="s">
        <v>730</v>
      </c>
      <c r="C169" s="92" t="s">
        <v>1866</v>
      </c>
      <c r="D169" s="92" t="s">
        <v>1877</v>
      </c>
      <c r="E169" s="92">
        <v>1</v>
      </c>
    </row>
    <row r="171" spans="1:8" ht="13.15" x14ac:dyDescent="0.25">
      <c r="A171" t="s">
        <v>4778</v>
      </c>
    </row>
    <row r="173" spans="1:8" ht="13.15" x14ac:dyDescent="0.25">
      <c r="A173" t="s">
        <v>1880</v>
      </c>
    </row>
    <row r="174" spans="1:8" ht="13.15" x14ac:dyDescent="0.25">
      <c r="B174" t="s">
        <v>1867</v>
      </c>
      <c r="C174" s="3" t="s">
        <v>1720</v>
      </c>
      <c r="D174" s="3" t="s">
        <v>1868</v>
      </c>
      <c r="E174" s="3" t="s">
        <v>1869</v>
      </c>
      <c r="G174" s="27" t="s">
        <v>1871</v>
      </c>
      <c r="H174" s="38"/>
    </row>
    <row r="175" spans="1:8" ht="13.15" x14ac:dyDescent="0.25">
      <c r="B175" s="92" t="s">
        <v>1881</v>
      </c>
      <c r="C175" s="92" t="s">
        <v>1882</v>
      </c>
      <c r="D175" s="92" t="s">
        <v>1865</v>
      </c>
      <c r="E175" s="92">
        <v>1</v>
      </c>
      <c r="G175" s="27" t="s">
        <v>1867</v>
      </c>
      <c r="H175" s="38" t="s">
        <v>1872</v>
      </c>
    </row>
    <row r="176" spans="1:8" ht="13.15" x14ac:dyDescent="0.25">
      <c r="B176" s="92" t="s">
        <v>1881</v>
      </c>
      <c r="C176" s="92" t="s">
        <v>1882</v>
      </c>
      <c r="D176" s="92" t="s">
        <v>1863</v>
      </c>
      <c r="E176" s="92">
        <v>1</v>
      </c>
      <c r="G176" s="28" t="s">
        <v>1881</v>
      </c>
      <c r="H176" s="95">
        <v>2</v>
      </c>
    </row>
    <row r="177" spans="2:8" ht="13.15" x14ac:dyDescent="0.25">
      <c r="B177" s="92" t="s">
        <v>740</v>
      </c>
      <c r="C177" s="92" t="s">
        <v>1879</v>
      </c>
      <c r="D177" s="92" t="s">
        <v>1865</v>
      </c>
      <c r="E177" s="92">
        <v>5</v>
      </c>
      <c r="G177" s="58" t="s">
        <v>740</v>
      </c>
      <c r="H177" s="96">
        <v>7</v>
      </c>
    </row>
    <row r="178" spans="2:8" ht="13.15" x14ac:dyDescent="0.25">
      <c r="B178" s="92" t="s">
        <v>740</v>
      </c>
      <c r="C178" s="92" t="s">
        <v>1879</v>
      </c>
      <c r="D178" s="92" t="s">
        <v>1863</v>
      </c>
      <c r="E178" s="92">
        <v>2</v>
      </c>
      <c r="G178" s="58" t="s">
        <v>745</v>
      </c>
      <c r="H178" s="96">
        <v>5</v>
      </c>
    </row>
    <row r="179" spans="2:8" ht="13.15" x14ac:dyDescent="0.25">
      <c r="B179" s="92" t="s">
        <v>745</v>
      </c>
      <c r="C179" s="92" t="s">
        <v>1879</v>
      </c>
      <c r="D179" s="92" t="s">
        <v>1865</v>
      </c>
      <c r="E179" s="92">
        <v>2</v>
      </c>
      <c r="G179" s="58" t="s">
        <v>722</v>
      </c>
      <c r="H179" s="96">
        <v>7</v>
      </c>
    </row>
    <row r="180" spans="2:8" ht="13.15" x14ac:dyDescent="0.25">
      <c r="B180" s="92" t="s">
        <v>745</v>
      </c>
      <c r="C180" s="92" t="s">
        <v>1879</v>
      </c>
      <c r="D180" s="92" t="s">
        <v>1863</v>
      </c>
      <c r="E180" s="92">
        <v>3</v>
      </c>
      <c r="G180" s="58" t="s">
        <v>723</v>
      </c>
      <c r="H180" s="96">
        <v>8</v>
      </c>
    </row>
    <row r="181" spans="2:8" ht="13.15" x14ac:dyDescent="0.25">
      <c r="B181" s="92" t="s">
        <v>722</v>
      </c>
      <c r="C181" s="92" t="s">
        <v>1879</v>
      </c>
      <c r="D181" s="92" t="s">
        <v>1865</v>
      </c>
      <c r="E181" s="92">
        <v>4</v>
      </c>
      <c r="G181" s="58" t="s">
        <v>717</v>
      </c>
      <c r="H181" s="96">
        <v>5</v>
      </c>
    </row>
    <row r="182" spans="2:8" ht="13.15" x14ac:dyDescent="0.25">
      <c r="B182" s="92" t="s">
        <v>722</v>
      </c>
      <c r="C182" s="92" t="s">
        <v>1879</v>
      </c>
      <c r="D182" s="92" t="s">
        <v>1863</v>
      </c>
      <c r="E182" s="92">
        <v>3</v>
      </c>
      <c r="G182" s="58" t="s">
        <v>721</v>
      </c>
      <c r="H182" s="96">
        <v>5</v>
      </c>
    </row>
    <row r="183" spans="2:8" ht="13.15" x14ac:dyDescent="0.25">
      <c r="B183" s="92" t="s">
        <v>723</v>
      </c>
      <c r="C183" s="92" t="s">
        <v>1879</v>
      </c>
      <c r="D183" s="92" t="s">
        <v>1865</v>
      </c>
      <c r="E183" s="92">
        <v>5</v>
      </c>
      <c r="G183" s="58" t="s">
        <v>811</v>
      </c>
      <c r="H183" s="96">
        <v>1</v>
      </c>
    </row>
    <row r="184" spans="2:8" ht="13.15" x14ac:dyDescent="0.25">
      <c r="B184" s="92" t="s">
        <v>723</v>
      </c>
      <c r="C184" s="92" t="s">
        <v>1879</v>
      </c>
      <c r="D184" s="92" t="s">
        <v>1863</v>
      </c>
      <c r="E184" s="92">
        <v>3</v>
      </c>
      <c r="G184" s="60" t="s">
        <v>1678</v>
      </c>
      <c r="H184" s="97">
        <v>40</v>
      </c>
    </row>
    <row r="185" spans="2:8" ht="13.15" x14ac:dyDescent="0.25">
      <c r="B185" s="92" t="s">
        <v>717</v>
      </c>
      <c r="C185" s="92" t="s">
        <v>1879</v>
      </c>
      <c r="D185" s="92" t="s">
        <v>1865</v>
      </c>
      <c r="E185" s="92">
        <v>2</v>
      </c>
    </row>
    <row r="186" spans="2:8" ht="13.15" x14ac:dyDescent="0.25">
      <c r="B186" s="92" t="s">
        <v>717</v>
      </c>
      <c r="C186" s="92" t="s">
        <v>1879</v>
      </c>
      <c r="D186" s="92" t="s">
        <v>1863</v>
      </c>
      <c r="E186" s="92">
        <v>3</v>
      </c>
    </row>
    <row r="187" spans="2:8" ht="13.15" x14ac:dyDescent="0.25">
      <c r="B187" s="92" t="s">
        <v>721</v>
      </c>
      <c r="C187" s="92" t="s">
        <v>1879</v>
      </c>
      <c r="D187" s="92" t="s">
        <v>1865</v>
      </c>
      <c r="E187" s="92">
        <v>3</v>
      </c>
    </row>
    <row r="188" spans="2:8" ht="13.15" x14ac:dyDescent="0.25">
      <c r="B188" s="92" t="s">
        <v>721</v>
      </c>
      <c r="C188" s="92" t="s">
        <v>1879</v>
      </c>
      <c r="D188" s="92" t="s">
        <v>1863</v>
      </c>
      <c r="E188" s="92">
        <v>2</v>
      </c>
    </row>
    <row r="189" spans="2:8" ht="13.15" x14ac:dyDescent="0.25">
      <c r="B189" s="92" t="s">
        <v>811</v>
      </c>
      <c r="C189" s="92" t="s">
        <v>1874</v>
      </c>
      <c r="D189" s="92" t="s">
        <v>1877</v>
      </c>
      <c r="E189" s="92">
        <v>1</v>
      </c>
    </row>
  </sheetData>
  <phoneticPr fontId="5" type="noConversion"/>
  <pageMargins left="0.75" right="0.75" top="1" bottom="1" header="0.5" footer="0.5"/>
  <pageSetup orientation="portrait" r:id="rId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
  <sheetViews>
    <sheetView workbookViewId="0">
      <selection activeCell="C19" sqref="C19"/>
    </sheetView>
  </sheetViews>
  <sheetFormatPr defaultRowHeight="12.75" x14ac:dyDescent="0.2"/>
  <cols>
    <col min="1" max="1" width="23.5703125" bestFit="1" customWidth="1"/>
    <col min="2" max="2" width="17" bestFit="1" customWidth="1"/>
    <col min="3" max="3" width="6.28515625" bestFit="1" customWidth="1"/>
    <col min="4" max="4" width="11.7109375" bestFit="1" customWidth="1"/>
    <col min="5" max="5" width="26.5703125" customWidth="1"/>
    <col min="6" max="6" width="11.7109375" bestFit="1" customWidth="1"/>
    <col min="10" max="10" width="17.28515625" customWidth="1"/>
  </cols>
  <sheetData>
    <row r="1" spans="1:12" x14ac:dyDescent="0.2">
      <c r="H1" s="209" t="s">
        <v>5540</v>
      </c>
      <c r="I1" s="209" t="s">
        <v>5048</v>
      </c>
      <c r="J1" s="127"/>
      <c r="K1" s="127"/>
      <c r="L1" s="127"/>
    </row>
    <row r="2" spans="1:12" x14ac:dyDescent="0.2">
      <c r="H2" s="209" t="s">
        <v>5039</v>
      </c>
      <c r="I2" s="127" t="s">
        <v>1666</v>
      </c>
      <c r="J2" s="127" t="s">
        <v>1643</v>
      </c>
      <c r="K2" s="127" t="s">
        <v>1639</v>
      </c>
      <c r="L2" s="127" t="s">
        <v>1678</v>
      </c>
    </row>
    <row r="3" spans="1:12" x14ac:dyDescent="0.2">
      <c r="A3" s="259" t="s">
        <v>5540</v>
      </c>
      <c r="B3" s="209" t="s">
        <v>5048</v>
      </c>
      <c r="H3" s="88">
        <v>1987</v>
      </c>
      <c r="I3" s="258">
        <v>5.0497384327650233E-2</v>
      </c>
      <c r="J3" s="258"/>
      <c r="K3" s="258"/>
      <c r="L3" s="258">
        <v>5.0497384327650233E-2</v>
      </c>
    </row>
    <row r="4" spans="1:12" x14ac:dyDescent="0.2">
      <c r="A4" s="209" t="s">
        <v>5039</v>
      </c>
      <c r="B4" s="127" t="s">
        <v>1643</v>
      </c>
      <c r="C4" s="127" t="s">
        <v>1639</v>
      </c>
      <c r="D4" s="127" t="s">
        <v>1678</v>
      </c>
      <c r="H4" s="88">
        <v>1988</v>
      </c>
      <c r="I4" s="258">
        <v>0.2118589743589743</v>
      </c>
      <c r="J4" s="258"/>
      <c r="K4" s="258"/>
      <c r="L4" s="258">
        <v>0.2118589743589743</v>
      </c>
    </row>
    <row r="5" spans="1:12" x14ac:dyDescent="0.2">
      <c r="A5" s="88">
        <v>1998</v>
      </c>
      <c r="B5" s="258">
        <v>0.26280186407918604</v>
      </c>
      <c r="C5" s="258">
        <v>0.22089377046829503</v>
      </c>
      <c r="D5" s="258">
        <v>0.2418478172737405</v>
      </c>
      <c r="E5" s="258">
        <f>B5-C5</f>
        <v>4.1908093610891012E-2</v>
      </c>
      <c r="H5" s="88">
        <v>1989</v>
      </c>
      <c r="I5" s="258">
        <v>7.2067959934068712E-2</v>
      </c>
      <c r="J5" s="258"/>
      <c r="K5" s="258"/>
      <c r="L5" s="258">
        <v>7.2067959934068712E-2</v>
      </c>
    </row>
    <row r="6" spans="1:12" x14ac:dyDescent="0.2">
      <c r="A6" s="88">
        <v>1999</v>
      </c>
      <c r="B6" s="258">
        <v>0.23448047762893273</v>
      </c>
      <c r="C6" s="258">
        <v>0.20417549931113588</v>
      </c>
      <c r="D6" s="258">
        <v>0.21932798847003424</v>
      </c>
      <c r="E6" s="258">
        <f t="shared" ref="E6:E21" si="0">B6-C6</f>
        <v>3.0304978317796855E-2</v>
      </c>
      <c r="H6" s="88">
        <v>1990</v>
      </c>
      <c r="I6" s="258">
        <v>0.39067231980617811</v>
      </c>
      <c r="J6" s="258"/>
      <c r="K6" s="258"/>
      <c r="L6" s="258">
        <v>0.39067231980617811</v>
      </c>
    </row>
    <row r="7" spans="1:12" x14ac:dyDescent="0.2">
      <c r="A7" s="88">
        <v>2000</v>
      </c>
      <c r="B7" s="258">
        <v>0.20171687864373386</v>
      </c>
      <c r="C7" s="258">
        <v>0.20107687123554166</v>
      </c>
      <c r="D7" s="258">
        <v>0.20139687493963782</v>
      </c>
      <c r="E7" s="258">
        <f t="shared" si="0"/>
        <v>6.4000740819220026E-4</v>
      </c>
      <c r="H7" s="88">
        <v>1991</v>
      </c>
      <c r="I7" s="258">
        <v>0.10923027786649635</v>
      </c>
      <c r="J7" s="258"/>
      <c r="K7" s="258"/>
      <c r="L7" s="258">
        <v>0.10923027786649635</v>
      </c>
    </row>
    <row r="8" spans="1:12" x14ac:dyDescent="0.2">
      <c r="A8" s="88">
        <v>2001</v>
      </c>
      <c r="B8" s="258">
        <v>0.24455463421166326</v>
      </c>
      <c r="C8" s="258">
        <v>0.2338286844103116</v>
      </c>
      <c r="D8" s="258">
        <v>0.23919165931098738</v>
      </c>
      <c r="E8" s="258">
        <f t="shared" si="0"/>
        <v>1.0725949801351664E-2</v>
      </c>
      <c r="H8" s="88">
        <v>1992</v>
      </c>
      <c r="I8" s="258">
        <v>0.25040237552179706</v>
      </c>
      <c r="J8" s="258"/>
      <c r="K8" s="258"/>
      <c r="L8" s="258">
        <v>0.25040237552179706</v>
      </c>
    </row>
    <row r="9" spans="1:12" x14ac:dyDescent="0.2">
      <c r="A9" s="88">
        <v>2002</v>
      </c>
      <c r="B9" s="258">
        <v>0.28973442199067623</v>
      </c>
      <c r="C9" s="258">
        <v>0.32534526942798542</v>
      </c>
      <c r="D9" s="258">
        <v>0.30753984570933085</v>
      </c>
      <c r="E9" s="258">
        <f t="shared" si="0"/>
        <v>-3.561084743730919E-2</v>
      </c>
      <c r="H9" s="88">
        <v>1993</v>
      </c>
      <c r="I9" s="258">
        <v>0.22970615840011546</v>
      </c>
      <c r="J9" s="258"/>
      <c r="K9" s="258"/>
      <c r="L9" s="258">
        <v>0.22970615840011546</v>
      </c>
    </row>
    <row r="10" spans="1:12" x14ac:dyDescent="0.2">
      <c r="A10" s="88">
        <v>2003</v>
      </c>
      <c r="B10" s="258">
        <v>0.32950819672131149</v>
      </c>
      <c r="C10" s="258">
        <v>0.45749999999999991</v>
      </c>
      <c r="D10" s="258">
        <v>0.39350409836065575</v>
      </c>
      <c r="E10" s="258">
        <f t="shared" si="0"/>
        <v>-0.12799180327868842</v>
      </c>
      <c r="H10" s="88">
        <v>1994</v>
      </c>
      <c r="I10" s="258">
        <v>0.2362252079491505</v>
      </c>
      <c r="J10" s="258"/>
      <c r="K10" s="258"/>
      <c r="L10" s="258">
        <v>0.2362252079491505</v>
      </c>
    </row>
    <row r="11" spans="1:12" x14ac:dyDescent="0.2">
      <c r="A11" s="88">
        <v>2004</v>
      </c>
      <c r="B11" s="258">
        <v>0.31627090549179432</v>
      </c>
      <c r="C11" s="258">
        <v>0.40162095936836467</v>
      </c>
      <c r="D11" s="258">
        <v>0.35894593243007944</v>
      </c>
      <c r="E11" s="258">
        <f t="shared" si="0"/>
        <v>-8.5350053876570353E-2</v>
      </c>
      <c r="H11" s="88">
        <v>1995</v>
      </c>
      <c r="I11" s="258"/>
      <c r="J11" s="258">
        <v>0.16698964678471143</v>
      </c>
      <c r="K11" s="258">
        <v>0.18009948736518394</v>
      </c>
      <c r="L11" s="258">
        <v>0.1735445670749477</v>
      </c>
    </row>
    <row r="12" spans="1:12" x14ac:dyDescent="0.2">
      <c r="A12" s="88">
        <v>2005</v>
      </c>
      <c r="B12" s="258">
        <v>0.26388335862625006</v>
      </c>
      <c r="C12" s="258">
        <v>0.38790906430948385</v>
      </c>
      <c r="D12" s="258">
        <v>0.32589621146786701</v>
      </c>
      <c r="E12" s="258">
        <f t="shared" si="0"/>
        <v>-0.12402570568323379</v>
      </c>
      <c r="H12" s="88">
        <v>1996</v>
      </c>
      <c r="I12" s="258"/>
      <c r="J12" s="258">
        <v>0.3879599036792295</v>
      </c>
      <c r="K12" s="258">
        <v>0.39151005683049755</v>
      </c>
      <c r="L12" s="258">
        <v>0.38973498025486369</v>
      </c>
    </row>
    <row r="13" spans="1:12" x14ac:dyDescent="0.2">
      <c r="A13" s="88">
        <v>2006</v>
      </c>
      <c r="B13" s="258">
        <v>0.23538360779196005</v>
      </c>
      <c r="C13" s="258">
        <v>0.26869687058971448</v>
      </c>
      <c r="D13" s="258">
        <v>0.25204023919083723</v>
      </c>
      <c r="E13" s="258">
        <f t="shared" si="0"/>
        <v>-3.3313262797754428E-2</v>
      </c>
      <c r="H13" s="88">
        <v>1997</v>
      </c>
      <c r="I13" s="258"/>
      <c r="J13" s="258">
        <v>0.42374935087415622</v>
      </c>
      <c r="K13" s="258">
        <v>0.3598722803890993</v>
      </c>
      <c r="L13" s="258">
        <v>0.3918108156316279</v>
      </c>
    </row>
    <row r="14" spans="1:12" x14ac:dyDescent="0.2">
      <c r="A14" s="88">
        <v>2007</v>
      </c>
      <c r="B14" s="258">
        <v>0.19958899376669553</v>
      </c>
      <c r="C14" s="258">
        <v>0.20919973131706043</v>
      </c>
      <c r="D14" s="258">
        <v>0.20439436254187798</v>
      </c>
      <c r="E14" s="258">
        <f t="shared" si="0"/>
        <v>-9.6107375503649006E-3</v>
      </c>
      <c r="H14" s="88">
        <v>1998</v>
      </c>
      <c r="I14" s="258"/>
      <c r="J14" s="258">
        <v>0.24914675767918087</v>
      </c>
      <c r="K14" s="258">
        <v>0.33233532934131732</v>
      </c>
      <c r="L14" s="258">
        <v>0.29074104351024915</v>
      </c>
    </row>
    <row r="15" spans="1:12" x14ac:dyDescent="0.2">
      <c r="A15" s="88">
        <v>2008</v>
      </c>
      <c r="B15" s="258">
        <v>0.1930249373130927</v>
      </c>
      <c r="C15" s="258">
        <v>0.26504813139164951</v>
      </c>
      <c r="D15" s="258">
        <v>0.22903653435237115</v>
      </c>
      <c r="E15" s="258">
        <f t="shared" si="0"/>
        <v>-7.2023194078556813E-2</v>
      </c>
      <c r="H15" s="88">
        <v>1999</v>
      </c>
      <c r="I15" s="258"/>
      <c r="J15" s="258">
        <v>0.18438544115748631</v>
      </c>
      <c r="K15" s="258">
        <v>0.16894148893748273</v>
      </c>
      <c r="L15" s="258">
        <v>0.1770698848427478</v>
      </c>
    </row>
    <row r="16" spans="1:12" x14ac:dyDescent="0.2">
      <c r="A16" s="88">
        <v>2009</v>
      </c>
      <c r="B16" s="258">
        <v>0.17828244108999042</v>
      </c>
      <c r="C16" s="258">
        <v>0.25109721613364694</v>
      </c>
      <c r="D16" s="258">
        <v>0.21468982861181862</v>
      </c>
      <c r="E16" s="258">
        <f t="shared" si="0"/>
        <v>-7.2814775043656521E-2</v>
      </c>
      <c r="H16" s="88">
        <v>2000</v>
      </c>
      <c r="I16" s="258"/>
      <c r="J16" s="258">
        <v>0.28598519112926762</v>
      </c>
      <c r="K16" s="258">
        <v>0.21314513177159594</v>
      </c>
      <c r="L16" s="258">
        <v>0.24956516145043181</v>
      </c>
    </row>
    <row r="17" spans="1:12" x14ac:dyDescent="0.2">
      <c r="A17" s="88">
        <v>2010</v>
      </c>
      <c r="B17" s="258">
        <v>0.20708107637809711</v>
      </c>
      <c r="C17" s="258">
        <v>0.18482616974340094</v>
      </c>
      <c r="D17" s="258">
        <v>0.19529906698325786</v>
      </c>
      <c r="E17" s="258">
        <f t="shared" si="0"/>
        <v>2.2254906634696175E-2</v>
      </c>
      <c r="H17" s="88">
        <v>2001</v>
      </c>
      <c r="I17" s="258"/>
      <c r="J17" s="258">
        <v>0.26157200791681262</v>
      </c>
      <c r="K17" s="258">
        <v>0.22918251641232396</v>
      </c>
      <c r="L17" s="258">
        <v>0.24537726216456834</v>
      </c>
    </row>
    <row r="18" spans="1:12" x14ac:dyDescent="0.2">
      <c r="A18" s="88">
        <v>2011</v>
      </c>
      <c r="B18" s="258">
        <v>0.24243756025139218</v>
      </c>
      <c r="C18" s="258">
        <v>0.2174239472156943</v>
      </c>
      <c r="D18" s="258">
        <v>0.22993075373354332</v>
      </c>
      <c r="E18" s="258">
        <f t="shared" si="0"/>
        <v>2.5013613035697879E-2</v>
      </c>
      <c r="H18" s="88">
        <v>2002</v>
      </c>
      <c r="I18" s="258"/>
      <c r="J18" s="258">
        <v>0.23663555713612897</v>
      </c>
      <c r="K18" s="258">
        <v>0.188785938138711</v>
      </c>
      <c r="L18" s="258">
        <v>0.21271074763741996</v>
      </c>
    </row>
    <row r="19" spans="1:12" x14ac:dyDescent="0.2">
      <c r="A19" s="88">
        <v>2012</v>
      </c>
      <c r="B19" s="258">
        <v>0.28310729516326866</v>
      </c>
      <c r="C19" s="258">
        <v>0.25339738766773545</v>
      </c>
      <c r="D19" s="258">
        <v>0.26825234141550219</v>
      </c>
      <c r="E19" s="258">
        <f t="shared" si="0"/>
        <v>2.9709907495533205E-2</v>
      </c>
      <c r="H19" s="88">
        <v>2003</v>
      </c>
      <c r="I19" s="258"/>
      <c r="J19" s="258">
        <v>0.29019802718461646</v>
      </c>
      <c r="K19" s="258">
        <v>0.24471285685385002</v>
      </c>
      <c r="L19" s="258">
        <v>0.26745544201923321</v>
      </c>
    </row>
    <row r="20" spans="1:12" x14ac:dyDescent="0.2">
      <c r="A20" s="88">
        <v>2013</v>
      </c>
      <c r="B20" s="258">
        <v>0.30920733165779951</v>
      </c>
      <c r="C20" s="258">
        <v>0.27312713016150003</v>
      </c>
      <c r="D20" s="258">
        <v>0.29116723090964985</v>
      </c>
      <c r="E20" s="258">
        <f t="shared" si="0"/>
        <v>3.608020149629948E-2</v>
      </c>
      <c r="H20" s="88">
        <v>2004</v>
      </c>
      <c r="I20" s="258"/>
      <c r="J20" s="258">
        <v>0.17660784856605269</v>
      </c>
      <c r="K20" s="258">
        <v>0.17902770294084636</v>
      </c>
      <c r="L20" s="258">
        <v>0.17781777575344956</v>
      </c>
    </row>
    <row r="21" spans="1:12" x14ac:dyDescent="0.2">
      <c r="A21" s="88">
        <v>2014</v>
      </c>
      <c r="B21" s="258">
        <v>0.36118421052631583</v>
      </c>
      <c r="C21" s="258">
        <v>0.32126515671471062</v>
      </c>
      <c r="D21" s="258">
        <v>0.34122468362051322</v>
      </c>
      <c r="E21" s="258">
        <f t="shared" si="0"/>
        <v>3.991905381160521E-2</v>
      </c>
      <c r="H21" s="88">
        <v>2005</v>
      </c>
      <c r="I21" s="258"/>
      <c r="J21" s="258">
        <v>0.18856282033589489</v>
      </c>
      <c r="K21" s="258">
        <v>0.22358839050131921</v>
      </c>
      <c r="L21" s="258">
        <v>0.20607560541860703</v>
      </c>
    </row>
    <row r="22" spans="1:12" x14ac:dyDescent="0.2">
      <c r="A22" s="88" t="s">
        <v>1678</v>
      </c>
      <c r="B22" s="258">
        <v>0.25107128162372327</v>
      </c>
      <c r="C22" s="258">
        <v>0.26538229664410284</v>
      </c>
      <c r="D22" s="258">
        <v>0.25825399638680374</v>
      </c>
      <c r="G22" s="258"/>
      <c r="H22" s="88">
        <v>2006</v>
      </c>
      <c r="I22" s="258"/>
      <c r="J22" s="258">
        <v>0.30054644808743175</v>
      </c>
      <c r="K22" s="258">
        <v>0.24406897831930394</v>
      </c>
      <c r="L22" s="258">
        <v>0.27230771320336772</v>
      </c>
    </row>
    <row r="23" spans="1:12" x14ac:dyDescent="0.2">
      <c r="H23" s="88">
        <v>2007</v>
      </c>
      <c r="I23" s="258"/>
      <c r="J23" s="258">
        <v>0.32950819672131143</v>
      </c>
      <c r="K23" s="258">
        <v>0.45749999999999996</v>
      </c>
      <c r="L23" s="258">
        <v>0.39350409836065553</v>
      </c>
    </row>
    <row r="24" spans="1:12" x14ac:dyDescent="0.2">
      <c r="H24" s="88">
        <v>2008</v>
      </c>
      <c r="I24" s="258"/>
      <c r="J24" s="258">
        <v>0.29389499170693734</v>
      </c>
      <c r="K24" s="258">
        <v>0.25778910042345166</v>
      </c>
      <c r="L24" s="258">
        <v>0.27584204606519447</v>
      </c>
    </row>
    <row r="25" spans="1:12" x14ac:dyDescent="0.2">
      <c r="H25" s="88">
        <v>2009</v>
      </c>
      <c r="I25" s="258"/>
      <c r="J25" s="258">
        <v>0.32982195845697326</v>
      </c>
      <c r="K25" s="258">
        <v>0.50820012455885422</v>
      </c>
      <c r="L25" s="258">
        <v>0.4190110415079138</v>
      </c>
    </row>
    <row r="26" spans="1:12" x14ac:dyDescent="0.2">
      <c r="H26" s="88">
        <v>2010</v>
      </c>
      <c r="I26" s="258"/>
      <c r="J26" s="258">
        <v>9.9036859049442136E-2</v>
      </c>
      <c r="K26" s="258">
        <v>8.7181413686058043E-2</v>
      </c>
      <c r="L26" s="258">
        <v>9.3109136367750089E-2</v>
      </c>
    </row>
    <row r="27" spans="1:12" x14ac:dyDescent="0.2">
      <c r="H27" s="88">
        <v>2011</v>
      </c>
      <c r="I27" s="258"/>
      <c r="J27" s="258">
        <v>0.27729200586946473</v>
      </c>
      <c r="K27" s="258">
        <v>0.21070907352423124</v>
      </c>
      <c r="L27" s="258">
        <v>0.24224835726671026</v>
      </c>
    </row>
    <row r="28" spans="1:12" x14ac:dyDescent="0.2">
      <c r="H28" s="88">
        <v>2012</v>
      </c>
      <c r="I28" s="258"/>
      <c r="J28" s="258">
        <v>0.18892073814209523</v>
      </c>
      <c r="K28" s="258">
        <v>0.28903593419722456</v>
      </c>
      <c r="L28" s="258">
        <v>0.23897833616965991</v>
      </c>
    </row>
    <row r="29" spans="1:12" x14ac:dyDescent="0.2">
      <c r="H29" s="88">
        <v>2013</v>
      </c>
      <c r="I29" s="258"/>
      <c r="J29" s="258">
        <v>0.15704770179140293</v>
      </c>
      <c r="K29" s="258">
        <v>0.25623595611699612</v>
      </c>
      <c r="L29" s="258">
        <v>0.20925204617329407</v>
      </c>
    </row>
    <row r="30" spans="1:12" x14ac:dyDescent="0.2">
      <c r="H30" s="88">
        <v>2014</v>
      </c>
      <c r="I30" s="258"/>
      <c r="J30" s="258">
        <v>0.1994753255829558</v>
      </c>
      <c r="K30" s="258">
        <v>0.16494230003979313</v>
      </c>
      <c r="L30" s="258">
        <v>0.18220881281137438</v>
      </c>
    </row>
    <row r="31" spans="1:12" x14ac:dyDescent="0.2">
      <c r="H31" s="88">
        <v>2015</v>
      </c>
      <c r="I31" s="258"/>
      <c r="J31" s="258">
        <v>0.26032133194408635</v>
      </c>
      <c r="K31" s="258">
        <v>0.25260347129506006</v>
      </c>
      <c r="L31" s="258">
        <v>0.2564624016195734</v>
      </c>
    </row>
    <row r="32" spans="1:12" x14ac:dyDescent="0.2">
      <c r="H32" s="88">
        <v>2016</v>
      </c>
      <c r="I32" s="258"/>
      <c r="J32" s="258">
        <v>0.2388745334481768</v>
      </c>
      <c r="K32" s="258">
        <v>0.19973830552829566</v>
      </c>
      <c r="L32" s="258">
        <v>0.21930641948823637</v>
      </c>
    </row>
    <row r="33" spans="8:12" x14ac:dyDescent="0.2">
      <c r="H33" s="88">
        <v>2017</v>
      </c>
      <c r="I33" s="258"/>
      <c r="J33" s="258">
        <v>0.36118421052631583</v>
      </c>
      <c r="K33" s="258">
        <v>0.32126515671471062</v>
      </c>
      <c r="L33" s="258">
        <v>0.34122468362051334</v>
      </c>
    </row>
    <row r="34" spans="8:12" x14ac:dyDescent="0.2">
      <c r="H34" s="88" t="s">
        <v>1678</v>
      </c>
      <c r="I34" s="258">
        <v>0.21189867239202506</v>
      </c>
      <c r="J34" s="258">
        <v>0.25625041965735967</v>
      </c>
      <c r="K34" s="258">
        <v>0.25962657070867801</v>
      </c>
      <c r="L34" s="258">
        <v>0.2481407244495</v>
      </c>
    </row>
  </sheetData>
  <conditionalFormatting sqref="E5:E21">
    <cfRule type="dataBar" priority="2">
      <dataBar>
        <cfvo type="min"/>
        <cfvo type="max"/>
        <color rgb="FF638EC6"/>
      </dataBar>
      <extLst>
        <ext xmlns:x14="http://schemas.microsoft.com/office/spreadsheetml/2009/9/main" uri="{B025F937-C7B1-47D3-B67F-A62EFF666E3E}">
          <x14:id>{8A289669-BC6D-47B2-A22B-231EE4CED894}</x14:id>
        </ext>
      </extLst>
    </cfRule>
  </conditionalFormatting>
  <conditionalFormatting pivot="1" sqref="J11:K33">
    <cfRule type="dataBar" priority="1">
      <dataBar>
        <cfvo type="min"/>
        <cfvo type="max"/>
        <color rgb="FF638EC6"/>
      </dataBar>
      <extLst>
        <ext xmlns:x14="http://schemas.microsoft.com/office/spreadsheetml/2009/9/main" uri="{B025F937-C7B1-47D3-B67F-A62EFF666E3E}">
          <x14:id>{9796A245-37E1-44E8-8492-296C216E2453}</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8A289669-BC6D-47B2-A22B-231EE4CED894}">
            <x14:dataBar minLength="0" maxLength="100" border="1" negativeBarBorderColorSameAsPositive="0">
              <x14:cfvo type="autoMin"/>
              <x14:cfvo type="autoMax"/>
              <x14:borderColor rgb="FF638EC6"/>
              <x14:negativeFillColor rgb="FFFF0000"/>
              <x14:negativeBorderColor rgb="FFFF0000"/>
              <x14:axisColor rgb="FF000000"/>
            </x14:dataBar>
          </x14:cfRule>
          <xm:sqref>E5:E21</xm:sqref>
        </x14:conditionalFormatting>
        <x14:conditionalFormatting xmlns:xm="http://schemas.microsoft.com/office/excel/2006/main" pivot="1">
          <x14:cfRule type="dataBar" id="{9796A245-37E1-44E8-8492-296C216E2453}">
            <x14:dataBar minLength="0" maxLength="100" border="1" negativeBarBorderColorSameAsPositive="0">
              <x14:cfvo type="autoMin"/>
              <x14:cfvo type="autoMax"/>
              <x14:borderColor rgb="FF638EC6"/>
              <x14:negativeFillColor rgb="FFFF0000"/>
              <x14:negativeBorderColor rgb="FFFF0000"/>
              <x14:axisColor rgb="FF000000"/>
            </x14:dataBar>
          </x14:cfRule>
          <xm:sqref>J11:K33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661"/>
  <sheetViews>
    <sheetView zoomScale="90" zoomScaleNormal="90" workbookViewId="0">
      <pane xSplit="4" ySplit="1" topLeftCell="L2" activePane="bottomRight" state="frozen"/>
      <selection pane="topRight" activeCell="D1" sqref="D1"/>
      <selection pane="bottomLeft" activeCell="A2" sqref="A2"/>
      <selection pane="bottomRight" activeCell="S16" sqref="S16:S18"/>
    </sheetView>
  </sheetViews>
  <sheetFormatPr defaultColWidth="9.140625" defaultRowHeight="12.75" x14ac:dyDescent="0.2"/>
  <cols>
    <col min="1" max="1" width="11.7109375" style="13" customWidth="1"/>
    <col min="2" max="2" width="7.85546875" style="13" customWidth="1"/>
    <col min="3" max="3" width="10.5703125" style="14" bestFit="1" customWidth="1"/>
    <col min="4" max="4" width="10" style="67" bestFit="1" customWidth="1"/>
    <col min="5" max="5" width="19.28515625" style="14" bestFit="1" customWidth="1"/>
    <col min="6" max="6" width="9.42578125" style="14" bestFit="1" customWidth="1"/>
    <col min="7" max="7" width="12.5703125" style="13" customWidth="1"/>
    <col min="8" max="8" width="14.140625" style="40" customWidth="1"/>
    <col min="9" max="9" width="15.140625" style="40" bestFit="1" customWidth="1"/>
    <col min="10" max="10" width="8.7109375" style="13" customWidth="1"/>
    <col min="11" max="11" width="10.28515625" style="44" customWidth="1"/>
    <col min="12" max="12" width="11.7109375" style="40" customWidth="1"/>
    <col min="13" max="13" width="11.7109375" style="13" customWidth="1"/>
    <col min="14" max="14" width="12.28515625" style="13" bestFit="1" customWidth="1"/>
    <col min="15" max="15" width="11.42578125" style="13" bestFit="1" customWidth="1"/>
    <col min="16" max="16" width="11.42578125" style="13" customWidth="1"/>
    <col min="17" max="17" width="11.28515625" style="13" customWidth="1"/>
    <col min="18" max="18" width="12.7109375" style="13" customWidth="1"/>
    <col min="19" max="19" width="10.5703125" style="13" customWidth="1"/>
    <col min="20" max="20" width="13" style="13" customWidth="1"/>
    <col min="21" max="21" width="10.5703125" style="13" customWidth="1"/>
    <col min="22" max="22" width="12.85546875" style="40" customWidth="1"/>
    <col min="23" max="23" width="13.7109375" style="40" customWidth="1"/>
    <col min="24" max="24" width="11.28515625" style="13" customWidth="1"/>
    <col min="25" max="25" width="9.140625" style="13"/>
    <col min="26" max="26" width="4.5703125" style="13" bestFit="1" customWidth="1"/>
    <col min="27" max="27" width="9.140625" style="13"/>
    <col min="28" max="28" width="10.28515625" style="13" bestFit="1" customWidth="1"/>
    <col min="29" max="16384" width="9.140625" style="13"/>
  </cols>
  <sheetData>
    <row r="1" spans="1:28" s="12" customFormat="1" ht="67.5" customHeight="1" thickBot="1" x14ac:dyDescent="0.25">
      <c r="A1" s="10" t="s">
        <v>1620</v>
      </c>
      <c r="B1" s="10" t="s">
        <v>1718</v>
      </c>
      <c r="C1" s="11" t="s">
        <v>1625</v>
      </c>
      <c r="D1" s="68" t="s">
        <v>1621</v>
      </c>
      <c r="E1" s="11" t="s">
        <v>1630</v>
      </c>
      <c r="F1" s="11" t="s">
        <v>1631</v>
      </c>
      <c r="G1" s="10" t="s">
        <v>1623</v>
      </c>
      <c r="H1" s="39" t="s">
        <v>1667</v>
      </c>
      <c r="I1" s="39" t="s">
        <v>1642</v>
      </c>
      <c r="J1" s="11" t="s">
        <v>1641</v>
      </c>
      <c r="K1" s="39" t="s">
        <v>1622</v>
      </c>
      <c r="L1" s="39" t="s">
        <v>1676</v>
      </c>
      <c r="M1" s="11" t="s">
        <v>1660</v>
      </c>
      <c r="N1" s="11" t="s">
        <v>1644</v>
      </c>
      <c r="O1" s="11" t="s">
        <v>1624</v>
      </c>
      <c r="P1" s="11" t="s">
        <v>4779</v>
      </c>
      <c r="Q1" s="11" t="s">
        <v>1659</v>
      </c>
      <c r="R1" s="11" t="s">
        <v>1663</v>
      </c>
      <c r="S1" s="11" t="s">
        <v>1626</v>
      </c>
      <c r="T1" s="11" t="s">
        <v>1627</v>
      </c>
      <c r="U1" s="11" t="s">
        <v>1661</v>
      </c>
      <c r="V1" s="39" t="s">
        <v>1628</v>
      </c>
      <c r="W1" s="39" t="s">
        <v>1629</v>
      </c>
      <c r="X1" s="11" t="s">
        <v>1662</v>
      </c>
      <c r="Y1" s="213" t="s">
        <v>168</v>
      </c>
      <c r="Z1" s="213" t="s">
        <v>118</v>
      </c>
      <c r="AA1" s="214" t="s">
        <v>5047</v>
      </c>
      <c r="AB1" s="214"/>
    </row>
    <row r="2" spans="1:28" s="12" customFormat="1" ht="15.75" thickTop="1" x14ac:dyDescent="0.25">
      <c r="A2" s="260" t="s">
        <v>1632</v>
      </c>
      <c r="B2" s="260">
        <f>+IF(ISERROR(VLOOKUP(D2,'Cdn CWTs for ERA in 2017'!C$6:F$2400,4,FALSE)),"",VLOOKUP(D2,'Cdn CWTs for ERA in 2017'!C$6:F$2400,4,FALSE))</f>
        <v>2013</v>
      </c>
      <c r="C2" s="261">
        <v>2017</v>
      </c>
      <c r="D2" s="262" t="s">
        <v>5197</v>
      </c>
      <c r="E2" s="33" t="s">
        <v>1640</v>
      </c>
      <c r="F2" s="33" t="s">
        <v>1639</v>
      </c>
      <c r="G2" s="33" t="s">
        <v>1638</v>
      </c>
      <c r="H2" s="204">
        <v>124</v>
      </c>
      <c r="I2" s="204">
        <v>123</v>
      </c>
      <c r="J2" s="108">
        <f>I2/S2</f>
        <v>0.32126515671471062</v>
      </c>
      <c r="K2" s="263">
        <v>5</v>
      </c>
      <c r="L2" s="264">
        <v>274</v>
      </c>
      <c r="M2" s="17">
        <f>+H2/L2</f>
        <v>0.45255474452554745</v>
      </c>
      <c r="N2" s="56">
        <f>((M2*(1-M2))/(L2-1)) * (1-(L2/V2))</f>
        <v>6.1358514579817707E-4</v>
      </c>
      <c r="O2" s="129">
        <f>K2*(1/J2)</f>
        <v>15.563468043439556</v>
      </c>
      <c r="P2" s="16">
        <f>+((O2/(SUM(O$2:O$13)))*(O$14))+((O2/(SUM(O$2:O$13,O$16)))*(O$15))+O2</f>
        <v>15.820715449116243</v>
      </c>
      <c r="Q2" s="130">
        <f xml:space="preserve">  ((O2*(1-J2)*(1+(U2^2))) / J2) + ((O2^2)*(U2^2))</f>
        <v>41.117042277543888</v>
      </c>
      <c r="R2" s="24">
        <f>+IF(ISERROR((Q2^0.5)/O2),"NA",(Q2^0.5)/O2)</f>
        <v>0.41200696224233152</v>
      </c>
      <c r="S2" s="35">
        <f>+M2*V2</f>
        <v>382.86131386861314</v>
      </c>
      <c r="T2" s="35">
        <f>(N2*(V2^2))+(W2*(M2^2))-(N2*W2)</f>
        <v>4388.4955293340572</v>
      </c>
      <c r="U2" s="36">
        <f>+(T2^0.5)/S2</f>
        <v>0.17302798281845144</v>
      </c>
      <c r="V2" s="267">
        <v>846</v>
      </c>
      <c r="W2" s="267">
        <v>19341.3</v>
      </c>
      <c r="X2" s="34">
        <f>+(W2^0.5)/V2</f>
        <v>0.16438889174042801</v>
      </c>
      <c r="Y2" s="12" t="str">
        <f t="shared" ref="Y2:Y16" si="0">+IF(B2="","no","yes")</f>
        <v>yes</v>
      </c>
      <c r="Z2" s="12">
        <f t="shared" ref="Z2:Z16" si="1">+IF(B2="","",C2-B2)</f>
        <v>4</v>
      </c>
      <c r="AA2" s="12" t="str">
        <f>IF(ISERROR(VLOOKUP(D2,'Cdn CWTs for ERA in 2017'!C$8:H$2400,6,FALSE)),"",VLOOKUP(D2,'Cdn CWTs for ERA in 2017'!C$8:H$2400,6,FALSE))</f>
        <v>NIC</v>
      </c>
      <c r="AB2" s="215"/>
    </row>
    <row r="3" spans="1:28" s="12" customFormat="1" ht="15" x14ac:dyDescent="0.25">
      <c r="A3" s="260" t="s">
        <v>1632</v>
      </c>
      <c r="B3" s="260">
        <f>+IF(ISERROR(VLOOKUP(D3,'Cdn CWTs for ERA in 2017'!C$6:F$2400,4,FALSE)),"",VLOOKUP(D3,'Cdn CWTs for ERA in 2017'!C$6:F$2400,4,FALSE))</f>
        <v>2013</v>
      </c>
      <c r="C3" s="261">
        <v>2017</v>
      </c>
      <c r="D3" s="262" t="s">
        <v>5199</v>
      </c>
      <c r="E3" s="33" t="s">
        <v>1640</v>
      </c>
      <c r="F3" s="33" t="s">
        <v>1639</v>
      </c>
      <c r="G3" s="33" t="s">
        <v>1638</v>
      </c>
      <c r="H3" s="204">
        <v>124</v>
      </c>
      <c r="I3" s="204">
        <v>123</v>
      </c>
      <c r="J3" s="108">
        <f t="shared" ref="J3:J16" si="2">I3/S3</f>
        <v>0.32126515671471062</v>
      </c>
      <c r="K3" s="263">
        <v>5</v>
      </c>
      <c r="L3" s="264">
        <v>274</v>
      </c>
      <c r="M3" s="17">
        <f t="shared" ref="M3:M14" si="3">+H3/L3</f>
        <v>0.45255474452554745</v>
      </c>
      <c r="N3" s="56">
        <f t="shared" ref="N3:N14" si="4">((M3*(1-M3))/(L3-1)) * (1-(L3/V3))</f>
        <v>6.1358514579817707E-4</v>
      </c>
      <c r="O3" s="129">
        <f t="shared" ref="O3:O11" si="5">K3*(1/J3)</f>
        <v>15.563468043439556</v>
      </c>
      <c r="P3" s="16">
        <f t="shared" ref="P3:P16" si="6">+((O3/(SUM(O$2:O$13)))*(O$14))+((O3/(SUM(O$2:O$13,O$16)))*(O$15))+O3</f>
        <v>15.820715449116243</v>
      </c>
      <c r="Q3" s="130">
        <f t="shared" ref="Q3:Q14" si="7" xml:space="preserve">  ((O3*(1-J3)*(1+(U3^2))) / J3) + ((O3^2)*(U3^2))</f>
        <v>41.117042277543888</v>
      </c>
      <c r="R3" s="24">
        <f t="shared" ref="R3:R14" si="8">+IF(ISERROR((Q3^0.5)/O3),"NA",(Q3^0.5)/O3)</f>
        <v>0.41200696224233152</v>
      </c>
      <c r="S3" s="35">
        <f t="shared" ref="S3:S14" si="9">+M3*V3</f>
        <v>382.86131386861314</v>
      </c>
      <c r="T3" s="35">
        <f t="shared" ref="T3:T14" si="10">(N3*(V3^2))+(W3*(M3^2))-(N3*W3)</f>
        <v>4388.4955293340572</v>
      </c>
      <c r="U3" s="36">
        <f t="shared" ref="U3:U14" si="11">+(T3^0.5)/S3</f>
        <v>0.17302798281845144</v>
      </c>
      <c r="V3" s="267">
        <v>846</v>
      </c>
      <c r="W3" s="267">
        <v>19341.3</v>
      </c>
      <c r="X3" s="34">
        <f t="shared" ref="X3:X14" si="12">+(W3^0.5)/V3</f>
        <v>0.16438889174042801</v>
      </c>
      <c r="Y3" s="12" t="str">
        <f t="shared" si="0"/>
        <v>yes</v>
      </c>
      <c r="Z3" s="12">
        <f t="shared" si="1"/>
        <v>4</v>
      </c>
      <c r="AA3" s="12" t="str">
        <f>IF(ISERROR(VLOOKUP(D3,'Cdn CWTs for ERA in 2017'!C$8:H$2400,6,FALSE)),"",VLOOKUP(D3,'Cdn CWTs for ERA in 2017'!C$8:H$2400,6,FALSE))</f>
        <v>NIC</v>
      </c>
      <c r="AB3" s="215"/>
    </row>
    <row r="4" spans="1:28" s="12" customFormat="1" ht="15" x14ac:dyDescent="0.25">
      <c r="A4" s="260" t="s">
        <v>1632</v>
      </c>
      <c r="B4" s="260">
        <f>+IF(ISERROR(VLOOKUP(D4,'Cdn CWTs for ERA in 2017'!C$6:F$2400,4,FALSE)),"",VLOOKUP(D4,'Cdn CWTs for ERA in 2017'!C$6:F$2400,4,FALSE))</f>
        <v>2012</v>
      </c>
      <c r="C4" s="261">
        <v>2017</v>
      </c>
      <c r="D4" s="262" t="s">
        <v>5073</v>
      </c>
      <c r="E4" s="33" t="s">
        <v>1640</v>
      </c>
      <c r="F4" s="33" t="s">
        <v>1639</v>
      </c>
      <c r="G4" s="33" t="s">
        <v>1638</v>
      </c>
      <c r="H4" s="204">
        <v>124</v>
      </c>
      <c r="I4" s="204">
        <v>123</v>
      </c>
      <c r="J4" s="108">
        <f t="shared" si="2"/>
        <v>0.32126515671471062</v>
      </c>
      <c r="K4" s="263">
        <v>1</v>
      </c>
      <c r="L4" s="264">
        <v>274</v>
      </c>
      <c r="M4" s="17">
        <f t="shared" si="3"/>
        <v>0.45255474452554745</v>
      </c>
      <c r="N4" s="56">
        <f t="shared" si="4"/>
        <v>6.1358514579817707E-4</v>
      </c>
      <c r="O4" s="129">
        <f t="shared" si="5"/>
        <v>3.1126936086879113</v>
      </c>
      <c r="P4" s="16">
        <f t="shared" si="6"/>
        <v>3.1641430898232485</v>
      </c>
      <c r="Q4" s="130">
        <f t="shared" si="7"/>
        <v>7.0631214492733214</v>
      </c>
      <c r="R4" s="24">
        <f t="shared" si="8"/>
        <v>0.85381142726475656</v>
      </c>
      <c r="S4" s="35">
        <f t="shared" si="9"/>
        <v>382.86131386861314</v>
      </c>
      <c r="T4" s="35">
        <f t="shared" si="10"/>
        <v>4388.4955293340572</v>
      </c>
      <c r="U4" s="36">
        <f t="shared" si="11"/>
        <v>0.17302798281845144</v>
      </c>
      <c r="V4" s="267">
        <v>846</v>
      </c>
      <c r="W4" s="267">
        <v>19341.3</v>
      </c>
      <c r="X4" s="34">
        <f t="shared" si="12"/>
        <v>0.16438889174042801</v>
      </c>
      <c r="Y4" s="12" t="str">
        <f t="shared" si="0"/>
        <v>yes</v>
      </c>
      <c r="Z4" s="12">
        <f t="shared" si="1"/>
        <v>5</v>
      </c>
      <c r="AA4" s="12" t="str">
        <f>IF(ISERROR(VLOOKUP(D4,'Cdn CWTs for ERA in 2017'!C$8:H$2400,6,FALSE)),"",VLOOKUP(D4,'Cdn CWTs for ERA in 2017'!C$8:H$2400,6,FALSE))</f>
        <v>NIC</v>
      </c>
      <c r="AB4" s="215"/>
    </row>
    <row r="5" spans="1:28" s="12" customFormat="1" ht="15" x14ac:dyDescent="0.25">
      <c r="A5" s="260" t="s">
        <v>1632</v>
      </c>
      <c r="B5" s="260">
        <f>+IF(ISERROR(VLOOKUP(D5,'Cdn CWTs for ERA in 2017'!C$6:F$2400,4,FALSE)),"",VLOOKUP(D5,'Cdn CWTs for ERA in 2017'!C$6:F$2400,4,FALSE))</f>
        <v>2012</v>
      </c>
      <c r="C5" s="261">
        <v>2017</v>
      </c>
      <c r="D5" s="262" t="s">
        <v>5074</v>
      </c>
      <c r="E5" s="33" t="s">
        <v>1640</v>
      </c>
      <c r="F5" s="33" t="s">
        <v>1639</v>
      </c>
      <c r="G5" s="33" t="s">
        <v>1638</v>
      </c>
      <c r="H5" s="204">
        <v>124</v>
      </c>
      <c r="I5" s="204">
        <v>123</v>
      </c>
      <c r="J5" s="108">
        <f t="shared" si="2"/>
        <v>0.32126515671471062</v>
      </c>
      <c r="K5" s="263">
        <v>1</v>
      </c>
      <c r="L5" s="264">
        <v>274</v>
      </c>
      <c r="M5" s="17">
        <f t="shared" si="3"/>
        <v>0.45255474452554745</v>
      </c>
      <c r="N5" s="56">
        <f t="shared" si="4"/>
        <v>6.1358514579817707E-4</v>
      </c>
      <c r="O5" s="129">
        <f t="shared" si="5"/>
        <v>3.1126936086879113</v>
      </c>
      <c r="P5" s="16">
        <f t="shared" si="6"/>
        <v>3.1641430898232485</v>
      </c>
      <c r="Q5" s="130">
        <f t="shared" si="7"/>
        <v>7.0631214492733214</v>
      </c>
      <c r="R5" s="24">
        <f t="shared" si="8"/>
        <v>0.85381142726475656</v>
      </c>
      <c r="S5" s="35">
        <f t="shared" si="9"/>
        <v>382.86131386861314</v>
      </c>
      <c r="T5" s="35">
        <f t="shared" si="10"/>
        <v>4388.4955293340572</v>
      </c>
      <c r="U5" s="36">
        <f t="shared" si="11"/>
        <v>0.17302798281845144</v>
      </c>
      <c r="V5" s="267">
        <v>846</v>
      </c>
      <c r="W5" s="267">
        <v>19341.3</v>
      </c>
      <c r="X5" s="34">
        <f t="shared" si="12"/>
        <v>0.16438889174042801</v>
      </c>
      <c r="Y5" s="12" t="str">
        <f t="shared" si="0"/>
        <v>yes</v>
      </c>
      <c r="Z5" s="12">
        <f t="shared" si="1"/>
        <v>5</v>
      </c>
      <c r="AA5" s="12" t="str">
        <f>IF(ISERROR(VLOOKUP(D5,'Cdn CWTs for ERA in 2017'!C$8:H$2400,6,FALSE)),"",VLOOKUP(D5,'Cdn CWTs for ERA in 2017'!C$8:H$2400,6,FALSE))</f>
        <v>NIC</v>
      </c>
      <c r="AB5" s="215"/>
    </row>
    <row r="6" spans="1:28" s="12" customFormat="1" ht="15" x14ac:dyDescent="0.25">
      <c r="A6" s="260" t="s">
        <v>1632</v>
      </c>
      <c r="B6" s="260">
        <f>+IF(ISERROR(VLOOKUP(D6,'Cdn CWTs for ERA in 2017'!C$6:F$2400,4,FALSE)),"",VLOOKUP(D6,'Cdn CWTs for ERA in 2017'!C$6:F$2400,4,FALSE))</f>
        <v>2013</v>
      </c>
      <c r="C6" s="261">
        <v>2017</v>
      </c>
      <c r="D6" s="262" t="s">
        <v>5075</v>
      </c>
      <c r="E6" s="33" t="s">
        <v>1640</v>
      </c>
      <c r="F6" s="33" t="s">
        <v>1639</v>
      </c>
      <c r="G6" s="33" t="s">
        <v>1638</v>
      </c>
      <c r="H6" s="204">
        <v>124</v>
      </c>
      <c r="I6" s="204">
        <v>123</v>
      </c>
      <c r="J6" s="108">
        <f t="shared" si="2"/>
        <v>0.32126515671471062</v>
      </c>
      <c r="K6" s="263">
        <v>25</v>
      </c>
      <c r="L6" s="264">
        <v>274</v>
      </c>
      <c r="M6" s="17">
        <f t="shared" si="3"/>
        <v>0.45255474452554745</v>
      </c>
      <c r="N6" s="56">
        <f t="shared" si="4"/>
        <v>6.1358514579817707E-4</v>
      </c>
      <c r="O6" s="129">
        <f t="shared" si="5"/>
        <v>77.817340217197781</v>
      </c>
      <c r="P6" s="16">
        <f t="shared" si="6"/>
        <v>79.103577245581221</v>
      </c>
      <c r="Q6" s="130">
        <f t="shared" si="7"/>
        <v>350.62108716715147</v>
      </c>
      <c r="R6" s="24">
        <f t="shared" si="8"/>
        <v>0.24062604526070877</v>
      </c>
      <c r="S6" s="35">
        <f t="shared" si="9"/>
        <v>382.86131386861314</v>
      </c>
      <c r="T6" s="35">
        <f t="shared" si="10"/>
        <v>4388.4955293340572</v>
      </c>
      <c r="U6" s="36">
        <f t="shared" si="11"/>
        <v>0.17302798281845144</v>
      </c>
      <c r="V6" s="267">
        <v>846</v>
      </c>
      <c r="W6" s="267">
        <v>19341.3</v>
      </c>
      <c r="X6" s="34">
        <f t="shared" si="12"/>
        <v>0.16438889174042801</v>
      </c>
      <c r="Y6" s="12" t="str">
        <f t="shared" si="0"/>
        <v>yes</v>
      </c>
      <c r="Z6" s="12">
        <f t="shared" si="1"/>
        <v>4</v>
      </c>
      <c r="AA6" s="12" t="str">
        <f>IF(ISERROR(VLOOKUP(D6,'Cdn CWTs for ERA in 2017'!C$8:H$2400,6,FALSE)),"",VLOOKUP(D6,'Cdn CWTs for ERA in 2017'!C$8:H$2400,6,FALSE))</f>
        <v>NIC</v>
      </c>
      <c r="AB6" s="215"/>
    </row>
    <row r="7" spans="1:28" s="12" customFormat="1" ht="15" x14ac:dyDescent="0.25">
      <c r="A7" s="260" t="s">
        <v>1632</v>
      </c>
      <c r="B7" s="260">
        <f>+IF(ISERROR(VLOOKUP(D7,'Cdn CWTs for ERA in 2017'!C$6:F$2400,4,FALSE)),"",VLOOKUP(D7,'Cdn CWTs for ERA in 2017'!C$6:F$2400,4,FALSE))</f>
        <v>2013</v>
      </c>
      <c r="C7" s="261">
        <v>2017</v>
      </c>
      <c r="D7" s="262" t="s">
        <v>5212</v>
      </c>
      <c r="E7" s="33" t="s">
        <v>1640</v>
      </c>
      <c r="F7" s="33" t="s">
        <v>1639</v>
      </c>
      <c r="G7" s="33" t="s">
        <v>1638</v>
      </c>
      <c r="H7" s="204">
        <v>124</v>
      </c>
      <c r="I7" s="204">
        <v>123</v>
      </c>
      <c r="J7" s="108">
        <f t="shared" si="2"/>
        <v>0.32126515671471062</v>
      </c>
      <c r="K7" s="263">
        <v>46</v>
      </c>
      <c r="L7" s="264">
        <v>274</v>
      </c>
      <c r="M7" s="17">
        <f t="shared" si="3"/>
        <v>0.45255474452554745</v>
      </c>
      <c r="N7" s="56">
        <f t="shared" si="4"/>
        <v>6.1358514579817707E-4</v>
      </c>
      <c r="O7" s="129">
        <f t="shared" si="5"/>
        <v>143.18390599964391</v>
      </c>
      <c r="P7" s="16">
        <f t="shared" si="6"/>
        <v>145.55058213186942</v>
      </c>
      <c r="Q7" s="130">
        <f t="shared" si="7"/>
        <v>925.35211239342141</v>
      </c>
      <c r="R7" s="24">
        <f t="shared" si="8"/>
        <v>0.21245125686735591</v>
      </c>
      <c r="S7" s="35">
        <f t="shared" si="9"/>
        <v>382.86131386861314</v>
      </c>
      <c r="T7" s="35">
        <f t="shared" si="10"/>
        <v>4388.4955293340572</v>
      </c>
      <c r="U7" s="36">
        <f t="shared" si="11"/>
        <v>0.17302798281845144</v>
      </c>
      <c r="V7" s="267">
        <v>846</v>
      </c>
      <c r="W7" s="267">
        <v>19341.3</v>
      </c>
      <c r="X7" s="34">
        <f t="shared" si="12"/>
        <v>0.16438889174042801</v>
      </c>
      <c r="Y7" s="12" t="str">
        <f t="shared" si="0"/>
        <v>yes</v>
      </c>
      <c r="Z7" s="12">
        <f t="shared" si="1"/>
        <v>4</v>
      </c>
      <c r="AA7" s="12" t="str">
        <f>IF(ISERROR(VLOOKUP(D7,'Cdn CWTs for ERA in 2017'!C$8:H$2400,6,FALSE)),"",VLOOKUP(D7,'Cdn CWTs for ERA in 2017'!C$8:H$2400,6,FALSE))</f>
        <v>NIC</v>
      </c>
      <c r="AB7" s="215"/>
    </row>
    <row r="8" spans="1:28" s="12" customFormat="1" ht="15" x14ac:dyDescent="0.25">
      <c r="A8" s="260" t="s">
        <v>1632</v>
      </c>
      <c r="B8" s="260">
        <f>+IF(ISERROR(VLOOKUP(D8,'Cdn CWTs for ERA in 2017'!C$6:F$2400,4,FALSE)),"",VLOOKUP(D8,'Cdn CWTs for ERA in 2017'!C$6:F$2400,4,FALSE))</f>
        <v>2013</v>
      </c>
      <c r="C8" s="261">
        <v>2017</v>
      </c>
      <c r="D8" s="262" t="s">
        <v>5213</v>
      </c>
      <c r="E8" s="33" t="s">
        <v>1640</v>
      </c>
      <c r="F8" s="33" t="s">
        <v>1639</v>
      </c>
      <c r="G8" s="33" t="s">
        <v>1638</v>
      </c>
      <c r="H8" s="204">
        <v>124</v>
      </c>
      <c r="I8" s="204">
        <v>123</v>
      </c>
      <c r="J8" s="108">
        <f t="shared" si="2"/>
        <v>0.32126515671471062</v>
      </c>
      <c r="K8" s="263">
        <v>30</v>
      </c>
      <c r="L8" s="264">
        <v>274</v>
      </c>
      <c r="M8" s="17">
        <f t="shared" si="3"/>
        <v>0.45255474452554745</v>
      </c>
      <c r="N8" s="56">
        <f t="shared" si="4"/>
        <v>6.1358514579817707E-4</v>
      </c>
      <c r="O8" s="129">
        <f t="shared" si="5"/>
        <v>93.380808260637338</v>
      </c>
      <c r="P8" s="16">
        <f t="shared" si="6"/>
        <v>94.924292694697456</v>
      </c>
      <c r="Q8" s="130">
        <f t="shared" si="7"/>
        <v>464.25606733441134</v>
      </c>
      <c r="R8" s="24">
        <f t="shared" si="8"/>
        <v>0.23073908465597587</v>
      </c>
      <c r="S8" s="35">
        <f t="shared" si="9"/>
        <v>382.86131386861314</v>
      </c>
      <c r="T8" s="35">
        <f t="shared" si="10"/>
        <v>4388.4955293340572</v>
      </c>
      <c r="U8" s="36">
        <f t="shared" si="11"/>
        <v>0.17302798281845144</v>
      </c>
      <c r="V8" s="267">
        <v>846</v>
      </c>
      <c r="W8" s="267">
        <v>19341.3</v>
      </c>
      <c r="X8" s="34">
        <f t="shared" si="12"/>
        <v>0.16438889174042801</v>
      </c>
      <c r="Y8" s="12" t="str">
        <f t="shared" si="0"/>
        <v>yes</v>
      </c>
      <c r="Z8" s="12">
        <f t="shared" si="1"/>
        <v>4</v>
      </c>
      <c r="AA8" s="12" t="str">
        <f>IF(ISERROR(VLOOKUP(D8,'Cdn CWTs for ERA in 2017'!C$8:H$2400,6,FALSE)),"",VLOOKUP(D8,'Cdn CWTs for ERA in 2017'!C$8:H$2400,6,FALSE))</f>
        <v>NIC</v>
      </c>
      <c r="AB8" s="215"/>
    </row>
    <row r="9" spans="1:28" s="12" customFormat="1" ht="15" x14ac:dyDescent="0.25">
      <c r="A9" s="260" t="s">
        <v>1632</v>
      </c>
      <c r="B9" s="260">
        <f>+IF(ISERROR(VLOOKUP(D9,'Cdn CWTs for ERA in 2017'!C$6:F$2400,4,FALSE)),"",VLOOKUP(D9,'Cdn CWTs for ERA in 2017'!C$6:F$2400,4,FALSE))</f>
        <v>2012</v>
      </c>
      <c r="C9" s="261">
        <v>2017</v>
      </c>
      <c r="D9" s="262" t="s">
        <v>5076</v>
      </c>
      <c r="E9" s="33" t="s">
        <v>1640</v>
      </c>
      <c r="F9" s="33" t="s">
        <v>1639</v>
      </c>
      <c r="G9" s="33" t="s">
        <v>1638</v>
      </c>
      <c r="H9" s="204">
        <v>124</v>
      </c>
      <c r="I9" s="204">
        <v>123</v>
      </c>
      <c r="J9" s="108">
        <f t="shared" si="2"/>
        <v>0.32126515671471062</v>
      </c>
      <c r="K9" s="263">
        <v>2</v>
      </c>
      <c r="L9" s="264">
        <v>274</v>
      </c>
      <c r="M9" s="17">
        <f t="shared" si="3"/>
        <v>0.45255474452554745</v>
      </c>
      <c r="N9" s="56">
        <f t="shared" si="4"/>
        <v>6.1358514579817707E-4</v>
      </c>
      <c r="O9" s="129">
        <f t="shared" si="5"/>
        <v>6.2253872173758227</v>
      </c>
      <c r="P9" s="16">
        <f t="shared" si="6"/>
        <v>6.3282861796464971</v>
      </c>
      <c r="Q9" s="130">
        <f t="shared" si="7"/>
        <v>14.706386401664371</v>
      </c>
      <c r="R9" s="24">
        <f t="shared" si="8"/>
        <v>0.61600837501047945</v>
      </c>
      <c r="S9" s="35">
        <f t="shared" si="9"/>
        <v>382.86131386861314</v>
      </c>
      <c r="T9" s="35">
        <f t="shared" si="10"/>
        <v>4388.4955293340572</v>
      </c>
      <c r="U9" s="36">
        <f t="shared" si="11"/>
        <v>0.17302798281845144</v>
      </c>
      <c r="V9" s="267">
        <v>846</v>
      </c>
      <c r="W9" s="267">
        <v>19341.3</v>
      </c>
      <c r="X9" s="34">
        <f t="shared" si="12"/>
        <v>0.16438889174042801</v>
      </c>
      <c r="Y9" s="12" t="str">
        <f t="shared" si="0"/>
        <v>yes</v>
      </c>
      <c r="Z9" s="12">
        <f t="shared" si="1"/>
        <v>5</v>
      </c>
      <c r="AA9" s="12" t="str">
        <f>IF(ISERROR(VLOOKUP(D9,'Cdn CWTs for ERA in 2017'!C$8:H$2400,6,FALSE)),"",VLOOKUP(D9,'Cdn CWTs for ERA in 2017'!C$8:H$2400,6,FALSE))</f>
        <v>NIC</v>
      </c>
      <c r="AB9" s="215"/>
    </row>
    <row r="10" spans="1:28" s="12" customFormat="1" ht="15" x14ac:dyDescent="0.25">
      <c r="A10" s="260" t="s">
        <v>1632</v>
      </c>
      <c r="B10" s="260">
        <f>+IF(ISERROR(VLOOKUP(D10,'Cdn CWTs for ERA in 2017'!C$6:F$2400,4,FALSE)),"",VLOOKUP(D10,'Cdn CWTs for ERA in 2017'!C$6:F$2400,4,FALSE))</f>
        <v>2012</v>
      </c>
      <c r="C10" s="261">
        <v>2017</v>
      </c>
      <c r="D10" s="262" t="s">
        <v>5077</v>
      </c>
      <c r="E10" s="33" t="s">
        <v>1640</v>
      </c>
      <c r="F10" s="33" t="s">
        <v>1639</v>
      </c>
      <c r="G10" s="33" t="s">
        <v>1638</v>
      </c>
      <c r="H10" s="204">
        <v>124</v>
      </c>
      <c r="I10" s="204">
        <v>123</v>
      </c>
      <c r="J10" s="108">
        <f t="shared" si="2"/>
        <v>0.32126515671471062</v>
      </c>
      <c r="K10" s="263">
        <v>0</v>
      </c>
      <c r="L10" s="264">
        <v>274</v>
      </c>
      <c r="M10" s="17">
        <f t="shared" si="3"/>
        <v>0.45255474452554745</v>
      </c>
      <c r="N10" s="56">
        <f t="shared" si="4"/>
        <v>6.1358514579817707E-4</v>
      </c>
      <c r="O10" s="129">
        <f t="shared" si="5"/>
        <v>0</v>
      </c>
      <c r="P10" s="16">
        <f t="shared" si="6"/>
        <v>0</v>
      </c>
      <c r="Q10" s="130">
        <f t="shared" si="7"/>
        <v>0</v>
      </c>
      <c r="R10" s="24" t="str">
        <f t="shared" si="8"/>
        <v>NA</v>
      </c>
      <c r="S10" s="35">
        <f t="shared" si="9"/>
        <v>382.86131386861314</v>
      </c>
      <c r="T10" s="35">
        <f t="shared" si="10"/>
        <v>4388.4955293340572</v>
      </c>
      <c r="U10" s="36">
        <f t="shared" si="11"/>
        <v>0.17302798281845144</v>
      </c>
      <c r="V10" s="267">
        <v>846</v>
      </c>
      <c r="W10" s="267">
        <v>19341.3</v>
      </c>
      <c r="X10" s="34">
        <f t="shared" si="12"/>
        <v>0.16438889174042801</v>
      </c>
      <c r="Y10" s="12" t="str">
        <f t="shared" si="0"/>
        <v>yes</v>
      </c>
      <c r="Z10" s="12">
        <f t="shared" si="1"/>
        <v>5</v>
      </c>
      <c r="AA10" s="12" t="str">
        <f>IF(ISERROR(VLOOKUP(D10,'Cdn CWTs for ERA in 2017'!C$8:H$2400,6,FALSE)),"",VLOOKUP(D10,'Cdn CWTs for ERA in 2017'!C$8:H$2400,6,FALSE))</f>
        <v>NIC</v>
      </c>
      <c r="AB10" s="215"/>
    </row>
    <row r="11" spans="1:28" s="12" customFormat="1" ht="15" x14ac:dyDescent="0.25">
      <c r="A11" s="260" t="s">
        <v>1632</v>
      </c>
      <c r="B11" s="260">
        <f>+IF(ISERROR(VLOOKUP(D11,'Cdn CWTs for ERA in 2017'!C$6:F$2400,4,FALSE)),"",VLOOKUP(D11,'Cdn CWTs for ERA in 2017'!C$6:F$2400,4,FALSE))</f>
        <v>2014</v>
      </c>
      <c r="C11" s="261">
        <v>2017</v>
      </c>
      <c r="D11" s="262" t="s">
        <v>5246</v>
      </c>
      <c r="E11" s="33" t="s">
        <v>1640</v>
      </c>
      <c r="F11" s="33" t="s">
        <v>1639</v>
      </c>
      <c r="G11" s="33" t="s">
        <v>1638</v>
      </c>
      <c r="H11" s="204">
        <v>124</v>
      </c>
      <c r="I11" s="204">
        <v>123</v>
      </c>
      <c r="J11" s="108">
        <f t="shared" si="2"/>
        <v>0.32126515671471062</v>
      </c>
      <c r="K11" s="265">
        <v>1</v>
      </c>
      <c r="L11" s="264">
        <v>274</v>
      </c>
      <c r="M11" s="17">
        <f t="shared" si="3"/>
        <v>0.45255474452554745</v>
      </c>
      <c r="N11" s="56">
        <f t="shared" si="4"/>
        <v>6.1358514579817707E-4</v>
      </c>
      <c r="O11" s="129">
        <f t="shared" si="5"/>
        <v>3.1126936086879113</v>
      </c>
      <c r="P11" s="16">
        <f t="shared" si="6"/>
        <v>3.1641430898232485</v>
      </c>
      <c r="Q11" s="130">
        <f t="shared" si="7"/>
        <v>7.0631214492733214</v>
      </c>
      <c r="R11" s="24">
        <f t="shared" si="8"/>
        <v>0.85381142726475656</v>
      </c>
      <c r="S11" s="35">
        <f t="shared" si="9"/>
        <v>382.86131386861314</v>
      </c>
      <c r="T11" s="35">
        <f t="shared" si="10"/>
        <v>4388.4955293340572</v>
      </c>
      <c r="U11" s="36">
        <f t="shared" si="11"/>
        <v>0.17302798281845144</v>
      </c>
      <c r="V11" s="267">
        <v>846</v>
      </c>
      <c r="W11" s="267">
        <v>19341.3</v>
      </c>
      <c r="X11" s="34">
        <f t="shared" si="12"/>
        <v>0.16438889174042801</v>
      </c>
      <c r="Y11" s="12" t="str">
        <f t="shared" si="0"/>
        <v>yes</v>
      </c>
      <c r="Z11" s="12">
        <f t="shared" si="1"/>
        <v>3</v>
      </c>
      <c r="AA11" s="12" t="str">
        <f>IF(ISERROR(VLOOKUP(D11,'Cdn CWTs for ERA in 2017'!C$8:H$2400,6,FALSE)),"",VLOOKUP(D11,'Cdn CWTs for ERA in 2017'!C$8:H$2400,6,FALSE))</f>
        <v>NIC</v>
      </c>
      <c r="AB11" s="215"/>
    </row>
    <row r="12" spans="1:28" s="12" customFormat="1" ht="15" x14ac:dyDescent="0.25">
      <c r="A12" s="260" t="s">
        <v>1632</v>
      </c>
      <c r="B12" s="260">
        <f>+IF(ISERROR(VLOOKUP(D12,'Cdn CWTs for ERA in 2017'!C$6:F$2400,4,FALSE)),"",VLOOKUP(D12,'Cdn CWTs for ERA in 2017'!C$6:F$2400,4,FALSE))</f>
        <v>2014</v>
      </c>
      <c r="C12" s="261">
        <v>2017</v>
      </c>
      <c r="D12" s="262" t="s">
        <v>5247</v>
      </c>
      <c r="E12" s="33" t="s">
        <v>1640</v>
      </c>
      <c r="F12" s="33" t="s">
        <v>1639</v>
      </c>
      <c r="G12" s="33" t="s">
        <v>1638</v>
      </c>
      <c r="H12" s="204">
        <v>124</v>
      </c>
      <c r="I12" s="204">
        <v>123</v>
      </c>
      <c r="J12" s="108">
        <f t="shared" si="2"/>
        <v>0.32126515671471062</v>
      </c>
      <c r="K12" s="263">
        <v>1</v>
      </c>
      <c r="L12" s="264">
        <v>274</v>
      </c>
      <c r="M12" s="17">
        <f t="shared" si="3"/>
        <v>0.45255474452554745</v>
      </c>
      <c r="N12" s="56">
        <f t="shared" si="4"/>
        <v>6.1358514579817707E-4</v>
      </c>
      <c r="O12" s="129">
        <f>K12*(1/J12)</f>
        <v>3.1126936086879113</v>
      </c>
      <c r="P12" s="16">
        <f t="shared" si="6"/>
        <v>3.1641430898232485</v>
      </c>
      <c r="Q12" s="130">
        <f t="shared" si="7"/>
        <v>7.0631214492733214</v>
      </c>
      <c r="R12" s="24">
        <f t="shared" si="8"/>
        <v>0.85381142726475656</v>
      </c>
      <c r="S12" s="35">
        <f t="shared" si="9"/>
        <v>382.86131386861314</v>
      </c>
      <c r="T12" s="35">
        <f t="shared" si="10"/>
        <v>4388.4955293340572</v>
      </c>
      <c r="U12" s="36">
        <f t="shared" si="11"/>
        <v>0.17302798281845144</v>
      </c>
      <c r="V12" s="267">
        <v>846</v>
      </c>
      <c r="W12" s="267">
        <v>19341.3</v>
      </c>
      <c r="X12" s="34">
        <f t="shared" si="12"/>
        <v>0.16438889174042801</v>
      </c>
      <c r="Y12" s="12" t="str">
        <f t="shared" si="0"/>
        <v>yes</v>
      </c>
      <c r="Z12" s="12">
        <f t="shared" si="1"/>
        <v>3</v>
      </c>
      <c r="AA12" s="12" t="str">
        <f>IF(ISERROR(VLOOKUP(D12,'Cdn CWTs for ERA in 2017'!C$8:H$2400,6,FALSE)),"",VLOOKUP(D12,'Cdn CWTs for ERA in 2017'!C$8:H$2400,6,FALSE))</f>
        <v>NIC</v>
      </c>
      <c r="AB12" s="215"/>
    </row>
    <row r="13" spans="1:28" s="12" customFormat="1" ht="15" x14ac:dyDescent="0.25">
      <c r="A13" s="260" t="s">
        <v>1632</v>
      </c>
      <c r="B13" s="260">
        <f>+IF(ISERROR(VLOOKUP(D13,'Cdn CWTs for ERA in 2017'!C$6:F$2400,4,FALSE)),"",VLOOKUP(D13,'Cdn CWTs for ERA in 2017'!C$6:F$2400,4,FALSE))</f>
        <v>2014</v>
      </c>
      <c r="C13" s="261">
        <v>2017</v>
      </c>
      <c r="D13" s="262" t="s">
        <v>5236</v>
      </c>
      <c r="E13" s="33" t="s">
        <v>1640</v>
      </c>
      <c r="F13" s="33" t="s">
        <v>1639</v>
      </c>
      <c r="G13" s="33" t="s">
        <v>1638</v>
      </c>
      <c r="H13" s="204">
        <v>124</v>
      </c>
      <c r="I13" s="204">
        <v>123</v>
      </c>
      <c r="J13" s="108">
        <f t="shared" si="2"/>
        <v>0.32126515671471062</v>
      </c>
      <c r="K13" s="263">
        <v>0</v>
      </c>
      <c r="L13" s="264">
        <v>274</v>
      </c>
      <c r="M13" s="17">
        <f t="shared" si="3"/>
        <v>0.45255474452554745</v>
      </c>
      <c r="N13" s="56">
        <f t="shared" si="4"/>
        <v>6.1358514579817707E-4</v>
      </c>
      <c r="O13" s="129">
        <f>K13*(1/J13)</f>
        <v>0</v>
      </c>
      <c r="P13" s="16">
        <f t="shared" si="6"/>
        <v>0</v>
      </c>
      <c r="Q13" s="130">
        <f t="shared" si="7"/>
        <v>0</v>
      </c>
      <c r="R13" s="24" t="str">
        <f t="shared" si="8"/>
        <v>NA</v>
      </c>
      <c r="S13" s="35">
        <f t="shared" si="9"/>
        <v>382.86131386861314</v>
      </c>
      <c r="T13" s="35">
        <f t="shared" si="10"/>
        <v>4388.4955293340572</v>
      </c>
      <c r="U13" s="36">
        <f t="shared" si="11"/>
        <v>0.17302798281845144</v>
      </c>
      <c r="V13" s="267">
        <v>846</v>
      </c>
      <c r="W13" s="267">
        <v>19341.3</v>
      </c>
      <c r="X13" s="34">
        <f t="shared" si="12"/>
        <v>0.16438889174042801</v>
      </c>
      <c r="Y13" s="12" t="str">
        <f t="shared" si="0"/>
        <v>yes</v>
      </c>
      <c r="Z13" s="12">
        <f t="shared" si="1"/>
        <v>3</v>
      </c>
      <c r="AA13" s="12" t="str">
        <f>IF(ISERROR(VLOOKUP(D13,'Cdn CWTs for ERA in 2017'!C$8:H$2400,6,FALSE)),"",VLOOKUP(D13,'Cdn CWTs for ERA in 2017'!C$8:H$2400,6,FALSE))</f>
        <v>NIC</v>
      </c>
      <c r="AB13" s="215"/>
    </row>
    <row r="14" spans="1:28" s="12" customFormat="1" ht="15" x14ac:dyDescent="0.25">
      <c r="A14" s="260" t="s">
        <v>1632</v>
      </c>
      <c r="B14" s="260" t="str">
        <f>+IF(ISERROR(VLOOKUP(D14,'Cdn CWTs for ERA in 2017'!C$6:F$2400,4,FALSE)),"",VLOOKUP(D14,'Cdn CWTs for ERA in 2017'!C$6:F$2400,4,FALSE))</f>
        <v/>
      </c>
      <c r="C14" s="261">
        <v>2017</v>
      </c>
      <c r="D14" s="203" t="s">
        <v>1665</v>
      </c>
      <c r="E14" s="33" t="s">
        <v>1640</v>
      </c>
      <c r="F14" s="33" t="s">
        <v>1639</v>
      </c>
      <c r="G14" s="33" t="s">
        <v>1638</v>
      </c>
      <c r="H14" s="204">
        <v>124</v>
      </c>
      <c r="I14" s="204">
        <v>123</v>
      </c>
      <c r="J14" s="108">
        <f t="shared" si="2"/>
        <v>0.32126515671471062</v>
      </c>
      <c r="K14" s="263">
        <v>0</v>
      </c>
      <c r="L14" s="264">
        <v>274</v>
      </c>
      <c r="M14" s="17">
        <f t="shared" si="3"/>
        <v>0.45255474452554745</v>
      </c>
      <c r="N14" s="56">
        <f t="shared" si="4"/>
        <v>6.1358514579817707E-4</v>
      </c>
      <c r="O14" s="129">
        <f>K14*(1/J14)</f>
        <v>0</v>
      </c>
      <c r="P14" s="16"/>
      <c r="Q14" s="130">
        <f t="shared" si="7"/>
        <v>0</v>
      </c>
      <c r="R14" s="24" t="str">
        <f t="shared" si="8"/>
        <v>NA</v>
      </c>
      <c r="S14" s="35">
        <f t="shared" si="9"/>
        <v>382.86131386861314</v>
      </c>
      <c r="T14" s="35">
        <f t="shared" si="10"/>
        <v>4388.4955293340572</v>
      </c>
      <c r="U14" s="36">
        <f t="shared" si="11"/>
        <v>0.17302798281845144</v>
      </c>
      <c r="V14" s="267">
        <v>846</v>
      </c>
      <c r="W14" s="267">
        <v>19341.3</v>
      </c>
      <c r="X14" s="34">
        <f t="shared" si="12"/>
        <v>0.16438889174042801</v>
      </c>
      <c r="Y14" s="12" t="str">
        <f t="shared" si="0"/>
        <v>no</v>
      </c>
      <c r="Z14" s="12" t="str">
        <f t="shared" si="1"/>
        <v/>
      </c>
      <c r="AA14" s="12" t="str">
        <f>IF(ISERROR(VLOOKUP(D14,'Cdn CWTs for ERA in 2017'!C$8:H$2400,6,FALSE)),"",VLOOKUP(D14,'Cdn CWTs for ERA in 2017'!C$8:H$2400,6,FALSE))</f>
        <v/>
      </c>
      <c r="AB14" s="215"/>
    </row>
    <row r="15" spans="1:28" s="12" customFormat="1" ht="15" x14ac:dyDescent="0.25">
      <c r="A15" s="260" t="s">
        <v>1632</v>
      </c>
      <c r="B15" s="260" t="str">
        <f>+IF(ISERROR(VLOOKUP(D15,'Cdn CWTs for ERA in 2017'!C$6:F$2400,4,FALSE)),"",VLOOKUP(D15,'Cdn CWTs for ERA in 2017'!C$6:F$2400,4,FALSE))</f>
        <v/>
      </c>
      <c r="C15" s="261">
        <v>2017</v>
      </c>
      <c r="D15" s="203" t="s">
        <v>1646</v>
      </c>
      <c r="E15" s="33" t="s">
        <v>1640</v>
      </c>
      <c r="F15" s="33" t="s">
        <v>1639</v>
      </c>
      <c r="G15" s="33" t="s">
        <v>1638</v>
      </c>
      <c r="H15" s="204">
        <v>124</v>
      </c>
      <c r="I15" s="204">
        <v>123</v>
      </c>
      <c r="J15" s="108">
        <f t="shared" si="2"/>
        <v>0.32126515671471062</v>
      </c>
      <c r="K15" s="263">
        <v>2</v>
      </c>
      <c r="L15" s="264">
        <v>274</v>
      </c>
      <c r="M15" s="17">
        <f>+H15/L15</f>
        <v>0.45255474452554745</v>
      </c>
      <c r="N15" s="56">
        <f>((M15*(1-M15))/(L15-1)) * (1-(L15/V15))</f>
        <v>6.1358514579817707E-4</v>
      </c>
      <c r="O15" s="129">
        <f t="shared" ref="O15:O16" si="13">K15*(1/J15)</f>
        <v>6.2253872173758227</v>
      </c>
      <c r="P15" s="16"/>
      <c r="Q15" s="130">
        <f xml:space="preserve">  ((O15*(1-J15)*(1+(U15^2))) / J15) + ((O15^2)*(U15^2))</f>
        <v>14.706386401664371</v>
      </c>
      <c r="R15" s="24">
        <f>+IF(ISERROR((Q15^0.5)/O15),"NA",(Q15^0.5)/O15)</f>
        <v>0.61600837501047945</v>
      </c>
      <c r="S15" s="35">
        <f>+M15*V15</f>
        <v>382.86131386861314</v>
      </c>
      <c r="T15" s="35">
        <f>(N15*(V15^2))+(W15*(M15^2))-(N15*W15)</f>
        <v>4388.4955293340572</v>
      </c>
      <c r="U15" s="36">
        <f>+(T15^0.5)/S15</f>
        <v>0.17302798281845144</v>
      </c>
      <c r="V15" s="267">
        <v>846</v>
      </c>
      <c r="W15" s="267">
        <v>19341.3</v>
      </c>
      <c r="X15" s="34">
        <f>+(W15^0.5)/V15</f>
        <v>0.16438889174042801</v>
      </c>
      <c r="Y15" s="12" t="str">
        <f t="shared" si="0"/>
        <v>no</v>
      </c>
      <c r="Z15" s="12" t="str">
        <f t="shared" si="1"/>
        <v/>
      </c>
      <c r="AA15" s="12" t="str">
        <f>IF(ISERROR(VLOOKUP(D15,'Cdn CWTs for ERA in 2017'!C$8:H$2400,6,FALSE)),"",VLOOKUP(D15,'Cdn CWTs for ERA in 2017'!C$8:H$2400,6,FALSE))</f>
        <v/>
      </c>
      <c r="AB15" s="215"/>
    </row>
    <row r="16" spans="1:28" s="12" customFormat="1" ht="15" x14ac:dyDescent="0.25">
      <c r="A16" s="260" t="s">
        <v>1632</v>
      </c>
      <c r="B16" s="260" t="str">
        <f>+IF(ISERROR(VLOOKUP(D16,'Cdn CWTs for ERA in 2017'!C$6:F$2400,4,FALSE)),"",VLOOKUP(D16,'Cdn CWTs for ERA in 2017'!C$6:F$2400,4,FALSE))</f>
        <v/>
      </c>
      <c r="C16" s="261">
        <v>2017</v>
      </c>
      <c r="D16" s="203" t="s">
        <v>1664</v>
      </c>
      <c r="E16" s="33" t="s">
        <v>1640</v>
      </c>
      <c r="F16" s="33" t="s">
        <v>1639</v>
      </c>
      <c r="G16" s="33" t="s">
        <v>1638</v>
      </c>
      <c r="H16" s="204">
        <v>124</v>
      </c>
      <c r="I16" s="204">
        <v>123</v>
      </c>
      <c r="J16" s="108">
        <f t="shared" si="2"/>
        <v>0.32126515671471062</v>
      </c>
      <c r="K16" s="265">
        <v>4</v>
      </c>
      <c r="L16" s="264">
        <v>274</v>
      </c>
      <c r="M16" s="208">
        <f>+H16/L16</f>
        <v>0.45255474452554745</v>
      </c>
      <c r="N16" s="56">
        <f>((M16*(1-M16))/(L16-1)) * (1-(L16/V16))</f>
        <v>6.1358514579817707E-4</v>
      </c>
      <c r="O16" s="129">
        <f t="shared" si="13"/>
        <v>12.450774434751645</v>
      </c>
      <c r="P16" s="16">
        <f t="shared" si="6"/>
        <v>12.656572359292994</v>
      </c>
      <c r="Q16" s="130">
        <f xml:space="preserve">  ((O16*(1-J16)*(1+(U16^2))) / J16) + ((O16^2)*(U16^2))</f>
        <v>31.733346815799656</v>
      </c>
      <c r="R16" s="24">
        <f>+IF(ISERROR((Q16^0.5)/O16),"NA",(Q16^0.5)/O16)</f>
        <v>0.45244060434562777</v>
      </c>
      <c r="S16" s="35">
        <f>+M16*V16</f>
        <v>382.86131386861314</v>
      </c>
      <c r="T16" s="35">
        <f>(N16*(V16^2))+(W16*(M16^2))-(N16*W16)</f>
        <v>4388.4955293340572</v>
      </c>
      <c r="U16" s="36">
        <f>+(T16^0.5)/S16</f>
        <v>0.17302798281845144</v>
      </c>
      <c r="V16" s="267">
        <v>846</v>
      </c>
      <c r="W16" s="267">
        <v>19341.3</v>
      </c>
      <c r="X16" s="34">
        <f>+(W16^0.5)/V16</f>
        <v>0.16438889174042801</v>
      </c>
      <c r="Y16" s="12" t="str">
        <f t="shared" si="0"/>
        <v>no</v>
      </c>
      <c r="Z16" s="12" t="str">
        <f t="shared" si="1"/>
        <v/>
      </c>
      <c r="AA16" s="12" t="str">
        <f>IF(ISERROR(VLOOKUP(D16,'Cdn CWTs for ERA in 2017'!C$8:H$2400,6,FALSE)),"",VLOOKUP(D16,'Cdn CWTs for ERA in 2017'!C$8:H$2400,6,FALSE))</f>
        <v/>
      </c>
      <c r="AB16" s="215"/>
    </row>
    <row r="17" spans="1:28" s="12" customFormat="1" ht="15" x14ac:dyDescent="0.25">
      <c r="A17" s="260"/>
      <c r="B17" s="260" t="str">
        <f>+IF(ISERROR(VLOOKUP(D17,'Cdn CWTs for ERA in 2017'!C$6:F$2400,4,FALSE)),"",VLOOKUP(D17,'Cdn CWTs for ERA in 2017'!C$6:F$2400,4,FALSE))</f>
        <v/>
      </c>
      <c r="C17" s="261"/>
      <c r="D17" s="203"/>
      <c r="E17" s="33"/>
      <c r="F17" s="33"/>
      <c r="G17" s="33"/>
      <c r="H17" s="204"/>
      <c r="I17" s="204"/>
      <c r="J17" s="239"/>
      <c r="K17" s="263"/>
      <c r="L17" s="266"/>
      <c r="M17" s="208"/>
      <c r="N17" s="56"/>
      <c r="O17" s="129"/>
      <c r="P17" s="16"/>
      <c r="Q17" s="130"/>
      <c r="R17" s="24"/>
      <c r="S17" s="35"/>
      <c r="T17" s="35"/>
      <c r="U17" s="36"/>
      <c r="V17" s="268"/>
      <c r="W17" s="268"/>
      <c r="X17" s="34"/>
      <c r="AA17" s="12" t="str">
        <f>IF(ISERROR(VLOOKUP(D17,'Cdn CWTs for ERA in 2017'!C$8:H$2400,6,FALSE)),"",VLOOKUP(D17,'Cdn CWTs for ERA in 2017'!C$8:H$2400,6,FALSE))</f>
        <v/>
      </c>
      <c r="AB17" s="215"/>
    </row>
    <row r="18" spans="1:28" s="12" customFormat="1" ht="15" x14ac:dyDescent="0.25">
      <c r="A18" s="260" t="s">
        <v>1632</v>
      </c>
      <c r="B18" s="260">
        <f>+IF(ISERROR(VLOOKUP(D18,'Cdn CWTs for ERA in 2017'!C$6:F$2400,4,FALSE)),"",VLOOKUP(D18,'Cdn CWTs for ERA in 2017'!C$6:F$2400,4,FALSE))</f>
        <v>2013</v>
      </c>
      <c r="C18" s="261">
        <v>2017</v>
      </c>
      <c r="D18" s="262" t="s">
        <v>5197</v>
      </c>
      <c r="E18" s="33" t="s">
        <v>1640</v>
      </c>
      <c r="F18" s="33" t="s">
        <v>1643</v>
      </c>
      <c r="G18" s="33" t="s">
        <v>1638</v>
      </c>
      <c r="H18" s="204">
        <v>190</v>
      </c>
      <c r="I18" s="204">
        <v>183</v>
      </c>
      <c r="J18" s="108">
        <f t="shared" ref="J18:J32" si="14">I18/S18</f>
        <v>0.36118421052631583</v>
      </c>
      <c r="K18" s="263">
        <v>4</v>
      </c>
      <c r="L18" s="264">
        <v>321</v>
      </c>
      <c r="M18" s="208">
        <f>+H18/L18</f>
        <v>0.59190031152647971</v>
      </c>
      <c r="N18" s="56">
        <f t="shared" ref="N18:N29" si="15">((M18*(1-M18))/(L18-1)) * (1-(L18/V18))</f>
        <v>4.7178580613542183E-4</v>
      </c>
      <c r="O18" s="129">
        <f t="shared" ref="O18:O29" si="16">K18*(1/J18)</f>
        <v>11.074681238615664</v>
      </c>
      <c r="P18" s="16">
        <f>+((O18/(SUM(O$18:O$29)))*(O$30))+((O18/(SUM(O$18:O$29,O$32)))*(O$31))+O18</f>
        <v>11.197053406998158</v>
      </c>
      <c r="Q18" s="130">
        <f t="shared" ref="Q18:Q29" si="17" xml:space="preserve">  ((O18*(1-J18)*(1+(U18^2))) / J18) + ((O18^2)*(U18^2))</f>
        <v>22.28864486290297</v>
      </c>
      <c r="R18" s="24">
        <f t="shared" ref="R18:R29" si="18">+IF(ISERROR((Q18^0.5)/O18),"NA",(Q18^0.5)/O18)</f>
        <v>0.4262953519331753</v>
      </c>
      <c r="S18" s="35">
        <f t="shared" ref="S18:S29" si="19">+M18*V18</f>
        <v>506.66666666666663</v>
      </c>
      <c r="T18" s="35">
        <f t="shared" ref="T18:T29" si="20">(N18*(V18^2))+(W18*(M18^2))-(N18*W18)</f>
        <v>4875.1657467506866</v>
      </c>
      <c r="U18" s="36">
        <f t="shared" ref="U18:U29" si="21">+(T18^0.5)/S18</f>
        <v>0.13780734305110071</v>
      </c>
      <c r="V18" s="267">
        <v>856</v>
      </c>
      <c r="W18" s="267">
        <v>12946</v>
      </c>
      <c r="X18" s="34">
        <f t="shared" ref="X18:X29" si="22">+(W18^0.5)/V18</f>
        <v>0.13292113366711691</v>
      </c>
      <c r="Y18" s="12" t="str">
        <f t="shared" ref="Y18:Y29" si="23">+IF(B18="","no","yes")</f>
        <v>yes</v>
      </c>
      <c r="Z18" s="12">
        <f t="shared" ref="Z18:Z32" si="24">+IF(B18="","",C18-B18)</f>
        <v>4</v>
      </c>
      <c r="AA18" s="12" t="str">
        <f>IF(ISERROR(VLOOKUP(D18,'Cdn CWTs for ERA in 2017'!C$8:H$2400,6,FALSE)),"",VLOOKUP(D18,'Cdn CWTs for ERA in 2017'!C$8:H$2400,6,FALSE))</f>
        <v>NIC</v>
      </c>
      <c r="AB18" s="215"/>
    </row>
    <row r="19" spans="1:28" s="12" customFormat="1" ht="15" x14ac:dyDescent="0.25">
      <c r="A19" s="260" t="s">
        <v>1632</v>
      </c>
      <c r="B19" s="260">
        <f>+IF(ISERROR(VLOOKUP(D19,'Cdn CWTs for ERA in 2017'!C$6:F$2400,4,FALSE)),"",VLOOKUP(D19,'Cdn CWTs for ERA in 2017'!C$6:F$2400,4,FALSE))</f>
        <v>2013</v>
      </c>
      <c r="C19" s="261">
        <v>2017</v>
      </c>
      <c r="D19" s="262" t="s">
        <v>5199</v>
      </c>
      <c r="E19" s="33" t="s">
        <v>1640</v>
      </c>
      <c r="F19" s="33" t="s">
        <v>1643</v>
      </c>
      <c r="G19" s="33" t="s">
        <v>1638</v>
      </c>
      <c r="H19" s="204">
        <v>190</v>
      </c>
      <c r="I19" s="204">
        <v>183</v>
      </c>
      <c r="J19" s="108">
        <f t="shared" si="14"/>
        <v>0.36118421052631583</v>
      </c>
      <c r="K19" s="263">
        <v>15</v>
      </c>
      <c r="L19" s="264">
        <v>321</v>
      </c>
      <c r="M19" s="17">
        <f t="shared" ref="M19:M29" si="25">+H19/L19</f>
        <v>0.59190031152647971</v>
      </c>
      <c r="N19" s="56">
        <f t="shared" si="15"/>
        <v>4.7178580613542183E-4</v>
      </c>
      <c r="O19" s="129">
        <f t="shared" si="16"/>
        <v>41.530054644808743</v>
      </c>
      <c r="P19" s="16">
        <f t="shared" ref="P19:P29" si="26">+((O19/(SUM(O$18:O$29)))*(O$30))+((O19/(SUM(O$18:O$29,O$32)))*(O$31))+O19</f>
        <v>41.988950276243095</v>
      </c>
      <c r="Q19" s="130">
        <f t="shared" si="17"/>
        <v>107.60231576086042</v>
      </c>
      <c r="R19" s="24">
        <f t="shared" si="18"/>
        <v>0.24977461975497833</v>
      </c>
      <c r="S19" s="35">
        <f t="shared" si="19"/>
        <v>506.66666666666663</v>
      </c>
      <c r="T19" s="35">
        <f t="shared" si="20"/>
        <v>4875.1657467506866</v>
      </c>
      <c r="U19" s="36">
        <f t="shared" si="21"/>
        <v>0.13780734305110071</v>
      </c>
      <c r="V19" s="267">
        <v>856</v>
      </c>
      <c r="W19" s="267">
        <v>12946</v>
      </c>
      <c r="X19" s="34">
        <f t="shared" si="22"/>
        <v>0.13292113366711691</v>
      </c>
      <c r="Y19" s="12" t="str">
        <f t="shared" si="23"/>
        <v>yes</v>
      </c>
      <c r="Z19" s="12">
        <f t="shared" si="24"/>
        <v>4</v>
      </c>
      <c r="AA19" s="12" t="str">
        <f>IF(ISERROR(VLOOKUP(D19,'Cdn CWTs for ERA in 2017'!C$8:H$2400,6,FALSE)),"",VLOOKUP(D19,'Cdn CWTs for ERA in 2017'!C$8:H$2400,6,FALSE))</f>
        <v>NIC</v>
      </c>
      <c r="AB19" s="215"/>
    </row>
    <row r="20" spans="1:28" s="12" customFormat="1" ht="15" x14ac:dyDescent="0.25">
      <c r="A20" s="260" t="s">
        <v>1632</v>
      </c>
      <c r="B20" s="260">
        <f>+IF(ISERROR(VLOOKUP(D20,'Cdn CWTs for ERA in 2017'!C$6:F$2400,4,FALSE)),"",VLOOKUP(D20,'Cdn CWTs for ERA in 2017'!C$6:F$2400,4,FALSE))</f>
        <v>2012</v>
      </c>
      <c r="C20" s="261">
        <v>2017</v>
      </c>
      <c r="D20" s="262" t="s">
        <v>5073</v>
      </c>
      <c r="E20" s="33" t="s">
        <v>1640</v>
      </c>
      <c r="F20" s="33" t="s">
        <v>1643</v>
      </c>
      <c r="G20" s="33" t="s">
        <v>1638</v>
      </c>
      <c r="H20" s="204">
        <v>190</v>
      </c>
      <c r="I20" s="204">
        <v>183</v>
      </c>
      <c r="J20" s="108">
        <f t="shared" si="14"/>
        <v>0.36118421052631583</v>
      </c>
      <c r="K20" s="263">
        <v>4</v>
      </c>
      <c r="L20" s="264">
        <v>321</v>
      </c>
      <c r="M20" s="17">
        <f t="shared" si="25"/>
        <v>0.59190031152647971</v>
      </c>
      <c r="N20" s="56">
        <f t="shared" si="15"/>
        <v>4.7178580613542183E-4</v>
      </c>
      <c r="O20" s="129">
        <f t="shared" si="16"/>
        <v>11.074681238615664</v>
      </c>
      <c r="P20" s="16">
        <f t="shared" si="26"/>
        <v>11.197053406998158</v>
      </c>
      <c r="Q20" s="130">
        <f t="shared" si="17"/>
        <v>22.28864486290297</v>
      </c>
      <c r="R20" s="24">
        <f t="shared" si="18"/>
        <v>0.4262953519331753</v>
      </c>
      <c r="S20" s="35">
        <f t="shared" si="19"/>
        <v>506.66666666666663</v>
      </c>
      <c r="T20" s="35">
        <f t="shared" si="20"/>
        <v>4875.1657467506866</v>
      </c>
      <c r="U20" s="36">
        <f t="shared" si="21"/>
        <v>0.13780734305110071</v>
      </c>
      <c r="V20" s="267">
        <v>856</v>
      </c>
      <c r="W20" s="267">
        <v>12946</v>
      </c>
      <c r="X20" s="34">
        <f t="shared" si="22"/>
        <v>0.13292113366711691</v>
      </c>
      <c r="Y20" s="12" t="str">
        <f t="shared" si="23"/>
        <v>yes</v>
      </c>
      <c r="Z20" s="12">
        <f t="shared" si="24"/>
        <v>5</v>
      </c>
      <c r="AA20" s="12" t="str">
        <f>IF(ISERROR(VLOOKUP(D20,'Cdn CWTs for ERA in 2017'!C$8:H$2400,6,FALSE)),"",VLOOKUP(D20,'Cdn CWTs for ERA in 2017'!C$8:H$2400,6,FALSE))</f>
        <v>NIC</v>
      </c>
      <c r="AB20" s="215"/>
    </row>
    <row r="21" spans="1:28" s="12" customFormat="1" ht="15" x14ac:dyDescent="0.25">
      <c r="A21" s="260" t="s">
        <v>1632</v>
      </c>
      <c r="B21" s="260">
        <f>+IF(ISERROR(VLOOKUP(D21,'Cdn CWTs for ERA in 2017'!C$6:F$2400,4,FALSE)),"",VLOOKUP(D21,'Cdn CWTs for ERA in 2017'!C$6:F$2400,4,FALSE))</f>
        <v>2012</v>
      </c>
      <c r="C21" s="261">
        <v>2017</v>
      </c>
      <c r="D21" s="262" t="s">
        <v>5074</v>
      </c>
      <c r="E21" s="33" t="s">
        <v>1640</v>
      </c>
      <c r="F21" s="33" t="s">
        <v>1643</v>
      </c>
      <c r="G21" s="33" t="s">
        <v>1638</v>
      </c>
      <c r="H21" s="204">
        <v>190</v>
      </c>
      <c r="I21" s="204">
        <v>183</v>
      </c>
      <c r="J21" s="108">
        <f t="shared" si="14"/>
        <v>0.36118421052631583</v>
      </c>
      <c r="K21" s="263">
        <v>1</v>
      </c>
      <c r="L21" s="264">
        <v>321</v>
      </c>
      <c r="M21" s="17">
        <f t="shared" si="25"/>
        <v>0.59190031152647971</v>
      </c>
      <c r="N21" s="56">
        <f t="shared" si="15"/>
        <v>4.7178580613542183E-4</v>
      </c>
      <c r="O21" s="129">
        <f t="shared" si="16"/>
        <v>2.768670309653916</v>
      </c>
      <c r="P21" s="16">
        <f t="shared" si="26"/>
        <v>2.7992633517495396</v>
      </c>
      <c r="Q21" s="130">
        <f t="shared" si="17"/>
        <v>5.1354358061807561</v>
      </c>
      <c r="R21" s="24">
        <f t="shared" si="18"/>
        <v>0.8184975973837112</v>
      </c>
      <c r="S21" s="35">
        <f t="shared" si="19"/>
        <v>506.66666666666663</v>
      </c>
      <c r="T21" s="35">
        <f t="shared" si="20"/>
        <v>4875.1657467506866</v>
      </c>
      <c r="U21" s="36">
        <f t="shared" si="21"/>
        <v>0.13780734305110071</v>
      </c>
      <c r="V21" s="267">
        <v>856</v>
      </c>
      <c r="W21" s="267">
        <v>12946</v>
      </c>
      <c r="X21" s="34">
        <f t="shared" si="22"/>
        <v>0.13292113366711691</v>
      </c>
      <c r="Y21" s="12" t="str">
        <f t="shared" si="23"/>
        <v>yes</v>
      </c>
      <c r="Z21" s="12">
        <f t="shared" si="24"/>
        <v>5</v>
      </c>
      <c r="AA21" s="12" t="str">
        <f>IF(ISERROR(VLOOKUP(D21,'Cdn CWTs for ERA in 2017'!C$8:H$2400,6,FALSE)),"",VLOOKUP(D21,'Cdn CWTs for ERA in 2017'!C$8:H$2400,6,FALSE))</f>
        <v>NIC</v>
      </c>
      <c r="AB21" s="215"/>
    </row>
    <row r="22" spans="1:28" s="12" customFormat="1" ht="15" x14ac:dyDescent="0.25">
      <c r="A22" s="260" t="s">
        <v>1632</v>
      </c>
      <c r="B22" s="260">
        <f>+IF(ISERROR(VLOOKUP(D22,'Cdn CWTs for ERA in 2017'!C$6:F$2400,4,FALSE)),"",VLOOKUP(D22,'Cdn CWTs for ERA in 2017'!C$6:F$2400,4,FALSE))</f>
        <v>2013</v>
      </c>
      <c r="C22" s="261">
        <v>2017</v>
      </c>
      <c r="D22" s="262" t="s">
        <v>5075</v>
      </c>
      <c r="E22" s="33" t="s">
        <v>1640</v>
      </c>
      <c r="F22" s="33" t="s">
        <v>1643</v>
      </c>
      <c r="G22" s="33" t="s">
        <v>1638</v>
      </c>
      <c r="H22" s="204">
        <v>190</v>
      </c>
      <c r="I22" s="204">
        <v>183</v>
      </c>
      <c r="J22" s="108">
        <f t="shared" si="14"/>
        <v>0.36118421052631583</v>
      </c>
      <c r="K22" s="263">
        <v>43</v>
      </c>
      <c r="L22" s="264">
        <v>321</v>
      </c>
      <c r="M22" s="17">
        <f t="shared" si="25"/>
        <v>0.59190031152647971</v>
      </c>
      <c r="N22" s="56">
        <f t="shared" si="15"/>
        <v>4.7178580613542183E-4</v>
      </c>
      <c r="O22" s="129">
        <f t="shared" si="16"/>
        <v>119.05282331511839</v>
      </c>
      <c r="P22" s="16">
        <f t="shared" si="26"/>
        <v>120.36832412523019</v>
      </c>
      <c r="Q22" s="130">
        <f t="shared" si="17"/>
        <v>483.73243621185452</v>
      </c>
      <c r="R22" s="24">
        <f t="shared" si="18"/>
        <v>0.18474083647681963</v>
      </c>
      <c r="S22" s="35">
        <f t="shared" si="19"/>
        <v>506.66666666666663</v>
      </c>
      <c r="T22" s="35">
        <f t="shared" si="20"/>
        <v>4875.1657467506866</v>
      </c>
      <c r="U22" s="36">
        <f t="shared" si="21"/>
        <v>0.13780734305110071</v>
      </c>
      <c r="V22" s="267">
        <v>856</v>
      </c>
      <c r="W22" s="267">
        <v>12946</v>
      </c>
      <c r="X22" s="34">
        <f t="shared" si="22"/>
        <v>0.13292113366711691</v>
      </c>
      <c r="Y22" s="12" t="str">
        <f t="shared" si="23"/>
        <v>yes</v>
      </c>
      <c r="Z22" s="12">
        <f t="shared" si="24"/>
        <v>4</v>
      </c>
      <c r="AA22" s="12" t="str">
        <f>IF(ISERROR(VLOOKUP(D22,'Cdn CWTs for ERA in 2017'!C$8:H$2400,6,FALSE)),"",VLOOKUP(D22,'Cdn CWTs for ERA in 2017'!C$8:H$2400,6,FALSE))</f>
        <v>NIC</v>
      </c>
      <c r="AB22" s="215"/>
    </row>
    <row r="23" spans="1:28" s="12" customFormat="1" ht="15" x14ac:dyDescent="0.25">
      <c r="A23" s="260" t="s">
        <v>1632</v>
      </c>
      <c r="B23" s="260">
        <f>+IF(ISERROR(VLOOKUP(D23,'Cdn CWTs for ERA in 2017'!C$6:F$2400,4,FALSE)),"",VLOOKUP(D23,'Cdn CWTs for ERA in 2017'!C$6:F$2400,4,FALSE))</f>
        <v>2013</v>
      </c>
      <c r="C23" s="261">
        <v>2017</v>
      </c>
      <c r="D23" s="262" t="s">
        <v>5212</v>
      </c>
      <c r="E23" s="33" t="s">
        <v>1640</v>
      </c>
      <c r="F23" s="33" t="s">
        <v>1643</v>
      </c>
      <c r="G23" s="33" t="s">
        <v>1638</v>
      </c>
      <c r="H23" s="204">
        <v>190</v>
      </c>
      <c r="I23" s="204">
        <v>183</v>
      </c>
      <c r="J23" s="108">
        <f t="shared" si="14"/>
        <v>0.36118421052631583</v>
      </c>
      <c r="K23" s="263">
        <v>58</v>
      </c>
      <c r="L23" s="264">
        <v>321</v>
      </c>
      <c r="M23" s="17">
        <f t="shared" si="25"/>
        <v>0.59190031152647971</v>
      </c>
      <c r="N23" s="56">
        <f t="shared" si="15"/>
        <v>4.7178580613542183E-4</v>
      </c>
      <c r="O23" s="129">
        <f t="shared" si="16"/>
        <v>160.58287795992712</v>
      </c>
      <c r="P23" s="16">
        <f t="shared" si="26"/>
        <v>162.35727440147326</v>
      </c>
      <c r="Q23" s="130">
        <f t="shared" si="17"/>
        <v>779.12667807705907</v>
      </c>
      <c r="R23" s="24">
        <f t="shared" si="18"/>
        <v>0.17382202319964907</v>
      </c>
      <c r="S23" s="35">
        <f t="shared" si="19"/>
        <v>506.66666666666663</v>
      </c>
      <c r="T23" s="35">
        <f t="shared" si="20"/>
        <v>4875.1657467506866</v>
      </c>
      <c r="U23" s="36">
        <f t="shared" si="21"/>
        <v>0.13780734305110071</v>
      </c>
      <c r="V23" s="267">
        <v>856</v>
      </c>
      <c r="W23" s="267">
        <v>12946</v>
      </c>
      <c r="X23" s="34">
        <f t="shared" si="22"/>
        <v>0.13292113366711691</v>
      </c>
      <c r="Y23" s="12" t="str">
        <f t="shared" si="23"/>
        <v>yes</v>
      </c>
      <c r="Z23" s="12">
        <f t="shared" si="24"/>
        <v>4</v>
      </c>
      <c r="AA23" s="12" t="str">
        <f>IF(ISERROR(VLOOKUP(D23,'Cdn CWTs for ERA in 2017'!C$8:H$2400,6,FALSE)),"",VLOOKUP(D23,'Cdn CWTs for ERA in 2017'!C$8:H$2400,6,FALSE))</f>
        <v>NIC</v>
      </c>
      <c r="AB23" s="215"/>
    </row>
    <row r="24" spans="1:28" s="12" customFormat="1" ht="15" x14ac:dyDescent="0.25">
      <c r="A24" s="260" t="s">
        <v>1632</v>
      </c>
      <c r="B24" s="260">
        <f>+IF(ISERROR(VLOOKUP(D24,'Cdn CWTs for ERA in 2017'!C$6:F$2400,4,FALSE)),"",VLOOKUP(D24,'Cdn CWTs for ERA in 2017'!C$6:F$2400,4,FALSE))</f>
        <v>2013</v>
      </c>
      <c r="C24" s="261">
        <v>2017</v>
      </c>
      <c r="D24" s="262" t="s">
        <v>5213</v>
      </c>
      <c r="E24" s="33" t="s">
        <v>1640</v>
      </c>
      <c r="F24" s="33" t="s">
        <v>1643</v>
      </c>
      <c r="G24" s="33" t="s">
        <v>1638</v>
      </c>
      <c r="H24" s="204">
        <v>190</v>
      </c>
      <c r="I24" s="204">
        <v>183</v>
      </c>
      <c r="J24" s="108">
        <f t="shared" si="14"/>
        <v>0.36118421052631583</v>
      </c>
      <c r="K24" s="263">
        <v>40</v>
      </c>
      <c r="L24" s="264">
        <v>321</v>
      </c>
      <c r="M24" s="17">
        <f t="shared" si="25"/>
        <v>0.59190031152647971</v>
      </c>
      <c r="N24" s="56">
        <f t="shared" si="15"/>
        <v>4.7178580613542183E-4</v>
      </c>
      <c r="O24" s="129">
        <f t="shared" si="16"/>
        <v>110.74681238615665</v>
      </c>
      <c r="P24" s="16">
        <f t="shared" si="26"/>
        <v>111.97053406998158</v>
      </c>
      <c r="Q24" s="130">
        <f t="shared" si="17"/>
        <v>432.51464521062337</v>
      </c>
      <c r="R24" s="24">
        <f t="shared" si="18"/>
        <v>0.1877885782653097</v>
      </c>
      <c r="S24" s="35">
        <f t="shared" si="19"/>
        <v>506.66666666666663</v>
      </c>
      <c r="T24" s="35">
        <f t="shared" si="20"/>
        <v>4875.1657467506866</v>
      </c>
      <c r="U24" s="36">
        <f t="shared" si="21"/>
        <v>0.13780734305110071</v>
      </c>
      <c r="V24" s="267">
        <v>856</v>
      </c>
      <c r="W24" s="267">
        <v>12946</v>
      </c>
      <c r="X24" s="34">
        <f t="shared" si="22"/>
        <v>0.13292113366711691</v>
      </c>
      <c r="Y24" s="12" t="str">
        <f t="shared" si="23"/>
        <v>yes</v>
      </c>
      <c r="Z24" s="12">
        <f t="shared" si="24"/>
        <v>4</v>
      </c>
      <c r="AA24" s="12" t="str">
        <f>IF(ISERROR(VLOOKUP(D24,'Cdn CWTs for ERA in 2017'!C$8:H$2400,6,FALSE)),"",VLOOKUP(D24,'Cdn CWTs for ERA in 2017'!C$8:H$2400,6,FALSE))</f>
        <v>NIC</v>
      </c>
      <c r="AB24" s="215"/>
    </row>
    <row r="25" spans="1:28" s="12" customFormat="1" ht="15" x14ac:dyDescent="0.25">
      <c r="A25" s="260" t="s">
        <v>1632</v>
      </c>
      <c r="B25" s="260">
        <f>+IF(ISERROR(VLOOKUP(D25,'Cdn CWTs for ERA in 2017'!C$6:F$2400,4,FALSE)),"",VLOOKUP(D25,'Cdn CWTs for ERA in 2017'!C$6:F$2400,4,FALSE))</f>
        <v>2012</v>
      </c>
      <c r="C25" s="261">
        <v>2017</v>
      </c>
      <c r="D25" s="262" t="s">
        <v>5076</v>
      </c>
      <c r="E25" s="33" t="s">
        <v>1640</v>
      </c>
      <c r="F25" s="33" t="s">
        <v>1643</v>
      </c>
      <c r="G25" s="33" t="s">
        <v>1638</v>
      </c>
      <c r="H25" s="204">
        <v>190</v>
      </c>
      <c r="I25" s="204">
        <v>183</v>
      </c>
      <c r="J25" s="108">
        <f t="shared" si="14"/>
        <v>0.36118421052631583</v>
      </c>
      <c r="K25" s="263">
        <v>1</v>
      </c>
      <c r="L25" s="264">
        <v>321</v>
      </c>
      <c r="M25" s="17">
        <f t="shared" si="25"/>
        <v>0.59190031152647971</v>
      </c>
      <c r="N25" s="56">
        <f t="shared" si="15"/>
        <v>4.7178580613542183E-4</v>
      </c>
      <c r="O25" s="129">
        <f t="shared" si="16"/>
        <v>2.768670309653916</v>
      </c>
      <c r="P25" s="16">
        <f t="shared" si="26"/>
        <v>2.7992633517495396</v>
      </c>
      <c r="Q25" s="130">
        <f t="shared" si="17"/>
        <v>5.1354358061807561</v>
      </c>
      <c r="R25" s="24">
        <f t="shared" si="18"/>
        <v>0.8184975973837112</v>
      </c>
      <c r="S25" s="35">
        <f t="shared" si="19"/>
        <v>506.66666666666663</v>
      </c>
      <c r="T25" s="35">
        <f t="shared" si="20"/>
        <v>4875.1657467506866</v>
      </c>
      <c r="U25" s="36">
        <f t="shared" si="21"/>
        <v>0.13780734305110071</v>
      </c>
      <c r="V25" s="267">
        <v>856</v>
      </c>
      <c r="W25" s="267">
        <v>12946</v>
      </c>
      <c r="X25" s="34">
        <f t="shared" si="22"/>
        <v>0.13292113366711691</v>
      </c>
      <c r="Y25" s="12" t="str">
        <f t="shared" si="23"/>
        <v>yes</v>
      </c>
      <c r="Z25" s="12">
        <f t="shared" si="24"/>
        <v>5</v>
      </c>
      <c r="AA25" s="12" t="str">
        <f>IF(ISERROR(VLOOKUP(D25,'Cdn CWTs for ERA in 2017'!C$8:H$2400,6,FALSE)),"",VLOOKUP(D25,'Cdn CWTs for ERA in 2017'!C$8:H$2400,6,FALSE))</f>
        <v>NIC</v>
      </c>
      <c r="AB25" s="215"/>
    </row>
    <row r="26" spans="1:28" s="12" customFormat="1" ht="15" x14ac:dyDescent="0.25">
      <c r="A26" s="260" t="s">
        <v>1632</v>
      </c>
      <c r="B26" s="260">
        <f>+IF(ISERROR(VLOOKUP(D26,'Cdn CWTs for ERA in 2017'!C$6:F$2400,4,FALSE)),"",VLOOKUP(D26,'Cdn CWTs for ERA in 2017'!C$6:F$2400,4,FALSE))</f>
        <v>2012</v>
      </c>
      <c r="C26" s="261">
        <v>2017</v>
      </c>
      <c r="D26" s="262" t="s">
        <v>5077</v>
      </c>
      <c r="E26" s="33" t="s">
        <v>1640</v>
      </c>
      <c r="F26" s="33" t="s">
        <v>1643</v>
      </c>
      <c r="G26" s="33" t="s">
        <v>1638</v>
      </c>
      <c r="H26" s="204">
        <v>190</v>
      </c>
      <c r="I26" s="204">
        <v>183</v>
      </c>
      <c r="J26" s="108">
        <f t="shared" si="14"/>
        <v>0.36118421052631583</v>
      </c>
      <c r="K26" s="263">
        <v>2</v>
      </c>
      <c r="L26" s="264">
        <v>321</v>
      </c>
      <c r="M26" s="17">
        <f t="shared" si="25"/>
        <v>0.59190031152647971</v>
      </c>
      <c r="N26" s="56">
        <f t="shared" si="15"/>
        <v>4.7178580613542183E-4</v>
      </c>
      <c r="O26" s="129">
        <f t="shared" si="16"/>
        <v>5.5373406193078321</v>
      </c>
      <c r="P26" s="16">
        <f t="shared" si="26"/>
        <v>5.5985267034990791</v>
      </c>
      <c r="Q26" s="130">
        <f t="shared" si="17"/>
        <v>10.562021885391504</v>
      </c>
      <c r="R26" s="24">
        <f t="shared" si="18"/>
        <v>0.5869110583051369</v>
      </c>
      <c r="S26" s="35">
        <f t="shared" si="19"/>
        <v>506.66666666666663</v>
      </c>
      <c r="T26" s="35">
        <f t="shared" si="20"/>
        <v>4875.1657467506866</v>
      </c>
      <c r="U26" s="36">
        <f t="shared" si="21"/>
        <v>0.13780734305110071</v>
      </c>
      <c r="V26" s="267">
        <v>856</v>
      </c>
      <c r="W26" s="267">
        <v>12946</v>
      </c>
      <c r="X26" s="34">
        <f t="shared" si="22"/>
        <v>0.13292113366711691</v>
      </c>
      <c r="Y26" s="12" t="str">
        <f t="shared" si="23"/>
        <v>yes</v>
      </c>
      <c r="Z26" s="12">
        <f t="shared" si="24"/>
        <v>5</v>
      </c>
      <c r="AA26" s="12" t="str">
        <f>IF(ISERROR(VLOOKUP(D26,'Cdn CWTs for ERA in 2017'!C$8:H$2400,6,FALSE)),"",VLOOKUP(D26,'Cdn CWTs for ERA in 2017'!C$8:H$2400,6,FALSE))</f>
        <v>NIC</v>
      </c>
      <c r="AB26" s="215"/>
    </row>
    <row r="27" spans="1:28" s="12" customFormat="1" ht="15" x14ac:dyDescent="0.25">
      <c r="A27" s="260" t="s">
        <v>1632</v>
      </c>
      <c r="B27" s="260">
        <f>+IF(ISERROR(VLOOKUP(D27,'Cdn CWTs for ERA in 2017'!C$6:F$2400,4,FALSE)),"",VLOOKUP(D27,'Cdn CWTs for ERA in 2017'!C$6:F$2400,4,FALSE))</f>
        <v>2014</v>
      </c>
      <c r="C27" s="261">
        <v>2017</v>
      </c>
      <c r="D27" s="262" t="s">
        <v>5246</v>
      </c>
      <c r="E27" s="33" t="s">
        <v>1640</v>
      </c>
      <c r="F27" s="33" t="s">
        <v>1643</v>
      </c>
      <c r="G27" s="33" t="s">
        <v>1638</v>
      </c>
      <c r="H27" s="204">
        <v>190</v>
      </c>
      <c r="I27" s="204">
        <v>183</v>
      </c>
      <c r="J27" s="108">
        <f t="shared" si="14"/>
        <v>0.36118421052631583</v>
      </c>
      <c r="K27" s="263">
        <v>0</v>
      </c>
      <c r="L27" s="264">
        <v>321</v>
      </c>
      <c r="M27" s="17">
        <f t="shared" si="25"/>
        <v>0.59190031152647971</v>
      </c>
      <c r="N27" s="56">
        <f t="shared" si="15"/>
        <v>4.7178580613542183E-4</v>
      </c>
      <c r="O27" s="129">
        <f t="shared" si="16"/>
        <v>0</v>
      </c>
      <c r="P27" s="16">
        <f t="shared" si="26"/>
        <v>0</v>
      </c>
      <c r="Q27" s="130">
        <f t="shared" si="17"/>
        <v>0</v>
      </c>
      <c r="R27" s="24" t="str">
        <f t="shared" si="18"/>
        <v>NA</v>
      </c>
      <c r="S27" s="35">
        <f t="shared" si="19"/>
        <v>506.66666666666663</v>
      </c>
      <c r="T27" s="35">
        <f t="shared" si="20"/>
        <v>4875.1657467506866</v>
      </c>
      <c r="U27" s="36">
        <f t="shared" si="21"/>
        <v>0.13780734305110071</v>
      </c>
      <c r="V27" s="267">
        <v>856</v>
      </c>
      <c r="W27" s="267">
        <v>12946</v>
      </c>
      <c r="X27" s="34">
        <f t="shared" si="22"/>
        <v>0.13292113366711691</v>
      </c>
      <c r="Y27" s="12" t="str">
        <f t="shared" si="23"/>
        <v>yes</v>
      </c>
      <c r="Z27" s="12">
        <f t="shared" si="24"/>
        <v>3</v>
      </c>
      <c r="AA27" s="12" t="str">
        <f>IF(ISERROR(VLOOKUP(D27,'Cdn CWTs for ERA in 2017'!C$8:H$2400,6,FALSE)),"",VLOOKUP(D27,'Cdn CWTs for ERA in 2017'!C$8:H$2400,6,FALSE))</f>
        <v>NIC</v>
      </c>
      <c r="AB27" s="215"/>
    </row>
    <row r="28" spans="1:28" s="12" customFormat="1" ht="15" x14ac:dyDescent="0.25">
      <c r="A28" s="260" t="s">
        <v>1632</v>
      </c>
      <c r="B28" s="260">
        <f>+IF(ISERROR(VLOOKUP(D28,'Cdn CWTs for ERA in 2017'!C$6:F$2400,4,FALSE)),"",VLOOKUP(D28,'Cdn CWTs for ERA in 2017'!C$6:F$2400,4,FALSE))</f>
        <v>2014</v>
      </c>
      <c r="C28" s="261">
        <v>2017</v>
      </c>
      <c r="D28" s="262" t="s">
        <v>5247</v>
      </c>
      <c r="E28" s="33" t="s">
        <v>1640</v>
      </c>
      <c r="F28" s="33" t="s">
        <v>1643</v>
      </c>
      <c r="G28" s="33" t="s">
        <v>1638</v>
      </c>
      <c r="H28" s="204">
        <v>190</v>
      </c>
      <c r="I28" s="204">
        <v>183</v>
      </c>
      <c r="J28" s="108">
        <f t="shared" si="14"/>
        <v>0.36118421052631583</v>
      </c>
      <c r="K28" s="263">
        <v>0</v>
      </c>
      <c r="L28" s="264">
        <v>321</v>
      </c>
      <c r="M28" s="17">
        <f t="shared" si="25"/>
        <v>0.59190031152647971</v>
      </c>
      <c r="N28" s="56">
        <f t="shared" si="15"/>
        <v>4.7178580613542183E-4</v>
      </c>
      <c r="O28" s="129">
        <f t="shared" si="16"/>
        <v>0</v>
      </c>
      <c r="P28" s="16">
        <f t="shared" si="26"/>
        <v>0</v>
      </c>
      <c r="Q28" s="130">
        <f t="shared" si="17"/>
        <v>0</v>
      </c>
      <c r="R28" s="24" t="str">
        <f t="shared" si="18"/>
        <v>NA</v>
      </c>
      <c r="S28" s="35">
        <f t="shared" si="19"/>
        <v>506.66666666666663</v>
      </c>
      <c r="T28" s="35">
        <f t="shared" si="20"/>
        <v>4875.1657467506866</v>
      </c>
      <c r="U28" s="36">
        <f t="shared" si="21"/>
        <v>0.13780734305110071</v>
      </c>
      <c r="V28" s="267">
        <v>856</v>
      </c>
      <c r="W28" s="267">
        <v>12946</v>
      </c>
      <c r="X28" s="34">
        <f t="shared" si="22"/>
        <v>0.13292113366711691</v>
      </c>
      <c r="Y28" s="12" t="str">
        <f t="shared" si="23"/>
        <v>yes</v>
      </c>
      <c r="Z28" s="12">
        <f t="shared" si="24"/>
        <v>3</v>
      </c>
      <c r="AA28" s="12" t="str">
        <f>IF(ISERROR(VLOOKUP(D28,'Cdn CWTs for ERA in 2017'!C$8:H$2400,6,FALSE)),"",VLOOKUP(D28,'Cdn CWTs for ERA in 2017'!C$8:H$2400,6,FALSE))</f>
        <v>NIC</v>
      </c>
      <c r="AB28" s="215"/>
    </row>
    <row r="29" spans="1:28" s="12" customFormat="1" ht="15" x14ac:dyDescent="0.25">
      <c r="A29" s="260" t="s">
        <v>1632</v>
      </c>
      <c r="B29" s="260">
        <f>+IF(ISERROR(VLOOKUP(D29,'Cdn CWTs for ERA in 2017'!C$6:F$2400,4,FALSE)),"",VLOOKUP(D29,'Cdn CWTs for ERA in 2017'!C$6:F$2400,4,FALSE))</f>
        <v>2014</v>
      </c>
      <c r="C29" s="261">
        <v>2017</v>
      </c>
      <c r="D29" s="262" t="s">
        <v>5236</v>
      </c>
      <c r="E29" s="33" t="s">
        <v>1640</v>
      </c>
      <c r="F29" s="33" t="s">
        <v>1643</v>
      </c>
      <c r="G29" s="33" t="s">
        <v>1638</v>
      </c>
      <c r="H29" s="204">
        <v>190</v>
      </c>
      <c r="I29" s="204">
        <v>183</v>
      </c>
      <c r="J29" s="108">
        <f t="shared" si="14"/>
        <v>0.36118421052631583</v>
      </c>
      <c r="K29" s="263">
        <v>1</v>
      </c>
      <c r="L29" s="264">
        <v>321</v>
      </c>
      <c r="M29" s="17">
        <f t="shared" si="25"/>
        <v>0.59190031152647971</v>
      </c>
      <c r="N29" s="56">
        <f t="shared" si="15"/>
        <v>4.7178580613542183E-4</v>
      </c>
      <c r="O29" s="129">
        <f t="shared" si="16"/>
        <v>2.768670309653916</v>
      </c>
      <c r="P29" s="16">
        <f t="shared" si="26"/>
        <v>2.7992633517495396</v>
      </c>
      <c r="Q29" s="130">
        <f t="shared" si="17"/>
        <v>5.1354358061807561</v>
      </c>
      <c r="R29" s="24">
        <f t="shared" si="18"/>
        <v>0.8184975973837112</v>
      </c>
      <c r="S29" s="35">
        <f t="shared" si="19"/>
        <v>506.66666666666663</v>
      </c>
      <c r="T29" s="35">
        <f t="shared" si="20"/>
        <v>4875.1657467506866</v>
      </c>
      <c r="U29" s="36">
        <f t="shared" si="21"/>
        <v>0.13780734305110071</v>
      </c>
      <c r="V29" s="267">
        <v>856</v>
      </c>
      <c r="W29" s="267">
        <v>12946</v>
      </c>
      <c r="X29" s="34">
        <f t="shared" si="22"/>
        <v>0.13292113366711691</v>
      </c>
      <c r="Y29" s="12" t="str">
        <f t="shared" si="23"/>
        <v>yes</v>
      </c>
      <c r="Z29" s="12">
        <f t="shared" si="24"/>
        <v>3</v>
      </c>
      <c r="AA29" s="12" t="str">
        <f>IF(ISERROR(VLOOKUP(D29,'Cdn CWTs for ERA in 2017'!C$8:H$2400,6,FALSE)),"",VLOOKUP(D29,'Cdn CWTs for ERA in 2017'!C$8:H$2400,6,FALSE))</f>
        <v>NIC</v>
      </c>
      <c r="AB29" s="215"/>
    </row>
    <row r="30" spans="1:28" s="12" customFormat="1" ht="15" x14ac:dyDescent="0.25">
      <c r="A30" s="260" t="s">
        <v>1632</v>
      </c>
      <c r="B30" s="260" t="str">
        <f>+IF(ISERROR(VLOOKUP(D30,'Cdn CWTs for ERA in 2017'!C$6:F$2400,4,FALSE)),"",VLOOKUP(D30,'Cdn CWTs for ERA in 2017'!C$6:F$2400,4,FALSE))</f>
        <v/>
      </c>
      <c r="C30" s="261">
        <v>2017</v>
      </c>
      <c r="D30" s="203" t="s">
        <v>1665</v>
      </c>
      <c r="E30" s="33" t="s">
        <v>1640</v>
      </c>
      <c r="F30" s="33" t="s">
        <v>1643</v>
      </c>
      <c r="G30" s="33" t="s">
        <v>1638</v>
      </c>
      <c r="H30" s="204">
        <v>190</v>
      </c>
      <c r="I30" s="204">
        <v>183</v>
      </c>
      <c r="J30" s="108">
        <f t="shared" si="14"/>
        <v>0.36118421052631583</v>
      </c>
      <c r="K30" s="263">
        <v>0</v>
      </c>
      <c r="L30" s="264">
        <v>321</v>
      </c>
      <c r="M30" s="17">
        <f>+H30/L30</f>
        <v>0.59190031152647971</v>
      </c>
      <c r="N30" s="56">
        <f>((M30*(1-M30))/(L30-1)) * (1-(L30/V30))</f>
        <v>4.7178580613542183E-4</v>
      </c>
      <c r="O30" s="129">
        <f>K30*(1/J30)</f>
        <v>0</v>
      </c>
      <c r="P30" s="16"/>
      <c r="Q30" s="130">
        <f xml:space="preserve">  ((O30*(1-J30)*(1+(U30^2))) / J30) + ((O30^2)*(U30^2))</f>
        <v>0</v>
      </c>
      <c r="R30" s="24" t="str">
        <f>+IF(ISERROR((Q30^0.5)/O30),"NA",(Q30^0.5)/O30)</f>
        <v>NA</v>
      </c>
      <c r="S30" s="35">
        <f>+M30*V30</f>
        <v>506.66666666666663</v>
      </c>
      <c r="T30" s="35">
        <f>(N30*(V30^2))+(W30*(M30^2))-(N30*W30)</f>
        <v>4875.1657467506866</v>
      </c>
      <c r="U30" s="36">
        <f>+(T30^0.5)/S30</f>
        <v>0.13780734305110071</v>
      </c>
      <c r="V30" s="267">
        <v>856</v>
      </c>
      <c r="W30" s="267">
        <v>12946</v>
      </c>
      <c r="X30" s="34">
        <f>+(W30^0.5)/V30</f>
        <v>0.13292113366711691</v>
      </c>
      <c r="Y30" s="12" t="str">
        <f>+IF(B30="","no","yes")</f>
        <v>no</v>
      </c>
      <c r="Z30" s="12" t="str">
        <f t="shared" si="24"/>
        <v/>
      </c>
      <c r="AA30" s="12" t="str">
        <f>IF(ISERROR(VLOOKUP(D30,'Cdn CWTs for ERA in 2017'!C$8:H$2400,6,FALSE)),"",VLOOKUP(D30,'Cdn CWTs for ERA in 2017'!C$8:H$2400,6,FALSE))</f>
        <v/>
      </c>
      <c r="AB30" s="215"/>
    </row>
    <row r="31" spans="1:28" s="12" customFormat="1" ht="13.9" customHeight="1" x14ac:dyDescent="0.25">
      <c r="A31" s="260" t="s">
        <v>1632</v>
      </c>
      <c r="B31" s="260" t="str">
        <f>+IF(ISERROR(VLOOKUP(D31,'Cdn CWTs for ERA in 2017'!C$6:F$2400,4,FALSE)),"",VLOOKUP(D31,'Cdn CWTs for ERA in 2017'!C$6:F$2400,4,FALSE))</f>
        <v/>
      </c>
      <c r="C31" s="261">
        <v>2017</v>
      </c>
      <c r="D31" s="203" t="s">
        <v>1646</v>
      </c>
      <c r="E31" s="33" t="s">
        <v>1640</v>
      </c>
      <c r="F31" s="33" t="s">
        <v>1643</v>
      </c>
      <c r="G31" s="33" t="s">
        <v>1638</v>
      </c>
      <c r="H31" s="204">
        <v>190</v>
      </c>
      <c r="I31" s="204">
        <v>183</v>
      </c>
      <c r="J31" s="108">
        <f t="shared" si="14"/>
        <v>0.36118421052631583</v>
      </c>
      <c r="K31" s="263">
        <v>2</v>
      </c>
      <c r="L31" s="264">
        <v>321</v>
      </c>
      <c r="M31" s="17">
        <f t="shared" ref="M31:M32" si="27">+H31/L31</f>
        <v>0.59190031152647971</v>
      </c>
      <c r="N31" s="56">
        <f t="shared" ref="N31:N32" si="28">((M31*(1-M31))/(L31-1)) * (1-(L31/V31))</f>
        <v>4.7178580613542183E-4</v>
      </c>
      <c r="O31" s="129">
        <f>K31*(1/J31)</f>
        <v>5.5373406193078321</v>
      </c>
      <c r="P31" s="16"/>
      <c r="Q31" s="130">
        <f t="shared" ref="Q31:Q32" si="29" xml:space="preserve">  ((O31*(1-J31)*(1+(U31^2))) / J31) + ((O31^2)*(U31^2))</f>
        <v>10.562021885391504</v>
      </c>
      <c r="R31" s="24">
        <f t="shared" ref="R31:R32" si="30">+IF(ISERROR((Q31^0.5)/O31),"NA",(Q31^0.5)/O31)</f>
        <v>0.5869110583051369</v>
      </c>
      <c r="S31" s="35">
        <f t="shared" ref="S31:S32" si="31">+M31*V31</f>
        <v>506.66666666666663</v>
      </c>
      <c r="T31" s="35">
        <f t="shared" ref="T31:T32" si="32">(N31*(V31^2))+(W31*(M31^2))-(N31*W31)</f>
        <v>4875.1657467506866</v>
      </c>
      <c r="U31" s="36">
        <f t="shared" ref="U31:U32" si="33">+(T31^0.5)/S31</f>
        <v>0.13780734305110071</v>
      </c>
      <c r="V31" s="267">
        <v>856</v>
      </c>
      <c r="W31" s="267">
        <v>12946</v>
      </c>
      <c r="X31" s="34">
        <f t="shared" ref="X31:X32" si="34">+(W31^0.5)/V31</f>
        <v>0.13292113366711691</v>
      </c>
      <c r="Y31" s="12" t="str">
        <f t="shared" ref="Y31:Y32" si="35">+IF(B31="","no","yes")</f>
        <v>no</v>
      </c>
      <c r="Z31" s="12" t="str">
        <f t="shared" si="24"/>
        <v/>
      </c>
      <c r="AA31" s="12" t="str">
        <f>IF(ISERROR(VLOOKUP(D31,'Cdn CWTs for ERA in 2017'!C$8:H$2400,6,FALSE)),"",VLOOKUP(D31,'Cdn CWTs for ERA in 2017'!C$8:H$2400,6,FALSE))</f>
        <v/>
      </c>
      <c r="AB31" s="215"/>
    </row>
    <row r="32" spans="1:28" s="12" customFormat="1" ht="15" x14ac:dyDescent="0.25">
      <c r="A32" s="260" t="s">
        <v>1632</v>
      </c>
      <c r="B32" s="260" t="str">
        <f>+IF(ISERROR(VLOOKUP(D32,'Cdn CWTs for ERA in 2017'!C$6:F$2400,4,FALSE)),"",VLOOKUP(D32,'Cdn CWTs for ERA in 2017'!C$6:F$2400,4,FALSE))</f>
        <v/>
      </c>
      <c r="C32" s="261">
        <v>2017</v>
      </c>
      <c r="D32" s="203" t="s">
        <v>1664</v>
      </c>
      <c r="E32" s="33" t="s">
        <v>1640</v>
      </c>
      <c r="F32" s="33" t="s">
        <v>1643</v>
      </c>
      <c r="G32" s="33" t="s">
        <v>1638</v>
      </c>
      <c r="H32" s="204">
        <v>190</v>
      </c>
      <c r="I32" s="204">
        <v>183</v>
      </c>
      <c r="J32" s="108">
        <f t="shared" si="14"/>
        <v>0.36118421052631583</v>
      </c>
      <c r="K32" s="265">
        <v>12</v>
      </c>
      <c r="L32" s="264">
        <v>321</v>
      </c>
      <c r="M32" s="17">
        <f t="shared" si="27"/>
        <v>0.59190031152647971</v>
      </c>
      <c r="N32" s="56">
        <f t="shared" si="28"/>
        <v>4.7178580613542183E-4</v>
      </c>
      <c r="O32" s="129">
        <f>K32*(1/J32)</f>
        <v>33.224043715846989</v>
      </c>
      <c r="P32" s="16">
        <f t="shared" ref="P32" si="36">+((O32/(SUM(O$18:O$29)))*(O$30))+((O32/(SUM(O$18:O$29,O$32)))*(O$31))+O32</f>
        <v>33.591160220994468</v>
      </c>
      <c r="Q32" s="130">
        <f t="shared" si="29"/>
        <v>80.841147694148475</v>
      </c>
      <c r="R32" s="24">
        <f t="shared" si="30"/>
        <v>0.27062240279119376</v>
      </c>
      <c r="S32" s="35">
        <f t="shared" si="31"/>
        <v>506.66666666666663</v>
      </c>
      <c r="T32" s="35">
        <f t="shared" si="32"/>
        <v>4875.1657467506866</v>
      </c>
      <c r="U32" s="36">
        <f t="shared" si="33"/>
        <v>0.13780734305110071</v>
      </c>
      <c r="V32" s="267">
        <v>856</v>
      </c>
      <c r="W32" s="267">
        <v>12946</v>
      </c>
      <c r="X32" s="34">
        <f t="shared" si="34"/>
        <v>0.13292113366711691</v>
      </c>
      <c r="Y32" s="12" t="str">
        <f t="shared" si="35"/>
        <v>no</v>
      </c>
      <c r="Z32" s="12" t="str">
        <f t="shared" si="24"/>
        <v/>
      </c>
      <c r="AA32" s="12" t="str">
        <f>IF(ISERROR(VLOOKUP(D32,'Cdn CWTs for ERA in 2017'!C$8:H$2400,6,FALSE)),"",VLOOKUP(D32,'Cdn CWTs for ERA in 2017'!C$8:H$2400,6,FALSE))</f>
        <v/>
      </c>
      <c r="AB32" s="215"/>
    </row>
    <row r="33" spans="1:28" s="12" customFormat="1" ht="15" x14ac:dyDescent="0.25">
      <c r="A33" s="31"/>
      <c r="B33" s="31"/>
      <c r="C33" s="32"/>
      <c r="D33" s="75"/>
      <c r="E33" s="33"/>
      <c r="F33" s="33"/>
      <c r="G33" s="33"/>
      <c r="H33" s="204"/>
      <c r="I33" s="204"/>
      <c r="J33" s="108"/>
      <c r="K33" s="46"/>
      <c r="L33" s="204"/>
      <c r="M33" s="17"/>
      <c r="N33" s="56"/>
      <c r="O33" s="129"/>
      <c r="P33" s="16"/>
      <c r="Q33" s="130"/>
      <c r="R33" s="24"/>
      <c r="S33" s="35"/>
      <c r="T33" s="35"/>
      <c r="U33" s="36"/>
      <c r="V33" s="206"/>
      <c r="W33" s="206"/>
      <c r="X33" s="34"/>
      <c r="AB33" s="215"/>
    </row>
    <row r="34" spans="1:28" s="12" customFormat="1" ht="15" x14ac:dyDescent="0.25">
      <c r="A34" s="31"/>
      <c r="B34" s="31"/>
      <c r="C34" s="32"/>
      <c r="D34" s="75"/>
      <c r="E34" s="33"/>
      <c r="F34" s="33"/>
      <c r="G34" s="33"/>
      <c r="H34" s="204"/>
      <c r="I34" s="204"/>
      <c r="J34" s="108"/>
      <c r="K34" s="46"/>
      <c r="L34" s="204"/>
      <c r="M34" s="17"/>
      <c r="N34" s="56"/>
      <c r="O34" s="129"/>
      <c r="P34" s="16"/>
      <c r="Q34" s="130"/>
      <c r="R34" s="24"/>
      <c r="S34" s="35"/>
      <c r="T34" s="35"/>
      <c r="U34" s="36"/>
      <c r="V34" s="206"/>
      <c r="W34" s="206"/>
      <c r="X34" s="34"/>
      <c r="AB34" s="215"/>
    </row>
    <row r="35" spans="1:28" s="12" customFormat="1" ht="15" x14ac:dyDescent="0.25">
      <c r="A35" s="31" t="s">
        <v>1632</v>
      </c>
      <c r="B35" s="31">
        <f>+IF(ISERROR(VLOOKUP(D35,'Cdn CWTs for ERA in 2017'!C$6:F$2400,4,FALSE)),"",VLOOKUP(D35,'Cdn CWTs for ERA in 2017'!C$6:F$2400,4,FALSE))</f>
        <v>2011</v>
      </c>
      <c r="C35" s="32">
        <v>2016</v>
      </c>
      <c r="D35" s="243" t="s">
        <v>4817</v>
      </c>
      <c r="E35" s="33" t="s">
        <v>1640</v>
      </c>
      <c r="F35" s="33" t="s">
        <v>1639</v>
      </c>
      <c r="G35" s="33" t="s">
        <v>1638</v>
      </c>
      <c r="H35" s="204">
        <v>75</v>
      </c>
      <c r="I35" s="204">
        <v>71</v>
      </c>
      <c r="J35" s="108">
        <f>I35/S35</f>
        <v>0.19973830552829572</v>
      </c>
      <c r="K35" s="46">
        <v>0</v>
      </c>
      <c r="L35" s="204">
        <v>215</v>
      </c>
      <c r="M35" s="17">
        <f>+H35/L35</f>
        <v>0.34883720930232559</v>
      </c>
      <c r="N35" s="56">
        <f>((M35*(1-M35))/(L35-1)) * (1-(L35/V35))</f>
        <v>8.3749162092956655E-4</v>
      </c>
      <c r="O35" s="129">
        <f>K35*(1/J35)</f>
        <v>0</v>
      </c>
      <c r="P35" s="16">
        <f>+((O35/(SUM(O$35:O$48)))*(O$49))+((O35/(SUM(O$35:O$48,O$51)))*(O$50))+O35</f>
        <v>0</v>
      </c>
      <c r="Q35" s="130">
        <f xml:space="preserve">  ((O35*(1-J35)*(1+(U35^2))) / J35) + ((O35^2)*(U35^2))</f>
        <v>0</v>
      </c>
      <c r="R35" s="24" t="str">
        <f>+IF(ISERROR((Q35^0.5)/O35),"NA",(Q35^0.5)/O35)</f>
        <v>NA</v>
      </c>
      <c r="S35" s="35">
        <f>+M35*V35</f>
        <v>355.46511627906978</v>
      </c>
      <c r="T35" s="35">
        <f>(N35*(V35^2))+(W35*(M35^2))-(N35*W35)</f>
        <v>4362.1809485169988</v>
      </c>
      <c r="U35" s="36">
        <f>+(T35^0.5)/S35</f>
        <v>0.18580391083088774</v>
      </c>
      <c r="V35" s="206">
        <v>1019</v>
      </c>
      <c r="W35" s="206">
        <f>170^2</f>
        <v>28900</v>
      </c>
      <c r="X35" s="34">
        <f>+(W35^0.5)/V35</f>
        <v>0.16683022571148184</v>
      </c>
      <c r="Y35" s="12" t="str">
        <f t="shared" ref="Y35:Y51" si="37">+IF(B35="","no","yes")</f>
        <v>yes</v>
      </c>
      <c r="Z35" s="12">
        <f t="shared" ref="Z35:Z51" si="38">+IF(B35="","",C35-B35)</f>
        <v>5</v>
      </c>
      <c r="AA35" s="12" t="str">
        <f>IF(ISERROR(VLOOKUP(D35,'Cdn CWTs for ERA in 2017'!C$8:H$2400,6,FALSE)),"",VLOOKUP(D35,'Cdn CWTs for ERA in 2017'!C$8:H$2400,6,FALSE))</f>
        <v>NIC</v>
      </c>
      <c r="AB35" s="215"/>
    </row>
    <row r="36" spans="1:28" s="12" customFormat="1" ht="15" x14ac:dyDescent="0.25">
      <c r="A36" s="31" t="s">
        <v>1632</v>
      </c>
      <c r="B36" s="31">
        <f>+IF(ISERROR(VLOOKUP(D36,'Cdn CWTs for ERA in 2017'!C$6:F$2400,4,FALSE)),"",VLOOKUP(D36,'Cdn CWTs for ERA in 2017'!C$6:F$2400,4,FALSE))</f>
        <v>2011</v>
      </c>
      <c r="C36" s="32">
        <v>2016</v>
      </c>
      <c r="D36" s="243" t="s">
        <v>4821</v>
      </c>
      <c r="E36" s="33" t="s">
        <v>1640</v>
      </c>
      <c r="F36" s="33" t="s">
        <v>1639</v>
      </c>
      <c r="G36" s="33" t="s">
        <v>1638</v>
      </c>
      <c r="H36" s="204">
        <v>75</v>
      </c>
      <c r="I36" s="204">
        <v>71</v>
      </c>
      <c r="J36" s="108">
        <f t="shared" ref="J36:J51" si="39">I36/S36</f>
        <v>0.19973830552829572</v>
      </c>
      <c r="K36" s="46">
        <v>1</v>
      </c>
      <c r="L36" s="204">
        <v>215</v>
      </c>
      <c r="M36" s="17">
        <f t="shared" ref="M36:M49" si="40">+H36/L36</f>
        <v>0.34883720930232559</v>
      </c>
      <c r="N36" s="56">
        <f t="shared" ref="N36:N49" si="41">((M36*(1-M36))/(L36-1)) * (1-(L36/V36))</f>
        <v>8.3749162092956655E-4</v>
      </c>
      <c r="O36" s="129">
        <f t="shared" ref="O36:O46" si="42">K36*(1/J36)</f>
        <v>5.0065509335080245</v>
      </c>
      <c r="P36" s="16">
        <f t="shared" ref="P36:P48" si="43">+((O36/(SUM(O$35:O$48)))*(O$49))+((O36/(SUM(O$35:O$48,O$51)))*(O$50))+O36</f>
        <v>5.0065509335080245</v>
      </c>
      <c r="Q36" s="130">
        <f t="shared" ref="Q36:Q49" si="44" xml:space="preserve">  ((O36*(1-J36)*(1+(U36^2))) / J36) + ((O36^2)*(U36^2))</f>
        <v>21.616840488285657</v>
      </c>
      <c r="R36" s="24">
        <f t="shared" ref="R36:R49" si="45">+IF(ISERROR((Q36^0.5)/O36),"NA",(Q36^0.5)/O36)</f>
        <v>0.92866156207654893</v>
      </c>
      <c r="S36" s="35">
        <f t="shared" ref="S36:S49" si="46">+M36*V36</f>
        <v>355.46511627906978</v>
      </c>
      <c r="T36" s="35">
        <f t="shared" ref="T36:T49" si="47">(N36*(V36^2))+(W36*(M36^2))-(N36*W36)</f>
        <v>4362.1809485169988</v>
      </c>
      <c r="U36" s="36">
        <f t="shared" ref="U36:U49" si="48">+(T36^0.5)/S36</f>
        <v>0.18580391083088774</v>
      </c>
      <c r="V36" s="206">
        <v>1019</v>
      </c>
      <c r="W36" s="206">
        <f t="shared" ref="W36:W51" si="49">170^2</f>
        <v>28900</v>
      </c>
      <c r="X36" s="34">
        <f t="shared" ref="X36:X49" si="50">+(W36^0.5)/V36</f>
        <v>0.16683022571148184</v>
      </c>
      <c r="Y36" s="12" t="str">
        <f t="shared" si="37"/>
        <v>yes</v>
      </c>
      <c r="Z36" s="12">
        <f t="shared" si="38"/>
        <v>5</v>
      </c>
      <c r="AA36" s="12" t="str">
        <f>IF(ISERROR(VLOOKUP(D36,'Cdn CWTs for ERA in 2017'!C$8:H$2400,6,FALSE)),"",VLOOKUP(D36,'Cdn CWTs for ERA in 2017'!C$8:H$2400,6,FALSE))</f>
        <v>NIC</v>
      </c>
      <c r="AB36" s="215"/>
    </row>
    <row r="37" spans="1:28" s="12" customFormat="1" ht="15" x14ac:dyDescent="0.25">
      <c r="A37" s="31" t="s">
        <v>1632</v>
      </c>
      <c r="B37" s="31">
        <f>+IF(ISERROR(VLOOKUP(D37,'Cdn CWTs for ERA in 2017'!C$6:F$2400,4,FALSE)),"",VLOOKUP(D37,'Cdn CWTs for ERA in 2017'!C$6:F$2400,4,FALSE))</f>
        <v>2011</v>
      </c>
      <c r="C37" s="32">
        <v>2016</v>
      </c>
      <c r="D37" s="243" t="s">
        <v>4815</v>
      </c>
      <c r="E37" s="33" t="s">
        <v>1640</v>
      </c>
      <c r="F37" s="33" t="s">
        <v>1639</v>
      </c>
      <c r="G37" s="33" t="s">
        <v>1638</v>
      </c>
      <c r="H37" s="204">
        <v>75</v>
      </c>
      <c r="I37" s="204">
        <v>71</v>
      </c>
      <c r="J37" s="108">
        <f t="shared" si="39"/>
        <v>0.19973830552829572</v>
      </c>
      <c r="K37" s="46">
        <v>1</v>
      </c>
      <c r="L37" s="204">
        <v>215</v>
      </c>
      <c r="M37" s="17">
        <f t="shared" si="40"/>
        <v>0.34883720930232559</v>
      </c>
      <c r="N37" s="56">
        <f t="shared" si="41"/>
        <v>8.3749162092956655E-4</v>
      </c>
      <c r="O37" s="129">
        <f t="shared" si="42"/>
        <v>5.0065509335080245</v>
      </c>
      <c r="P37" s="16">
        <f t="shared" si="43"/>
        <v>5.0065509335080245</v>
      </c>
      <c r="Q37" s="130">
        <f t="shared" si="44"/>
        <v>21.616840488285657</v>
      </c>
      <c r="R37" s="24">
        <f t="shared" si="45"/>
        <v>0.92866156207654893</v>
      </c>
      <c r="S37" s="35">
        <f t="shared" si="46"/>
        <v>355.46511627906978</v>
      </c>
      <c r="T37" s="35">
        <f t="shared" si="47"/>
        <v>4362.1809485169988</v>
      </c>
      <c r="U37" s="36">
        <f t="shared" si="48"/>
        <v>0.18580391083088774</v>
      </c>
      <c r="V37" s="206">
        <v>1019</v>
      </c>
      <c r="W37" s="206">
        <f t="shared" si="49"/>
        <v>28900</v>
      </c>
      <c r="X37" s="34">
        <f t="shared" si="50"/>
        <v>0.16683022571148184</v>
      </c>
      <c r="Y37" s="12" t="str">
        <f t="shared" si="37"/>
        <v>yes</v>
      </c>
      <c r="Z37" s="12">
        <f t="shared" si="38"/>
        <v>5</v>
      </c>
      <c r="AA37" s="12" t="str">
        <f>IF(ISERROR(VLOOKUP(D37,'Cdn CWTs for ERA in 2017'!C$8:H$2400,6,FALSE)),"",VLOOKUP(D37,'Cdn CWTs for ERA in 2017'!C$8:H$2400,6,FALSE))</f>
        <v>NIC</v>
      </c>
      <c r="AB37" s="215"/>
    </row>
    <row r="38" spans="1:28" s="12" customFormat="1" ht="15" x14ac:dyDescent="0.25">
      <c r="A38" s="31" t="s">
        <v>1632</v>
      </c>
      <c r="B38" s="31">
        <f>+IF(ISERROR(VLOOKUP(D38,'Cdn CWTs for ERA in 2017'!C$6:F$2400,4,FALSE)),"",VLOOKUP(D38,'Cdn CWTs for ERA in 2017'!C$6:F$2400,4,FALSE))</f>
        <v>2011</v>
      </c>
      <c r="C38" s="32">
        <v>2016</v>
      </c>
      <c r="D38" s="243" t="s">
        <v>4816</v>
      </c>
      <c r="E38" s="33" t="s">
        <v>1640</v>
      </c>
      <c r="F38" s="33" t="s">
        <v>1639</v>
      </c>
      <c r="G38" s="33" t="s">
        <v>1638</v>
      </c>
      <c r="H38" s="204">
        <v>75</v>
      </c>
      <c r="I38" s="204">
        <v>71</v>
      </c>
      <c r="J38" s="108">
        <f t="shared" si="39"/>
        <v>0.19973830552829572</v>
      </c>
      <c r="K38" s="46">
        <v>0</v>
      </c>
      <c r="L38" s="204">
        <v>215</v>
      </c>
      <c r="M38" s="17">
        <f t="shared" si="40"/>
        <v>0.34883720930232559</v>
      </c>
      <c r="N38" s="56">
        <f t="shared" si="41"/>
        <v>8.3749162092956655E-4</v>
      </c>
      <c r="O38" s="129">
        <f t="shared" si="42"/>
        <v>0</v>
      </c>
      <c r="P38" s="16">
        <f t="shared" si="43"/>
        <v>0</v>
      </c>
      <c r="Q38" s="130">
        <f t="shared" si="44"/>
        <v>0</v>
      </c>
      <c r="R38" s="24" t="str">
        <f t="shared" si="45"/>
        <v>NA</v>
      </c>
      <c r="S38" s="35">
        <f t="shared" si="46"/>
        <v>355.46511627906978</v>
      </c>
      <c r="T38" s="35">
        <f t="shared" si="47"/>
        <v>4362.1809485169988</v>
      </c>
      <c r="U38" s="36">
        <f t="shared" si="48"/>
        <v>0.18580391083088774</v>
      </c>
      <c r="V38" s="206">
        <v>1019</v>
      </c>
      <c r="W38" s="206">
        <f t="shared" si="49"/>
        <v>28900</v>
      </c>
      <c r="X38" s="34">
        <f t="shared" si="50"/>
        <v>0.16683022571148184</v>
      </c>
      <c r="Y38" s="12" t="str">
        <f t="shared" si="37"/>
        <v>yes</v>
      </c>
      <c r="Z38" s="12">
        <f t="shared" si="38"/>
        <v>5</v>
      </c>
      <c r="AA38" s="12" t="str">
        <f>IF(ISERROR(VLOOKUP(D38,'Cdn CWTs for ERA in 2017'!C$8:H$2400,6,FALSE)),"",VLOOKUP(D38,'Cdn CWTs for ERA in 2017'!C$8:H$2400,6,FALSE))</f>
        <v>NIC</v>
      </c>
      <c r="AB38" s="215"/>
    </row>
    <row r="39" spans="1:28" s="12" customFormat="1" ht="15" x14ac:dyDescent="0.25">
      <c r="A39" s="31" t="s">
        <v>1632</v>
      </c>
      <c r="B39" s="31">
        <f>+IF(ISERROR(VLOOKUP(D39,'Cdn CWTs for ERA in 2017'!C$6:F$2400,4,FALSE)),"",VLOOKUP(D39,'Cdn CWTs for ERA in 2017'!C$6:F$2400,4,FALSE))</f>
        <v>2012</v>
      </c>
      <c r="C39" s="32">
        <v>2016</v>
      </c>
      <c r="D39" s="243" t="s">
        <v>5142</v>
      </c>
      <c r="E39" s="33" t="s">
        <v>1640</v>
      </c>
      <c r="F39" s="33" t="s">
        <v>1639</v>
      </c>
      <c r="G39" s="33" t="s">
        <v>1638</v>
      </c>
      <c r="H39" s="204">
        <v>75</v>
      </c>
      <c r="I39" s="204">
        <v>71</v>
      </c>
      <c r="J39" s="108">
        <f t="shared" si="39"/>
        <v>0.19973830552829572</v>
      </c>
      <c r="K39" s="46">
        <v>0</v>
      </c>
      <c r="L39" s="204">
        <v>215</v>
      </c>
      <c r="M39" s="17">
        <f t="shared" si="40"/>
        <v>0.34883720930232559</v>
      </c>
      <c r="N39" s="56">
        <f t="shared" si="41"/>
        <v>8.3749162092956655E-4</v>
      </c>
      <c r="O39" s="129">
        <f t="shared" si="42"/>
        <v>0</v>
      </c>
      <c r="P39" s="16">
        <f t="shared" si="43"/>
        <v>0</v>
      </c>
      <c r="Q39" s="130">
        <f t="shared" si="44"/>
        <v>0</v>
      </c>
      <c r="R39" s="24" t="str">
        <f t="shared" si="45"/>
        <v>NA</v>
      </c>
      <c r="S39" s="35">
        <f t="shared" si="46"/>
        <v>355.46511627906978</v>
      </c>
      <c r="T39" s="35">
        <f t="shared" si="47"/>
        <v>4362.1809485169988</v>
      </c>
      <c r="U39" s="36">
        <f t="shared" si="48"/>
        <v>0.18580391083088774</v>
      </c>
      <c r="V39" s="206">
        <v>1019</v>
      </c>
      <c r="W39" s="206">
        <f t="shared" si="49"/>
        <v>28900</v>
      </c>
      <c r="X39" s="34">
        <f t="shared" si="50"/>
        <v>0.16683022571148184</v>
      </c>
      <c r="Y39" s="12" t="str">
        <f t="shared" si="37"/>
        <v>yes</v>
      </c>
      <c r="Z39" s="12">
        <f t="shared" si="38"/>
        <v>4</v>
      </c>
      <c r="AA39" s="12" t="str">
        <f>IF(ISERROR(VLOOKUP(D39,'Cdn CWTs for ERA in 2017'!C$8:H$2400,6,FALSE)),"",VLOOKUP(D39,'Cdn CWTs for ERA in 2017'!C$8:H$2400,6,FALSE))</f>
        <v>NIC</v>
      </c>
      <c r="AB39" s="215"/>
    </row>
    <row r="40" spans="1:28" s="12" customFormat="1" ht="15" x14ac:dyDescent="0.25">
      <c r="A40" s="31" t="s">
        <v>1632</v>
      </c>
      <c r="B40" s="31">
        <f>+IF(ISERROR(VLOOKUP(D40,'Cdn CWTs for ERA in 2017'!C$6:F$2400,4,FALSE)),"",VLOOKUP(D40,'Cdn CWTs for ERA in 2017'!C$6:F$2400,4,FALSE))</f>
        <v>2011</v>
      </c>
      <c r="C40" s="32">
        <v>2016</v>
      </c>
      <c r="D40" s="243" t="s">
        <v>4820</v>
      </c>
      <c r="E40" s="33" t="s">
        <v>1640</v>
      </c>
      <c r="F40" s="33" t="s">
        <v>1639</v>
      </c>
      <c r="G40" s="33" t="s">
        <v>1638</v>
      </c>
      <c r="H40" s="204">
        <v>75</v>
      </c>
      <c r="I40" s="204">
        <v>71</v>
      </c>
      <c r="J40" s="108">
        <f t="shared" si="39"/>
        <v>0.19973830552829572</v>
      </c>
      <c r="K40" s="46">
        <v>1</v>
      </c>
      <c r="L40" s="204">
        <v>215</v>
      </c>
      <c r="M40" s="17">
        <f t="shared" si="40"/>
        <v>0.34883720930232559</v>
      </c>
      <c r="N40" s="56">
        <f t="shared" si="41"/>
        <v>8.3749162092956655E-4</v>
      </c>
      <c r="O40" s="129">
        <f t="shared" si="42"/>
        <v>5.0065509335080245</v>
      </c>
      <c r="P40" s="16">
        <f t="shared" si="43"/>
        <v>5.0065509335080245</v>
      </c>
      <c r="Q40" s="130">
        <f t="shared" si="44"/>
        <v>21.616840488285657</v>
      </c>
      <c r="R40" s="24">
        <f t="shared" si="45"/>
        <v>0.92866156207654893</v>
      </c>
      <c r="S40" s="35">
        <f t="shared" si="46"/>
        <v>355.46511627906978</v>
      </c>
      <c r="T40" s="35">
        <f t="shared" si="47"/>
        <v>4362.1809485169988</v>
      </c>
      <c r="U40" s="36">
        <f t="shared" si="48"/>
        <v>0.18580391083088774</v>
      </c>
      <c r="V40" s="206">
        <v>1019</v>
      </c>
      <c r="W40" s="206">
        <f t="shared" si="49"/>
        <v>28900</v>
      </c>
      <c r="X40" s="34">
        <f t="shared" si="50"/>
        <v>0.16683022571148184</v>
      </c>
      <c r="Y40" s="12" t="str">
        <f t="shared" si="37"/>
        <v>yes</v>
      </c>
      <c r="Z40" s="12">
        <f t="shared" si="38"/>
        <v>5</v>
      </c>
      <c r="AA40" s="12" t="str">
        <f>IF(ISERROR(VLOOKUP(D40,'Cdn CWTs for ERA in 2017'!C$8:H$2400,6,FALSE)),"",VLOOKUP(D40,'Cdn CWTs for ERA in 2017'!C$8:H$2400,6,FALSE))</f>
        <v>NIC</v>
      </c>
      <c r="AB40" s="215"/>
    </row>
    <row r="41" spans="1:28" s="12" customFormat="1" ht="15" x14ac:dyDescent="0.25">
      <c r="A41" s="31" t="s">
        <v>1632</v>
      </c>
      <c r="B41" s="31">
        <f>+IF(ISERROR(VLOOKUP(D41,'Cdn CWTs for ERA in 2017'!C$6:F$2400,4,FALSE)),"",VLOOKUP(D41,'Cdn CWTs for ERA in 2017'!C$6:F$2400,4,FALSE))</f>
        <v>2011</v>
      </c>
      <c r="C41" s="32">
        <v>2016</v>
      </c>
      <c r="D41" s="243" t="s">
        <v>4819</v>
      </c>
      <c r="E41" s="33" t="s">
        <v>1640</v>
      </c>
      <c r="F41" s="33" t="s">
        <v>1639</v>
      </c>
      <c r="G41" s="33" t="s">
        <v>1638</v>
      </c>
      <c r="H41" s="204">
        <v>75</v>
      </c>
      <c r="I41" s="204">
        <v>71</v>
      </c>
      <c r="J41" s="108">
        <f t="shared" si="39"/>
        <v>0.19973830552829572</v>
      </c>
      <c r="K41" s="46">
        <v>0</v>
      </c>
      <c r="L41" s="204">
        <v>215</v>
      </c>
      <c r="M41" s="17">
        <f t="shared" si="40"/>
        <v>0.34883720930232559</v>
      </c>
      <c r="N41" s="56">
        <f t="shared" si="41"/>
        <v>8.3749162092956655E-4</v>
      </c>
      <c r="O41" s="129">
        <f t="shared" si="42"/>
        <v>0</v>
      </c>
      <c r="P41" s="16">
        <f t="shared" si="43"/>
        <v>0</v>
      </c>
      <c r="Q41" s="130">
        <f t="shared" si="44"/>
        <v>0</v>
      </c>
      <c r="R41" s="24" t="str">
        <f t="shared" si="45"/>
        <v>NA</v>
      </c>
      <c r="S41" s="35">
        <f t="shared" si="46"/>
        <v>355.46511627906978</v>
      </c>
      <c r="T41" s="35">
        <f t="shared" si="47"/>
        <v>4362.1809485169988</v>
      </c>
      <c r="U41" s="36">
        <f t="shared" si="48"/>
        <v>0.18580391083088774</v>
      </c>
      <c r="V41" s="206">
        <v>1019</v>
      </c>
      <c r="W41" s="206">
        <f t="shared" si="49"/>
        <v>28900</v>
      </c>
      <c r="X41" s="34">
        <f t="shared" si="50"/>
        <v>0.16683022571148184</v>
      </c>
      <c r="Y41" s="12" t="str">
        <f t="shared" si="37"/>
        <v>yes</v>
      </c>
      <c r="Z41" s="12">
        <f t="shared" si="38"/>
        <v>5</v>
      </c>
      <c r="AA41" s="12" t="str">
        <f>IF(ISERROR(VLOOKUP(D41,'Cdn CWTs for ERA in 2017'!C$8:H$2400,6,FALSE)),"",VLOOKUP(D41,'Cdn CWTs for ERA in 2017'!C$8:H$2400,6,FALSE))</f>
        <v>NIC</v>
      </c>
      <c r="AB41" s="215"/>
    </row>
    <row r="42" spans="1:28" s="12" customFormat="1" ht="15" x14ac:dyDescent="0.25">
      <c r="A42" s="31" t="s">
        <v>1632</v>
      </c>
      <c r="B42" s="31">
        <f>+IF(ISERROR(VLOOKUP(D42,'Cdn CWTs for ERA in 2017'!C$6:F$2400,4,FALSE)),"",VLOOKUP(D42,'Cdn CWTs for ERA in 2017'!C$6:F$2400,4,FALSE))</f>
        <v>2012</v>
      </c>
      <c r="C42" s="32">
        <v>2016</v>
      </c>
      <c r="D42" s="243" t="s">
        <v>5073</v>
      </c>
      <c r="E42" s="33" t="s">
        <v>1640</v>
      </c>
      <c r="F42" s="33" t="s">
        <v>1639</v>
      </c>
      <c r="G42" s="33" t="s">
        <v>1638</v>
      </c>
      <c r="H42" s="204">
        <v>75</v>
      </c>
      <c r="I42" s="204">
        <v>71</v>
      </c>
      <c r="J42" s="108">
        <f t="shared" si="39"/>
        <v>0.19973830552829572</v>
      </c>
      <c r="K42" s="46">
        <v>22</v>
      </c>
      <c r="L42" s="204">
        <v>215</v>
      </c>
      <c r="M42" s="17">
        <f t="shared" si="40"/>
        <v>0.34883720930232559</v>
      </c>
      <c r="N42" s="56">
        <f t="shared" si="41"/>
        <v>8.3749162092956655E-4</v>
      </c>
      <c r="O42" s="129">
        <f t="shared" si="42"/>
        <v>110.14412053717653</v>
      </c>
      <c r="P42" s="16">
        <f t="shared" si="43"/>
        <v>110.14412053717653</v>
      </c>
      <c r="Q42" s="130">
        <f t="shared" si="44"/>
        <v>875.35775481981921</v>
      </c>
      <c r="R42" s="24">
        <f t="shared" si="45"/>
        <v>0.26861574919640052</v>
      </c>
      <c r="S42" s="35">
        <f t="shared" si="46"/>
        <v>355.46511627906978</v>
      </c>
      <c r="T42" s="35">
        <f t="shared" si="47"/>
        <v>4362.1809485169988</v>
      </c>
      <c r="U42" s="36">
        <f t="shared" si="48"/>
        <v>0.18580391083088774</v>
      </c>
      <c r="V42" s="206">
        <v>1019</v>
      </c>
      <c r="W42" s="206">
        <f t="shared" si="49"/>
        <v>28900</v>
      </c>
      <c r="X42" s="34">
        <f t="shared" si="50"/>
        <v>0.16683022571148184</v>
      </c>
      <c r="Y42" s="12" t="str">
        <f t="shared" si="37"/>
        <v>yes</v>
      </c>
      <c r="Z42" s="12">
        <f t="shared" si="38"/>
        <v>4</v>
      </c>
      <c r="AA42" s="12" t="str">
        <f>IF(ISERROR(VLOOKUP(D42,'Cdn CWTs for ERA in 2017'!C$8:H$2400,6,FALSE)),"",VLOOKUP(D42,'Cdn CWTs for ERA in 2017'!C$8:H$2400,6,FALSE))</f>
        <v>NIC</v>
      </c>
      <c r="AB42" s="215"/>
    </row>
    <row r="43" spans="1:28" s="12" customFormat="1" ht="15" x14ac:dyDescent="0.25">
      <c r="A43" s="31" t="s">
        <v>1632</v>
      </c>
      <c r="B43" s="31">
        <f>+IF(ISERROR(VLOOKUP(D43,'Cdn CWTs for ERA in 2017'!C$6:F$2400,4,FALSE)),"",VLOOKUP(D43,'Cdn CWTs for ERA in 2017'!C$6:F$2400,4,FALSE))</f>
        <v>2012</v>
      </c>
      <c r="C43" s="32">
        <v>2016</v>
      </c>
      <c r="D43" s="243" t="s">
        <v>5074</v>
      </c>
      <c r="E43" s="33" t="s">
        <v>1640</v>
      </c>
      <c r="F43" s="33" t="s">
        <v>1639</v>
      </c>
      <c r="G43" s="33" t="s">
        <v>1638</v>
      </c>
      <c r="H43" s="204">
        <v>75</v>
      </c>
      <c r="I43" s="204">
        <v>71</v>
      </c>
      <c r="J43" s="108">
        <f t="shared" si="39"/>
        <v>0.19973830552829572</v>
      </c>
      <c r="K43" s="46">
        <v>11</v>
      </c>
      <c r="L43" s="204">
        <v>215</v>
      </c>
      <c r="M43" s="17">
        <f t="shared" si="40"/>
        <v>0.34883720930232559</v>
      </c>
      <c r="N43" s="56">
        <f t="shared" si="41"/>
        <v>8.3749162092956655E-4</v>
      </c>
      <c r="O43" s="129">
        <f t="shared" si="42"/>
        <v>55.072060268588267</v>
      </c>
      <c r="P43" s="16">
        <f t="shared" si="43"/>
        <v>55.072060268588267</v>
      </c>
      <c r="Q43" s="130">
        <f t="shared" si="44"/>
        <v>332.97268919912671</v>
      </c>
      <c r="R43" s="24">
        <f t="shared" si="45"/>
        <v>0.33133932479051537</v>
      </c>
      <c r="S43" s="35">
        <f t="shared" si="46"/>
        <v>355.46511627906978</v>
      </c>
      <c r="T43" s="35">
        <f t="shared" si="47"/>
        <v>4362.1809485169988</v>
      </c>
      <c r="U43" s="36">
        <f t="shared" si="48"/>
        <v>0.18580391083088774</v>
      </c>
      <c r="V43" s="206">
        <v>1019</v>
      </c>
      <c r="W43" s="206">
        <f t="shared" si="49"/>
        <v>28900</v>
      </c>
      <c r="X43" s="34">
        <f t="shared" si="50"/>
        <v>0.16683022571148184</v>
      </c>
      <c r="Y43" s="12" t="str">
        <f t="shared" si="37"/>
        <v>yes</v>
      </c>
      <c r="Z43" s="12">
        <f t="shared" si="38"/>
        <v>4</v>
      </c>
      <c r="AA43" s="12" t="str">
        <f>IF(ISERROR(VLOOKUP(D43,'Cdn CWTs for ERA in 2017'!C$8:H$2400,6,FALSE)),"",VLOOKUP(D43,'Cdn CWTs for ERA in 2017'!C$8:H$2400,6,FALSE))</f>
        <v>NIC</v>
      </c>
      <c r="AB43" s="215"/>
    </row>
    <row r="44" spans="1:28" s="12" customFormat="1" ht="15" x14ac:dyDescent="0.25">
      <c r="A44" s="31" t="s">
        <v>1632</v>
      </c>
      <c r="B44" s="31">
        <f>+IF(ISERROR(VLOOKUP(D44,'Cdn CWTs for ERA in 2017'!C$6:F$2400,4,FALSE)),"",VLOOKUP(D44,'Cdn CWTs for ERA in 2017'!C$6:F$2400,4,FALSE))</f>
        <v>2013</v>
      </c>
      <c r="C44" s="32">
        <v>2016</v>
      </c>
      <c r="D44" s="243" t="s">
        <v>5075</v>
      </c>
      <c r="E44" s="33" t="s">
        <v>1640</v>
      </c>
      <c r="F44" s="33" t="s">
        <v>1639</v>
      </c>
      <c r="G44" s="33" t="s">
        <v>1638</v>
      </c>
      <c r="H44" s="204">
        <v>75</v>
      </c>
      <c r="I44" s="204">
        <v>71</v>
      </c>
      <c r="J44" s="108">
        <f t="shared" si="39"/>
        <v>0.19973830552829572</v>
      </c>
      <c r="K44" s="242">
        <v>1</v>
      </c>
      <c r="L44" s="204">
        <v>215</v>
      </c>
      <c r="M44" s="17">
        <f t="shared" si="40"/>
        <v>0.34883720930232559</v>
      </c>
      <c r="N44" s="56">
        <f t="shared" si="41"/>
        <v>8.3749162092956655E-4</v>
      </c>
      <c r="O44" s="129">
        <f t="shared" si="42"/>
        <v>5.0065509335080245</v>
      </c>
      <c r="P44" s="16">
        <f t="shared" si="43"/>
        <v>5.0065509335080245</v>
      </c>
      <c r="Q44" s="130">
        <f t="shared" si="44"/>
        <v>21.616840488285657</v>
      </c>
      <c r="R44" s="24">
        <f t="shared" si="45"/>
        <v>0.92866156207654893</v>
      </c>
      <c r="S44" s="35">
        <f t="shared" si="46"/>
        <v>355.46511627906978</v>
      </c>
      <c r="T44" s="35">
        <f t="shared" si="47"/>
        <v>4362.1809485169988</v>
      </c>
      <c r="U44" s="36">
        <f t="shared" si="48"/>
        <v>0.18580391083088774</v>
      </c>
      <c r="V44" s="206">
        <v>1019</v>
      </c>
      <c r="W44" s="206">
        <f t="shared" si="49"/>
        <v>28900</v>
      </c>
      <c r="X44" s="34">
        <f t="shared" si="50"/>
        <v>0.16683022571148184</v>
      </c>
      <c r="Y44" s="12" t="str">
        <f t="shared" si="37"/>
        <v>yes</v>
      </c>
      <c r="Z44" s="12">
        <f t="shared" si="38"/>
        <v>3</v>
      </c>
      <c r="AA44" s="12" t="str">
        <f>IF(ISERROR(VLOOKUP(D44,'Cdn CWTs for ERA in 2017'!C$8:H$2400,6,FALSE)),"",VLOOKUP(D44,'Cdn CWTs for ERA in 2017'!C$8:H$2400,6,FALSE))</f>
        <v>NIC</v>
      </c>
      <c r="AB44" s="215"/>
    </row>
    <row r="45" spans="1:28" s="12" customFormat="1" ht="15" x14ac:dyDescent="0.25">
      <c r="A45" s="31" t="s">
        <v>1632</v>
      </c>
      <c r="B45" s="31">
        <f>+IF(ISERROR(VLOOKUP(D45,'Cdn CWTs for ERA in 2017'!C$6:F$2400,4,FALSE)),"",VLOOKUP(D45,'Cdn CWTs for ERA in 2017'!C$6:F$2400,4,FALSE))</f>
        <v>2013</v>
      </c>
      <c r="C45" s="32">
        <v>2016</v>
      </c>
      <c r="D45" s="243" t="s">
        <v>5212</v>
      </c>
      <c r="E45" s="33" t="s">
        <v>1640</v>
      </c>
      <c r="F45" s="33" t="s">
        <v>1639</v>
      </c>
      <c r="G45" s="33" t="s">
        <v>1638</v>
      </c>
      <c r="H45" s="204">
        <v>75</v>
      </c>
      <c r="I45" s="204">
        <v>71</v>
      </c>
      <c r="J45" s="108">
        <f t="shared" si="39"/>
        <v>0.19973830552829572</v>
      </c>
      <c r="K45" s="46">
        <v>2</v>
      </c>
      <c r="L45" s="204">
        <v>215</v>
      </c>
      <c r="M45" s="17">
        <f t="shared" si="40"/>
        <v>0.34883720930232559</v>
      </c>
      <c r="N45" s="56">
        <f t="shared" si="41"/>
        <v>8.3749162092956655E-4</v>
      </c>
      <c r="O45" s="129">
        <f t="shared" si="42"/>
        <v>10.013101867016049</v>
      </c>
      <c r="P45" s="16">
        <f t="shared" si="43"/>
        <v>10.013101867016049</v>
      </c>
      <c r="Q45" s="130">
        <f t="shared" si="44"/>
        <v>44.964361773443763</v>
      </c>
      <c r="R45" s="24">
        <f t="shared" si="45"/>
        <v>0.66967730667781644</v>
      </c>
      <c r="S45" s="35">
        <f t="shared" si="46"/>
        <v>355.46511627906978</v>
      </c>
      <c r="T45" s="35">
        <f t="shared" si="47"/>
        <v>4362.1809485169988</v>
      </c>
      <c r="U45" s="36">
        <f t="shared" si="48"/>
        <v>0.18580391083088774</v>
      </c>
      <c r="V45" s="206">
        <v>1019</v>
      </c>
      <c r="W45" s="206">
        <f t="shared" si="49"/>
        <v>28900</v>
      </c>
      <c r="X45" s="34">
        <f t="shared" si="50"/>
        <v>0.16683022571148184</v>
      </c>
      <c r="Y45" s="12" t="str">
        <f t="shared" si="37"/>
        <v>yes</v>
      </c>
      <c r="Z45" s="12">
        <f t="shared" si="38"/>
        <v>3</v>
      </c>
      <c r="AA45" s="12" t="str">
        <f>IF(ISERROR(VLOOKUP(D45,'Cdn CWTs for ERA in 2017'!C$8:H$2400,6,FALSE)),"",VLOOKUP(D45,'Cdn CWTs for ERA in 2017'!C$8:H$2400,6,FALSE))</f>
        <v>NIC</v>
      </c>
      <c r="AB45" s="215"/>
    </row>
    <row r="46" spans="1:28" s="12" customFormat="1" ht="15" x14ac:dyDescent="0.25">
      <c r="A46" s="31" t="s">
        <v>1632</v>
      </c>
      <c r="B46" s="31">
        <f>+IF(ISERROR(VLOOKUP(D46,'Cdn CWTs for ERA in 2017'!C$6:F$2400,4,FALSE)),"",VLOOKUP(D46,'Cdn CWTs for ERA in 2017'!C$6:F$2400,4,FALSE))</f>
        <v>2013</v>
      </c>
      <c r="C46" s="32">
        <v>2016</v>
      </c>
      <c r="D46" s="243" t="s">
        <v>5213</v>
      </c>
      <c r="E46" s="33" t="s">
        <v>1640</v>
      </c>
      <c r="F46" s="33" t="s">
        <v>1639</v>
      </c>
      <c r="G46" s="33" t="s">
        <v>1638</v>
      </c>
      <c r="H46" s="204">
        <v>75</v>
      </c>
      <c r="I46" s="204">
        <v>71</v>
      </c>
      <c r="J46" s="108">
        <f t="shared" si="39"/>
        <v>0.19973830552829572</v>
      </c>
      <c r="K46" s="46">
        <v>1</v>
      </c>
      <c r="L46" s="204">
        <v>215</v>
      </c>
      <c r="M46" s="17">
        <f t="shared" si="40"/>
        <v>0.34883720930232559</v>
      </c>
      <c r="N46" s="56">
        <f t="shared" si="41"/>
        <v>8.3749162092956655E-4</v>
      </c>
      <c r="O46" s="129">
        <f t="shared" si="42"/>
        <v>5.0065509335080245</v>
      </c>
      <c r="P46" s="16">
        <f t="shared" si="43"/>
        <v>5.0065509335080245</v>
      </c>
      <c r="Q46" s="130">
        <f t="shared" si="44"/>
        <v>21.616840488285657</v>
      </c>
      <c r="R46" s="24">
        <f t="shared" si="45"/>
        <v>0.92866156207654893</v>
      </c>
      <c r="S46" s="35">
        <f t="shared" si="46"/>
        <v>355.46511627906978</v>
      </c>
      <c r="T46" s="35">
        <f t="shared" si="47"/>
        <v>4362.1809485169988</v>
      </c>
      <c r="U46" s="36">
        <f t="shared" si="48"/>
        <v>0.18580391083088774</v>
      </c>
      <c r="V46" s="206">
        <v>1019</v>
      </c>
      <c r="W46" s="206">
        <f t="shared" si="49"/>
        <v>28900</v>
      </c>
      <c r="X46" s="34">
        <f t="shared" si="50"/>
        <v>0.16683022571148184</v>
      </c>
      <c r="Y46" s="12" t="str">
        <f t="shared" si="37"/>
        <v>yes</v>
      </c>
      <c r="Z46" s="12">
        <f t="shared" si="38"/>
        <v>3</v>
      </c>
      <c r="AA46" s="12" t="str">
        <f>IF(ISERROR(VLOOKUP(D46,'Cdn CWTs for ERA in 2017'!C$8:H$2400,6,FALSE)),"",VLOOKUP(D46,'Cdn CWTs for ERA in 2017'!C$8:H$2400,6,FALSE))</f>
        <v>NIC</v>
      </c>
      <c r="AB46" s="215"/>
    </row>
    <row r="47" spans="1:28" s="12" customFormat="1" ht="15" x14ac:dyDescent="0.25">
      <c r="A47" s="31" t="s">
        <v>1632</v>
      </c>
      <c r="B47" s="31">
        <f>+IF(ISERROR(VLOOKUP(D47,'Cdn CWTs for ERA in 2017'!C$6:F$2400,4,FALSE)),"",VLOOKUP(D47,'Cdn CWTs for ERA in 2017'!C$6:F$2400,4,FALSE))</f>
        <v>2012</v>
      </c>
      <c r="C47" s="32">
        <v>2016</v>
      </c>
      <c r="D47" s="243" t="s">
        <v>5076</v>
      </c>
      <c r="E47" s="33" t="s">
        <v>1640</v>
      </c>
      <c r="F47" s="33" t="s">
        <v>1639</v>
      </c>
      <c r="G47" s="33" t="s">
        <v>1638</v>
      </c>
      <c r="H47" s="204">
        <v>75</v>
      </c>
      <c r="I47" s="204">
        <v>71</v>
      </c>
      <c r="J47" s="108">
        <f t="shared" ref="J47:J48" si="51">I47/S47</f>
        <v>0.19973830552829572</v>
      </c>
      <c r="K47" s="46">
        <v>14</v>
      </c>
      <c r="L47" s="204">
        <v>215</v>
      </c>
      <c r="M47" s="17">
        <f t="shared" ref="M47:M48" si="52">+H47/L47</f>
        <v>0.34883720930232559</v>
      </c>
      <c r="N47" s="56">
        <f t="shared" ref="N47:N48" si="53">((M47*(1-M47))/(L47-1)) * (1-(L47/V47))</f>
        <v>8.3749162092956655E-4</v>
      </c>
      <c r="O47" s="129">
        <f t="shared" ref="O47:O48" si="54">K47*(1/J47)</f>
        <v>70.091713069112345</v>
      </c>
      <c r="P47" s="16">
        <f t="shared" si="43"/>
        <v>70.091713069112345</v>
      </c>
      <c r="Q47" s="130">
        <f t="shared" ref="Q47:Q48" si="55" xml:space="preserve">  ((O47*(1-J47)*(1+(U47^2))) / J47) + ((O47^2)*(U47^2))</f>
        <v>460.12771935139176</v>
      </c>
      <c r="R47" s="24">
        <f t="shared" ref="R47:R48" si="56">+IF(ISERROR((Q47^0.5)/O47),"NA",(Q47^0.5)/O47)</f>
        <v>0.30603600506186229</v>
      </c>
      <c r="S47" s="35">
        <f t="shared" ref="S47:S48" si="57">+M47*V47</f>
        <v>355.46511627906978</v>
      </c>
      <c r="T47" s="35">
        <f t="shared" ref="T47:T48" si="58">(N47*(V47^2))+(W47*(M47^2))-(N47*W47)</f>
        <v>4362.1809485169988</v>
      </c>
      <c r="U47" s="36">
        <f t="shared" ref="U47:U48" si="59">+(T47^0.5)/S47</f>
        <v>0.18580391083088774</v>
      </c>
      <c r="V47" s="206">
        <v>1019</v>
      </c>
      <c r="W47" s="206">
        <f t="shared" si="49"/>
        <v>28900</v>
      </c>
      <c r="X47" s="34">
        <f t="shared" ref="X47:X48" si="60">+(W47^0.5)/V47</f>
        <v>0.16683022571148184</v>
      </c>
      <c r="Y47" s="12" t="str">
        <f t="shared" ref="Y47:Y48" si="61">+IF(B47="","no","yes")</f>
        <v>yes</v>
      </c>
      <c r="Z47" s="12">
        <f t="shared" ref="Z47:Z48" si="62">+IF(B47="","",C47-B47)</f>
        <v>4</v>
      </c>
      <c r="AA47" s="12" t="str">
        <f>IF(ISERROR(VLOOKUP(D47,'Cdn CWTs for ERA in 2017'!C$8:H$2400,6,FALSE)),"",VLOOKUP(D47,'Cdn CWTs for ERA in 2017'!C$8:H$2400,6,FALSE))</f>
        <v>NIC</v>
      </c>
      <c r="AB47" s="215"/>
    </row>
    <row r="48" spans="1:28" s="12" customFormat="1" ht="15" x14ac:dyDescent="0.25">
      <c r="A48" s="31" t="s">
        <v>1632</v>
      </c>
      <c r="B48" s="31">
        <f>+IF(ISERROR(VLOOKUP(D48,'Cdn CWTs for ERA in 2017'!C$6:F$2400,4,FALSE)),"",VLOOKUP(D48,'Cdn CWTs for ERA in 2017'!C$6:F$2400,4,FALSE))</f>
        <v>2012</v>
      </c>
      <c r="C48" s="32">
        <v>2016</v>
      </c>
      <c r="D48" s="243" t="s">
        <v>5077</v>
      </c>
      <c r="E48" s="33" t="s">
        <v>1640</v>
      </c>
      <c r="F48" s="33" t="s">
        <v>1639</v>
      </c>
      <c r="G48" s="33" t="s">
        <v>1638</v>
      </c>
      <c r="H48" s="204">
        <v>75</v>
      </c>
      <c r="I48" s="204">
        <v>71</v>
      </c>
      <c r="J48" s="108">
        <f t="shared" si="51"/>
        <v>0.19973830552829572</v>
      </c>
      <c r="K48" s="46">
        <v>12</v>
      </c>
      <c r="L48" s="204">
        <v>215</v>
      </c>
      <c r="M48" s="17">
        <f t="shared" si="52"/>
        <v>0.34883720930232559</v>
      </c>
      <c r="N48" s="56">
        <f t="shared" si="53"/>
        <v>8.3749162092956655E-4</v>
      </c>
      <c r="O48" s="129">
        <f t="shared" si="54"/>
        <v>60.078611202096297</v>
      </c>
      <c r="P48" s="16">
        <f t="shared" si="43"/>
        <v>60.078611202096297</v>
      </c>
      <c r="Q48" s="130">
        <f t="shared" si="55"/>
        <v>373.62701845300933</v>
      </c>
      <c r="R48" s="24">
        <f t="shared" si="56"/>
        <v>0.32173569936608859</v>
      </c>
      <c r="S48" s="35">
        <f t="shared" si="57"/>
        <v>355.46511627906978</v>
      </c>
      <c r="T48" s="35">
        <f t="shared" si="58"/>
        <v>4362.1809485169988</v>
      </c>
      <c r="U48" s="36">
        <f t="shared" si="59"/>
        <v>0.18580391083088774</v>
      </c>
      <c r="V48" s="206">
        <v>1019</v>
      </c>
      <c r="W48" s="206">
        <f t="shared" si="49"/>
        <v>28900</v>
      </c>
      <c r="X48" s="34">
        <f t="shared" si="60"/>
        <v>0.16683022571148184</v>
      </c>
      <c r="Y48" s="12" t="str">
        <f t="shared" si="61"/>
        <v>yes</v>
      </c>
      <c r="Z48" s="12">
        <f t="shared" si="62"/>
        <v>4</v>
      </c>
      <c r="AA48" s="12" t="str">
        <f>IF(ISERROR(VLOOKUP(D48,'Cdn CWTs for ERA in 2017'!C$8:H$2400,6,FALSE)),"",VLOOKUP(D48,'Cdn CWTs for ERA in 2017'!C$8:H$2400,6,FALSE))</f>
        <v>NIC</v>
      </c>
      <c r="AB48" s="215"/>
    </row>
    <row r="49" spans="1:28" s="12" customFormat="1" ht="15" x14ac:dyDescent="0.25">
      <c r="A49" s="31" t="s">
        <v>1632</v>
      </c>
      <c r="B49" s="31" t="str">
        <f>+IF(ISERROR(VLOOKUP(D49,'Cdn CWTs for ERA in 2017'!C$6:F$2400,4,FALSE)),"",VLOOKUP(D49,'Cdn CWTs for ERA in 2017'!C$6:F$2400,4,FALSE))</f>
        <v/>
      </c>
      <c r="C49" s="32">
        <v>2016</v>
      </c>
      <c r="D49" s="75" t="s">
        <v>1665</v>
      </c>
      <c r="E49" s="33" t="s">
        <v>1640</v>
      </c>
      <c r="F49" s="33" t="s">
        <v>1639</v>
      </c>
      <c r="G49" s="33" t="s">
        <v>1638</v>
      </c>
      <c r="H49" s="204">
        <v>75</v>
      </c>
      <c r="I49" s="204">
        <v>71</v>
      </c>
      <c r="J49" s="108">
        <f t="shared" si="39"/>
        <v>0.19973830552829572</v>
      </c>
      <c r="K49" s="46">
        <v>0</v>
      </c>
      <c r="L49" s="204">
        <v>215</v>
      </c>
      <c r="M49" s="17">
        <f t="shared" si="40"/>
        <v>0.34883720930232559</v>
      </c>
      <c r="N49" s="56">
        <f t="shared" si="41"/>
        <v>8.3749162092956655E-4</v>
      </c>
      <c r="O49" s="129">
        <f>K49*(1/J49)</f>
        <v>0</v>
      </c>
      <c r="P49" s="129"/>
      <c r="Q49" s="130">
        <f t="shared" si="44"/>
        <v>0</v>
      </c>
      <c r="R49" s="24" t="str">
        <f t="shared" si="45"/>
        <v>NA</v>
      </c>
      <c r="S49" s="35">
        <f t="shared" si="46"/>
        <v>355.46511627906978</v>
      </c>
      <c r="T49" s="35">
        <f t="shared" si="47"/>
        <v>4362.1809485169988</v>
      </c>
      <c r="U49" s="36">
        <f t="shared" si="48"/>
        <v>0.18580391083088774</v>
      </c>
      <c r="V49" s="206">
        <v>1019</v>
      </c>
      <c r="W49" s="206">
        <f t="shared" si="49"/>
        <v>28900</v>
      </c>
      <c r="X49" s="34">
        <f t="shared" si="50"/>
        <v>0.16683022571148184</v>
      </c>
      <c r="Y49" s="12" t="str">
        <f t="shared" si="37"/>
        <v>no</v>
      </c>
      <c r="Z49" s="12" t="str">
        <f t="shared" si="38"/>
        <v/>
      </c>
      <c r="AA49" s="12" t="str">
        <f>IF(ISERROR(VLOOKUP(D49,'Cdn CWTs for ERA in 2017'!C$8:H$2400,6,FALSE)),"",VLOOKUP(D49,'Cdn CWTs for ERA in 2017'!C$8:H$2400,6,FALSE))</f>
        <v/>
      </c>
      <c r="AB49" s="215"/>
    </row>
    <row r="50" spans="1:28" s="12" customFormat="1" ht="15" x14ac:dyDescent="0.25">
      <c r="A50" s="31" t="s">
        <v>1632</v>
      </c>
      <c r="B50" s="31" t="str">
        <f>+IF(ISERROR(VLOOKUP(D50,'Cdn CWTs for ERA in 2017'!C$6:F$2400,4,FALSE)),"",VLOOKUP(D50,'Cdn CWTs for ERA in 2017'!C$6:F$2400,4,FALSE))</f>
        <v/>
      </c>
      <c r="C50" s="32">
        <v>2016</v>
      </c>
      <c r="D50" s="75" t="s">
        <v>1646</v>
      </c>
      <c r="E50" s="33" t="s">
        <v>1640</v>
      </c>
      <c r="F50" s="33" t="s">
        <v>1639</v>
      </c>
      <c r="G50" s="33" t="s">
        <v>1638</v>
      </c>
      <c r="H50" s="204">
        <v>75</v>
      </c>
      <c r="I50" s="204">
        <v>71</v>
      </c>
      <c r="J50" s="108">
        <f t="shared" si="39"/>
        <v>0.19973830552829572</v>
      </c>
      <c r="K50" s="242">
        <v>0</v>
      </c>
      <c r="L50" s="204">
        <v>215</v>
      </c>
      <c r="M50" s="17">
        <f>+H50/L50</f>
        <v>0.34883720930232559</v>
      </c>
      <c r="N50" s="56">
        <f>((M50*(1-M50))/(L50-1)) * (1-(L50/V50))</f>
        <v>8.3749162092956655E-4</v>
      </c>
      <c r="O50" s="129">
        <f>K50*(1/J50)</f>
        <v>0</v>
      </c>
      <c r="P50" s="129"/>
      <c r="Q50" s="130">
        <f xml:space="preserve">  ((O50*(1-J50)*(1+(U50^2))) / J50) + ((O50^2)*(U50^2))</f>
        <v>0</v>
      </c>
      <c r="R50" s="24" t="str">
        <f>+IF(ISERROR((Q50^0.5)/O50),"NA",(Q50^0.5)/O50)</f>
        <v>NA</v>
      </c>
      <c r="S50" s="35">
        <f>+M50*V50</f>
        <v>355.46511627906978</v>
      </c>
      <c r="T50" s="35">
        <f>(N50*(V50^2))+(W50*(M50^2))-(N50*W50)</f>
        <v>4362.1809485169988</v>
      </c>
      <c r="U50" s="36">
        <f>+(T50^0.5)/S50</f>
        <v>0.18580391083088774</v>
      </c>
      <c r="V50" s="206">
        <v>1019</v>
      </c>
      <c r="W50" s="206">
        <f t="shared" si="49"/>
        <v>28900</v>
      </c>
      <c r="X50" s="34">
        <f>+(W50^0.5)/V50</f>
        <v>0.16683022571148184</v>
      </c>
      <c r="Y50" s="12" t="str">
        <f t="shared" si="37"/>
        <v>no</v>
      </c>
      <c r="Z50" s="12" t="str">
        <f t="shared" si="38"/>
        <v/>
      </c>
      <c r="AA50" s="12" t="str">
        <f>IF(ISERROR(VLOOKUP(D50,'Cdn CWTs for ERA in 2017'!C$8:H$2400,6,FALSE)),"",VLOOKUP(D50,'Cdn CWTs for ERA in 2017'!C$8:H$2400,6,FALSE))</f>
        <v/>
      </c>
      <c r="AB50" s="215"/>
    </row>
    <row r="51" spans="1:28" s="12" customFormat="1" ht="15" x14ac:dyDescent="0.25">
      <c r="A51" s="31" t="s">
        <v>1632</v>
      </c>
      <c r="B51" s="31" t="str">
        <f>+IF(ISERROR(VLOOKUP(D51,'Cdn CWTs for ERA in 2017'!C$6:F$2400,4,FALSE)),"",VLOOKUP(D51,'Cdn CWTs for ERA in 2017'!C$6:F$2400,4,FALSE))</f>
        <v/>
      </c>
      <c r="C51" s="32">
        <v>2016</v>
      </c>
      <c r="D51" s="75" t="s">
        <v>1664</v>
      </c>
      <c r="E51" s="33" t="s">
        <v>1640</v>
      </c>
      <c r="F51" s="33" t="s">
        <v>1639</v>
      </c>
      <c r="G51" s="33" t="s">
        <v>1638</v>
      </c>
      <c r="H51" s="204">
        <v>75</v>
      </c>
      <c r="I51" s="204">
        <v>71</v>
      </c>
      <c r="J51" s="108">
        <f t="shared" si="39"/>
        <v>0.19973830552829572</v>
      </c>
      <c r="K51" s="46">
        <v>5</v>
      </c>
      <c r="L51" s="204">
        <v>215</v>
      </c>
      <c r="M51" s="208">
        <f>+H51/L51</f>
        <v>0.34883720930232559</v>
      </c>
      <c r="N51" s="56">
        <f>((M51*(1-M51))/(L51-1)) * (1-(L51/V51))</f>
        <v>8.3749162092956655E-4</v>
      </c>
      <c r="O51" s="129">
        <f>K51*(1/J51)</f>
        <v>25.032754667540122</v>
      </c>
      <c r="P51" s="16">
        <f>+((O51/(SUM(O$35:O$48)))*(O$49))+((O51/(SUM(O$35:O$48,O$51)))*(O$50))+O51</f>
        <v>25.032754667540122</v>
      </c>
      <c r="Q51" s="130">
        <f xml:space="preserve">  ((O51*(1-J51)*(1+(U51^2))) / J51) + ((O51^2)*(U51^2))</f>
        <v>125.39101041015275</v>
      </c>
      <c r="R51" s="24">
        <f>+IF(ISERROR((Q51^0.5)/O51),"NA",(Q51^0.5)/O51)</f>
        <v>0.44732642890816682</v>
      </c>
      <c r="S51" s="35">
        <f>+M51*V51</f>
        <v>355.46511627906978</v>
      </c>
      <c r="T51" s="35">
        <f>(N51*(V51^2))+(W51*(M51^2))-(N51*W51)</f>
        <v>4362.1809485169988</v>
      </c>
      <c r="U51" s="36">
        <f>+(T51^0.5)/S51</f>
        <v>0.18580391083088774</v>
      </c>
      <c r="V51" s="206">
        <v>1019</v>
      </c>
      <c r="W51" s="206">
        <f t="shared" si="49"/>
        <v>28900</v>
      </c>
      <c r="X51" s="34">
        <f>+(W51^0.5)/V51</f>
        <v>0.16683022571148184</v>
      </c>
      <c r="Y51" s="12" t="str">
        <f t="shared" si="37"/>
        <v>no</v>
      </c>
      <c r="Z51" s="12" t="str">
        <f t="shared" si="38"/>
        <v/>
      </c>
      <c r="AA51" s="12" t="str">
        <f>IF(ISERROR(VLOOKUP(D51,'Cdn CWTs for ERA in 2017'!C$8:H$2400,6,FALSE)),"",VLOOKUP(D51,'Cdn CWTs for ERA in 2017'!C$8:H$2400,6,FALSE))</f>
        <v/>
      </c>
      <c r="AB51" s="215"/>
    </row>
    <row r="52" spans="1:28" s="12" customFormat="1" ht="15" x14ac:dyDescent="0.25">
      <c r="A52" s="31"/>
      <c r="B52" s="31" t="str">
        <f>+IF(ISERROR(VLOOKUP(D52,'Cdn CWTs for ERA in 2017'!C$6:F$2400,4,FALSE)),"",VLOOKUP(D52,'Cdn CWTs for ERA in 2017'!C$6:F$2400,4,FALSE))</f>
        <v/>
      </c>
      <c r="C52" s="32"/>
      <c r="D52" s="75"/>
      <c r="E52" s="33"/>
      <c r="F52" s="33"/>
      <c r="G52" s="33"/>
      <c r="H52" s="204"/>
      <c r="I52" s="204"/>
      <c r="J52" s="239"/>
      <c r="K52" s="46"/>
      <c r="L52" s="205"/>
      <c r="M52" s="208"/>
      <c r="N52" s="56"/>
      <c r="O52" s="129"/>
      <c r="P52" s="129"/>
      <c r="Q52" s="130"/>
      <c r="R52" s="24"/>
      <c r="S52" s="35"/>
      <c r="T52" s="35"/>
      <c r="U52" s="36"/>
      <c r="V52" s="207"/>
      <c r="W52" s="207"/>
      <c r="X52" s="34"/>
      <c r="AA52" s="12" t="str">
        <f>IF(ISERROR(VLOOKUP(D52,'Cdn CWTs for ERA in 2017'!C$8:H$2400,6,FALSE)),"",VLOOKUP(D52,'Cdn CWTs for ERA in 2017'!C$8:H$2400,6,FALSE))</f>
        <v/>
      </c>
      <c r="AB52" s="215"/>
    </row>
    <row r="53" spans="1:28" s="12" customFormat="1" ht="15" x14ac:dyDescent="0.25">
      <c r="A53" s="31" t="s">
        <v>1632</v>
      </c>
      <c r="B53" s="31">
        <f>+IF(ISERROR(VLOOKUP(D53,'Cdn CWTs for ERA in 2017'!C$6:F$2400,4,FALSE)),"",VLOOKUP(D53,'Cdn CWTs for ERA in 2017'!C$6:F$2400,4,FALSE))</f>
        <v>2011</v>
      </c>
      <c r="C53" s="32">
        <v>2016</v>
      </c>
      <c r="D53" s="243" t="s">
        <v>4817</v>
      </c>
      <c r="E53" s="33" t="s">
        <v>1640</v>
      </c>
      <c r="F53" s="33" t="s">
        <v>1643</v>
      </c>
      <c r="G53" s="33" t="s">
        <v>1638</v>
      </c>
      <c r="H53" s="204">
        <v>114</v>
      </c>
      <c r="I53" s="204">
        <v>104</v>
      </c>
      <c r="J53" s="108">
        <f t="shared" ref="J53:J69" si="63">I53/S53</f>
        <v>0.23887453344817686</v>
      </c>
      <c r="K53" s="46">
        <v>2</v>
      </c>
      <c r="L53" s="204">
        <v>304</v>
      </c>
      <c r="M53" s="208">
        <f>+H53/L53</f>
        <v>0.375</v>
      </c>
      <c r="N53" s="56">
        <f t="shared" ref="N53:N66" si="64">((M53*(1-M53))/(L53-1)) * (1-(L53/V53))</f>
        <v>5.7097521767680642E-4</v>
      </c>
      <c r="O53" s="129">
        <f t="shared" ref="O53:O66" si="65">K53*(1/J53)</f>
        <v>8.3725961538461533</v>
      </c>
      <c r="P53" s="16">
        <f>+((O53/(SUM(O$53:O$66)))*(O$67))+((O53/(SUM(O$53:O$66,O$69)))*(O$68))+O53</f>
        <v>8.4538834951456305</v>
      </c>
      <c r="Q53" s="130">
        <f t="shared" ref="Q53:Q66" si="66" xml:space="preserve">  ((O53*(1-J53)*(1+(U53^2))) / J53) + ((O53^2)*(U53^2))</f>
        <v>28.594762380304868</v>
      </c>
      <c r="R53" s="24">
        <f t="shared" ref="R53:R66" si="67">+IF(ISERROR((Q53^0.5)/O53),"NA",(Q53^0.5)/O53)</f>
        <v>0.63867968459141933</v>
      </c>
      <c r="S53" s="35">
        <f t="shared" ref="S53:S66" si="68">+M53*V53</f>
        <v>435.375</v>
      </c>
      <c r="T53" s="35">
        <f t="shared" ref="T53:T66" si="69">(N53*(V53^2))+(W53*(M53^2))-(N53*W53)</f>
        <v>3755.0210786461398</v>
      </c>
      <c r="U53" s="36">
        <f t="shared" ref="U53:U66" si="70">+(T53^0.5)/S53</f>
        <v>0.14074815226178533</v>
      </c>
      <c r="V53" s="206">
        <v>1161</v>
      </c>
      <c r="W53" s="206">
        <v>21316</v>
      </c>
      <c r="X53" s="34">
        <f t="shared" ref="X53:X66" si="71">+(W53^0.5)/V53</f>
        <v>0.12575366063738158</v>
      </c>
      <c r="Y53" s="12" t="str">
        <f t="shared" ref="Y53:Y66" si="72">+IF(B53="","no","yes")</f>
        <v>yes</v>
      </c>
      <c r="Z53" s="12">
        <f t="shared" ref="Z53:Z69" si="73">+IF(B53="","",C53-B53)</f>
        <v>5</v>
      </c>
      <c r="AA53" s="12" t="str">
        <f>IF(ISERROR(VLOOKUP(D53,'Cdn CWTs for ERA in 2017'!C$8:H$2400,6,FALSE)),"",VLOOKUP(D53,'Cdn CWTs for ERA in 2017'!C$8:H$2400,6,FALSE))</f>
        <v>NIC</v>
      </c>
      <c r="AB53" s="215"/>
    </row>
    <row r="54" spans="1:28" s="12" customFormat="1" ht="15" x14ac:dyDescent="0.25">
      <c r="A54" s="31" t="s">
        <v>1632</v>
      </c>
      <c r="B54" s="31">
        <f>+IF(ISERROR(VLOOKUP(D54,'Cdn CWTs for ERA in 2017'!C$6:F$2400,4,FALSE)),"",VLOOKUP(D54,'Cdn CWTs for ERA in 2017'!C$6:F$2400,4,FALSE))</f>
        <v>2011</v>
      </c>
      <c r="C54" s="32">
        <v>2016</v>
      </c>
      <c r="D54" s="243" t="s">
        <v>4821</v>
      </c>
      <c r="E54" s="33" t="s">
        <v>1640</v>
      </c>
      <c r="F54" s="33" t="s">
        <v>1643</v>
      </c>
      <c r="G54" s="33" t="s">
        <v>1638</v>
      </c>
      <c r="H54" s="204">
        <v>114</v>
      </c>
      <c r="I54" s="204">
        <v>104</v>
      </c>
      <c r="J54" s="108">
        <f t="shared" si="63"/>
        <v>0.23887453344817686</v>
      </c>
      <c r="K54" s="46">
        <v>3</v>
      </c>
      <c r="L54" s="204">
        <v>304</v>
      </c>
      <c r="M54" s="17">
        <f t="shared" ref="M54:M66" si="74">+H54/L54</f>
        <v>0.375</v>
      </c>
      <c r="N54" s="56">
        <f t="shared" si="64"/>
        <v>5.7097521767680642E-4</v>
      </c>
      <c r="O54" s="129">
        <f t="shared" si="65"/>
        <v>12.55889423076923</v>
      </c>
      <c r="P54" s="16">
        <f t="shared" ref="P54:P66" si="75">+((O54/(SUM(O$53:O$66)))*(O$67))+((O54/(SUM(O$53:O$66,O$69)))*(O$68))+O54</f>
        <v>12.680825242718445</v>
      </c>
      <c r="Q54" s="130">
        <f t="shared" si="66"/>
        <v>43.933661990939775</v>
      </c>
      <c r="R54" s="24">
        <f t="shared" si="67"/>
        <v>0.52777315877963338</v>
      </c>
      <c r="S54" s="35">
        <f t="shared" si="68"/>
        <v>435.375</v>
      </c>
      <c r="T54" s="35">
        <f t="shared" si="69"/>
        <v>3755.0210786461398</v>
      </c>
      <c r="U54" s="36">
        <f t="shared" si="70"/>
        <v>0.14074815226178533</v>
      </c>
      <c r="V54" s="206">
        <v>1161</v>
      </c>
      <c r="W54" s="206">
        <v>21316</v>
      </c>
      <c r="X54" s="34">
        <f t="shared" si="71"/>
        <v>0.12575366063738158</v>
      </c>
      <c r="Y54" s="12" t="str">
        <f t="shared" si="72"/>
        <v>yes</v>
      </c>
      <c r="Z54" s="12">
        <f t="shared" si="73"/>
        <v>5</v>
      </c>
      <c r="AA54" s="12" t="str">
        <f>IF(ISERROR(VLOOKUP(D54,'Cdn CWTs for ERA in 2017'!C$8:H$2400,6,FALSE)),"",VLOOKUP(D54,'Cdn CWTs for ERA in 2017'!C$8:H$2400,6,FALSE))</f>
        <v>NIC</v>
      </c>
      <c r="AB54" s="215"/>
    </row>
    <row r="55" spans="1:28" s="12" customFormat="1" ht="15" x14ac:dyDescent="0.25">
      <c r="A55" s="31" t="s">
        <v>1632</v>
      </c>
      <c r="B55" s="31">
        <f>+IF(ISERROR(VLOOKUP(D55,'Cdn CWTs for ERA in 2017'!C$6:F$2400,4,FALSE)),"",VLOOKUP(D55,'Cdn CWTs for ERA in 2017'!C$6:F$2400,4,FALSE))</f>
        <v>2011</v>
      </c>
      <c r="C55" s="32">
        <v>2016</v>
      </c>
      <c r="D55" s="243" t="s">
        <v>4815</v>
      </c>
      <c r="E55" s="33" t="s">
        <v>1640</v>
      </c>
      <c r="F55" s="33" t="s">
        <v>1643</v>
      </c>
      <c r="G55" s="33" t="s">
        <v>1638</v>
      </c>
      <c r="H55" s="204">
        <v>114</v>
      </c>
      <c r="I55" s="204">
        <v>104</v>
      </c>
      <c r="J55" s="108">
        <f t="shared" si="63"/>
        <v>0.23887453344817686</v>
      </c>
      <c r="K55" s="46">
        <v>0</v>
      </c>
      <c r="L55" s="204">
        <v>304</v>
      </c>
      <c r="M55" s="17">
        <f t="shared" si="74"/>
        <v>0.375</v>
      </c>
      <c r="N55" s="56">
        <f t="shared" si="64"/>
        <v>5.7097521767680642E-4</v>
      </c>
      <c r="O55" s="129">
        <f t="shared" si="65"/>
        <v>0</v>
      </c>
      <c r="P55" s="16">
        <f t="shared" si="75"/>
        <v>0</v>
      </c>
      <c r="Q55" s="130">
        <f t="shared" si="66"/>
        <v>0</v>
      </c>
      <c r="R55" s="24" t="str">
        <f t="shared" si="67"/>
        <v>NA</v>
      </c>
      <c r="S55" s="35">
        <f t="shared" si="68"/>
        <v>435.375</v>
      </c>
      <c r="T55" s="35">
        <f t="shared" si="69"/>
        <v>3755.0210786461398</v>
      </c>
      <c r="U55" s="36">
        <f t="shared" si="70"/>
        <v>0.14074815226178533</v>
      </c>
      <c r="V55" s="206">
        <v>1161</v>
      </c>
      <c r="W55" s="206">
        <v>21316</v>
      </c>
      <c r="X55" s="34">
        <f t="shared" si="71"/>
        <v>0.12575366063738158</v>
      </c>
      <c r="Y55" s="12" t="str">
        <f t="shared" si="72"/>
        <v>yes</v>
      </c>
      <c r="Z55" s="12">
        <f t="shared" si="73"/>
        <v>5</v>
      </c>
      <c r="AA55" s="12" t="str">
        <f>IF(ISERROR(VLOOKUP(D55,'Cdn CWTs for ERA in 2017'!C$8:H$2400,6,FALSE)),"",VLOOKUP(D55,'Cdn CWTs for ERA in 2017'!C$8:H$2400,6,FALSE))</f>
        <v>NIC</v>
      </c>
      <c r="AB55" s="215"/>
    </row>
    <row r="56" spans="1:28" s="12" customFormat="1" ht="15" x14ac:dyDescent="0.25">
      <c r="A56" s="31" t="s">
        <v>1632</v>
      </c>
      <c r="B56" s="31">
        <f>+IF(ISERROR(VLOOKUP(D56,'Cdn CWTs for ERA in 2017'!C$6:F$2400,4,FALSE)),"",VLOOKUP(D56,'Cdn CWTs for ERA in 2017'!C$6:F$2400,4,FALSE))</f>
        <v>2011</v>
      </c>
      <c r="C56" s="32">
        <v>2016</v>
      </c>
      <c r="D56" s="243" t="s">
        <v>4816</v>
      </c>
      <c r="E56" s="33" t="s">
        <v>1640</v>
      </c>
      <c r="F56" s="33" t="s">
        <v>1643</v>
      </c>
      <c r="G56" s="33" t="s">
        <v>1638</v>
      </c>
      <c r="H56" s="204">
        <v>114</v>
      </c>
      <c r="I56" s="204">
        <v>104</v>
      </c>
      <c r="J56" s="108">
        <f t="shared" si="63"/>
        <v>0.23887453344817686</v>
      </c>
      <c r="K56" s="46">
        <v>2</v>
      </c>
      <c r="L56" s="204">
        <v>304</v>
      </c>
      <c r="M56" s="17">
        <f t="shared" si="74"/>
        <v>0.375</v>
      </c>
      <c r="N56" s="56">
        <f t="shared" si="64"/>
        <v>5.7097521767680642E-4</v>
      </c>
      <c r="O56" s="129">
        <f t="shared" si="65"/>
        <v>8.3725961538461533</v>
      </c>
      <c r="P56" s="16">
        <f t="shared" si="75"/>
        <v>8.4538834951456305</v>
      </c>
      <c r="Q56" s="130">
        <f t="shared" si="66"/>
        <v>28.594762380304868</v>
      </c>
      <c r="R56" s="24">
        <f t="shared" si="67"/>
        <v>0.63867968459141933</v>
      </c>
      <c r="S56" s="35">
        <f t="shared" si="68"/>
        <v>435.375</v>
      </c>
      <c r="T56" s="35">
        <f t="shared" si="69"/>
        <v>3755.0210786461398</v>
      </c>
      <c r="U56" s="36">
        <f t="shared" si="70"/>
        <v>0.14074815226178533</v>
      </c>
      <c r="V56" s="206">
        <v>1161</v>
      </c>
      <c r="W56" s="206">
        <v>21316</v>
      </c>
      <c r="X56" s="34">
        <f t="shared" si="71"/>
        <v>0.12575366063738158</v>
      </c>
      <c r="Y56" s="12" t="str">
        <f t="shared" si="72"/>
        <v>yes</v>
      </c>
      <c r="Z56" s="12">
        <f t="shared" si="73"/>
        <v>5</v>
      </c>
      <c r="AA56" s="12" t="str">
        <f>IF(ISERROR(VLOOKUP(D56,'Cdn CWTs for ERA in 2017'!C$8:H$2400,6,FALSE)),"",VLOOKUP(D56,'Cdn CWTs for ERA in 2017'!C$8:H$2400,6,FALSE))</f>
        <v>NIC</v>
      </c>
      <c r="AB56" s="215"/>
    </row>
    <row r="57" spans="1:28" s="12" customFormat="1" ht="15" x14ac:dyDescent="0.25">
      <c r="A57" s="31" t="s">
        <v>1632</v>
      </c>
      <c r="B57" s="31">
        <f>+IF(ISERROR(VLOOKUP(D57,'Cdn CWTs for ERA in 2017'!C$6:F$2400,4,FALSE)),"",VLOOKUP(D57,'Cdn CWTs for ERA in 2017'!C$6:F$2400,4,FALSE))</f>
        <v>2012</v>
      </c>
      <c r="C57" s="32">
        <v>2016</v>
      </c>
      <c r="D57" s="243" t="s">
        <v>5142</v>
      </c>
      <c r="E57" s="33" t="s">
        <v>1640</v>
      </c>
      <c r="F57" s="33" t="s">
        <v>1643</v>
      </c>
      <c r="G57" s="33" t="s">
        <v>1638</v>
      </c>
      <c r="H57" s="204">
        <v>114</v>
      </c>
      <c r="I57" s="204">
        <v>104</v>
      </c>
      <c r="J57" s="108">
        <f t="shared" si="63"/>
        <v>0.23887453344817686</v>
      </c>
      <c r="K57" s="46">
        <v>2</v>
      </c>
      <c r="L57" s="204">
        <v>304</v>
      </c>
      <c r="M57" s="17">
        <f t="shared" si="74"/>
        <v>0.375</v>
      </c>
      <c r="N57" s="56">
        <f t="shared" si="64"/>
        <v>5.7097521767680642E-4</v>
      </c>
      <c r="O57" s="129">
        <f t="shared" si="65"/>
        <v>8.3725961538461533</v>
      </c>
      <c r="P57" s="16">
        <f t="shared" si="75"/>
        <v>8.4538834951456305</v>
      </c>
      <c r="Q57" s="130">
        <f t="shared" si="66"/>
        <v>28.594762380304868</v>
      </c>
      <c r="R57" s="24">
        <f t="shared" si="67"/>
        <v>0.63867968459141933</v>
      </c>
      <c r="S57" s="35">
        <f t="shared" si="68"/>
        <v>435.375</v>
      </c>
      <c r="T57" s="35">
        <f t="shared" si="69"/>
        <v>3755.0210786461398</v>
      </c>
      <c r="U57" s="36">
        <f t="shared" si="70"/>
        <v>0.14074815226178533</v>
      </c>
      <c r="V57" s="206">
        <v>1161</v>
      </c>
      <c r="W57" s="206">
        <v>21316</v>
      </c>
      <c r="X57" s="34">
        <f t="shared" si="71"/>
        <v>0.12575366063738158</v>
      </c>
      <c r="Y57" s="12" t="str">
        <f t="shared" si="72"/>
        <v>yes</v>
      </c>
      <c r="Z57" s="12">
        <f t="shared" si="73"/>
        <v>4</v>
      </c>
      <c r="AA57" s="12" t="str">
        <f>IF(ISERROR(VLOOKUP(D57,'Cdn CWTs for ERA in 2017'!C$8:H$2400,6,FALSE)),"",VLOOKUP(D57,'Cdn CWTs for ERA in 2017'!C$8:H$2400,6,FALSE))</f>
        <v>NIC</v>
      </c>
      <c r="AB57" s="215"/>
    </row>
    <row r="58" spans="1:28" s="12" customFormat="1" ht="15" x14ac:dyDescent="0.25">
      <c r="A58" s="31" t="s">
        <v>1632</v>
      </c>
      <c r="B58" s="31">
        <f>+IF(ISERROR(VLOOKUP(D58,'Cdn CWTs for ERA in 2017'!C$6:F$2400,4,FALSE)),"",VLOOKUP(D58,'Cdn CWTs for ERA in 2017'!C$6:F$2400,4,FALSE))</f>
        <v>2011</v>
      </c>
      <c r="C58" s="32">
        <v>2016</v>
      </c>
      <c r="D58" s="243" t="s">
        <v>4820</v>
      </c>
      <c r="E58" s="33" t="s">
        <v>1640</v>
      </c>
      <c r="F58" s="33" t="s">
        <v>1643</v>
      </c>
      <c r="G58" s="33" t="s">
        <v>1638</v>
      </c>
      <c r="H58" s="204">
        <v>114</v>
      </c>
      <c r="I58" s="204">
        <v>104</v>
      </c>
      <c r="J58" s="108">
        <f t="shared" si="63"/>
        <v>0.23887453344817686</v>
      </c>
      <c r="K58" s="46">
        <v>4</v>
      </c>
      <c r="L58" s="204">
        <v>304</v>
      </c>
      <c r="M58" s="17">
        <f t="shared" si="74"/>
        <v>0.375</v>
      </c>
      <c r="N58" s="56">
        <f t="shared" si="64"/>
        <v>5.7097521767680642E-4</v>
      </c>
      <c r="O58" s="129">
        <f t="shared" si="65"/>
        <v>16.745192307692307</v>
      </c>
      <c r="P58" s="16">
        <f t="shared" si="75"/>
        <v>16.907766990291261</v>
      </c>
      <c r="Q58" s="130">
        <f t="shared" si="66"/>
        <v>59.966907215229661</v>
      </c>
      <c r="R58" s="24">
        <f t="shared" si="67"/>
        <v>0.46245096057576829</v>
      </c>
      <c r="S58" s="35">
        <f t="shared" si="68"/>
        <v>435.375</v>
      </c>
      <c r="T58" s="35">
        <f t="shared" si="69"/>
        <v>3755.0210786461398</v>
      </c>
      <c r="U58" s="36">
        <f t="shared" si="70"/>
        <v>0.14074815226178533</v>
      </c>
      <c r="V58" s="206">
        <v>1161</v>
      </c>
      <c r="W58" s="206">
        <v>21316</v>
      </c>
      <c r="X58" s="34">
        <f t="shared" si="71"/>
        <v>0.12575366063738158</v>
      </c>
      <c r="Y58" s="12" t="str">
        <f t="shared" si="72"/>
        <v>yes</v>
      </c>
      <c r="Z58" s="12">
        <f t="shared" si="73"/>
        <v>5</v>
      </c>
      <c r="AA58" s="12" t="str">
        <f>IF(ISERROR(VLOOKUP(D58,'Cdn CWTs for ERA in 2017'!C$8:H$2400,6,FALSE)),"",VLOOKUP(D58,'Cdn CWTs for ERA in 2017'!C$8:H$2400,6,FALSE))</f>
        <v>NIC</v>
      </c>
      <c r="AB58" s="215"/>
    </row>
    <row r="59" spans="1:28" s="12" customFormat="1" ht="15" x14ac:dyDescent="0.25">
      <c r="A59" s="31" t="s">
        <v>1632</v>
      </c>
      <c r="B59" s="31">
        <f>+IF(ISERROR(VLOOKUP(D59,'Cdn CWTs for ERA in 2017'!C$6:F$2400,4,FALSE)),"",VLOOKUP(D59,'Cdn CWTs for ERA in 2017'!C$6:F$2400,4,FALSE))</f>
        <v>2011</v>
      </c>
      <c r="C59" s="32">
        <v>2016</v>
      </c>
      <c r="D59" s="243" t="s">
        <v>4819</v>
      </c>
      <c r="E59" s="33" t="s">
        <v>1640</v>
      </c>
      <c r="F59" s="33" t="s">
        <v>1643</v>
      </c>
      <c r="G59" s="33" t="s">
        <v>1638</v>
      </c>
      <c r="H59" s="204">
        <v>114</v>
      </c>
      <c r="I59" s="204">
        <v>104</v>
      </c>
      <c r="J59" s="108">
        <f t="shared" si="63"/>
        <v>0.23887453344817686</v>
      </c>
      <c r="K59" s="46">
        <v>1</v>
      </c>
      <c r="L59" s="204">
        <v>304</v>
      </c>
      <c r="M59" s="17">
        <f t="shared" si="74"/>
        <v>0.375</v>
      </c>
      <c r="N59" s="56">
        <f t="shared" si="64"/>
        <v>5.7097521767680642E-4</v>
      </c>
      <c r="O59" s="129">
        <f t="shared" si="65"/>
        <v>4.1862980769230766</v>
      </c>
      <c r="P59" s="16">
        <f t="shared" si="75"/>
        <v>4.2269417475728153</v>
      </c>
      <c r="Q59" s="130">
        <f t="shared" si="66"/>
        <v>13.950208383324943</v>
      </c>
      <c r="R59" s="24">
        <f t="shared" si="67"/>
        <v>0.89219585106325339</v>
      </c>
      <c r="S59" s="35">
        <f t="shared" si="68"/>
        <v>435.375</v>
      </c>
      <c r="T59" s="35">
        <f t="shared" si="69"/>
        <v>3755.0210786461398</v>
      </c>
      <c r="U59" s="36">
        <f t="shared" si="70"/>
        <v>0.14074815226178533</v>
      </c>
      <c r="V59" s="206">
        <v>1161</v>
      </c>
      <c r="W59" s="206">
        <v>21316</v>
      </c>
      <c r="X59" s="34">
        <f t="shared" si="71"/>
        <v>0.12575366063738158</v>
      </c>
      <c r="Y59" s="12" t="str">
        <f t="shared" si="72"/>
        <v>yes</v>
      </c>
      <c r="Z59" s="12">
        <f t="shared" si="73"/>
        <v>5</v>
      </c>
      <c r="AA59" s="12" t="str">
        <f>IF(ISERROR(VLOOKUP(D59,'Cdn CWTs for ERA in 2017'!C$8:H$2400,6,FALSE)),"",VLOOKUP(D59,'Cdn CWTs for ERA in 2017'!C$8:H$2400,6,FALSE))</f>
        <v>NIC</v>
      </c>
      <c r="AB59" s="215"/>
    </row>
    <row r="60" spans="1:28" s="12" customFormat="1" ht="15" x14ac:dyDescent="0.25">
      <c r="A60" s="31" t="s">
        <v>1632</v>
      </c>
      <c r="B60" s="31">
        <f>+IF(ISERROR(VLOOKUP(D60,'Cdn CWTs for ERA in 2017'!C$6:F$2400,4,FALSE)),"",VLOOKUP(D60,'Cdn CWTs for ERA in 2017'!C$6:F$2400,4,FALSE))</f>
        <v>2012</v>
      </c>
      <c r="C60" s="32">
        <v>2016</v>
      </c>
      <c r="D60" s="243" t="s">
        <v>5073</v>
      </c>
      <c r="E60" s="33" t="s">
        <v>1640</v>
      </c>
      <c r="F60" s="33" t="s">
        <v>1643</v>
      </c>
      <c r="G60" s="33" t="s">
        <v>1638</v>
      </c>
      <c r="H60" s="204">
        <v>114</v>
      </c>
      <c r="I60" s="204">
        <v>104</v>
      </c>
      <c r="J60" s="108">
        <f t="shared" si="63"/>
        <v>0.23887453344817686</v>
      </c>
      <c r="K60" s="46">
        <v>31</v>
      </c>
      <c r="L60" s="204">
        <v>304</v>
      </c>
      <c r="M60" s="17">
        <f t="shared" si="74"/>
        <v>0.375</v>
      </c>
      <c r="N60" s="56">
        <f t="shared" si="64"/>
        <v>5.7097521767680642E-4</v>
      </c>
      <c r="O60" s="129">
        <f t="shared" si="65"/>
        <v>129.77524038461539</v>
      </c>
      <c r="P60" s="16">
        <f t="shared" si="75"/>
        <v>131.03519417475729</v>
      </c>
      <c r="Q60" s="130">
        <f t="shared" si="66"/>
        <v>755.32717023263979</v>
      </c>
      <c r="R60" s="24">
        <f t="shared" si="67"/>
        <v>0.2117754979588804</v>
      </c>
      <c r="S60" s="35">
        <f t="shared" si="68"/>
        <v>435.375</v>
      </c>
      <c r="T60" s="35">
        <f t="shared" si="69"/>
        <v>3755.0210786461398</v>
      </c>
      <c r="U60" s="36">
        <f t="shared" si="70"/>
        <v>0.14074815226178533</v>
      </c>
      <c r="V60" s="206">
        <v>1161</v>
      </c>
      <c r="W60" s="206">
        <v>21316</v>
      </c>
      <c r="X60" s="34">
        <f t="shared" si="71"/>
        <v>0.12575366063738158</v>
      </c>
      <c r="Y60" s="12" t="str">
        <f t="shared" si="72"/>
        <v>yes</v>
      </c>
      <c r="Z60" s="12">
        <f t="shared" si="73"/>
        <v>4</v>
      </c>
      <c r="AA60" s="12" t="str">
        <f>IF(ISERROR(VLOOKUP(D60,'Cdn CWTs for ERA in 2017'!C$8:H$2400,6,FALSE)),"",VLOOKUP(D60,'Cdn CWTs for ERA in 2017'!C$8:H$2400,6,FALSE))</f>
        <v>NIC</v>
      </c>
      <c r="AB60" s="215"/>
    </row>
    <row r="61" spans="1:28" s="12" customFormat="1" ht="15" x14ac:dyDescent="0.25">
      <c r="A61" s="31" t="s">
        <v>1632</v>
      </c>
      <c r="B61" s="31">
        <f>+IF(ISERROR(VLOOKUP(D61,'Cdn CWTs for ERA in 2017'!C$6:F$2400,4,FALSE)),"",VLOOKUP(D61,'Cdn CWTs for ERA in 2017'!C$6:F$2400,4,FALSE))</f>
        <v>2012</v>
      </c>
      <c r="C61" s="32">
        <v>2016</v>
      </c>
      <c r="D61" s="243" t="s">
        <v>5074</v>
      </c>
      <c r="E61" s="33" t="s">
        <v>1640</v>
      </c>
      <c r="F61" s="33" t="s">
        <v>1643</v>
      </c>
      <c r="G61" s="33" t="s">
        <v>1638</v>
      </c>
      <c r="H61" s="204">
        <v>114</v>
      </c>
      <c r="I61" s="204">
        <v>104</v>
      </c>
      <c r="J61" s="108">
        <f t="shared" si="63"/>
        <v>0.23887453344817686</v>
      </c>
      <c r="K61" s="46">
        <v>22</v>
      </c>
      <c r="L61" s="204">
        <v>304</v>
      </c>
      <c r="M61" s="17">
        <f t="shared" si="74"/>
        <v>0.375</v>
      </c>
      <c r="N61" s="56">
        <f t="shared" si="64"/>
        <v>5.7097521767680642E-4</v>
      </c>
      <c r="O61" s="129">
        <f t="shared" si="65"/>
        <v>92.098557692307679</v>
      </c>
      <c r="P61" s="16">
        <f t="shared" si="75"/>
        <v>92.992718446601927</v>
      </c>
      <c r="Q61" s="130">
        <f t="shared" si="66"/>
        <v>467.29842118744943</v>
      </c>
      <c r="R61" s="24">
        <f t="shared" si="67"/>
        <v>0.23471688229184884</v>
      </c>
      <c r="S61" s="35">
        <f t="shared" si="68"/>
        <v>435.375</v>
      </c>
      <c r="T61" s="35">
        <f t="shared" si="69"/>
        <v>3755.0210786461398</v>
      </c>
      <c r="U61" s="36">
        <f t="shared" si="70"/>
        <v>0.14074815226178533</v>
      </c>
      <c r="V61" s="206">
        <v>1161</v>
      </c>
      <c r="W61" s="206">
        <v>21316</v>
      </c>
      <c r="X61" s="34">
        <f t="shared" si="71"/>
        <v>0.12575366063738158</v>
      </c>
      <c r="Y61" s="12" t="str">
        <f t="shared" si="72"/>
        <v>yes</v>
      </c>
      <c r="Z61" s="12">
        <f t="shared" si="73"/>
        <v>4</v>
      </c>
      <c r="AA61" s="12" t="str">
        <f>IF(ISERROR(VLOOKUP(D61,'Cdn CWTs for ERA in 2017'!C$8:H$2400,6,FALSE)),"",VLOOKUP(D61,'Cdn CWTs for ERA in 2017'!C$8:H$2400,6,FALSE))</f>
        <v>NIC</v>
      </c>
      <c r="AB61" s="215"/>
    </row>
    <row r="62" spans="1:28" s="12" customFormat="1" ht="15" x14ac:dyDescent="0.25">
      <c r="A62" s="31" t="s">
        <v>1632</v>
      </c>
      <c r="B62" s="31">
        <f>+IF(ISERROR(VLOOKUP(D62,'Cdn CWTs for ERA in 2017'!C$6:F$2400,4,FALSE)),"",VLOOKUP(D62,'Cdn CWTs for ERA in 2017'!C$6:F$2400,4,FALSE))</f>
        <v>2013</v>
      </c>
      <c r="C62" s="32">
        <v>2016</v>
      </c>
      <c r="D62" s="243" t="s">
        <v>5075</v>
      </c>
      <c r="E62" s="33" t="s">
        <v>1640</v>
      </c>
      <c r="F62" s="33" t="s">
        <v>1643</v>
      </c>
      <c r="G62" s="33" t="s">
        <v>1638</v>
      </c>
      <c r="H62" s="204">
        <v>114</v>
      </c>
      <c r="I62" s="204">
        <v>104</v>
      </c>
      <c r="J62" s="108">
        <f t="shared" si="63"/>
        <v>0.23887453344817686</v>
      </c>
      <c r="K62" s="46">
        <v>0</v>
      </c>
      <c r="L62" s="204">
        <v>304</v>
      </c>
      <c r="M62" s="17">
        <f t="shared" si="74"/>
        <v>0.375</v>
      </c>
      <c r="N62" s="56">
        <f t="shared" si="64"/>
        <v>5.7097521767680642E-4</v>
      </c>
      <c r="O62" s="129">
        <f t="shared" si="65"/>
        <v>0</v>
      </c>
      <c r="P62" s="16">
        <f t="shared" si="75"/>
        <v>0</v>
      </c>
      <c r="Q62" s="130">
        <f t="shared" si="66"/>
        <v>0</v>
      </c>
      <c r="R62" s="24" t="str">
        <f t="shared" si="67"/>
        <v>NA</v>
      </c>
      <c r="S62" s="35">
        <f t="shared" si="68"/>
        <v>435.375</v>
      </c>
      <c r="T62" s="35">
        <f t="shared" si="69"/>
        <v>3755.0210786461398</v>
      </c>
      <c r="U62" s="36">
        <f t="shared" si="70"/>
        <v>0.14074815226178533</v>
      </c>
      <c r="V62" s="206">
        <v>1161</v>
      </c>
      <c r="W62" s="206">
        <v>21316</v>
      </c>
      <c r="X62" s="34">
        <f t="shared" si="71"/>
        <v>0.12575366063738158</v>
      </c>
      <c r="Y62" s="12" t="str">
        <f t="shared" si="72"/>
        <v>yes</v>
      </c>
      <c r="Z62" s="12">
        <f t="shared" si="73"/>
        <v>3</v>
      </c>
      <c r="AA62" s="12" t="str">
        <f>IF(ISERROR(VLOOKUP(D62,'Cdn CWTs for ERA in 2017'!C$8:H$2400,6,FALSE)),"",VLOOKUP(D62,'Cdn CWTs for ERA in 2017'!C$8:H$2400,6,FALSE))</f>
        <v>NIC</v>
      </c>
      <c r="AB62" s="215"/>
    </row>
    <row r="63" spans="1:28" s="12" customFormat="1" ht="15" x14ac:dyDescent="0.25">
      <c r="A63" s="31" t="s">
        <v>1632</v>
      </c>
      <c r="B63" s="31">
        <f>+IF(ISERROR(VLOOKUP(D63,'Cdn CWTs for ERA in 2017'!C$6:F$2400,4,FALSE)),"",VLOOKUP(D63,'Cdn CWTs for ERA in 2017'!C$6:F$2400,4,FALSE))</f>
        <v>2013</v>
      </c>
      <c r="C63" s="32">
        <v>2016</v>
      </c>
      <c r="D63" s="243" t="s">
        <v>5212</v>
      </c>
      <c r="E63" s="33" t="s">
        <v>1640</v>
      </c>
      <c r="F63" s="33" t="s">
        <v>1643</v>
      </c>
      <c r="G63" s="33" t="s">
        <v>1638</v>
      </c>
      <c r="H63" s="204">
        <v>114</v>
      </c>
      <c r="I63" s="204">
        <v>104</v>
      </c>
      <c r="J63" s="108">
        <f t="shared" si="63"/>
        <v>0.23887453344817686</v>
      </c>
      <c r="K63" s="46">
        <v>1</v>
      </c>
      <c r="L63" s="204">
        <v>304</v>
      </c>
      <c r="M63" s="17">
        <f t="shared" si="74"/>
        <v>0.375</v>
      </c>
      <c r="N63" s="56">
        <f t="shared" si="64"/>
        <v>5.7097521767680642E-4</v>
      </c>
      <c r="O63" s="129">
        <f t="shared" si="65"/>
        <v>4.1862980769230766</v>
      </c>
      <c r="P63" s="16">
        <f t="shared" si="75"/>
        <v>4.2269417475728153</v>
      </c>
      <c r="Q63" s="130">
        <f t="shared" si="66"/>
        <v>13.950208383324943</v>
      </c>
      <c r="R63" s="24">
        <f t="shared" si="67"/>
        <v>0.89219585106325339</v>
      </c>
      <c r="S63" s="35">
        <f t="shared" si="68"/>
        <v>435.375</v>
      </c>
      <c r="T63" s="35">
        <f t="shared" si="69"/>
        <v>3755.0210786461398</v>
      </c>
      <c r="U63" s="36">
        <f t="shared" si="70"/>
        <v>0.14074815226178533</v>
      </c>
      <c r="V63" s="206">
        <v>1161</v>
      </c>
      <c r="W63" s="206">
        <v>21316</v>
      </c>
      <c r="X63" s="34">
        <f t="shared" si="71"/>
        <v>0.12575366063738158</v>
      </c>
      <c r="Y63" s="12" t="str">
        <f t="shared" si="72"/>
        <v>yes</v>
      </c>
      <c r="Z63" s="12">
        <f t="shared" si="73"/>
        <v>3</v>
      </c>
      <c r="AA63" s="12" t="str">
        <f>IF(ISERROR(VLOOKUP(D63,'Cdn CWTs for ERA in 2017'!C$8:H$2400,6,FALSE)),"",VLOOKUP(D63,'Cdn CWTs for ERA in 2017'!C$8:H$2400,6,FALSE))</f>
        <v>NIC</v>
      </c>
      <c r="AB63" s="215"/>
    </row>
    <row r="64" spans="1:28" s="12" customFormat="1" ht="15" x14ac:dyDescent="0.25">
      <c r="A64" s="31" t="s">
        <v>1632</v>
      </c>
      <c r="B64" s="31">
        <f>+IF(ISERROR(VLOOKUP(D64,'Cdn CWTs for ERA in 2017'!C$6:F$2400,4,FALSE)),"",VLOOKUP(D64,'Cdn CWTs for ERA in 2017'!C$6:F$2400,4,FALSE))</f>
        <v>2013</v>
      </c>
      <c r="C64" s="32">
        <v>2016</v>
      </c>
      <c r="D64" s="243" t="s">
        <v>5213</v>
      </c>
      <c r="E64" s="33" t="s">
        <v>1640</v>
      </c>
      <c r="F64" s="33" t="s">
        <v>1643</v>
      </c>
      <c r="G64" s="33" t="s">
        <v>1638</v>
      </c>
      <c r="H64" s="204">
        <v>114</v>
      </c>
      <c r="I64" s="204">
        <v>104</v>
      </c>
      <c r="J64" s="108">
        <f t="shared" ref="J64:J65" si="76">I64/S64</f>
        <v>0.23887453344817686</v>
      </c>
      <c r="K64" s="46">
        <v>1</v>
      </c>
      <c r="L64" s="204">
        <v>304</v>
      </c>
      <c r="M64" s="17">
        <f t="shared" ref="M64:M65" si="77">+H64/L64</f>
        <v>0.375</v>
      </c>
      <c r="N64" s="56">
        <f t="shared" ref="N64:N65" si="78">((M64*(1-M64))/(L64-1)) * (1-(L64/V64))</f>
        <v>5.7097521767680642E-4</v>
      </c>
      <c r="O64" s="129">
        <f t="shared" ref="O64:O65" si="79">K64*(1/J64)</f>
        <v>4.1862980769230766</v>
      </c>
      <c r="P64" s="16">
        <f t="shared" si="75"/>
        <v>4.2269417475728153</v>
      </c>
      <c r="Q64" s="130">
        <f t="shared" ref="Q64:Q65" si="80" xml:space="preserve">  ((O64*(1-J64)*(1+(U64^2))) / J64) + ((O64^2)*(U64^2))</f>
        <v>13.950208383324943</v>
      </c>
      <c r="R64" s="24">
        <f t="shared" ref="R64:R65" si="81">+IF(ISERROR((Q64^0.5)/O64),"NA",(Q64^0.5)/O64)</f>
        <v>0.89219585106325339</v>
      </c>
      <c r="S64" s="35">
        <f t="shared" ref="S64:S65" si="82">+M64*V64</f>
        <v>435.375</v>
      </c>
      <c r="T64" s="35">
        <f t="shared" ref="T64:T65" si="83">(N64*(V64^2))+(W64*(M64^2))-(N64*W64)</f>
        <v>3755.0210786461398</v>
      </c>
      <c r="U64" s="36">
        <f t="shared" ref="U64:U65" si="84">+(T64^0.5)/S64</f>
        <v>0.14074815226178533</v>
      </c>
      <c r="V64" s="206">
        <v>1161</v>
      </c>
      <c r="W64" s="206">
        <v>21316</v>
      </c>
      <c r="X64" s="34">
        <f t="shared" ref="X64:X65" si="85">+(W64^0.5)/V64</f>
        <v>0.12575366063738158</v>
      </c>
      <c r="Y64" s="12" t="str">
        <f t="shared" ref="Y64:Y65" si="86">+IF(B64="","no","yes")</f>
        <v>yes</v>
      </c>
      <c r="Z64" s="12">
        <f t="shared" ref="Z64:Z65" si="87">+IF(B64="","",C64-B64)</f>
        <v>3</v>
      </c>
      <c r="AA64" s="12" t="str">
        <f>IF(ISERROR(VLOOKUP(D64,'Cdn CWTs for ERA in 2017'!C$8:H$2400,6,FALSE)),"",VLOOKUP(D64,'Cdn CWTs for ERA in 2017'!C$8:H$2400,6,FALSE))</f>
        <v>NIC</v>
      </c>
      <c r="AB64" s="215"/>
    </row>
    <row r="65" spans="1:28" s="12" customFormat="1" ht="15" x14ac:dyDescent="0.25">
      <c r="A65" s="31" t="s">
        <v>1632</v>
      </c>
      <c r="B65" s="31">
        <f>+IF(ISERROR(VLOOKUP(D65,'Cdn CWTs for ERA in 2017'!C$6:F$2400,4,FALSE)),"",VLOOKUP(D65,'Cdn CWTs for ERA in 2017'!C$6:F$2400,4,FALSE))</f>
        <v>2012</v>
      </c>
      <c r="C65" s="32">
        <v>2016</v>
      </c>
      <c r="D65" s="243" t="s">
        <v>5076</v>
      </c>
      <c r="E65" s="33" t="s">
        <v>1640</v>
      </c>
      <c r="F65" s="33" t="s">
        <v>1643</v>
      </c>
      <c r="G65" s="33" t="s">
        <v>1638</v>
      </c>
      <c r="H65" s="204">
        <v>114</v>
      </c>
      <c r="I65" s="204">
        <v>104</v>
      </c>
      <c r="J65" s="108">
        <f t="shared" si="76"/>
        <v>0.23887453344817686</v>
      </c>
      <c r="K65" s="46">
        <v>16</v>
      </c>
      <c r="L65" s="204">
        <v>304</v>
      </c>
      <c r="M65" s="17">
        <f t="shared" si="77"/>
        <v>0.375</v>
      </c>
      <c r="N65" s="56">
        <f t="shared" si="78"/>
        <v>5.7097521767680642E-4</v>
      </c>
      <c r="O65" s="129">
        <f t="shared" si="79"/>
        <v>66.980769230769226</v>
      </c>
      <c r="P65" s="16">
        <f t="shared" si="75"/>
        <v>67.631067961165044</v>
      </c>
      <c r="Q65" s="130">
        <f t="shared" si="80"/>
        <v>306.52480777179687</v>
      </c>
      <c r="R65" s="24">
        <f t="shared" si="81"/>
        <v>0.26138621713509064</v>
      </c>
      <c r="S65" s="35">
        <f t="shared" si="82"/>
        <v>435.375</v>
      </c>
      <c r="T65" s="35">
        <f t="shared" si="83"/>
        <v>3755.0210786461398</v>
      </c>
      <c r="U65" s="36">
        <f t="shared" si="84"/>
        <v>0.14074815226178533</v>
      </c>
      <c r="V65" s="206">
        <v>1161</v>
      </c>
      <c r="W65" s="206">
        <v>21316</v>
      </c>
      <c r="X65" s="34">
        <f t="shared" si="85"/>
        <v>0.12575366063738158</v>
      </c>
      <c r="Y65" s="12" t="str">
        <f t="shared" si="86"/>
        <v>yes</v>
      </c>
      <c r="Z65" s="12">
        <f t="shared" si="87"/>
        <v>4</v>
      </c>
      <c r="AA65" s="12" t="str">
        <f>IF(ISERROR(VLOOKUP(D65,'Cdn CWTs for ERA in 2017'!C$8:H$2400,6,FALSE)),"",VLOOKUP(D65,'Cdn CWTs for ERA in 2017'!C$8:H$2400,6,FALSE))</f>
        <v>NIC</v>
      </c>
      <c r="AB65" s="215"/>
    </row>
    <row r="66" spans="1:28" s="12" customFormat="1" ht="15" x14ac:dyDescent="0.25">
      <c r="A66" s="31" t="s">
        <v>1632</v>
      </c>
      <c r="B66" s="31">
        <f>+IF(ISERROR(VLOOKUP(D66,'Cdn CWTs for ERA in 2017'!C$6:F$2400,4,FALSE)),"",VLOOKUP(D66,'Cdn CWTs for ERA in 2017'!C$6:F$2400,4,FALSE))</f>
        <v>2012</v>
      </c>
      <c r="C66" s="32">
        <v>2016</v>
      </c>
      <c r="D66" s="243" t="s">
        <v>5077</v>
      </c>
      <c r="E66" s="33" t="s">
        <v>1640</v>
      </c>
      <c r="F66" s="33" t="s">
        <v>1643</v>
      </c>
      <c r="G66" s="33" t="s">
        <v>1638</v>
      </c>
      <c r="H66" s="204">
        <v>114</v>
      </c>
      <c r="I66" s="204">
        <v>104</v>
      </c>
      <c r="J66" s="108">
        <f t="shared" si="63"/>
        <v>0.23887453344817686</v>
      </c>
      <c r="K66" s="46">
        <v>11</v>
      </c>
      <c r="L66" s="204">
        <v>304</v>
      </c>
      <c r="M66" s="17">
        <f t="shared" si="74"/>
        <v>0.375</v>
      </c>
      <c r="N66" s="56">
        <f t="shared" si="64"/>
        <v>5.7097521767680642E-4</v>
      </c>
      <c r="O66" s="129">
        <f t="shared" si="65"/>
        <v>46.04927884615384</v>
      </c>
      <c r="P66" s="16">
        <f t="shared" si="75"/>
        <v>46.496359223300963</v>
      </c>
      <c r="Q66" s="130">
        <f t="shared" si="66"/>
        <v>191.64130096759834</v>
      </c>
      <c r="R66" s="24">
        <f t="shared" si="67"/>
        <v>0.30062266597930459</v>
      </c>
      <c r="S66" s="35">
        <f t="shared" si="68"/>
        <v>435.375</v>
      </c>
      <c r="T66" s="35">
        <f t="shared" si="69"/>
        <v>3755.0210786461398</v>
      </c>
      <c r="U66" s="36">
        <f t="shared" si="70"/>
        <v>0.14074815226178533</v>
      </c>
      <c r="V66" s="206">
        <v>1161</v>
      </c>
      <c r="W66" s="206">
        <v>21316</v>
      </c>
      <c r="X66" s="34">
        <f t="shared" si="71"/>
        <v>0.12575366063738158</v>
      </c>
      <c r="Y66" s="12" t="str">
        <f t="shared" si="72"/>
        <v>yes</v>
      </c>
      <c r="Z66" s="12">
        <f t="shared" si="73"/>
        <v>4</v>
      </c>
      <c r="AA66" s="12" t="str">
        <f>IF(ISERROR(VLOOKUP(D66,'Cdn CWTs for ERA in 2017'!C$8:H$2400,6,FALSE)),"",VLOOKUP(D66,'Cdn CWTs for ERA in 2017'!C$8:H$2400,6,FALSE))</f>
        <v>NIC</v>
      </c>
      <c r="AB66" s="215"/>
    </row>
    <row r="67" spans="1:28" s="12" customFormat="1" ht="15" x14ac:dyDescent="0.25">
      <c r="A67" s="31" t="s">
        <v>1632</v>
      </c>
      <c r="B67" s="31" t="str">
        <f>+IF(ISERROR(VLOOKUP(D67,'Cdn CWTs for ERA in 2017'!C$6:F$2400,4,FALSE)),"",VLOOKUP(D67,'Cdn CWTs for ERA in 2017'!C$6:F$2400,4,FALSE))</f>
        <v/>
      </c>
      <c r="C67" s="32">
        <v>2016</v>
      </c>
      <c r="D67" s="75" t="s">
        <v>1665</v>
      </c>
      <c r="E67" s="33" t="s">
        <v>1640</v>
      </c>
      <c r="F67" s="33" t="s">
        <v>1643</v>
      </c>
      <c r="G67" s="33" t="s">
        <v>1638</v>
      </c>
      <c r="H67" s="204">
        <v>114</v>
      </c>
      <c r="I67" s="204">
        <v>104</v>
      </c>
      <c r="J67" s="108">
        <f t="shared" si="63"/>
        <v>0.23887453344817686</v>
      </c>
      <c r="K67" s="46">
        <v>0</v>
      </c>
      <c r="L67" s="204">
        <v>304</v>
      </c>
      <c r="M67" s="17">
        <f>+H67/L67</f>
        <v>0.375</v>
      </c>
      <c r="N67" s="56">
        <f>((M67*(1-M67))/(L67-1)) * (1-(L67/V67))</f>
        <v>5.7097521767680642E-4</v>
      </c>
      <c r="O67" s="129">
        <f>K67*(1/J67)</f>
        <v>0</v>
      </c>
      <c r="P67" s="129"/>
      <c r="Q67" s="130">
        <f xml:space="preserve">  ((O67*(1-J67)*(1+(U67^2))) / J67) + ((O67^2)*(U67^2))</f>
        <v>0</v>
      </c>
      <c r="R67" s="24" t="str">
        <f>+IF(ISERROR((Q67^0.5)/O67),"NA",(Q67^0.5)/O67)</f>
        <v>NA</v>
      </c>
      <c r="S67" s="35">
        <f>+M67*V67</f>
        <v>435.375</v>
      </c>
      <c r="T67" s="35">
        <f>(N67*(V67^2))+(W67*(M67^2))-(N67*W67)</f>
        <v>3755.0210786461398</v>
      </c>
      <c r="U67" s="36">
        <f>+(T67^0.5)/S67</f>
        <v>0.14074815226178533</v>
      </c>
      <c r="V67" s="206">
        <v>1161</v>
      </c>
      <c r="W67" s="206">
        <v>21316</v>
      </c>
      <c r="X67" s="34">
        <f>+(W67^0.5)/V67</f>
        <v>0.12575366063738158</v>
      </c>
      <c r="Y67" s="12" t="str">
        <f>+IF(B67="","no","yes")</f>
        <v>no</v>
      </c>
      <c r="Z67" s="12" t="str">
        <f t="shared" si="73"/>
        <v/>
      </c>
      <c r="AA67" s="12" t="str">
        <f>IF(ISERROR(VLOOKUP(D67,'Cdn CWTs for ERA in 2017'!C$8:H$2400,6,FALSE)),"",VLOOKUP(D67,'Cdn CWTs for ERA in 2017'!C$8:H$2400,6,FALSE))</f>
        <v/>
      </c>
      <c r="AB67" s="215"/>
    </row>
    <row r="68" spans="1:28" s="12" customFormat="1" ht="13.9" customHeight="1" x14ac:dyDescent="0.25">
      <c r="A68" s="31" t="s">
        <v>1632</v>
      </c>
      <c r="B68" s="31" t="str">
        <f>+IF(ISERROR(VLOOKUP(D68,'Cdn CWTs for ERA in 2017'!C$6:F$2400,4,FALSE)),"",VLOOKUP(D68,'Cdn CWTs for ERA in 2017'!C$6:F$2400,4,FALSE))</f>
        <v/>
      </c>
      <c r="C68" s="32">
        <v>2016</v>
      </c>
      <c r="D68" s="75" t="s">
        <v>1646</v>
      </c>
      <c r="E68" s="33" t="s">
        <v>1640</v>
      </c>
      <c r="F68" s="33" t="s">
        <v>1643</v>
      </c>
      <c r="G68" s="33" t="s">
        <v>1638</v>
      </c>
      <c r="H68" s="204">
        <v>114</v>
      </c>
      <c r="I68" s="204">
        <v>104</v>
      </c>
      <c r="J68" s="108">
        <f t="shared" si="63"/>
        <v>0.23887453344817686</v>
      </c>
      <c r="K68" s="242">
        <v>1</v>
      </c>
      <c r="L68" s="204">
        <v>304</v>
      </c>
      <c r="M68" s="17">
        <f t="shared" ref="M68:M69" si="88">+H68/L68</f>
        <v>0.375</v>
      </c>
      <c r="N68" s="56">
        <f t="shared" ref="N68:N69" si="89">((M68*(1-M68))/(L68-1)) * (1-(L68/V68))</f>
        <v>5.7097521767680642E-4</v>
      </c>
      <c r="O68" s="129">
        <f t="shared" ref="O68:O69" si="90">K68*(1/J68)</f>
        <v>4.1862980769230766</v>
      </c>
      <c r="P68" s="129"/>
      <c r="Q68" s="130">
        <f t="shared" ref="Q68:Q69" si="91" xml:space="preserve">  ((O68*(1-J68)*(1+(U68^2))) / J68) + ((O68^2)*(U68^2))</f>
        <v>13.950208383324943</v>
      </c>
      <c r="R68" s="24">
        <f t="shared" ref="R68:R69" si="92">+IF(ISERROR((Q68^0.5)/O68),"NA",(Q68^0.5)/O68)</f>
        <v>0.89219585106325339</v>
      </c>
      <c r="S68" s="35">
        <f t="shared" ref="S68:S69" si="93">+M68*V68</f>
        <v>435.375</v>
      </c>
      <c r="T68" s="35">
        <f t="shared" ref="T68:T69" si="94">(N68*(V68^2))+(W68*(M68^2))-(N68*W68)</f>
        <v>3755.0210786461398</v>
      </c>
      <c r="U68" s="36">
        <f t="shared" ref="U68:U69" si="95">+(T68^0.5)/S68</f>
        <v>0.14074815226178533</v>
      </c>
      <c r="V68" s="206">
        <v>1161</v>
      </c>
      <c r="W68" s="206">
        <v>21316</v>
      </c>
      <c r="X68" s="34">
        <f t="shared" ref="X68:X69" si="96">+(W68^0.5)/V68</f>
        <v>0.12575366063738158</v>
      </c>
      <c r="Y68" s="12" t="str">
        <f t="shared" ref="Y68:Y69" si="97">+IF(B68="","no","yes")</f>
        <v>no</v>
      </c>
      <c r="Z68" s="12" t="str">
        <f t="shared" si="73"/>
        <v/>
      </c>
      <c r="AA68" s="12" t="str">
        <f>IF(ISERROR(VLOOKUP(D68,'Cdn CWTs for ERA in 2017'!C$8:H$2400,6,FALSE)),"",VLOOKUP(D68,'Cdn CWTs for ERA in 2017'!C$8:H$2400,6,FALSE))</f>
        <v/>
      </c>
      <c r="AB68" s="215"/>
    </row>
    <row r="69" spans="1:28" s="12" customFormat="1" ht="15" x14ac:dyDescent="0.25">
      <c r="A69" s="31" t="s">
        <v>1632</v>
      </c>
      <c r="B69" s="31" t="str">
        <f>+IF(ISERROR(VLOOKUP(D69,'Cdn CWTs for ERA in 2017'!C$6:F$2400,4,FALSE)),"",VLOOKUP(D69,'Cdn CWTs for ERA in 2017'!C$6:F$2400,4,FALSE))</f>
        <v/>
      </c>
      <c r="C69" s="32">
        <v>2016</v>
      </c>
      <c r="D69" s="75" t="s">
        <v>1664</v>
      </c>
      <c r="E69" s="33" t="s">
        <v>1640</v>
      </c>
      <c r="F69" s="33" t="s">
        <v>1643</v>
      </c>
      <c r="G69" s="33" t="s">
        <v>1638</v>
      </c>
      <c r="H69" s="204">
        <v>114</v>
      </c>
      <c r="I69" s="204">
        <v>104</v>
      </c>
      <c r="J69" s="108">
        <f t="shared" si="63"/>
        <v>0.23887453344817686</v>
      </c>
      <c r="K69" s="46">
        <v>7</v>
      </c>
      <c r="L69" s="204">
        <v>304</v>
      </c>
      <c r="M69" s="17">
        <f t="shared" si="88"/>
        <v>0.375</v>
      </c>
      <c r="N69" s="56">
        <f t="shared" si="89"/>
        <v>5.7097521767680642E-4</v>
      </c>
      <c r="O69" s="129">
        <f t="shared" si="90"/>
        <v>29.304086538461537</v>
      </c>
      <c r="P69" s="16">
        <f t="shared" ref="P69" si="98">+((O69/(SUM(O$53:O$66)))*(O$67))+((O69/(SUM(O$53:O$66,O$69)))*(O$68))+O69</f>
        <v>29.588592233009706</v>
      </c>
      <c r="Q69" s="130">
        <f t="shared" si="91"/>
        <v>112.23271657002923</v>
      </c>
      <c r="R69" s="24">
        <f t="shared" si="92"/>
        <v>0.36151935155576848</v>
      </c>
      <c r="S69" s="35">
        <f t="shared" si="93"/>
        <v>435.375</v>
      </c>
      <c r="T69" s="35">
        <f t="shared" si="94"/>
        <v>3755.0210786461398</v>
      </c>
      <c r="U69" s="36">
        <f t="shared" si="95"/>
        <v>0.14074815226178533</v>
      </c>
      <c r="V69" s="206">
        <v>1161</v>
      </c>
      <c r="W69" s="206">
        <v>21316</v>
      </c>
      <c r="X69" s="34">
        <f t="shared" si="96"/>
        <v>0.12575366063738158</v>
      </c>
      <c r="Y69" s="12" t="str">
        <f t="shared" si="97"/>
        <v>no</v>
      </c>
      <c r="Z69" s="12" t="str">
        <f t="shared" si="73"/>
        <v/>
      </c>
      <c r="AA69" s="12" t="str">
        <f>IF(ISERROR(VLOOKUP(D69,'Cdn CWTs for ERA in 2017'!C$8:H$2400,6,FALSE)),"",VLOOKUP(D69,'Cdn CWTs for ERA in 2017'!C$8:H$2400,6,FALSE))</f>
        <v/>
      </c>
      <c r="AB69" s="215"/>
    </row>
    <row r="70" spans="1:28" s="12" customFormat="1" x14ac:dyDescent="0.2">
      <c r="A70" s="31"/>
      <c r="B70" s="31"/>
      <c r="C70" s="32"/>
      <c r="D70" s="75"/>
      <c r="E70" s="33"/>
      <c r="F70" s="33"/>
      <c r="G70" s="33"/>
      <c r="H70" s="41"/>
      <c r="I70" s="41"/>
      <c r="J70" s="108"/>
      <c r="K70" s="46"/>
      <c r="L70" s="41"/>
      <c r="M70" s="17"/>
      <c r="N70" s="56"/>
      <c r="O70" s="129"/>
      <c r="P70" s="16"/>
      <c r="Q70" s="130"/>
      <c r="R70" s="24"/>
      <c r="S70" s="35"/>
      <c r="T70" s="35"/>
      <c r="U70" s="36"/>
      <c r="V70" s="52"/>
      <c r="W70" s="52"/>
      <c r="X70" s="34"/>
    </row>
    <row r="71" spans="1:28" s="12" customFormat="1" ht="15" x14ac:dyDescent="0.25">
      <c r="A71" s="31" t="s">
        <v>1632</v>
      </c>
      <c r="B71" s="31">
        <f>+IF(ISERROR(VLOOKUP(D71,'Cdn CWTs for ERA in 2017'!C$6:F$2400,4,FALSE)),"",VLOOKUP(D71,'Cdn CWTs for ERA in 2017'!C$6:F$2400,4,FALSE))</f>
        <v>2011</v>
      </c>
      <c r="C71" s="32">
        <v>2015</v>
      </c>
      <c r="D71" s="88" t="s">
        <v>4817</v>
      </c>
      <c r="E71" s="33" t="s">
        <v>1640</v>
      </c>
      <c r="F71" s="33" t="s">
        <v>1639</v>
      </c>
      <c r="G71" s="33" t="s">
        <v>1638</v>
      </c>
      <c r="H71" s="204">
        <v>259</v>
      </c>
      <c r="I71" s="204">
        <v>148</v>
      </c>
      <c r="J71" s="108">
        <f>I71/S71</f>
        <v>0.23950882967276413</v>
      </c>
      <c r="K71" s="46">
        <v>13</v>
      </c>
      <c r="L71" s="204">
        <v>946</v>
      </c>
      <c r="M71" s="17">
        <f>+H71/L71</f>
        <v>0.27378435517970401</v>
      </c>
      <c r="N71" s="56">
        <f>((M71*(1-M71))/(L71-1)) * (1-(L71/V71))</f>
        <v>1.2221191587490204E-4</v>
      </c>
      <c r="O71" s="129">
        <f>K71*(1/J71)</f>
        <v>54.277748414376312</v>
      </c>
      <c r="P71" s="16">
        <f>+((O71/(SUM(O$71:O$82)))*(O$83))+((O71/(SUM(O$71:O$82,O$85)))*(O$84))+O71</f>
        <v>59.066961509762457</v>
      </c>
      <c r="Q71" s="130">
        <f xml:space="preserve">  ((O71*(1-J71)*(1+(U71^2))) / J71) + ((O71^2)*(U71^2))</f>
        <v>183.88280285747999</v>
      </c>
      <c r="R71" s="24">
        <f>+IF(ISERROR((Q71^0.5)/O71),"NA",(Q71^0.5)/O71)</f>
        <v>0.2498323849145726</v>
      </c>
      <c r="S71" s="35">
        <f>+M71*V71</f>
        <v>617.9312896405919</v>
      </c>
      <c r="T71" s="35">
        <f>(N71*(V71^2))+(W71*(M71^2))-(N71*W71)</f>
        <v>1412.9677417121568</v>
      </c>
      <c r="U71" s="36">
        <f>+(T71^0.5)/S71</f>
        <v>6.0831137384058528E-2</v>
      </c>
      <c r="V71" s="206">
        <v>2257</v>
      </c>
      <c r="W71" s="206">
        <v>10562</v>
      </c>
      <c r="X71" s="34">
        <f>+(W71^0.5)/V71</f>
        <v>4.5534599647943007E-2</v>
      </c>
      <c r="Y71" s="12" t="str">
        <f t="shared" ref="Y71:Y85" si="99">+IF(B71="","no","yes")</f>
        <v>yes</v>
      </c>
      <c r="Z71" s="12">
        <f t="shared" ref="Z71:Z85" si="100">+IF(B71="","",C71-B71)</f>
        <v>4</v>
      </c>
      <c r="AA71" s="12" t="str">
        <f>IF(ISERROR(VLOOKUP(D71,'Cdn CWTs for ERA in 2017'!C$8:H$2400,6,FALSE)),"",VLOOKUP(D71,'Cdn CWTs for ERA in 2017'!C$8:H$2400,6,FALSE))</f>
        <v>NIC</v>
      </c>
      <c r="AB71" s="215"/>
    </row>
    <row r="72" spans="1:28" s="12" customFormat="1" ht="15" x14ac:dyDescent="0.25">
      <c r="A72" s="31" t="s">
        <v>1632</v>
      </c>
      <c r="B72" s="31">
        <f>+IF(ISERROR(VLOOKUP(D72,'Cdn CWTs for ERA in 2017'!C$6:F$2400,4,FALSE)),"",VLOOKUP(D72,'Cdn CWTs for ERA in 2017'!C$6:F$2400,4,FALSE))</f>
        <v>2011</v>
      </c>
      <c r="C72" s="32">
        <v>2015</v>
      </c>
      <c r="D72" s="88" t="s">
        <v>4821</v>
      </c>
      <c r="E72" s="33" t="s">
        <v>1640</v>
      </c>
      <c r="F72" s="33" t="s">
        <v>1639</v>
      </c>
      <c r="G72" s="33" t="s">
        <v>1638</v>
      </c>
      <c r="H72" s="204">
        <v>259</v>
      </c>
      <c r="I72" s="204">
        <v>148</v>
      </c>
      <c r="J72" s="108">
        <f t="shared" ref="J72:J85" si="101">I72/S72</f>
        <v>0.23950882967276413</v>
      </c>
      <c r="K72" s="46">
        <v>24</v>
      </c>
      <c r="L72" s="204">
        <v>946</v>
      </c>
      <c r="M72" s="17">
        <f t="shared" ref="M72:M83" si="102">+H72/L72</f>
        <v>0.27378435517970401</v>
      </c>
      <c r="N72" s="56">
        <f t="shared" ref="N72:N83" si="103">((M72*(1-M72))/(L72-1)) * (1-(L72/V72))</f>
        <v>1.2221191587490204E-4</v>
      </c>
      <c r="O72" s="129">
        <f t="shared" ref="O72:O83" si="104">K72*(1/J72)</f>
        <v>100.20507399577166</v>
      </c>
      <c r="P72" s="16">
        <f t="shared" ref="P72:P82" si="105">+((O72/(SUM(O$71:O$82)))*(O$83))+((O72/(SUM(O$71:O$82,O$85)))*(O$84))+O72</f>
        <v>109.04669817186915</v>
      </c>
      <c r="Q72" s="130">
        <f t="shared" ref="Q72:Q83" si="106" xml:space="preserve">  ((O72*(1-J72)*(1+(U72^2))) / J72) + ((O72^2)*(U72^2))</f>
        <v>356.50586903874927</v>
      </c>
      <c r="R72" s="24">
        <f t="shared" ref="R72:R83" si="107">+IF(ISERROR((Q72^0.5)/O72),"NA",(Q72^0.5)/O72)</f>
        <v>0.18842721486106617</v>
      </c>
      <c r="S72" s="35">
        <f t="shared" ref="S72:S83" si="108">+M72*V72</f>
        <v>617.9312896405919</v>
      </c>
      <c r="T72" s="35">
        <f t="shared" ref="T72:T83" si="109">(N72*(V72^2))+(W72*(M72^2))-(N72*W72)</f>
        <v>1412.9677417121568</v>
      </c>
      <c r="U72" s="36">
        <f t="shared" ref="U72:U83" si="110">+(T72^0.5)/S72</f>
        <v>6.0831137384058528E-2</v>
      </c>
      <c r="V72" s="206">
        <v>2257</v>
      </c>
      <c r="W72" s="206">
        <v>10562</v>
      </c>
      <c r="X72" s="34">
        <f t="shared" ref="X72:X83" si="111">+(W72^0.5)/V72</f>
        <v>4.5534599647943007E-2</v>
      </c>
      <c r="Y72" s="12" t="str">
        <f t="shared" si="99"/>
        <v>yes</v>
      </c>
      <c r="Z72" s="12">
        <f t="shared" si="100"/>
        <v>4</v>
      </c>
      <c r="AA72" s="12" t="str">
        <f>IF(ISERROR(VLOOKUP(D72,'Cdn CWTs for ERA in 2017'!C$8:H$2400,6,FALSE)),"",VLOOKUP(D72,'Cdn CWTs for ERA in 2017'!C$8:H$2400,6,FALSE))</f>
        <v>NIC</v>
      </c>
      <c r="AB72" s="215"/>
    </row>
    <row r="73" spans="1:28" s="12" customFormat="1" ht="15" x14ac:dyDescent="0.25">
      <c r="A73" s="31" t="s">
        <v>1632</v>
      </c>
      <c r="B73" s="31">
        <f>+IF(ISERROR(VLOOKUP(D73,'Cdn CWTs for ERA in 2017'!C$6:F$2400,4,FALSE)),"",VLOOKUP(D73,'Cdn CWTs for ERA in 2017'!C$6:F$2400,4,FALSE))</f>
        <v>2011</v>
      </c>
      <c r="C73" s="32">
        <v>2015</v>
      </c>
      <c r="D73" s="88" t="s">
        <v>4815</v>
      </c>
      <c r="E73" s="33" t="s">
        <v>1640</v>
      </c>
      <c r="F73" s="33" t="s">
        <v>1639</v>
      </c>
      <c r="G73" s="33" t="s">
        <v>1638</v>
      </c>
      <c r="H73" s="204">
        <v>259</v>
      </c>
      <c r="I73" s="204">
        <v>148</v>
      </c>
      <c r="J73" s="108">
        <f t="shared" si="101"/>
        <v>0.23950882967276413</v>
      </c>
      <c r="K73" s="46">
        <v>3</v>
      </c>
      <c r="L73" s="204">
        <v>946</v>
      </c>
      <c r="M73" s="17">
        <f t="shared" si="102"/>
        <v>0.27378435517970401</v>
      </c>
      <c r="N73" s="56">
        <f t="shared" si="103"/>
        <v>1.2221191587490204E-4</v>
      </c>
      <c r="O73" s="129">
        <f t="shared" si="104"/>
        <v>12.525634249471457</v>
      </c>
      <c r="P73" s="16">
        <f t="shared" si="105"/>
        <v>13.630837271483644</v>
      </c>
      <c r="Q73" s="130">
        <f t="shared" si="106"/>
        <v>40.499274182808151</v>
      </c>
      <c r="R73" s="24">
        <f t="shared" si="107"/>
        <v>0.50807040011628291</v>
      </c>
      <c r="S73" s="35">
        <f t="shared" si="108"/>
        <v>617.9312896405919</v>
      </c>
      <c r="T73" s="35">
        <f t="shared" si="109"/>
        <v>1412.9677417121568</v>
      </c>
      <c r="U73" s="36">
        <f t="shared" si="110"/>
        <v>6.0831137384058528E-2</v>
      </c>
      <c r="V73" s="206">
        <v>2257</v>
      </c>
      <c r="W73" s="206">
        <v>10562</v>
      </c>
      <c r="X73" s="34">
        <f t="shared" si="111"/>
        <v>4.5534599647943007E-2</v>
      </c>
      <c r="Y73" s="12" t="str">
        <f t="shared" si="99"/>
        <v>yes</v>
      </c>
      <c r="Z73" s="12">
        <f t="shared" si="100"/>
        <v>4</v>
      </c>
      <c r="AA73" s="12" t="str">
        <f>IF(ISERROR(VLOOKUP(D73,'Cdn CWTs for ERA in 2017'!C$8:H$2400,6,FALSE)),"",VLOOKUP(D73,'Cdn CWTs for ERA in 2017'!C$8:H$2400,6,FALSE))</f>
        <v>NIC</v>
      </c>
      <c r="AB73" s="215"/>
    </row>
    <row r="74" spans="1:28" s="12" customFormat="1" ht="15" x14ac:dyDescent="0.25">
      <c r="A74" s="31" t="s">
        <v>1632</v>
      </c>
      <c r="B74" s="31">
        <f>+IF(ISERROR(VLOOKUP(D74,'Cdn CWTs for ERA in 2017'!C$6:F$2400,4,FALSE)),"",VLOOKUP(D74,'Cdn CWTs for ERA in 2017'!C$6:F$2400,4,FALSE))</f>
        <v>2011</v>
      </c>
      <c r="C74" s="32">
        <v>2015</v>
      </c>
      <c r="D74" s="88" t="s">
        <v>4816</v>
      </c>
      <c r="E74" s="33" t="s">
        <v>1640</v>
      </c>
      <c r="F74" s="33" t="s">
        <v>1639</v>
      </c>
      <c r="G74" s="33" t="s">
        <v>1638</v>
      </c>
      <c r="H74" s="204">
        <v>259</v>
      </c>
      <c r="I74" s="204">
        <v>148</v>
      </c>
      <c r="J74" s="108">
        <f t="shared" si="101"/>
        <v>0.23950882967276413</v>
      </c>
      <c r="K74" s="46">
        <v>27</v>
      </c>
      <c r="L74" s="204">
        <v>946</v>
      </c>
      <c r="M74" s="17">
        <f t="shared" si="102"/>
        <v>0.27378435517970401</v>
      </c>
      <c r="N74" s="56">
        <f t="shared" si="103"/>
        <v>1.2221191587490204E-4</v>
      </c>
      <c r="O74" s="129">
        <f t="shared" si="104"/>
        <v>112.73070824524311</v>
      </c>
      <c r="P74" s="16">
        <f t="shared" si="105"/>
        <v>122.6775354433528</v>
      </c>
      <c r="Q74" s="130">
        <f t="shared" si="106"/>
        <v>406.29419338621</v>
      </c>
      <c r="R74" s="24">
        <f t="shared" si="107"/>
        <v>0.17880434672749784</v>
      </c>
      <c r="S74" s="35">
        <f t="shared" si="108"/>
        <v>617.9312896405919</v>
      </c>
      <c r="T74" s="35">
        <f t="shared" si="109"/>
        <v>1412.9677417121568</v>
      </c>
      <c r="U74" s="36">
        <f t="shared" si="110"/>
        <v>6.0831137384058528E-2</v>
      </c>
      <c r="V74" s="206">
        <v>2257</v>
      </c>
      <c r="W74" s="206">
        <v>10562</v>
      </c>
      <c r="X74" s="34">
        <f t="shared" si="111"/>
        <v>4.5534599647943007E-2</v>
      </c>
      <c r="Y74" s="12" t="str">
        <f t="shared" si="99"/>
        <v>yes</v>
      </c>
      <c r="Z74" s="12">
        <f t="shared" si="100"/>
        <v>4</v>
      </c>
      <c r="AA74" s="12" t="str">
        <f>IF(ISERROR(VLOOKUP(D74,'Cdn CWTs for ERA in 2017'!C$8:H$2400,6,FALSE)),"",VLOOKUP(D74,'Cdn CWTs for ERA in 2017'!C$8:H$2400,6,FALSE))</f>
        <v>NIC</v>
      </c>
      <c r="AB74" s="215"/>
    </row>
    <row r="75" spans="1:28" s="12" customFormat="1" ht="15" x14ac:dyDescent="0.25">
      <c r="A75" s="31" t="s">
        <v>1632</v>
      </c>
      <c r="B75" s="31">
        <f>+IF(ISERROR(VLOOKUP(D75,'Cdn CWTs for ERA in 2017'!C$6:F$2400,4,FALSE)),"",VLOOKUP(D75,'Cdn CWTs for ERA in 2017'!C$6:F$2400,4,FALSE))</f>
        <v>2010</v>
      </c>
      <c r="C75" s="32">
        <v>2015</v>
      </c>
      <c r="D75" s="88" t="s">
        <v>3936</v>
      </c>
      <c r="E75" s="33" t="s">
        <v>1640</v>
      </c>
      <c r="F75" s="33" t="s">
        <v>1639</v>
      </c>
      <c r="G75" s="33" t="s">
        <v>1638</v>
      </c>
      <c r="H75" s="204">
        <v>259</v>
      </c>
      <c r="I75" s="204">
        <v>148</v>
      </c>
      <c r="J75" s="108">
        <f t="shared" si="101"/>
        <v>0.23950882967276413</v>
      </c>
      <c r="K75" s="46">
        <v>1</v>
      </c>
      <c r="L75" s="204">
        <v>946</v>
      </c>
      <c r="M75" s="17">
        <f t="shared" si="102"/>
        <v>0.27378435517970401</v>
      </c>
      <c r="N75" s="56">
        <f t="shared" si="103"/>
        <v>1.2221191587490204E-4</v>
      </c>
      <c r="O75" s="129">
        <f t="shared" si="104"/>
        <v>4.1752114164904857</v>
      </c>
      <c r="P75" s="16">
        <f t="shared" si="105"/>
        <v>4.5436124238278817</v>
      </c>
      <c r="Q75" s="130">
        <f t="shared" si="106"/>
        <v>13.370743475315876</v>
      </c>
      <c r="R75" s="24">
        <f t="shared" si="107"/>
        <v>0.87578863881194702</v>
      </c>
      <c r="S75" s="35">
        <f t="shared" si="108"/>
        <v>617.9312896405919</v>
      </c>
      <c r="T75" s="35">
        <f t="shared" si="109"/>
        <v>1412.9677417121568</v>
      </c>
      <c r="U75" s="36">
        <f t="shared" si="110"/>
        <v>6.0831137384058528E-2</v>
      </c>
      <c r="V75" s="206">
        <v>2257</v>
      </c>
      <c r="W75" s="206">
        <v>10562</v>
      </c>
      <c r="X75" s="34">
        <f t="shared" si="111"/>
        <v>4.5534599647943007E-2</v>
      </c>
      <c r="Y75" s="12" t="str">
        <f t="shared" si="99"/>
        <v>yes</v>
      </c>
      <c r="Z75" s="12">
        <f t="shared" si="100"/>
        <v>5</v>
      </c>
      <c r="AA75" s="12" t="str">
        <f>IF(ISERROR(VLOOKUP(D75,'Cdn CWTs for ERA in 2017'!C$8:H$2400,6,FALSE)),"",VLOOKUP(D75,'Cdn CWTs for ERA in 2017'!C$8:H$2400,6,FALSE))</f>
        <v>NIC</v>
      </c>
      <c r="AB75" s="215"/>
    </row>
    <row r="76" spans="1:28" s="12" customFormat="1" ht="15" x14ac:dyDescent="0.25">
      <c r="A76" s="31" t="s">
        <v>1632</v>
      </c>
      <c r="B76" s="31">
        <f>+IF(ISERROR(VLOOKUP(D76,'Cdn CWTs for ERA in 2017'!C$6:F$2400,4,FALSE)),"",VLOOKUP(D76,'Cdn CWTs for ERA in 2017'!C$6:F$2400,4,FALSE))</f>
        <v>2011</v>
      </c>
      <c r="C76" s="32">
        <v>2015</v>
      </c>
      <c r="D76" s="88" t="s">
        <v>4820</v>
      </c>
      <c r="E76" s="33" t="s">
        <v>1640</v>
      </c>
      <c r="F76" s="33" t="s">
        <v>1639</v>
      </c>
      <c r="G76" s="33" t="s">
        <v>1638</v>
      </c>
      <c r="H76" s="204">
        <v>259</v>
      </c>
      <c r="I76" s="204">
        <v>148</v>
      </c>
      <c r="J76" s="108">
        <f t="shared" si="101"/>
        <v>0.23950882967276413</v>
      </c>
      <c r="K76" s="46">
        <v>36</v>
      </c>
      <c r="L76" s="204">
        <v>946</v>
      </c>
      <c r="M76" s="17">
        <f t="shared" si="102"/>
        <v>0.27378435517970401</v>
      </c>
      <c r="N76" s="56">
        <f t="shared" si="103"/>
        <v>1.2221191587490204E-4</v>
      </c>
      <c r="O76" s="129">
        <f t="shared" si="104"/>
        <v>150.30761099365748</v>
      </c>
      <c r="P76" s="16">
        <f t="shared" si="105"/>
        <v>163.57004725780374</v>
      </c>
      <c r="Q76" s="130">
        <f t="shared" si="106"/>
        <v>562.62595405208174</v>
      </c>
      <c r="R76" s="24">
        <f t="shared" si="107"/>
        <v>0.15780796122295287</v>
      </c>
      <c r="S76" s="35">
        <f t="shared" si="108"/>
        <v>617.9312896405919</v>
      </c>
      <c r="T76" s="35">
        <f t="shared" si="109"/>
        <v>1412.9677417121568</v>
      </c>
      <c r="U76" s="36">
        <f t="shared" si="110"/>
        <v>6.0831137384058528E-2</v>
      </c>
      <c r="V76" s="206">
        <v>2257</v>
      </c>
      <c r="W76" s="206">
        <v>10562</v>
      </c>
      <c r="X76" s="34">
        <f t="shared" si="111"/>
        <v>4.5534599647943007E-2</v>
      </c>
      <c r="Y76" s="12" t="str">
        <f t="shared" si="99"/>
        <v>yes</v>
      </c>
      <c r="Z76" s="12">
        <f t="shared" si="100"/>
        <v>4</v>
      </c>
      <c r="AA76" s="12" t="str">
        <f>IF(ISERROR(VLOOKUP(D76,'Cdn CWTs for ERA in 2017'!C$8:H$2400,6,FALSE)),"",VLOOKUP(D76,'Cdn CWTs for ERA in 2017'!C$8:H$2400,6,FALSE))</f>
        <v>NIC</v>
      </c>
      <c r="AB76" s="215"/>
    </row>
    <row r="77" spans="1:28" s="12" customFormat="1" ht="15" x14ac:dyDescent="0.25">
      <c r="A77" s="31" t="s">
        <v>1632</v>
      </c>
      <c r="B77" s="31">
        <f>+IF(ISERROR(VLOOKUP(D77,'Cdn CWTs for ERA in 2017'!C$6:F$2400,4,FALSE)),"",VLOOKUP(D77,'Cdn CWTs for ERA in 2017'!C$6:F$2400,4,FALSE))</f>
        <v>2011</v>
      </c>
      <c r="C77" s="32">
        <v>2015</v>
      </c>
      <c r="D77" s="88" t="s">
        <v>4819</v>
      </c>
      <c r="E77" s="33" t="s">
        <v>1640</v>
      </c>
      <c r="F77" s="33" t="s">
        <v>1639</v>
      </c>
      <c r="G77" s="33" t="s">
        <v>1638</v>
      </c>
      <c r="H77" s="204">
        <v>259</v>
      </c>
      <c r="I77" s="204">
        <v>148</v>
      </c>
      <c r="J77" s="108">
        <f t="shared" ref="J77:J81" si="112">I77/S77</f>
        <v>0.23950882967276413</v>
      </c>
      <c r="K77" s="46">
        <v>22</v>
      </c>
      <c r="L77" s="204">
        <v>946</v>
      </c>
      <c r="M77" s="17">
        <f t="shared" ref="M77:M81" si="113">+H77/L77</f>
        <v>0.27378435517970401</v>
      </c>
      <c r="N77" s="56">
        <f t="shared" ref="N77:N81" si="114">((M77*(1-M77))/(L77-1)) * (1-(L77/V77))</f>
        <v>1.2221191587490204E-4</v>
      </c>
      <c r="O77" s="129">
        <f t="shared" ref="O77:O81" si="115">K77*(1/J77)</f>
        <v>91.854651162790688</v>
      </c>
      <c r="P77" s="16">
        <f t="shared" si="105"/>
        <v>99.959473324213391</v>
      </c>
      <c r="Q77" s="130">
        <f t="shared" ref="Q77:Q81" si="116" xml:space="preserve">  ((O77*(1-J77)*(1+(U77^2))) / J77) + ((O77^2)*(U77^2))</f>
        <v>323.95872573520967</v>
      </c>
      <c r="R77" s="24">
        <f t="shared" ref="R77:R81" si="117">+IF(ISERROR((Q77^0.5)/O77),"NA",(Q77^0.5)/O77)</f>
        <v>0.1959492875785937</v>
      </c>
      <c r="S77" s="35">
        <f t="shared" ref="S77:S81" si="118">+M77*V77</f>
        <v>617.9312896405919</v>
      </c>
      <c r="T77" s="35">
        <f t="shared" ref="T77:T81" si="119">(N77*(V77^2))+(W77*(M77^2))-(N77*W77)</f>
        <v>1412.9677417121568</v>
      </c>
      <c r="U77" s="36">
        <f t="shared" ref="U77:U81" si="120">+(T77^0.5)/S77</f>
        <v>6.0831137384058528E-2</v>
      </c>
      <c r="V77" s="206">
        <v>2257</v>
      </c>
      <c r="W77" s="206">
        <v>10562</v>
      </c>
      <c r="X77" s="34">
        <f t="shared" ref="X77:X81" si="121">+(W77^0.5)/V77</f>
        <v>4.5534599647943007E-2</v>
      </c>
      <c r="Y77" s="12" t="str">
        <f t="shared" ref="Y77:Y81" si="122">+IF(B77="","no","yes")</f>
        <v>yes</v>
      </c>
      <c r="Z77" s="12">
        <f t="shared" ref="Z77:Z81" si="123">+IF(B77="","",C77-B77)</f>
        <v>4</v>
      </c>
      <c r="AA77" s="12" t="str">
        <f>IF(ISERROR(VLOOKUP(D77,'Cdn CWTs for ERA in 2017'!C$8:H$2400,6,FALSE)),"",VLOOKUP(D77,'Cdn CWTs for ERA in 2017'!C$8:H$2400,6,FALSE))</f>
        <v>NIC</v>
      </c>
      <c r="AB77" s="215"/>
    </row>
    <row r="78" spans="1:28" s="12" customFormat="1" ht="15" x14ac:dyDescent="0.25">
      <c r="A78" s="31" t="s">
        <v>1632</v>
      </c>
      <c r="B78" s="31">
        <f>+IF(ISERROR(VLOOKUP(D78,'Cdn CWTs for ERA in 2017'!C$6:F$2400,4,FALSE)),"",VLOOKUP(D78,'Cdn CWTs for ERA in 2017'!C$6:F$2400,4,FALSE))</f>
        <v>2012</v>
      </c>
      <c r="C78" s="32">
        <v>2015</v>
      </c>
      <c r="D78" s="88" t="s">
        <v>5073</v>
      </c>
      <c r="E78" s="33" t="s">
        <v>1640</v>
      </c>
      <c r="F78" s="33" t="s">
        <v>1639</v>
      </c>
      <c r="G78" s="33" t="s">
        <v>1638</v>
      </c>
      <c r="H78" s="204">
        <v>259</v>
      </c>
      <c r="I78" s="204">
        <v>148</v>
      </c>
      <c r="J78" s="108">
        <f t="shared" si="112"/>
        <v>0.23950882967276413</v>
      </c>
      <c r="K78" s="46">
        <v>0</v>
      </c>
      <c r="L78" s="204">
        <v>946</v>
      </c>
      <c r="M78" s="17">
        <f t="shared" si="113"/>
        <v>0.27378435517970401</v>
      </c>
      <c r="N78" s="56">
        <f t="shared" si="114"/>
        <v>1.2221191587490204E-4</v>
      </c>
      <c r="O78" s="129">
        <f t="shared" si="115"/>
        <v>0</v>
      </c>
      <c r="P78" s="16">
        <f t="shared" si="105"/>
        <v>0</v>
      </c>
      <c r="Q78" s="130">
        <f t="shared" si="116"/>
        <v>0</v>
      </c>
      <c r="R78" s="24" t="str">
        <f t="shared" si="117"/>
        <v>NA</v>
      </c>
      <c r="S78" s="35">
        <f t="shared" si="118"/>
        <v>617.9312896405919</v>
      </c>
      <c r="T78" s="35">
        <f t="shared" si="119"/>
        <v>1412.9677417121568</v>
      </c>
      <c r="U78" s="36">
        <f t="shared" si="120"/>
        <v>6.0831137384058528E-2</v>
      </c>
      <c r="V78" s="206">
        <v>2257</v>
      </c>
      <c r="W78" s="206">
        <v>10562</v>
      </c>
      <c r="X78" s="34">
        <f t="shared" si="121"/>
        <v>4.5534599647943007E-2</v>
      </c>
      <c r="Y78" s="12" t="str">
        <f t="shared" si="122"/>
        <v>yes</v>
      </c>
      <c r="Z78" s="12">
        <f t="shared" si="123"/>
        <v>3</v>
      </c>
      <c r="AA78" s="12" t="str">
        <f>IF(ISERROR(VLOOKUP(D78,'Cdn CWTs for ERA in 2017'!C$8:H$2400,6,FALSE)),"",VLOOKUP(D78,'Cdn CWTs for ERA in 2017'!C$8:H$2400,6,FALSE))</f>
        <v>NIC</v>
      </c>
      <c r="AB78" s="215"/>
    </row>
    <row r="79" spans="1:28" s="12" customFormat="1" ht="15" x14ac:dyDescent="0.25">
      <c r="A79" s="31" t="s">
        <v>1632</v>
      </c>
      <c r="B79" s="31">
        <f>+IF(ISERROR(VLOOKUP(D79,'Cdn CWTs for ERA in 2017'!C$6:F$2400,4,FALSE)),"",VLOOKUP(D79,'Cdn CWTs for ERA in 2017'!C$6:F$2400,4,FALSE))</f>
        <v>2012</v>
      </c>
      <c r="C79" s="32">
        <v>2015</v>
      </c>
      <c r="D79" s="88" t="s">
        <v>5074</v>
      </c>
      <c r="E79" s="33" t="s">
        <v>1640</v>
      </c>
      <c r="F79" s="33" t="s">
        <v>1639</v>
      </c>
      <c r="G79" s="33" t="s">
        <v>1638</v>
      </c>
      <c r="H79" s="204">
        <v>259</v>
      </c>
      <c r="I79" s="204">
        <v>148</v>
      </c>
      <c r="J79" s="108">
        <f t="shared" si="112"/>
        <v>0.23950882967276413</v>
      </c>
      <c r="K79" s="46">
        <v>0</v>
      </c>
      <c r="L79" s="204">
        <v>946</v>
      </c>
      <c r="M79" s="17">
        <f t="shared" si="113"/>
        <v>0.27378435517970401</v>
      </c>
      <c r="N79" s="56">
        <f t="shared" si="114"/>
        <v>1.2221191587490204E-4</v>
      </c>
      <c r="O79" s="129">
        <f t="shared" si="115"/>
        <v>0</v>
      </c>
      <c r="P79" s="16">
        <f t="shared" si="105"/>
        <v>0</v>
      </c>
      <c r="Q79" s="130">
        <f t="shared" si="116"/>
        <v>0</v>
      </c>
      <c r="R79" s="24" t="str">
        <f t="shared" si="117"/>
        <v>NA</v>
      </c>
      <c r="S79" s="35">
        <f t="shared" si="118"/>
        <v>617.9312896405919</v>
      </c>
      <c r="T79" s="35">
        <f t="shared" si="119"/>
        <v>1412.9677417121568</v>
      </c>
      <c r="U79" s="36">
        <f t="shared" si="120"/>
        <v>6.0831137384058528E-2</v>
      </c>
      <c r="V79" s="206">
        <v>2257</v>
      </c>
      <c r="W79" s="206">
        <v>10562</v>
      </c>
      <c r="X79" s="34">
        <f t="shared" si="121"/>
        <v>4.5534599647943007E-2</v>
      </c>
      <c r="Y79" s="12" t="str">
        <f t="shared" si="122"/>
        <v>yes</v>
      </c>
      <c r="Z79" s="12">
        <f t="shared" si="123"/>
        <v>3</v>
      </c>
      <c r="AA79" s="12" t="str">
        <f>IF(ISERROR(VLOOKUP(D79,'Cdn CWTs for ERA in 2017'!C$8:H$2400,6,FALSE)),"",VLOOKUP(D79,'Cdn CWTs for ERA in 2017'!C$8:H$2400,6,FALSE))</f>
        <v>NIC</v>
      </c>
      <c r="AB79" s="215"/>
    </row>
    <row r="80" spans="1:28" s="12" customFormat="1" ht="15" x14ac:dyDescent="0.25">
      <c r="A80" s="31" t="s">
        <v>1632</v>
      </c>
      <c r="B80" s="31">
        <f>+IF(ISERROR(VLOOKUP(D80,'Cdn CWTs for ERA in 2017'!C$6:F$2400,4,FALSE)),"",VLOOKUP(D80,'Cdn CWTs for ERA in 2017'!C$6:F$2400,4,FALSE))</f>
        <v>2013</v>
      </c>
      <c r="C80" s="32">
        <v>2015</v>
      </c>
      <c r="D80" s="237" t="s">
        <v>5075</v>
      </c>
      <c r="E80" s="33" t="s">
        <v>1640</v>
      </c>
      <c r="F80" s="33" t="s">
        <v>1639</v>
      </c>
      <c r="G80" s="33" t="s">
        <v>1638</v>
      </c>
      <c r="H80" s="204">
        <v>259</v>
      </c>
      <c r="I80" s="204">
        <v>148</v>
      </c>
      <c r="J80" s="108">
        <f t="shared" si="112"/>
        <v>0.23950882967276413</v>
      </c>
      <c r="K80" s="238">
        <v>0</v>
      </c>
      <c r="L80" s="204">
        <v>946</v>
      </c>
      <c r="M80" s="17">
        <f t="shared" si="113"/>
        <v>0.27378435517970401</v>
      </c>
      <c r="N80" s="56">
        <f t="shared" si="114"/>
        <v>1.2221191587490204E-4</v>
      </c>
      <c r="O80" s="129">
        <f t="shared" si="115"/>
        <v>0</v>
      </c>
      <c r="P80" s="16">
        <f t="shared" si="105"/>
        <v>0</v>
      </c>
      <c r="Q80" s="130">
        <f t="shared" si="116"/>
        <v>0</v>
      </c>
      <c r="R80" s="24" t="str">
        <f t="shared" si="117"/>
        <v>NA</v>
      </c>
      <c r="S80" s="35">
        <f t="shared" si="118"/>
        <v>617.9312896405919</v>
      </c>
      <c r="T80" s="35">
        <f t="shared" si="119"/>
        <v>1412.9677417121568</v>
      </c>
      <c r="U80" s="36">
        <f t="shared" si="120"/>
        <v>6.0831137384058528E-2</v>
      </c>
      <c r="V80" s="206">
        <v>2257</v>
      </c>
      <c r="W80" s="206">
        <v>10562</v>
      </c>
      <c r="X80" s="34">
        <f t="shared" si="121"/>
        <v>4.5534599647943007E-2</v>
      </c>
      <c r="Y80" s="12" t="str">
        <f t="shared" si="122"/>
        <v>yes</v>
      </c>
      <c r="Z80" s="12">
        <f t="shared" si="123"/>
        <v>2</v>
      </c>
      <c r="AA80" s="12" t="str">
        <f>IF(ISERROR(VLOOKUP(D80,'Cdn CWTs for ERA in 2017'!C$8:H$2400,6,FALSE)),"",VLOOKUP(D80,'Cdn CWTs for ERA in 2017'!C$8:H$2400,6,FALSE))</f>
        <v>NIC</v>
      </c>
      <c r="AB80" s="215"/>
    </row>
    <row r="81" spans="1:28" s="12" customFormat="1" ht="15" x14ac:dyDescent="0.25">
      <c r="A81" s="31" t="s">
        <v>1632</v>
      </c>
      <c r="B81" s="31">
        <f>+IF(ISERROR(VLOOKUP(D81,'Cdn CWTs for ERA in 2017'!C$6:F$2400,4,FALSE)),"",VLOOKUP(D81,'Cdn CWTs for ERA in 2017'!C$6:F$2400,4,FALSE))</f>
        <v>2012</v>
      </c>
      <c r="C81" s="32">
        <v>2015</v>
      </c>
      <c r="D81" s="88" t="s">
        <v>5076</v>
      </c>
      <c r="E81" s="33" t="s">
        <v>1640</v>
      </c>
      <c r="F81" s="33" t="s">
        <v>1639</v>
      </c>
      <c r="G81" s="33" t="s">
        <v>1638</v>
      </c>
      <c r="H81" s="204">
        <v>259</v>
      </c>
      <c r="I81" s="204">
        <v>148</v>
      </c>
      <c r="J81" s="108">
        <f t="shared" si="112"/>
        <v>0.23950882967276413</v>
      </c>
      <c r="K81" s="46">
        <v>1</v>
      </c>
      <c r="L81" s="204">
        <v>946</v>
      </c>
      <c r="M81" s="17">
        <f t="shared" si="113"/>
        <v>0.27378435517970401</v>
      </c>
      <c r="N81" s="56">
        <f t="shared" si="114"/>
        <v>1.2221191587490204E-4</v>
      </c>
      <c r="O81" s="129">
        <f t="shared" si="115"/>
        <v>4.1752114164904857</v>
      </c>
      <c r="P81" s="16">
        <f t="shared" si="105"/>
        <v>4.5436124238278817</v>
      </c>
      <c r="Q81" s="130">
        <f t="shared" si="116"/>
        <v>13.370743475315876</v>
      </c>
      <c r="R81" s="24">
        <f t="shared" si="117"/>
        <v>0.87578863881194702</v>
      </c>
      <c r="S81" s="35">
        <f t="shared" si="118"/>
        <v>617.9312896405919</v>
      </c>
      <c r="T81" s="35">
        <f t="shared" si="119"/>
        <v>1412.9677417121568</v>
      </c>
      <c r="U81" s="36">
        <f t="shared" si="120"/>
        <v>6.0831137384058528E-2</v>
      </c>
      <c r="V81" s="206">
        <v>2257</v>
      </c>
      <c r="W81" s="206">
        <v>10562</v>
      </c>
      <c r="X81" s="34">
        <f t="shared" si="121"/>
        <v>4.5534599647943007E-2</v>
      </c>
      <c r="Y81" s="12" t="str">
        <f t="shared" si="122"/>
        <v>yes</v>
      </c>
      <c r="Z81" s="12">
        <f t="shared" si="123"/>
        <v>3</v>
      </c>
      <c r="AA81" s="12" t="str">
        <f>IF(ISERROR(VLOOKUP(D81,'Cdn CWTs for ERA in 2017'!C$8:H$2400,6,FALSE)),"",VLOOKUP(D81,'Cdn CWTs for ERA in 2017'!C$8:H$2400,6,FALSE))</f>
        <v>NIC</v>
      </c>
      <c r="AB81" s="215"/>
    </row>
    <row r="82" spans="1:28" s="12" customFormat="1" ht="15" x14ac:dyDescent="0.25">
      <c r="A82" s="31" t="s">
        <v>1632</v>
      </c>
      <c r="B82" s="31">
        <f>+IF(ISERROR(VLOOKUP(D82,'Cdn CWTs for ERA in 2017'!C$6:F$2400,4,FALSE)),"",VLOOKUP(D82,'Cdn CWTs for ERA in 2017'!C$6:F$2400,4,FALSE))</f>
        <v>2012</v>
      </c>
      <c r="C82" s="32">
        <v>2015</v>
      </c>
      <c r="D82" s="88" t="s">
        <v>5077</v>
      </c>
      <c r="E82" s="33" t="s">
        <v>1640</v>
      </c>
      <c r="F82" s="33" t="s">
        <v>1639</v>
      </c>
      <c r="G82" s="33" t="s">
        <v>1638</v>
      </c>
      <c r="H82" s="204">
        <v>259</v>
      </c>
      <c r="I82" s="204">
        <v>148</v>
      </c>
      <c r="J82" s="108">
        <f t="shared" si="101"/>
        <v>0.23950882967276413</v>
      </c>
      <c r="K82" s="46">
        <v>0</v>
      </c>
      <c r="L82" s="204">
        <v>946</v>
      </c>
      <c r="M82" s="17">
        <f t="shared" si="102"/>
        <v>0.27378435517970401</v>
      </c>
      <c r="N82" s="56">
        <f t="shared" si="103"/>
        <v>1.2221191587490204E-4</v>
      </c>
      <c r="O82" s="129">
        <f t="shared" si="104"/>
        <v>0</v>
      </c>
      <c r="P82" s="16">
        <f t="shared" si="105"/>
        <v>0</v>
      </c>
      <c r="Q82" s="130">
        <f t="shared" si="106"/>
        <v>0</v>
      </c>
      <c r="R82" s="24" t="str">
        <f t="shared" si="107"/>
        <v>NA</v>
      </c>
      <c r="S82" s="35">
        <f t="shared" si="108"/>
        <v>617.9312896405919</v>
      </c>
      <c r="T82" s="35">
        <f t="shared" si="109"/>
        <v>1412.9677417121568</v>
      </c>
      <c r="U82" s="36">
        <f t="shared" si="110"/>
        <v>6.0831137384058528E-2</v>
      </c>
      <c r="V82" s="206">
        <v>2257</v>
      </c>
      <c r="W82" s="206">
        <v>10562</v>
      </c>
      <c r="X82" s="34">
        <f t="shared" si="111"/>
        <v>4.5534599647943007E-2</v>
      </c>
      <c r="Y82" s="12" t="str">
        <f t="shared" si="99"/>
        <v>yes</v>
      </c>
      <c r="Z82" s="12">
        <f t="shared" si="100"/>
        <v>3</v>
      </c>
      <c r="AA82" s="12" t="str">
        <f>IF(ISERROR(VLOOKUP(D82,'Cdn CWTs for ERA in 2017'!C$8:H$2400,6,FALSE)),"",VLOOKUP(D82,'Cdn CWTs for ERA in 2017'!C$8:H$2400,6,FALSE))</f>
        <v>NIC</v>
      </c>
      <c r="AB82" s="215"/>
    </row>
    <row r="83" spans="1:28" s="12" customFormat="1" ht="15" x14ac:dyDescent="0.25">
      <c r="A83" s="31" t="s">
        <v>1632</v>
      </c>
      <c r="B83" s="31" t="str">
        <f>+IF(ISERROR(VLOOKUP(D83,'Cdn CWTs for ERA in 2017'!C$6:F$2400,4,FALSE)),"",VLOOKUP(D83,'Cdn CWTs for ERA in 2017'!C$6:F$2400,4,FALSE))</f>
        <v/>
      </c>
      <c r="C83" s="32">
        <v>2015</v>
      </c>
      <c r="D83" s="75" t="s">
        <v>1665</v>
      </c>
      <c r="E83" s="33" t="s">
        <v>1640</v>
      </c>
      <c r="F83" s="33" t="s">
        <v>1639</v>
      </c>
      <c r="G83" s="33" t="s">
        <v>1638</v>
      </c>
      <c r="H83" s="204">
        <v>259</v>
      </c>
      <c r="I83" s="204">
        <v>148</v>
      </c>
      <c r="J83" s="108">
        <f t="shared" si="101"/>
        <v>0.23950882967276413</v>
      </c>
      <c r="K83" s="46">
        <v>0</v>
      </c>
      <c r="L83" s="204">
        <v>946</v>
      </c>
      <c r="M83" s="17">
        <f t="shared" si="102"/>
        <v>0.27378435517970401</v>
      </c>
      <c r="N83" s="56">
        <f t="shared" si="103"/>
        <v>1.2221191587490204E-4</v>
      </c>
      <c r="O83" s="129">
        <f t="shared" si="104"/>
        <v>0</v>
      </c>
      <c r="P83" s="129"/>
      <c r="Q83" s="130">
        <f t="shared" si="106"/>
        <v>0</v>
      </c>
      <c r="R83" s="24" t="str">
        <f t="shared" si="107"/>
        <v>NA</v>
      </c>
      <c r="S83" s="35">
        <f t="shared" si="108"/>
        <v>617.9312896405919</v>
      </c>
      <c r="T83" s="35">
        <f t="shared" si="109"/>
        <v>1412.9677417121568</v>
      </c>
      <c r="U83" s="36">
        <f t="shared" si="110"/>
        <v>6.0831137384058528E-2</v>
      </c>
      <c r="V83" s="206">
        <v>2257</v>
      </c>
      <c r="W83" s="206">
        <v>10562</v>
      </c>
      <c r="X83" s="34">
        <f t="shared" si="111"/>
        <v>4.5534599647943007E-2</v>
      </c>
      <c r="Y83" s="12" t="str">
        <f t="shared" si="99"/>
        <v>no</v>
      </c>
      <c r="Z83" s="12" t="str">
        <f t="shared" si="100"/>
        <v/>
      </c>
      <c r="AA83" s="12" t="str">
        <f>IF(ISERROR(VLOOKUP(D83,'Cdn CWTs for ERA in 2017'!C$8:H$2400,6,FALSE)),"",VLOOKUP(D83,'Cdn CWTs for ERA in 2017'!C$8:H$2400,6,FALSE))</f>
        <v/>
      </c>
      <c r="AB83" s="215"/>
    </row>
    <row r="84" spans="1:28" s="12" customFormat="1" ht="15" x14ac:dyDescent="0.25">
      <c r="A84" s="31" t="s">
        <v>1632</v>
      </c>
      <c r="B84" s="31" t="str">
        <f>+IF(ISERROR(VLOOKUP(D84,'Cdn CWTs for ERA in 2017'!C$6:F$2400,4,FALSE)),"",VLOOKUP(D84,'Cdn CWTs for ERA in 2017'!C$6:F$2400,4,FALSE))</f>
        <v/>
      </c>
      <c r="C84" s="32">
        <v>2015</v>
      </c>
      <c r="D84" s="75" t="s">
        <v>1646</v>
      </c>
      <c r="E84" s="33" t="s">
        <v>1640</v>
      </c>
      <c r="F84" s="33" t="s">
        <v>1639</v>
      </c>
      <c r="G84" s="33" t="s">
        <v>1638</v>
      </c>
      <c r="H84" s="204">
        <v>259</v>
      </c>
      <c r="I84" s="204">
        <v>148</v>
      </c>
      <c r="J84" s="108">
        <f t="shared" si="101"/>
        <v>0.23950882967276413</v>
      </c>
      <c r="K84" s="236">
        <v>12</v>
      </c>
      <c r="L84" s="204">
        <v>946</v>
      </c>
      <c r="M84" s="17">
        <f>+H84/L84</f>
        <v>0.27378435517970401</v>
      </c>
      <c r="N84" s="56">
        <f>((M84*(1-M84))/(L84-1)) * (1-(L84/V84))</f>
        <v>1.2221191587490204E-4</v>
      </c>
      <c r="O84" s="129">
        <f>K84*(1/J84)</f>
        <v>50.102536997885828</v>
      </c>
      <c r="P84" s="129"/>
      <c r="Q84" s="130">
        <f xml:space="preserve">  ((O84*(1-J84)*(1+(U84^2))) / J84) + ((O84^2)*(U84^2))</f>
        <v>168.96388435472204</v>
      </c>
      <c r="R84" s="24">
        <f>+IF(ISERROR((Q84^0.5)/O84),"NA",(Q84^0.5)/O84)</f>
        <v>0.25944017292076915</v>
      </c>
      <c r="S84" s="35">
        <f>+M84*V84</f>
        <v>617.9312896405919</v>
      </c>
      <c r="T84" s="35">
        <f>(N84*(V84^2))+(W84*(M84^2))-(N84*W84)</f>
        <v>1412.9677417121568</v>
      </c>
      <c r="U84" s="36">
        <f>+(T84^0.5)/S84</f>
        <v>6.0831137384058528E-2</v>
      </c>
      <c r="V84" s="206">
        <v>2257</v>
      </c>
      <c r="W84" s="206">
        <v>10562</v>
      </c>
      <c r="X84" s="34">
        <f>+(W84^0.5)/V84</f>
        <v>4.5534599647943007E-2</v>
      </c>
      <c r="Y84" s="12" t="str">
        <f t="shared" si="99"/>
        <v>no</v>
      </c>
      <c r="Z84" s="12" t="str">
        <f t="shared" si="100"/>
        <v/>
      </c>
      <c r="AA84" s="12" t="str">
        <f>IF(ISERROR(VLOOKUP(D84,'Cdn CWTs for ERA in 2017'!C$8:H$2400,6,FALSE)),"",VLOOKUP(D84,'Cdn CWTs for ERA in 2017'!C$8:H$2400,6,FALSE))</f>
        <v/>
      </c>
      <c r="AB84" s="215"/>
    </row>
    <row r="85" spans="1:28" s="12" customFormat="1" ht="15" x14ac:dyDescent="0.25">
      <c r="A85" s="31" t="s">
        <v>1632</v>
      </c>
      <c r="B85" s="31" t="str">
        <f>+IF(ISERROR(VLOOKUP(D85,'Cdn CWTs for ERA in 2017'!C$6:F$2400,4,FALSE)),"",VLOOKUP(D85,'Cdn CWTs for ERA in 2017'!C$6:F$2400,4,FALSE))</f>
        <v/>
      </c>
      <c r="C85" s="32">
        <v>2015</v>
      </c>
      <c r="D85" s="75" t="s">
        <v>1664</v>
      </c>
      <c r="E85" s="33" t="s">
        <v>1640</v>
      </c>
      <c r="F85" s="33" t="s">
        <v>1639</v>
      </c>
      <c r="G85" s="33" t="s">
        <v>1638</v>
      </c>
      <c r="H85" s="204">
        <v>259</v>
      </c>
      <c r="I85" s="204">
        <v>148</v>
      </c>
      <c r="J85" s="108">
        <f t="shared" si="101"/>
        <v>0.23950882967276413</v>
      </c>
      <c r="K85" s="46">
        <v>9</v>
      </c>
      <c r="L85" s="204">
        <v>946</v>
      </c>
      <c r="M85" s="208">
        <f>+H85/L85</f>
        <v>0.27378435517970401</v>
      </c>
      <c r="N85" s="56">
        <f>((M85*(1-M85))/(L85-1)) * (1-(L85/V85))</f>
        <v>1.2221191587490204E-4</v>
      </c>
      <c r="O85" s="129">
        <f>K85*(1/J85)</f>
        <v>37.576902748414369</v>
      </c>
      <c r="P85" s="16">
        <f>++((O85/(SUM(O$71:O$82,O$85)))*(O$84))+O85</f>
        <v>40.892511814450934</v>
      </c>
      <c r="Q85" s="130">
        <f xml:space="preserve">  ((O85*(1-J85)*(1+(U85^2))) / J85) + ((O85^2)*(U85^2))</f>
        <v>124.98121636016917</v>
      </c>
      <c r="R85" s="24">
        <f>+IF(ISERROR((Q85^0.5)/O85),"NA",(Q85^0.5)/O85)</f>
        <v>0.29750987996210376</v>
      </c>
      <c r="S85" s="35">
        <f>+M85*V85</f>
        <v>617.9312896405919</v>
      </c>
      <c r="T85" s="35">
        <f>(N85*(V85^2))+(W85*(M85^2))-(N85*W85)</f>
        <v>1412.9677417121568</v>
      </c>
      <c r="U85" s="36">
        <f>+(T85^0.5)/S85</f>
        <v>6.0831137384058528E-2</v>
      </c>
      <c r="V85" s="206">
        <v>2257</v>
      </c>
      <c r="W85" s="206">
        <v>10562</v>
      </c>
      <c r="X85" s="34">
        <f>+(W85^0.5)/V85</f>
        <v>4.5534599647943007E-2</v>
      </c>
      <c r="Y85" s="12" t="str">
        <f t="shared" si="99"/>
        <v>no</v>
      </c>
      <c r="Z85" s="12" t="str">
        <f t="shared" si="100"/>
        <v/>
      </c>
      <c r="AA85" s="12" t="str">
        <f>IF(ISERROR(VLOOKUP(D85,'Cdn CWTs for ERA in 2017'!C$8:H$2400,6,FALSE)),"",VLOOKUP(D85,'Cdn CWTs for ERA in 2017'!C$8:H$2400,6,FALSE))</f>
        <v/>
      </c>
      <c r="AB85" s="215"/>
    </row>
    <row r="86" spans="1:28" s="12" customFormat="1" ht="15" x14ac:dyDescent="0.25">
      <c r="A86" s="31"/>
      <c r="B86" s="31" t="str">
        <f>+IF(ISERROR(VLOOKUP(D86,'Cdn CWTs for ERA in 2017'!C$6:F$2400,4,FALSE)),"",VLOOKUP(D86,'Cdn CWTs for ERA in 2017'!C$6:F$2400,4,FALSE))</f>
        <v/>
      </c>
      <c r="C86" s="32"/>
      <c r="D86" s="75"/>
      <c r="E86" s="33"/>
      <c r="F86" s="33"/>
      <c r="G86" s="33"/>
      <c r="H86" s="204"/>
      <c r="I86" s="204"/>
      <c r="J86" s="239"/>
      <c r="K86" s="46"/>
      <c r="L86" s="205"/>
      <c r="M86" s="208"/>
      <c r="N86" s="56"/>
      <c r="O86" s="129"/>
      <c r="P86" s="129"/>
      <c r="Q86" s="130"/>
      <c r="R86" s="24"/>
      <c r="S86" s="35"/>
      <c r="T86" s="35"/>
      <c r="U86" s="36"/>
      <c r="V86" s="207"/>
      <c r="W86" s="207"/>
      <c r="X86" s="34"/>
      <c r="AA86" s="12" t="str">
        <f>IF(ISERROR(VLOOKUP(D86,'Cdn CWTs for ERA in 2017'!C$8:H$2400,6,FALSE)),"",VLOOKUP(D86,'Cdn CWTs for ERA in 2017'!C$8:H$2400,6,FALSE))</f>
        <v/>
      </c>
      <c r="AB86" s="215"/>
    </row>
    <row r="87" spans="1:28" s="12" customFormat="1" ht="15" x14ac:dyDescent="0.25">
      <c r="A87" s="31" t="s">
        <v>1632</v>
      </c>
      <c r="B87" s="31">
        <f>+IF(ISERROR(VLOOKUP(D87,'Cdn CWTs for ERA in 2017'!C$6:F$2400,4,FALSE)),"",VLOOKUP(D87,'Cdn CWTs for ERA in 2017'!C$6:F$2400,4,FALSE))</f>
        <v>2011</v>
      </c>
      <c r="C87" s="32">
        <v>2015</v>
      </c>
      <c r="D87" s="88" t="s">
        <v>4817</v>
      </c>
      <c r="E87" s="33" t="s">
        <v>1640</v>
      </c>
      <c r="F87" s="33" t="s">
        <v>1643</v>
      </c>
      <c r="G87" s="33" t="s">
        <v>1638</v>
      </c>
      <c r="H87" s="204">
        <v>358</v>
      </c>
      <c r="I87" s="204">
        <v>209</v>
      </c>
      <c r="J87" s="108">
        <f t="shared" ref="J87:J101" si="124">I87/S87</f>
        <v>0.26032133194408641</v>
      </c>
      <c r="K87" s="46">
        <v>12</v>
      </c>
      <c r="L87" s="204">
        <v>1150</v>
      </c>
      <c r="M87" s="208">
        <f>+H87/L87</f>
        <v>0.31130434782608696</v>
      </c>
      <c r="N87" s="56">
        <f t="shared" ref="N87:N98" si="125">((M87*(1-M87))/(L87-1)) * (1-(L87/V87))</f>
        <v>1.0338877401546989E-4</v>
      </c>
      <c r="O87" s="129">
        <f t="shared" ref="O87:O98" si="126">K87*(1/J87)</f>
        <v>46.096875390056169</v>
      </c>
      <c r="P87" s="16">
        <f>+((O87/(SUM(O$87:O$98)))*(O$99))+((O87/(SUM(O$87:O$98,O$101)))*(O$100))+O87</f>
        <v>48.937268521687223</v>
      </c>
      <c r="Q87" s="130">
        <f t="shared" ref="Q87:Q98" si="127" xml:space="preserve">  ((O87*(1-J87)*(1+(U87^2))) / J87) + ((O87^2)*(U87^2))</f>
        <v>141.18975057438567</v>
      </c>
      <c r="R87" s="24">
        <f t="shared" ref="R87:R98" si="128">+IF(ISERROR((Q87^0.5)/O87),"NA",(Q87^0.5)/O87)</f>
        <v>0.25776865005979027</v>
      </c>
      <c r="S87" s="35">
        <f t="shared" ref="S87:S98" si="129">+M87*V87</f>
        <v>802.85391304347831</v>
      </c>
      <c r="T87" s="35">
        <f t="shared" ref="T87:T98" si="130">(N87*(V87^2))+(W87*(M87^2))-(N87*W87)</f>
        <v>2917.2258585580985</v>
      </c>
      <c r="U87" s="36">
        <f t="shared" ref="U87:U98" si="131">+(T87^0.5)/S87</f>
        <v>6.7274193314687661E-2</v>
      </c>
      <c r="V87" s="206">
        <v>2579</v>
      </c>
      <c r="W87" s="206">
        <v>23031</v>
      </c>
      <c r="X87" s="34">
        <f t="shared" ref="X87:X98" si="132">+(W87^0.5)/V87</f>
        <v>5.8844388693020888E-2</v>
      </c>
      <c r="Y87" s="12" t="str">
        <f t="shared" ref="Y87:Y98" si="133">+IF(B87="","no","yes")</f>
        <v>yes</v>
      </c>
      <c r="Z87" s="12">
        <f t="shared" ref="Z87:Z101" si="134">+IF(B87="","",C87-B87)</f>
        <v>4</v>
      </c>
      <c r="AA87" s="12" t="str">
        <f>IF(ISERROR(VLOOKUP(D87,'Cdn CWTs for ERA in 2017'!C$8:H$2400,6,FALSE)),"",VLOOKUP(D87,'Cdn CWTs for ERA in 2017'!C$8:H$2400,6,FALSE))</f>
        <v>NIC</v>
      </c>
      <c r="AB87" s="215"/>
    </row>
    <row r="88" spans="1:28" s="12" customFormat="1" ht="15" x14ac:dyDescent="0.25">
      <c r="A88" s="31" t="s">
        <v>1632</v>
      </c>
      <c r="B88" s="31">
        <f>+IF(ISERROR(VLOOKUP(D88,'Cdn CWTs for ERA in 2017'!C$6:F$2400,4,FALSE)),"",VLOOKUP(D88,'Cdn CWTs for ERA in 2017'!C$6:F$2400,4,FALSE))</f>
        <v>2011</v>
      </c>
      <c r="C88" s="32">
        <v>2015</v>
      </c>
      <c r="D88" s="88" t="s">
        <v>4821</v>
      </c>
      <c r="E88" s="33" t="s">
        <v>1640</v>
      </c>
      <c r="F88" s="33" t="s">
        <v>1643</v>
      </c>
      <c r="G88" s="33" t="s">
        <v>1638</v>
      </c>
      <c r="H88" s="204">
        <v>358</v>
      </c>
      <c r="I88" s="204">
        <v>209</v>
      </c>
      <c r="J88" s="108">
        <f t="shared" si="124"/>
        <v>0.26032133194408641</v>
      </c>
      <c r="K88" s="46">
        <v>46</v>
      </c>
      <c r="L88" s="204">
        <v>1150</v>
      </c>
      <c r="M88" s="17">
        <f t="shared" ref="M88:M98" si="135">+H88/L88</f>
        <v>0.31130434782608696</v>
      </c>
      <c r="N88" s="56">
        <f t="shared" si="125"/>
        <v>1.0338877401546989E-4</v>
      </c>
      <c r="O88" s="129">
        <f t="shared" si="126"/>
        <v>176.70468899521532</v>
      </c>
      <c r="P88" s="16">
        <f t="shared" ref="P88:P98" si="136">+((O88/(SUM(O$87:O$98)))*(O$99))+((O88/(SUM(O$87:O$98,O$101)))*(O$100))+O88</f>
        <v>187.59286266646771</v>
      </c>
      <c r="Q88" s="130">
        <f t="shared" si="127"/>
        <v>645.67876894615983</v>
      </c>
      <c r="R88" s="24">
        <f t="shared" si="128"/>
        <v>0.14380042815838373</v>
      </c>
      <c r="S88" s="35">
        <f t="shared" si="129"/>
        <v>802.85391304347831</v>
      </c>
      <c r="T88" s="35">
        <f t="shared" si="130"/>
        <v>2917.2258585580985</v>
      </c>
      <c r="U88" s="36">
        <f t="shared" si="131"/>
        <v>6.7274193314687661E-2</v>
      </c>
      <c r="V88" s="206">
        <v>2579</v>
      </c>
      <c r="W88" s="206">
        <v>23031</v>
      </c>
      <c r="X88" s="34">
        <f t="shared" si="132"/>
        <v>5.8844388693020888E-2</v>
      </c>
      <c r="Y88" s="12" t="str">
        <f t="shared" si="133"/>
        <v>yes</v>
      </c>
      <c r="Z88" s="12">
        <f t="shared" si="134"/>
        <v>4</v>
      </c>
      <c r="AA88" s="12" t="str">
        <f>IF(ISERROR(VLOOKUP(D88,'Cdn CWTs for ERA in 2017'!C$8:H$2400,6,FALSE)),"",VLOOKUP(D88,'Cdn CWTs for ERA in 2017'!C$8:H$2400,6,FALSE))</f>
        <v>NIC</v>
      </c>
      <c r="AB88" s="215"/>
    </row>
    <row r="89" spans="1:28" s="12" customFormat="1" ht="15" x14ac:dyDescent="0.25">
      <c r="A89" s="31" t="s">
        <v>1632</v>
      </c>
      <c r="B89" s="31">
        <f>+IF(ISERROR(VLOOKUP(D89,'Cdn CWTs for ERA in 2017'!C$6:F$2400,4,FALSE)),"",VLOOKUP(D89,'Cdn CWTs for ERA in 2017'!C$6:F$2400,4,FALSE))</f>
        <v>2011</v>
      </c>
      <c r="C89" s="32">
        <v>2015</v>
      </c>
      <c r="D89" s="88" t="s">
        <v>4815</v>
      </c>
      <c r="E89" s="33" t="s">
        <v>1640</v>
      </c>
      <c r="F89" s="33" t="s">
        <v>1643</v>
      </c>
      <c r="G89" s="33" t="s">
        <v>1638</v>
      </c>
      <c r="H89" s="204">
        <v>358</v>
      </c>
      <c r="I89" s="204">
        <v>209</v>
      </c>
      <c r="J89" s="108">
        <f t="shared" si="124"/>
        <v>0.26032133194408641</v>
      </c>
      <c r="K89" s="46">
        <v>9</v>
      </c>
      <c r="L89" s="204">
        <v>1150</v>
      </c>
      <c r="M89" s="17">
        <f t="shared" si="135"/>
        <v>0.31130434782608696</v>
      </c>
      <c r="N89" s="56">
        <f t="shared" si="125"/>
        <v>1.0338877401546989E-4</v>
      </c>
      <c r="O89" s="129">
        <f t="shared" si="126"/>
        <v>34.572656542542127</v>
      </c>
      <c r="P89" s="16">
        <f t="shared" si="136"/>
        <v>36.702951391265415</v>
      </c>
      <c r="Q89" s="130">
        <f t="shared" si="127"/>
        <v>104.08912394287532</v>
      </c>
      <c r="R89" s="24">
        <f t="shared" si="128"/>
        <v>0.29510048612206907</v>
      </c>
      <c r="S89" s="35">
        <f t="shared" si="129"/>
        <v>802.85391304347831</v>
      </c>
      <c r="T89" s="35">
        <f t="shared" si="130"/>
        <v>2917.2258585580985</v>
      </c>
      <c r="U89" s="36">
        <f t="shared" si="131"/>
        <v>6.7274193314687661E-2</v>
      </c>
      <c r="V89" s="206">
        <v>2579</v>
      </c>
      <c r="W89" s="206">
        <v>23031</v>
      </c>
      <c r="X89" s="34">
        <f t="shared" si="132"/>
        <v>5.8844388693020888E-2</v>
      </c>
      <c r="Y89" s="12" t="str">
        <f t="shared" si="133"/>
        <v>yes</v>
      </c>
      <c r="Z89" s="12">
        <f t="shared" si="134"/>
        <v>4</v>
      </c>
      <c r="AA89" s="12" t="str">
        <f>IF(ISERROR(VLOOKUP(D89,'Cdn CWTs for ERA in 2017'!C$8:H$2400,6,FALSE)),"",VLOOKUP(D89,'Cdn CWTs for ERA in 2017'!C$8:H$2400,6,FALSE))</f>
        <v>NIC</v>
      </c>
      <c r="AB89" s="215"/>
    </row>
    <row r="90" spans="1:28" s="12" customFormat="1" ht="15" x14ac:dyDescent="0.25">
      <c r="A90" s="31" t="s">
        <v>1632</v>
      </c>
      <c r="B90" s="31">
        <f>+IF(ISERROR(VLOOKUP(D90,'Cdn CWTs for ERA in 2017'!C$6:F$2400,4,FALSE)),"",VLOOKUP(D90,'Cdn CWTs for ERA in 2017'!C$6:F$2400,4,FALSE))</f>
        <v>2011</v>
      </c>
      <c r="C90" s="32">
        <v>2015</v>
      </c>
      <c r="D90" s="88" t="s">
        <v>4816</v>
      </c>
      <c r="E90" s="33" t="s">
        <v>1640</v>
      </c>
      <c r="F90" s="33" t="s">
        <v>1643</v>
      </c>
      <c r="G90" s="33" t="s">
        <v>1638</v>
      </c>
      <c r="H90" s="204">
        <v>358</v>
      </c>
      <c r="I90" s="204">
        <v>209</v>
      </c>
      <c r="J90" s="108">
        <f t="shared" si="124"/>
        <v>0.26032133194408641</v>
      </c>
      <c r="K90" s="46">
        <v>37</v>
      </c>
      <c r="L90" s="204">
        <v>1150</v>
      </c>
      <c r="M90" s="17">
        <f t="shared" si="135"/>
        <v>0.31130434782608696</v>
      </c>
      <c r="N90" s="56">
        <f t="shared" si="125"/>
        <v>1.0338877401546989E-4</v>
      </c>
      <c r="O90" s="129">
        <f t="shared" si="126"/>
        <v>142.1320324526732</v>
      </c>
      <c r="P90" s="16">
        <f t="shared" si="136"/>
        <v>150.88991127520228</v>
      </c>
      <c r="Q90" s="130">
        <f t="shared" si="127"/>
        <v>497.11098330140737</v>
      </c>
      <c r="R90" s="24">
        <f t="shared" si="128"/>
        <v>0.15686812766015576</v>
      </c>
      <c r="S90" s="35">
        <f t="shared" si="129"/>
        <v>802.85391304347831</v>
      </c>
      <c r="T90" s="35">
        <f t="shared" si="130"/>
        <v>2917.2258585580985</v>
      </c>
      <c r="U90" s="36">
        <f t="shared" si="131"/>
        <v>6.7274193314687661E-2</v>
      </c>
      <c r="V90" s="206">
        <v>2579</v>
      </c>
      <c r="W90" s="206">
        <v>23031</v>
      </c>
      <c r="X90" s="34">
        <f t="shared" si="132"/>
        <v>5.8844388693020888E-2</v>
      </c>
      <c r="Y90" s="12" t="str">
        <f t="shared" si="133"/>
        <v>yes</v>
      </c>
      <c r="Z90" s="12">
        <f t="shared" si="134"/>
        <v>4</v>
      </c>
      <c r="AA90" s="12" t="str">
        <f>IF(ISERROR(VLOOKUP(D90,'Cdn CWTs for ERA in 2017'!C$8:H$2400,6,FALSE)),"",VLOOKUP(D90,'Cdn CWTs for ERA in 2017'!C$8:H$2400,6,FALSE))</f>
        <v>NIC</v>
      </c>
      <c r="AB90" s="215"/>
    </row>
    <row r="91" spans="1:28" s="12" customFormat="1" ht="15" x14ac:dyDescent="0.25">
      <c r="A91" s="31" t="s">
        <v>1632</v>
      </c>
      <c r="B91" s="31">
        <f>+IF(ISERROR(VLOOKUP(D91,'Cdn CWTs for ERA in 2017'!C$6:F$2400,4,FALSE)),"",VLOOKUP(D91,'Cdn CWTs for ERA in 2017'!C$6:F$2400,4,FALSE))</f>
        <v>2010</v>
      </c>
      <c r="C91" s="32">
        <v>2015</v>
      </c>
      <c r="D91" s="88" t="s">
        <v>3936</v>
      </c>
      <c r="E91" s="33" t="s">
        <v>1640</v>
      </c>
      <c r="F91" s="33" t="s">
        <v>1643</v>
      </c>
      <c r="G91" s="33" t="s">
        <v>1638</v>
      </c>
      <c r="H91" s="204">
        <v>358</v>
      </c>
      <c r="I91" s="204">
        <v>209</v>
      </c>
      <c r="J91" s="108">
        <f t="shared" ref="J91:J95" si="137">I91/S91</f>
        <v>0.26032133194408641</v>
      </c>
      <c r="K91" s="46">
        <v>0</v>
      </c>
      <c r="L91" s="204">
        <v>1150</v>
      </c>
      <c r="M91" s="17">
        <f t="shared" ref="M91:M95" si="138">+H91/L91</f>
        <v>0.31130434782608696</v>
      </c>
      <c r="N91" s="56">
        <f t="shared" ref="N91:N95" si="139">((M91*(1-M91))/(L91-1)) * (1-(L91/V91))</f>
        <v>1.0338877401546989E-4</v>
      </c>
      <c r="O91" s="129">
        <f t="shared" ref="O91:O95" si="140">K91*(1/J91)</f>
        <v>0</v>
      </c>
      <c r="P91" s="16">
        <f t="shared" si="136"/>
        <v>0</v>
      </c>
      <c r="Q91" s="130">
        <f t="shared" ref="Q91:Q95" si="141" xml:space="preserve">  ((O91*(1-J91)*(1+(U91^2))) / J91) + ((O91^2)*(U91^2))</f>
        <v>0</v>
      </c>
      <c r="R91" s="24" t="str">
        <f t="shared" ref="R91:R95" si="142">+IF(ISERROR((Q91^0.5)/O91),"NA",(Q91^0.5)/O91)</f>
        <v>NA</v>
      </c>
      <c r="S91" s="35">
        <f t="shared" ref="S91:S95" si="143">+M91*V91</f>
        <v>802.85391304347831</v>
      </c>
      <c r="T91" s="35">
        <f t="shared" ref="T91:T95" si="144">(N91*(V91^2))+(W91*(M91^2))-(N91*W91)</f>
        <v>2917.2258585580985</v>
      </c>
      <c r="U91" s="36">
        <f t="shared" ref="U91:U95" si="145">+(T91^0.5)/S91</f>
        <v>6.7274193314687661E-2</v>
      </c>
      <c r="V91" s="206">
        <v>2579</v>
      </c>
      <c r="W91" s="206">
        <v>23031</v>
      </c>
      <c r="X91" s="34">
        <f t="shared" ref="X91:X95" si="146">+(W91^0.5)/V91</f>
        <v>5.8844388693020888E-2</v>
      </c>
      <c r="Y91" s="12" t="str">
        <f t="shared" ref="Y91:Y95" si="147">+IF(B91="","no","yes")</f>
        <v>yes</v>
      </c>
      <c r="Z91" s="12">
        <f t="shared" ref="Z91:Z95" si="148">+IF(B91="","",C91-B91)</f>
        <v>5</v>
      </c>
      <c r="AA91" s="12" t="str">
        <f>IF(ISERROR(VLOOKUP(D91,'Cdn CWTs for ERA in 2017'!C$8:H$2400,6,FALSE)),"",VLOOKUP(D91,'Cdn CWTs for ERA in 2017'!C$8:H$2400,6,FALSE))</f>
        <v>NIC</v>
      </c>
      <c r="AB91" s="215"/>
    </row>
    <row r="92" spans="1:28" s="12" customFormat="1" ht="15" x14ac:dyDescent="0.25">
      <c r="A92" s="31" t="s">
        <v>1632</v>
      </c>
      <c r="B92" s="31">
        <f>+IF(ISERROR(VLOOKUP(D92,'Cdn CWTs for ERA in 2017'!C$6:F$2400,4,FALSE)),"",VLOOKUP(D92,'Cdn CWTs for ERA in 2017'!C$6:F$2400,4,FALSE))</f>
        <v>2011</v>
      </c>
      <c r="C92" s="32">
        <v>2015</v>
      </c>
      <c r="D92" s="88" t="s">
        <v>4820</v>
      </c>
      <c r="E92" s="33" t="s">
        <v>1640</v>
      </c>
      <c r="F92" s="33" t="s">
        <v>1643</v>
      </c>
      <c r="G92" s="33" t="s">
        <v>1638</v>
      </c>
      <c r="H92" s="204">
        <v>358</v>
      </c>
      <c r="I92" s="204">
        <v>209</v>
      </c>
      <c r="J92" s="108">
        <f t="shared" si="137"/>
        <v>0.26032133194408641</v>
      </c>
      <c r="K92" s="46">
        <v>41</v>
      </c>
      <c r="L92" s="204">
        <v>1150</v>
      </c>
      <c r="M92" s="17">
        <f t="shared" si="138"/>
        <v>0.31130434782608696</v>
      </c>
      <c r="N92" s="56">
        <f t="shared" si="139"/>
        <v>1.0338877401546989E-4</v>
      </c>
      <c r="O92" s="129">
        <f t="shared" si="140"/>
        <v>157.49765758269191</v>
      </c>
      <c r="P92" s="16">
        <f t="shared" si="136"/>
        <v>167.2023341157647</v>
      </c>
      <c r="Q92" s="130">
        <f t="shared" si="141"/>
        <v>561.80541470802768</v>
      </c>
      <c r="R92" s="24">
        <f t="shared" si="142"/>
        <v>0.15049388764363336</v>
      </c>
      <c r="S92" s="35">
        <f t="shared" si="143"/>
        <v>802.85391304347831</v>
      </c>
      <c r="T92" s="35">
        <f t="shared" si="144"/>
        <v>2917.2258585580985</v>
      </c>
      <c r="U92" s="36">
        <f t="shared" si="145"/>
        <v>6.7274193314687661E-2</v>
      </c>
      <c r="V92" s="206">
        <v>2579</v>
      </c>
      <c r="W92" s="206">
        <v>23031</v>
      </c>
      <c r="X92" s="34">
        <f t="shared" si="146"/>
        <v>5.8844388693020888E-2</v>
      </c>
      <c r="Y92" s="12" t="str">
        <f t="shared" si="147"/>
        <v>yes</v>
      </c>
      <c r="Z92" s="12">
        <f t="shared" si="148"/>
        <v>4</v>
      </c>
      <c r="AA92" s="12" t="str">
        <f>IF(ISERROR(VLOOKUP(D92,'Cdn CWTs for ERA in 2017'!C$8:H$2400,6,FALSE)),"",VLOOKUP(D92,'Cdn CWTs for ERA in 2017'!C$8:H$2400,6,FALSE))</f>
        <v>NIC</v>
      </c>
      <c r="AB92" s="215"/>
    </row>
    <row r="93" spans="1:28" s="12" customFormat="1" ht="15" x14ac:dyDescent="0.25">
      <c r="A93" s="31" t="s">
        <v>1632</v>
      </c>
      <c r="B93" s="31">
        <f>+IF(ISERROR(VLOOKUP(D93,'Cdn CWTs for ERA in 2017'!C$6:F$2400,4,FALSE)),"",VLOOKUP(D93,'Cdn CWTs for ERA in 2017'!C$6:F$2400,4,FALSE))</f>
        <v>2011</v>
      </c>
      <c r="C93" s="32">
        <v>2015</v>
      </c>
      <c r="D93" s="88" t="s">
        <v>4819</v>
      </c>
      <c r="E93" s="33" t="s">
        <v>1640</v>
      </c>
      <c r="F93" s="33" t="s">
        <v>1643</v>
      </c>
      <c r="G93" s="33" t="s">
        <v>1638</v>
      </c>
      <c r="H93" s="204">
        <v>358</v>
      </c>
      <c r="I93" s="204">
        <v>209</v>
      </c>
      <c r="J93" s="108">
        <f t="shared" si="137"/>
        <v>0.26032133194408641</v>
      </c>
      <c r="K93" s="46">
        <v>25</v>
      </c>
      <c r="L93" s="204">
        <v>1150</v>
      </c>
      <c r="M93" s="17">
        <f t="shared" si="138"/>
        <v>0.31130434782608696</v>
      </c>
      <c r="N93" s="56">
        <f t="shared" si="139"/>
        <v>1.0338877401546989E-4</v>
      </c>
      <c r="O93" s="129">
        <f t="shared" si="140"/>
        <v>96.035157062617031</v>
      </c>
      <c r="P93" s="16">
        <f t="shared" si="136"/>
        <v>101.95264275351506</v>
      </c>
      <c r="Q93" s="130">
        <f t="shared" si="141"/>
        <v>315.85036632893423</v>
      </c>
      <c r="R93" s="24">
        <f t="shared" si="142"/>
        <v>0.18505909818904928</v>
      </c>
      <c r="S93" s="35">
        <f t="shared" si="143"/>
        <v>802.85391304347831</v>
      </c>
      <c r="T93" s="35">
        <f t="shared" si="144"/>
        <v>2917.2258585580985</v>
      </c>
      <c r="U93" s="36">
        <f t="shared" si="145"/>
        <v>6.7274193314687661E-2</v>
      </c>
      <c r="V93" s="206">
        <v>2579</v>
      </c>
      <c r="W93" s="206">
        <v>23031</v>
      </c>
      <c r="X93" s="34">
        <f t="shared" si="146"/>
        <v>5.8844388693020888E-2</v>
      </c>
      <c r="Y93" s="12" t="str">
        <f t="shared" si="147"/>
        <v>yes</v>
      </c>
      <c r="Z93" s="12">
        <f t="shared" si="148"/>
        <v>4</v>
      </c>
      <c r="AA93" s="12" t="str">
        <f>IF(ISERROR(VLOOKUP(D93,'Cdn CWTs for ERA in 2017'!C$8:H$2400,6,FALSE)),"",VLOOKUP(D93,'Cdn CWTs for ERA in 2017'!C$8:H$2400,6,FALSE))</f>
        <v>NIC</v>
      </c>
      <c r="AB93" s="215"/>
    </row>
    <row r="94" spans="1:28" s="12" customFormat="1" ht="15" x14ac:dyDescent="0.25">
      <c r="A94" s="31" t="s">
        <v>1632</v>
      </c>
      <c r="B94" s="31">
        <f>+IF(ISERROR(VLOOKUP(D94,'Cdn CWTs for ERA in 2017'!C$6:F$2400,4,FALSE)),"",VLOOKUP(D94,'Cdn CWTs for ERA in 2017'!C$6:F$2400,4,FALSE))</f>
        <v>2012</v>
      </c>
      <c r="C94" s="32">
        <v>2015</v>
      </c>
      <c r="D94" s="88" t="s">
        <v>5073</v>
      </c>
      <c r="E94" s="33" t="s">
        <v>1640</v>
      </c>
      <c r="F94" s="33" t="s">
        <v>1643</v>
      </c>
      <c r="G94" s="33" t="s">
        <v>1638</v>
      </c>
      <c r="H94" s="204">
        <v>358</v>
      </c>
      <c r="I94" s="204">
        <v>209</v>
      </c>
      <c r="J94" s="108">
        <f t="shared" si="137"/>
        <v>0.26032133194408641</v>
      </c>
      <c r="K94" s="46">
        <v>1</v>
      </c>
      <c r="L94" s="204">
        <v>1150</v>
      </c>
      <c r="M94" s="17">
        <f t="shared" si="138"/>
        <v>0.31130434782608696</v>
      </c>
      <c r="N94" s="56">
        <f t="shared" si="139"/>
        <v>1.0338877401546989E-4</v>
      </c>
      <c r="O94" s="129">
        <f t="shared" si="140"/>
        <v>3.8414062825046811</v>
      </c>
      <c r="P94" s="16">
        <f t="shared" si="136"/>
        <v>4.0781057101406022</v>
      </c>
      <c r="Q94" s="130">
        <f t="shared" si="141"/>
        <v>11.031179997233869</v>
      </c>
      <c r="R94" s="24">
        <f t="shared" si="142"/>
        <v>0.86461097349975702</v>
      </c>
      <c r="S94" s="35">
        <f t="shared" si="143"/>
        <v>802.85391304347831</v>
      </c>
      <c r="T94" s="35">
        <f t="shared" si="144"/>
        <v>2917.2258585580985</v>
      </c>
      <c r="U94" s="36">
        <f t="shared" si="145"/>
        <v>6.7274193314687661E-2</v>
      </c>
      <c r="V94" s="206">
        <v>2579</v>
      </c>
      <c r="W94" s="206">
        <v>23031</v>
      </c>
      <c r="X94" s="34">
        <f t="shared" si="146"/>
        <v>5.8844388693020888E-2</v>
      </c>
      <c r="Y94" s="12" t="str">
        <f t="shared" si="147"/>
        <v>yes</v>
      </c>
      <c r="Z94" s="12">
        <f t="shared" si="148"/>
        <v>3</v>
      </c>
      <c r="AA94" s="12" t="str">
        <f>IF(ISERROR(VLOOKUP(D94,'Cdn CWTs for ERA in 2017'!C$8:H$2400,6,FALSE)),"",VLOOKUP(D94,'Cdn CWTs for ERA in 2017'!C$8:H$2400,6,FALSE))</f>
        <v>NIC</v>
      </c>
      <c r="AB94" s="215"/>
    </row>
    <row r="95" spans="1:28" s="12" customFormat="1" ht="15" x14ac:dyDescent="0.25">
      <c r="A95" s="31" t="s">
        <v>1632</v>
      </c>
      <c r="B95" s="31">
        <f>+IF(ISERROR(VLOOKUP(D95,'Cdn CWTs for ERA in 2017'!C$6:F$2400,4,FALSE)),"",VLOOKUP(D95,'Cdn CWTs for ERA in 2017'!C$6:F$2400,4,FALSE))</f>
        <v>2012</v>
      </c>
      <c r="C95" s="32">
        <v>2015</v>
      </c>
      <c r="D95" s="88" t="s">
        <v>5074</v>
      </c>
      <c r="E95" s="33" t="s">
        <v>1640</v>
      </c>
      <c r="F95" s="33" t="s">
        <v>1643</v>
      </c>
      <c r="G95" s="33" t="s">
        <v>1638</v>
      </c>
      <c r="H95" s="204">
        <v>358</v>
      </c>
      <c r="I95" s="204">
        <v>209</v>
      </c>
      <c r="J95" s="108">
        <f t="shared" si="137"/>
        <v>0.26032133194408641</v>
      </c>
      <c r="K95" s="46">
        <v>1</v>
      </c>
      <c r="L95" s="204">
        <v>1150</v>
      </c>
      <c r="M95" s="17">
        <f t="shared" si="138"/>
        <v>0.31130434782608696</v>
      </c>
      <c r="N95" s="56">
        <f t="shared" si="139"/>
        <v>1.0338877401546989E-4</v>
      </c>
      <c r="O95" s="129">
        <f t="shared" si="140"/>
        <v>3.8414062825046811</v>
      </c>
      <c r="P95" s="16">
        <f t="shared" si="136"/>
        <v>4.0781057101406022</v>
      </c>
      <c r="Q95" s="130">
        <f t="shared" si="141"/>
        <v>11.031179997233869</v>
      </c>
      <c r="R95" s="24">
        <f t="shared" si="142"/>
        <v>0.86461097349975702</v>
      </c>
      <c r="S95" s="35">
        <f t="shared" si="143"/>
        <v>802.85391304347831</v>
      </c>
      <c r="T95" s="35">
        <f t="shared" si="144"/>
        <v>2917.2258585580985</v>
      </c>
      <c r="U95" s="36">
        <f t="shared" si="145"/>
        <v>6.7274193314687661E-2</v>
      </c>
      <c r="V95" s="206">
        <v>2579</v>
      </c>
      <c r="W95" s="206">
        <v>23031</v>
      </c>
      <c r="X95" s="34">
        <f t="shared" si="146"/>
        <v>5.8844388693020888E-2</v>
      </c>
      <c r="Y95" s="12" t="str">
        <f t="shared" si="147"/>
        <v>yes</v>
      </c>
      <c r="Z95" s="12">
        <f t="shared" si="148"/>
        <v>3</v>
      </c>
      <c r="AA95" s="12" t="str">
        <f>IF(ISERROR(VLOOKUP(D95,'Cdn CWTs for ERA in 2017'!C$8:H$2400,6,FALSE)),"",VLOOKUP(D95,'Cdn CWTs for ERA in 2017'!C$8:H$2400,6,FALSE))</f>
        <v>NIC</v>
      </c>
      <c r="AB95" s="215"/>
    </row>
    <row r="96" spans="1:28" s="12" customFormat="1" ht="15" x14ac:dyDescent="0.25">
      <c r="A96" s="31" t="s">
        <v>1632</v>
      </c>
      <c r="B96" s="31">
        <f>+IF(ISERROR(VLOOKUP(D96,'Cdn CWTs for ERA in 2017'!C$6:F$2400,4,FALSE)),"",VLOOKUP(D96,'Cdn CWTs for ERA in 2017'!C$6:F$2400,4,FALSE))</f>
        <v>2013</v>
      </c>
      <c r="C96" s="32">
        <v>2015</v>
      </c>
      <c r="D96" s="237" t="s">
        <v>5075</v>
      </c>
      <c r="E96" s="33" t="s">
        <v>1640</v>
      </c>
      <c r="F96" s="33" t="s">
        <v>1643</v>
      </c>
      <c r="G96" s="33" t="s">
        <v>1638</v>
      </c>
      <c r="H96" s="204">
        <v>358</v>
      </c>
      <c r="I96" s="204">
        <v>209</v>
      </c>
      <c r="J96" s="108">
        <f t="shared" si="124"/>
        <v>0.26032133194408641</v>
      </c>
      <c r="K96" s="46">
        <v>0</v>
      </c>
      <c r="L96" s="204">
        <v>1150</v>
      </c>
      <c r="M96" s="17">
        <f t="shared" si="135"/>
        <v>0.31130434782608696</v>
      </c>
      <c r="N96" s="56">
        <f t="shared" si="125"/>
        <v>1.0338877401546989E-4</v>
      </c>
      <c r="O96" s="129">
        <f t="shared" si="126"/>
        <v>0</v>
      </c>
      <c r="P96" s="16">
        <f t="shared" si="136"/>
        <v>0</v>
      </c>
      <c r="Q96" s="130">
        <f t="shared" si="127"/>
        <v>0</v>
      </c>
      <c r="R96" s="24" t="str">
        <f t="shared" si="128"/>
        <v>NA</v>
      </c>
      <c r="S96" s="35">
        <f t="shared" si="129"/>
        <v>802.85391304347831</v>
      </c>
      <c r="T96" s="35">
        <f t="shared" si="130"/>
        <v>2917.2258585580985</v>
      </c>
      <c r="U96" s="36">
        <f t="shared" si="131"/>
        <v>6.7274193314687661E-2</v>
      </c>
      <c r="V96" s="206">
        <v>2579</v>
      </c>
      <c r="W96" s="206">
        <v>23031</v>
      </c>
      <c r="X96" s="34">
        <f t="shared" si="132"/>
        <v>5.8844388693020888E-2</v>
      </c>
      <c r="Y96" s="12" t="str">
        <f t="shared" si="133"/>
        <v>yes</v>
      </c>
      <c r="Z96" s="12">
        <f t="shared" si="134"/>
        <v>2</v>
      </c>
      <c r="AA96" s="12" t="str">
        <f>IF(ISERROR(VLOOKUP(D96,'Cdn CWTs for ERA in 2017'!C$8:H$2400,6,FALSE)),"",VLOOKUP(D96,'Cdn CWTs for ERA in 2017'!C$8:H$2400,6,FALSE))</f>
        <v>NIC</v>
      </c>
      <c r="AB96" s="215"/>
    </row>
    <row r="97" spans="1:28" s="12" customFormat="1" ht="15" x14ac:dyDescent="0.25">
      <c r="A97" s="31" t="s">
        <v>1632</v>
      </c>
      <c r="B97" s="31">
        <f>+IF(ISERROR(VLOOKUP(D97,'Cdn CWTs for ERA in 2017'!C$6:F$2400,4,FALSE)),"",VLOOKUP(D97,'Cdn CWTs for ERA in 2017'!C$6:F$2400,4,FALSE))</f>
        <v>2012</v>
      </c>
      <c r="C97" s="32">
        <v>2015</v>
      </c>
      <c r="D97" s="88" t="s">
        <v>5076</v>
      </c>
      <c r="E97" s="33" t="s">
        <v>1640</v>
      </c>
      <c r="F97" s="33" t="s">
        <v>1643</v>
      </c>
      <c r="G97" s="33" t="s">
        <v>1638</v>
      </c>
      <c r="H97" s="204">
        <v>358</v>
      </c>
      <c r="I97" s="204">
        <v>209</v>
      </c>
      <c r="J97" s="108">
        <f t="shared" si="124"/>
        <v>0.26032133194408641</v>
      </c>
      <c r="K97" s="46">
        <v>0</v>
      </c>
      <c r="L97" s="204">
        <v>1150</v>
      </c>
      <c r="M97" s="17">
        <f t="shared" si="135"/>
        <v>0.31130434782608696</v>
      </c>
      <c r="N97" s="56">
        <f t="shared" si="125"/>
        <v>1.0338877401546989E-4</v>
      </c>
      <c r="O97" s="129">
        <f t="shared" si="126"/>
        <v>0</v>
      </c>
      <c r="P97" s="16">
        <f t="shared" si="136"/>
        <v>0</v>
      </c>
      <c r="Q97" s="130">
        <f t="shared" si="127"/>
        <v>0</v>
      </c>
      <c r="R97" s="24" t="str">
        <f t="shared" si="128"/>
        <v>NA</v>
      </c>
      <c r="S97" s="35">
        <f t="shared" si="129"/>
        <v>802.85391304347831</v>
      </c>
      <c r="T97" s="35">
        <f t="shared" si="130"/>
        <v>2917.2258585580985</v>
      </c>
      <c r="U97" s="36">
        <f t="shared" si="131"/>
        <v>6.7274193314687661E-2</v>
      </c>
      <c r="V97" s="206">
        <v>2579</v>
      </c>
      <c r="W97" s="206">
        <v>23031</v>
      </c>
      <c r="X97" s="34">
        <f t="shared" si="132"/>
        <v>5.8844388693020888E-2</v>
      </c>
      <c r="Y97" s="12" t="str">
        <f t="shared" si="133"/>
        <v>yes</v>
      </c>
      <c r="Z97" s="12">
        <f t="shared" si="134"/>
        <v>3</v>
      </c>
      <c r="AA97" s="12" t="str">
        <f>IF(ISERROR(VLOOKUP(D97,'Cdn CWTs for ERA in 2017'!C$8:H$2400,6,FALSE)),"",VLOOKUP(D97,'Cdn CWTs for ERA in 2017'!C$8:H$2400,6,FALSE))</f>
        <v>NIC</v>
      </c>
      <c r="AB97" s="215"/>
    </row>
    <row r="98" spans="1:28" s="12" customFormat="1" ht="15" x14ac:dyDescent="0.25">
      <c r="A98" s="31" t="s">
        <v>1632</v>
      </c>
      <c r="B98" s="31">
        <f>+IF(ISERROR(VLOOKUP(D98,'Cdn CWTs for ERA in 2017'!C$6:F$2400,4,FALSE)),"",VLOOKUP(D98,'Cdn CWTs for ERA in 2017'!C$6:F$2400,4,FALSE))</f>
        <v>2012</v>
      </c>
      <c r="C98" s="32">
        <v>2015</v>
      </c>
      <c r="D98" s="88" t="s">
        <v>5077</v>
      </c>
      <c r="E98" s="33" t="s">
        <v>1640</v>
      </c>
      <c r="F98" s="33" t="s">
        <v>1643</v>
      </c>
      <c r="G98" s="33" t="s">
        <v>1638</v>
      </c>
      <c r="H98" s="204">
        <v>358</v>
      </c>
      <c r="I98" s="204">
        <v>209</v>
      </c>
      <c r="J98" s="108">
        <f t="shared" si="124"/>
        <v>0.26032133194408641</v>
      </c>
      <c r="K98" s="46">
        <v>1</v>
      </c>
      <c r="L98" s="204">
        <v>1150</v>
      </c>
      <c r="M98" s="17">
        <f t="shared" si="135"/>
        <v>0.31130434782608696</v>
      </c>
      <c r="N98" s="56">
        <f t="shared" si="125"/>
        <v>1.0338877401546989E-4</v>
      </c>
      <c r="O98" s="129">
        <f t="shared" si="126"/>
        <v>3.8414062825046811</v>
      </c>
      <c r="P98" s="16">
        <f t="shared" si="136"/>
        <v>4.0781057101406022</v>
      </c>
      <c r="Q98" s="130">
        <f t="shared" si="127"/>
        <v>11.031179997233869</v>
      </c>
      <c r="R98" s="24">
        <f t="shared" si="128"/>
        <v>0.86461097349975702</v>
      </c>
      <c r="S98" s="35">
        <f t="shared" si="129"/>
        <v>802.85391304347831</v>
      </c>
      <c r="T98" s="35">
        <f t="shared" si="130"/>
        <v>2917.2258585580985</v>
      </c>
      <c r="U98" s="36">
        <f t="shared" si="131"/>
        <v>6.7274193314687661E-2</v>
      </c>
      <c r="V98" s="206">
        <v>2579</v>
      </c>
      <c r="W98" s="206">
        <v>23031</v>
      </c>
      <c r="X98" s="34">
        <f t="shared" si="132"/>
        <v>5.8844388693020888E-2</v>
      </c>
      <c r="Y98" s="12" t="str">
        <f t="shared" si="133"/>
        <v>yes</v>
      </c>
      <c r="Z98" s="12">
        <f t="shared" si="134"/>
        <v>3</v>
      </c>
      <c r="AA98" s="12" t="str">
        <f>IF(ISERROR(VLOOKUP(D98,'Cdn CWTs for ERA in 2017'!C$8:H$2400,6,FALSE)),"",VLOOKUP(D98,'Cdn CWTs for ERA in 2017'!C$8:H$2400,6,FALSE))</f>
        <v>NIC</v>
      </c>
      <c r="AB98" s="215"/>
    </row>
    <row r="99" spans="1:28" s="12" customFormat="1" ht="15" x14ac:dyDescent="0.25">
      <c r="A99" s="31" t="s">
        <v>1632</v>
      </c>
      <c r="B99" s="31" t="str">
        <f>+IF(ISERROR(VLOOKUP(D99,'Cdn CWTs for ERA in 2017'!C$6:F$2400,4,FALSE)),"",VLOOKUP(D99,'Cdn CWTs for ERA in 2017'!C$6:F$2400,4,FALSE))</f>
        <v/>
      </c>
      <c r="C99" s="32">
        <v>2015</v>
      </c>
      <c r="D99" s="75" t="s">
        <v>1665</v>
      </c>
      <c r="E99" s="33" t="s">
        <v>1640</v>
      </c>
      <c r="F99" s="33" t="s">
        <v>1643</v>
      </c>
      <c r="G99" s="33" t="s">
        <v>1638</v>
      </c>
      <c r="H99" s="204">
        <v>358</v>
      </c>
      <c r="I99" s="204">
        <v>209</v>
      </c>
      <c r="J99" s="108">
        <f t="shared" si="124"/>
        <v>0.26032133194408641</v>
      </c>
      <c r="K99" s="46">
        <v>1</v>
      </c>
      <c r="L99" s="204">
        <v>1150</v>
      </c>
      <c r="M99" s="17">
        <f>+H99/L99</f>
        <v>0.31130434782608696</v>
      </c>
      <c r="N99" s="56">
        <f>((M99*(1-M99))/(L99-1)) * (1-(L99/V99))</f>
        <v>1.0338877401546989E-4</v>
      </c>
      <c r="O99" s="129">
        <f>K99*(1/J99)</f>
        <v>3.8414062825046811</v>
      </c>
      <c r="P99" s="129"/>
      <c r="Q99" s="130">
        <f xml:space="preserve">  ((O99*(1-J99)*(1+(U99^2))) / J99) + ((O99^2)*(U99^2))</f>
        <v>11.031179997233869</v>
      </c>
      <c r="R99" s="24">
        <f>+IF(ISERROR((Q99^0.5)/O99),"NA",(Q99^0.5)/O99)</f>
        <v>0.86461097349975702</v>
      </c>
      <c r="S99" s="35">
        <f>+M99*V99</f>
        <v>802.85391304347831</v>
      </c>
      <c r="T99" s="35">
        <f>(N99*(V99^2))+(W99*(M99^2))-(N99*W99)</f>
        <v>2917.2258585580985</v>
      </c>
      <c r="U99" s="36">
        <f>+(T99^0.5)/S99</f>
        <v>6.7274193314687661E-2</v>
      </c>
      <c r="V99" s="206">
        <v>2579</v>
      </c>
      <c r="W99" s="206">
        <v>23031</v>
      </c>
      <c r="X99" s="34">
        <f>+(W99^0.5)/V99</f>
        <v>5.8844388693020888E-2</v>
      </c>
      <c r="Y99" s="12" t="str">
        <f>+IF(B99="","no","yes")</f>
        <v>no</v>
      </c>
      <c r="Z99" s="12" t="str">
        <f t="shared" si="134"/>
        <v/>
      </c>
      <c r="AA99" s="12" t="str">
        <f>IF(ISERROR(VLOOKUP(D99,'Cdn CWTs for ERA in 2017'!C$8:H$2400,6,FALSE)),"",VLOOKUP(D99,'Cdn CWTs for ERA in 2017'!C$8:H$2400,6,FALSE))</f>
        <v/>
      </c>
      <c r="AB99" s="215"/>
    </row>
    <row r="100" spans="1:28" s="12" customFormat="1" ht="13.9" customHeight="1" x14ac:dyDescent="0.25">
      <c r="A100" s="31" t="s">
        <v>1632</v>
      </c>
      <c r="B100" s="31" t="str">
        <f>+IF(ISERROR(VLOOKUP(D100,'Cdn CWTs for ERA in 2017'!C$6:F$2400,4,FALSE)),"",VLOOKUP(D100,'Cdn CWTs for ERA in 2017'!C$6:F$2400,4,FALSE))</f>
        <v/>
      </c>
      <c r="C100" s="32">
        <v>2015</v>
      </c>
      <c r="D100" s="75" t="s">
        <v>1646</v>
      </c>
      <c r="E100" s="33" t="s">
        <v>1640</v>
      </c>
      <c r="F100" s="33" t="s">
        <v>1643</v>
      </c>
      <c r="G100" s="33" t="s">
        <v>1638</v>
      </c>
      <c r="H100" s="204">
        <v>358</v>
      </c>
      <c r="I100" s="204">
        <v>209</v>
      </c>
      <c r="J100" s="108">
        <f t="shared" si="124"/>
        <v>0.26032133194408641</v>
      </c>
      <c r="K100" s="236">
        <v>11</v>
      </c>
      <c r="L100" s="204">
        <v>1150</v>
      </c>
      <c r="M100" s="17">
        <f t="shared" ref="M100:M101" si="149">+H100/L100</f>
        <v>0.31130434782608696</v>
      </c>
      <c r="N100" s="56">
        <f t="shared" ref="N100:N101" si="150">((M100*(1-M100))/(L100-1)) * (1-(L100/V100))</f>
        <v>1.0338877401546989E-4</v>
      </c>
      <c r="O100" s="129">
        <f t="shared" ref="O100:O101" si="151">K100*(1/J100)</f>
        <v>42.255469107551491</v>
      </c>
      <c r="P100" s="129"/>
      <c r="Q100" s="130">
        <f t="shared" ref="Q100:Q101" si="152" xml:space="preserve">  ((O100*(1-J100)*(1+(U100^2))) / J100) + ((O100^2)*(U100^2))</f>
        <v>128.6893054758886</v>
      </c>
      <c r="R100" s="24">
        <f t="shared" ref="R100:R101" si="153">+IF(ISERROR((Q100^0.5)/O100),"NA",(Q100^0.5)/O100)</f>
        <v>0.26846538736740133</v>
      </c>
      <c r="S100" s="35">
        <f t="shared" ref="S100:S101" si="154">+M100*V100</f>
        <v>802.85391304347831</v>
      </c>
      <c r="T100" s="35">
        <f t="shared" ref="T100:T101" si="155">(N100*(V100^2))+(W100*(M100^2))-(N100*W100)</f>
        <v>2917.2258585580985</v>
      </c>
      <c r="U100" s="36">
        <f t="shared" ref="U100:U101" si="156">+(T100^0.5)/S100</f>
        <v>6.7274193314687661E-2</v>
      </c>
      <c r="V100" s="206">
        <v>2579</v>
      </c>
      <c r="W100" s="206">
        <v>23031</v>
      </c>
      <c r="X100" s="34">
        <f t="shared" ref="X100:X101" si="157">+(W100^0.5)/V100</f>
        <v>5.8844388693020888E-2</v>
      </c>
      <c r="Y100" s="12" t="str">
        <f t="shared" ref="Y100:Y101" si="158">+IF(B100="","no","yes")</f>
        <v>no</v>
      </c>
      <c r="Z100" s="12" t="str">
        <f t="shared" si="134"/>
        <v/>
      </c>
      <c r="AA100" s="12" t="str">
        <f>IF(ISERROR(VLOOKUP(D100,'Cdn CWTs for ERA in 2017'!C$8:H$2400,6,FALSE)),"",VLOOKUP(D100,'Cdn CWTs for ERA in 2017'!C$8:H$2400,6,FALSE))</f>
        <v/>
      </c>
      <c r="AB100" s="215"/>
    </row>
    <row r="101" spans="1:28" s="12" customFormat="1" ht="15" x14ac:dyDescent="0.25">
      <c r="A101" s="31" t="s">
        <v>1632</v>
      </c>
      <c r="B101" s="31" t="str">
        <f>+IF(ISERROR(VLOOKUP(D101,'Cdn CWTs for ERA in 2017'!C$6:F$2400,4,FALSE)),"",VLOOKUP(D101,'Cdn CWTs for ERA in 2017'!C$6:F$2400,4,FALSE))</f>
        <v/>
      </c>
      <c r="C101" s="32">
        <v>2015</v>
      </c>
      <c r="D101" s="75" t="s">
        <v>1664</v>
      </c>
      <c r="E101" s="33" t="s">
        <v>1640</v>
      </c>
      <c r="F101" s="33" t="s">
        <v>1643</v>
      </c>
      <c r="G101" s="33" t="s">
        <v>1638</v>
      </c>
      <c r="H101" s="204">
        <v>358</v>
      </c>
      <c r="I101" s="204">
        <v>209</v>
      </c>
      <c r="J101" s="108">
        <f t="shared" si="124"/>
        <v>0.26032133194408641</v>
      </c>
      <c r="K101" s="46">
        <v>24</v>
      </c>
      <c r="L101" s="204">
        <v>1150</v>
      </c>
      <c r="M101" s="17">
        <f t="shared" si="149"/>
        <v>0.31130434782608696</v>
      </c>
      <c r="N101" s="56">
        <f t="shared" si="150"/>
        <v>1.0338877401546989E-4</v>
      </c>
      <c r="O101" s="129">
        <f t="shared" si="151"/>
        <v>92.193750780112339</v>
      </c>
      <c r="P101" s="16">
        <f>+((O101/(SUM(O$87:O$98,O$101)))*(O$100))+O101</f>
        <v>97.341625189154144</v>
      </c>
      <c r="Q101" s="130">
        <f t="shared" si="152"/>
        <v>301.61351701985336</v>
      </c>
      <c r="R101" s="24">
        <f t="shared" si="153"/>
        <v>0.18837528240163118</v>
      </c>
      <c r="S101" s="35">
        <f t="shared" si="154"/>
        <v>802.85391304347831</v>
      </c>
      <c r="T101" s="35">
        <f t="shared" si="155"/>
        <v>2917.2258585580985</v>
      </c>
      <c r="U101" s="36">
        <f t="shared" si="156"/>
        <v>6.7274193314687661E-2</v>
      </c>
      <c r="V101" s="206">
        <v>2579</v>
      </c>
      <c r="W101" s="206">
        <v>23031</v>
      </c>
      <c r="X101" s="34">
        <f t="shared" si="157"/>
        <v>5.8844388693020888E-2</v>
      </c>
      <c r="Y101" s="12" t="str">
        <f t="shared" si="158"/>
        <v>no</v>
      </c>
      <c r="Z101" s="12" t="str">
        <f t="shared" si="134"/>
        <v/>
      </c>
      <c r="AA101" s="12" t="str">
        <f>IF(ISERROR(VLOOKUP(D101,'Cdn CWTs for ERA in 2017'!C$8:H$2400,6,FALSE)),"",VLOOKUP(D101,'Cdn CWTs for ERA in 2017'!C$8:H$2400,6,FALSE))</f>
        <v/>
      </c>
      <c r="AB101" s="215"/>
    </row>
    <row r="102" spans="1:28" s="12" customFormat="1" x14ac:dyDescent="0.2">
      <c r="A102" s="31"/>
      <c r="B102" s="31" t="str">
        <f>+IF(ISERROR(VLOOKUP(D102,'Cdn CWTs for ERA in 2017'!C$6:F$2400,4,FALSE)),"",VLOOKUP(D102,'Cdn CWTs for ERA in 2017'!C$6:F$2400,4,FALSE))</f>
        <v/>
      </c>
      <c r="C102" s="32"/>
      <c r="D102" s="75"/>
      <c r="E102" s="33"/>
      <c r="F102" s="33"/>
      <c r="G102" s="33"/>
      <c r="H102" s="41"/>
      <c r="I102" s="41"/>
      <c r="J102" s="108"/>
      <c r="K102" s="46"/>
      <c r="L102" s="41"/>
      <c r="M102" s="17"/>
      <c r="N102" s="56"/>
      <c r="O102" s="129"/>
      <c r="P102" s="16"/>
      <c r="Q102" s="130"/>
      <c r="R102" s="24"/>
      <c r="S102" s="35"/>
      <c r="T102" s="35"/>
      <c r="U102" s="36"/>
      <c r="V102" s="52"/>
      <c r="W102" s="52"/>
      <c r="X102" s="34"/>
      <c r="AA102" s="12" t="str">
        <f>IF(ISERROR(VLOOKUP(D102,'Cdn CWTs for ERA in 2017'!C$8:H$2400,6,FALSE)),"",VLOOKUP(D102,'Cdn CWTs for ERA in 2017'!C$8:H$2400,6,FALSE))</f>
        <v/>
      </c>
    </row>
    <row r="103" spans="1:28" s="12" customFormat="1" ht="15" x14ac:dyDescent="0.25">
      <c r="A103" s="31" t="s">
        <v>1632</v>
      </c>
      <c r="B103" s="31">
        <f>+IF(ISERROR(VLOOKUP(D103,'Cdn CWTs for ERA in 2017'!C$6:F$2400,4,FALSE)),"",VLOOKUP(D103,'Cdn CWTs for ERA in 2017'!C$6:F$2400,4,FALSE))</f>
        <v>2010</v>
      </c>
      <c r="C103" s="32">
        <v>2014</v>
      </c>
      <c r="D103" s="212" t="s">
        <v>3941</v>
      </c>
      <c r="E103" s="33" t="s">
        <v>1640</v>
      </c>
      <c r="F103" s="33" t="s">
        <v>1639</v>
      </c>
      <c r="G103" s="33" t="s">
        <v>1638</v>
      </c>
      <c r="H103" s="204">
        <v>78</v>
      </c>
      <c r="I103" s="204">
        <v>39</v>
      </c>
      <c r="J103" s="108">
        <f>I103/S103</f>
        <v>0.1649423000397931</v>
      </c>
      <c r="K103" s="46">
        <v>1</v>
      </c>
      <c r="L103" s="204">
        <v>829</v>
      </c>
      <c r="M103" s="17">
        <f>+H103/L103</f>
        <v>9.4089264173703252E-2</v>
      </c>
      <c r="N103" s="56">
        <f>((M103*(1-M103))/(L103-1)) * (1-(L103/V103))</f>
        <v>6.8983422976833084E-5</v>
      </c>
      <c r="O103" s="129">
        <f>K103*(1/J103)</f>
        <v>6.0627261761158016</v>
      </c>
      <c r="P103" s="16">
        <f>+((O103/(SUM(O$103:O$113)))*(O$114))+((O103/(SUM(O$103:O$113,O$116)))*(O$115))+O103</f>
        <v>8.1533214092591813</v>
      </c>
      <c r="Q103" s="130">
        <f xml:space="preserve">  ((O103*(1-J103)*(1+(U103^2))) / J103) + ((O103^2)*(U103^2))</f>
        <v>31.598069453597571</v>
      </c>
      <c r="R103" s="24">
        <f>+IF(ISERROR((Q103^0.5)/O103),"NA",(Q103^0.5)/O103)</f>
        <v>0.92717629804026835</v>
      </c>
      <c r="S103" s="35">
        <f>+M103*V103</f>
        <v>236.44632086851627</v>
      </c>
      <c r="T103" s="35">
        <f>(N103*(V103^2))+(W103*(M103^2))-(N103*W103)</f>
        <v>749.40831591645258</v>
      </c>
      <c r="U103" s="36">
        <f>+(T103^0.5)/S103</f>
        <v>0.11577817332618878</v>
      </c>
      <c r="V103" s="206">
        <v>2513</v>
      </c>
      <c r="W103" s="206">
        <v>35721</v>
      </c>
      <c r="X103" s="34">
        <f>+(W103^0.5)/V103</f>
        <v>7.5208913649025072E-2</v>
      </c>
      <c r="Y103" s="12" t="str">
        <f t="shared" ref="Y103:Y116" si="159">+IF(B103="","no","yes")</f>
        <v>yes</v>
      </c>
      <c r="Z103" s="12">
        <f t="shared" ref="Z103:Z116" si="160">+IF(B103="","",C103-B103)</f>
        <v>4</v>
      </c>
      <c r="AA103" s="12" t="str">
        <f>IF(ISERROR(VLOOKUP(D103,'Cdn CWTs for ERA in 2017'!C$8:H$2400,6,FALSE)),"",VLOOKUP(D103,'Cdn CWTs for ERA in 2017'!C$8:H$2400,6,FALSE))</f>
        <v>NIC</v>
      </c>
      <c r="AB103" s="215"/>
    </row>
    <row r="104" spans="1:28" s="12" customFormat="1" ht="15" x14ac:dyDescent="0.25">
      <c r="A104" s="31" t="s">
        <v>1632</v>
      </c>
      <c r="B104" s="31">
        <f>+IF(ISERROR(VLOOKUP(D104,'Cdn CWTs for ERA in 2017'!C$6:F$2400,4,FALSE)),"",VLOOKUP(D104,'Cdn CWTs for ERA in 2017'!C$6:F$2400,4,FALSE))</f>
        <v>2010</v>
      </c>
      <c r="C104" s="32">
        <v>2014</v>
      </c>
      <c r="D104" s="212" t="s">
        <v>3934</v>
      </c>
      <c r="E104" s="33" t="s">
        <v>1640</v>
      </c>
      <c r="F104" s="33" t="s">
        <v>1639</v>
      </c>
      <c r="G104" s="33" t="s">
        <v>1638</v>
      </c>
      <c r="H104" s="204">
        <v>78</v>
      </c>
      <c r="I104" s="204">
        <v>39</v>
      </c>
      <c r="J104" s="108">
        <f t="shared" ref="J104:J116" si="161">I104/S104</f>
        <v>0.1649423000397931</v>
      </c>
      <c r="K104" s="46">
        <v>1</v>
      </c>
      <c r="L104" s="204">
        <v>829</v>
      </c>
      <c r="M104" s="17">
        <f t="shared" ref="M104:M114" si="162">+H104/L104</f>
        <v>9.4089264173703252E-2</v>
      </c>
      <c r="N104" s="56">
        <f t="shared" ref="N104:N114" si="163">((M104*(1-M104))/(L104-1)) * (1-(L104/V104))</f>
        <v>6.8983422976833084E-5</v>
      </c>
      <c r="O104" s="129">
        <f t="shared" ref="O104:O114" si="164">K104*(1/J104)</f>
        <v>6.0627261761158016</v>
      </c>
      <c r="P104" s="16">
        <f t="shared" ref="P104:P113" si="165">+((O104/(SUM(O$103:O$113)))*(O$114))+((O104/(SUM(O$103:O$113,O$116)))*(O$115))+O104</f>
        <v>8.1533214092591813</v>
      </c>
      <c r="Q104" s="130">
        <f t="shared" ref="Q104:Q114" si="166" xml:space="preserve">  ((O104*(1-J104)*(1+(U104^2))) / J104) + ((O104^2)*(U104^2))</f>
        <v>31.598069453597571</v>
      </c>
      <c r="R104" s="24">
        <f t="shared" ref="R104:R114" si="167">+IF(ISERROR((Q104^0.5)/O104),"NA",(Q104^0.5)/O104)</f>
        <v>0.92717629804026835</v>
      </c>
      <c r="S104" s="35">
        <f t="shared" ref="S104:S114" si="168">+M104*V104</f>
        <v>236.44632086851627</v>
      </c>
      <c r="T104" s="35">
        <f t="shared" ref="T104:T114" si="169">(N104*(V104^2))+(W104*(M104^2))-(N104*W104)</f>
        <v>749.40831591645258</v>
      </c>
      <c r="U104" s="36">
        <f t="shared" ref="U104:U114" si="170">+(T104^0.5)/S104</f>
        <v>0.11577817332618878</v>
      </c>
      <c r="V104" s="206">
        <v>2513</v>
      </c>
      <c r="W104" s="206">
        <v>35721</v>
      </c>
      <c r="X104" s="34">
        <f t="shared" ref="X104:X114" si="171">+(W104^0.5)/V104</f>
        <v>7.5208913649025072E-2</v>
      </c>
      <c r="Y104" s="12" t="str">
        <f t="shared" si="159"/>
        <v>yes</v>
      </c>
      <c r="Z104" s="12">
        <f t="shared" si="160"/>
        <v>4</v>
      </c>
      <c r="AA104" s="12" t="str">
        <f>IF(ISERROR(VLOOKUP(D104,'Cdn CWTs for ERA in 2017'!C$8:H$2400,6,FALSE)),"",VLOOKUP(D104,'Cdn CWTs for ERA in 2017'!C$8:H$2400,6,FALSE))</f>
        <v>NIC</v>
      </c>
      <c r="AB104" s="215"/>
    </row>
    <row r="105" spans="1:28" s="12" customFormat="1" ht="15" x14ac:dyDescent="0.25">
      <c r="A105" s="31" t="s">
        <v>1632</v>
      </c>
      <c r="B105" s="31">
        <f>+IF(ISERROR(VLOOKUP(D105,'Cdn CWTs for ERA in 2017'!C$6:F$2400,4,FALSE)),"",VLOOKUP(D105,'Cdn CWTs for ERA in 2017'!C$6:F$2400,4,FALSE))</f>
        <v>2011</v>
      </c>
      <c r="C105" s="32">
        <v>2014</v>
      </c>
      <c r="D105" s="212" t="s">
        <v>4821</v>
      </c>
      <c r="E105" s="33" t="s">
        <v>1640</v>
      </c>
      <c r="F105" s="33" t="s">
        <v>1639</v>
      </c>
      <c r="G105" s="33" t="s">
        <v>1638</v>
      </c>
      <c r="H105" s="204">
        <v>78</v>
      </c>
      <c r="I105" s="204">
        <v>39</v>
      </c>
      <c r="J105" s="108">
        <f t="shared" si="161"/>
        <v>0.1649423000397931</v>
      </c>
      <c r="K105" s="46">
        <v>2</v>
      </c>
      <c r="L105" s="204">
        <v>829</v>
      </c>
      <c r="M105" s="17">
        <f t="shared" si="162"/>
        <v>9.4089264173703252E-2</v>
      </c>
      <c r="N105" s="56">
        <f t="shared" si="163"/>
        <v>6.8983422976833084E-5</v>
      </c>
      <c r="O105" s="129">
        <f t="shared" si="164"/>
        <v>12.125452352231603</v>
      </c>
      <c r="P105" s="16">
        <f t="shared" si="165"/>
        <v>16.306642818518363</v>
      </c>
      <c r="Q105" s="130">
        <f t="shared" si="166"/>
        <v>64.181554181247023</v>
      </c>
      <c r="R105" s="24">
        <f t="shared" si="167"/>
        <v>0.66070434880754547</v>
      </c>
      <c r="S105" s="35">
        <f t="shared" si="168"/>
        <v>236.44632086851627</v>
      </c>
      <c r="T105" s="35">
        <f t="shared" si="169"/>
        <v>749.40831591645258</v>
      </c>
      <c r="U105" s="36">
        <f t="shared" si="170"/>
        <v>0.11577817332618878</v>
      </c>
      <c r="V105" s="206">
        <v>2513</v>
      </c>
      <c r="W105" s="206">
        <v>35721</v>
      </c>
      <c r="X105" s="34">
        <f t="shared" si="171"/>
        <v>7.5208913649025072E-2</v>
      </c>
      <c r="Y105" s="12" t="str">
        <f t="shared" si="159"/>
        <v>yes</v>
      </c>
      <c r="Z105" s="12">
        <f t="shared" si="160"/>
        <v>3</v>
      </c>
      <c r="AA105" s="12" t="str">
        <f>IF(ISERROR(VLOOKUP(D105,'Cdn CWTs for ERA in 2017'!C$8:H$2400,6,FALSE)),"",VLOOKUP(D105,'Cdn CWTs for ERA in 2017'!C$8:H$2400,6,FALSE))</f>
        <v>NIC</v>
      </c>
      <c r="AB105" s="215"/>
    </row>
    <row r="106" spans="1:28" s="12" customFormat="1" ht="15" x14ac:dyDescent="0.25">
      <c r="A106" s="31" t="s">
        <v>1632</v>
      </c>
      <c r="B106" s="31">
        <f>+IF(ISERROR(VLOOKUP(D106,'Cdn CWTs for ERA in 2017'!C$6:F$2400,4,FALSE)),"",VLOOKUP(D106,'Cdn CWTs for ERA in 2017'!C$6:F$2400,4,FALSE))</f>
        <v>2009</v>
      </c>
      <c r="C106" s="32">
        <v>2014</v>
      </c>
      <c r="D106" s="212" t="s">
        <v>1553</v>
      </c>
      <c r="E106" s="33" t="s">
        <v>1640</v>
      </c>
      <c r="F106" s="33" t="s">
        <v>1639</v>
      </c>
      <c r="G106" s="33" t="s">
        <v>1638</v>
      </c>
      <c r="H106" s="204">
        <v>78</v>
      </c>
      <c r="I106" s="204">
        <v>39</v>
      </c>
      <c r="J106" s="108">
        <f t="shared" si="161"/>
        <v>0.1649423000397931</v>
      </c>
      <c r="K106" s="46">
        <v>1</v>
      </c>
      <c r="L106" s="204">
        <v>829</v>
      </c>
      <c r="M106" s="17">
        <f t="shared" si="162"/>
        <v>9.4089264173703252E-2</v>
      </c>
      <c r="N106" s="56">
        <f t="shared" si="163"/>
        <v>6.8983422976833084E-5</v>
      </c>
      <c r="O106" s="129">
        <f t="shared" si="164"/>
        <v>6.0627261761158016</v>
      </c>
      <c r="P106" s="16">
        <f t="shared" si="165"/>
        <v>8.1533214092591813</v>
      </c>
      <c r="Q106" s="130">
        <f t="shared" si="166"/>
        <v>31.598069453597571</v>
      </c>
      <c r="R106" s="24">
        <f t="shared" si="167"/>
        <v>0.92717629804026835</v>
      </c>
      <c r="S106" s="35">
        <f t="shared" si="168"/>
        <v>236.44632086851627</v>
      </c>
      <c r="T106" s="35">
        <f t="shared" si="169"/>
        <v>749.40831591645258</v>
      </c>
      <c r="U106" s="36">
        <f t="shared" si="170"/>
        <v>0.11577817332618878</v>
      </c>
      <c r="V106" s="206">
        <v>2513</v>
      </c>
      <c r="W106" s="206">
        <v>35721</v>
      </c>
      <c r="X106" s="34">
        <f t="shared" si="171"/>
        <v>7.5208913649025072E-2</v>
      </c>
      <c r="Y106" s="12" t="str">
        <f t="shared" si="159"/>
        <v>yes</v>
      </c>
      <c r="Z106" s="12">
        <f t="shared" si="160"/>
        <v>5</v>
      </c>
      <c r="AA106" s="12" t="str">
        <f>IF(ISERROR(VLOOKUP(D106,'Cdn CWTs for ERA in 2017'!C$8:H$2400,6,FALSE)),"",VLOOKUP(D106,'Cdn CWTs for ERA in 2017'!C$8:H$2400,6,FALSE))</f>
        <v>NIC</v>
      </c>
      <c r="AB106" s="215"/>
    </row>
    <row r="107" spans="1:28" s="12" customFormat="1" ht="15" x14ac:dyDescent="0.25">
      <c r="A107" s="31" t="s">
        <v>1632</v>
      </c>
      <c r="B107" s="31">
        <f>+IF(ISERROR(VLOOKUP(D107,'Cdn CWTs for ERA in 2017'!C$6:F$2400,4,FALSE)),"",VLOOKUP(D107,'Cdn CWTs for ERA in 2017'!C$6:F$2400,4,FALSE))</f>
        <v>2009</v>
      </c>
      <c r="C107" s="32">
        <v>2014</v>
      </c>
      <c r="D107" s="212" t="s">
        <v>1555</v>
      </c>
      <c r="E107" s="33" t="s">
        <v>1640</v>
      </c>
      <c r="F107" s="33" t="s">
        <v>1639</v>
      </c>
      <c r="G107" s="33" t="s">
        <v>1638</v>
      </c>
      <c r="H107" s="204">
        <v>78</v>
      </c>
      <c r="I107" s="204">
        <v>39</v>
      </c>
      <c r="J107" s="108">
        <f t="shared" si="161"/>
        <v>0.1649423000397931</v>
      </c>
      <c r="K107" s="46">
        <v>0</v>
      </c>
      <c r="L107" s="204">
        <v>829</v>
      </c>
      <c r="M107" s="17">
        <f t="shared" si="162"/>
        <v>9.4089264173703252E-2</v>
      </c>
      <c r="N107" s="56">
        <f t="shared" si="163"/>
        <v>6.8983422976833084E-5</v>
      </c>
      <c r="O107" s="129">
        <f t="shared" si="164"/>
        <v>0</v>
      </c>
      <c r="P107" s="16">
        <f t="shared" si="165"/>
        <v>0</v>
      </c>
      <c r="Q107" s="130">
        <f t="shared" si="166"/>
        <v>0</v>
      </c>
      <c r="R107" s="24" t="str">
        <f t="shared" si="167"/>
        <v>NA</v>
      </c>
      <c r="S107" s="35">
        <f t="shared" si="168"/>
        <v>236.44632086851627</v>
      </c>
      <c r="T107" s="35">
        <f t="shared" si="169"/>
        <v>749.40831591645258</v>
      </c>
      <c r="U107" s="36">
        <f t="shared" si="170"/>
        <v>0.11577817332618878</v>
      </c>
      <c r="V107" s="206">
        <v>2513</v>
      </c>
      <c r="W107" s="206">
        <v>35721</v>
      </c>
      <c r="X107" s="34">
        <f t="shared" si="171"/>
        <v>7.5208913649025072E-2</v>
      </c>
      <c r="Y107" s="12" t="str">
        <f t="shared" si="159"/>
        <v>yes</v>
      </c>
      <c r="Z107" s="12">
        <f t="shared" si="160"/>
        <v>5</v>
      </c>
      <c r="AA107" s="12" t="str">
        <f>IF(ISERROR(VLOOKUP(D107,'Cdn CWTs for ERA in 2017'!C$8:H$2400,6,FALSE)),"",VLOOKUP(D107,'Cdn CWTs for ERA in 2017'!C$8:H$2400,6,FALSE))</f>
        <v>NIC</v>
      </c>
      <c r="AB107" s="215"/>
    </row>
    <row r="108" spans="1:28" s="12" customFormat="1" ht="15" x14ac:dyDescent="0.25">
      <c r="A108" s="31" t="s">
        <v>1632</v>
      </c>
      <c r="B108" s="31">
        <f>+IF(ISERROR(VLOOKUP(D108,'Cdn CWTs for ERA in 2017'!C$6:F$2400,4,FALSE)),"",VLOOKUP(D108,'Cdn CWTs for ERA in 2017'!C$6:F$2400,4,FALSE))</f>
        <v>2010</v>
      </c>
      <c r="C108" s="32">
        <v>2014</v>
      </c>
      <c r="D108" s="212" t="s">
        <v>3938</v>
      </c>
      <c r="E108" s="33" t="s">
        <v>1640</v>
      </c>
      <c r="F108" s="33" t="s">
        <v>1639</v>
      </c>
      <c r="G108" s="33" t="s">
        <v>1638</v>
      </c>
      <c r="H108" s="204">
        <v>78</v>
      </c>
      <c r="I108" s="204">
        <v>39</v>
      </c>
      <c r="J108" s="108">
        <f t="shared" si="161"/>
        <v>0.1649423000397931</v>
      </c>
      <c r="K108" s="46">
        <v>2</v>
      </c>
      <c r="L108" s="204">
        <v>829</v>
      </c>
      <c r="M108" s="17">
        <f t="shared" si="162"/>
        <v>9.4089264173703252E-2</v>
      </c>
      <c r="N108" s="56">
        <f t="shared" si="163"/>
        <v>6.8983422976833084E-5</v>
      </c>
      <c r="O108" s="129">
        <f t="shared" si="164"/>
        <v>12.125452352231603</v>
      </c>
      <c r="P108" s="16">
        <f t="shared" si="165"/>
        <v>16.306642818518363</v>
      </c>
      <c r="Q108" s="130">
        <f t="shared" si="166"/>
        <v>64.181554181247023</v>
      </c>
      <c r="R108" s="24">
        <f t="shared" si="167"/>
        <v>0.66070434880754547</v>
      </c>
      <c r="S108" s="35">
        <f t="shared" si="168"/>
        <v>236.44632086851627</v>
      </c>
      <c r="T108" s="35">
        <f t="shared" si="169"/>
        <v>749.40831591645258</v>
      </c>
      <c r="U108" s="36">
        <f t="shared" si="170"/>
        <v>0.11577817332618878</v>
      </c>
      <c r="V108" s="206">
        <v>2513</v>
      </c>
      <c r="W108" s="206">
        <v>35721</v>
      </c>
      <c r="X108" s="34">
        <f t="shared" si="171"/>
        <v>7.5208913649025072E-2</v>
      </c>
      <c r="Y108" s="12" t="str">
        <f t="shared" si="159"/>
        <v>yes</v>
      </c>
      <c r="Z108" s="12">
        <f t="shared" si="160"/>
        <v>4</v>
      </c>
      <c r="AA108" s="12" t="str">
        <f>IF(ISERROR(VLOOKUP(D108,'Cdn CWTs for ERA in 2017'!C$8:H$2400,6,FALSE)),"",VLOOKUP(D108,'Cdn CWTs for ERA in 2017'!C$8:H$2400,6,FALSE))</f>
        <v>NIC</v>
      </c>
      <c r="AB108" s="215"/>
    </row>
    <row r="109" spans="1:28" s="12" customFormat="1" ht="15" x14ac:dyDescent="0.25">
      <c r="A109" s="31" t="s">
        <v>1632</v>
      </c>
      <c r="B109" s="31">
        <f>+IF(ISERROR(VLOOKUP(D109,'Cdn CWTs for ERA in 2017'!C$6:F$2400,4,FALSE)),"",VLOOKUP(D109,'Cdn CWTs for ERA in 2017'!C$6:F$2400,4,FALSE))</f>
        <v>2010</v>
      </c>
      <c r="C109" s="32">
        <v>2014</v>
      </c>
      <c r="D109" s="212" t="s">
        <v>3943</v>
      </c>
      <c r="E109" s="33" t="s">
        <v>1640</v>
      </c>
      <c r="F109" s="33" t="s">
        <v>1639</v>
      </c>
      <c r="G109" s="33" t="s">
        <v>1638</v>
      </c>
      <c r="H109" s="204">
        <v>78</v>
      </c>
      <c r="I109" s="204">
        <v>39</v>
      </c>
      <c r="J109" s="108">
        <f t="shared" si="161"/>
        <v>0.1649423000397931</v>
      </c>
      <c r="K109" s="46">
        <v>0</v>
      </c>
      <c r="L109" s="204">
        <v>829</v>
      </c>
      <c r="M109" s="17">
        <f t="shared" si="162"/>
        <v>9.4089264173703252E-2</v>
      </c>
      <c r="N109" s="56">
        <f t="shared" si="163"/>
        <v>6.8983422976833084E-5</v>
      </c>
      <c r="O109" s="129">
        <f t="shared" si="164"/>
        <v>0</v>
      </c>
      <c r="P109" s="16">
        <f t="shared" si="165"/>
        <v>0</v>
      </c>
      <c r="Q109" s="130">
        <f t="shared" si="166"/>
        <v>0</v>
      </c>
      <c r="R109" s="24" t="str">
        <f t="shared" si="167"/>
        <v>NA</v>
      </c>
      <c r="S109" s="35">
        <f t="shared" si="168"/>
        <v>236.44632086851627</v>
      </c>
      <c r="T109" s="35">
        <f t="shared" si="169"/>
        <v>749.40831591645258</v>
      </c>
      <c r="U109" s="36">
        <f t="shared" si="170"/>
        <v>0.11577817332618878</v>
      </c>
      <c r="V109" s="206">
        <v>2513</v>
      </c>
      <c r="W109" s="206">
        <v>35721</v>
      </c>
      <c r="X109" s="34">
        <f t="shared" si="171"/>
        <v>7.5208913649025072E-2</v>
      </c>
      <c r="Y109" s="12" t="str">
        <f t="shared" si="159"/>
        <v>yes</v>
      </c>
      <c r="Z109" s="12">
        <f t="shared" si="160"/>
        <v>4</v>
      </c>
      <c r="AA109" s="12" t="str">
        <f>IF(ISERROR(VLOOKUP(D109,'Cdn CWTs for ERA in 2017'!C$8:H$2400,6,FALSE)),"",VLOOKUP(D109,'Cdn CWTs for ERA in 2017'!C$8:H$2400,6,FALSE))</f>
        <v>NIC</v>
      </c>
      <c r="AB109" s="215"/>
    </row>
    <row r="110" spans="1:28" s="12" customFormat="1" ht="15" x14ac:dyDescent="0.25">
      <c r="A110" s="31" t="s">
        <v>1632</v>
      </c>
      <c r="B110" s="31">
        <f>+IF(ISERROR(VLOOKUP(D110,'Cdn CWTs for ERA in 2017'!C$6:F$2400,4,FALSE)),"",VLOOKUP(D110,'Cdn CWTs for ERA in 2017'!C$6:F$2400,4,FALSE))</f>
        <v>2010</v>
      </c>
      <c r="C110" s="32">
        <v>2014</v>
      </c>
      <c r="D110" s="212" t="s">
        <v>3936</v>
      </c>
      <c r="E110" s="33" t="s">
        <v>1640</v>
      </c>
      <c r="F110" s="33" t="s">
        <v>1639</v>
      </c>
      <c r="G110" s="33" t="s">
        <v>1638</v>
      </c>
      <c r="H110" s="204">
        <v>78</v>
      </c>
      <c r="I110" s="204">
        <v>39</v>
      </c>
      <c r="J110" s="108">
        <f t="shared" ref="J110:J113" si="172">I110/S110</f>
        <v>0.1649423000397931</v>
      </c>
      <c r="K110" s="46">
        <v>2</v>
      </c>
      <c r="L110" s="204">
        <v>829</v>
      </c>
      <c r="M110" s="17">
        <f t="shared" ref="M110:M113" si="173">+H110/L110</f>
        <v>9.4089264173703252E-2</v>
      </c>
      <c r="N110" s="56">
        <f t="shared" ref="N110:N113" si="174">((M110*(1-M110))/(L110-1)) * (1-(L110/V110))</f>
        <v>6.8983422976833084E-5</v>
      </c>
      <c r="O110" s="129">
        <f t="shared" ref="O110:O113" si="175">K110*(1/J110)</f>
        <v>12.125452352231603</v>
      </c>
      <c r="P110" s="16">
        <f t="shared" si="165"/>
        <v>16.306642818518363</v>
      </c>
      <c r="Q110" s="130">
        <f t="shared" ref="Q110:Q113" si="176" xml:space="preserve">  ((O110*(1-J110)*(1+(U110^2))) / J110) + ((O110^2)*(U110^2))</f>
        <v>64.181554181247023</v>
      </c>
      <c r="R110" s="24">
        <f t="shared" ref="R110:R113" si="177">+IF(ISERROR((Q110^0.5)/O110),"NA",(Q110^0.5)/O110)</f>
        <v>0.66070434880754547</v>
      </c>
      <c r="S110" s="35">
        <f t="shared" ref="S110:S113" si="178">+M110*V110</f>
        <v>236.44632086851627</v>
      </c>
      <c r="T110" s="35">
        <f t="shared" ref="T110:T113" si="179">(N110*(V110^2))+(W110*(M110^2))-(N110*W110)</f>
        <v>749.40831591645258</v>
      </c>
      <c r="U110" s="36">
        <f t="shared" ref="U110:U113" si="180">+(T110^0.5)/S110</f>
        <v>0.11577817332618878</v>
      </c>
      <c r="V110" s="206">
        <v>2513</v>
      </c>
      <c r="W110" s="206">
        <v>35721</v>
      </c>
      <c r="X110" s="34">
        <f t="shared" ref="X110:X113" si="181">+(W110^0.5)/V110</f>
        <v>7.5208913649025072E-2</v>
      </c>
      <c r="Y110" s="12" t="str">
        <f t="shared" ref="Y110:Y113" si="182">+IF(B110="","no","yes")</f>
        <v>yes</v>
      </c>
      <c r="Z110" s="12">
        <f t="shared" ref="Z110:Z113" si="183">+IF(B110="","",C110-B110)</f>
        <v>4</v>
      </c>
      <c r="AA110" s="12" t="str">
        <f>IF(ISERROR(VLOOKUP(D110,'Cdn CWTs for ERA in 2017'!C$8:H$2400,6,FALSE)),"",VLOOKUP(D110,'Cdn CWTs for ERA in 2017'!C$8:H$2400,6,FALSE))</f>
        <v>NIC</v>
      </c>
      <c r="AB110" s="215"/>
    </row>
    <row r="111" spans="1:28" s="12" customFormat="1" ht="15" x14ac:dyDescent="0.25">
      <c r="A111" s="31" t="s">
        <v>1632</v>
      </c>
      <c r="B111" s="31">
        <f>+IF(ISERROR(VLOOKUP(D111,'Cdn CWTs for ERA in 2017'!C$6:F$2400,4,FALSE)),"",VLOOKUP(D111,'Cdn CWTs for ERA in 2017'!C$6:F$2400,4,FALSE))</f>
        <v>2010</v>
      </c>
      <c r="C111" s="32">
        <v>2014</v>
      </c>
      <c r="D111" s="212" t="s">
        <v>3932</v>
      </c>
      <c r="E111" s="33" t="s">
        <v>1640</v>
      </c>
      <c r="F111" s="33" t="s">
        <v>1639</v>
      </c>
      <c r="G111" s="33" t="s">
        <v>1638</v>
      </c>
      <c r="H111" s="204">
        <v>78</v>
      </c>
      <c r="I111" s="204">
        <v>39</v>
      </c>
      <c r="J111" s="108">
        <f t="shared" si="172"/>
        <v>0.1649423000397931</v>
      </c>
      <c r="K111" s="46">
        <v>1</v>
      </c>
      <c r="L111" s="204">
        <v>829</v>
      </c>
      <c r="M111" s="17">
        <f t="shared" si="173"/>
        <v>9.4089264173703252E-2</v>
      </c>
      <c r="N111" s="56">
        <f t="shared" si="174"/>
        <v>6.8983422976833084E-5</v>
      </c>
      <c r="O111" s="129">
        <f t="shared" si="175"/>
        <v>6.0627261761158016</v>
      </c>
      <c r="P111" s="16">
        <f t="shared" si="165"/>
        <v>8.1533214092591813</v>
      </c>
      <c r="Q111" s="130">
        <f t="shared" si="176"/>
        <v>31.598069453597571</v>
      </c>
      <c r="R111" s="24">
        <f t="shared" si="177"/>
        <v>0.92717629804026835</v>
      </c>
      <c r="S111" s="35">
        <f t="shared" si="178"/>
        <v>236.44632086851627</v>
      </c>
      <c r="T111" s="35">
        <f t="shared" si="179"/>
        <v>749.40831591645258</v>
      </c>
      <c r="U111" s="36">
        <f t="shared" si="180"/>
        <v>0.11577817332618878</v>
      </c>
      <c r="V111" s="206">
        <v>2513</v>
      </c>
      <c r="W111" s="206">
        <v>35721</v>
      </c>
      <c r="X111" s="34">
        <f t="shared" si="181"/>
        <v>7.5208913649025072E-2</v>
      </c>
      <c r="Y111" s="12" t="str">
        <f t="shared" si="182"/>
        <v>yes</v>
      </c>
      <c r="Z111" s="12">
        <f t="shared" si="183"/>
        <v>4</v>
      </c>
      <c r="AA111" s="12" t="str">
        <f>IF(ISERROR(VLOOKUP(D111,'Cdn CWTs for ERA in 2017'!C$8:H$2400,6,FALSE)),"",VLOOKUP(D111,'Cdn CWTs for ERA in 2017'!C$8:H$2400,6,FALSE))</f>
        <v>NIC</v>
      </c>
      <c r="AB111" s="215"/>
    </row>
    <row r="112" spans="1:28" s="12" customFormat="1" ht="15" x14ac:dyDescent="0.25">
      <c r="A112" s="31" t="s">
        <v>1632</v>
      </c>
      <c r="B112" s="31">
        <f>+IF(ISERROR(VLOOKUP(D112,'Cdn CWTs for ERA in 2017'!C$6:F$2400,4,FALSE)),"",VLOOKUP(D112,'Cdn CWTs for ERA in 2017'!C$6:F$2400,4,FALSE))</f>
        <v>2011</v>
      </c>
      <c r="C112" s="32">
        <v>2014</v>
      </c>
      <c r="D112" s="212" t="s">
        <v>4820</v>
      </c>
      <c r="E112" s="33" t="s">
        <v>1640</v>
      </c>
      <c r="F112" s="33" t="s">
        <v>1639</v>
      </c>
      <c r="G112" s="33" t="s">
        <v>1638</v>
      </c>
      <c r="H112" s="204">
        <v>78</v>
      </c>
      <c r="I112" s="204">
        <v>39</v>
      </c>
      <c r="J112" s="108">
        <f t="shared" si="172"/>
        <v>0.1649423000397931</v>
      </c>
      <c r="K112" s="46">
        <v>2</v>
      </c>
      <c r="L112" s="204">
        <v>829</v>
      </c>
      <c r="M112" s="17">
        <f t="shared" si="173"/>
        <v>9.4089264173703252E-2</v>
      </c>
      <c r="N112" s="56">
        <f t="shared" si="174"/>
        <v>6.8983422976833084E-5</v>
      </c>
      <c r="O112" s="129">
        <f t="shared" si="175"/>
        <v>12.125452352231603</v>
      </c>
      <c r="P112" s="16">
        <f t="shared" si="165"/>
        <v>16.306642818518363</v>
      </c>
      <c r="Q112" s="130">
        <f t="shared" si="176"/>
        <v>64.181554181247023</v>
      </c>
      <c r="R112" s="24">
        <f t="shared" si="177"/>
        <v>0.66070434880754547</v>
      </c>
      <c r="S112" s="35">
        <f t="shared" si="178"/>
        <v>236.44632086851627</v>
      </c>
      <c r="T112" s="35">
        <f t="shared" si="179"/>
        <v>749.40831591645258</v>
      </c>
      <c r="U112" s="36">
        <f t="shared" si="180"/>
        <v>0.11577817332618878</v>
      </c>
      <c r="V112" s="206">
        <v>2513</v>
      </c>
      <c r="W112" s="206">
        <v>35721</v>
      </c>
      <c r="X112" s="34">
        <f t="shared" si="181"/>
        <v>7.5208913649025072E-2</v>
      </c>
      <c r="Y112" s="12" t="str">
        <f t="shared" si="182"/>
        <v>yes</v>
      </c>
      <c r="Z112" s="12">
        <f t="shared" si="183"/>
        <v>3</v>
      </c>
      <c r="AA112" s="12" t="str">
        <f>IF(ISERROR(VLOOKUP(D112,'Cdn CWTs for ERA in 2017'!C$8:H$2400,6,FALSE)),"",VLOOKUP(D112,'Cdn CWTs for ERA in 2017'!C$8:H$2400,6,FALSE))</f>
        <v>NIC</v>
      </c>
      <c r="AB112" s="215"/>
    </row>
    <row r="113" spans="1:28" s="12" customFormat="1" ht="15" x14ac:dyDescent="0.25">
      <c r="A113" s="31" t="s">
        <v>1632</v>
      </c>
      <c r="B113" s="31">
        <f>+IF(ISERROR(VLOOKUP(D113,'Cdn CWTs for ERA in 2017'!C$6:F$2400,4,FALSE)),"",VLOOKUP(D113,'Cdn CWTs for ERA in 2017'!C$6:F$2400,4,FALSE))</f>
        <v>2010</v>
      </c>
      <c r="C113" s="32">
        <v>2014</v>
      </c>
      <c r="D113" s="212" t="s">
        <v>3942</v>
      </c>
      <c r="E113" s="33" t="s">
        <v>1640</v>
      </c>
      <c r="F113" s="33" t="s">
        <v>1639</v>
      </c>
      <c r="G113" s="33" t="s">
        <v>1638</v>
      </c>
      <c r="H113" s="204">
        <v>78</v>
      </c>
      <c r="I113" s="204">
        <v>39</v>
      </c>
      <c r="J113" s="108">
        <f t="shared" si="172"/>
        <v>0.1649423000397931</v>
      </c>
      <c r="K113" s="46">
        <v>3</v>
      </c>
      <c r="L113" s="204">
        <v>829</v>
      </c>
      <c r="M113" s="17">
        <f t="shared" si="173"/>
        <v>9.4089264173703252E-2</v>
      </c>
      <c r="N113" s="56">
        <f t="shared" si="174"/>
        <v>6.8983422976833084E-5</v>
      </c>
      <c r="O113" s="129">
        <f t="shared" si="175"/>
        <v>18.188178528347404</v>
      </c>
      <c r="P113" s="16">
        <f t="shared" si="165"/>
        <v>24.459964227777544</v>
      </c>
      <c r="Q113" s="130">
        <f t="shared" si="176"/>
        <v>97.750454182948332</v>
      </c>
      <c r="R113" s="24">
        <f t="shared" si="177"/>
        <v>0.54358840387593332</v>
      </c>
      <c r="S113" s="35">
        <f t="shared" si="178"/>
        <v>236.44632086851627</v>
      </c>
      <c r="T113" s="35">
        <f t="shared" si="179"/>
        <v>749.40831591645258</v>
      </c>
      <c r="U113" s="36">
        <f t="shared" si="180"/>
        <v>0.11577817332618878</v>
      </c>
      <c r="V113" s="206">
        <v>2513</v>
      </c>
      <c r="W113" s="206">
        <v>35721</v>
      </c>
      <c r="X113" s="34">
        <f t="shared" si="181"/>
        <v>7.5208913649025072E-2</v>
      </c>
      <c r="Y113" s="12" t="str">
        <f t="shared" si="182"/>
        <v>yes</v>
      </c>
      <c r="Z113" s="12">
        <f t="shared" si="183"/>
        <v>4</v>
      </c>
      <c r="AA113" s="12" t="str">
        <f>IF(ISERROR(VLOOKUP(D113,'Cdn CWTs for ERA in 2017'!C$8:H$2400,6,FALSE)),"",VLOOKUP(D113,'Cdn CWTs for ERA in 2017'!C$8:H$2400,6,FALSE))</f>
        <v>NIC</v>
      </c>
      <c r="AB113" s="215"/>
    </row>
    <row r="114" spans="1:28" s="12" customFormat="1" ht="15" x14ac:dyDescent="0.25">
      <c r="A114" s="31" t="s">
        <v>1632</v>
      </c>
      <c r="B114" s="31" t="str">
        <f>+IF(ISERROR(VLOOKUP(D114,'Cdn CWTs for ERA in 2017'!C$6:F$2400,4,FALSE)),"",VLOOKUP(D114,'Cdn CWTs for ERA in 2017'!C$6:F$2400,4,FALSE))</f>
        <v/>
      </c>
      <c r="C114" s="32">
        <v>2014</v>
      </c>
      <c r="D114" s="75" t="s">
        <v>1665</v>
      </c>
      <c r="E114" s="33" t="s">
        <v>1640</v>
      </c>
      <c r="F114" s="33" t="s">
        <v>1639</v>
      </c>
      <c r="G114" s="33" t="s">
        <v>1638</v>
      </c>
      <c r="H114" s="204">
        <v>78</v>
      </c>
      <c r="I114" s="204">
        <v>39</v>
      </c>
      <c r="J114" s="108">
        <f t="shared" si="161"/>
        <v>0.1649423000397931</v>
      </c>
      <c r="K114" s="46">
        <v>0</v>
      </c>
      <c r="L114" s="204">
        <v>829</v>
      </c>
      <c r="M114" s="17">
        <f t="shared" si="162"/>
        <v>9.4089264173703252E-2</v>
      </c>
      <c r="N114" s="56">
        <f t="shared" si="163"/>
        <v>6.8983422976833084E-5</v>
      </c>
      <c r="O114" s="129">
        <f t="shared" si="164"/>
        <v>0</v>
      </c>
      <c r="P114" s="129"/>
      <c r="Q114" s="130">
        <f t="shared" si="166"/>
        <v>0</v>
      </c>
      <c r="R114" s="24" t="str">
        <f t="shared" si="167"/>
        <v>NA</v>
      </c>
      <c r="S114" s="35">
        <f t="shared" si="168"/>
        <v>236.44632086851627</v>
      </c>
      <c r="T114" s="35">
        <f t="shared" si="169"/>
        <v>749.40831591645258</v>
      </c>
      <c r="U114" s="36">
        <f t="shared" si="170"/>
        <v>0.11577817332618878</v>
      </c>
      <c r="V114" s="206">
        <v>2513</v>
      </c>
      <c r="W114" s="206">
        <v>35721</v>
      </c>
      <c r="X114" s="34">
        <f t="shared" si="171"/>
        <v>7.5208913649025072E-2</v>
      </c>
      <c r="Y114" s="12" t="str">
        <f t="shared" si="159"/>
        <v>no</v>
      </c>
      <c r="Z114" s="12" t="str">
        <f t="shared" si="160"/>
        <v/>
      </c>
      <c r="AA114" s="12" t="str">
        <f>IF(ISERROR(VLOOKUP(D114,'Cdn CWTs for ERA in 2017'!C$8:H$2400,6,FALSE)),"",VLOOKUP(D114,'Cdn CWTs for ERA in 2017'!C$8:H$2400,6,FALSE))</f>
        <v/>
      </c>
      <c r="AB114" s="215"/>
    </row>
    <row r="115" spans="1:28" s="12" customFormat="1" ht="15" x14ac:dyDescent="0.25">
      <c r="A115" s="31" t="s">
        <v>1632</v>
      </c>
      <c r="B115" s="31" t="str">
        <f>+IF(ISERROR(VLOOKUP(D115,'Cdn CWTs for ERA in 2017'!C$6:F$2400,4,FALSE)),"",VLOOKUP(D115,'Cdn CWTs for ERA in 2017'!C$6:F$2400,4,FALSE))</f>
        <v/>
      </c>
      <c r="C115" s="32">
        <v>2014</v>
      </c>
      <c r="D115" s="75" t="s">
        <v>1646</v>
      </c>
      <c r="E115" s="33" t="s">
        <v>1640</v>
      </c>
      <c r="F115" s="33" t="s">
        <v>1639</v>
      </c>
      <c r="G115" s="33" t="s">
        <v>1638</v>
      </c>
      <c r="H115" s="204">
        <v>78</v>
      </c>
      <c r="I115" s="204">
        <v>39</v>
      </c>
      <c r="J115" s="108">
        <f t="shared" si="161"/>
        <v>0.1649423000397931</v>
      </c>
      <c r="K115" s="46">
        <v>10</v>
      </c>
      <c r="L115" s="204">
        <v>829</v>
      </c>
      <c r="M115" s="17">
        <f>+H115/L115</f>
        <v>9.4089264173703252E-2</v>
      </c>
      <c r="N115" s="56">
        <f>((M115*(1-M115))/(L115-1)) * (1-(L115/V115))</f>
        <v>6.8983422976833084E-5</v>
      </c>
      <c r="O115" s="129">
        <f>K115*(1/J115)</f>
        <v>60.627261761158017</v>
      </c>
      <c r="P115" s="129"/>
      <c r="Q115" s="130">
        <f xml:space="preserve">  ((O115*(1-J115)*(1+(U115^2))) / J115) + ((O115^2)*(U115^2))</f>
        <v>360.32438186831018</v>
      </c>
      <c r="R115" s="24">
        <f>+IF(ISERROR((Q115^0.5)/O115),"NA",(Q115^0.5)/O115)</f>
        <v>0.31309697482032584</v>
      </c>
      <c r="S115" s="35">
        <f>+M115*V115</f>
        <v>236.44632086851627</v>
      </c>
      <c r="T115" s="35">
        <f>(N115*(V115^2))+(W115*(M115^2))-(N115*W115)</f>
        <v>749.40831591645258</v>
      </c>
      <c r="U115" s="36">
        <f>+(T115^0.5)/S115</f>
        <v>0.11577817332618878</v>
      </c>
      <c r="V115" s="206">
        <v>2513</v>
      </c>
      <c r="W115" s="206">
        <v>35721</v>
      </c>
      <c r="X115" s="34">
        <f>+(W115^0.5)/V115</f>
        <v>7.5208913649025072E-2</v>
      </c>
      <c r="Y115" s="12" t="str">
        <f t="shared" si="159"/>
        <v>no</v>
      </c>
      <c r="Z115" s="12" t="str">
        <f t="shared" si="160"/>
        <v/>
      </c>
      <c r="AA115" s="12" t="str">
        <f>IF(ISERROR(VLOOKUP(D115,'Cdn CWTs for ERA in 2017'!C$8:H$2400,6,FALSE)),"",VLOOKUP(D115,'Cdn CWTs for ERA in 2017'!C$8:H$2400,6,FALSE))</f>
        <v/>
      </c>
      <c r="AB115" s="215"/>
    </row>
    <row r="116" spans="1:28" s="12" customFormat="1" ht="15" x14ac:dyDescent="0.25">
      <c r="A116" s="31" t="s">
        <v>1632</v>
      </c>
      <c r="B116" s="31" t="str">
        <f>+IF(ISERROR(VLOOKUP(D116,'Cdn CWTs for ERA in 2017'!C$6:F$2400,4,FALSE)),"",VLOOKUP(D116,'Cdn CWTs for ERA in 2017'!C$6:F$2400,4,FALSE))</f>
        <v/>
      </c>
      <c r="C116" s="32">
        <v>2014</v>
      </c>
      <c r="D116" s="75" t="s">
        <v>1664</v>
      </c>
      <c r="E116" s="33" t="s">
        <v>1640</v>
      </c>
      <c r="F116" s="33" t="s">
        <v>1639</v>
      </c>
      <c r="G116" s="33" t="s">
        <v>1638</v>
      </c>
      <c r="H116" s="204">
        <v>78</v>
      </c>
      <c r="I116" s="204">
        <v>39</v>
      </c>
      <c r="J116" s="108">
        <f t="shared" si="161"/>
        <v>0.1649423000397931</v>
      </c>
      <c r="K116" s="46">
        <v>14</v>
      </c>
      <c r="L116" s="204">
        <v>829</v>
      </c>
      <c r="M116" s="208">
        <f>+H116/L116</f>
        <v>9.4089264173703252E-2</v>
      </c>
      <c r="N116" s="56">
        <f>((M116*(1-M116))/(L116-1)) * (1-(L116/V116))</f>
        <v>6.8983422976833084E-5</v>
      </c>
      <c r="O116" s="129">
        <f>K116*(1/J116)</f>
        <v>84.87816646562122</v>
      </c>
      <c r="P116" s="16">
        <f>+(((O116/(SUM(O$103:O$113,O$116)))*(O$115))+O116)</f>
        <v>114.14649972962854</v>
      </c>
      <c r="Q116" s="130">
        <f xml:space="preserve">  ((O116*(1-J116)*(1+(U116^2))) / J116) + ((O116^2)*(U116^2))</f>
        <v>532.04576228908684</v>
      </c>
      <c r="R116" s="24">
        <f>+IF(ISERROR((Q116^0.5)/O116),"NA",(Q116^0.5)/O116)</f>
        <v>0.27175560161021178</v>
      </c>
      <c r="S116" s="35">
        <f>+M116*V116</f>
        <v>236.44632086851627</v>
      </c>
      <c r="T116" s="35">
        <f>(N116*(V116^2))+(W116*(M116^2))-(N116*W116)</f>
        <v>749.40831591645258</v>
      </c>
      <c r="U116" s="36">
        <f>+(T116^0.5)/S116</f>
        <v>0.11577817332618878</v>
      </c>
      <c r="V116" s="206">
        <v>2513</v>
      </c>
      <c r="W116" s="206">
        <v>35721</v>
      </c>
      <c r="X116" s="34">
        <f>+(W116^0.5)/V116</f>
        <v>7.5208913649025072E-2</v>
      </c>
      <c r="Y116" s="12" t="str">
        <f t="shared" si="159"/>
        <v>no</v>
      </c>
      <c r="Z116" s="12" t="str">
        <f t="shared" si="160"/>
        <v/>
      </c>
      <c r="AA116" s="12" t="str">
        <f>IF(ISERROR(VLOOKUP(D116,'Cdn CWTs for ERA in 2017'!C$8:H$2400,6,FALSE)),"",VLOOKUP(D116,'Cdn CWTs for ERA in 2017'!C$8:H$2400,6,FALSE))</f>
        <v/>
      </c>
      <c r="AB116" s="215"/>
    </row>
    <row r="117" spans="1:28" s="12" customFormat="1" ht="15" x14ac:dyDescent="0.25">
      <c r="A117" s="31"/>
      <c r="B117" s="31" t="str">
        <f>+IF(ISERROR(VLOOKUP(D117,'Cdn CWTs for ERA in 2017'!C$6:F$2400,4,FALSE)),"",VLOOKUP(D117,'Cdn CWTs for ERA in 2017'!C$6:F$2400,4,FALSE))</f>
        <v/>
      </c>
      <c r="C117" s="32"/>
      <c r="D117" s="75"/>
      <c r="E117" s="33"/>
      <c r="F117" s="33"/>
      <c r="G117" s="33"/>
      <c r="H117" s="204"/>
      <c r="I117" s="204"/>
      <c r="J117" s="108"/>
      <c r="K117" s="46"/>
      <c r="L117" s="205"/>
      <c r="M117" s="208"/>
      <c r="N117" s="56"/>
      <c r="O117" s="129"/>
      <c r="P117" s="129"/>
      <c r="Q117" s="130"/>
      <c r="R117" s="24"/>
      <c r="S117" s="35"/>
      <c r="T117" s="35"/>
      <c r="U117" s="36"/>
      <c r="V117" s="207"/>
      <c r="W117" s="207"/>
      <c r="X117" s="34"/>
      <c r="AA117" s="12" t="str">
        <f>IF(ISERROR(VLOOKUP(D117,'Cdn CWTs for ERA in 2017'!C$8:H$2400,6,FALSE)),"",VLOOKUP(D117,'Cdn CWTs for ERA in 2017'!C$8:H$2400,6,FALSE))</f>
        <v/>
      </c>
      <c r="AB117" s="215"/>
    </row>
    <row r="118" spans="1:28" s="12" customFormat="1" ht="15" x14ac:dyDescent="0.25">
      <c r="A118" s="31" t="s">
        <v>1632</v>
      </c>
      <c r="B118" s="31">
        <f>+IF(ISERROR(VLOOKUP(D118,'Cdn CWTs for ERA in 2017'!C$6:F$2400,4,FALSE)),"",VLOOKUP(D118,'Cdn CWTs for ERA in 2017'!C$6:F$2400,4,FALSE))</f>
        <v>2010</v>
      </c>
      <c r="C118" s="32">
        <v>2014</v>
      </c>
      <c r="D118" s="75" t="s">
        <v>3941</v>
      </c>
      <c r="E118" s="33" t="s">
        <v>1640</v>
      </c>
      <c r="F118" s="33" t="s">
        <v>1643</v>
      </c>
      <c r="G118" s="33" t="s">
        <v>1638</v>
      </c>
      <c r="H118" s="204">
        <v>70</v>
      </c>
      <c r="I118" s="204">
        <v>61</v>
      </c>
      <c r="J118" s="108">
        <f t="shared" ref="J118:J131" si="184">I118/S118</f>
        <v>0.19947532558295583</v>
      </c>
      <c r="K118" s="46">
        <v>1</v>
      </c>
      <c r="L118" s="204">
        <v>1055</v>
      </c>
      <c r="M118" s="208">
        <f>+H118/L118</f>
        <v>6.6350710900473939E-2</v>
      </c>
      <c r="N118" s="56">
        <f t="shared" ref="N118:N123" si="185">((M118*(1-M118))/(L118-1)) * (1-(L118/V118))</f>
        <v>4.5320636590328506E-5</v>
      </c>
      <c r="O118" s="129">
        <f t="shared" ref="O118:O123" si="186">K118*(1/J118)</f>
        <v>5.0131513613403271</v>
      </c>
      <c r="P118" s="16">
        <f>+((O118/(SUM(O$118:O$128)))*(O$129))+((O118/(SUM(O$118:O$128,O$131)))*(O$130))+O118</f>
        <v>6.1160446608351986</v>
      </c>
      <c r="Q118" s="130">
        <f t="shared" ref="Q118:Q123" si="187" xml:space="preserve">  ((O118*(1-J118)*(1+(U118^2))) / J118) + ((O118^2)*(U118^2))</f>
        <v>20.802030995479065</v>
      </c>
      <c r="R118" s="24">
        <f t="shared" ref="R118:R123" si="188">+IF(ISERROR((Q118^0.5)/O118),"NA",(Q118^0.5)/O118)</f>
        <v>0.90979187118559135</v>
      </c>
      <c r="S118" s="35">
        <f t="shared" ref="S118:S123" si="189">+M118*V118</f>
        <v>305.80223304175996</v>
      </c>
      <c r="T118" s="35">
        <f t="shared" ref="T118:T123" si="190">(N118*(V118^2))+(W118*(M118^2))-(N118*W118)</f>
        <v>1412.5259445397735</v>
      </c>
      <c r="U118" s="36">
        <f t="shared" ref="U118:U123" si="191">+(T118^0.5)/S118</f>
        <v>0.12290160778596342</v>
      </c>
      <c r="V118" s="206">
        <v>4608.8765122722389</v>
      </c>
      <c r="W118" s="206">
        <v>103242.30224756285</v>
      </c>
      <c r="X118" s="34">
        <f t="shared" ref="X118:X123" si="192">+(W118^0.5)/V118</f>
        <v>6.9716209808472276E-2</v>
      </c>
      <c r="Y118" s="12" t="str">
        <f t="shared" ref="Y118:Y123" si="193">+IF(B118="","no","yes")</f>
        <v>yes</v>
      </c>
      <c r="Z118" s="12">
        <f t="shared" ref="Z118:Z131" si="194">+IF(B118="","",C118-B118)</f>
        <v>4</v>
      </c>
      <c r="AA118" s="12" t="str">
        <f>IF(ISERROR(VLOOKUP(D118,'Cdn CWTs for ERA in 2017'!C$8:H$2400,6,FALSE)),"",VLOOKUP(D118,'Cdn CWTs for ERA in 2017'!C$8:H$2400,6,FALSE))</f>
        <v>NIC</v>
      </c>
      <c r="AB118" s="215"/>
    </row>
    <row r="119" spans="1:28" s="12" customFormat="1" ht="15" x14ac:dyDescent="0.25">
      <c r="A119" s="31" t="s">
        <v>1632</v>
      </c>
      <c r="B119" s="31">
        <f>+IF(ISERROR(VLOOKUP(D119,'Cdn CWTs for ERA in 2017'!C$6:F$2400,4,FALSE)),"",VLOOKUP(D119,'Cdn CWTs for ERA in 2017'!C$6:F$2400,4,FALSE))</f>
        <v>2010</v>
      </c>
      <c r="C119" s="32">
        <v>2014</v>
      </c>
      <c r="D119" s="75" t="s">
        <v>3934</v>
      </c>
      <c r="E119" s="33" t="s">
        <v>1640</v>
      </c>
      <c r="F119" s="33" t="s">
        <v>1643</v>
      </c>
      <c r="G119" s="33" t="s">
        <v>1638</v>
      </c>
      <c r="H119" s="204">
        <v>70</v>
      </c>
      <c r="I119" s="204">
        <v>61</v>
      </c>
      <c r="J119" s="108">
        <f t="shared" si="184"/>
        <v>0.19947532558295583</v>
      </c>
      <c r="K119" s="46">
        <v>6</v>
      </c>
      <c r="L119" s="204">
        <v>1055</v>
      </c>
      <c r="M119" s="17">
        <f t="shared" ref="M119:M123" si="195">+H119/L119</f>
        <v>6.6350710900473939E-2</v>
      </c>
      <c r="N119" s="56">
        <f t="shared" si="185"/>
        <v>4.5320636590328506E-5</v>
      </c>
      <c r="O119" s="129">
        <f t="shared" si="186"/>
        <v>30.078908168041963</v>
      </c>
      <c r="P119" s="16">
        <f t="shared" ref="P119:P128" si="196">+((O119/(SUM(O$118:O$128)))*(O$129))+((O119/(SUM(O$118:O$128,O$131)))*(O$130))+O119</f>
        <v>36.696267965011195</v>
      </c>
      <c r="Q119" s="130">
        <f t="shared" si="187"/>
        <v>136.20046287053449</v>
      </c>
      <c r="R119" s="24">
        <f t="shared" si="188"/>
        <v>0.38799597825605825</v>
      </c>
      <c r="S119" s="35">
        <f t="shared" si="189"/>
        <v>305.80223304175996</v>
      </c>
      <c r="T119" s="35">
        <f t="shared" si="190"/>
        <v>1412.5259445397735</v>
      </c>
      <c r="U119" s="36">
        <f t="shared" si="191"/>
        <v>0.12290160778596342</v>
      </c>
      <c r="V119" s="206">
        <v>4608.8765122722389</v>
      </c>
      <c r="W119" s="206">
        <v>103242.30224756285</v>
      </c>
      <c r="X119" s="34">
        <f t="shared" si="192"/>
        <v>6.9716209808472276E-2</v>
      </c>
      <c r="Y119" s="12" t="str">
        <f t="shared" si="193"/>
        <v>yes</v>
      </c>
      <c r="Z119" s="12">
        <f t="shared" si="194"/>
        <v>4</v>
      </c>
      <c r="AA119" s="12" t="str">
        <f>IF(ISERROR(VLOOKUP(D119,'Cdn CWTs for ERA in 2017'!C$8:H$2400,6,FALSE)),"",VLOOKUP(D119,'Cdn CWTs for ERA in 2017'!C$8:H$2400,6,FALSE))</f>
        <v>NIC</v>
      </c>
      <c r="AB119" s="215"/>
    </row>
    <row r="120" spans="1:28" s="12" customFormat="1" ht="15" x14ac:dyDescent="0.25">
      <c r="A120" s="31" t="s">
        <v>1632</v>
      </c>
      <c r="B120" s="31">
        <f>+IF(ISERROR(VLOOKUP(D120,'Cdn CWTs for ERA in 2017'!C$6:F$2400,4,FALSE)),"",VLOOKUP(D120,'Cdn CWTs for ERA in 2017'!C$6:F$2400,4,FALSE))</f>
        <v>2011</v>
      </c>
      <c r="C120" s="32">
        <v>2014</v>
      </c>
      <c r="D120" s="75" t="s">
        <v>4821</v>
      </c>
      <c r="E120" s="33" t="s">
        <v>1640</v>
      </c>
      <c r="F120" s="33" t="s">
        <v>1643</v>
      </c>
      <c r="G120" s="33" t="s">
        <v>1638</v>
      </c>
      <c r="H120" s="204">
        <v>70</v>
      </c>
      <c r="I120" s="204">
        <v>61</v>
      </c>
      <c r="J120" s="108">
        <f t="shared" si="184"/>
        <v>0.19947532558295583</v>
      </c>
      <c r="K120" s="46">
        <v>0</v>
      </c>
      <c r="L120" s="204">
        <v>1055</v>
      </c>
      <c r="M120" s="17">
        <f t="shared" si="195"/>
        <v>6.6350710900473939E-2</v>
      </c>
      <c r="N120" s="56">
        <f t="shared" si="185"/>
        <v>4.5320636590328506E-5</v>
      </c>
      <c r="O120" s="129">
        <f t="shared" si="186"/>
        <v>0</v>
      </c>
      <c r="P120" s="16">
        <f t="shared" si="196"/>
        <v>0</v>
      </c>
      <c r="Q120" s="130">
        <f t="shared" si="187"/>
        <v>0</v>
      </c>
      <c r="R120" s="24" t="str">
        <f t="shared" si="188"/>
        <v>NA</v>
      </c>
      <c r="S120" s="35">
        <f t="shared" si="189"/>
        <v>305.80223304175996</v>
      </c>
      <c r="T120" s="35">
        <f t="shared" si="190"/>
        <v>1412.5259445397735</v>
      </c>
      <c r="U120" s="36">
        <f t="shared" si="191"/>
        <v>0.12290160778596342</v>
      </c>
      <c r="V120" s="206">
        <v>4608.8765122722389</v>
      </c>
      <c r="W120" s="206">
        <v>103242.30224756285</v>
      </c>
      <c r="X120" s="34">
        <f t="shared" si="192"/>
        <v>6.9716209808472276E-2</v>
      </c>
      <c r="Y120" s="12" t="str">
        <f t="shared" si="193"/>
        <v>yes</v>
      </c>
      <c r="Z120" s="12">
        <f t="shared" si="194"/>
        <v>3</v>
      </c>
      <c r="AA120" s="12" t="str">
        <f>IF(ISERROR(VLOOKUP(D120,'Cdn CWTs for ERA in 2017'!C$8:H$2400,6,FALSE)),"",VLOOKUP(D120,'Cdn CWTs for ERA in 2017'!C$8:H$2400,6,FALSE))</f>
        <v>NIC</v>
      </c>
      <c r="AB120" s="215"/>
    </row>
    <row r="121" spans="1:28" s="12" customFormat="1" ht="15" x14ac:dyDescent="0.25">
      <c r="A121" s="31" t="s">
        <v>1632</v>
      </c>
      <c r="B121" s="31">
        <f>+IF(ISERROR(VLOOKUP(D121,'Cdn CWTs for ERA in 2017'!C$6:F$2400,4,FALSE)),"",VLOOKUP(D121,'Cdn CWTs for ERA in 2017'!C$6:F$2400,4,FALSE))</f>
        <v>2009</v>
      </c>
      <c r="C121" s="32">
        <v>2014</v>
      </c>
      <c r="D121" s="75" t="s">
        <v>1553</v>
      </c>
      <c r="E121" s="33" t="s">
        <v>1640</v>
      </c>
      <c r="F121" s="33" t="s">
        <v>1643</v>
      </c>
      <c r="G121" s="33" t="s">
        <v>1638</v>
      </c>
      <c r="H121" s="204">
        <v>70</v>
      </c>
      <c r="I121" s="204">
        <v>61</v>
      </c>
      <c r="J121" s="108">
        <f t="shared" si="184"/>
        <v>0.19947532558295583</v>
      </c>
      <c r="K121" s="46">
        <v>2</v>
      </c>
      <c r="L121" s="204">
        <v>1055</v>
      </c>
      <c r="M121" s="17">
        <f t="shared" si="195"/>
        <v>6.6350710900473939E-2</v>
      </c>
      <c r="N121" s="56">
        <f t="shared" si="185"/>
        <v>4.5320636590328506E-5</v>
      </c>
      <c r="O121" s="129">
        <f t="shared" si="186"/>
        <v>10.026302722680654</v>
      </c>
      <c r="P121" s="16">
        <f t="shared" si="196"/>
        <v>12.232089321670397</v>
      </c>
      <c r="Q121" s="130">
        <f t="shared" si="187"/>
        <v>42.363280450802137</v>
      </c>
      <c r="R121" s="24">
        <f t="shared" si="188"/>
        <v>0.64916332847433489</v>
      </c>
      <c r="S121" s="35">
        <f t="shared" si="189"/>
        <v>305.80223304175996</v>
      </c>
      <c r="T121" s="35">
        <f t="shared" si="190"/>
        <v>1412.5259445397735</v>
      </c>
      <c r="U121" s="36">
        <f t="shared" si="191"/>
        <v>0.12290160778596342</v>
      </c>
      <c r="V121" s="206">
        <v>4608.8765122722389</v>
      </c>
      <c r="W121" s="206">
        <v>103242.30224756285</v>
      </c>
      <c r="X121" s="34">
        <f t="shared" si="192"/>
        <v>6.9716209808472276E-2</v>
      </c>
      <c r="Y121" s="12" t="str">
        <f t="shared" si="193"/>
        <v>yes</v>
      </c>
      <c r="Z121" s="12">
        <f t="shared" si="194"/>
        <v>5</v>
      </c>
      <c r="AA121" s="12" t="str">
        <f>IF(ISERROR(VLOOKUP(D121,'Cdn CWTs for ERA in 2017'!C$8:H$2400,6,FALSE)),"",VLOOKUP(D121,'Cdn CWTs for ERA in 2017'!C$8:H$2400,6,FALSE))</f>
        <v>NIC</v>
      </c>
      <c r="AB121" s="215"/>
    </row>
    <row r="122" spans="1:28" s="12" customFormat="1" ht="15" x14ac:dyDescent="0.25">
      <c r="A122" s="31" t="s">
        <v>1632</v>
      </c>
      <c r="B122" s="31">
        <f>+IF(ISERROR(VLOOKUP(D122,'Cdn CWTs for ERA in 2017'!C$6:F$2400,4,FALSE)),"",VLOOKUP(D122,'Cdn CWTs for ERA in 2017'!C$6:F$2400,4,FALSE))</f>
        <v>2009</v>
      </c>
      <c r="C122" s="32">
        <v>2014</v>
      </c>
      <c r="D122" s="75" t="s">
        <v>1555</v>
      </c>
      <c r="E122" s="33" t="s">
        <v>1640</v>
      </c>
      <c r="F122" s="33" t="s">
        <v>1643</v>
      </c>
      <c r="G122" s="33" t="s">
        <v>1638</v>
      </c>
      <c r="H122" s="204">
        <v>70</v>
      </c>
      <c r="I122" s="204">
        <v>61</v>
      </c>
      <c r="J122" s="108">
        <f t="shared" si="184"/>
        <v>0.19947532558295583</v>
      </c>
      <c r="K122" s="46">
        <v>2</v>
      </c>
      <c r="L122" s="204">
        <v>1055</v>
      </c>
      <c r="M122" s="17">
        <f t="shared" si="195"/>
        <v>6.6350710900473939E-2</v>
      </c>
      <c r="N122" s="56">
        <f t="shared" si="185"/>
        <v>4.5320636590328506E-5</v>
      </c>
      <c r="O122" s="129">
        <f t="shared" si="186"/>
        <v>10.026302722680654</v>
      </c>
      <c r="P122" s="16">
        <f t="shared" si="196"/>
        <v>12.232089321670397</v>
      </c>
      <c r="Q122" s="130">
        <f t="shared" si="187"/>
        <v>42.363280450802137</v>
      </c>
      <c r="R122" s="24">
        <f t="shared" si="188"/>
        <v>0.64916332847433489</v>
      </c>
      <c r="S122" s="35">
        <f t="shared" si="189"/>
        <v>305.80223304175996</v>
      </c>
      <c r="T122" s="35">
        <f t="shared" si="190"/>
        <v>1412.5259445397735</v>
      </c>
      <c r="U122" s="36">
        <f t="shared" si="191"/>
        <v>0.12290160778596342</v>
      </c>
      <c r="V122" s="206">
        <v>4608.8765122722389</v>
      </c>
      <c r="W122" s="206">
        <v>103242.30224756285</v>
      </c>
      <c r="X122" s="34">
        <f t="shared" si="192"/>
        <v>6.9716209808472276E-2</v>
      </c>
      <c r="Y122" s="12" t="str">
        <f t="shared" si="193"/>
        <v>yes</v>
      </c>
      <c r="Z122" s="12">
        <f t="shared" si="194"/>
        <v>5</v>
      </c>
      <c r="AA122" s="12" t="str">
        <f>IF(ISERROR(VLOOKUP(D122,'Cdn CWTs for ERA in 2017'!C$8:H$2400,6,FALSE)),"",VLOOKUP(D122,'Cdn CWTs for ERA in 2017'!C$8:H$2400,6,FALSE))</f>
        <v>NIC</v>
      </c>
      <c r="AB122" s="215"/>
    </row>
    <row r="123" spans="1:28" s="12" customFormat="1" ht="15" x14ac:dyDescent="0.25">
      <c r="A123" s="31" t="s">
        <v>1632</v>
      </c>
      <c r="B123" s="31">
        <f>+IF(ISERROR(VLOOKUP(D123,'Cdn CWTs for ERA in 2017'!C$6:F$2400,4,FALSE)),"",VLOOKUP(D123,'Cdn CWTs for ERA in 2017'!C$6:F$2400,4,FALSE))</f>
        <v>2010</v>
      </c>
      <c r="C123" s="32">
        <v>2014</v>
      </c>
      <c r="D123" s="75" t="s">
        <v>3938</v>
      </c>
      <c r="E123" s="33" t="s">
        <v>1640</v>
      </c>
      <c r="F123" s="33" t="s">
        <v>1643</v>
      </c>
      <c r="G123" s="33" t="s">
        <v>1638</v>
      </c>
      <c r="H123" s="204">
        <v>70</v>
      </c>
      <c r="I123" s="204">
        <v>61</v>
      </c>
      <c r="J123" s="108">
        <f t="shared" si="184"/>
        <v>0.19947532558295583</v>
      </c>
      <c r="K123" s="46">
        <v>4</v>
      </c>
      <c r="L123" s="204">
        <v>1055</v>
      </c>
      <c r="M123" s="17">
        <f t="shared" si="195"/>
        <v>6.6350710900473939E-2</v>
      </c>
      <c r="N123" s="56">
        <f t="shared" si="185"/>
        <v>4.5320636590328506E-5</v>
      </c>
      <c r="O123" s="129">
        <f t="shared" si="186"/>
        <v>20.052605445361309</v>
      </c>
      <c r="P123" s="16">
        <f t="shared" si="196"/>
        <v>24.464178643340794</v>
      </c>
      <c r="Q123" s="130">
        <f t="shared" si="187"/>
        <v>87.763434740980287</v>
      </c>
      <c r="R123" s="24">
        <f t="shared" si="188"/>
        <v>0.46718188761565443</v>
      </c>
      <c r="S123" s="35">
        <f t="shared" si="189"/>
        <v>305.80223304175996</v>
      </c>
      <c r="T123" s="35">
        <f t="shared" si="190"/>
        <v>1412.5259445397735</v>
      </c>
      <c r="U123" s="36">
        <f t="shared" si="191"/>
        <v>0.12290160778596342</v>
      </c>
      <c r="V123" s="206">
        <v>4608.8765122722389</v>
      </c>
      <c r="W123" s="206">
        <v>103242.30224756285</v>
      </c>
      <c r="X123" s="34">
        <f t="shared" si="192"/>
        <v>6.9716209808472276E-2</v>
      </c>
      <c r="Y123" s="12" t="str">
        <f t="shared" si="193"/>
        <v>yes</v>
      </c>
      <c r="Z123" s="12">
        <f t="shared" si="194"/>
        <v>4</v>
      </c>
      <c r="AA123" s="12" t="str">
        <f>IF(ISERROR(VLOOKUP(D123,'Cdn CWTs for ERA in 2017'!C$8:H$2400,6,FALSE)),"",VLOOKUP(D123,'Cdn CWTs for ERA in 2017'!C$8:H$2400,6,FALSE))</f>
        <v>NIC</v>
      </c>
      <c r="AB123" s="215"/>
    </row>
    <row r="124" spans="1:28" s="12" customFormat="1" ht="15" x14ac:dyDescent="0.25">
      <c r="A124" s="31" t="s">
        <v>1632</v>
      </c>
      <c r="B124" s="31">
        <f>+IF(ISERROR(VLOOKUP(D124,'Cdn CWTs for ERA in 2017'!C$6:F$2400,4,FALSE)),"",VLOOKUP(D124,'Cdn CWTs for ERA in 2017'!C$6:F$2400,4,FALSE))</f>
        <v>2010</v>
      </c>
      <c r="C124" s="32">
        <v>2014</v>
      </c>
      <c r="D124" s="75" t="s">
        <v>3943</v>
      </c>
      <c r="E124" s="33" t="s">
        <v>1640</v>
      </c>
      <c r="F124" s="33" t="s">
        <v>1643</v>
      </c>
      <c r="G124" s="33" t="s">
        <v>1638</v>
      </c>
      <c r="H124" s="204">
        <v>70</v>
      </c>
      <c r="I124" s="204">
        <v>61</v>
      </c>
      <c r="J124" s="108">
        <f t="shared" ref="J124:J127" si="197">I124/S124</f>
        <v>0.19947532558295583</v>
      </c>
      <c r="K124" s="46">
        <v>1</v>
      </c>
      <c r="L124" s="204">
        <v>1055</v>
      </c>
      <c r="M124" s="17">
        <f t="shared" ref="M124:M127" si="198">+H124/L124</f>
        <v>6.6350710900473939E-2</v>
      </c>
      <c r="N124" s="56">
        <f t="shared" ref="N124:N127" si="199">((M124*(1-M124))/(L124-1)) * (1-(L124/V124))</f>
        <v>4.5320636590328506E-5</v>
      </c>
      <c r="O124" s="129">
        <f t="shared" ref="O124:O127" si="200">K124*(1/J124)</f>
        <v>5.0131513613403271</v>
      </c>
      <c r="P124" s="16">
        <f t="shared" si="196"/>
        <v>6.1160446608351986</v>
      </c>
      <c r="Q124" s="130">
        <f t="shared" ref="Q124:Q127" si="201" xml:space="preserve">  ((O124*(1-J124)*(1+(U124^2))) / J124) + ((O124^2)*(U124^2))</f>
        <v>20.802030995479065</v>
      </c>
      <c r="R124" s="24">
        <f t="shared" ref="R124:R127" si="202">+IF(ISERROR((Q124^0.5)/O124),"NA",(Q124^0.5)/O124)</f>
        <v>0.90979187118559135</v>
      </c>
      <c r="S124" s="35">
        <f t="shared" ref="S124:S127" si="203">+M124*V124</f>
        <v>305.80223304175996</v>
      </c>
      <c r="T124" s="35">
        <f t="shared" ref="T124:T127" si="204">(N124*(V124^2))+(W124*(M124^2))-(N124*W124)</f>
        <v>1412.5259445397735</v>
      </c>
      <c r="U124" s="36">
        <f t="shared" ref="U124:U127" si="205">+(T124^0.5)/S124</f>
        <v>0.12290160778596342</v>
      </c>
      <c r="V124" s="206">
        <v>4608.8765122722389</v>
      </c>
      <c r="W124" s="206">
        <v>103242.30224756285</v>
      </c>
      <c r="X124" s="34">
        <f t="shared" ref="X124:X127" si="206">+(W124^0.5)/V124</f>
        <v>6.9716209808472276E-2</v>
      </c>
      <c r="Y124" s="12" t="str">
        <f t="shared" ref="Y124:Y127" si="207">+IF(B124="","no","yes")</f>
        <v>yes</v>
      </c>
      <c r="Z124" s="12">
        <f t="shared" ref="Z124:Z127" si="208">+IF(B124="","",C124-B124)</f>
        <v>4</v>
      </c>
      <c r="AA124" s="12" t="str">
        <f>IF(ISERROR(VLOOKUP(D124,'Cdn CWTs for ERA in 2017'!C$8:H$2400,6,FALSE)),"",VLOOKUP(D124,'Cdn CWTs for ERA in 2017'!C$8:H$2400,6,FALSE))</f>
        <v>NIC</v>
      </c>
      <c r="AB124" s="215"/>
    </row>
    <row r="125" spans="1:28" s="12" customFormat="1" ht="15" x14ac:dyDescent="0.25">
      <c r="A125" s="31" t="s">
        <v>1632</v>
      </c>
      <c r="B125" s="31">
        <f>+IF(ISERROR(VLOOKUP(D125,'Cdn CWTs for ERA in 2017'!C$6:F$2400,4,FALSE)),"",VLOOKUP(D125,'Cdn CWTs for ERA in 2017'!C$6:F$2400,4,FALSE))</f>
        <v>2010</v>
      </c>
      <c r="C125" s="32">
        <v>2014</v>
      </c>
      <c r="D125" s="75" t="s">
        <v>3936</v>
      </c>
      <c r="E125" s="33" t="s">
        <v>1640</v>
      </c>
      <c r="F125" s="33" t="s">
        <v>1643</v>
      </c>
      <c r="G125" s="33" t="s">
        <v>1638</v>
      </c>
      <c r="H125" s="204">
        <v>70</v>
      </c>
      <c r="I125" s="204">
        <v>61</v>
      </c>
      <c r="J125" s="108">
        <f t="shared" si="197"/>
        <v>0.19947532558295583</v>
      </c>
      <c r="K125" s="46">
        <v>12</v>
      </c>
      <c r="L125" s="204">
        <v>1055</v>
      </c>
      <c r="M125" s="17">
        <f t="shared" si="198"/>
        <v>6.6350710900473939E-2</v>
      </c>
      <c r="N125" s="56">
        <f t="shared" si="199"/>
        <v>4.5320636590328506E-5</v>
      </c>
      <c r="O125" s="129">
        <f t="shared" si="200"/>
        <v>60.157816336083926</v>
      </c>
      <c r="P125" s="16">
        <f t="shared" si="196"/>
        <v>73.39253593002239</v>
      </c>
      <c r="Q125" s="130">
        <f t="shared" si="201"/>
        <v>299.73279029545319</v>
      </c>
      <c r="R125" s="24">
        <f t="shared" si="202"/>
        <v>0.28778957967519464</v>
      </c>
      <c r="S125" s="35">
        <f t="shared" si="203"/>
        <v>305.80223304175996</v>
      </c>
      <c r="T125" s="35">
        <f t="shared" si="204"/>
        <v>1412.5259445397735</v>
      </c>
      <c r="U125" s="36">
        <f t="shared" si="205"/>
        <v>0.12290160778596342</v>
      </c>
      <c r="V125" s="206">
        <v>4608.8765122722389</v>
      </c>
      <c r="W125" s="206">
        <v>103242.30224756285</v>
      </c>
      <c r="X125" s="34">
        <f t="shared" si="206"/>
        <v>6.9716209808472276E-2</v>
      </c>
      <c r="Y125" s="12" t="str">
        <f t="shared" si="207"/>
        <v>yes</v>
      </c>
      <c r="Z125" s="12">
        <f t="shared" si="208"/>
        <v>4</v>
      </c>
      <c r="AA125" s="12" t="str">
        <f>IF(ISERROR(VLOOKUP(D125,'Cdn CWTs for ERA in 2017'!C$8:H$2400,6,FALSE)),"",VLOOKUP(D125,'Cdn CWTs for ERA in 2017'!C$8:H$2400,6,FALSE))</f>
        <v>NIC</v>
      </c>
      <c r="AB125" s="215"/>
    </row>
    <row r="126" spans="1:28" s="12" customFormat="1" ht="15" x14ac:dyDescent="0.25">
      <c r="A126" s="31" t="s">
        <v>1632</v>
      </c>
      <c r="B126" s="31">
        <f>+IF(ISERROR(VLOOKUP(D126,'Cdn CWTs for ERA in 2017'!C$6:F$2400,4,FALSE)),"",VLOOKUP(D126,'Cdn CWTs for ERA in 2017'!C$6:F$2400,4,FALSE))</f>
        <v>2010</v>
      </c>
      <c r="C126" s="32">
        <v>2014</v>
      </c>
      <c r="D126" s="75" t="s">
        <v>3932</v>
      </c>
      <c r="E126" s="33" t="s">
        <v>1640</v>
      </c>
      <c r="F126" s="33" t="s">
        <v>1643</v>
      </c>
      <c r="G126" s="33" t="s">
        <v>1638</v>
      </c>
      <c r="H126" s="204">
        <v>70</v>
      </c>
      <c r="I126" s="204">
        <v>61</v>
      </c>
      <c r="J126" s="108">
        <f t="shared" si="197"/>
        <v>0.19947532558295583</v>
      </c>
      <c r="K126" s="46">
        <v>9</v>
      </c>
      <c r="L126" s="204">
        <v>1055</v>
      </c>
      <c r="M126" s="17">
        <f t="shared" si="198"/>
        <v>6.6350710900473939E-2</v>
      </c>
      <c r="N126" s="56">
        <f t="shared" si="199"/>
        <v>4.5320636590328506E-5</v>
      </c>
      <c r="O126" s="129">
        <f t="shared" si="200"/>
        <v>45.118362252062944</v>
      </c>
      <c r="P126" s="16">
        <f t="shared" si="196"/>
        <v>55.044401947516789</v>
      </c>
      <c r="Q126" s="130">
        <f t="shared" si="201"/>
        <v>214.55014351369579</v>
      </c>
      <c r="R126" s="24">
        <f t="shared" si="202"/>
        <v>0.32464676366892775</v>
      </c>
      <c r="S126" s="35">
        <f t="shared" si="203"/>
        <v>305.80223304175996</v>
      </c>
      <c r="T126" s="35">
        <f t="shared" si="204"/>
        <v>1412.5259445397735</v>
      </c>
      <c r="U126" s="36">
        <f t="shared" si="205"/>
        <v>0.12290160778596342</v>
      </c>
      <c r="V126" s="206">
        <v>4608.8765122722389</v>
      </c>
      <c r="W126" s="206">
        <v>103242.30224756285</v>
      </c>
      <c r="X126" s="34">
        <f t="shared" si="206"/>
        <v>6.9716209808472276E-2</v>
      </c>
      <c r="Y126" s="12" t="str">
        <f t="shared" si="207"/>
        <v>yes</v>
      </c>
      <c r="Z126" s="12">
        <f t="shared" si="208"/>
        <v>4</v>
      </c>
      <c r="AA126" s="12" t="str">
        <f>IF(ISERROR(VLOOKUP(D126,'Cdn CWTs for ERA in 2017'!C$8:H$2400,6,FALSE)),"",VLOOKUP(D126,'Cdn CWTs for ERA in 2017'!C$8:H$2400,6,FALSE))</f>
        <v>NIC</v>
      </c>
      <c r="AB126" s="215"/>
    </row>
    <row r="127" spans="1:28" s="12" customFormat="1" ht="15" x14ac:dyDescent="0.25">
      <c r="A127" s="31" t="s">
        <v>1632</v>
      </c>
      <c r="B127" s="31">
        <f>+IF(ISERROR(VLOOKUP(D127,'Cdn CWTs for ERA in 2017'!C$6:F$2400,4,FALSE)),"",VLOOKUP(D127,'Cdn CWTs for ERA in 2017'!C$6:F$2400,4,FALSE))</f>
        <v>2011</v>
      </c>
      <c r="C127" s="32">
        <v>2014</v>
      </c>
      <c r="D127" s="75" t="s">
        <v>4820</v>
      </c>
      <c r="E127" s="33" t="s">
        <v>1640</v>
      </c>
      <c r="F127" s="33" t="s">
        <v>1643</v>
      </c>
      <c r="G127" s="33" t="s">
        <v>1638</v>
      </c>
      <c r="H127" s="204">
        <v>70</v>
      </c>
      <c r="I127" s="204">
        <v>61</v>
      </c>
      <c r="J127" s="108">
        <f t="shared" si="197"/>
        <v>0.19947532558295583</v>
      </c>
      <c r="K127" s="46">
        <v>0</v>
      </c>
      <c r="L127" s="204">
        <v>1055</v>
      </c>
      <c r="M127" s="17">
        <f t="shared" si="198"/>
        <v>6.6350710900473939E-2</v>
      </c>
      <c r="N127" s="56">
        <f t="shared" si="199"/>
        <v>4.5320636590328506E-5</v>
      </c>
      <c r="O127" s="129">
        <f t="shared" si="200"/>
        <v>0</v>
      </c>
      <c r="P127" s="16">
        <f t="shared" si="196"/>
        <v>0</v>
      </c>
      <c r="Q127" s="130">
        <f t="shared" si="201"/>
        <v>0</v>
      </c>
      <c r="R127" s="24" t="str">
        <f t="shared" si="202"/>
        <v>NA</v>
      </c>
      <c r="S127" s="35">
        <f t="shared" si="203"/>
        <v>305.80223304175996</v>
      </c>
      <c r="T127" s="35">
        <f t="shared" si="204"/>
        <v>1412.5259445397735</v>
      </c>
      <c r="U127" s="36">
        <f t="shared" si="205"/>
        <v>0.12290160778596342</v>
      </c>
      <c r="V127" s="206">
        <v>4608.8765122722389</v>
      </c>
      <c r="W127" s="206">
        <v>103242.30224756285</v>
      </c>
      <c r="X127" s="34">
        <f t="shared" si="206"/>
        <v>6.9716209808472276E-2</v>
      </c>
      <c r="Y127" s="12" t="str">
        <f t="shared" si="207"/>
        <v>yes</v>
      </c>
      <c r="Z127" s="12">
        <f t="shared" si="208"/>
        <v>3</v>
      </c>
      <c r="AA127" s="12" t="str">
        <f>IF(ISERROR(VLOOKUP(D127,'Cdn CWTs for ERA in 2017'!C$8:H$2400,6,FALSE)),"",VLOOKUP(D127,'Cdn CWTs for ERA in 2017'!C$8:H$2400,6,FALSE))</f>
        <v>NIC</v>
      </c>
      <c r="AB127" s="215"/>
    </row>
    <row r="128" spans="1:28" s="12" customFormat="1" ht="15" x14ac:dyDescent="0.25">
      <c r="A128" s="31" t="s">
        <v>1632</v>
      </c>
      <c r="B128" s="31">
        <f>+IF(ISERROR(VLOOKUP(D128,'Cdn CWTs for ERA in 2017'!C$6:F$2400,4,FALSE)),"",VLOOKUP(D128,'Cdn CWTs for ERA in 2017'!C$6:F$2400,4,FALSE))</f>
        <v>2010</v>
      </c>
      <c r="C128" s="32">
        <v>2014</v>
      </c>
      <c r="D128" s="75" t="s">
        <v>3942</v>
      </c>
      <c r="E128" s="33" t="s">
        <v>1640</v>
      </c>
      <c r="F128" s="33" t="s">
        <v>1643</v>
      </c>
      <c r="G128" s="33" t="s">
        <v>1638</v>
      </c>
      <c r="H128" s="204">
        <v>70</v>
      </c>
      <c r="I128" s="204">
        <v>61</v>
      </c>
      <c r="J128" s="108">
        <f t="shared" ref="J128" si="209">I128/S128</f>
        <v>0.19947532558295583</v>
      </c>
      <c r="K128" s="46">
        <v>2</v>
      </c>
      <c r="L128" s="204">
        <v>1055</v>
      </c>
      <c r="M128" s="17">
        <f t="shared" ref="M128" si="210">+H128/L128</f>
        <v>6.6350710900473939E-2</v>
      </c>
      <c r="N128" s="56">
        <f t="shared" ref="N128" si="211">((M128*(1-M128))/(L128-1)) * (1-(L128/V128))</f>
        <v>4.5320636590328506E-5</v>
      </c>
      <c r="O128" s="129">
        <f t="shared" ref="O128" si="212">K128*(1/J128)</f>
        <v>10.026302722680654</v>
      </c>
      <c r="P128" s="16">
        <f t="shared" si="196"/>
        <v>12.232089321670397</v>
      </c>
      <c r="Q128" s="130">
        <f t="shared" ref="Q128" si="213" xml:space="preserve">  ((O128*(1-J128)*(1+(U128^2))) / J128) + ((O128^2)*(U128^2))</f>
        <v>42.363280450802137</v>
      </c>
      <c r="R128" s="24">
        <f t="shared" ref="R128" si="214">+IF(ISERROR((Q128^0.5)/O128),"NA",(Q128^0.5)/O128)</f>
        <v>0.64916332847433489</v>
      </c>
      <c r="S128" s="35">
        <f t="shared" ref="S128" si="215">+M128*V128</f>
        <v>305.80223304175996</v>
      </c>
      <c r="T128" s="35">
        <f t="shared" ref="T128" si="216">(N128*(V128^2))+(W128*(M128^2))-(N128*W128)</f>
        <v>1412.5259445397735</v>
      </c>
      <c r="U128" s="36">
        <f t="shared" ref="U128" si="217">+(T128^0.5)/S128</f>
        <v>0.12290160778596342</v>
      </c>
      <c r="V128" s="206">
        <v>4608.8765122722389</v>
      </c>
      <c r="W128" s="206">
        <v>103242.30224756285</v>
      </c>
      <c r="X128" s="34">
        <f t="shared" ref="X128" si="218">+(W128^0.5)/V128</f>
        <v>6.9716209808472276E-2</v>
      </c>
      <c r="Y128" s="12" t="str">
        <f t="shared" ref="Y128" si="219">+IF(B128="","no","yes")</f>
        <v>yes</v>
      </c>
      <c r="Z128" s="12">
        <f t="shared" ref="Z128" si="220">+IF(B128="","",C128-B128)</f>
        <v>4</v>
      </c>
      <c r="AA128" s="12" t="str">
        <f>IF(ISERROR(VLOOKUP(D128,'Cdn CWTs for ERA in 2017'!C$8:H$2400,6,FALSE)),"",VLOOKUP(D128,'Cdn CWTs for ERA in 2017'!C$8:H$2400,6,FALSE))</f>
        <v>NIC</v>
      </c>
      <c r="AB128" s="215"/>
    </row>
    <row r="129" spans="1:28" s="12" customFormat="1" ht="15" x14ac:dyDescent="0.25">
      <c r="A129" s="31" t="s">
        <v>1632</v>
      </c>
      <c r="B129" s="31" t="str">
        <f>+IF(ISERROR(VLOOKUP(D129,'Cdn CWTs for ERA in 2017'!C$6:F$2400,4,FALSE)),"",VLOOKUP(D129,'Cdn CWTs for ERA in 2017'!C$6:F$2400,4,FALSE))</f>
        <v/>
      </c>
      <c r="C129" s="32">
        <v>2014</v>
      </c>
      <c r="D129" s="75" t="s">
        <v>1665</v>
      </c>
      <c r="E129" s="33" t="s">
        <v>1640</v>
      </c>
      <c r="F129" s="33" t="s">
        <v>1643</v>
      </c>
      <c r="G129" s="33" t="s">
        <v>1638</v>
      </c>
      <c r="H129" s="204">
        <v>70</v>
      </c>
      <c r="I129" s="204">
        <v>61</v>
      </c>
      <c r="J129" s="108">
        <f t="shared" si="184"/>
        <v>0.19947532558295583</v>
      </c>
      <c r="K129" s="46">
        <v>0</v>
      </c>
      <c r="L129" s="204">
        <v>1055</v>
      </c>
      <c r="M129" s="17">
        <f>+H129/L129</f>
        <v>6.6350710900473939E-2</v>
      </c>
      <c r="N129" s="56">
        <f>((M129*(1-M129))/(L129-1)) * (1-(L129/V129))</f>
        <v>4.5320636590328506E-5</v>
      </c>
      <c r="O129" s="129">
        <f>K129*(1/J129)</f>
        <v>0</v>
      </c>
      <c r="P129" s="129"/>
      <c r="Q129" s="130">
        <f xml:space="preserve">  ((O129*(1-J129)*(1+(U129^2))) / J129) + ((O129^2)*(U129^2))</f>
        <v>0</v>
      </c>
      <c r="R129" s="24" t="str">
        <f>+IF(ISERROR((Q129^0.5)/O129),"NA",(Q129^0.5)/O129)</f>
        <v>NA</v>
      </c>
      <c r="S129" s="35">
        <f>+M129*V129</f>
        <v>305.80223304175996</v>
      </c>
      <c r="T129" s="35">
        <f>(N129*(V129^2))+(W129*(M129^2))-(N129*W129)</f>
        <v>1412.5259445397735</v>
      </c>
      <c r="U129" s="36">
        <f>+(T129^0.5)/S129</f>
        <v>0.12290160778596342</v>
      </c>
      <c r="V129" s="206">
        <v>4608.8765122722389</v>
      </c>
      <c r="W129" s="206">
        <v>103242.30224756285</v>
      </c>
      <c r="X129" s="34">
        <f>+(W129^0.5)/V129</f>
        <v>6.9716209808472276E-2</v>
      </c>
      <c r="Y129" s="12" t="str">
        <f>+IF(B129="","no","yes")</f>
        <v>no</v>
      </c>
      <c r="Z129" s="12" t="str">
        <f t="shared" si="194"/>
        <v/>
      </c>
      <c r="AA129" s="12" t="str">
        <f>IF(ISERROR(VLOOKUP(D129,'Cdn CWTs for ERA in 2017'!C$8:H$2400,6,FALSE)),"",VLOOKUP(D129,'Cdn CWTs for ERA in 2017'!C$8:H$2400,6,FALSE))</f>
        <v/>
      </c>
      <c r="AB129" s="215"/>
    </row>
    <row r="130" spans="1:28" s="12" customFormat="1" ht="13.9" customHeight="1" x14ac:dyDescent="0.25">
      <c r="A130" s="31" t="s">
        <v>1632</v>
      </c>
      <c r="B130" s="31" t="str">
        <f>+IF(ISERROR(VLOOKUP(D130,'Cdn CWTs for ERA in 2017'!C$6:F$2400,4,FALSE)),"",VLOOKUP(D130,'Cdn CWTs for ERA in 2017'!C$6:F$2400,4,FALSE))</f>
        <v/>
      </c>
      <c r="C130" s="32">
        <v>2014</v>
      </c>
      <c r="D130" s="75" t="s">
        <v>1646</v>
      </c>
      <c r="E130" s="33" t="s">
        <v>1640</v>
      </c>
      <c r="F130" s="33" t="s">
        <v>1643</v>
      </c>
      <c r="G130" s="33" t="s">
        <v>1638</v>
      </c>
      <c r="H130" s="204">
        <v>70</v>
      </c>
      <c r="I130" s="204">
        <v>61</v>
      </c>
      <c r="J130" s="108">
        <f t="shared" si="184"/>
        <v>0.19947532558295583</v>
      </c>
      <c r="K130" s="46">
        <v>11</v>
      </c>
      <c r="L130" s="204">
        <v>1055</v>
      </c>
      <c r="M130" s="17">
        <f t="shared" ref="M130:M131" si="221">+H130/L130</f>
        <v>6.6350710900473939E-2</v>
      </c>
      <c r="N130" s="56">
        <f t="shared" ref="N130:N131" si="222">((M130*(1-M130))/(L130-1)) * (1-(L130/V130))</f>
        <v>4.5320636590328506E-5</v>
      </c>
      <c r="O130" s="129">
        <f t="shared" ref="O130:O131" si="223">K130*(1/J130)</f>
        <v>55.144664974743598</v>
      </c>
      <c r="P130" s="129"/>
      <c r="Q130" s="130">
        <f t="shared" ref="Q130:Q131" si="224" xml:space="preserve">  ((O130*(1-J130)*(1+(U130^2))) / J130) + ((O130^2)*(U130^2))</f>
        <v>270.57935624169005</v>
      </c>
      <c r="R130" s="24">
        <f t="shared" ref="R130:R131" si="225">+IF(ISERROR((Q130^0.5)/O130),"NA",(Q130^0.5)/O130)</f>
        <v>0.29829352548959487</v>
      </c>
      <c r="S130" s="35">
        <f t="shared" ref="S130:S131" si="226">+M130*V130</f>
        <v>305.80223304175996</v>
      </c>
      <c r="T130" s="35">
        <f t="shared" ref="T130:T131" si="227">(N130*(V130^2))+(W130*(M130^2))-(N130*W130)</f>
        <v>1412.5259445397735</v>
      </c>
      <c r="U130" s="36">
        <f t="shared" ref="U130:U131" si="228">+(T130^0.5)/S130</f>
        <v>0.12290160778596342</v>
      </c>
      <c r="V130" s="206">
        <v>4608.8765122722389</v>
      </c>
      <c r="W130" s="206">
        <v>103242.30224756285</v>
      </c>
      <c r="X130" s="34">
        <f t="shared" ref="X130:X131" si="229">+(W130^0.5)/V130</f>
        <v>6.9716209808472276E-2</v>
      </c>
      <c r="Y130" s="12" t="str">
        <f t="shared" ref="Y130:Y131" si="230">+IF(B130="","no","yes")</f>
        <v>no</v>
      </c>
      <c r="Z130" s="12" t="str">
        <f t="shared" si="194"/>
        <v/>
      </c>
      <c r="AA130" s="12" t="str">
        <f>IF(ISERROR(VLOOKUP(D130,'Cdn CWTs for ERA in 2017'!C$8:H$2400,6,FALSE)),"",VLOOKUP(D130,'Cdn CWTs for ERA in 2017'!C$8:H$2400,6,FALSE))</f>
        <v/>
      </c>
      <c r="AB130" s="215"/>
    </row>
    <row r="131" spans="1:28" s="12" customFormat="1" ht="15" x14ac:dyDescent="0.25">
      <c r="A131" s="31" t="s">
        <v>1632</v>
      </c>
      <c r="B131" s="31" t="str">
        <f>+IF(ISERROR(VLOOKUP(D131,'Cdn CWTs for ERA in 2017'!C$6:F$2400,4,FALSE)),"",VLOOKUP(D131,'Cdn CWTs for ERA in 2017'!C$6:F$2400,4,FALSE))</f>
        <v/>
      </c>
      <c r="C131" s="32">
        <v>2014</v>
      </c>
      <c r="D131" s="75" t="s">
        <v>1664</v>
      </c>
      <c r="E131" s="33" t="s">
        <v>1640</v>
      </c>
      <c r="F131" s="33" t="s">
        <v>1643</v>
      </c>
      <c r="G131" s="33" t="s">
        <v>1638</v>
      </c>
      <c r="H131" s="204">
        <v>70</v>
      </c>
      <c r="I131" s="204">
        <v>61</v>
      </c>
      <c r="J131" s="108">
        <f t="shared" si="184"/>
        <v>0.19947532558295583</v>
      </c>
      <c r="K131" s="46">
        <v>11</v>
      </c>
      <c r="L131" s="204">
        <v>1055</v>
      </c>
      <c r="M131" s="17">
        <f t="shared" si="221"/>
        <v>6.6350710900473939E-2</v>
      </c>
      <c r="N131" s="56">
        <f t="shared" si="222"/>
        <v>4.5320636590328506E-5</v>
      </c>
      <c r="O131" s="129">
        <f t="shared" si="223"/>
        <v>55.144664974743598</v>
      </c>
      <c r="P131" s="16">
        <f>+(((O131/(SUM(O$118:O$128,O$131)))*(O$130))+O131)</f>
        <v>67.27649126918719</v>
      </c>
      <c r="Q131" s="130">
        <f t="shared" si="224"/>
        <v>270.57935624169005</v>
      </c>
      <c r="R131" s="24">
        <f t="shared" si="225"/>
        <v>0.29829352548959487</v>
      </c>
      <c r="S131" s="35">
        <f t="shared" si="226"/>
        <v>305.80223304175996</v>
      </c>
      <c r="T131" s="35">
        <f t="shared" si="227"/>
        <v>1412.5259445397735</v>
      </c>
      <c r="U131" s="36">
        <f t="shared" si="228"/>
        <v>0.12290160778596342</v>
      </c>
      <c r="V131" s="206">
        <v>4608.8765122722389</v>
      </c>
      <c r="W131" s="206">
        <v>103242.30224756285</v>
      </c>
      <c r="X131" s="34">
        <f t="shared" si="229"/>
        <v>6.9716209808472276E-2</v>
      </c>
      <c r="Y131" s="12" t="str">
        <f t="shared" si="230"/>
        <v>no</v>
      </c>
      <c r="Z131" s="12" t="str">
        <f t="shared" si="194"/>
        <v/>
      </c>
      <c r="AA131" s="12" t="str">
        <f>IF(ISERROR(VLOOKUP(D131,'Cdn CWTs for ERA in 2017'!C$8:H$2400,6,FALSE)),"",VLOOKUP(D131,'Cdn CWTs for ERA in 2017'!C$8:H$2400,6,FALSE))</f>
        <v/>
      </c>
      <c r="AB131" s="215"/>
    </row>
    <row r="132" spans="1:28" s="12" customFormat="1" x14ac:dyDescent="0.2">
      <c r="A132" s="31"/>
      <c r="B132" s="31" t="str">
        <f>+IF(ISERROR(VLOOKUP(D132,'Cdn CWTs for ERA in 2017'!C$6:F$2400,4,FALSE)),"",VLOOKUP(D132,'Cdn CWTs for ERA in 2017'!C$6:F$2400,4,FALSE))</f>
        <v/>
      </c>
      <c r="C132" s="32"/>
      <c r="D132" s="75"/>
      <c r="E132" s="33"/>
      <c r="F132" s="33"/>
      <c r="G132" s="33"/>
      <c r="H132" s="41"/>
      <c r="I132" s="41"/>
      <c r="J132" s="108"/>
      <c r="K132" s="46"/>
      <c r="L132" s="205"/>
      <c r="M132" s="17"/>
      <c r="N132" s="56"/>
      <c r="O132" s="129"/>
      <c r="P132" s="16"/>
      <c r="Q132" s="130"/>
      <c r="R132" s="24"/>
      <c r="S132" s="35"/>
      <c r="T132" s="35"/>
      <c r="U132" s="36"/>
      <c r="V132" s="52"/>
      <c r="W132" s="52"/>
      <c r="X132" s="34"/>
      <c r="AA132" s="12" t="str">
        <f>IF(ISERROR(VLOOKUP(D132,'Cdn CWTs for ERA in 2017'!C$8:H$2400,6,FALSE)),"",VLOOKUP(D132,'Cdn CWTs for ERA in 2017'!C$8:H$2400,6,FALSE))</f>
        <v/>
      </c>
    </row>
    <row r="133" spans="1:28" s="12" customFormat="1" ht="15" x14ac:dyDescent="0.25">
      <c r="A133" s="31" t="s">
        <v>1632</v>
      </c>
      <c r="B133" s="31">
        <f>+IF(ISERROR(VLOOKUP(D133,'Cdn CWTs for ERA in 2017'!C$6:F$2400,4,FALSE)),"",VLOOKUP(D133,'Cdn CWTs for ERA in 2017'!C$6:F$2400,4,FALSE))</f>
        <v>2008</v>
      </c>
      <c r="C133" s="32">
        <v>2013</v>
      </c>
      <c r="D133" s="75" t="s">
        <v>829</v>
      </c>
      <c r="E133" s="33" t="s">
        <v>1640</v>
      </c>
      <c r="F133" s="33" t="s">
        <v>1639</v>
      </c>
      <c r="G133" s="33" t="s">
        <v>1638</v>
      </c>
      <c r="H133" s="204">
        <v>139</v>
      </c>
      <c r="I133" s="204">
        <v>118</v>
      </c>
      <c r="J133" s="108">
        <f>I133/S133</f>
        <v>0.25623595611699618</v>
      </c>
      <c r="K133" s="46">
        <v>1</v>
      </c>
      <c r="L133" s="204">
        <v>345</v>
      </c>
      <c r="M133" s="17">
        <f>+H133/L133</f>
        <v>0.40289855072463771</v>
      </c>
      <c r="N133" s="56">
        <f>((M133*(1-M133))/(L133-1)) * (1-(L133/V133))</f>
        <v>4.882497716682999E-4</v>
      </c>
      <c r="O133" s="129">
        <f>K133*(1/J133)</f>
        <v>3.9026529108327193</v>
      </c>
      <c r="P133" s="16">
        <f t="shared" ref="P133:P139" si="231">+((O133/(SUM(O$133:O$139)))*(O$140))+((O133/(SUM(O$133:O$139,O$142)))*(O$141))+O133</f>
        <v>3.9026529108327193</v>
      </c>
      <c r="Q133" s="130">
        <f xml:space="preserve">  ((O133*(1-J133)*(1+(U133^2))) / J133) + ((O133^2)*(U133^2))</f>
        <v>11.639942264799114</v>
      </c>
      <c r="R133" s="24">
        <f>+IF(ISERROR((Q133^0.5)/O133),"NA",(Q133^0.5)/O133)</f>
        <v>0.87420942588112316</v>
      </c>
      <c r="S133" s="35">
        <f>+M133*V133</f>
        <v>460.5130434782609</v>
      </c>
      <c r="T133" s="35">
        <f>(N133*(V133^2))+(W133*(M133^2))-(N133*W133)</f>
        <v>2490.492923696539</v>
      </c>
      <c r="U133" s="36">
        <f>+(T133^0.5)/S133</f>
        <v>0.10836791571258361</v>
      </c>
      <c r="V133" s="206">
        <v>1143</v>
      </c>
      <c r="W133" s="206">
        <v>11447.3</v>
      </c>
      <c r="X133" s="34">
        <f>+(W133^0.5)/V133</f>
        <v>9.360634801387302E-2</v>
      </c>
      <c r="Y133" s="12" t="str">
        <f t="shared" ref="Y133:Y142" si="232">+IF(B133="","no","yes")</f>
        <v>yes</v>
      </c>
      <c r="Z133" s="12">
        <f t="shared" ref="Z133:Z142" si="233">+IF(B133="","",C133-B133)</f>
        <v>5</v>
      </c>
      <c r="AA133" s="12" t="str">
        <f>IF(ISERROR(VLOOKUP(D133,'Cdn CWTs for ERA in 2017'!C$8:H$2400,6,FALSE)),"",VLOOKUP(D133,'Cdn CWTs for ERA in 2017'!C$8:H$2400,6,FALSE))</f>
        <v>NIC</v>
      </c>
    </row>
    <row r="134" spans="1:28" s="12" customFormat="1" ht="15" x14ac:dyDescent="0.25">
      <c r="A134" s="31" t="s">
        <v>1632</v>
      </c>
      <c r="B134" s="31">
        <f>+IF(ISERROR(VLOOKUP(D134,'Cdn CWTs for ERA in 2017'!C$6:F$2400,4,FALSE)),"",VLOOKUP(D134,'Cdn CWTs for ERA in 2017'!C$6:F$2400,4,FALSE))</f>
        <v>2008</v>
      </c>
      <c r="C134" s="32">
        <v>2013</v>
      </c>
      <c r="D134" s="75" t="s">
        <v>818</v>
      </c>
      <c r="E134" s="33" t="s">
        <v>1640</v>
      </c>
      <c r="F134" s="33" t="s">
        <v>1639</v>
      </c>
      <c r="G134" s="33" t="s">
        <v>1638</v>
      </c>
      <c r="H134" s="204">
        <v>139</v>
      </c>
      <c r="I134" s="204">
        <v>118</v>
      </c>
      <c r="J134" s="108">
        <f t="shared" ref="J134:J142" si="234">I134/S134</f>
        <v>0.25623595611699618</v>
      </c>
      <c r="K134" s="46">
        <v>1</v>
      </c>
      <c r="L134" s="204">
        <v>345</v>
      </c>
      <c r="M134" s="17">
        <f t="shared" ref="M134:M139" si="235">+H134/L134</f>
        <v>0.40289855072463771</v>
      </c>
      <c r="N134" s="56">
        <f t="shared" ref="N134:N139" si="236">((M134*(1-M134))/(L134-1)) * (1-(L134/V134))</f>
        <v>4.882497716682999E-4</v>
      </c>
      <c r="O134" s="129">
        <f t="shared" ref="O134:O139" si="237">K134*(1/J134)</f>
        <v>3.9026529108327193</v>
      </c>
      <c r="P134" s="16">
        <f t="shared" si="231"/>
        <v>3.9026529108327193</v>
      </c>
      <c r="Q134" s="130">
        <f t="shared" ref="Q134:Q139" si="238" xml:space="preserve">  ((O134*(1-J134)*(1+(U134^2))) / J134) + ((O134^2)*(U134^2))</f>
        <v>11.639942264799114</v>
      </c>
      <c r="R134" s="24">
        <f t="shared" ref="R134:R139" si="239">+IF(ISERROR((Q134^0.5)/O134),"NA",(Q134^0.5)/O134)</f>
        <v>0.87420942588112316</v>
      </c>
      <c r="S134" s="35">
        <f t="shared" ref="S134:S139" si="240">+M134*V134</f>
        <v>460.5130434782609</v>
      </c>
      <c r="T134" s="35">
        <f t="shared" ref="T134:T139" si="241">(N134*(V134^2))+(W134*(M134^2))-(N134*W134)</f>
        <v>2490.492923696539</v>
      </c>
      <c r="U134" s="36">
        <f t="shared" ref="U134:U139" si="242">+(T134^0.5)/S134</f>
        <v>0.10836791571258361</v>
      </c>
      <c r="V134" s="206">
        <v>1143</v>
      </c>
      <c r="W134" s="206">
        <v>11447.3</v>
      </c>
      <c r="X134" s="34">
        <f t="shared" ref="X134:X140" si="243">+(W134^0.5)/V134</f>
        <v>9.360634801387302E-2</v>
      </c>
      <c r="Y134" s="12" t="str">
        <f t="shared" si="232"/>
        <v>yes</v>
      </c>
      <c r="Z134" s="12">
        <f t="shared" si="233"/>
        <v>5</v>
      </c>
      <c r="AA134" s="12" t="str">
        <f>IF(ISERROR(VLOOKUP(D134,'Cdn CWTs for ERA in 2017'!C$8:H$2400,6,FALSE)),"",VLOOKUP(D134,'Cdn CWTs for ERA in 2017'!C$8:H$2400,6,FALSE))</f>
        <v>NIC</v>
      </c>
    </row>
    <row r="135" spans="1:28" s="12" customFormat="1" ht="15" x14ac:dyDescent="0.25">
      <c r="A135" s="31" t="s">
        <v>1632</v>
      </c>
      <c r="B135" s="31">
        <f>+IF(ISERROR(VLOOKUP(D135,'Cdn CWTs for ERA in 2017'!C$6:F$2400,4,FALSE)),"",VLOOKUP(D135,'Cdn CWTs for ERA in 2017'!C$6:F$2400,4,FALSE))</f>
        <v>2009</v>
      </c>
      <c r="C135" s="32">
        <v>2013</v>
      </c>
      <c r="D135" s="75" t="s">
        <v>1552</v>
      </c>
      <c r="E135" s="33" t="s">
        <v>1640</v>
      </c>
      <c r="F135" s="33" t="s">
        <v>1639</v>
      </c>
      <c r="G135" s="33" t="s">
        <v>1638</v>
      </c>
      <c r="H135" s="204">
        <v>139</v>
      </c>
      <c r="I135" s="204">
        <v>118</v>
      </c>
      <c r="J135" s="108">
        <f t="shared" si="234"/>
        <v>0.25623595611699618</v>
      </c>
      <c r="K135" s="46">
        <v>20</v>
      </c>
      <c r="L135" s="204">
        <v>345</v>
      </c>
      <c r="M135" s="17">
        <f t="shared" si="235"/>
        <v>0.40289855072463771</v>
      </c>
      <c r="N135" s="56">
        <f t="shared" si="236"/>
        <v>4.882497716682999E-4</v>
      </c>
      <c r="O135" s="129">
        <f t="shared" si="237"/>
        <v>78.053058216654392</v>
      </c>
      <c r="P135" s="16">
        <f t="shared" si="231"/>
        <v>78.053058216654392</v>
      </c>
      <c r="Q135" s="130">
        <f t="shared" si="238"/>
        <v>300.76690842473016</v>
      </c>
      <c r="R135" s="24">
        <f t="shared" si="239"/>
        <v>0.22219030337317894</v>
      </c>
      <c r="S135" s="35">
        <f t="shared" si="240"/>
        <v>460.5130434782609</v>
      </c>
      <c r="T135" s="35">
        <f t="shared" si="241"/>
        <v>2490.492923696539</v>
      </c>
      <c r="U135" s="36">
        <f t="shared" si="242"/>
        <v>0.10836791571258361</v>
      </c>
      <c r="V135" s="206">
        <v>1143</v>
      </c>
      <c r="W135" s="206">
        <v>11447.3</v>
      </c>
      <c r="X135" s="34">
        <f t="shared" si="243"/>
        <v>9.360634801387302E-2</v>
      </c>
      <c r="Y135" s="12" t="str">
        <f t="shared" si="232"/>
        <v>yes</v>
      </c>
      <c r="Z135" s="12">
        <f t="shared" si="233"/>
        <v>4</v>
      </c>
      <c r="AA135" s="12" t="str">
        <f>IF(ISERROR(VLOOKUP(D135,'Cdn CWTs for ERA in 2017'!C$8:H$2400,6,FALSE)),"",VLOOKUP(D135,'Cdn CWTs for ERA in 2017'!C$8:H$2400,6,FALSE))</f>
        <v>NIC</v>
      </c>
    </row>
    <row r="136" spans="1:28" s="12" customFormat="1" ht="15" x14ac:dyDescent="0.25">
      <c r="A136" s="31" t="s">
        <v>1632</v>
      </c>
      <c r="B136" s="31">
        <f>+IF(ISERROR(VLOOKUP(D136,'Cdn CWTs for ERA in 2017'!C$6:F$2400,4,FALSE)),"",VLOOKUP(D136,'Cdn CWTs for ERA in 2017'!C$6:F$2400,4,FALSE))</f>
        <v>2009</v>
      </c>
      <c r="C136" s="32">
        <v>2013</v>
      </c>
      <c r="D136" s="75" t="s">
        <v>1553</v>
      </c>
      <c r="E136" s="33" t="s">
        <v>1640</v>
      </c>
      <c r="F136" s="33" t="s">
        <v>1639</v>
      </c>
      <c r="G136" s="33" t="s">
        <v>1638</v>
      </c>
      <c r="H136" s="204">
        <v>139</v>
      </c>
      <c r="I136" s="204">
        <v>118</v>
      </c>
      <c r="J136" s="108">
        <f t="shared" si="234"/>
        <v>0.25623595611699618</v>
      </c>
      <c r="K136" s="46">
        <v>30</v>
      </c>
      <c r="L136" s="204">
        <v>345</v>
      </c>
      <c r="M136" s="17">
        <f t="shared" si="235"/>
        <v>0.40289855072463771</v>
      </c>
      <c r="N136" s="56">
        <f t="shared" si="236"/>
        <v>4.882497716682999E-4</v>
      </c>
      <c r="O136" s="129">
        <f t="shared" si="237"/>
        <v>117.07958732498157</v>
      </c>
      <c r="P136" s="16">
        <f t="shared" si="231"/>
        <v>117.07958732498157</v>
      </c>
      <c r="Q136" s="130">
        <f t="shared" si="238"/>
        <v>504.80935984400139</v>
      </c>
      <c r="R136" s="24">
        <f t="shared" si="239"/>
        <v>0.19190333242027544</v>
      </c>
      <c r="S136" s="35">
        <f t="shared" si="240"/>
        <v>460.5130434782609</v>
      </c>
      <c r="T136" s="35">
        <f t="shared" si="241"/>
        <v>2490.492923696539</v>
      </c>
      <c r="U136" s="36">
        <f t="shared" si="242"/>
        <v>0.10836791571258361</v>
      </c>
      <c r="V136" s="206">
        <v>1143</v>
      </c>
      <c r="W136" s="206">
        <v>11447.3</v>
      </c>
      <c r="X136" s="34">
        <f t="shared" si="243"/>
        <v>9.360634801387302E-2</v>
      </c>
      <c r="Y136" s="12" t="str">
        <f t="shared" si="232"/>
        <v>yes</v>
      </c>
      <c r="Z136" s="12">
        <f t="shared" si="233"/>
        <v>4</v>
      </c>
      <c r="AA136" s="12" t="str">
        <f>IF(ISERROR(VLOOKUP(D136,'Cdn CWTs for ERA in 2017'!C$8:H$2400,6,FALSE)),"",VLOOKUP(D136,'Cdn CWTs for ERA in 2017'!C$8:H$2400,6,FALSE))</f>
        <v>NIC</v>
      </c>
    </row>
    <row r="137" spans="1:28" s="12" customFormat="1" ht="15" x14ac:dyDescent="0.25">
      <c r="A137" s="31" t="s">
        <v>1632</v>
      </c>
      <c r="B137" s="31">
        <f>+IF(ISERROR(VLOOKUP(D137,'Cdn CWTs for ERA in 2017'!C$6:F$2400,4,FALSE)),"",VLOOKUP(D137,'Cdn CWTs for ERA in 2017'!C$6:F$2400,4,FALSE))</f>
        <v>2009</v>
      </c>
      <c r="C137" s="32">
        <v>2013</v>
      </c>
      <c r="D137" s="75" t="s">
        <v>1554</v>
      </c>
      <c r="E137" s="33" t="s">
        <v>1640</v>
      </c>
      <c r="F137" s="33" t="s">
        <v>1639</v>
      </c>
      <c r="G137" s="33" t="s">
        <v>1638</v>
      </c>
      <c r="H137" s="204">
        <v>139</v>
      </c>
      <c r="I137" s="204">
        <v>118</v>
      </c>
      <c r="J137" s="108">
        <f t="shared" si="234"/>
        <v>0.25623595611699618</v>
      </c>
      <c r="K137" s="46">
        <v>17</v>
      </c>
      <c r="L137" s="204">
        <v>345</v>
      </c>
      <c r="M137" s="17">
        <f t="shared" si="235"/>
        <v>0.40289855072463771</v>
      </c>
      <c r="N137" s="56">
        <f t="shared" si="236"/>
        <v>4.882497716682999E-4</v>
      </c>
      <c r="O137" s="129">
        <f t="shared" si="237"/>
        <v>66.345099484156222</v>
      </c>
      <c r="P137" s="16">
        <f t="shared" si="231"/>
        <v>66.345099484156222</v>
      </c>
      <c r="Q137" s="130">
        <f t="shared" si="238"/>
        <v>246.52984263584656</v>
      </c>
      <c r="R137" s="24">
        <f t="shared" si="239"/>
        <v>0.23666056641050992</v>
      </c>
      <c r="S137" s="35">
        <f t="shared" si="240"/>
        <v>460.5130434782609</v>
      </c>
      <c r="T137" s="35">
        <f t="shared" si="241"/>
        <v>2490.492923696539</v>
      </c>
      <c r="U137" s="36">
        <f t="shared" si="242"/>
        <v>0.10836791571258361</v>
      </c>
      <c r="V137" s="206">
        <v>1143</v>
      </c>
      <c r="W137" s="206">
        <v>11447.3</v>
      </c>
      <c r="X137" s="34">
        <f t="shared" si="243"/>
        <v>9.360634801387302E-2</v>
      </c>
      <c r="Y137" s="12" t="str">
        <f t="shared" si="232"/>
        <v>yes</v>
      </c>
      <c r="Z137" s="12">
        <f t="shared" si="233"/>
        <v>4</v>
      </c>
      <c r="AA137" s="12" t="str">
        <f>IF(ISERROR(VLOOKUP(D137,'Cdn CWTs for ERA in 2017'!C$8:H$2400,6,FALSE)),"",VLOOKUP(D137,'Cdn CWTs for ERA in 2017'!C$8:H$2400,6,FALSE))</f>
        <v>NIC</v>
      </c>
    </row>
    <row r="138" spans="1:28" s="12" customFormat="1" ht="15" x14ac:dyDescent="0.25">
      <c r="A138" s="31" t="s">
        <v>1632</v>
      </c>
      <c r="B138" s="31">
        <f>+IF(ISERROR(VLOOKUP(D138,'Cdn CWTs for ERA in 2017'!C$6:F$2400,4,FALSE)),"",VLOOKUP(D138,'Cdn CWTs for ERA in 2017'!C$6:F$2400,4,FALSE))</f>
        <v>2009</v>
      </c>
      <c r="C138" s="32">
        <v>2013</v>
      </c>
      <c r="D138" s="75" t="s">
        <v>1555</v>
      </c>
      <c r="E138" s="33" t="s">
        <v>1640</v>
      </c>
      <c r="F138" s="33" t="s">
        <v>1639</v>
      </c>
      <c r="G138" s="33" t="s">
        <v>1638</v>
      </c>
      <c r="H138" s="204">
        <v>139</v>
      </c>
      <c r="I138" s="204">
        <v>118</v>
      </c>
      <c r="J138" s="108">
        <f t="shared" si="234"/>
        <v>0.25623595611699618</v>
      </c>
      <c r="K138" s="46">
        <v>27</v>
      </c>
      <c r="L138" s="204">
        <v>345</v>
      </c>
      <c r="M138" s="17">
        <f t="shared" si="235"/>
        <v>0.40289855072463771</v>
      </c>
      <c r="N138" s="56">
        <f t="shared" si="236"/>
        <v>4.882497716682999E-4</v>
      </c>
      <c r="O138" s="129">
        <f t="shared" si="237"/>
        <v>105.37162859248342</v>
      </c>
      <c r="P138" s="16">
        <f t="shared" si="231"/>
        <v>105.37162859248342</v>
      </c>
      <c r="Q138" s="130">
        <f t="shared" si="238"/>
        <v>439.84049461373655</v>
      </c>
      <c r="R138" s="24">
        <f t="shared" si="239"/>
        <v>0.19903246099964528</v>
      </c>
      <c r="S138" s="35">
        <f t="shared" si="240"/>
        <v>460.5130434782609</v>
      </c>
      <c r="T138" s="35">
        <f t="shared" si="241"/>
        <v>2490.492923696539</v>
      </c>
      <c r="U138" s="36">
        <f t="shared" si="242"/>
        <v>0.10836791571258361</v>
      </c>
      <c r="V138" s="206">
        <v>1143</v>
      </c>
      <c r="W138" s="206">
        <v>11447.3</v>
      </c>
      <c r="X138" s="34">
        <f t="shared" si="243"/>
        <v>9.360634801387302E-2</v>
      </c>
      <c r="Y138" s="12" t="str">
        <f t="shared" si="232"/>
        <v>yes</v>
      </c>
      <c r="Z138" s="12">
        <f t="shared" si="233"/>
        <v>4</v>
      </c>
      <c r="AA138" s="12" t="str">
        <f>IF(ISERROR(VLOOKUP(D138,'Cdn CWTs for ERA in 2017'!C$8:H$2400,6,FALSE)),"",VLOOKUP(D138,'Cdn CWTs for ERA in 2017'!C$8:H$2400,6,FALSE))</f>
        <v>NIC</v>
      </c>
    </row>
    <row r="139" spans="1:28" s="12" customFormat="1" ht="15" x14ac:dyDescent="0.25">
      <c r="A139" s="31" t="s">
        <v>1632</v>
      </c>
      <c r="B139" s="31">
        <f>+IF(ISERROR(VLOOKUP(D139,'Cdn CWTs for ERA in 2017'!C$6:F$2400,4,FALSE)),"",VLOOKUP(D139,'Cdn CWTs for ERA in 2017'!C$6:F$2400,4,FALSE))</f>
        <v>2010</v>
      </c>
      <c r="C139" s="32">
        <v>2013</v>
      </c>
      <c r="D139" s="203" t="s">
        <v>3936</v>
      </c>
      <c r="E139" s="33" t="s">
        <v>1640</v>
      </c>
      <c r="F139" s="33" t="s">
        <v>1639</v>
      </c>
      <c r="G139" s="33" t="s">
        <v>1638</v>
      </c>
      <c r="H139" s="204">
        <v>139</v>
      </c>
      <c r="I139" s="204">
        <v>118</v>
      </c>
      <c r="J139" s="108">
        <f t="shared" si="234"/>
        <v>0.25623595611699618</v>
      </c>
      <c r="K139" s="46">
        <v>1</v>
      </c>
      <c r="L139" s="204">
        <v>345</v>
      </c>
      <c r="M139" s="17">
        <f t="shared" si="235"/>
        <v>0.40289855072463771</v>
      </c>
      <c r="N139" s="56">
        <f t="shared" si="236"/>
        <v>4.882497716682999E-4</v>
      </c>
      <c r="O139" s="129">
        <f t="shared" si="237"/>
        <v>3.9026529108327193</v>
      </c>
      <c r="P139" s="16">
        <f t="shared" si="231"/>
        <v>3.9026529108327193</v>
      </c>
      <c r="Q139" s="130">
        <f t="shared" si="238"/>
        <v>11.639942264799114</v>
      </c>
      <c r="R139" s="24">
        <f t="shared" si="239"/>
        <v>0.87420942588112316</v>
      </c>
      <c r="S139" s="35">
        <f t="shared" si="240"/>
        <v>460.5130434782609</v>
      </c>
      <c r="T139" s="35">
        <f t="shared" si="241"/>
        <v>2490.492923696539</v>
      </c>
      <c r="U139" s="36">
        <f t="shared" si="242"/>
        <v>0.10836791571258361</v>
      </c>
      <c r="V139" s="206">
        <v>1143</v>
      </c>
      <c r="W139" s="206">
        <v>11447.3</v>
      </c>
      <c r="X139" s="34">
        <f t="shared" si="243"/>
        <v>9.360634801387302E-2</v>
      </c>
      <c r="Y139" s="12" t="str">
        <f t="shared" si="232"/>
        <v>yes</v>
      </c>
      <c r="Z139" s="12">
        <f t="shared" si="233"/>
        <v>3</v>
      </c>
      <c r="AA139" s="12" t="str">
        <f>IF(ISERROR(VLOOKUP(D139,'Cdn CWTs for ERA in 2017'!C$8:H$2400,6,FALSE)),"",VLOOKUP(D139,'Cdn CWTs for ERA in 2017'!C$8:H$2400,6,FALSE))</f>
        <v>NIC</v>
      </c>
    </row>
    <row r="140" spans="1:28" s="12" customFormat="1" ht="15" x14ac:dyDescent="0.25">
      <c r="A140" s="31" t="s">
        <v>1632</v>
      </c>
      <c r="B140" s="31" t="str">
        <f>+IF(ISERROR(VLOOKUP(D140,'Cdn CWTs for ERA in 2017'!C$6:F$2400,4,FALSE)),"",VLOOKUP(D140,'Cdn CWTs for ERA in 2017'!C$6:F$2400,4,FALSE))</f>
        <v/>
      </c>
      <c r="C140" s="32">
        <v>2013</v>
      </c>
      <c r="D140" s="75" t="s">
        <v>1665</v>
      </c>
      <c r="E140" s="33" t="s">
        <v>1640</v>
      </c>
      <c r="F140" s="33" t="s">
        <v>1639</v>
      </c>
      <c r="G140" s="33" t="s">
        <v>1638</v>
      </c>
      <c r="H140" s="204">
        <v>139</v>
      </c>
      <c r="I140" s="204">
        <v>118</v>
      </c>
      <c r="J140" s="108">
        <f t="shared" si="234"/>
        <v>0.25623595611699618</v>
      </c>
      <c r="K140" s="46">
        <v>0</v>
      </c>
      <c r="L140" s="204">
        <v>345</v>
      </c>
      <c r="M140" s="17">
        <f t="shared" ref="M140" si="244">+H140/L140</f>
        <v>0.40289855072463771</v>
      </c>
      <c r="N140" s="56">
        <f t="shared" ref="N140" si="245">((M140*(1-M140))/(L140-1)) * (1-(L140/V140))</f>
        <v>4.882497716682999E-4</v>
      </c>
      <c r="O140" s="129">
        <f t="shared" ref="O140" si="246">K140*(1/J140)</f>
        <v>0</v>
      </c>
      <c r="P140" s="129"/>
      <c r="Q140" s="130">
        <f t="shared" ref="Q140" si="247" xml:space="preserve">  ((O140*(1-J140)*(1+(U140^2))) / J140) + ((O140^2)*(U140^2))</f>
        <v>0</v>
      </c>
      <c r="R140" s="24" t="str">
        <f t="shared" ref="R140" si="248">+IF(ISERROR((Q140^0.5)/O140),"NA",(Q140^0.5)/O140)</f>
        <v>NA</v>
      </c>
      <c r="S140" s="35">
        <f t="shared" ref="S140" si="249">+M140*V140</f>
        <v>460.5130434782609</v>
      </c>
      <c r="T140" s="35">
        <f t="shared" ref="T140" si="250">(N140*(V140^2))+(W140*(M140^2))-(N140*W140)</f>
        <v>2490.492923696539</v>
      </c>
      <c r="U140" s="36">
        <f t="shared" ref="U140" si="251">+(T140^0.5)/S140</f>
        <v>0.10836791571258361</v>
      </c>
      <c r="V140" s="206">
        <v>1143</v>
      </c>
      <c r="W140" s="206">
        <v>11447.3</v>
      </c>
      <c r="X140" s="34">
        <f t="shared" si="243"/>
        <v>9.360634801387302E-2</v>
      </c>
      <c r="Y140" s="12" t="str">
        <f t="shared" si="232"/>
        <v>no</v>
      </c>
      <c r="Z140" s="12" t="str">
        <f t="shared" si="233"/>
        <v/>
      </c>
      <c r="AA140" s="12" t="str">
        <f>IF(ISERROR(VLOOKUP(D140,'Cdn CWTs for ERA in 2017'!C$8:H$2400,6,FALSE)),"",VLOOKUP(D140,'Cdn CWTs for ERA in 2017'!C$8:H$2400,6,FALSE))</f>
        <v/>
      </c>
    </row>
    <row r="141" spans="1:28" s="12" customFormat="1" ht="15" x14ac:dyDescent="0.25">
      <c r="A141" s="31" t="s">
        <v>1632</v>
      </c>
      <c r="B141" s="31" t="str">
        <f>+IF(ISERROR(VLOOKUP(D141,'Cdn CWTs for ERA in 2017'!C$6:F$2400,4,FALSE)),"",VLOOKUP(D141,'Cdn CWTs for ERA in 2017'!C$6:F$2400,4,FALSE))</f>
        <v/>
      </c>
      <c r="C141" s="32">
        <v>2013</v>
      </c>
      <c r="D141" s="75" t="s">
        <v>1646</v>
      </c>
      <c r="E141" s="33" t="s">
        <v>1640</v>
      </c>
      <c r="F141" s="33" t="s">
        <v>1639</v>
      </c>
      <c r="G141" s="33" t="s">
        <v>1638</v>
      </c>
      <c r="H141" s="204">
        <v>139</v>
      </c>
      <c r="I141" s="204">
        <v>118</v>
      </c>
      <c r="J141" s="108">
        <f t="shared" si="234"/>
        <v>0.25623595611699618</v>
      </c>
      <c r="K141" s="46">
        <v>0</v>
      </c>
      <c r="L141" s="204">
        <v>345</v>
      </c>
      <c r="M141" s="17">
        <f>+H141/L141</f>
        <v>0.40289855072463771</v>
      </c>
      <c r="N141" s="56">
        <f>((M141*(1-M141))/(L141-1)) * (1-(L141/V141))</f>
        <v>4.882497716682999E-4</v>
      </c>
      <c r="O141" s="129">
        <f>K141*(1/J141)</f>
        <v>0</v>
      </c>
      <c r="P141" s="129"/>
      <c r="Q141" s="130">
        <f xml:space="preserve">  ((O141*(1-J141)*(1+(U141^2))) / J141) + ((O141^2)*(U141^2))</f>
        <v>0</v>
      </c>
      <c r="R141" s="24" t="str">
        <f>+IF(ISERROR((Q141^0.5)/O141),"NA",(Q141^0.5)/O141)</f>
        <v>NA</v>
      </c>
      <c r="S141" s="35">
        <f>+M141*V141</f>
        <v>460.5130434782609</v>
      </c>
      <c r="T141" s="35">
        <f>(N141*(V141^2))+(W141*(M141^2))-(N141*W141)</f>
        <v>2490.492923696539</v>
      </c>
      <c r="U141" s="36">
        <f>+(T141^0.5)/S141</f>
        <v>0.10836791571258361</v>
      </c>
      <c r="V141" s="206">
        <v>1143</v>
      </c>
      <c r="W141" s="206">
        <v>11447.3</v>
      </c>
      <c r="X141" s="34">
        <f>+(W141^0.5)/V141</f>
        <v>9.360634801387302E-2</v>
      </c>
      <c r="Y141" s="12" t="str">
        <f t="shared" si="232"/>
        <v>no</v>
      </c>
      <c r="Z141" s="12" t="str">
        <f t="shared" si="233"/>
        <v/>
      </c>
      <c r="AA141" s="12" t="str">
        <f>IF(ISERROR(VLOOKUP(D141,'Cdn CWTs for ERA in 2017'!C$8:H$2400,6,FALSE)),"",VLOOKUP(D141,'Cdn CWTs for ERA in 2017'!C$8:H$2400,6,FALSE))</f>
        <v/>
      </c>
    </row>
    <row r="142" spans="1:28" s="12" customFormat="1" ht="15" x14ac:dyDescent="0.25">
      <c r="A142" s="31" t="s">
        <v>1632</v>
      </c>
      <c r="B142" s="31" t="str">
        <f>+IF(ISERROR(VLOOKUP(D142,'Cdn CWTs for ERA in 2017'!C$6:F$2400,4,FALSE)),"",VLOOKUP(D142,'Cdn CWTs for ERA in 2017'!C$6:F$2400,4,FALSE))</f>
        <v/>
      </c>
      <c r="C142" s="32">
        <v>2013</v>
      </c>
      <c r="D142" s="75" t="s">
        <v>1664</v>
      </c>
      <c r="E142" s="33" t="s">
        <v>1640</v>
      </c>
      <c r="F142" s="33" t="s">
        <v>1639</v>
      </c>
      <c r="G142" s="33" t="s">
        <v>1638</v>
      </c>
      <c r="H142" s="204">
        <v>139</v>
      </c>
      <c r="I142" s="204">
        <v>118</v>
      </c>
      <c r="J142" s="108">
        <f t="shared" si="234"/>
        <v>0.25623595611699618</v>
      </c>
      <c r="K142" s="46">
        <v>21</v>
      </c>
      <c r="L142" s="204">
        <v>345</v>
      </c>
      <c r="M142" s="208">
        <f>+H142/L142</f>
        <v>0.40289855072463771</v>
      </c>
      <c r="N142" s="56">
        <f>((M142*(1-M142))/(L142-1)) * (1-(L142/V142))</f>
        <v>4.882497716682999E-4</v>
      </c>
      <c r="O142" s="129">
        <f>K142*(1/J142)</f>
        <v>81.955711127487106</v>
      </c>
      <c r="P142" s="129">
        <f>+((O142/(SUM(O$133:O$139,O$142)))*(O$141))+O142</f>
        <v>81.955711127487106</v>
      </c>
      <c r="Q142" s="130">
        <f xml:space="preserve">  ((O142*(1-J142)*(1+(U142^2))) / J142) + ((O142^2)*(U142^2))</f>
        <v>319.56138365045007</v>
      </c>
      <c r="R142" s="24">
        <f>+IF(ISERROR((Q142^0.5)/O142),"NA",(Q142^0.5)/O142)</f>
        <v>0.21812122267622477</v>
      </c>
      <c r="S142" s="35">
        <f>+M142*V142</f>
        <v>460.5130434782609</v>
      </c>
      <c r="T142" s="35">
        <f>(N142*(V142^2))+(W142*(M142^2))-(N142*W142)</f>
        <v>2490.492923696539</v>
      </c>
      <c r="U142" s="36">
        <f>+(T142^0.5)/S142</f>
        <v>0.10836791571258361</v>
      </c>
      <c r="V142" s="206">
        <v>1143</v>
      </c>
      <c r="W142" s="206">
        <v>11447.3</v>
      </c>
      <c r="X142" s="34">
        <f>+(W142^0.5)/V142</f>
        <v>9.360634801387302E-2</v>
      </c>
      <c r="Y142" s="12" t="str">
        <f t="shared" si="232"/>
        <v>no</v>
      </c>
      <c r="Z142" s="12" t="str">
        <f t="shared" si="233"/>
        <v/>
      </c>
      <c r="AA142" s="12" t="str">
        <f>IF(ISERROR(VLOOKUP(D142,'Cdn CWTs for ERA in 2017'!C$8:H$2400,6,FALSE)),"",VLOOKUP(D142,'Cdn CWTs for ERA in 2017'!C$8:H$2400,6,FALSE))</f>
        <v/>
      </c>
    </row>
    <row r="143" spans="1:28" s="12" customFormat="1" ht="15" x14ac:dyDescent="0.25">
      <c r="A143" s="31"/>
      <c r="B143" s="31" t="str">
        <f>+IF(ISERROR(VLOOKUP(D143,'Cdn CWTs for ERA in 2017'!C$6:F$2400,4,FALSE)),"",VLOOKUP(D143,'Cdn CWTs for ERA in 2017'!C$6:F$2400,4,FALSE))</f>
        <v/>
      </c>
      <c r="C143" s="32"/>
      <c r="D143" s="75"/>
      <c r="E143" s="33"/>
      <c r="F143" s="33"/>
      <c r="G143" s="33"/>
      <c r="H143" s="204"/>
      <c r="I143" s="204"/>
      <c r="J143" s="108"/>
      <c r="K143" s="46"/>
      <c r="L143" s="205"/>
      <c r="M143" s="208"/>
      <c r="N143" s="56"/>
      <c r="O143" s="129"/>
      <c r="P143" s="129"/>
      <c r="Q143" s="130"/>
      <c r="R143" s="24"/>
      <c r="S143" s="35"/>
      <c r="T143" s="35"/>
      <c r="U143" s="36"/>
      <c r="V143" s="207"/>
      <c r="W143" s="207"/>
      <c r="X143" s="34"/>
      <c r="AA143" s="12" t="str">
        <f>IF(ISERROR(VLOOKUP(D143,'Cdn CWTs for ERA in 2017'!C$8:H$2400,6,FALSE)),"",VLOOKUP(D143,'Cdn CWTs for ERA in 2017'!C$8:H$2400,6,FALSE))</f>
        <v/>
      </c>
    </row>
    <row r="144" spans="1:28" s="12" customFormat="1" ht="15" x14ac:dyDescent="0.25">
      <c r="A144" s="31" t="s">
        <v>1632</v>
      </c>
      <c r="B144" s="31">
        <f>+IF(ISERROR(VLOOKUP(D144,'Cdn CWTs for ERA in 2017'!C$6:F$2400,4,FALSE)),"",VLOOKUP(D144,'Cdn CWTs for ERA in 2017'!C$6:F$2400,4,FALSE))</f>
        <v>2008</v>
      </c>
      <c r="C144" s="32">
        <v>2013</v>
      </c>
      <c r="D144" s="75" t="s">
        <v>829</v>
      </c>
      <c r="E144" s="33" t="s">
        <v>1640</v>
      </c>
      <c r="F144" s="33" t="s">
        <v>1643</v>
      </c>
      <c r="G144" s="33" t="s">
        <v>1638</v>
      </c>
      <c r="H144" s="204">
        <v>168</v>
      </c>
      <c r="I144" s="204">
        <v>146</v>
      </c>
      <c r="J144" s="108">
        <f t="shared" ref="J144:J152" si="252">I144/S144</f>
        <v>0.15704770179140293</v>
      </c>
      <c r="K144" s="46">
        <v>2</v>
      </c>
      <c r="L144" s="204">
        <v>416</v>
      </c>
      <c r="M144" s="208">
        <f>+H144/L144</f>
        <v>0.40384615384615385</v>
      </c>
      <c r="N144" s="56">
        <f t="shared" ref="N144:N149" si="253">((M144*(1-M144))/(L144-1)) * (1-(L144/V144))</f>
        <v>4.7529426462320369E-4</v>
      </c>
      <c r="O144" s="129">
        <f t="shared" ref="O144:O149" si="254">K144*(1/J144)</f>
        <v>12.734984193888303</v>
      </c>
      <c r="P144" s="16">
        <f>+((O144/(SUM(O$144:O$149)))*(O$150))+((O144/(SUM(O$144:O$149,O$152)))*(O$151))+O144</f>
        <v>12.734984193888303</v>
      </c>
      <c r="Q144" s="130">
        <f t="shared" ref="Q144:Q149" si="255" xml:space="preserve">  ((O144*(1-J144)*(1+(U144^2))) / J144) + ((O144^2)*(U144^2))</f>
        <v>71.127641059129061</v>
      </c>
      <c r="R144" s="24">
        <f t="shared" ref="R144:R149" si="256">+IF(ISERROR((Q144^0.5)/O144),"NA",(Q144^0.5)/O144)</f>
        <v>0.66224820911540205</v>
      </c>
      <c r="S144" s="35">
        <f t="shared" ref="S144:S149" si="257">+M144*V144</f>
        <v>929.65384615384619</v>
      </c>
      <c r="T144" s="35">
        <f t="shared" ref="T144:T149" si="258">(N144*(V144^2))+(W144*(M144^2))-(N144*W144)</f>
        <v>10394.682421031501</v>
      </c>
      <c r="U144" s="36">
        <f t="shared" ref="U144:U149" si="259">+(T144^0.5)/S144</f>
        <v>0.10966911585885619</v>
      </c>
      <c r="V144" s="206">
        <v>2302</v>
      </c>
      <c r="W144" s="206">
        <v>48433</v>
      </c>
      <c r="X144" s="34">
        <f t="shared" ref="X144:X149" si="260">+(W144^0.5)/V144</f>
        <v>9.5601645186909404E-2</v>
      </c>
      <c r="Y144" s="12" t="str">
        <f t="shared" ref="Y144:Y149" si="261">+IF(B144="","no","yes")</f>
        <v>yes</v>
      </c>
      <c r="Z144" s="12">
        <f t="shared" ref="Z144:Z152" si="262">+IF(B144="","",C144-B144)</f>
        <v>5</v>
      </c>
      <c r="AA144" s="12" t="str">
        <f>IF(ISERROR(VLOOKUP(D144,'Cdn CWTs for ERA in 2017'!C$8:H$2400,6,FALSE)),"",VLOOKUP(D144,'Cdn CWTs for ERA in 2017'!C$8:H$2400,6,FALSE))</f>
        <v>NIC</v>
      </c>
    </row>
    <row r="145" spans="1:27" s="12" customFormat="1" ht="15" x14ac:dyDescent="0.25">
      <c r="A145" s="31" t="s">
        <v>1632</v>
      </c>
      <c r="B145" s="31">
        <f>+IF(ISERROR(VLOOKUP(D145,'Cdn CWTs for ERA in 2017'!C$6:F$2400,4,FALSE)),"",VLOOKUP(D145,'Cdn CWTs for ERA in 2017'!C$6:F$2400,4,FALSE))</f>
        <v>2008</v>
      </c>
      <c r="C145" s="32">
        <v>2013</v>
      </c>
      <c r="D145" s="75" t="s">
        <v>818</v>
      </c>
      <c r="E145" s="33" t="s">
        <v>1640</v>
      </c>
      <c r="F145" s="33" t="s">
        <v>1643</v>
      </c>
      <c r="G145" s="33" t="s">
        <v>1638</v>
      </c>
      <c r="H145" s="204">
        <v>168</v>
      </c>
      <c r="I145" s="204">
        <v>146</v>
      </c>
      <c r="J145" s="108">
        <f t="shared" si="252"/>
        <v>0.15704770179140293</v>
      </c>
      <c r="K145" s="46">
        <v>1</v>
      </c>
      <c r="L145" s="204">
        <v>416</v>
      </c>
      <c r="M145" s="17">
        <f t="shared" ref="M145:M149" si="263">+H145/L145</f>
        <v>0.40384615384615385</v>
      </c>
      <c r="N145" s="56">
        <f t="shared" si="253"/>
        <v>4.7529426462320369E-4</v>
      </c>
      <c r="O145" s="129">
        <f t="shared" si="254"/>
        <v>6.3674920969441517</v>
      </c>
      <c r="P145" s="16">
        <f t="shared" ref="P145:P149" si="264">+((O145/(SUM(O$144:O$149)))*(O$150))+((O145/(SUM(O$144:O$149,O$152)))*(O$151))+O145</f>
        <v>6.3674920969441517</v>
      </c>
      <c r="Q145" s="130">
        <f t="shared" si="255"/>
        <v>35.076173577930476</v>
      </c>
      <c r="R145" s="24">
        <f t="shared" si="256"/>
        <v>0.93011723238517163</v>
      </c>
      <c r="S145" s="35">
        <f t="shared" si="257"/>
        <v>929.65384615384619</v>
      </c>
      <c r="T145" s="35">
        <f t="shared" si="258"/>
        <v>10394.682421031501</v>
      </c>
      <c r="U145" s="36">
        <f t="shared" si="259"/>
        <v>0.10966911585885619</v>
      </c>
      <c r="V145" s="206">
        <v>2302</v>
      </c>
      <c r="W145" s="206">
        <v>48433</v>
      </c>
      <c r="X145" s="34">
        <f t="shared" si="260"/>
        <v>9.5601645186909404E-2</v>
      </c>
      <c r="Y145" s="12" t="str">
        <f t="shared" si="261"/>
        <v>yes</v>
      </c>
      <c r="Z145" s="12">
        <f t="shared" si="262"/>
        <v>5</v>
      </c>
      <c r="AA145" s="12" t="str">
        <f>IF(ISERROR(VLOOKUP(D145,'Cdn CWTs for ERA in 2017'!C$8:H$2400,6,FALSE)),"",VLOOKUP(D145,'Cdn CWTs for ERA in 2017'!C$8:H$2400,6,FALSE))</f>
        <v>NIC</v>
      </c>
    </row>
    <row r="146" spans="1:27" s="12" customFormat="1" ht="15" x14ac:dyDescent="0.25">
      <c r="A146" s="31" t="s">
        <v>1632</v>
      </c>
      <c r="B146" s="31">
        <f>+IF(ISERROR(VLOOKUP(D146,'Cdn CWTs for ERA in 2017'!C$6:F$2400,4,FALSE)),"",VLOOKUP(D146,'Cdn CWTs for ERA in 2017'!C$6:F$2400,4,FALSE))</f>
        <v>2009</v>
      </c>
      <c r="C146" s="32">
        <v>2013</v>
      </c>
      <c r="D146" s="75" t="s">
        <v>1552</v>
      </c>
      <c r="E146" s="33" t="s">
        <v>1640</v>
      </c>
      <c r="F146" s="33" t="s">
        <v>1643</v>
      </c>
      <c r="G146" s="33" t="s">
        <v>1638</v>
      </c>
      <c r="H146" s="204">
        <v>168</v>
      </c>
      <c r="I146" s="204">
        <v>146</v>
      </c>
      <c r="J146" s="108">
        <f t="shared" si="252"/>
        <v>0.15704770179140293</v>
      </c>
      <c r="K146" s="46">
        <v>26</v>
      </c>
      <c r="L146" s="204">
        <v>416</v>
      </c>
      <c r="M146" s="17">
        <f t="shared" si="263"/>
        <v>0.40384615384615385</v>
      </c>
      <c r="N146" s="56">
        <f t="shared" si="253"/>
        <v>4.7529426462320369E-4</v>
      </c>
      <c r="O146" s="129">
        <f t="shared" si="254"/>
        <v>165.55479452054794</v>
      </c>
      <c r="P146" s="16">
        <f t="shared" si="264"/>
        <v>165.55479452054794</v>
      </c>
      <c r="Q146" s="130">
        <f t="shared" si="255"/>
        <v>1228.9510315883276</v>
      </c>
      <c r="R146" s="24">
        <f t="shared" si="256"/>
        <v>0.21175102763454498</v>
      </c>
      <c r="S146" s="35">
        <f t="shared" si="257"/>
        <v>929.65384615384619</v>
      </c>
      <c r="T146" s="35">
        <f t="shared" si="258"/>
        <v>10394.682421031501</v>
      </c>
      <c r="U146" s="36">
        <f t="shared" si="259"/>
        <v>0.10966911585885619</v>
      </c>
      <c r="V146" s="206">
        <v>2302</v>
      </c>
      <c r="W146" s="206">
        <v>48433</v>
      </c>
      <c r="X146" s="34">
        <f t="shared" si="260"/>
        <v>9.5601645186909404E-2</v>
      </c>
      <c r="Y146" s="12" t="str">
        <f t="shared" si="261"/>
        <v>yes</v>
      </c>
      <c r="Z146" s="12">
        <f t="shared" si="262"/>
        <v>4</v>
      </c>
      <c r="AA146" s="12" t="str">
        <f>IF(ISERROR(VLOOKUP(D146,'Cdn CWTs for ERA in 2017'!C$8:H$2400,6,FALSE)),"",VLOOKUP(D146,'Cdn CWTs for ERA in 2017'!C$8:H$2400,6,FALSE))</f>
        <v>NIC</v>
      </c>
    </row>
    <row r="147" spans="1:27" s="12" customFormat="1" ht="15" x14ac:dyDescent="0.25">
      <c r="A147" s="31" t="s">
        <v>1632</v>
      </c>
      <c r="B147" s="31">
        <f>+IF(ISERROR(VLOOKUP(D147,'Cdn CWTs for ERA in 2017'!C$6:F$2400,4,FALSE)),"",VLOOKUP(D147,'Cdn CWTs for ERA in 2017'!C$6:F$2400,4,FALSE))</f>
        <v>2009</v>
      </c>
      <c r="C147" s="32">
        <v>2013</v>
      </c>
      <c r="D147" s="75" t="s">
        <v>1553</v>
      </c>
      <c r="E147" s="33" t="s">
        <v>1640</v>
      </c>
      <c r="F147" s="33" t="s">
        <v>1643</v>
      </c>
      <c r="G147" s="33" t="s">
        <v>1638</v>
      </c>
      <c r="H147" s="204">
        <v>168</v>
      </c>
      <c r="I147" s="204">
        <v>146</v>
      </c>
      <c r="J147" s="108">
        <f t="shared" si="252"/>
        <v>0.15704770179140293</v>
      </c>
      <c r="K147" s="46">
        <v>45</v>
      </c>
      <c r="L147" s="204">
        <v>416</v>
      </c>
      <c r="M147" s="17">
        <f t="shared" si="263"/>
        <v>0.40384615384615385</v>
      </c>
      <c r="N147" s="56">
        <f t="shared" si="253"/>
        <v>4.7529426462320369E-4</v>
      </c>
      <c r="O147" s="129">
        <f t="shared" si="254"/>
        <v>286.53714436248686</v>
      </c>
      <c r="P147" s="16">
        <f t="shared" si="264"/>
        <v>286.53714436248686</v>
      </c>
      <c r="Q147" s="130">
        <f t="shared" si="255"/>
        <v>2543.9687752422992</v>
      </c>
      <c r="R147" s="24">
        <f t="shared" si="256"/>
        <v>0.17602524596731592</v>
      </c>
      <c r="S147" s="35">
        <f t="shared" si="257"/>
        <v>929.65384615384619</v>
      </c>
      <c r="T147" s="35">
        <f t="shared" si="258"/>
        <v>10394.682421031501</v>
      </c>
      <c r="U147" s="36">
        <f t="shared" si="259"/>
        <v>0.10966911585885619</v>
      </c>
      <c r="V147" s="206">
        <v>2302</v>
      </c>
      <c r="W147" s="206">
        <v>48433</v>
      </c>
      <c r="X147" s="34">
        <f t="shared" si="260"/>
        <v>9.5601645186909404E-2</v>
      </c>
      <c r="Y147" s="12" t="str">
        <f t="shared" si="261"/>
        <v>yes</v>
      </c>
      <c r="Z147" s="12">
        <f t="shared" si="262"/>
        <v>4</v>
      </c>
      <c r="AA147" s="12" t="str">
        <f>IF(ISERROR(VLOOKUP(D147,'Cdn CWTs for ERA in 2017'!C$8:H$2400,6,FALSE)),"",VLOOKUP(D147,'Cdn CWTs for ERA in 2017'!C$8:H$2400,6,FALSE))</f>
        <v>NIC</v>
      </c>
    </row>
    <row r="148" spans="1:27" s="12" customFormat="1" ht="15" x14ac:dyDescent="0.25">
      <c r="A148" s="31" t="s">
        <v>1632</v>
      </c>
      <c r="B148" s="31">
        <f>+IF(ISERROR(VLOOKUP(D148,'Cdn CWTs for ERA in 2017'!C$6:F$2400,4,FALSE)),"",VLOOKUP(D148,'Cdn CWTs for ERA in 2017'!C$6:F$2400,4,FALSE))</f>
        <v>2009</v>
      </c>
      <c r="C148" s="32">
        <v>2013</v>
      </c>
      <c r="D148" s="75" t="s">
        <v>1554</v>
      </c>
      <c r="E148" s="33" t="s">
        <v>1640</v>
      </c>
      <c r="F148" s="33" t="s">
        <v>1643</v>
      </c>
      <c r="G148" s="33" t="s">
        <v>1638</v>
      </c>
      <c r="H148" s="204">
        <v>168</v>
      </c>
      <c r="I148" s="204">
        <v>146</v>
      </c>
      <c r="J148" s="108">
        <f t="shared" si="252"/>
        <v>0.15704770179140293</v>
      </c>
      <c r="K148" s="46">
        <v>29</v>
      </c>
      <c r="L148" s="204">
        <v>416</v>
      </c>
      <c r="M148" s="17">
        <f t="shared" si="263"/>
        <v>0.40384615384615385</v>
      </c>
      <c r="N148" s="56">
        <f t="shared" si="253"/>
        <v>4.7529426462320369E-4</v>
      </c>
      <c r="O148" s="129">
        <f t="shared" si="254"/>
        <v>184.65727081138041</v>
      </c>
      <c r="P148" s="16">
        <f t="shared" si="264"/>
        <v>184.65727081138041</v>
      </c>
      <c r="Q148" s="130">
        <f t="shared" si="255"/>
        <v>1413.178358486836</v>
      </c>
      <c r="R148" s="24">
        <f t="shared" si="256"/>
        <v>0.20357857800310486</v>
      </c>
      <c r="S148" s="35">
        <f t="shared" si="257"/>
        <v>929.65384615384619</v>
      </c>
      <c r="T148" s="35">
        <f t="shared" si="258"/>
        <v>10394.682421031501</v>
      </c>
      <c r="U148" s="36">
        <f t="shared" si="259"/>
        <v>0.10966911585885619</v>
      </c>
      <c r="V148" s="206">
        <v>2302</v>
      </c>
      <c r="W148" s="206">
        <v>48433</v>
      </c>
      <c r="X148" s="34">
        <f t="shared" si="260"/>
        <v>9.5601645186909404E-2</v>
      </c>
      <c r="Y148" s="12" t="str">
        <f t="shared" si="261"/>
        <v>yes</v>
      </c>
      <c r="Z148" s="12">
        <f t="shared" si="262"/>
        <v>4</v>
      </c>
      <c r="AA148" s="12" t="str">
        <f>IF(ISERROR(VLOOKUP(D148,'Cdn CWTs for ERA in 2017'!C$8:H$2400,6,FALSE)),"",VLOOKUP(D148,'Cdn CWTs for ERA in 2017'!C$8:H$2400,6,FALSE))</f>
        <v>NIC</v>
      </c>
    </row>
    <row r="149" spans="1:27" s="12" customFormat="1" ht="15" x14ac:dyDescent="0.25">
      <c r="A149" s="31" t="s">
        <v>1632</v>
      </c>
      <c r="B149" s="31">
        <f>+IF(ISERROR(VLOOKUP(D149,'Cdn CWTs for ERA in 2017'!C$6:F$2400,4,FALSE)),"",VLOOKUP(D149,'Cdn CWTs for ERA in 2017'!C$6:F$2400,4,FALSE))</f>
        <v>2009</v>
      </c>
      <c r="C149" s="32">
        <v>2013</v>
      </c>
      <c r="D149" s="75" t="s">
        <v>1555</v>
      </c>
      <c r="E149" s="33" t="s">
        <v>1640</v>
      </c>
      <c r="F149" s="33" t="s">
        <v>1643</v>
      </c>
      <c r="G149" s="33" t="s">
        <v>1638</v>
      </c>
      <c r="H149" s="204">
        <v>168</v>
      </c>
      <c r="I149" s="204">
        <v>146</v>
      </c>
      <c r="J149" s="108">
        <f t="shared" si="252"/>
        <v>0.15704770179140293</v>
      </c>
      <c r="K149" s="46">
        <v>31</v>
      </c>
      <c r="L149" s="204">
        <v>416</v>
      </c>
      <c r="M149" s="17">
        <f t="shared" si="263"/>
        <v>0.40384615384615385</v>
      </c>
      <c r="N149" s="56">
        <f t="shared" si="253"/>
        <v>4.7529426462320369E-4</v>
      </c>
      <c r="O149" s="129">
        <f t="shared" si="254"/>
        <v>197.39225500526871</v>
      </c>
      <c r="P149" s="16">
        <f t="shared" si="264"/>
        <v>197.39225500526871</v>
      </c>
      <c r="Q149" s="130">
        <f t="shared" si="255"/>
        <v>1540.8730459355152</v>
      </c>
      <c r="R149" s="24">
        <f t="shared" si="256"/>
        <v>0.19886269498663317</v>
      </c>
      <c r="S149" s="35">
        <f t="shared" si="257"/>
        <v>929.65384615384619</v>
      </c>
      <c r="T149" s="35">
        <f t="shared" si="258"/>
        <v>10394.682421031501</v>
      </c>
      <c r="U149" s="36">
        <f t="shared" si="259"/>
        <v>0.10966911585885619</v>
      </c>
      <c r="V149" s="206">
        <v>2302</v>
      </c>
      <c r="W149" s="206">
        <v>48433</v>
      </c>
      <c r="X149" s="34">
        <f t="shared" si="260"/>
        <v>9.5601645186909404E-2</v>
      </c>
      <c r="Y149" s="12" t="str">
        <f t="shared" si="261"/>
        <v>yes</v>
      </c>
      <c r="Z149" s="12">
        <f t="shared" si="262"/>
        <v>4</v>
      </c>
      <c r="AA149" s="12" t="str">
        <f>IF(ISERROR(VLOOKUP(D149,'Cdn CWTs for ERA in 2017'!C$8:H$2400,6,FALSE)),"",VLOOKUP(D149,'Cdn CWTs for ERA in 2017'!C$8:H$2400,6,FALSE))</f>
        <v>NIC</v>
      </c>
    </row>
    <row r="150" spans="1:27" s="12" customFormat="1" ht="15" x14ac:dyDescent="0.25">
      <c r="A150" s="31" t="s">
        <v>1632</v>
      </c>
      <c r="B150" s="31" t="str">
        <f>+IF(ISERROR(VLOOKUP(D150,'Cdn CWTs for ERA in 2017'!C$6:F$2400,4,FALSE)),"",VLOOKUP(D150,'Cdn CWTs for ERA in 2017'!C$6:F$2400,4,FALSE))</f>
        <v/>
      </c>
      <c r="C150" s="32">
        <v>2013</v>
      </c>
      <c r="D150" s="75" t="s">
        <v>1665</v>
      </c>
      <c r="E150" s="33" t="s">
        <v>1640</v>
      </c>
      <c r="F150" s="33" t="s">
        <v>1643</v>
      </c>
      <c r="G150" s="33" t="s">
        <v>1638</v>
      </c>
      <c r="H150" s="204">
        <v>168</v>
      </c>
      <c r="I150" s="204">
        <v>146</v>
      </c>
      <c r="J150" s="108">
        <f t="shared" si="252"/>
        <v>0.15704770179140293</v>
      </c>
      <c r="K150" s="46">
        <v>0</v>
      </c>
      <c r="L150" s="204">
        <v>416</v>
      </c>
      <c r="M150" s="17">
        <f>+H150/L150</f>
        <v>0.40384615384615385</v>
      </c>
      <c r="N150" s="56">
        <f>((M150*(1-M150))/(L150-1)) * (1-(L150/V150))</f>
        <v>4.7529426462320369E-4</v>
      </c>
      <c r="O150" s="129">
        <f>K150*(1/J150)</f>
        <v>0</v>
      </c>
      <c r="P150" s="129"/>
      <c r="Q150" s="130">
        <f xml:space="preserve">  ((O150*(1-J150)*(1+(U150^2))) / J150) + ((O150^2)*(U150^2))</f>
        <v>0</v>
      </c>
      <c r="R150" s="24" t="str">
        <f>+IF(ISERROR((Q150^0.5)/O150),"NA",(Q150^0.5)/O150)</f>
        <v>NA</v>
      </c>
      <c r="S150" s="35">
        <f>+M150*V150</f>
        <v>929.65384615384619</v>
      </c>
      <c r="T150" s="35">
        <f>(N150*(V150^2))+(W150*(M150^2))-(N150*W150)</f>
        <v>10394.682421031501</v>
      </c>
      <c r="U150" s="36">
        <f>+(T150^0.5)/S150</f>
        <v>0.10966911585885619</v>
      </c>
      <c r="V150" s="206">
        <v>2302</v>
      </c>
      <c r="W150" s="206">
        <v>48433</v>
      </c>
      <c r="X150" s="34">
        <f>+(W150^0.5)/V150</f>
        <v>9.5601645186909404E-2</v>
      </c>
      <c r="Y150" s="12" t="str">
        <f>+IF(B150="","no","yes")</f>
        <v>no</v>
      </c>
      <c r="Z150" s="12" t="str">
        <f t="shared" si="262"/>
        <v/>
      </c>
      <c r="AA150" s="12" t="str">
        <f>IF(ISERROR(VLOOKUP(D150,'Cdn CWTs for ERA in 2017'!C$8:H$2400,6,FALSE)),"",VLOOKUP(D150,'Cdn CWTs for ERA in 2017'!C$8:H$2400,6,FALSE))</f>
        <v/>
      </c>
    </row>
    <row r="151" spans="1:27" s="12" customFormat="1" ht="13.9" customHeight="1" x14ac:dyDescent="0.25">
      <c r="A151" s="31" t="s">
        <v>1632</v>
      </c>
      <c r="B151" s="31" t="str">
        <f>+IF(ISERROR(VLOOKUP(D151,'Cdn CWTs for ERA in 2017'!C$6:F$2400,4,FALSE)),"",VLOOKUP(D151,'Cdn CWTs for ERA in 2017'!C$6:F$2400,4,FALSE))</f>
        <v/>
      </c>
      <c r="C151" s="32">
        <v>2013</v>
      </c>
      <c r="D151" s="75" t="s">
        <v>1646</v>
      </c>
      <c r="E151" s="33" t="s">
        <v>1640</v>
      </c>
      <c r="F151" s="33" t="s">
        <v>1643</v>
      </c>
      <c r="G151" s="33" t="s">
        <v>1638</v>
      </c>
      <c r="H151" s="204">
        <v>168</v>
      </c>
      <c r="I151" s="204">
        <v>146</v>
      </c>
      <c r="J151" s="108">
        <f t="shared" si="252"/>
        <v>0.15704770179140293</v>
      </c>
      <c r="K151" s="46">
        <v>0</v>
      </c>
      <c r="L151" s="204">
        <v>416</v>
      </c>
      <c r="M151" s="17">
        <f t="shared" ref="M151:M152" si="265">+H151/L151</f>
        <v>0.40384615384615385</v>
      </c>
      <c r="N151" s="56">
        <f t="shared" ref="N151:N152" si="266">((M151*(1-M151))/(L151-1)) * (1-(L151/V151))</f>
        <v>4.7529426462320369E-4</v>
      </c>
      <c r="O151" s="129">
        <f t="shared" ref="O151:O152" si="267">K151*(1/J151)</f>
        <v>0</v>
      </c>
      <c r="P151" s="129"/>
      <c r="Q151" s="130">
        <f t="shared" ref="Q151:Q152" si="268" xml:space="preserve">  ((O151*(1-J151)*(1+(U151^2))) / J151) + ((O151^2)*(U151^2))</f>
        <v>0</v>
      </c>
      <c r="R151" s="24" t="str">
        <f t="shared" ref="R151:R152" si="269">+IF(ISERROR((Q151^0.5)/O151),"NA",(Q151^0.5)/O151)</f>
        <v>NA</v>
      </c>
      <c r="S151" s="35">
        <f t="shared" ref="S151:S152" si="270">+M151*V151</f>
        <v>929.65384615384619</v>
      </c>
      <c r="T151" s="35">
        <f t="shared" ref="T151:T152" si="271">(N151*(V151^2))+(W151*(M151^2))-(N151*W151)</f>
        <v>10394.682421031501</v>
      </c>
      <c r="U151" s="36">
        <f t="shared" ref="U151:U152" si="272">+(T151^0.5)/S151</f>
        <v>0.10966911585885619</v>
      </c>
      <c r="V151" s="206">
        <v>2302</v>
      </c>
      <c r="W151" s="206">
        <v>48433</v>
      </c>
      <c r="X151" s="34">
        <f t="shared" ref="X151:X152" si="273">+(W151^0.5)/V151</f>
        <v>9.5601645186909404E-2</v>
      </c>
      <c r="Y151" s="12" t="str">
        <f t="shared" ref="Y151:Y152" si="274">+IF(B151="","no","yes")</f>
        <v>no</v>
      </c>
      <c r="Z151" s="12" t="str">
        <f t="shared" si="262"/>
        <v/>
      </c>
      <c r="AA151" s="12" t="str">
        <f>IF(ISERROR(VLOOKUP(D151,'Cdn CWTs for ERA in 2017'!C$8:H$2400,6,FALSE)),"",VLOOKUP(D151,'Cdn CWTs for ERA in 2017'!C$8:H$2400,6,FALSE))</f>
        <v/>
      </c>
    </row>
    <row r="152" spans="1:27" s="12" customFormat="1" ht="15" x14ac:dyDescent="0.25">
      <c r="A152" s="31" t="s">
        <v>1632</v>
      </c>
      <c r="B152" s="31" t="str">
        <f>+IF(ISERROR(VLOOKUP(D152,'Cdn CWTs for ERA in 2017'!C$6:F$2400,4,FALSE)),"",VLOOKUP(D152,'Cdn CWTs for ERA in 2017'!C$6:F$2400,4,FALSE))</f>
        <v/>
      </c>
      <c r="C152" s="32">
        <v>2013</v>
      </c>
      <c r="D152" s="75" t="s">
        <v>1664</v>
      </c>
      <c r="E152" s="33" t="s">
        <v>1640</v>
      </c>
      <c r="F152" s="33" t="s">
        <v>1643</v>
      </c>
      <c r="G152" s="33" t="s">
        <v>1638</v>
      </c>
      <c r="H152" s="204">
        <v>168</v>
      </c>
      <c r="I152" s="204">
        <v>146</v>
      </c>
      <c r="J152" s="108">
        <f t="shared" si="252"/>
        <v>0.15704770179140293</v>
      </c>
      <c r="K152" s="46">
        <v>12</v>
      </c>
      <c r="L152" s="204">
        <v>416</v>
      </c>
      <c r="M152" s="17">
        <f t="shared" si="265"/>
        <v>0.40384615384615385</v>
      </c>
      <c r="N152" s="56">
        <f t="shared" si="266"/>
        <v>4.7529426462320369E-4</v>
      </c>
      <c r="O152" s="129">
        <f t="shared" si="267"/>
        <v>76.409905163329825</v>
      </c>
      <c r="P152" s="129">
        <f>+((O152/(SUM(O$144:O$149,O$152)))*(O$151))+O152</f>
        <v>76.409905163329825</v>
      </c>
      <c r="Q152" s="130">
        <f t="shared" si="268"/>
        <v>485.28348055086087</v>
      </c>
      <c r="R152" s="24">
        <f t="shared" si="269"/>
        <v>0.28830229081725817</v>
      </c>
      <c r="S152" s="35">
        <f t="shared" si="270"/>
        <v>929.65384615384619</v>
      </c>
      <c r="T152" s="35">
        <f t="shared" si="271"/>
        <v>10394.682421031501</v>
      </c>
      <c r="U152" s="36">
        <f t="shared" si="272"/>
        <v>0.10966911585885619</v>
      </c>
      <c r="V152" s="206">
        <v>2302</v>
      </c>
      <c r="W152" s="206">
        <v>48433</v>
      </c>
      <c r="X152" s="34">
        <f t="shared" si="273"/>
        <v>9.5601645186909404E-2</v>
      </c>
      <c r="Y152" s="12" t="str">
        <f t="shared" si="274"/>
        <v>no</v>
      </c>
      <c r="Z152" s="12" t="str">
        <f t="shared" si="262"/>
        <v/>
      </c>
      <c r="AA152" s="12" t="str">
        <f>IF(ISERROR(VLOOKUP(D152,'Cdn CWTs for ERA in 2017'!C$8:H$2400,6,FALSE)),"",VLOOKUP(D152,'Cdn CWTs for ERA in 2017'!C$8:H$2400,6,FALSE))</f>
        <v/>
      </c>
    </row>
    <row r="153" spans="1:27" s="12" customFormat="1" x14ac:dyDescent="0.2">
      <c r="A153" s="31"/>
      <c r="B153" s="31" t="str">
        <f>+IF(ISERROR(VLOOKUP(D153,'Cdn CWTs for ERA in 2017'!C$6:F$2400,4,FALSE)),"",VLOOKUP(D153,'Cdn CWTs for ERA in 2017'!C$6:F$2400,4,FALSE))</f>
        <v/>
      </c>
      <c r="C153" s="32"/>
      <c r="D153" s="75"/>
      <c r="E153" s="33"/>
      <c r="F153" s="33"/>
      <c r="G153" s="33"/>
      <c r="H153" s="41"/>
      <c r="I153" s="41"/>
      <c r="J153" s="108"/>
      <c r="K153" s="46"/>
      <c r="L153" s="205"/>
      <c r="M153" s="17"/>
      <c r="N153" s="56"/>
      <c r="O153" s="129"/>
      <c r="P153" s="16"/>
      <c r="Q153" s="130"/>
      <c r="R153" s="24"/>
      <c r="S153" s="35"/>
      <c r="T153" s="35"/>
      <c r="U153" s="36"/>
      <c r="V153" s="52"/>
      <c r="W153" s="52"/>
      <c r="X153" s="34"/>
      <c r="AA153" s="12" t="str">
        <f>IF(ISERROR(VLOOKUP(D153,'Cdn CWTs for ERA in 2017'!C$8:H$2400,6,FALSE)),"",VLOOKUP(D153,'Cdn CWTs for ERA in 2017'!C$8:H$2400,6,FALSE))</f>
        <v/>
      </c>
    </row>
    <row r="154" spans="1:27" s="12" customFormat="1" x14ac:dyDescent="0.2">
      <c r="A154" s="31" t="s">
        <v>1632</v>
      </c>
      <c r="B154" s="31">
        <f>+IF(ISERROR(VLOOKUP(D154,'Cdn CWTs for ERA in 2017'!C$6:F$2400,4,FALSE)),"",VLOOKUP(D154,'Cdn CWTs for ERA in 2017'!C$6:F$2400,4,FALSE))</f>
        <v>2007</v>
      </c>
      <c r="C154" s="32">
        <v>2012</v>
      </c>
      <c r="D154" s="75" t="s">
        <v>374</v>
      </c>
      <c r="E154" s="33" t="s">
        <v>1640</v>
      </c>
      <c r="F154" s="33" t="s">
        <v>1639</v>
      </c>
      <c r="G154" s="33" t="s">
        <v>1638</v>
      </c>
      <c r="H154" s="41">
        <v>62</v>
      </c>
      <c r="I154" s="41">
        <v>60</v>
      </c>
      <c r="J154" s="108">
        <f>I154/S154</f>
        <v>0.28903593419722451</v>
      </c>
      <c r="K154" s="46">
        <v>1</v>
      </c>
      <c r="L154" s="205">
        <v>629</v>
      </c>
      <c r="M154" s="17">
        <f>+H154/L154</f>
        <v>9.8569157392686804E-2</v>
      </c>
      <c r="N154" s="56">
        <f>((M154*(1-M154))/(L154-1)) * (1-(L154/V154))</f>
        <v>9.9228389389045726E-5</v>
      </c>
      <c r="O154" s="129">
        <f>K154*(1/J154)</f>
        <v>3.4597774244833071</v>
      </c>
      <c r="P154" s="16">
        <f t="shared" ref="P154:P163" si="275">+((O154/(SUM(O$133:O$163)))*(O$164))+((O154/(SUM(O$133:O$163,O$166)))*(O$165))+O154</f>
        <v>3.4672854886460924</v>
      </c>
      <c r="Q154" s="130">
        <f xml:space="preserve">  ((O154*(1-J154)*(1+(U154^2))) / J154) + ((O154^2)*(U154^2))</f>
        <v>9.1118189766809863</v>
      </c>
      <c r="R154" s="24">
        <f>+IF(ISERROR((Q154^0.5)/O154),"NA",(Q154^0.5)/O154)</f>
        <v>0.87247779151532834</v>
      </c>
      <c r="S154" s="35">
        <f>+M154*V154</f>
        <v>207.5866454689984</v>
      </c>
      <c r="T154" s="35">
        <f>(N154*(V154^2))+(W154*(M154^2))-(N154*W154)</f>
        <v>1265.6792216753854</v>
      </c>
      <c r="U154" s="36">
        <f>+(T154^0.5)/S154</f>
        <v>0.17138089808496651</v>
      </c>
      <c r="V154" s="52">
        <v>2106</v>
      </c>
      <c r="W154" s="52">
        <v>85848.8</v>
      </c>
      <c r="X154" s="34">
        <f>+(W154^0.5)/V154</f>
        <v>0.13912614373355789</v>
      </c>
      <c r="Y154" s="12" t="str">
        <f t="shared" ref="Y154" si="276">+IF(B154="","no","yes")</f>
        <v>yes</v>
      </c>
      <c r="Z154" s="12">
        <f t="shared" ref="Z154" si="277">+IF(B154="","",C154-B154)</f>
        <v>5</v>
      </c>
      <c r="AA154" s="12" t="str">
        <f>IF(ISERROR(VLOOKUP(D154,'Cdn CWTs for ERA in 2017'!C$8:H$2400,6,FALSE)),"",VLOOKUP(D154,'Cdn CWTs for ERA in 2017'!C$8:H$2400,6,FALSE))</f>
        <v>NIC</v>
      </c>
    </row>
    <row r="155" spans="1:27" s="12" customFormat="1" x14ac:dyDescent="0.2">
      <c r="A155" s="31" t="s">
        <v>1632</v>
      </c>
      <c r="B155" s="31">
        <f>+IF(ISERROR(VLOOKUP(D155,'Cdn CWTs for ERA in 2017'!C$6:F$2400,4,FALSE)),"",VLOOKUP(D155,'Cdn CWTs for ERA in 2017'!C$6:F$2400,4,FALSE))</f>
        <v>2007</v>
      </c>
      <c r="C155" s="32">
        <v>2012</v>
      </c>
      <c r="D155" s="75" t="s">
        <v>375</v>
      </c>
      <c r="E155" s="33" t="s">
        <v>1640</v>
      </c>
      <c r="F155" s="33" t="s">
        <v>1639</v>
      </c>
      <c r="G155" s="33" t="s">
        <v>1638</v>
      </c>
      <c r="H155" s="41">
        <v>62</v>
      </c>
      <c r="I155" s="41">
        <v>60</v>
      </c>
      <c r="J155" s="108">
        <f t="shared" ref="J155:J166" si="278">I155/S155</f>
        <v>0.28903593419722451</v>
      </c>
      <c r="K155" s="46">
        <v>3</v>
      </c>
      <c r="L155" s="41">
        <v>629</v>
      </c>
      <c r="M155" s="17">
        <f t="shared" ref="M155:M164" si="279">+H155/L155</f>
        <v>9.8569157392686804E-2</v>
      </c>
      <c r="N155" s="56">
        <f t="shared" ref="N155:N164" si="280">((M155*(1-M155))/(L155-1)) * (1-(L155/V155))</f>
        <v>9.9228389389045726E-5</v>
      </c>
      <c r="O155" s="18">
        <f t="shared" ref="O155:O164" si="281">K155*(1/J155)</f>
        <v>10.379332273449922</v>
      </c>
      <c r="P155" s="18">
        <f t="shared" si="275"/>
        <v>10.401856465938279</v>
      </c>
      <c r="Q155" s="19">
        <f t="shared" ref="Q155:Q164" si="282" xml:space="preserve">  ((O155*(1-J155)*(1+(U155^2))) / J155) + ((O155^2)*(U155^2))</f>
        <v>29.444922299501936</v>
      </c>
      <c r="R155" s="24">
        <f t="shared" ref="R155:R164" si="283">+IF(ISERROR((Q155^0.5)/O155),"NA",(Q155^0.5)/O155)</f>
        <v>0.52280025540171138</v>
      </c>
      <c r="S155" s="35">
        <f t="shared" ref="S155:S164" si="284">+M155*V155</f>
        <v>207.5866454689984</v>
      </c>
      <c r="T155" s="35">
        <f t="shared" ref="T155:T164" si="285">(N155*(V155^2))+(W155*(M155^2))-(N155*W155)</f>
        <v>1265.6792216753854</v>
      </c>
      <c r="U155" s="36">
        <f t="shared" ref="U155:U164" si="286">+(T155^0.5)/S155</f>
        <v>0.17138089808496651</v>
      </c>
      <c r="V155" s="52">
        <v>2106</v>
      </c>
      <c r="W155" s="52">
        <v>85848.8</v>
      </c>
      <c r="X155" s="34">
        <f t="shared" ref="X155:X164" si="287">+(W155^0.5)/V155</f>
        <v>0.13912614373355789</v>
      </c>
      <c r="Y155" s="12" t="str">
        <f t="shared" ref="Y155:Y166" si="288">+IF(B155="","no","yes")</f>
        <v>yes</v>
      </c>
      <c r="Z155" s="12">
        <f t="shared" ref="Z155:Z166" si="289">+IF(B155="","",C155-B155)</f>
        <v>5</v>
      </c>
      <c r="AA155" s="12" t="str">
        <f>IF(ISERROR(VLOOKUP(D155,'Cdn CWTs for ERA in 2017'!C$8:H$2400,6,FALSE)),"",VLOOKUP(D155,'Cdn CWTs for ERA in 2017'!C$8:H$2400,6,FALSE))</f>
        <v>NIC</v>
      </c>
    </row>
    <row r="156" spans="1:27" s="12" customFormat="1" x14ac:dyDescent="0.2">
      <c r="A156" s="31" t="s">
        <v>1632</v>
      </c>
      <c r="B156" s="31">
        <f>+IF(ISERROR(VLOOKUP(D156,'Cdn CWTs for ERA in 2017'!C$6:F$2400,4,FALSE)),"",VLOOKUP(D156,'Cdn CWTs for ERA in 2017'!C$6:F$2400,4,FALSE))</f>
        <v>2007</v>
      </c>
      <c r="C156" s="32">
        <v>2012</v>
      </c>
      <c r="D156" s="75" t="s">
        <v>376</v>
      </c>
      <c r="E156" s="33" t="s">
        <v>1640</v>
      </c>
      <c r="F156" s="33" t="s">
        <v>1639</v>
      </c>
      <c r="G156" s="33" t="s">
        <v>1638</v>
      </c>
      <c r="H156" s="41">
        <v>62</v>
      </c>
      <c r="I156" s="41">
        <v>60</v>
      </c>
      <c r="J156" s="108">
        <f t="shared" si="278"/>
        <v>0.28903593419722451</v>
      </c>
      <c r="K156" s="46">
        <v>1</v>
      </c>
      <c r="L156" s="41">
        <v>629</v>
      </c>
      <c r="M156" s="17">
        <f t="shared" si="279"/>
        <v>9.8569157392686804E-2</v>
      </c>
      <c r="N156" s="56">
        <f t="shared" si="280"/>
        <v>9.9228389389045726E-5</v>
      </c>
      <c r="O156" s="18">
        <f t="shared" si="281"/>
        <v>3.4597774244833071</v>
      </c>
      <c r="P156" s="18">
        <f t="shared" si="275"/>
        <v>3.4672854886460924</v>
      </c>
      <c r="Q156" s="19">
        <f t="shared" si="282"/>
        <v>9.1118189766809863</v>
      </c>
      <c r="R156" s="24">
        <f t="shared" si="283"/>
        <v>0.87247779151532834</v>
      </c>
      <c r="S156" s="35">
        <f t="shared" si="284"/>
        <v>207.5866454689984</v>
      </c>
      <c r="T156" s="35">
        <f t="shared" si="285"/>
        <v>1265.6792216753854</v>
      </c>
      <c r="U156" s="36">
        <f t="shared" si="286"/>
        <v>0.17138089808496651</v>
      </c>
      <c r="V156" s="52">
        <v>2106</v>
      </c>
      <c r="W156" s="52">
        <v>85848.8</v>
      </c>
      <c r="X156" s="34">
        <f t="shared" si="287"/>
        <v>0.13912614373355789</v>
      </c>
      <c r="Y156" s="12" t="str">
        <f t="shared" si="288"/>
        <v>yes</v>
      </c>
      <c r="Z156" s="12">
        <f t="shared" si="289"/>
        <v>5</v>
      </c>
      <c r="AA156" s="12" t="str">
        <f>IF(ISERROR(VLOOKUP(D156,'Cdn CWTs for ERA in 2017'!C$8:H$2400,6,FALSE)),"",VLOOKUP(D156,'Cdn CWTs for ERA in 2017'!C$8:H$2400,6,FALSE))</f>
        <v>NIC</v>
      </c>
    </row>
    <row r="157" spans="1:27" s="12" customFormat="1" x14ac:dyDescent="0.2">
      <c r="A157" s="31" t="s">
        <v>1632</v>
      </c>
      <c r="B157" s="31">
        <f>+IF(ISERROR(VLOOKUP(D157,'Cdn CWTs for ERA in 2017'!C$6:F$2400,4,FALSE)),"",VLOOKUP(D157,'Cdn CWTs for ERA in 2017'!C$6:F$2400,4,FALSE))</f>
        <v>2008</v>
      </c>
      <c r="C157" s="32">
        <v>2012</v>
      </c>
      <c r="D157" s="75" t="s">
        <v>829</v>
      </c>
      <c r="E157" s="33" t="s">
        <v>1640</v>
      </c>
      <c r="F157" s="33" t="s">
        <v>1639</v>
      </c>
      <c r="G157" s="33" t="s">
        <v>1638</v>
      </c>
      <c r="H157" s="41">
        <v>62</v>
      </c>
      <c r="I157" s="41">
        <v>60</v>
      </c>
      <c r="J157" s="108">
        <f t="shared" si="278"/>
        <v>0.28903593419722451</v>
      </c>
      <c r="K157" s="46">
        <v>19</v>
      </c>
      <c r="L157" s="41">
        <v>629</v>
      </c>
      <c r="M157" s="17">
        <f t="shared" si="279"/>
        <v>9.8569157392686804E-2</v>
      </c>
      <c r="N157" s="56">
        <f t="shared" si="280"/>
        <v>9.9228389389045726E-5</v>
      </c>
      <c r="O157" s="18">
        <f t="shared" si="281"/>
        <v>65.735771065182831</v>
      </c>
      <c r="P157" s="18">
        <f t="shared" si="275"/>
        <v>65.878424284275752</v>
      </c>
      <c r="Q157" s="19">
        <f t="shared" si="282"/>
        <v>293.36408661610034</v>
      </c>
      <c r="R157" s="24">
        <f t="shared" si="283"/>
        <v>0.26055638007912779</v>
      </c>
      <c r="S157" s="35">
        <f t="shared" si="284"/>
        <v>207.5866454689984</v>
      </c>
      <c r="T157" s="35">
        <f t="shared" si="285"/>
        <v>1265.6792216753854</v>
      </c>
      <c r="U157" s="36">
        <f t="shared" si="286"/>
        <v>0.17138089808496651</v>
      </c>
      <c r="V157" s="52">
        <v>2106</v>
      </c>
      <c r="W157" s="52">
        <v>85848.8</v>
      </c>
      <c r="X157" s="34">
        <f t="shared" si="287"/>
        <v>0.13912614373355789</v>
      </c>
      <c r="Y157" s="12" t="str">
        <f t="shared" si="288"/>
        <v>yes</v>
      </c>
      <c r="Z157" s="12">
        <f t="shared" si="289"/>
        <v>4</v>
      </c>
      <c r="AA157" s="12" t="str">
        <f>IF(ISERROR(VLOOKUP(D157,'Cdn CWTs for ERA in 2017'!C$8:H$2400,6,FALSE)),"",VLOOKUP(D157,'Cdn CWTs for ERA in 2017'!C$8:H$2400,6,FALSE))</f>
        <v>NIC</v>
      </c>
    </row>
    <row r="158" spans="1:27" s="12" customFormat="1" x14ac:dyDescent="0.2">
      <c r="A158" s="31" t="s">
        <v>1632</v>
      </c>
      <c r="B158" s="31">
        <f>+IF(ISERROR(VLOOKUP(D158,'Cdn CWTs for ERA in 2017'!C$6:F$2400,4,FALSE)),"",VLOOKUP(D158,'Cdn CWTs for ERA in 2017'!C$6:F$2400,4,FALSE))</f>
        <v>2008</v>
      </c>
      <c r="C158" s="32">
        <v>2012</v>
      </c>
      <c r="D158" s="75" t="s">
        <v>818</v>
      </c>
      <c r="E158" s="33" t="s">
        <v>1640</v>
      </c>
      <c r="F158" s="33" t="s">
        <v>1639</v>
      </c>
      <c r="G158" s="33" t="s">
        <v>1638</v>
      </c>
      <c r="H158" s="41">
        <v>62</v>
      </c>
      <c r="I158" s="41">
        <v>60</v>
      </c>
      <c r="J158" s="108">
        <f t="shared" si="278"/>
        <v>0.28903593419722451</v>
      </c>
      <c r="K158" s="46">
        <v>19</v>
      </c>
      <c r="L158" s="41">
        <v>629</v>
      </c>
      <c r="M158" s="17">
        <f t="shared" si="279"/>
        <v>9.8569157392686804E-2</v>
      </c>
      <c r="N158" s="56">
        <f t="shared" si="280"/>
        <v>9.9228389389045726E-5</v>
      </c>
      <c r="O158" s="18">
        <f t="shared" si="281"/>
        <v>65.735771065182831</v>
      </c>
      <c r="P158" s="18">
        <f t="shared" si="275"/>
        <v>65.878424284275752</v>
      </c>
      <c r="Q158" s="19">
        <f t="shared" si="282"/>
        <v>293.36408661610034</v>
      </c>
      <c r="R158" s="24">
        <f t="shared" si="283"/>
        <v>0.26055638007912779</v>
      </c>
      <c r="S158" s="35">
        <f t="shared" si="284"/>
        <v>207.5866454689984</v>
      </c>
      <c r="T158" s="35">
        <f t="shared" si="285"/>
        <v>1265.6792216753854</v>
      </c>
      <c r="U158" s="36">
        <f t="shared" si="286"/>
        <v>0.17138089808496651</v>
      </c>
      <c r="V158" s="52">
        <v>2106</v>
      </c>
      <c r="W158" s="52">
        <v>85848.8</v>
      </c>
      <c r="X158" s="34">
        <f t="shared" si="287"/>
        <v>0.13912614373355789</v>
      </c>
      <c r="Y158" s="12" t="str">
        <f t="shared" si="288"/>
        <v>yes</v>
      </c>
      <c r="Z158" s="12">
        <f t="shared" si="289"/>
        <v>4</v>
      </c>
      <c r="AA158" s="12" t="str">
        <f>IF(ISERROR(VLOOKUP(D158,'Cdn CWTs for ERA in 2017'!C$8:H$2400,6,FALSE)),"",VLOOKUP(D158,'Cdn CWTs for ERA in 2017'!C$8:H$2400,6,FALSE))</f>
        <v>NIC</v>
      </c>
    </row>
    <row r="159" spans="1:27" s="12" customFormat="1" x14ac:dyDescent="0.2">
      <c r="A159" s="31" t="s">
        <v>1632</v>
      </c>
      <c r="B159" s="31">
        <f>+IF(ISERROR(VLOOKUP(D159,'Cdn CWTs for ERA in 2017'!C$6:F$2400,4,FALSE)),"",VLOOKUP(D159,'Cdn CWTs for ERA in 2017'!C$6:F$2400,4,FALSE))</f>
        <v>2008</v>
      </c>
      <c r="C159" s="32">
        <v>2012</v>
      </c>
      <c r="D159" s="75" t="s">
        <v>827</v>
      </c>
      <c r="E159" s="33" t="s">
        <v>1640</v>
      </c>
      <c r="F159" s="33" t="s">
        <v>1639</v>
      </c>
      <c r="G159" s="33" t="s">
        <v>1638</v>
      </c>
      <c r="H159" s="41">
        <v>62</v>
      </c>
      <c r="I159" s="41">
        <v>60</v>
      </c>
      <c r="J159" s="108">
        <f t="shared" si="278"/>
        <v>0.28903593419722451</v>
      </c>
      <c r="K159" s="46">
        <v>9</v>
      </c>
      <c r="L159" s="41">
        <v>629</v>
      </c>
      <c r="M159" s="17">
        <f t="shared" si="279"/>
        <v>9.8569157392686804E-2</v>
      </c>
      <c r="N159" s="56">
        <f t="shared" si="280"/>
        <v>9.9228389389045726E-5</v>
      </c>
      <c r="O159" s="18">
        <f t="shared" si="281"/>
        <v>31.137996820349763</v>
      </c>
      <c r="P159" s="18">
        <f t="shared" si="275"/>
        <v>31.205569397814831</v>
      </c>
      <c r="Q159" s="19">
        <f t="shared" si="282"/>
        <v>107.31995522363657</v>
      </c>
      <c r="R159" s="24">
        <f t="shared" si="283"/>
        <v>0.33269752604275754</v>
      </c>
      <c r="S159" s="35">
        <f t="shared" si="284"/>
        <v>207.5866454689984</v>
      </c>
      <c r="T159" s="35">
        <f t="shared" si="285"/>
        <v>1265.6792216753854</v>
      </c>
      <c r="U159" s="36">
        <f t="shared" si="286"/>
        <v>0.17138089808496651</v>
      </c>
      <c r="V159" s="52">
        <v>2106</v>
      </c>
      <c r="W159" s="52">
        <v>85848.8</v>
      </c>
      <c r="X159" s="34">
        <f t="shared" si="287"/>
        <v>0.13912614373355789</v>
      </c>
      <c r="Y159" s="12" t="str">
        <f t="shared" si="288"/>
        <v>yes</v>
      </c>
      <c r="Z159" s="12">
        <f t="shared" si="289"/>
        <v>4</v>
      </c>
      <c r="AA159" s="12" t="str">
        <f>IF(ISERROR(VLOOKUP(D159,'Cdn CWTs for ERA in 2017'!C$8:H$2400,6,FALSE)),"",VLOOKUP(D159,'Cdn CWTs for ERA in 2017'!C$8:H$2400,6,FALSE))</f>
        <v>NIC</v>
      </c>
    </row>
    <row r="160" spans="1:27" s="12" customFormat="1" x14ac:dyDescent="0.2">
      <c r="A160" s="31" t="s">
        <v>1632</v>
      </c>
      <c r="B160" s="31">
        <f>+IF(ISERROR(VLOOKUP(D160,'Cdn CWTs for ERA in 2017'!C$6:F$2400,4,FALSE)),"",VLOOKUP(D160,'Cdn CWTs for ERA in 2017'!C$6:F$2400,4,FALSE))</f>
        <v>2009</v>
      </c>
      <c r="C160" s="32">
        <v>2012</v>
      </c>
      <c r="D160" s="123" t="s">
        <v>1552</v>
      </c>
      <c r="E160" s="33" t="s">
        <v>1640</v>
      </c>
      <c r="F160" s="33" t="s">
        <v>1639</v>
      </c>
      <c r="G160" s="33" t="s">
        <v>1638</v>
      </c>
      <c r="H160" s="41">
        <v>62</v>
      </c>
      <c r="I160" s="41">
        <v>60</v>
      </c>
      <c r="J160" s="108">
        <f t="shared" si="278"/>
        <v>0.28903593419722451</v>
      </c>
      <c r="K160" s="46">
        <v>0</v>
      </c>
      <c r="L160" s="41">
        <v>629</v>
      </c>
      <c r="M160" s="17">
        <f t="shared" si="279"/>
        <v>9.8569157392686804E-2</v>
      </c>
      <c r="N160" s="56">
        <f t="shared" si="280"/>
        <v>9.9228389389045726E-5</v>
      </c>
      <c r="O160" s="18">
        <f t="shared" si="281"/>
        <v>0</v>
      </c>
      <c r="P160" s="18">
        <f t="shared" si="275"/>
        <v>0</v>
      </c>
      <c r="Q160" s="19">
        <f t="shared" si="282"/>
        <v>0</v>
      </c>
      <c r="R160" s="24" t="str">
        <f t="shared" si="283"/>
        <v>NA</v>
      </c>
      <c r="S160" s="35">
        <f t="shared" si="284"/>
        <v>207.5866454689984</v>
      </c>
      <c r="T160" s="35">
        <f t="shared" si="285"/>
        <v>1265.6792216753854</v>
      </c>
      <c r="U160" s="36">
        <f t="shared" si="286"/>
        <v>0.17138089808496651</v>
      </c>
      <c r="V160" s="52">
        <v>2106</v>
      </c>
      <c r="W160" s="52">
        <v>85848.8</v>
      </c>
      <c r="X160" s="34">
        <f t="shared" si="287"/>
        <v>0.13912614373355789</v>
      </c>
      <c r="Y160" s="12" t="str">
        <f t="shared" si="288"/>
        <v>yes</v>
      </c>
      <c r="Z160" s="12">
        <f t="shared" si="289"/>
        <v>3</v>
      </c>
      <c r="AA160" s="12" t="str">
        <f>IF(ISERROR(VLOOKUP(D160,'Cdn CWTs for ERA in 2017'!C$8:H$2400,6,FALSE)),"",VLOOKUP(D160,'Cdn CWTs for ERA in 2017'!C$8:H$2400,6,FALSE))</f>
        <v>NIC</v>
      </c>
    </row>
    <row r="161" spans="1:27" s="12" customFormat="1" x14ac:dyDescent="0.2">
      <c r="A161" s="31" t="s">
        <v>1632</v>
      </c>
      <c r="B161" s="31">
        <f>+IF(ISERROR(VLOOKUP(D161,'Cdn CWTs for ERA in 2017'!C$6:F$2400,4,FALSE)),"",VLOOKUP(D161,'Cdn CWTs for ERA in 2017'!C$6:F$2400,4,FALSE))</f>
        <v>2009</v>
      </c>
      <c r="C161" s="32">
        <v>2012</v>
      </c>
      <c r="D161" s="75" t="s">
        <v>1553</v>
      </c>
      <c r="E161" s="33" t="s">
        <v>1640</v>
      </c>
      <c r="F161" s="33" t="s">
        <v>1639</v>
      </c>
      <c r="G161" s="33" t="s">
        <v>1638</v>
      </c>
      <c r="H161" s="41">
        <v>62</v>
      </c>
      <c r="I161" s="41">
        <v>60</v>
      </c>
      <c r="J161" s="108">
        <f t="shared" si="278"/>
        <v>0.28903593419722451</v>
      </c>
      <c r="K161" s="46">
        <v>0</v>
      </c>
      <c r="L161" s="41">
        <v>629</v>
      </c>
      <c r="M161" s="17">
        <f>+H161/L161</f>
        <v>9.8569157392686804E-2</v>
      </c>
      <c r="N161" s="56">
        <f>((M161*(1-M161))/(L161-1)) * (1-(L161/V161))</f>
        <v>9.9228389389045726E-5</v>
      </c>
      <c r="O161" s="18">
        <f>K161*(1/J161)</f>
        <v>0</v>
      </c>
      <c r="P161" s="18">
        <f t="shared" si="275"/>
        <v>0</v>
      </c>
      <c r="Q161" s="19">
        <f xml:space="preserve">  ((O161*(1-J161)*(1+(U161^2))) / J161) + ((O161^2)*(U161^2))</f>
        <v>0</v>
      </c>
      <c r="R161" s="24" t="str">
        <f>+IF(ISERROR((Q161^0.5)/O161),"NA",(Q161^0.5)/O161)</f>
        <v>NA</v>
      </c>
      <c r="S161" s="35">
        <f>+M161*V161</f>
        <v>207.5866454689984</v>
      </c>
      <c r="T161" s="35">
        <f>(N161*(V161^2))+(W161*(M161^2))-(N161*W161)</f>
        <v>1265.6792216753854</v>
      </c>
      <c r="U161" s="36">
        <f>+(T161^0.5)/S161</f>
        <v>0.17138089808496651</v>
      </c>
      <c r="V161" s="52">
        <v>2106</v>
      </c>
      <c r="W161" s="52">
        <v>85848.8</v>
      </c>
      <c r="X161" s="34">
        <f t="shared" si="287"/>
        <v>0.13912614373355789</v>
      </c>
      <c r="Y161" s="12" t="str">
        <f t="shared" si="288"/>
        <v>yes</v>
      </c>
      <c r="Z161" s="12">
        <f t="shared" si="289"/>
        <v>3</v>
      </c>
      <c r="AA161" s="12" t="str">
        <f>IF(ISERROR(VLOOKUP(D161,'Cdn CWTs for ERA in 2017'!C$8:H$2400,6,FALSE)),"",VLOOKUP(D161,'Cdn CWTs for ERA in 2017'!C$8:H$2400,6,FALSE))</f>
        <v>NIC</v>
      </c>
    </row>
    <row r="162" spans="1:27" s="12" customFormat="1" x14ac:dyDescent="0.2">
      <c r="A162" s="31" t="s">
        <v>1632</v>
      </c>
      <c r="B162" s="31">
        <f>+IF(ISERROR(VLOOKUP(D162,'Cdn CWTs for ERA in 2017'!C$6:F$2400,4,FALSE)),"",VLOOKUP(D162,'Cdn CWTs for ERA in 2017'!C$6:F$2400,4,FALSE))</f>
        <v>2009</v>
      </c>
      <c r="C162" s="32">
        <v>2012</v>
      </c>
      <c r="D162" s="75" t="s">
        <v>1554</v>
      </c>
      <c r="E162" s="33" t="s">
        <v>1640</v>
      </c>
      <c r="F162" s="33" t="s">
        <v>1639</v>
      </c>
      <c r="G162" s="33" t="s">
        <v>1638</v>
      </c>
      <c r="H162" s="41">
        <v>62</v>
      </c>
      <c r="I162" s="41">
        <v>60</v>
      </c>
      <c r="J162" s="108">
        <f t="shared" si="278"/>
        <v>0.28903593419722451</v>
      </c>
      <c r="K162" s="46">
        <v>1</v>
      </c>
      <c r="L162" s="41">
        <v>629</v>
      </c>
      <c r="M162" s="17">
        <f>+H162/L162</f>
        <v>9.8569157392686804E-2</v>
      </c>
      <c r="N162" s="56">
        <f>((M162*(1-M162))/(L162-1)) * (1-(L162/V162))</f>
        <v>9.9228389389045726E-5</v>
      </c>
      <c r="O162" s="18">
        <f>K162*(1/J162)</f>
        <v>3.4597774244833071</v>
      </c>
      <c r="P162" s="18">
        <f t="shared" si="275"/>
        <v>3.4672854886460924</v>
      </c>
      <c r="Q162" s="19">
        <f xml:space="preserve">  ((O162*(1-J162)*(1+(U162^2))) / J162) + ((O162^2)*(U162^2))</f>
        <v>9.1118189766809863</v>
      </c>
      <c r="R162" s="24">
        <f>+IF(ISERROR((Q162^0.5)/O162),"NA",(Q162^0.5)/O162)</f>
        <v>0.87247779151532834</v>
      </c>
      <c r="S162" s="35">
        <f>+M162*V162</f>
        <v>207.5866454689984</v>
      </c>
      <c r="T162" s="35">
        <f>(N162*(V162^2))+(W162*(M162^2))-(N162*W162)</f>
        <v>1265.6792216753854</v>
      </c>
      <c r="U162" s="36">
        <f>+(T162^0.5)/S162</f>
        <v>0.17138089808496651</v>
      </c>
      <c r="V162" s="52">
        <v>2106</v>
      </c>
      <c r="W162" s="52">
        <v>85848.8</v>
      </c>
      <c r="X162" s="34">
        <f t="shared" si="287"/>
        <v>0.13912614373355789</v>
      </c>
      <c r="Y162" s="12" t="str">
        <f t="shared" si="288"/>
        <v>yes</v>
      </c>
      <c r="Z162" s="12">
        <f t="shared" si="289"/>
        <v>3</v>
      </c>
      <c r="AA162" s="12" t="str">
        <f>IF(ISERROR(VLOOKUP(D162,'Cdn CWTs for ERA in 2017'!C$8:H$2400,6,FALSE)),"",VLOOKUP(D162,'Cdn CWTs for ERA in 2017'!C$8:H$2400,6,FALSE))</f>
        <v>NIC</v>
      </c>
    </row>
    <row r="163" spans="1:27" s="12" customFormat="1" x14ac:dyDescent="0.2">
      <c r="A163" s="31" t="s">
        <v>1632</v>
      </c>
      <c r="B163" s="31">
        <f>+IF(ISERROR(VLOOKUP(D163,'Cdn CWTs for ERA in 2017'!C$6:F$2400,4,FALSE)),"",VLOOKUP(D163,'Cdn CWTs for ERA in 2017'!C$6:F$2400,4,FALSE))</f>
        <v>2009</v>
      </c>
      <c r="C163" s="32">
        <v>2012</v>
      </c>
      <c r="D163" s="75" t="s">
        <v>1555</v>
      </c>
      <c r="E163" s="33" t="s">
        <v>1640</v>
      </c>
      <c r="F163" s="33" t="s">
        <v>1639</v>
      </c>
      <c r="G163" s="33" t="s">
        <v>1638</v>
      </c>
      <c r="H163" s="41">
        <v>62</v>
      </c>
      <c r="I163" s="41">
        <v>60</v>
      </c>
      <c r="J163" s="108">
        <f t="shared" si="278"/>
        <v>0.28903593419722451</v>
      </c>
      <c r="K163" s="46">
        <v>0</v>
      </c>
      <c r="L163" s="41">
        <v>629</v>
      </c>
      <c r="M163" s="17">
        <f>+H163/L163</f>
        <v>9.8569157392686804E-2</v>
      </c>
      <c r="N163" s="56">
        <f>((M163*(1-M163))/(L163-1)) * (1-(L163/V163))</f>
        <v>9.9228389389045726E-5</v>
      </c>
      <c r="O163" s="18">
        <f>K163*(1/J163)</f>
        <v>0</v>
      </c>
      <c r="P163" s="18">
        <f t="shared" si="275"/>
        <v>0</v>
      </c>
      <c r="Q163" s="19">
        <f xml:space="preserve">  ((O163*(1-J163)*(1+(U163^2))) / J163) + ((O163^2)*(U163^2))</f>
        <v>0</v>
      </c>
      <c r="R163" s="24" t="str">
        <f>+IF(ISERROR((Q163^0.5)/O163),"NA",(Q163^0.5)/O163)</f>
        <v>NA</v>
      </c>
      <c r="S163" s="35">
        <f>+M163*V163</f>
        <v>207.5866454689984</v>
      </c>
      <c r="T163" s="35">
        <f>(N163*(V163^2))+(W163*(M163^2))-(N163*W163)</f>
        <v>1265.6792216753854</v>
      </c>
      <c r="U163" s="36">
        <f>+(T163^0.5)/S163</f>
        <v>0.17138089808496651</v>
      </c>
      <c r="V163" s="52">
        <v>2106</v>
      </c>
      <c r="W163" s="52">
        <v>85848.8</v>
      </c>
      <c r="X163" s="34">
        <f t="shared" si="287"/>
        <v>0.13912614373355789</v>
      </c>
      <c r="Y163" s="12" t="str">
        <f t="shared" si="288"/>
        <v>yes</v>
      </c>
      <c r="Z163" s="12">
        <f t="shared" si="289"/>
        <v>3</v>
      </c>
      <c r="AA163" s="12" t="str">
        <f>IF(ISERROR(VLOOKUP(D163,'Cdn CWTs for ERA in 2017'!C$8:H$2400,6,FALSE)),"",VLOOKUP(D163,'Cdn CWTs for ERA in 2017'!C$8:H$2400,6,FALSE))</f>
        <v>NIC</v>
      </c>
    </row>
    <row r="164" spans="1:27" s="12" customFormat="1" x14ac:dyDescent="0.2">
      <c r="A164" s="31" t="s">
        <v>1632</v>
      </c>
      <c r="B164" s="31" t="str">
        <f>+IF(ISERROR(VLOOKUP(D164,'Cdn CWTs for ERA in 2017'!C$6:F$2400,4,FALSE)),"",VLOOKUP(D164,'Cdn CWTs for ERA in 2017'!C$6:F$2400,4,FALSE))</f>
        <v/>
      </c>
      <c r="C164" s="32">
        <v>2012</v>
      </c>
      <c r="D164" s="75" t="s">
        <v>1665</v>
      </c>
      <c r="E164" s="33" t="s">
        <v>1640</v>
      </c>
      <c r="F164" s="33" t="s">
        <v>1639</v>
      </c>
      <c r="G164" s="33" t="s">
        <v>1638</v>
      </c>
      <c r="H164" s="41">
        <v>62</v>
      </c>
      <c r="I164" s="41">
        <v>60</v>
      </c>
      <c r="J164" s="108">
        <f t="shared" si="278"/>
        <v>0.28903593419722451</v>
      </c>
      <c r="K164" s="46">
        <v>0</v>
      </c>
      <c r="L164" s="41">
        <v>629</v>
      </c>
      <c r="M164" s="17">
        <f t="shared" si="279"/>
        <v>9.8569157392686804E-2</v>
      </c>
      <c r="N164" s="56">
        <f t="shared" si="280"/>
        <v>9.9228389389045726E-5</v>
      </c>
      <c r="O164" s="18">
        <f t="shared" si="281"/>
        <v>0</v>
      </c>
      <c r="P164" s="18"/>
      <c r="Q164" s="19">
        <f t="shared" si="282"/>
        <v>0</v>
      </c>
      <c r="R164" s="24" t="str">
        <f t="shared" si="283"/>
        <v>NA</v>
      </c>
      <c r="S164" s="35">
        <f t="shared" si="284"/>
        <v>207.5866454689984</v>
      </c>
      <c r="T164" s="35">
        <f t="shared" si="285"/>
        <v>1265.6792216753854</v>
      </c>
      <c r="U164" s="36">
        <f t="shared" si="286"/>
        <v>0.17138089808496651</v>
      </c>
      <c r="V164" s="52">
        <v>2106</v>
      </c>
      <c r="W164" s="52">
        <v>85848.8</v>
      </c>
      <c r="X164" s="34">
        <f t="shared" si="287"/>
        <v>0.13912614373355789</v>
      </c>
      <c r="Y164" s="12" t="str">
        <f t="shared" si="288"/>
        <v>no</v>
      </c>
      <c r="Z164" s="12" t="str">
        <f t="shared" si="289"/>
        <v/>
      </c>
      <c r="AA164" s="12" t="str">
        <f>IF(ISERROR(VLOOKUP(D164,'Cdn CWTs for ERA in 2017'!C$8:H$2400,6,FALSE)),"",VLOOKUP(D164,'Cdn CWTs for ERA in 2017'!C$8:H$2400,6,FALSE))</f>
        <v/>
      </c>
    </row>
    <row r="165" spans="1:27" s="12" customFormat="1" x14ac:dyDescent="0.2">
      <c r="A165" s="31" t="s">
        <v>1632</v>
      </c>
      <c r="B165" s="31" t="str">
        <f>+IF(ISERROR(VLOOKUP(D165,'Cdn CWTs for ERA in 2017'!C$6:F$2400,4,FALSE)),"",VLOOKUP(D165,'Cdn CWTs for ERA in 2017'!C$6:F$2400,4,FALSE))</f>
        <v/>
      </c>
      <c r="C165" s="32">
        <v>2012</v>
      </c>
      <c r="D165" s="75" t="s">
        <v>1646</v>
      </c>
      <c r="E165" s="33" t="s">
        <v>1640</v>
      </c>
      <c r="F165" s="33" t="s">
        <v>1639</v>
      </c>
      <c r="G165" s="33" t="s">
        <v>1638</v>
      </c>
      <c r="H165" s="41">
        <v>62</v>
      </c>
      <c r="I165" s="41">
        <v>60</v>
      </c>
      <c r="J165" s="108">
        <f t="shared" si="278"/>
        <v>0.28903593419722451</v>
      </c>
      <c r="K165" s="46">
        <v>1</v>
      </c>
      <c r="L165" s="41">
        <v>629</v>
      </c>
      <c r="M165" s="17">
        <f>+H165/L165</f>
        <v>9.8569157392686804E-2</v>
      </c>
      <c r="N165" s="56">
        <f>((M165*(1-M165))/(L165-1)) * (1-(L165/V165))</f>
        <v>9.9228389389045726E-5</v>
      </c>
      <c r="O165" s="18">
        <f>K165*(1/J165)</f>
        <v>3.4597774244833071</v>
      </c>
      <c r="P165" s="18"/>
      <c r="Q165" s="19">
        <f xml:space="preserve">  ((O165*(1-J165)*(1+(U165^2))) / J165) + ((O165^2)*(U165^2))</f>
        <v>9.1118189766809863</v>
      </c>
      <c r="R165" s="24">
        <f>+IF(ISERROR((Q165^0.5)/O165),"NA",(Q165^0.5)/O165)</f>
        <v>0.87247779151532834</v>
      </c>
      <c r="S165" s="35">
        <f>+M165*V165</f>
        <v>207.5866454689984</v>
      </c>
      <c r="T165" s="35">
        <f>(N165*(V165^2))+(W165*(M165^2))-(N165*W165)</f>
        <v>1265.6792216753854</v>
      </c>
      <c r="U165" s="36">
        <f>+(T165^0.5)/S165</f>
        <v>0.17138089808496651</v>
      </c>
      <c r="V165" s="52">
        <v>2106</v>
      </c>
      <c r="W165" s="52">
        <v>85848.8</v>
      </c>
      <c r="X165" s="34">
        <f>+(W165^0.5)/V165</f>
        <v>0.13912614373355789</v>
      </c>
      <c r="Y165" s="12" t="str">
        <f t="shared" si="288"/>
        <v>no</v>
      </c>
      <c r="Z165" s="12" t="str">
        <f t="shared" si="289"/>
        <v/>
      </c>
      <c r="AA165" s="12" t="str">
        <f>IF(ISERROR(VLOOKUP(D165,'Cdn CWTs for ERA in 2017'!C$8:H$2400,6,FALSE)),"",VLOOKUP(D165,'Cdn CWTs for ERA in 2017'!C$8:H$2400,6,FALSE))</f>
        <v/>
      </c>
    </row>
    <row r="166" spans="1:27" s="12" customFormat="1" x14ac:dyDescent="0.2">
      <c r="A166" s="31" t="s">
        <v>1632</v>
      </c>
      <c r="B166" s="31" t="str">
        <f>+IF(ISERROR(VLOOKUP(D166,'Cdn CWTs for ERA in 2017'!C$6:F$2400,4,FALSE)),"",VLOOKUP(D166,'Cdn CWTs for ERA in 2017'!C$6:F$2400,4,FALSE))</f>
        <v/>
      </c>
      <c r="C166" s="32">
        <v>2012</v>
      </c>
      <c r="D166" s="75" t="s">
        <v>1664</v>
      </c>
      <c r="E166" s="33" t="s">
        <v>1640</v>
      </c>
      <c r="F166" s="33" t="s">
        <v>1639</v>
      </c>
      <c r="G166" s="33" t="s">
        <v>1638</v>
      </c>
      <c r="H166" s="41">
        <v>62</v>
      </c>
      <c r="I166" s="41">
        <v>60</v>
      </c>
      <c r="J166" s="108">
        <f t="shared" si="278"/>
        <v>0.28903593419722451</v>
      </c>
      <c r="K166" s="46">
        <v>6</v>
      </c>
      <c r="L166" s="41">
        <v>629</v>
      </c>
      <c r="M166" s="17">
        <f>+H166/L166</f>
        <v>9.8569157392686804E-2</v>
      </c>
      <c r="N166" s="56">
        <f>((M166*(1-M166))/(L166-1)) * (1-(L166/V166))</f>
        <v>9.9228389389045726E-5</v>
      </c>
      <c r="O166" s="18">
        <f>K166*(1/J166)</f>
        <v>20.758664546899844</v>
      </c>
      <c r="P166" s="18">
        <f>+((O166/(SUM(O$133:O$163)))*(O$164))+((O166/(SUM(O$133:O$163,O$166)))*(O$165))+O166</f>
        <v>20.803712931876557</v>
      </c>
      <c r="Q166" s="19">
        <f xml:space="preserve">  ((O166*(1-J166)*(1+(U166^2))) / J166) + ((O166^2)*(U166^2))</f>
        <v>65.218240707380801</v>
      </c>
      <c r="R166" s="24">
        <f>+IF(ISERROR((Q166^0.5)/O166),"NA",(Q166^0.5)/O166)</f>
        <v>0.38903182342612047</v>
      </c>
      <c r="S166" s="35">
        <f>+M166*V166</f>
        <v>207.5866454689984</v>
      </c>
      <c r="T166" s="35">
        <f>(N166*(V166^2))+(W166*(M166^2))-(N166*W166)</f>
        <v>1265.6792216753854</v>
      </c>
      <c r="U166" s="36">
        <f>+(T166^0.5)/S166</f>
        <v>0.17138089808496651</v>
      </c>
      <c r="V166" s="52">
        <v>2106</v>
      </c>
      <c r="W166" s="52">
        <v>85848.8</v>
      </c>
      <c r="X166" s="34">
        <f>+(W166^0.5)/V166</f>
        <v>0.13912614373355789</v>
      </c>
      <c r="Y166" s="12" t="str">
        <f t="shared" si="288"/>
        <v>no</v>
      </c>
      <c r="Z166" s="12" t="str">
        <f t="shared" si="289"/>
        <v/>
      </c>
      <c r="AA166" s="12" t="str">
        <f>IF(ISERROR(VLOOKUP(D166,'Cdn CWTs for ERA in 2017'!C$8:H$2400,6,FALSE)),"",VLOOKUP(D166,'Cdn CWTs for ERA in 2017'!C$8:H$2400,6,FALSE))</f>
        <v/>
      </c>
    </row>
    <row r="167" spans="1:27" s="12" customFormat="1" x14ac:dyDescent="0.2">
      <c r="A167" s="31"/>
      <c r="B167" s="31" t="str">
        <f>+IF(ISERROR(VLOOKUP(D167,'Cdn CWTs for ERA in 2017'!C$6:F$2400,4,FALSE)),"",VLOOKUP(D167,'Cdn CWTs for ERA in 2017'!C$6:F$2400,4,FALSE))</f>
        <v/>
      </c>
      <c r="C167" s="32"/>
      <c r="D167" s="75"/>
      <c r="E167" s="33"/>
      <c r="F167" s="33"/>
      <c r="G167" s="33"/>
      <c r="H167" s="41"/>
      <c r="I167" s="41"/>
      <c r="J167" s="108"/>
      <c r="K167" s="46"/>
      <c r="L167" s="41"/>
      <c r="M167" s="17"/>
      <c r="N167" s="56"/>
      <c r="O167" s="18"/>
      <c r="P167" s="18"/>
      <c r="Q167" s="19"/>
      <c r="R167" s="24"/>
      <c r="S167" s="35"/>
      <c r="T167" s="35"/>
      <c r="U167" s="36"/>
      <c r="V167" s="52"/>
      <c r="W167" s="52"/>
      <c r="X167" s="34"/>
      <c r="AA167" s="12" t="str">
        <f>IF(ISERROR(VLOOKUP(D167,'Cdn CWTs for ERA in 2017'!C$8:H$2400,6,FALSE)),"",VLOOKUP(D167,'Cdn CWTs for ERA in 2017'!C$8:H$2400,6,FALSE))</f>
        <v/>
      </c>
    </row>
    <row r="168" spans="1:27" s="12" customFormat="1" x14ac:dyDescent="0.2">
      <c r="A168" s="31" t="s">
        <v>1632</v>
      </c>
      <c r="B168" s="31">
        <f>+IF(ISERROR(VLOOKUP(D168,'Cdn CWTs for ERA in 2017'!C$6:F$2400,4,FALSE)),"",VLOOKUP(D168,'Cdn CWTs for ERA in 2017'!C$6:F$2400,4,FALSE))</f>
        <v>2007</v>
      </c>
      <c r="C168" s="32">
        <v>2012</v>
      </c>
      <c r="D168" s="75" t="s">
        <v>374</v>
      </c>
      <c r="E168" s="33" t="s">
        <v>1640</v>
      </c>
      <c r="F168" s="33" t="s">
        <v>1643</v>
      </c>
      <c r="G168" s="33" t="s">
        <v>1638</v>
      </c>
      <c r="H168" s="41">
        <v>78</v>
      </c>
      <c r="I168" s="41">
        <v>70</v>
      </c>
      <c r="J168" s="108">
        <f t="shared" ref="J168:J180" si="290">I168/S168</f>
        <v>0.1889207381420952</v>
      </c>
      <c r="K168" s="46">
        <v>0</v>
      </c>
      <c r="L168" s="41">
        <v>757</v>
      </c>
      <c r="M168" s="17">
        <f t="shared" ref="M168:M180" si="291">+H168/L168</f>
        <v>0.10303830911492734</v>
      </c>
      <c r="N168" s="56">
        <f t="shared" ref="N168:N180" si="292">((M168*(1-M168))/(L168-1)) * (1-(L168/V168))</f>
        <v>9.6515381559270799E-5</v>
      </c>
      <c r="O168" s="18">
        <f t="shared" ref="O168:O180" si="293">K168*(1/J168)</f>
        <v>0</v>
      </c>
      <c r="P168" s="18">
        <f>+((O168/(SUM(O$168:O$177)))*(O$178))+((O168/(SUM(O$168:O$177,O$180)))*(O$179))+O168</f>
        <v>0</v>
      </c>
      <c r="Q168" s="19">
        <f t="shared" ref="Q168:Q180" si="294" xml:space="preserve">  ((O168*(1-J168)*(1+(U168^2))) / J168) + ((O168^2)*(U168^2))</f>
        <v>0</v>
      </c>
      <c r="R168" s="24" t="str">
        <f t="shared" ref="R168:R180" si="295">+IF(ISERROR((Q168^0.5)/O168),"NA",(Q168^0.5)/O168)</f>
        <v>NA</v>
      </c>
      <c r="S168" s="35">
        <f t="shared" ref="S168:S180" si="296">+M168*V168</f>
        <v>370.52575957727873</v>
      </c>
      <c r="T168" s="35">
        <f t="shared" ref="T168:T180" si="297">(N168*(V168^2))+(W168*(M168^2))-(N168*W168)</f>
        <v>2924.1636234275707</v>
      </c>
      <c r="U168" s="36">
        <f t="shared" ref="U168:U180" si="298">+(T168^0.5)/S168</f>
        <v>0.1459427175500061</v>
      </c>
      <c r="V168" s="52">
        <v>3596</v>
      </c>
      <c r="W168" s="52">
        <v>159319.6</v>
      </c>
      <c r="X168" s="34">
        <f t="shared" ref="X168:X180" si="299">+(W168^0.5)/V168</f>
        <v>0.11099794045732291</v>
      </c>
      <c r="Y168" s="12" t="str">
        <f t="shared" ref="Y168:Y180" si="300">+IF(B168="","no","yes")</f>
        <v>yes</v>
      </c>
      <c r="Z168" s="12">
        <f t="shared" ref="Z168:Z174" si="301">+IF(B168="","",C168-B168)</f>
        <v>5</v>
      </c>
      <c r="AA168" s="12" t="str">
        <f>IF(ISERROR(VLOOKUP(D168,'Cdn CWTs for ERA in 2017'!C$8:H$2400,6,FALSE)),"",VLOOKUP(D168,'Cdn CWTs for ERA in 2017'!C$8:H$2400,6,FALSE))</f>
        <v>NIC</v>
      </c>
    </row>
    <row r="169" spans="1:27" s="12" customFormat="1" x14ac:dyDescent="0.2">
      <c r="A169" s="31" t="s">
        <v>1632</v>
      </c>
      <c r="B169" s="31">
        <f>+IF(ISERROR(VLOOKUP(D169,'Cdn CWTs for ERA in 2017'!C$6:F$2400,4,FALSE)),"",VLOOKUP(D169,'Cdn CWTs for ERA in 2017'!C$6:F$2400,4,FALSE))</f>
        <v>2007</v>
      </c>
      <c r="C169" s="32">
        <v>2012</v>
      </c>
      <c r="D169" s="75" t="s">
        <v>375</v>
      </c>
      <c r="E169" s="33" t="s">
        <v>1640</v>
      </c>
      <c r="F169" s="33" t="s">
        <v>1643</v>
      </c>
      <c r="G169" s="33" t="s">
        <v>1638</v>
      </c>
      <c r="H169" s="41">
        <v>78</v>
      </c>
      <c r="I169" s="41">
        <v>70</v>
      </c>
      <c r="J169" s="108">
        <f t="shared" si="290"/>
        <v>0.1889207381420952</v>
      </c>
      <c r="K169" s="46">
        <v>0</v>
      </c>
      <c r="L169" s="41">
        <v>757</v>
      </c>
      <c r="M169" s="17">
        <f t="shared" si="291"/>
        <v>0.10303830911492734</v>
      </c>
      <c r="N169" s="56">
        <f t="shared" si="292"/>
        <v>9.6515381559270799E-5</v>
      </c>
      <c r="O169" s="18">
        <f t="shared" si="293"/>
        <v>0</v>
      </c>
      <c r="P169" s="18">
        <f t="shared" ref="P169:P180" si="302">+((O169/(SUM(O$168:O$177)))*(O$178))+((O169/(SUM(O$168:O$177,O$180)))*(O$179))+O169</f>
        <v>0</v>
      </c>
      <c r="Q169" s="19">
        <f t="shared" si="294"/>
        <v>0</v>
      </c>
      <c r="R169" s="24" t="str">
        <f t="shared" si="295"/>
        <v>NA</v>
      </c>
      <c r="S169" s="35">
        <f t="shared" si="296"/>
        <v>370.52575957727873</v>
      </c>
      <c r="T169" s="35">
        <f t="shared" si="297"/>
        <v>2924.1636234275707</v>
      </c>
      <c r="U169" s="36">
        <f t="shared" si="298"/>
        <v>0.1459427175500061</v>
      </c>
      <c r="V169" s="52">
        <v>3596</v>
      </c>
      <c r="W169" s="52">
        <v>159319.6</v>
      </c>
      <c r="X169" s="34">
        <f t="shared" si="299"/>
        <v>0.11099794045732291</v>
      </c>
      <c r="Y169" s="12" t="str">
        <f t="shared" si="300"/>
        <v>yes</v>
      </c>
      <c r="Z169" s="12">
        <f t="shared" si="301"/>
        <v>5</v>
      </c>
      <c r="AA169" s="12" t="str">
        <f>IF(ISERROR(VLOOKUP(D169,'Cdn CWTs for ERA in 2017'!C$8:H$2400,6,FALSE)),"",VLOOKUP(D169,'Cdn CWTs for ERA in 2017'!C$8:H$2400,6,FALSE))</f>
        <v>NIC</v>
      </c>
    </row>
    <row r="170" spans="1:27" s="12" customFormat="1" x14ac:dyDescent="0.2">
      <c r="A170" s="31" t="s">
        <v>1632</v>
      </c>
      <c r="B170" s="31">
        <f>+IF(ISERROR(VLOOKUP(D170,'Cdn CWTs for ERA in 2017'!C$6:F$2400,4,FALSE)),"",VLOOKUP(D170,'Cdn CWTs for ERA in 2017'!C$6:F$2400,4,FALSE))</f>
        <v>2007</v>
      </c>
      <c r="C170" s="32">
        <v>2012</v>
      </c>
      <c r="D170" s="75" t="s">
        <v>376</v>
      </c>
      <c r="E170" s="33" t="s">
        <v>1640</v>
      </c>
      <c r="F170" s="33" t="s">
        <v>1643</v>
      </c>
      <c r="G170" s="33" t="s">
        <v>1638</v>
      </c>
      <c r="H170" s="41">
        <v>78</v>
      </c>
      <c r="I170" s="41">
        <v>70</v>
      </c>
      <c r="J170" s="108">
        <f t="shared" si="290"/>
        <v>0.1889207381420952</v>
      </c>
      <c r="K170" s="46">
        <v>1</v>
      </c>
      <c r="L170" s="41">
        <v>757</v>
      </c>
      <c r="M170" s="17">
        <f t="shared" si="291"/>
        <v>0.10303830911492734</v>
      </c>
      <c r="N170" s="56">
        <f t="shared" si="292"/>
        <v>9.6515381559270799E-5</v>
      </c>
      <c r="O170" s="18">
        <f t="shared" si="293"/>
        <v>5.2932251368182675</v>
      </c>
      <c r="P170" s="18">
        <f t="shared" si="302"/>
        <v>5.2932251368182675</v>
      </c>
      <c r="Q170" s="19">
        <f t="shared" si="294"/>
        <v>23.805801517669142</v>
      </c>
      <c r="R170" s="24">
        <f t="shared" si="295"/>
        <v>0.92176674944022952</v>
      </c>
      <c r="S170" s="35">
        <f t="shared" si="296"/>
        <v>370.52575957727873</v>
      </c>
      <c r="T170" s="35">
        <f t="shared" si="297"/>
        <v>2924.1636234275707</v>
      </c>
      <c r="U170" s="36">
        <f t="shared" si="298"/>
        <v>0.1459427175500061</v>
      </c>
      <c r="V170" s="52">
        <v>3596</v>
      </c>
      <c r="W170" s="52">
        <v>159319.6</v>
      </c>
      <c r="X170" s="34">
        <f t="shared" si="299"/>
        <v>0.11099794045732291</v>
      </c>
      <c r="Y170" s="12" t="str">
        <f t="shared" si="300"/>
        <v>yes</v>
      </c>
      <c r="Z170" s="12">
        <f t="shared" si="301"/>
        <v>5</v>
      </c>
      <c r="AA170" s="12" t="str">
        <f>IF(ISERROR(VLOOKUP(D170,'Cdn CWTs for ERA in 2017'!C$8:H$2400,6,FALSE)),"",VLOOKUP(D170,'Cdn CWTs for ERA in 2017'!C$8:H$2400,6,FALSE))</f>
        <v>NIC</v>
      </c>
    </row>
    <row r="171" spans="1:27" s="12" customFormat="1" x14ac:dyDescent="0.2">
      <c r="A171" s="31" t="s">
        <v>1632</v>
      </c>
      <c r="B171" s="31">
        <f>+IF(ISERROR(VLOOKUP(D171,'Cdn CWTs for ERA in 2017'!C$6:F$2400,4,FALSE)),"",VLOOKUP(D171,'Cdn CWTs for ERA in 2017'!C$6:F$2400,4,FALSE))</f>
        <v>2008</v>
      </c>
      <c r="C171" s="32">
        <v>2012</v>
      </c>
      <c r="D171" s="75" t="s">
        <v>829</v>
      </c>
      <c r="E171" s="33" t="s">
        <v>1640</v>
      </c>
      <c r="F171" s="33" t="s">
        <v>1643</v>
      </c>
      <c r="G171" s="33" t="s">
        <v>1638</v>
      </c>
      <c r="H171" s="41">
        <v>78</v>
      </c>
      <c r="I171" s="41">
        <v>70</v>
      </c>
      <c r="J171" s="108">
        <f t="shared" si="290"/>
        <v>0.1889207381420952</v>
      </c>
      <c r="K171" s="46">
        <v>22</v>
      </c>
      <c r="L171" s="41">
        <v>757</v>
      </c>
      <c r="M171" s="17">
        <f t="shared" si="291"/>
        <v>0.10303830911492734</v>
      </c>
      <c r="N171" s="56">
        <f t="shared" si="292"/>
        <v>9.6515381559270799E-5</v>
      </c>
      <c r="O171" s="18">
        <f t="shared" si="293"/>
        <v>116.45095301000188</v>
      </c>
      <c r="P171" s="18">
        <f t="shared" si="302"/>
        <v>116.45095301000188</v>
      </c>
      <c r="Q171" s="19">
        <f t="shared" si="294"/>
        <v>799.43448931189209</v>
      </c>
      <c r="R171" s="24">
        <f t="shared" si="295"/>
        <v>0.24279983837207297</v>
      </c>
      <c r="S171" s="35">
        <f t="shared" si="296"/>
        <v>370.52575957727873</v>
      </c>
      <c r="T171" s="35">
        <f t="shared" si="297"/>
        <v>2924.1636234275707</v>
      </c>
      <c r="U171" s="36">
        <f t="shared" si="298"/>
        <v>0.1459427175500061</v>
      </c>
      <c r="V171" s="52">
        <v>3596</v>
      </c>
      <c r="W171" s="52">
        <v>159319.6</v>
      </c>
      <c r="X171" s="34">
        <f t="shared" si="299"/>
        <v>0.11099794045732291</v>
      </c>
      <c r="Y171" s="12" t="str">
        <f t="shared" si="300"/>
        <v>yes</v>
      </c>
      <c r="Z171" s="12">
        <f t="shared" si="301"/>
        <v>4</v>
      </c>
      <c r="AA171" s="12" t="str">
        <f>IF(ISERROR(VLOOKUP(D171,'Cdn CWTs for ERA in 2017'!C$8:H$2400,6,FALSE)),"",VLOOKUP(D171,'Cdn CWTs for ERA in 2017'!C$8:H$2400,6,FALSE))</f>
        <v>NIC</v>
      </c>
    </row>
    <row r="172" spans="1:27" s="12" customFormat="1" x14ac:dyDescent="0.2">
      <c r="A172" s="31" t="s">
        <v>1632</v>
      </c>
      <c r="B172" s="31">
        <f>+IF(ISERROR(VLOOKUP(D172,'Cdn CWTs for ERA in 2017'!C$6:F$2400,4,FALSE)),"",VLOOKUP(D172,'Cdn CWTs for ERA in 2017'!C$6:F$2400,4,FALSE))</f>
        <v>2008</v>
      </c>
      <c r="C172" s="32">
        <v>2012</v>
      </c>
      <c r="D172" s="75" t="s">
        <v>818</v>
      </c>
      <c r="E172" s="33" t="s">
        <v>1640</v>
      </c>
      <c r="F172" s="33" t="s">
        <v>1643</v>
      </c>
      <c r="G172" s="33" t="s">
        <v>1638</v>
      </c>
      <c r="H172" s="41">
        <v>78</v>
      </c>
      <c r="I172" s="41">
        <v>70</v>
      </c>
      <c r="J172" s="108">
        <f t="shared" si="290"/>
        <v>0.1889207381420952</v>
      </c>
      <c r="K172" s="46">
        <v>16</v>
      </c>
      <c r="L172" s="41">
        <v>757</v>
      </c>
      <c r="M172" s="17">
        <f t="shared" si="291"/>
        <v>0.10303830911492734</v>
      </c>
      <c r="N172" s="56">
        <f t="shared" si="292"/>
        <v>9.6515381559270799E-5</v>
      </c>
      <c r="O172" s="18">
        <f t="shared" si="293"/>
        <v>84.691602189092279</v>
      </c>
      <c r="P172" s="18">
        <f t="shared" si="302"/>
        <v>84.691602189092279</v>
      </c>
      <c r="Q172" s="19">
        <f t="shared" si="294"/>
        <v>524.1171650220158</v>
      </c>
      <c r="R172" s="24">
        <f t="shared" si="295"/>
        <v>0.27031730110901842</v>
      </c>
      <c r="S172" s="35">
        <f t="shared" si="296"/>
        <v>370.52575957727873</v>
      </c>
      <c r="T172" s="35">
        <f t="shared" si="297"/>
        <v>2924.1636234275707</v>
      </c>
      <c r="U172" s="36">
        <f t="shared" si="298"/>
        <v>0.1459427175500061</v>
      </c>
      <c r="V172" s="52">
        <v>3596</v>
      </c>
      <c r="W172" s="52">
        <v>159319.6</v>
      </c>
      <c r="X172" s="34">
        <f t="shared" si="299"/>
        <v>0.11099794045732291</v>
      </c>
      <c r="Y172" s="12" t="str">
        <f t="shared" si="300"/>
        <v>yes</v>
      </c>
      <c r="Z172" s="12">
        <f t="shared" si="301"/>
        <v>4</v>
      </c>
      <c r="AA172" s="12" t="str">
        <f>IF(ISERROR(VLOOKUP(D172,'Cdn CWTs for ERA in 2017'!C$8:H$2400,6,FALSE)),"",VLOOKUP(D172,'Cdn CWTs for ERA in 2017'!C$8:H$2400,6,FALSE))</f>
        <v>NIC</v>
      </c>
    </row>
    <row r="173" spans="1:27" s="12" customFormat="1" x14ac:dyDescent="0.2">
      <c r="A173" s="31" t="s">
        <v>1632</v>
      </c>
      <c r="B173" s="31">
        <f>+IF(ISERROR(VLOOKUP(D173,'Cdn CWTs for ERA in 2017'!C$6:F$2400,4,FALSE)),"",VLOOKUP(D173,'Cdn CWTs for ERA in 2017'!C$6:F$2400,4,FALSE))</f>
        <v>2008</v>
      </c>
      <c r="C173" s="32">
        <v>2012</v>
      </c>
      <c r="D173" s="75" t="s">
        <v>827</v>
      </c>
      <c r="E173" s="33" t="s">
        <v>1640</v>
      </c>
      <c r="F173" s="33" t="s">
        <v>1643</v>
      </c>
      <c r="G173" s="33" t="s">
        <v>1638</v>
      </c>
      <c r="H173" s="41">
        <v>78</v>
      </c>
      <c r="I173" s="41">
        <v>70</v>
      </c>
      <c r="J173" s="108">
        <f t="shared" si="290"/>
        <v>0.1889207381420952</v>
      </c>
      <c r="K173" s="46">
        <v>8</v>
      </c>
      <c r="L173" s="41">
        <v>757</v>
      </c>
      <c r="M173" s="17">
        <f t="shared" si="291"/>
        <v>0.10303830911492734</v>
      </c>
      <c r="N173" s="56">
        <f t="shared" si="292"/>
        <v>9.6515381559270799E-5</v>
      </c>
      <c r="O173" s="18">
        <f t="shared" si="293"/>
        <v>42.34580109454614</v>
      </c>
      <c r="P173" s="18">
        <f t="shared" si="302"/>
        <v>42.34580109454614</v>
      </c>
      <c r="Q173" s="19">
        <f t="shared" si="294"/>
        <v>223.86542498052538</v>
      </c>
      <c r="R173" s="24">
        <f t="shared" si="295"/>
        <v>0.35333215216258851</v>
      </c>
      <c r="S173" s="35">
        <f t="shared" si="296"/>
        <v>370.52575957727873</v>
      </c>
      <c r="T173" s="35">
        <f t="shared" si="297"/>
        <v>2924.1636234275707</v>
      </c>
      <c r="U173" s="36">
        <f t="shared" si="298"/>
        <v>0.1459427175500061</v>
      </c>
      <c r="V173" s="52">
        <v>3596</v>
      </c>
      <c r="W173" s="52">
        <v>159319.6</v>
      </c>
      <c r="X173" s="34">
        <f t="shared" si="299"/>
        <v>0.11099794045732291</v>
      </c>
      <c r="Y173" s="12" t="str">
        <f t="shared" si="300"/>
        <v>yes</v>
      </c>
      <c r="Z173" s="12">
        <f t="shared" si="301"/>
        <v>4</v>
      </c>
      <c r="AA173" s="12" t="str">
        <f>IF(ISERROR(VLOOKUP(D173,'Cdn CWTs for ERA in 2017'!C$8:H$2400,6,FALSE)),"",VLOOKUP(D173,'Cdn CWTs for ERA in 2017'!C$8:H$2400,6,FALSE))</f>
        <v>NIC</v>
      </c>
    </row>
    <row r="174" spans="1:27" s="12" customFormat="1" x14ac:dyDescent="0.2">
      <c r="A174" s="31" t="s">
        <v>1632</v>
      </c>
      <c r="B174" s="31">
        <f>+IF(ISERROR(VLOOKUP(D174,'Cdn CWTs for ERA in 2017'!C$6:F$2400,4,FALSE)),"",VLOOKUP(D174,'Cdn CWTs for ERA in 2017'!C$6:F$2400,4,FALSE))</f>
        <v>2009</v>
      </c>
      <c r="C174" s="32">
        <v>2012</v>
      </c>
      <c r="D174" s="123" t="s">
        <v>1552</v>
      </c>
      <c r="E174" s="33" t="s">
        <v>1640</v>
      </c>
      <c r="F174" s="33" t="s">
        <v>1643</v>
      </c>
      <c r="G174" s="33" t="s">
        <v>1638</v>
      </c>
      <c r="H174" s="41">
        <v>78</v>
      </c>
      <c r="I174" s="41">
        <v>70</v>
      </c>
      <c r="J174" s="108">
        <f t="shared" si="290"/>
        <v>0.1889207381420952</v>
      </c>
      <c r="K174" s="46">
        <v>1</v>
      </c>
      <c r="L174" s="41">
        <v>757</v>
      </c>
      <c r="M174" s="17">
        <f t="shared" si="291"/>
        <v>0.10303830911492734</v>
      </c>
      <c r="N174" s="56">
        <f t="shared" si="292"/>
        <v>9.6515381559270799E-5</v>
      </c>
      <c r="O174" s="18">
        <f t="shared" si="293"/>
        <v>5.2932251368182675</v>
      </c>
      <c r="P174" s="18">
        <f t="shared" si="302"/>
        <v>5.2932251368182675</v>
      </c>
      <c r="Q174" s="19">
        <f t="shared" si="294"/>
        <v>23.805801517669142</v>
      </c>
      <c r="R174" s="24">
        <f t="shared" si="295"/>
        <v>0.92176674944022952</v>
      </c>
      <c r="S174" s="35">
        <f t="shared" si="296"/>
        <v>370.52575957727873</v>
      </c>
      <c r="T174" s="35">
        <f t="shared" si="297"/>
        <v>2924.1636234275707</v>
      </c>
      <c r="U174" s="36">
        <f t="shared" si="298"/>
        <v>0.1459427175500061</v>
      </c>
      <c r="V174" s="52">
        <v>3596</v>
      </c>
      <c r="W174" s="52">
        <v>159319.6</v>
      </c>
      <c r="X174" s="34">
        <f t="shared" si="299"/>
        <v>0.11099794045732291</v>
      </c>
      <c r="Y174" s="12" t="str">
        <f t="shared" si="300"/>
        <v>yes</v>
      </c>
      <c r="Z174" s="12">
        <f t="shared" si="301"/>
        <v>3</v>
      </c>
      <c r="AA174" s="12" t="str">
        <f>IF(ISERROR(VLOOKUP(D174,'Cdn CWTs for ERA in 2017'!C$8:H$2400,6,FALSE)),"",VLOOKUP(D174,'Cdn CWTs for ERA in 2017'!C$8:H$2400,6,FALSE))</f>
        <v>NIC</v>
      </c>
    </row>
    <row r="175" spans="1:27" s="12" customFormat="1" x14ac:dyDescent="0.2">
      <c r="A175" s="31" t="s">
        <v>1632</v>
      </c>
      <c r="B175" s="31">
        <f>+IF(ISERROR(VLOOKUP(D175,'Cdn CWTs for ERA in 2017'!C$6:F$2400,4,FALSE)),"",VLOOKUP(D175,'Cdn CWTs for ERA in 2017'!C$6:F$2400,4,FALSE))</f>
        <v>2009</v>
      </c>
      <c r="C175" s="32">
        <v>2012</v>
      </c>
      <c r="D175" s="75" t="s">
        <v>1553</v>
      </c>
      <c r="E175" s="33" t="s">
        <v>1640</v>
      </c>
      <c r="F175" s="33" t="s">
        <v>1643</v>
      </c>
      <c r="G175" s="33" t="s">
        <v>1638</v>
      </c>
      <c r="H175" s="41">
        <v>78</v>
      </c>
      <c r="I175" s="41">
        <v>70</v>
      </c>
      <c r="J175" s="108">
        <f t="shared" si="290"/>
        <v>0.1889207381420952</v>
      </c>
      <c r="K175" s="46">
        <v>2</v>
      </c>
      <c r="L175" s="41">
        <v>757</v>
      </c>
      <c r="M175" s="17">
        <f>+H175/L175</f>
        <v>0.10303830911492734</v>
      </c>
      <c r="N175" s="56">
        <f>((M175*(1-M175))/(L175-1)) * (1-(L175/V175))</f>
        <v>9.6515381559270799E-5</v>
      </c>
      <c r="O175" s="18">
        <f>K175*(1/J175)</f>
        <v>10.586450273636535</v>
      </c>
      <c r="P175" s="18">
        <f t="shared" si="302"/>
        <v>10.586450273636535</v>
      </c>
      <c r="Q175" s="19">
        <f xml:space="preserve">  ((O175*(1-J175)*(1+(U175^2))) / J175) + ((O175^2)*(U175^2))</f>
        <v>48.805139208165869</v>
      </c>
      <c r="R175" s="24">
        <f>+IF(ISERROR((Q175^0.5)/O175),"NA",(Q175^0.5)/O175)</f>
        <v>0.65990651503811049</v>
      </c>
      <c r="S175" s="35">
        <f>+M175*V175</f>
        <v>370.52575957727873</v>
      </c>
      <c r="T175" s="35">
        <f>(N175*(V175^2))+(W175*(M175^2))-(N175*W175)</f>
        <v>2924.1636234275707</v>
      </c>
      <c r="U175" s="36">
        <f>+(T175^0.5)/S175</f>
        <v>0.1459427175500061</v>
      </c>
      <c r="V175" s="52">
        <v>3596</v>
      </c>
      <c r="W175" s="52">
        <v>159319.6</v>
      </c>
      <c r="X175" s="34">
        <f>+(W175^0.5)/V175</f>
        <v>0.11099794045732291</v>
      </c>
      <c r="Y175" s="12" t="str">
        <f>+IF(B175="","no","yes")</f>
        <v>yes</v>
      </c>
      <c r="Z175" s="12">
        <f t="shared" ref="Z175:Z180" si="303">+IF(B175="","",C175-B175)</f>
        <v>3</v>
      </c>
      <c r="AA175" s="12" t="str">
        <f>IF(ISERROR(VLOOKUP(D175,'Cdn CWTs for ERA in 2017'!C$8:H$2400,6,FALSE)),"",VLOOKUP(D175,'Cdn CWTs for ERA in 2017'!C$8:H$2400,6,FALSE))</f>
        <v>NIC</v>
      </c>
    </row>
    <row r="176" spans="1:27" s="12" customFormat="1" x14ac:dyDescent="0.2">
      <c r="A176" s="31" t="s">
        <v>1632</v>
      </c>
      <c r="B176" s="31">
        <f>+IF(ISERROR(VLOOKUP(D176,'Cdn CWTs for ERA in 2017'!C$6:F$2400,4,FALSE)),"",VLOOKUP(D176,'Cdn CWTs for ERA in 2017'!C$6:F$2400,4,FALSE))</f>
        <v>2009</v>
      </c>
      <c r="C176" s="32">
        <v>2012</v>
      </c>
      <c r="D176" s="75" t="s">
        <v>1554</v>
      </c>
      <c r="E176" s="33" t="s">
        <v>1640</v>
      </c>
      <c r="F176" s="33" t="s">
        <v>1643</v>
      </c>
      <c r="G176" s="33" t="s">
        <v>1638</v>
      </c>
      <c r="H176" s="41">
        <v>78</v>
      </c>
      <c r="I176" s="41">
        <v>70</v>
      </c>
      <c r="J176" s="108">
        <f t="shared" si="290"/>
        <v>0.1889207381420952</v>
      </c>
      <c r="K176" s="46">
        <v>0</v>
      </c>
      <c r="L176" s="41">
        <v>757</v>
      </c>
      <c r="M176" s="17">
        <f>+H176/L176</f>
        <v>0.10303830911492734</v>
      </c>
      <c r="N176" s="56">
        <f>((M176*(1-M176))/(L176-1)) * (1-(L176/V176))</f>
        <v>9.6515381559270799E-5</v>
      </c>
      <c r="O176" s="18">
        <f>K176*(1/J176)</f>
        <v>0</v>
      </c>
      <c r="P176" s="18">
        <f t="shared" si="302"/>
        <v>0</v>
      </c>
      <c r="Q176" s="19">
        <f xml:space="preserve">  ((O176*(1-J176)*(1+(U176^2))) / J176) + ((O176^2)*(U176^2))</f>
        <v>0</v>
      </c>
      <c r="R176" s="24" t="str">
        <f>+IF(ISERROR((Q176^0.5)/O176),"NA",(Q176^0.5)/O176)</f>
        <v>NA</v>
      </c>
      <c r="S176" s="35">
        <f>+M176*V176</f>
        <v>370.52575957727873</v>
      </c>
      <c r="T176" s="35">
        <f>(N176*(V176^2))+(W176*(M176^2))-(N176*W176)</f>
        <v>2924.1636234275707</v>
      </c>
      <c r="U176" s="36">
        <f>+(T176^0.5)/S176</f>
        <v>0.1459427175500061</v>
      </c>
      <c r="V176" s="52">
        <v>3596</v>
      </c>
      <c r="W176" s="52">
        <v>159319.6</v>
      </c>
      <c r="X176" s="34">
        <f>+(W176^0.5)/V176</f>
        <v>0.11099794045732291</v>
      </c>
      <c r="Y176" s="12" t="str">
        <f>+IF(B176="","no","yes")</f>
        <v>yes</v>
      </c>
      <c r="Z176" s="12">
        <f t="shared" si="303"/>
        <v>3</v>
      </c>
      <c r="AA176" s="12" t="str">
        <f>IF(ISERROR(VLOOKUP(D176,'Cdn CWTs for ERA in 2017'!C$8:H$2400,6,FALSE)),"",VLOOKUP(D176,'Cdn CWTs for ERA in 2017'!C$8:H$2400,6,FALSE))</f>
        <v>NIC</v>
      </c>
    </row>
    <row r="177" spans="1:27" s="12" customFormat="1" x14ac:dyDescent="0.2">
      <c r="A177" s="31" t="s">
        <v>1632</v>
      </c>
      <c r="B177" s="31">
        <f>+IF(ISERROR(VLOOKUP(D177,'Cdn CWTs for ERA in 2017'!C$6:F$2400,4,FALSE)),"",VLOOKUP(D177,'Cdn CWTs for ERA in 2017'!C$6:F$2400,4,FALSE))</f>
        <v>2009</v>
      </c>
      <c r="C177" s="32">
        <v>2012</v>
      </c>
      <c r="D177" s="75" t="s">
        <v>1555</v>
      </c>
      <c r="E177" s="33" t="s">
        <v>1640</v>
      </c>
      <c r="F177" s="33" t="s">
        <v>1643</v>
      </c>
      <c r="G177" s="33" t="s">
        <v>1638</v>
      </c>
      <c r="H177" s="41">
        <v>78</v>
      </c>
      <c r="I177" s="41">
        <v>70</v>
      </c>
      <c r="J177" s="108">
        <f t="shared" si="290"/>
        <v>0.1889207381420952</v>
      </c>
      <c r="K177" s="46">
        <v>1</v>
      </c>
      <c r="L177" s="41">
        <v>757</v>
      </c>
      <c r="M177" s="17">
        <f>+H177/L177</f>
        <v>0.10303830911492734</v>
      </c>
      <c r="N177" s="56">
        <f>((M177*(1-M177))/(L177-1)) * (1-(L177/V177))</f>
        <v>9.6515381559270799E-5</v>
      </c>
      <c r="O177" s="18">
        <f>K177*(1/J177)</f>
        <v>5.2932251368182675</v>
      </c>
      <c r="P177" s="18">
        <f t="shared" si="302"/>
        <v>5.2932251368182675</v>
      </c>
      <c r="Q177" s="19">
        <f xml:space="preserve">  ((O177*(1-J177)*(1+(U177^2))) / J177) + ((O177^2)*(U177^2))</f>
        <v>23.805801517669142</v>
      </c>
      <c r="R177" s="24">
        <f>+IF(ISERROR((Q177^0.5)/O177),"NA",(Q177^0.5)/O177)</f>
        <v>0.92176674944022952</v>
      </c>
      <c r="S177" s="35">
        <f>+M177*V177</f>
        <v>370.52575957727873</v>
      </c>
      <c r="T177" s="35">
        <f>(N177*(V177^2))+(W177*(M177^2))-(N177*W177)</f>
        <v>2924.1636234275707</v>
      </c>
      <c r="U177" s="36">
        <f>+(T177^0.5)/S177</f>
        <v>0.1459427175500061</v>
      </c>
      <c r="V177" s="52">
        <v>3596</v>
      </c>
      <c r="W177" s="52">
        <v>159319.6</v>
      </c>
      <c r="X177" s="34">
        <f>+(W177^0.5)/V177</f>
        <v>0.11099794045732291</v>
      </c>
      <c r="Y177" s="12" t="str">
        <f>+IF(B177="","no","yes")</f>
        <v>yes</v>
      </c>
      <c r="Z177" s="12">
        <f t="shared" si="303"/>
        <v>3</v>
      </c>
      <c r="AA177" s="12" t="str">
        <f>IF(ISERROR(VLOOKUP(D177,'Cdn CWTs for ERA in 2017'!C$8:H$2400,6,FALSE)),"",VLOOKUP(D177,'Cdn CWTs for ERA in 2017'!C$8:H$2400,6,FALSE))</f>
        <v>NIC</v>
      </c>
    </row>
    <row r="178" spans="1:27" s="12" customFormat="1" x14ac:dyDescent="0.2">
      <c r="A178" s="31" t="s">
        <v>1632</v>
      </c>
      <c r="B178" s="31" t="str">
        <f>+IF(ISERROR(VLOOKUP(D178,'Cdn CWTs for ERA in 2017'!C$6:F$2400,4,FALSE)),"",VLOOKUP(D178,'Cdn CWTs for ERA in 2017'!C$6:F$2400,4,FALSE))</f>
        <v/>
      </c>
      <c r="C178" s="32">
        <v>2012</v>
      </c>
      <c r="D178" s="75" t="s">
        <v>1665</v>
      </c>
      <c r="E178" s="33" t="s">
        <v>1640</v>
      </c>
      <c r="F178" s="33" t="s">
        <v>1643</v>
      </c>
      <c r="G178" s="33" t="s">
        <v>1638</v>
      </c>
      <c r="H178" s="41">
        <v>78</v>
      </c>
      <c r="I178" s="41">
        <v>70</v>
      </c>
      <c r="J178" s="108">
        <f t="shared" si="290"/>
        <v>0.1889207381420952</v>
      </c>
      <c r="K178" s="46">
        <v>0</v>
      </c>
      <c r="L178" s="41">
        <v>757</v>
      </c>
      <c r="M178" s="17">
        <f>+H178/L178</f>
        <v>0.10303830911492734</v>
      </c>
      <c r="N178" s="56">
        <f>((M178*(1-M178))/(L178-1)) * (1-(L178/V178))</f>
        <v>9.6515381559270799E-5</v>
      </c>
      <c r="O178" s="18">
        <f>K178*(1/J178)</f>
        <v>0</v>
      </c>
      <c r="P178" s="18"/>
      <c r="Q178" s="19">
        <f xml:space="preserve">  ((O178*(1-J178)*(1+(U178^2))) / J178) + ((O178^2)*(U178^2))</f>
        <v>0</v>
      </c>
      <c r="R178" s="24" t="str">
        <f>+IF(ISERROR((Q178^0.5)/O178),"NA",(Q178^0.5)/O178)</f>
        <v>NA</v>
      </c>
      <c r="S178" s="35">
        <f>+M178*V178</f>
        <v>370.52575957727873</v>
      </c>
      <c r="T178" s="35">
        <f>(N178*(V178^2))+(W178*(M178^2))-(N178*W178)</f>
        <v>2924.1636234275707</v>
      </c>
      <c r="U178" s="36">
        <f>+(T178^0.5)/S178</f>
        <v>0.1459427175500061</v>
      </c>
      <c r="V178" s="52">
        <v>3596</v>
      </c>
      <c r="W178" s="52">
        <v>159319.6</v>
      </c>
      <c r="X178" s="34">
        <f>+(W178^0.5)/V178</f>
        <v>0.11099794045732291</v>
      </c>
      <c r="Y178" s="12" t="str">
        <f>+IF(B178="","no","yes")</f>
        <v>no</v>
      </c>
      <c r="Z178" s="12" t="str">
        <f t="shared" si="303"/>
        <v/>
      </c>
      <c r="AA178" s="12" t="str">
        <f>IF(ISERROR(VLOOKUP(D178,'Cdn CWTs for ERA in 2017'!C$8:H$2400,6,FALSE)),"",VLOOKUP(D178,'Cdn CWTs for ERA in 2017'!C$8:H$2400,6,FALSE))</f>
        <v/>
      </c>
    </row>
    <row r="179" spans="1:27" s="12" customFormat="1" x14ac:dyDescent="0.2">
      <c r="A179" s="31" t="s">
        <v>1632</v>
      </c>
      <c r="B179" s="31" t="str">
        <f>+IF(ISERROR(VLOOKUP(D179,'Cdn CWTs for ERA in 2017'!C$6:F$2400,4,FALSE)),"",VLOOKUP(D179,'Cdn CWTs for ERA in 2017'!C$6:F$2400,4,FALSE))</f>
        <v/>
      </c>
      <c r="C179" s="32">
        <v>2012</v>
      </c>
      <c r="D179" s="75" t="s">
        <v>1646</v>
      </c>
      <c r="E179" s="33" t="s">
        <v>1640</v>
      </c>
      <c r="F179" s="33" t="s">
        <v>1643</v>
      </c>
      <c r="G179" s="33" t="s">
        <v>1638</v>
      </c>
      <c r="H179" s="41">
        <v>78</v>
      </c>
      <c r="I179" s="41">
        <v>70</v>
      </c>
      <c r="J179" s="108">
        <f t="shared" si="290"/>
        <v>0.1889207381420952</v>
      </c>
      <c r="K179" s="46">
        <v>0</v>
      </c>
      <c r="L179" s="41">
        <v>757</v>
      </c>
      <c r="M179" s="17">
        <f t="shared" si="291"/>
        <v>0.10303830911492734</v>
      </c>
      <c r="N179" s="56">
        <f t="shared" si="292"/>
        <v>9.6515381559270799E-5</v>
      </c>
      <c r="O179" s="18">
        <f t="shared" si="293"/>
        <v>0</v>
      </c>
      <c r="P179" s="18"/>
      <c r="Q179" s="19">
        <f t="shared" si="294"/>
        <v>0</v>
      </c>
      <c r="R179" s="24" t="str">
        <f t="shared" si="295"/>
        <v>NA</v>
      </c>
      <c r="S179" s="35">
        <f t="shared" si="296"/>
        <v>370.52575957727873</v>
      </c>
      <c r="T179" s="35">
        <f t="shared" si="297"/>
        <v>2924.1636234275707</v>
      </c>
      <c r="U179" s="36">
        <f t="shared" si="298"/>
        <v>0.1459427175500061</v>
      </c>
      <c r="V179" s="52">
        <v>3596</v>
      </c>
      <c r="W179" s="52">
        <v>159319.6</v>
      </c>
      <c r="X179" s="34">
        <f t="shared" si="299"/>
        <v>0.11099794045732291</v>
      </c>
      <c r="Y179" s="12" t="str">
        <f t="shared" si="300"/>
        <v>no</v>
      </c>
      <c r="Z179" s="12" t="str">
        <f t="shared" si="303"/>
        <v/>
      </c>
      <c r="AA179" s="12" t="str">
        <f>IF(ISERROR(VLOOKUP(D179,'Cdn CWTs for ERA in 2017'!C$8:H$2400,6,FALSE)),"",VLOOKUP(D179,'Cdn CWTs for ERA in 2017'!C$8:H$2400,6,FALSE))</f>
        <v/>
      </c>
    </row>
    <row r="180" spans="1:27" s="12" customFormat="1" x14ac:dyDescent="0.2">
      <c r="A180" s="31" t="s">
        <v>1632</v>
      </c>
      <c r="B180" s="31" t="str">
        <f>+IF(ISERROR(VLOOKUP(D180,'Cdn CWTs for ERA in 2017'!C$6:F$2400,4,FALSE)),"",VLOOKUP(D180,'Cdn CWTs for ERA in 2017'!C$6:F$2400,4,FALSE))</f>
        <v/>
      </c>
      <c r="C180" s="32">
        <v>2012</v>
      </c>
      <c r="D180" s="75" t="s">
        <v>1664</v>
      </c>
      <c r="E180" s="33" t="s">
        <v>1640</v>
      </c>
      <c r="F180" s="33" t="s">
        <v>1643</v>
      </c>
      <c r="G180" s="33" t="s">
        <v>1638</v>
      </c>
      <c r="H180" s="41">
        <v>78</v>
      </c>
      <c r="I180" s="41">
        <v>70</v>
      </c>
      <c r="J180" s="108">
        <f t="shared" si="290"/>
        <v>0.1889207381420952</v>
      </c>
      <c r="K180" s="46">
        <v>19</v>
      </c>
      <c r="L180" s="41">
        <v>757</v>
      </c>
      <c r="M180" s="17">
        <f t="shared" si="291"/>
        <v>0.10303830911492734</v>
      </c>
      <c r="N180" s="56">
        <f t="shared" si="292"/>
        <v>9.6515381559270799E-5</v>
      </c>
      <c r="O180" s="18">
        <f t="shared" si="293"/>
        <v>100.57127759954709</v>
      </c>
      <c r="P180" s="18">
        <f t="shared" si="302"/>
        <v>100.57127759954709</v>
      </c>
      <c r="Q180" s="19">
        <f t="shared" si="294"/>
        <v>656.40491438922982</v>
      </c>
      <c r="R180" s="24">
        <f t="shared" si="295"/>
        <v>0.25474868140555001</v>
      </c>
      <c r="S180" s="35">
        <f t="shared" si="296"/>
        <v>370.52575957727873</v>
      </c>
      <c r="T180" s="35">
        <f t="shared" si="297"/>
        <v>2924.1636234275707</v>
      </c>
      <c r="U180" s="36">
        <f t="shared" si="298"/>
        <v>0.1459427175500061</v>
      </c>
      <c r="V180" s="52">
        <v>3596</v>
      </c>
      <c r="W180" s="52">
        <v>159319.6</v>
      </c>
      <c r="X180" s="34">
        <f t="shared" si="299"/>
        <v>0.11099794045732291</v>
      </c>
      <c r="Y180" s="12" t="str">
        <f t="shared" si="300"/>
        <v>no</v>
      </c>
      <c r="Z180" s="12" t="str">
        <f t="shared" si="303"/>
        <v/>
      </c>
      <c r="AA180" s="12" t="str">
        <f>IF(ISERROR(VLOOKUP(D180,'Cdn CWTs for ERA in 2017'!C$8:H$2400,6,FALSE)),"",VLOOKUP(D180,'Cdn CWTs for ERA in 2017'!C$8:H$2400,6,FALSE))</f>
        <v/>
      </c>
    </row>
    <row r="181" spans="1:27" s="12" customFormat="1" x14ac:dyDescent="0.2">
      <c r="A181" s="31"/>
      <c r="B181" s="31" t="str">
        <f>+IF(ISERROR(VLOOKUP(D181,'Cdn CWTs for ERA in 2017'!C$6:F$2400,4,FALSE)),"",VLOOKUP(D181,'Cdn CWTs for ERA in 2017'!C$6:F$2400,4,FALSE))</f>
        <v/>
      </c>
      <c r="C181" s="32"/>
      <c r="D181" s="75"/>
      <c r="E181" s="33"/>
      <c r="F181" s="33"/>
      <c r="G181" s="33"/>
      <c r="H181" s="41"/>
      <c r="I181" s="41"/>
      <c r="J181" s="108"/>
      <c r="K181" s="46"/>
      <c r="L181" s="41"/>
      <c r="M181" s="17"/>
      <c r="N181" s="56"/>
      <c r="O181" s="18"/>
      <c r="P181" s="18"/>
      <c r="Q181" s="19"/>
      <c r="R181" s="24"/>
      <c r="S181" s="35"/>
      <c r="T181" s="35"/>
      <c r="U181" s="36"/>
      <c r="V181" s="52"/>
      <c r="W181" s="52"/>
      <c r="X181" s="34"/>
      <c r="AA181" s="12" t="str">
        <f>IF(ISERROR(VLOOKUP(D181,'Cdn CWTs for ERA in 2017'!C$8:H$2400,6,FALSE)),"",VLOOKUP(D181,'Cdn CWTs for ERA in 2017'!C$8:H$2400,6,FALSE))</f>
        <v/>
      </c>
    </row>
    <row r="182" spans="1:27" s="12" customFormat="1" x14ac:dyDescent="0.2">
      <c r="A182" s="31" t="s">
        <v>1632</v>
      </c>
      <c r="B182" s="31">
        <f>+IF(ISERROR(VLOOKUP(D182,'Cdn CWTs for ERA in 2017'!C$6:F$2400,4,FALSE)),"",VLOOKUP(D182,'Cdn CWTs for ERA in 2017'!C$6:F$2400,4,FALSE))</f>
        <v>2007</v>
      </c>
      <c r="C182" s="32">
        <v>2011</v>
      </c>
      <c r="D182" s="75" t="s">
        <v>374</v>
      </c>
      <c r="E182" s="33" t="s">
        <v>1640</v>
      </c>
      <c r="F182" s="33" t="s">
        <v>1639</v>
      </c>
      <c r="G182" s="33" t="s">
        <v>1638</v>
      </c>
      <c r="H182" s="41">
        <v>62</v>
      </c>
      <c r="I182" s="41">
        <v>53</v>
      </c>
      <c r="J182" s="108">
        <f>I182/S182</f>
        <v>0.21070907352423129</v>
      </c>
      <c r="K182" s="46">
        <v>10</v>
      </c>
      <c r="L182" s="41">
        <v>316</v>
      </c>
      <c r="M182" s="17">
        <f>+H182/L182</f>
        <v>0.19620253164556961</v>
      </c>
      <c r="N182" s="56">
        <f>((M182*(1-M182))/(L182-1)) * (1-(L182/V182))</f>
        <v>3.772504689644404E-4</v>
      </c>
      <c r="O182" s="18">
        <f>K182*(1/J182)</f>
        <v>47.458801050871742</v>
      </c>
      <c r="P182" s="18">
        <f>+((O182/(SUM(O$182:O$188)))*(O$189))+((O182/(SUM(O$182:O$188,O$191)))*(O$190))+O182</f>
        <v>53.611302720999596</v>
      </c>
      <c r="Q182" s="19">
        <f xml:space="preserve">  ((O182*(1-J182)*(1+(U182^2))) / J182) + ((O182^2)*(U182^2))</f>
        <v>227.79015582593993</v>
      </c>
      <c r="R182" s="24">
        <f>+IF(ISERROR((Q182^0.5)/O182),"NA",(Q182^0.5)/O182)</f>
        <v>0.31801727607567981</v>
      </c>
      <c r="S182" s="35">
        <f>+M182*V182</f>
        <v>251.53164556962025</v>
      </c>
      <c r="T182" s="35">
        <f>(N182*(V182^2))+(W182*(M182^2))-(N182*W182)</f>
        <v>1302.1488955553095</v>
      </c>
      <c r="U182" s="36">
        <f>+(T182^0.5)/S182</f>
        <v>0.14346226769197745</v>
      </c>
      <c r="V182" s="52">
        <v>1282</v>
      </c>
      <c r="W182" s="52">
        <v>17895.099999999999</v>
      </c>
      <c r="X182" s="34">
        <f>+(W182^0.5)/V182</f>
        <v>0.10434677705885029</v>
      </c>
      <c r="Y182" s="12" t="str">
        <f>+IF(B182="","no","yes")</f>
        <v>yes</v>
      </c>
      <c r="Z182" s="12">
        <f>+IF(B182="","",C182-B182)</f>
        <v>4</v>
      </c>
      <c r="AA182" s="12" t="str">
        <f>IF(ISERROR(VLOOKUP(D182,'Cdn CWTs for ERA in 2017'!C$8:H$2400,6,FALSE)),"",VLOOKUP(D182,'Cdn CWTs for ERA in 2017'!C$8:H$2400,6,FALSE))</f>
        <v>NIC</v>
      </c>
    </row>
    <row r="183" spans="1:27" s="12" customFormat="1" x14ac:dyDescent="0.2">
      <c r="A183" s="31" t="s">
        <v>1632</v>
      </c>
      <c r="B183" s="31">
        <f>+IF(ISERROR(VLOOKUP(D183,'Cdn CWTs for ERA in 2017'!C$6:F$2400,4,FALSE)),"",VLOOKUP(D183,'Cdn CWTs for ERA in 2017'!C$6:F$2400,4,FALSE))</f>
        <v>2007</v>
      </c>
      <c r="C183" s="32">
        <v>2011</v>
      </c>
      <c r="D183" s="75" t="s">
        <v>375</v>
      </c>
      <c r="E183" s="33" t="s">
        <v>1640</v>
      </c>
      <c r="F183" s="33" t="s">
        <v>1639</v>
      </c>
      <c r="G183" s="33" t="s">
        <v>1638</v>
      </c>
      <c r="H183" s="41">
        <v>62</v>
      </c>
      <c r="I183" s="41">
        <v>53</v>
      </c>
      <c r="J183" s="108">
        <f t="shared" ref="J183:J201" si="304">I183/S183</f>
        <v>0.21070907352423129</v>
      </c>
      <c r="K183" s="46">
        <v>20</v>
      </c>
      <c r="L183" s="41">
        <v>316</v>
      </c>
      <c r="M183" s="17">
        <f t="shared" ref="M183:M191" si="305">+H183/L183</f>
        <v>0.19620253164556961</v>
      </c>
      <c r="N183" s="56">
        <f t="shared" ref="N183:N191" si="306">((M183*(1-M183))/(L183-1)) * (1-(L183/V183))</f>
        <v>3.772504689644404E-4</v>
      </c>
      <c r="O183" s="18">
        <f t="shared" ref="O183:O191" si="307">K183*(1/J183)</f>
        <v>94.917602101743483</v>
      </c>
      <c r="P183" s="18">
        <f t="shared" ref="P183:P188" si="308">+((O183/(SUM(O$182:O$188)))*(O$189))+((O183/(SUM(O$182:O$188,O$191)))*(O$190))+O183</f>
        <v>107.22260544199919</v>
      </c>
      <c r="Q183" s="19">
        <f t="shared" ref="Q183:Q191" si="309" xml:space="preserve">  ((O183*(1-J183)*(1+(U183^2))) / J183) + ((O183^2)*(U183^2))</f>
        <v>548.29294216489586</v>
      </c>
      <c r="R183" s="24">
        <f t="shared" ref="R183:R191" si="310">+IF(ISERROR((Q183^0.5)/O183),"NA",(Q183^0.5)/O183)</f>
        <v>0.24669455824350864</v>
      </c>
      <c r="S183" s="35">
        <f t="shared" ref="S183:S191" si="311">+M183*V183</f>
        <v>251.53164556962025</v>
      </c>
      <c r="T183" s="35">
        <f t="shared" ref="T183:T191" si="312">(N183*(V183^2))+(W183*(M183^2))-(N183*W183)</f>
        <v>1302.1488955553095</v>
      </c>
      <c r="U183" s="36">
        <f t="shared" ref="U183:U191" si="313">+(T183^0.5)/S183</f>
        <v>0.14346226769197745</v>
      </c>
      <c r="V183" s="52">
        <v>1282</v>
      </c>
      <c r="W183" s="52">
        <v>17895.099999999999</v>
      </c>
      <c r="X183" s="34">
        <f t="shared" ref="X183:X201" si="314">+(W183^0.5)/V183</f>
        <v>0.10434677705885029</v>
      </c>
      <c r="Y183" s="12" t="str">
        <f t="shared" ref="Y183:Y201" si="315">+IF(B183="","no","yes")</f>
        <v>yes</v>
      </c>
      <c r="Z183" s="12">
        <f t="shared" ref="Z183:Z201" si="316">+IF(B183="","",C183-B183)</f>
        <v>4</v>
      </c>
      <c r="AA183" s="12" t="str">
        <f>IF(ISERROR(VLOOKUP(D183,'Cdn CWTs for ERA in 2017'!C$8:H$2400,6,FALSE)),"",VLOOKUP(D183,'Cdn CWTs for ERA in 2017'!C$8:H$2400,6,FALSE))</f>
        <v>NIC</v>
      </c>
    </row>
    <row r="184" spans="1:27" s="12" customFormat="1" x14ac:dyDescent="0.2">
      <c r="A184" s="31" t="s">
        <v>1632</v>
      </c>
      <c r="B184" s="31">
        <f>+IF(ISERROR(VLOOKUP(D184,'Cdn CWTs for ERA in 2017'!C$6:F$2400,4,FALSE)),"",VLOOKUP(D184,'Cdn CWTs for ERA in 2017'!C$6:F$2400,4,FALSE))</f>
        <v>2007</v>
      </c>
      <c r="C184" s="32">
        <v>2011</v>
      </c>
      <c r="D184" s="75" t="s">
        <v>376</v>
      </c>
      <c r="E184" s="33" t="s">
        <v>1640</v>
      </c>
      <c r="F184" s="33" t="s">
        <v>1639</v>
      </c>
      <c r="G184" s="33" t="s">
        <v>1638</v>
      </c>
      <c r="H184" s="41">
        <v>62</v>
      </c>
      <c r="I184" s="41">
        <v>53</v>
      </c>
      <c r="J184" s="108">
        <f t="shared" si="304"/>
        <v>0.21070907352423129</v>
      </c>
      <c r="K184" s="46">
        <v>8</v>
      </c>
      <c r="L184" s="41">
        <v>316</v>
      </c>
      <c r="M184" s="17">
        <f t="shared" si="305"/>
        <v>0.19620253164556961</v>
      </c>
      <c r="N184" s="56">
        <f t="shared" si="306"/>
        <v>3.772504689644404E-4</v>
      </c>
      <c r="O184" s="18">
        <f t="shared" si="307"/>
        <v>37.967040840697393</v>
      </c>
      <c r="P184" s="18">
        <f t="shared" si="308"/>
        <v>42.889042176799677</v>
      </c>
      <c r="Q184" s="19">
        <f t="shared" si="309"/>
        <v>174.81511421971067</v>
      </c>
      <c r="R184" s="24">
        <f t="shared" si="310"/>
        <v>0.34824327601608163</v>
      </c>
      <c r="S184" s="35">
        <f t="shared" si="311"/>
        <v>251.53164556962025</v>
      </c>
      <c r="T184" s="35">
        <f t="shared" si="312"/>
        <v>1302.1488955553095</v>
      </c>
      <c r="U184" s="36">
        <f t="shared" si="313"/>
        <v>0.14346226769197745</v>
      </c>
      <c r="V184" s="52">
        <v>1282</v>
      </c>
      <c r="W184" s="52">
        <v>17895.099999999999</v>
      </c>
      <c r="X184" s="34">
        <f t="shared" si="314"/>
        <v>0.10434677705885029</v>
      </c>
      <c r="Y184" s="12" t="str">
        <f t="shared" si="315"/>
        <v>yes</v>
      </c>
      <c r="Z184" s="12">
        <f t="shared" si="316"/>
        <v>4</v>
      </c>
      <c r="AA184" s="12" t="str">
        <f>IF(ISERROR(VLOOKUP(D184,'Cdn CWTs for ERA in 2017'!C$8:H$2400,6,FALSE)),"",VLOOKUP(D184,'Cdn CWTs for ERA in 2017'!C$8:H$2400,6,FALSE))</f>
        <v>NIC</v>
      </c>
    </row>
    <row r="185" spans="1:27" s="12" customFormat="1" x14ac:dyDescent="0.2">
      <c r="A185" s="31" t="s">
        <v>1632</v>
      </c>
      <c r="B185" s="31">
        <f>+IF(ISERROR(VLOOKUP(D185,'Cdn CWTs for ERA in 2017'!C$6:F$2400,4,FALSE)),"",VLOOKUP(D185,'Cdn CWTs for ERA in 2017'!C$6:F$2400,4,FALSE))</f>
        <v>2008</v>
      </c>
      <c r="C185" s="32">
        <v>2011</v>
      </c>
      <c r="D185" s="75" t="s">
        <v>818</v>
      </c>
      <c r="E185" s="33" t="s">
        <v>1640</v>
      </c>
      <c r="F185" s="33" t="s">
        <v>1639</v>
      </c>
      <c r="G185" s="33" t="s">
        <v>1638</v>
      </c>
      <c r="H185" s="41">
        <v>62</v>
      </c>
      <c r="I185" s="41">
        <v>53</v>
      </c>
      <c r="J185" s="108">
        <f t="shared" si="304"/>
        <v>0.21070907352423129</v>
      </c>
      <c r="K185" s="46">
        <v>0</v>
      </c>
      <c r="L185" s="41">
        <v>316</v>
      </c>
      <c r="M185" s="17">
        <f t="shared" si="305"/>
        <v>0.19620253164556961</v>
      </c>
      <c r="N185" s="56">
        <f t="shared" si="306"/>
        <v>3.772504689644404E-4</v>
      </c>
      <c r="O185" s="18">
        <f t="shared" si="307"/>
        <v>0</v>
      </c>
      <c r="P185" s="18">
        <f t="shared" si="308"/>
        <v>0</v>
      </c>
      <c r="Q185" s="19">
        <f t="shared" si="309"/>
        <v>0</v>
      </c>
      <c r="R185" s="24" t="str">
        <f t="shared" si="310"/>
        <v>NA</v>
      </c>
      <c r="S185" s="35">
        <f t="shared" si="311"/>
        <v>251.53164556962025</v>
      </c>
      <c r="T185" s="35">
        <f t="shared" si="312"/>
        <v>1302.1488955553095</v>
      </c>
      <c r="U185" s="36">
        <f t="shared" si="313"/>
        <v>0.14346226769197745</v>
      </c>
      <c r="V185" s="52">
        <v>1282</v>
      </c>
      <c r="W185" s="52">
        <v>17895.099999999999</v>
      </c>
      <c r="X185" s="34">
        <f t="shared" si="314"/>
        <v>0.10434677705885029</v>
      </c>
      <c r="Y185" s="12" t="str">
        <f t="shared" si="315"/>
        <v>yes</v>
      </c>
      <c r="Z185" s="12">
        <f t="shared" si="316"/>
        <v>3</v>
      </c>
      <c r="AA185" s="12" t="str">
        <f>IF(ISERROR(VLOOKUP(D185,'Cdn CWTs for ERA in 2017'!C$8:H$2400,6,FALSE)),"",VLOOKUP(D185,'Cdn CWTs for ERA in 2017'!C$8:H$2400,6,FALSE))</f>
        <v>NIC</v>
      </c>
    </row>
    <row r="186" spans="1:27" s="12" customFormat="1" x14ac:dyDescent="0.2">
      <c r="A186" s="31" t="s">
        <v>1632</v>
      </c>
      <c r="B186" s="31">
        <f>+IF(ISERROR(VLOOKUP(D186,'Cdn CWTs for ERA in 2017'!C$6:F$2400,4,FALSE)),"",VLOOKUP(D186,'Cdn CWTs for ERA in 2017'!C$6:F$2400,4,FALSE))</f>
        <v>2006</v>
      </c>
      <c r="C186" s="32">
        <v>2011</v>
      </c>
      <c r="D186" s="75" t="s">
        <v>3050</v>
      </c>
      <c r="E186" s="33" t="s">
        <v>1640</v>
      </c>
      <c r="F186" s="33" t="s">
        <v>1639</v>
      </c>
      <c r="G186" s="33" t="s">
        <v>1638</v>
      </c>
      <c r="H186" s="41">
        <v>62</v>
      </c>
      <c r="I186" s="41">
        <v>53</v>
      </c>
      <c r="J186" s="108">
        <f t="shared" si="304"/>
        <v>0.21070907352423129</v>
      </c>
      <c r="K186" s="46">
        <v>0</v>
      </c>
      <c r="L186" s="41">
        <v>316</v>
      </c>
      <c r="M186" s="17">
        <f t="shared" si="305"/>
        <v>0.19620253164556961</v>
      </c>
      <c r="N186" s="56">
        <f t="shared" si="306"/>
        <v>3.772504689644404E-4</v>
      </c>
      <c r="O186" s="18">
        <f t="shared" si="307"/>
        <v>0</v>
      </c>
      <c r="P186" s="18">
        <f t="shared" si="308"/>
        <v>0</v>
      </c>
      <c r="Q186" s="19">
        <f t="shared" si="309"/>
        <v>0</v>
      </c>
      <c r="R186" s="24" t="str">
        <f t="shared" si="310"/>
        <v>NA</v>
      </c>
      <c r="S186" s="35">
        <f t="shared" si="311"/>
        <v>251.53164556962025</v>
      </c>
      <c r="T186" s="35">
        <f t="shared" si="312"/>
        <v>1302.1488955553095</v>
      </c>
      <c r="U186" s="36">
        <f t="shared" si="313"/>
        <v>0.14346226769197745</v>
      </c>
      <c r="V186" s="52">
        <v>1282</v>
      </c>
      <c r="W186" s="52">
        <v>17895.099999999999</v>
      </c>
      <c r="X186" s="34">
        <f t="shared" si="314"/>
        <v>0.10434677705885029</v>
      </c>
      <c r="Y186" s="12" t="str">
        <f t="shared" si="315"/>
        <v>yes</v>
      </c>
      <c r="Z186" s="12">
        <f t="shared" si="316"/>
        <v>5</v>
      </c>
      <c r="AA186" s="12" t="str">
        <f>IF(ISERROR(VLOOKUP(D186,'Cdn CWTs for ERA in 2017'!C$8:H$2400,6,FALSE)),"",VLOOKUP(D186,'Cdn CWTs for ERA in 2017'!C$8:H$2400,6,FALSE))</f>
        <v>NIC</v>
      </c>
    </row>
    <row r="187" spans="1:27" s="12" customFormat="1" x14ac:dyDescent="0.2">
      <c r="A187" s="31" t="s">
        <v>1632</v>
      </c>
      <c r="B187" s="31">
        <f>+IF(ISERROR(VLOOKUP(D187,'Cdn CWTs for ERA in 2017'!C$6:F$2400,4,FALSE)),"",VLOOKUP(D187,'Cdn CWTs for ERA in 2017'!C$6:F$2400,4,FALSE))</f>
        <v>2006</v>
      </c>
      <c r="C187" s="32">
        <v>2011</v>
      </c>
      <c r="D187" s="75" t="s">
        <v>3051</v>
      </c>
      <c r="E187" s="33" t="s">
        <v>1640</v>
      </c>
      <c r="F187" s="33" t="s">
        <v>1639</v>
      </c>
      <c r="G187" s="33" t="s">
        <v>1638</v>
      </c>
      <c r="H187" s="41">
        <v>62</v>
      </c>
      <c r="I187" s="41">
        <v>53</v>
      </c>
      <c r="J187" s="108">
        <f t="shared" si="304"/>
        <v>0.21070907352423129</v>
      </c>
      <c r="K187" s="46">
        <v>2</v>
      </c>
      <c r="L187" s="41">
        <v>316</v>
      </c>
      <c r="M187" s="17">
        <f t="shared" si="305"/>
        <v>0.19620253164556961</v>
      </c>
      <c r="N187" s="56">
        <f t="shared" si="306"/>
        <v>3.772504689644404E-4</v>
      </c>
      <c r="O187" s="18">
        <f t="shared" si="307"/>
        <v>9.4917602101743483</v>
      </c>
      <c r="P187" s="18">
        <f t="shared" si="308"/>
        <v>10.722260544199919</v>
      </c>
      <c r="Q187" s="19">
        <f t="shared" si="309"/>
        <v>38.141020724146706</v>
      </c>
      <c r="R187" s="24">
        <f t="shared" si="310"/>
        <v>0.65065294159611498</v>
      </c>
      <c r="S187" s="35">
        <f t="shared" si="311"/>
        <v>251.53164556962025</v>
      </c>
      <c r="T187" s="35">
        <f t="shared" si="312"/>
        <v>1302.1488955553095</v>
      </c>
      <c r="U187" s="36">
        <f t="shared" si="313"/>
        <v>0.14346226769197745</v>
      </c>
      <c r="V187" s="52">
        <v>1282</v>
      </c>
      <c r="W187" s="52">
        <v>17895.099999999999</v>
      </c>
      <c r="X187" s="34">
        <f t="shared" si="314"/>
        <v>0.10434677705885029</v>
      </c>
      <c r="Y187" s="12" t="str">
        <f t="shared" si="315"/>
        <v>yes</v>
      </c>
      <c r="Z187" s="12">
        <f t="shared" si="316"/>
        <v>5</v>
      </c>
      <c r="AA187" s="12" t="str">
        <f>IF(ISERROR(VLOOKUP(D187,'Cdn CWTs for ERA in 2017'!C$8:H$2400,6,FALSE)),"",VLOOKUP(D187,'Cdn CWTs for ERA in 2017'!C$8:H$2400,6,FALSE))</f>
        <v>NIC</v>
      </c>
    </row>
    <row r="188" spans="1:27" s="12" customFormat="1" x14ac:dyDescent="0.2">
      <c r="A188" s="31" t="s">
        <v>1632</v>
      </c>
      <c r="B188" s="31">
        <f>+IF(ISERROR(VLOOKUP(D188,'Cdn CWTs for ERA in 2017'!C$6:F$2400,4,FALSE)),"",VLOOKUP(D188,'Cdn CWTs for ERA in 2017'!C$6:F$2400,4,FALSE))</f>
        <v>2006</v>
      </c>
      <c r="C188" s="32">
        <v>2011</v>
      </c>
      <c r="D188" s="75" t="s">
        <v>3052</v>
      </c>
      <c r="E188" s="33" t="s">
        <v>1640</v>
      </c>
      <c r="F188" s="33" t="s">
        <v>1639</v>
      </c>
      <c r="G188" s="33" t="s">
        <v>1638</v>
      </c>
      <c r="H188" s="41">
        <v>62</v>
      </c>
      <c r="I188" s="41">
        <v>53</v>
      </c>
      <c r="J188" s="108">
        <f t="shared" si="304"/>
        <v>0.21070907352423129</v>
      </c>
      <c r="K188" s="46">
        <v>3</v>
      </c>
      <c r="L188" s="41">
        <v>316</v>
      </c>
      <c r="M188" s="17">
        <f t="shared" si="305"/>
        <v>0.19620253164556961</v>
      </c>
      <c r="N188" s="56">
        <f t="shared" si="306"/>
        <v>3.772504689644404E-4</v>
      </c>
      <c r="O188" s="18">
        <f t="shared" si="307"/>
        <v>14.237640315261523</v>
      </c>
      <c r="P188" s="18">
        <f t="shared" si="308"/>
        <v>16.083390816299879</v>
      </c>
      <c r="Q188" s="19">
        <f t="shared" si="309"/>
        <v>58.602220543915301</v>
      </c>
      <c r="R188" s="24">
        <f t="shared" si="310"/>
        <v>0.53767397899553704</v>
      </c>
      <c r="S188" s="35">
        <f t="shared" si="311"/>
        <v>251.53164556962025</v>
      </c>
      <c r="T188" s="35">
        <f t="shared" si="312"/>
        <v>1302.1488955553095</v>
      </c>
      <c r="U188" s="36">
        <f t="shared" si="313"/>
        <v>0.14346226769197745</v>
      </c>
      <c r="V188" s="52">
        <v>1282</v>
      </c>
      <c r="W188" s="52">
        <v>17895.099999999999</v>
      </c>
      <c r="X188" s="34">
        <f t="shared" si="314"/>
        <v>0.10434677705885029</v>
      </c>
      <c r="Y188" s="12" t="str">
        <f t="shared" si="315"/>
        <v>yes</v>
      </c>
      <c r="Z188" s="12">
        <f t="shared" si="316"/>
        <v>5</v>
      </c>
      <c r="AA188" s="12" t="str">
        <f>IF(ISERROR(VLOOKUP(D188,'Cdn CWTs for ERA in 2017'!C$8:H$2400,6,FALSE)),"",VLOOKUP(D188,'Cdn CWTs for ERA in 2017'!C$8:H$2400,6,FALSE))</f>
        <v>NIC</v>
      </c>
    </row>
    <row r="189" spans="1:27" s="12" customFormat="1" x14ac:dyDescent="0.2">
      <c r="A189" s="31" t="s">
        <v>1632</v>
      </c>
      <c r="B189" s="31" t="str">
        <f>+IF(ISERROR(VLOOKUP(D189,'Cdn CWTs for ERA in 2017'!C$6:F$2400,4,FALSE)),"",VLOOKUP(D189,'Cdn CWTs for ERA in 2017'!C$6:F$2400,4,FALSE))</f>
        <v/>
      </c>
      <c r="C189" s="32">
        <v>2011</v>
      </c>
      <c r="D189" s="75" t="s">
        <v>1665</v>
      </c>
      <c r="E189" s="33" t="s">
        <v>1640</v>
      </c>
      <c r="F189" s="33" t="s">
        <v>1639</v>
      </c>
      <c r="G189" s="33" t="s">
        <v>1638</v>
      </c>
      <c r="H189" s="41">
        <v>62</v>
      </c>
      <c r="I189" s="41">
        <v>53</v>
      </c>
      <c r="J189" s="108">
        <f t="shared" si="304"/>
        <v>0.21070907352423129</v>
      </c>
      <c r="K189" s="46">
        <v>1</v>
      </c>
      <c r="L189" s="41">
        <v>316</v>
      </c>
      <c r="M189" s="17">
        <f t="shared" si="305"/>
        <v>0.19620253164556961</v>
      </c>
      <c r="N189" s="56">
        <f t="shared" si="306"/>
        <v>3.772504689644404E-4</v>
      </c>
      <c r="O189" s="18">
        <f t="shared" si="307"/>
        <v>4.7458801050871742</v>
      </c>
      <c r="P189" s="18"/>
      <c r="Q189" s="19">
        <f t="shared" si="309"/>
        <v>18.606947209508274</v>
      </c>
      <c r="R189" s="24">
        <f t="shared" si="310"/>
        <v>0.90890982972131529</v>
      </c>
      <c r="S189" s="35">
        <f t="shared" si="311"/>
        <v>251.53164556962025</v>
      </c>
      <c r="T189" s="35">
        <f t="shared" si="312"/>
        <v>1302.1488955553095</v>
      </c>
      <c r="U189" s="36">
        <f t="shared" si="313"/>
        <v>0.14346226769197745</v>
      </c>
      <c r="V189" s="52">
        <v>1282</v>
      </c>
      <c r="W189" s="52">
        <v>17895.099999999999</v>
      </c>
      <c r="X189" s="34">
        <f t="shared" si="314"/>
        <v>0.10434677705885029</v>
      </c>
      <c r="Y189" s="12" t="str">
        <f t="shared" si="315"/>
        <v>no</v>
      </c>
      <c r="Z189" s="12" t="str">
        <f t="shared" si="316"/>
        <v/>
      </c>
      <c r="AA189" s="12" t="str">
        <f>IF(ISERROR(VLOOKUP(D189,'Cdn CWTs for ERA in 2017'!C$8:H$2400,6,FALSE)),"",VLOOKUP(D189,'Cdn CWTs for ERA in 2017'!C$8:H$2400,6,FALSE))</f>
        <v/>
      </c>
    </row>
    <row r="190" spans="1:27" s="12" customFormat="1" x14ac:dyDescent="0.2">
      <c r="A190" s="31" t="s">
        <v>1632</v>
      </c>
      <c r="B190" s="31" t="str">
        <f>+IF(ISERROR(VLOOKUP(D190,'Cdn CWTs for ERA in 2017'!C$6:F$2400,4,FALSE)),"",VLOOKUP(D190,'Cdn CWTs for ERA in 2017'!C$6:F$2400,4,FALSE))</f>
        <v/>
      </c>
      <c r="C190" s="32">
        <v>2011</v>
      </c>
      <c r="D190" s="75" t="s">
        <v>1646</v>
      </c>
      <c r="E190" s="33" t="s">
        <v>1640</v>
      </c>
      <c r="F190" s="33" t="s">
        <v>1639</v>
      </c>
      <c r="G190" s="33" t="s">
        <v>1638</v>
      </c>
      <c r="H190" s="41">
        <v>62</v>
      </c>
      <c r="I190" s="41">
        <v>53</v>
      </c>
      <c r="J190" s="108">
        <f t="shared" si="304"/>
        <v>0.21070907352423129</v>
      </c>
      <c r="K190" s="46">
        <v>5</v>
      </c>
      <c r="L190" s="41">
        <v>316</v>
      </c>
      <c r="M190" s="17">
        <f>+H190/L190</f>
        <v>0.19620253164556961</v>
      </c>
      <c r="N190" s="56">
        <f>((M190*(1-M190))/(L190-1)) * (1-(L190/V190))</f>
        <v>3.772504689644404E-4</v>
      </c>
      <c r="O190" s="18">
        <f>K190*(1/J190)</f>
        <v>23.729400525435871</v>
      </c>
      <c r="P190" s="18"/>
      <c r="Q190" s="19">
        <f xml:space="preserve">  ((O190*(1-J190)*(1+(U190^2))) / J190) + ((O190^2)*(U190^2))</f>
        <v>102.30599909884296</v>
      </c>
      <c r="R190" s="24">
        <f>+IF(ISERROR((Q190^0.5)/O190),"NA",(Q190^0.5)/O190)</f>
        <v>0.42624940294839797</v>
      </c>
      <c r="S190" s="35">
        <f>+M190*V190</f>
        <v>251.53164556962025</v>
      </c>
      <c r="T190" s="35">
        <f>(N190*(V190^2))+(W190*(M190^2))-(N190*W190)</f>
        <v>1302.1488955553095</v>
      </c>
      <c r="U190" s="36">
        <f>+(T190^0.5)/S190</f>
        <v>0.14346226769197745</v>
      </c>
      <c r="V190" s="52">
        <v>1282</v>
      </c>
      <c r="W190" s="52">
        <v>17895.099999999999</v>
      </c>
      <c r="X190" s="34">
        <f>+(W190^0.5)/V190</f>
        <v>0.10434677705885029</v>
      </c>
      <c r="Y190" s="12" t="str">
        <f>+IF(B190="","no","yes")</f>
        <v>no</v>
      </c>
      <c r="Z190" s="12" t="str">
        <f>+IF(B190="","",C190-B190)</f>
        <v/>
      </c>
      <c r="AA190" s="12" t="str">
        <f>IF(ISERROR(VLOOKUP(D190,'Cdn CWTs for ERA in 2017'!C$8:H$2400,6,FALSE)),"",VLOOKUP(D190,'Cdn CWTs for ERA in 2017'!C$8:H$2400,6,FALSE))</f>
        <v/>
      </c>
    </row>
    <row r="191" spans="1:27" s="12" customFormat="1" x14ac:dyDescent="0.2">
      <c r="A191" s="31" t="s">
        <v>1632</v>
      </c>
      <c r="B191" s="31" t="str">
        <f>+IF(ISERROR(VLOOKUP(D191,'Cdn CWTs for ERA in 2017'!C$6:F$2400,4,FALSE)),"",VLOOKUP(D191,'Cdn CWTs for ERA in 2017'!C$6:F$2400,4,FALSE))</f>
        <v/>
      </c>
      <c r="C191" s="32">
        <v>2011</v>
      </c>
      <c r="D191" s="75" t="s">
        <v>1664</v>
      </c>
      <c r="E191" s="33" t="s">
        <v>1640</v>
      </c>
      <c r="F191" s="33" t="s">
        <v>1639</v>
      </c>
      <c r="G191" s="33" t="s">
        <v>1638</v>
      </c>
      <c r="H191" s="41">
        <v>62</v>
      </c>
      <c r="I191" s="41">
        <v>53</v>
      </c>
      <c r="J191" s="108">
        <f t="shared" si="304"/>
        <v>0.21070907352423129</v>
      </c>
      <c r="K191" s="46">
        <v>4</v>
      </c>
      <c r="L191" s="41">
        <v>316</v>
      </c>
      <c r="M191" s="17">
        <f t="shared" si="305"/>
        <v>0.19620253164556961</v>
      </c>
      <c r="N191" s="56">
        <f t="shared" si="306"/>
        <v>3.772504689644404E-4</v>
      </c>
      <c r="O191" s="18">
        <f t="shared" si="307"/>
        <v>18.983520420348697</v>
      </c>
      <c r="P191" s="18">
        <f>+(O191/(SUM(O$182:O$189,O$191)))*O$190+O191</f>
        <v>20.96097046413502</v>
      </c>
      <c r="Q191" s="19">
        <f t="shared" si="309"/>
        <v>79.990546668814062</v>
      </c>
      <c r="R191" s="24">
        <f t="shared" si="310"/>
        <v>0.47113197336786755</v>
      </c>
      <c r="S191" s="35">
        <f t="shared" si="311"/>
        <v>251.53164556962025</v>
      </c>
      <c r="T191" s="35">
        <f t="shared" si="312"/>
        <v>1302.1488955553095</v>
      </c>
      <c r="U191" s="36">
        <f t="shared" si="313"/>
        <v>0.14346226769197745</v>
      </c>
      <c r="V191" s="52">
        <v>1282</v>
      </c>
      <c r="W191" s="52">
        <v>17895.099999999999</v>
      </c>
      <c r="X191" s="34">
        <f t="shared" si="314"/>
        <v>0.10434677705885029</v>
      </c>
      <c r="Y191" s="12" t="str">
        <f t="shared" si="315"/>
        <v>no</v>
      </c>
      <c r="Z191" s="12" t="str">
        <f t="shared" si="316"/>
        <v/>
      </c>
      <c r="AA191" s="12" t="str">
        <f>IF(ISERROR(VLOOKUP(D191,'Cdn CWTs for ERA in 2017'!C$8:H$2400,6,FALSE)),"",VLOOKUP(D191,'Cdn CWTs for ERA in 2017'!C$8:H$2400,6,FALSE))</f>
        <v/>
      </c>
    </row>
    <row r="192" spans="1:27" s="12" customFormat="1" x14ac:dyDescent="0.2">
      <c r="A192" s="31"/>
      <c r="B192" s="31" t="str">
        <f>+IF(ISERROR(VLOOKUP(D192,'Cdn CWTs for ERA in 2017'!C$6:F$2400,4,FALSE)),"",VLOOKUP(D192,'Cdn CWTs for ERA in 2017'!C$6:F$2400,4,FALSE))</f>
        <v/>
      </c>
      <c r="C192" s="32"/>
      <c r="D192" s="75"/>
      <c r="E192" s="33"/>
      <c r="F192" s="33"/>
      <c r="G192" s="33"/>
      <c r="H192" s="41"/>
      <c r="I192" s="41"/>
      <c r="J192" s="108"/>
      <c r="K192" s="46"/>
      <c r="L192" s="41"/>
      <c r="M192" s="17"/>
      <c r="N192" s="56"/>
      <c r="O192" s="18"/>
      <c r="P192" s="18"/>
      <c r="Q192" s="19"/>
      <c r="R192" s="24"/>
      <c r="S192" s="35"/>
      <c r="T192" s="35"/>
      <c r="U192" s="36"/>
      <c r="V192" s="52"/>
      <c r="W192" s="52"/>
      <c r="X192" s="34"/>
      <c r="AA192" s="12" t="str">
        <f>IF(ISERROR(VLOOKUP(D192,'Cdn CWTs for ERA in 2017'!C$8:H$2400,6,FALSE)),"",VLOOKUP(D192,'Cdn CWTs for ERA in 2017'!C$8:H$2400,6,FALSE))</f>
        <v/>
      </c>
    </row>
    <row r="193" spans="1:27" s="12" customFormat="1" x14ac:dyDescent="0.2">
      <c r="A193" s="31" t="s">
        <v>1632</v>
      </c>
      <c r="B193" s="31">
        <f>+IF(ISERROR(VLOOKUP(D193,'Cdn CWTs for ERA in 2017'!C$6:F$2400,4,FALSE)),"",VLOOKUP(D193,'Cdn CWTs for ERA in 2017'!C$6:F$2400,4,FALSE))</f>
        <v>2007</v>
      </c>
      <c r="C193" s="32">
        <v>2011</v>
      </c>
      <c r="D193" s="75" t="s">
        <v>374</v>
      </c>
      <c r="E193" s="33" t="s">
        <v>1640</v>
      </c>
      <c r="F193" s="33" t="s">
        <v>1643</v>
      </c>
      <c r="G193" s="33" t="s">
        <v>1638</v>
      </c>
      <c r="H193" s="41">
        <v>103</v>
      </c>
      <c r="I193" s="41">
        <v>89</v>
      </c>
      <c r="J193" s="108">
        <f t="shared" si="304"/>
        <v>0.27729200586946473</v>
      </c>
      <c r="K193" s="46">
        <v>19</v>
      </c>
      <c r="L193" s="41">
        <v>465</v>
      </c>
      <c r="M193" s="17">
        <f t="shared" ref="M193:M201" si="317">+H193/L193</f>
        <v>0.22150537634408601</v>
      </c>
      <c r="N193" s="56">
        <f t="shared" ref="N193:N201" si="318">((M193*(1-M193))/(L193-1)) * (1-(L193/V193))</f>
        <v>2.5237633070553236E-4</v>
      </c>
      <c r="O193" s="18">
        <f t="shared" ref="O193:O201" si="319">K193*(1/J193)</f>
        <v>68.519826023921709</v>
      </c>
      <c r="P193" s="18">
        <f>+(O193/(SUM(O$193:O$199,O$201)))*O$200+O193</f>
        <v>73.473066459385933</v>
      </c>
      <c r="Q193" s="19">
        <f t="shared" ref="Q193:Q201" si="320" xml:space="preserve">  ((O193*(1-J193)*(1+(U193^2))) / J193) + ((O193^2)*(U193^2))</f>
        <v>235.93056605750689</v>
      </c>
      <c r="R193" s="24">
        <f t="shared" ref="R193:R201" si="321">+IF(ISERROR((Q193^0.5)/O193),"NA",(Q193^0.5)/O193)</f>
        <v>0.22416915422099537</v>
      </c>
      <c r="S193" s="35">
        <f t="shared" ref="S193:S201" si="322">+M193*V193</f>
        <v>320.96129032258062</v>
      </c>
      <c r="T193" s="35">
        <f t="shared" ref="T193:T201" si="323">(N193*(V193^2))+(W193*(M193^2))-(N193*W193)</f>
        <v>1212.1873025672719</v>
      </c>
      <c r="U193" s="36">
        <f t="shared" ref="U193:U201" si="324">+(T193^0.5)/S193</f>
        <v>0.10847563671924133</v>
      </c>
      <c r="V193" s="52">
        <v>1449</v>
      </c>
      <c r="W193" s="52">
        <v>13978</v>
      </c>
      <c r="X193" s="34">
        <f t="shared" si="314"/>
        <v>8.1593231292277496E-2</v>
      </c>
      <c r="Y193" s="12" t="str">
        <f t="shared" si="315"/>
        <v>yes</v>
      </c>
      <c r="Z193" s="12">
        <f t="shared" si="316"/>
        <v>4</v>
      </c>
      <c r="AA193" s="12" t="str">
        <f>IF(ISERROR(VLOOKUP(D193,'Cdn CWTs for ERA in 2017'!C$8:H$2400,6,FALSE)),"",VLOOKUP(D193,'Cdn CWTs for ERA in 2017'!C$8:H$2400,6,FALSE))</f>
        <v>NIC</v>
      </c>
    </row>
    <row r="194" spans="1:27" s="12" customFormat="1" x14ac:dyDescent="0.2">
      <c r="A194" s="31" t="s">
        <v>1632</v>
      </c>
      <c r="B194" s="31">
        <f>+IF(ISERROR(VLOOKUP(D194,'Cdn CWTs for ERA in 2017'!C$6:F$2400,4,FALSE)),"",VLOOKUP(D194,'Cdn CWTs for ERA in 2017'!C$6:F$2400,4,FALSE))</f>
        <v>2007</v>
      </c>
      <c r="C194" s="32">
        <v>2011</v>
      </c>
      <c r="D194" s="75" t="s">
        <v>375</v>
      </c>
      <c r="E194" s="33" t="s">
        <v>1640</v>
      </c>
      <c r="F194" s="33" t="s">
        <v>1643</v>
      </c>
      <c r="G194" s="33" t="s">
        <v>1638</v>
      </c>
      <c r="H194" s="41">
        <v>103</v>
      </c>
      <c r="I194" s="41">
        <v>89</v>
      </c>
      <c r="J194" s="108">
        <f t="shared" si="304"/>
        <v>0.27729200586946473</v>
      </c>
      <c r="K194" s="46">
        <v>30</v>
      </c>
      <c r="L194" s="41">
        <v>465</v>
      </c>
      <c r="M194" s="17">
        <f t="shared" si="317"/>
        <v>0.22150537634408601</v>
      </c>
      <c r="N194" s="56">
        <f t="shared" si="318"/>
        <v>2.5237633070553236E-4</v>
      </c>
      <c r="O194" s="18">
        <f t="shared" si="319"/>
        <v>108.18919898513954</v>
      </c>
      <c r="P194" s="18">
        <f t="shared" ref="P194:P199" si="325">+(O194/(SUM(O$193:O$199,O$201)))*O$200+O194</f>
        <v>116.01010493587252</v>
      </c>
      <c r="Q194" s="19">
        <f t="shared" si="320"/>
        <v>423.02337423731819</v>
      </c>
      <c r="R194" s="24">
        <f t="shared" si="321"/>
        <v>0.19010707384323047</v>
      </c>
      <c r="S194" s="35">
        <f t="shared" si="322"/>
        <v>320.96129032258062</v>
      </c>
      <c r="T194" s="35">
        <f t="shared" si="323"/>
        <v>1212.1873025672719</v>
      </c>
      <c r="U194" s="36">
        <f t="shared" si="324"/>
        <v>0.10847563671924133</v>
      </c>
      <c r="V194" s="52">
        <v>1449</v>
      </c>
      <c r="W194" s="52">
        <v>13978</v>
      </c>
      <c r="X194" s="34">
        <f t="shared" si="314"/>
        <v>8.1593231292277496E-2</v>
      </c>
      <c r="Y194" s="12" t="str">
        <f t="shared" si="315"/>
        <v>yes</v>
      </c>
      <c r="Z194" s="12">
        <f t="shared" si="316"/>
        <v>4</v>
      </c>
      <c r="AA194" s="12" t="str">
        <f>IF(ISERROR(VLOOKUP(D194,'Cdn CWTs for ERA in 2017'!C$8:H$2400,6,FALSE)),"",VLOOKUP(D194,'Cdn CWTs for ERA in 2017'!C$8:H$2400,6,FALSE))</f>
        <v>NIC</v>
      </c>
    </row>
    <row r="195" spans="1:27" s="12" customFormat="1" x14ac:dyDescent="0.2">
      <c r="A195" s="31" t="s">
        <v>1632</v>
      </c>
      <c r="B195" s="31">
        <f>+IF(ISERROR(VLOOKUP(D195,'Cdn CWTs for ERA in 2017'!C$6:F$2400,4,FALSE)),"",VLOOKUP(D195,'Cdn CWTs for ERA in 2017'!C$6:F$2400,4,FALSE))</f>
        <v>2007</v>
      </c>
      <c r="C195" s="32">
        <v>2011</v>
      </c>
      <c r="D195" s="75" t="s">
        <v>376</v>
      </c>
      <c r="E195" s="33" t="s">
        <v>1640</v>
      </c>
      <c r="F195" s="33" t="s">
        <v>1643</v>
      </c>
      <c r="G195" s="33" t="s">
        <v>1638</v>
      </c>
      <c r="H195" s="41">
        <v>103</v>
      </c>
      <c r="I195" s="41">
        <v>89</v>
      </c>
      <c r="J195" s="108">
        <f t="shared" si="304"/>
        <v>0.27729200586946473</v>
      </c>
      <c r="K195" s="46">
        <v>14</v>
      </c>
      <c r="L195" s="41">
        <v>465</v>
      </c>
      <c r="M195" s="17">
        <f t="shared" si="317"/>
        <v>0.22150537634408601</v>
      </c>
      <c r="N195" s="56">
        <f t="shared" si="318"/>
        <v>2.5237633070553236E-4</v>
      </c>
      <c r="O195" s="18">
        <f t="shared" si="319"/>
        <v>50.488292859731786</v>
      </c>
      <c r="P195" s="18">
        <f t="shared" si="325"/>
        <v>54.138048970073839</v>
      </c>
      <c r="Q195" s="19">
        <f t="shared" si="320"/>
        <v>163.13115090443591</v>
      </c>
      <c r="R195" s="24">
        <f t="shared" si="321"/>
        <v>0.25297509272805435</v>
      </c>
      <c r="S195" s="35">
        <f t="shared" si="322"/>
        <v>320.96129032258062</v>
      </c>
      <c r="T195" s="35">
        <f t="shared" si="323"/>
        <v>1212.1873025672719</v>
      </c>
      <c r="U195" s="36">
        <f t="shared" si="324"/>
        <v>0.10847563671924133</v>
      </c>
      <c r="V195" s="52">
        <v>1449</v>
      </c>
      <c r="W195" s="52">
        <v>13978</v>
      </c>
      <c r="X195" s="34">
        <f t="shared" si="314"/>
        <v>8.1593231292277496E-2</v>
      </c>
      <c r="Y195" s="12" t="str">
        <f t="shared" si="315"/>
        <v>yes</v>
      </c>
      <c r="Z195" s="12">
        <f t="shared" si="316"/>
        <v>4</v>
      </c>
      <c r="AA195" s="12" t="str">
        <f>IF(ISERROR(VLOOKUP(D195,'Cdn CWTs for ERA in 2017'!C$8:H$2400,6,FALSE)),"",VLOOKUP(D195,'Cdn CWTs for ERA in 2017'!C$8:H$2400,6,FALSE))</f>
        <v>NIC</v>
      </c>
    </row>
    <row r="196" spans="1:27" s="12" customFormat="1" x14ac:dyDescent="0.2">
      <c r="A196" s="31" t="s">
        <v>1632</v>
      </c>
      <c r="B196" s="31">
        <f>+IF(ISERROR(VLOOKUP(D196,'Cdn CWTs for ERA in 2017'!C$6:F$2400,4,FALSE)),"",VLOOKUP(D196,'Cdn CWTs for ERA in 2017'!C$6:F$2400,4,FALSE))</f>
        <v>2008</v>
      </c>
      <c r="C196" s="32">
        <v>2011</v>
      </c>
      <c r="D196" s="75" t="s">
        <v>818</v>
      </c>
      <c r="E196" s="33" t="s">
        <v>1640</v>
      </c>
      <c r="F196" s="33" t="s">
        <v>1643</v>
      </c>
      <c r="G196" s="33" t="s">
        <v>1638</v>
      </c>
      <c r="H196" s="41">
        <v>103</v>
      </c>
      <c r="I196" s="41">
        <v>89</v>
      </c>
      <c r="J196" s="108">
        <f t="shared" si="304"/>
        <v>0.27729200586946473</v>
      </c>
      <c r="K196" s="46">
        <v>1</v>
      </c>
      <c r="L196" s="41">
        <v>465</v>
      </c>
      <c r="M196" s="17">
        <f t="shared" si="317"/>
        <v>0.22150537634408601</v>
      </c>
      <c r="N196" s="56">
        <f t="shared" si="318"/>
        <v>2.5237633070553236E-4</v>
      </c>
      <c r="O196" s="18">
        <f t="shared" si="319"/>
        <v>3.6063066328379847</v>
      </c>
      <c r="P196" s="18">
        <f t="shared" si="325"/>
        <v>3.8670034978624175</v>
      </c>
      <c r="Q196" s="19">
        <f t="shared" si="320"/>
        <v>9.6627748773314455</v>
      </c>
      <c r="R196" s="24">
        <f t="shared" si="321"/>
        <v>0.86196231743003993</v>
      </c>
      <c r="S196" s="35">
        <f t="shared" si="322"/>
        <v>320.96129032258062</v>
      </c>
      <c r="T196" s="35">
        <f t="shared" si="323"/>
        <v>1212.1873025672719</v>
      </c>
      <c r="U196" s="36">
        <f t="shared" si="324"/>
        <v>0.10847563671924133</v>
      </c>
      <c r="V196" s="52">
        <v>1449</v>
      </c>
      <c r="W196" s="52">
        <v>13978</v>
      </c>
      <c r="X196" s="34">
        <f t="shared" si="314"/>
        <v>8.1593231292277496E-2</v>
      </c>
      <c r="Y196" s="12" t="str">
        <f t="shared" si="315"/>
        <v>yes</v>
      </c>
      <c r="Z196" s="12">
        <f t="shared" si="316"/>
        <v>3</v>
      </c>
      <c r="AA196" s="12" t="str">
        <f>IF(ISERROR(VLOOKUP(D196,'Cdn CWTs for ERA in 2017'!C$8:H$2400,6,FALSE)),"",VLOOKUP(D196,'Cdn CWTs for ERA in 2017'!C$8:H$2400,6,FALSE))</f>
        <v>NIC</v>
      </c>
    </row>
    <row r="197" spans="1:27" s="12" customFormat="1" x14ac:dyDescent="0.2">
      <c r="A197" s="31" t="s">
        <v>1632</v>
      </c>
      <c r="B197" s="31">
        <f>+IF(ISERROR(VLOOKUP(D197,'Cdn CWTs for ERA in 2017'!C$6:F$2400,4,FALSE)),"",VLOOKUP(D197,'Cdn CWTs for ERA in 2017'!C$6:F$2400,4,FALSE))</f>
        <v>2006</v>
      </c>
      <c r="C197" s="32">
        <v>2011</v>
      </c>
      <c r="D197" s="75" t="s">
        <v>3050</v>
      </c>
      <c r="E197" s="33" t="s">
        <v>1640</v>
      </c>
      <c r="F197" s="33" t="s">
        <v>1643</v>
      </c>
      <c r="G197" s="33" t="s">
        <v>1638</v>
      </c>
      <c r="H197" s="41">
        <v>103</v>
      </c>
      <c r="I197" s="41">
        <v>89</v>
      </c>
      <c r="J197" s="108">
        <f t="shared" si="304"/>
        <v>0.27729200586946473</v>
      </c>
      <c r="K197" s="46">
        <v>2</v>
      </c>
      <c r="L197" s="41">
        <v>465</v>
      </c>
      <c r="M197" s="17">
        <f t="shared" si="317"/>
        <v>0.22150537634408601</v>
      </c>
      <c r="N197" s="56">
        <f t="shared" si="318"/>
        <v>2.5237633070553236E-4</v>
      </c>
      <c r="O197" s="18">
        <f t="shared" si="319"/>
        <v>7.2126132656759694</v>
      </c>
      <c r="P197" s="18">
        <f t="shared" si="325"/>
        <v>7.734006995724835</v>
      </c>
      <c r="Q197" s="19">
        <f t="shared" si="320"/>
        <v>19.631619014243061</v>
      </c>
      <c r="R197" s="24">
        <f t="shared" si="321"/>
        <v>0.61430692671945741</v>
      </c>
      <c r="S197" s="35">
        <f t="shared" si="322"/>
        <v>320.96129032258062</v>
      </c>
      <c r="T197" s="35">
        <f t="shared" si="323"/>
        <v>1212.1873025672719</v>
      </c>
      <c r="U197" s="36">
        <f t="shared" si="324"/>
        <v>0.10847563671924133</v>
      </c>
      <c r="V197" s="52">
        <v>1449</v>
      </c>
      <c r="W197" s="52">
        <v>13978</v>
      </c>
      <c r="X197" s="34">
        <f t="shared" si="314"/>
        <v>8.1593231292277496E-2</v>
      </c>
      <c r="Y197" s="12" t="str">
        <f t="shared" si="315"/>
        <v>yes</v>
      </c>
      <c r="Z197" s="12">
        <f t="shared" si="316"/>
        <v>5</v>
      </c>
      <c r="AA197" s="12" t="str">
        <f>IF(ISERROR(VLOOKUP(D197,'Cdn CWTs for ERA in 2017'!C$8:H$2400,6,FALSE)),"",VLOOKUP(D197,'Cdn CWTs for ERA in 2017'!C$8:H$2400,6,FALSE))</f>
        <v>NIC</v>
      </c>
    </row>
    <row r="198" spans="1:27" s="12" customFormat="1" x14ac:dyDescent="0.2">
      <c r="A198" s="31" t="s">
        <v>1632</v>
      </c>
      <c r="B198" s="31">
        <f>+IF(ISERROR(VLOOKUP(D198,'Cdn CWTs for ERA in 2017'!C$6:F$2400,4,FALSE)),"",VLOOKUP(D198,'Cdn CWTs for ERA in 2017'!C$6:F$2400,4,FALSE))</f>
        <v>2006</v>
      </c>
      <c r="C198" s="32">
        <v>2011</v>
      </c>
      <c r="D198" s="75" t="s">
        <v>3051</v>
      </c>
      <c r="E198" s="33" t="s">
        <v>1640</v>
      </c>
      <c r="F198" s="33" t="s">
        <v>1643</v>
      </c>
      <c r="G198" s="33" t="s">
        <v>1638</v>
      </c>
      <c r="H198" s="41">
        <v>103</v>
      </c>
      <c r="I198" s="41">
        <v>89</v>
      </c>
      <c r="J198" s="108">
        <f t="shared" si="304"/>
        <v>0.27729200586946473</v>
      </c>
      <c r="K198" s="46">
        <v>4</v>
      </c>
      <c r="L198" s="41">
        <v>465</v>
      </c>
      <c r="M198" s="17">
        <f t="shared" si="317"/>
        <v>0.22150537634408601</v>
      </c>
      <c r="N198" s="56">
        <f t="shared" si="318"/>
        <v>2.5237633070553236E-4</v>
      </c>
      <c r="O198" s="18">
        <f t="shared" si="319"/>
        <v>14.425226531351939</v>
      </c>
      <c r="P198" s="18">
        <f t="shared" si="325"/>
        <v>15.46801399144967</v>
      </c>
      <c r="Q198" s="19">
        <f t="shared" si="320"/>
        <v>40.487515066806814</v>
      </c>
      <c r="R198" s="24">
        <f t="shared" si="321"/>
        <v>0.441100875071196</v>
      </c>
      <c r="S198" s="35">
        <f t="shared" si="322"/>
        <v>320.96129032258062</v>
      </c>
      <c r="T198" s="35">
        <f t="shared" si="323"/>
        <v>1212.1873025672719</v>
      </c>
      <c r="U198" s="36">
        <f t="shared" si="324"/>
        <v>0.10847563671924133</v>
      </c>
      <c r="V198" s="52">
        <v>1449</v>
      </c>
      <c r="W198" s="52">
        <v>13978</v>
      </c>
      <c r="X198" s="34">
        <f t="shared" si="314"/>
        <v>8.1593231292277496E-2</v>
      </c>
      <c r="Y198" s="12" t="str">
        <f t="shared" si="315"/>
        <v>yes</v>
      </c>
      <c r="Z198" s="12">
        <f t="shared" si="316"/>
        <v>5</v>
      </c>
      <c r="AA198" s="12" t="str">
        <f>IF(ISERROR(VLOOKUP(D198,'Cdn CWTs for ERA in 2017'!C$8:H$2400,6,FALSE)),"",VLOOKUP(D198,'Cdn CWTs for ERA in 2017'!C$8:H$2400,6,FALSE))</f>
        <v>NIC</v>
      </c>
    </row>
    <row r="199" spans="1:27" s="12" customFormat="1" x14ac:dyDescent="0.2">
      <c r="A199" s="31" t="s">
        <v>1632</v>
      </c>
      <c r="B199" s="31">
        <f>+IF(ISERROR(VLOOKUP(D199,'Cdn CWTs for ERA in 2017'!C$6:F$2400,4,FALSE)),"",VLOOKUP(D199,'Cdn CWTs for ERA in 2017'!C$6:F$2400,4,FALSE))</f>
        <v>2006</v>
      </c>
      <c r="C199" s="32">
        <v>2011</v>
      </c>
      <c r="D199" s="75" t="s">
        <v>3052</v>
      </c>
      <c r="E199" s="33" t="s">
        <v>1640</v>
      </c>
      <c r="F199" s="33" t="s">
        <v>1643</v>
      </c>
      <c r="G199" s="33" t="s">
        <v>1638</v>
      </c>
      <c r="H199" s="41">
        <v>103</v>
      </c>
      <c r="I199" s="41">
        <v>89</v>
      </c>
      <c r="J199" s="108">
        <f t="shared" si="304"/>
        <v>0.27729200586946473</v>
      </c>
      <c r="K199" s="46">
        <v>2</v>
      </c>
      <c r="L199" s="41">
        <v>465</v>
      </c>
      <c r="M199" s="17">
        <f t="shared" si="317"/>
        <v>0.22150537634408601</v>
      </c>
      <c r="N199" s="56">
        <f t="shared" si="318"/>
        <v>2.5237633070553236E-4</v>
      </c>
      <c r="O199" s="18">
        <f t="shared" si="319"/>
        <v>7.2126132656759694</v>
      </c>
      <c r="P199" s="18">
        <f t="shared" si="325"/>
        <v>7.734006995724835</v>
      </c>
      <c r="Q199" s="19">
        <f t="shared" si="320"/>
        <v>19.631619014243061</v>
      </c>
      <c r="R199" s="24">
        <f t="shared" si="321"/>
        <v>0.61430692671945741</v>
      </c>
      <c r="S199" s="35">
        <f t="shared" si="322"/>
        <v>320.96129032258062</v>
      </c>
      <c r="T199" s="35">
        <f t="shared" si="323"/>
        <v>1212.1873025672719</v>
      </c>
      <c r="U199" s="36">
        <f t="shared" si="324"/>
        <v>0.10847563671924133</v>
      </c>
      <c r="V199" s="52">
        <v>1449</v>
      </c>
      <c r="W199" s="52">
        <v>13978</v>
      </c>
      <c r="X199" s="34">
        <f t="shared" si="314"/>
        <v>8.1593231292277496E-2</v>
      </c>
      <c r="Y199" s="12" t="str">
        <f t="shared" si="315"/>
        <v>yes</v>
      </c>
      <c r="Z199" s="12">
        <f t="shared" si="316"/>
        <v>5</v>
      </c>
      <c r="AA199" s="12" t="str">
        <f>IF(ISERROR(VLOOKUP(D199,'Cdn CWTs for ERA in 2017'!C$8:H$2400,6,FALSE)),"",VLOOKUP(D199,'Cdn CWTs for ERA in 2017'!C$8:H$2400,6,FALSE))</f>
        <v>NIC</v>
      </c>
    </row>
    <row r="200" spans="1:27" s="12" customFormat="1" x14ac:dyDescent="0.2">
      <c r="A200" s="31" t="s">
        <v>1632</v>
      </c>
      <c r="B200" s="31" t="str">
        <f>+IF(ISERROR(VLOOKUP(D200,'Cdn CWTs for ERA in 2017'!C$6:F$2400,4,FALSE)),"",VLOOKUP(D200,'Cdn CWTs for ERA in 2017'!C$6:F$2400,4,FALSE))</f>
        <v/>
      </c>
      <c r="C200" s="32">
        <v>2011</v>
      </c>
      <c r="D200" s="75" t="s">
        <v>1646</v>
      </c>
      <c r="E200" s="33" t="s">
        <v>1640</v>
      </c>
      <c r="F200" s="33" t="s">
        <v>1643</v>
      </c>
      <c r="G200" s="33" t="s">
        <v>1638</v>
      </c>
      <c r="H200" s="41">
        <v>103</v>
      </c>
      <c r="I200" s="41">
        <v>89</v>
      </c>
      <c r="J200" s="108">
        <f t="shared" si="304"/>
        <v>0.27729200586946473</v>
      </c>
      <c r="K200" s="46">
        <v>6</v>
      </c>
      <c r="L200" s="41">
        <v>465</v>
      </c>
      <c r="M200" s="17">
        <f t="shared" si="317"/>
        <v>0.22150537634408601</v>
      </c>
      <c r="N200" s="56">
        <f t="shared" si="318"/>
        <v>2.5237633070553236E-4</v>
      </c>
      <c r="O200" s="18">
        <f t="shared" si="319"/>
        <v>21.637839797027908</v>
      </c>
      <c r="P200" s="18"/>
      <c r="Q200" s="19">
        <f t="shared" si="320"/>
        <v>62.567688157691251</v>
      </c>
      <c r="R200" s="24">
        <f t="shared" si="321"/>
        <v>0.36556209127807304</v>
      </c>
      <c r="S200" s="35">
        <f t="shared" si="322"/>
        <v>320.96129032258062</v>
      </c>
      <c r="T200" s="35">
        <f t="shared" si="323"/>
        <v>1212.1873025672719</v>
      </c>
      <c r="U200" s="36">
        <f t="shared" si="324"/>
        <v>0.10847563671924133</v>
      </c>
      <c r="V200" s="52">
        <v>1449</v>
      </c>
      <c r="W200" s="52">
        <v>13978</v>
      </c>
      <c r="X200" s="34">
        <f t="shared" si="314"/>
        <v>8.1593231292277496E-2</v>
      </c>
      <c r="Y200" s="12" t="str">
        <f t="shared" si="315"/>
        <v>no</v>
      </c>
      <c r="Z200" s="12" t="str">
        <f t="shared" si="316"/>
        <v/>
      </c>
      <c r="AA200" s="12" t="str">
        <f>IF(ISERROR(VLOOKUP(D200,'Cdn CWTs for ERA in 2017'!C$8:H$2400,6,FALSE)),"",VLOOKUP(D200,'Cdn CWTs for ERA in 2017'!C$8:H$2400,6,FALSE))</f>
        <v/>
      </c>
    </row>
    <row r="201" spans="1:27" s="12" customFormat="1" x14ac:dyDescent="0.2">
      <c r="A201" s="31" t="s">
        <v>1632</v>
      </c>
      <c r="B201" s="31" t="str">
        <f>+IF(ISERROR(VLOOKUP(D201,'Cdn CWTs for ERA in 2017'!C$6:F$2400,4,FALSE)),"",VLOOKUP(D201,'Cdn CWTs for ERA in 2017'!C$6:F$2400,4,FALSE))</f>
        <v/>
      </c>
      <c r="C201" s="32">
        <v>2011</v>
      </c>
      <c r="D201" s="75" t="s">
        <v>1664</v>
      </c>
      <c r="E201" s="33" t="s">
        <v>1640</v>
      </c>
      <c r="F201" s="33" t="s">
        <v>1643</v>
      </c>
      <c r="G201" s="33" t="s">
        <v>1638</v>
      </c>
      <c r="H201" s="41">
        <v>103</v>
      </c>
      <c r="I201" s="41">
        <v>89</v>
      </c>
      <c r="J201" s="108">
        <f t="shared" si="304"/>
        <v>0.27729200586946473</v>
      </c>
      <c r="K201" s="46">
        <v>11</v>
      </c>
      <c r="L201" s="41">
        <v>465</v>
      </c>
      <c r="M201" s="17">
        <f t="shared" si="317"/>
        <v>0.22150537634408601</v>
      </c>
      <c r="N201" s="56">
        <f t="shared" si="318"/>
        <v>2.5237633070553236E-4</v>
      </c>
      <c r="O201" s="18">
        <f t="shared" si="319"/>
        <v>39.669372961217832</v>
      </c>
      <c r="P201" s="18">
        <f>+(O201/(SUM(O$193:O$199,O$201)))*O$200+O201</f>
        <v>42.537038476486593</v>
      </c>
      <c r="Q201" s="19">
        <f t="shared" si="320"/>
        <v>123.12433292755536</v>
      </c>
      <c r="R201" s="24">
        <f t="shared" si="321"/>
        <v>0.27971554939158738</v>
      </c>
      <c r="S201" s="35">
        <f t="shared" si="322"/>
        <v>320.96129032258062</v>
      </c>
      <c r="T201" s="35">
        <f t="shared" si="323"/>
        <v>1212.1873025672719</v>
      </c>
      <c r="U201" s="36">
        <f t="shared" si="324"/>
        <v>0.10847563671924133</v>
      </c>
      <c r="V201" s="52">
        <v>1449</v>
      </c>
      <c r="W201" s="52">
        <v>13978</v>
      </c>
      <c r="X201" s="34">
        <f t="shared" si="314"/>
        <v>8.1593231292277496E-2</v>
      </c>
      <c r="Y201" s="12" t="str">
        <f t="shared" si="315"/>
        <v>no</v>
      </c>
      <c r="Z201" s="12" t="str">
        <f t="shared" si="316"/>
        <v/>
      </c>
      <c r="AA201" s="12" t="str">
        <f>IF(ISERROR(VLOOKUP(D201,'Cdn CWTs for ERA in 2017'!C$8:H$2400,6,FALSE)),"",VLOOKUP(D201,'Cdn CWTs for ERA in 2017'!C$8:H$2400,6,FALSE))</f>
        <v/>
      </c>
    </row>
    <row r="202" spans="1:27" s="12" customFormat="1" x14ac:dyDescent="0.2">
      <c r="A202" s="31"/>
      <c r="B202" s="31" t="str">
        <f>+IF(ISERROR(VLOOKUP(D202,'Cdn CWTs for ERA in 2017'!C$6:F$2400,4,FALSE)),"",VLOOKUP(D202,'Cdn CWTs for ERA in 2017'!C$6:F$2400,4,FALSE))</f>
        <v/>
      </c>
      <c r="C202" s="32"/>
      <c r="D202" s="75"/>
      <c r="E202" s="33"/>
      <c r="F202" s="33"/>
      <c r="G202" s="33"/>
      <c r="H202" s="41"/>
      <c r="I202" s="41"/>
      <c r="J202" s="108"/>
      <c r="K202" s="46"/>
      <c r="L202" s="41"/>
      <c r="M202" s="17"/>
      <c r="N202" s="56"/>
      <c r="O202" s="18"/>
      <c r="P202" s="18"/>
      <c r="Q202" s="19"/>
      <c r="R202" s="24"/>
      <c r="S202" s="35"/>
      <c r="T202" s="35"/>
      <c r="U202" s="36"/>
      <c r="V202" s="52"/>
      <c r="W202" s="52"/>
      <c r="X202" s="34"/>
      <c r="AA202" s="12" t="str">
        <f>IF(ISERROR(VLOOKUP(D202,'Cdn CWTs for ERA in 2017'!C$8:H$2400,6,FALSE)),"",VLOOKUP(D202,'Cdn CWTs for ERA in 2017'!C$8:H$2400,6,FALSE))</f>
        <v/>
      </c>
    </row>
    <row r="203" spans="1:27" s="12" customFormat="1" x14ac:dyDescent="0.2">
      <c r="A203" s="31" t="s">
        <v>1632</v>
      </c>
      <c r="B203" s="31">
        <f>+IF(ISERROR(VLOOKUP(D203,'Cdn CWTs for ERA in 2017'!C$6:F$2400,4,FALSE)),"",VLOOKUP(D203,'Cdn CWTs for ERA in 2017'!C$6:F$2400,4,FALSE))</f>
        <v>2007</v>
      </c>
      <c r="C203" s="32">
        <v>2010</v>
      </c>
      <c r="D203" s="75" t="s">
        <v>375</v>
      </c>
      <c r="E203" s="33" t="s">
        <v>1640</v>
      </c>
      <c r="F203" s="33" t="s">
        <v>1639</v>
      </c>
      <c r="G203" s="33" t="s">
        <v>1638</v>
      </c>
      <c r="H203" s="41">
        <v>203</v>
      </c>
      <c r="I203" s="41">
        <v>89</v>
      </c>
      <c r="J203" s="108">
        <f>I203/S203</f>
        <v>8.7181413686058043E-2</v>
      </c>
      <c r="K203" s="46">
        <v>2</v>
      </c>
      <c r="L203" s="41">
        <v>485</v>
      </c>
      <c r="M203" s="17">
        <f>+H203/L203</f>
        <v>0.41855670103092785</v>
      </c>
      <c r="N203" s="56">
        <f>((M203*(1-M203))/(L203-1)) * (1-(L203/V203))</f>
        <v>4.028367341730192E-4</v>
      </c>
      <c r="O203" s="18">
        <f>K203*(1/J203)</f>
        <v>22.940669523919844</v>
      </c>
      <c r="P203" s="18">
        <f>+(O203/(SUM(O$203:O$209,O$211)))*O$210+O203</f>
        <v>22.940669523919844</v>
      </c>
      <c r="Q203" s="19">
        <f xml:space="preserve">  ((O203*(1-J203)*(1+(U203^2))) / J203) + ((O203^2)*(U203^2))</f>
        <v>248.37692628072952</v>
      </c>
      <c r="R203" s="24">
        <f>+IF(ISERROR((Q203^0.5)/O203),"NA",(Q203^0.5)/O203)</f>
        <v>0.6869886081228147</v>
      </c>
      <c r="S203" s="35">
        <f>+M203*V203</f>
        <v>1020.859793814433</v>
      </c>
      <c r="T203" s="35">
        <f>(N203*(V203^2))+(W203*(M203^2))-(N203*W203)</f>
        <v>11122.772873564447</v>
      </c>
      <c r="U203" s="36">
        <f>+(T203^0.5)/S203</f>
        <v>0.1033095416896717</v>
      </c>
      <c r="V203" s="52">
        <v>2439</v>
      </c>
      <c r="W203" s="52">
        <v>49926</v>
      </c>
      <c r="X203" s="34">
        <f>+(W203^0.5)/V203</f>
        <v>9.1611835773167435E-2</v>
      </c>
      <c r="Y203" s="12" t="str">
        <f>+IF(B203="","no","yes")</f>
        <v>yes</v>
      </c>
      <c r="Z203" s="12">
        <f>+IF(B203="","",C203-B203)</f>
        <v>3</v>
      </c>
      <c r="AA203" s="12" t="str">
        <f>IF(ISERROR(VLOOKUP(D203,'Cdn CWTs for ERA in 2017'!C$8:H$2400,6,FALSE)),"",VLOOKUP(D203,'Cdn CWTs for ERA in 2017'!C$8:H$2400,6,FALSE))</f>
        <v>NIC</v>
      </c>
    </row>
    <row r="204" spans="1:27" s="12" customFormat="1" x14ac:dyDescent="0.2">
      <c r="A204" s="31" t="s">
        <v>1632</v>
      </c>
      <c r="B204" s="31">
        <f>+IF(ISERROR(VLOOKUP(D204,'Cdn CWTs for ERA in 2017'!C$6:F$2400,4,FALSE)),"",VLOOKUP(D204,'Cdn CWTs for ERA in 2017'!C$6:F$2400,4,FALSE))</f>
        <v>2007</v>
      </c>
      <c r="C204" s="32">
        <v>2010</v>
      </c>
      <c r="D204" s="75" t="s">
        <v>376</v>
      </c>
      <c r="E204" s="33" t="s">
        <v>1640</v>
      </c>
      <c r="F204" s="33" t="s">
        <v>1639</v>
      </c>
      <c r="G204" s="33" t="s">
        <v>1638</v>
      </c>
      <c r="H204" s="41">
        <v>203</v>
      </c>
      <c r="I204" s="41">
        <v>89</v>
      </c>
      <c r="J204" s="108">
        <f>I204/S204</f>
        <v>8.7181413686058043E-2</v>
      </c>
      <c r="K204" s="107"/>
      <c r="L204" s="41">
        <v>485</v>
      </c>
      <c r="M204" s="17">
        <f>+H204/L204</f>
        <v>0.41855670103092785</v>
      </c>
      <c r="N204" s="56">
        <f>((M204*(1-M204))/(L204-1)) * (1-(L204/V204))</f>
        <v>4.028367341730192E-4</v>
      </c>
      <c r="O204" s="18">
        <f>K204*(1/J204)</f>
        <v>0</v>
      </c>
      <c r="P204" s="18">
        <f t="shared" ref="P204:P209" si="326">+(O204/(SUM(O$203:O$209,O$211)))*O$210+O204</f>
        <v>0</v>
      </c>
      <c r="Q204" s="19">
        <f xml:space="preserve">  ((O204*(1-J204)*(1+(U204^2))) / J204) + ((O204^2)*(U204^2))</f>
        <v>0</v>
      </c>
      <c r="R204" s="24" t="str">
        <f>+IF(ISERROR((Q204^0.5)/O204),"NA",(Q204^0.5)/O204)</f>
        <v>NA</v>
      </c>
      <c r="S204" s="35">
        <f t="shared" ref="S204:S211" si="327">+M204*V204</f>
        <v>1020.859793814433</v>
      </c>
      <c r="T204" s="35">
        <f>(N204*(V204^2))+(W204*(M204^2))-(N204*W204)</f>
        <v>11122.772873564447</v>
      </c>
      <c r="U204" s="36">
        <f>+(T204^0.5)/S204</f>
        <v>0.1033095416896717</v>
      </c>
      <c r="V204" s="52">
        <v>2439</v>
      </c>
      <c r="W204" s="52">
        <v>49926</v>
      </c>
      <c r="X204" s="34">
        <f>+(W204^0.5)/V204</f>
        <v>9.1611835773167435E-2</v>
      </c>
      <c r="Y204" s="12" t="str">
        <f>+IF(B204="","no","yes")</f>
        <v>yes</v>
      </c>
      <c r="Z204" s="12">
        <f t="shared" ref="Z204:Z267" si="328">+IF(B204="","",C204-B204)</f>
        <v>3</v>
      </c>
      <c r="AA204" s="12" t="str">
        <f>IF(ISERROR(VLOOKUP(D204,'Cdn CWTs for ERA in 2017'!C$8:H$2400,6,FALSE)),"",VLOOKUP(D204,'Cdn CWTs for ERA in 2017'!C$8:H$2400,6,FALSE))</f>
        <v>NIC</v>
      </c>
    </row>
    <row r="205" spans="1:27" s="12" customFormat="1" x14ac:dyDescent="0.2">
      <c r="A205" s="31" t="s">
        <v>1632</v>
      </c>
      <c r="B205" s="31">
        <f>+IF(ISERROR(VLOOKUP(D205,'Cdn CWTs for ERA in 2017'!C$6:F$2400,4,FALSE)),"",VLOOKUP(D205,'Cdn CWTs for ERA in 2017'!C$6:F$2400,4,FALSE))</f>
        <v>2005</v>
      </c>
      <c r="C205" s="32">
        <v>2010</v>
      </c>
      <c r="D205" s="75" t="s">
        <v>3047</v>
      </c>
      <c r="E205" s="33" t="s">
        <v>1640</v>
      </c>
      <c r="F205" s="33" t="s">
        <v>1639</v>
      </c>
      <c r="G205" s="33" t="s">
        <v>1638</v>
      </c>
      <c r="H205" s="41">
        <v>203</v>
      </c>
      <c r="I205" s="41">
        <v>89</v>
      </c>
      <c r="J205" s="108">
        <f t="shared" ref="J205:J211" si="329">I205/S205</f>
        <v>8.7181413686058043E-2</v>
      </c>
      <c r="K205" s="107"/>
      <c r="L205" s="41">
        <v>485</v>
      </c>
      <c r="M205" s="17">
        <f t="shared" ref="M205:M211" si="330">+H205/L205</f>
        <v>0.41855670103092785</v>
      </c>
      <c r="N205" s="56">
        <f t="shared" ref="N205:N211" si="331">((M205*(1-M205))/(L205-1)) * (1-(L205/V205))</f>
        <v>4.028367341730192E-4</v>
      </c>
      <c r="O205" s="18">
        <f t="shared" ref="O205:O211" si="332">K205*(1/J205)</f>
        <v>0</v>
      </c>
      <c r="P205" s="18">
        <f t="shared" si="326"/>
        <v>0</v>
      </c>
      <c r="Q205" s="19">
        <f t="shared" ref="Q205:Q211" si="333" xml:space="preserve">  ((O205*(1-J205)*(1+(U205^2))) / J205) + ((O205^2)*(U205^2))</f>
        <v>0</v>
      </c>
      <c r="R205" s="24" t="str">
        <f t="shared" ref="R205:R211" si="334">+IF(ISERROR((Q205^0.5)/O205),"NA",(Q205^0.5)/O205)</f>
        <v>NA</v>
      </c>
      <c r="S205" s="35">
        <f t="shared" si="327"/>
        <v>1020.859793814433</v>
      </c>
      <c r="T205" s="35">
        <f t="shared" ref="T205:T211" si="335">(N205*(V205^2))+(W205*(M205^2))-(N205*W205)</f>
        <v>11122.772873564447</v>
      </c>
      <c r="U205" s="36">
        <f t="shared" ref="U205:U211" si="336">+(T205^0.5)/S205</f>
        <v>0.1033095416896717</v>
      </c>
      <c r="V205" s="52">
        <v>2439</v>
      </c>
      <c r="W205" s="52">
        <v>49926</v>
      </c>
      <c r="X205" s="34">
        <f t="shared" ref="X205:X211" si="337">+(W205^0.5)/V205</f>
        <v>9.1611835773167435E-2</v>
      </c>
      <c r="Y205" s="12" t="str">
        <f t="shared" ref="Y205:Y221" si="338">+IF(B205="","no","yes")</f>
        <v>yes</v>
      </c>
      <c r="Z205" s="12">
        <f t="shared" si="328"/>
        <v>5</v>
      </c>
      <c r="AA205" s="12" t="str">
        <f>IF(ISERROR(VLOOKUP(D205,'Cdn CWTs for ERA in 2017'!C$8:H$2400,6,FALSE)),"",VLOOKUP(D205,'Cdn CWTs for ERA in 2017'!C$8:H$2400,6,FALSE))</f>
        <v>NIC</v>
      </c>
    </row>
    <row r="206" spans="1:27" s="12" customFormat="1" x14ac:dyDescent="0.2">
      <c r="A206" s="31" t="s">
        <v>1632</v>
      </c>
      <c r="B206" s="31">
        <f>+IF(ISERROR(VLOOKUP(D206,'Cdn CWTs for ERA in 2017'!C$6:F$2400,4,FALSE)),"",VLOOKUP(D206,'Cdn CWTs for ERA in 2017'!C$6:F$2400,4,FALSE))</f>
        <v>2005</v>
      </c>
      <c r="C206" s="32">
        <v>2010</v>
      </c>
      <c r="D206" s="75" t="s">
        <v>3049</v>
      </c>
      <c r="E206" s="33" t="s">
        <v>1640</v>
      </c>
      <c r="F206" s="33" t="s">
        <v>1639</v>
      </c>
      <c r="G206" s="33" t="s">
        <v>1638</v>
      </c>
      <c r="H206" s="41">
        <v>203</v>
      </c>
      <c r="I206" s="41">
        <v>89</v>
      </c>
      <c r="J206" s="108">
        <f t="shared" si="329"/>
        <v>8.7181413686058043E-2</v>
      </c>
      <c r="K206" s="107">
        <v>1</v>
      </c>
      <c r="L206" s="41">
        <v>485</v>
      </c>
      <c r="M206" s="17">
        <f t="shared" si="330"/>
        <v>0.41855670103092785</v>
      </c>
      <c r="N206" s="56">
        <f t="shared" si="331"/>
        <v>4.028367341730192E-4</v>
      </c>
      <c r="O206" s="18">
        <f t="shared" si="332"/>
        <v>11.470334761959922</v>
      </c>
      <c r="P206" s="18">
        <f t="shared" si="326"/>
        <v>11.470334761959922</v>
      </c>
      <c r="Q206" s="19">
        <f t="shared" si="333"/>
        <v>122.78424992567413</v>
      </c>
      <c r="R206" s="24">
        <f t="shared" si="334"/>
        <v>0.96604028589749535</v>
      </c>
      <c r="S206" s="35">
        <f t="shared" si="327"/>
        <v>1020.859793814433</v>
      </c>
      <c r="T206" s="35">
        <f t="shared" si="335"/>
        <v>11122.772873564447</v>
      </c>
      <c r="U206" s="36">
        <f t="shared" si="336"/>
        <v>0.1033095416896717</v>
      </c>
      <c r="V206" s="52">
        <v>2439</v>
      </c>
      <c r="W206" s="52">
        <v>49926</v>
      </c>
      <c r="X206" s="34">
        <f t="shared" si="337"/>
        <v>9.1611835773167435E-2</v>
      </c>
      <c r="Y206" s="12" t="str">
        <f t="shared" si="338"/>
        <v>yes</v>
      </c>
      <c r="Z206" s="12">
        <f t="shared" si="328"/>
        <v>5</v>
      </c>
      <c r="AA206" s="12" t="str">
        <f>IF(ISERROR(VLOOKUP(D206,'Cdn CWTs for ERA in 2017'!C$8:H$2400,6,FALSE)),"",VLOOKUP(D206,'Cdn CWTs for ERA in 2017'!C$8:H$2400,6,FALSE))</f>
        <v>NIC</v>
      </c>
    </row>
    <row r="207" spans="1:27" s="12" customFormat="1" x14ac:dyDescent="0.2">
      <c r="A207" s="31" t="s">
        <v>1632</v>
      </c>
      <c r="B207" s="31">
        <f>+IF(ISERROR(VLOOKUP(D207,'Cdn CWTs for ERA in 2017'!C$6:F$2400,4,FALSE)),"",VLOOKUP(D207,'Cdn CWTs for ERA in 2017'!C$6:F$2400,4,FALSE))</f>
        <v>2006</v>
      </c>
      <c r="C207" s="32">
        <v>2010</v>
      </c>
      <c r="D207" s="75" t="s">
        <v>3050</v>
      </c>
      <c r="E207" s="33" t="s">
        <v>1640</v>
      </c>
      <c r="F207" s="33" t="s">
        <v>1639</v>
      </c>
      <c r="G207" s="33" t="s">
        <v>1638</v>
      </c>
      <c r="H207" s="41">
        <v>203</v>
      </c>
      <c r="I207" s="41">
        <v>89</v>
      </c>
      <c r="J207" s="108">
        <f t="shared" si="329"/>
        <v>8.7181413686058043E-2</v>
      </c>
      <c r="K207" s="107">
        <v>26</v>
      </c>
      <c r="L207" s="41">
        <v>485</v>
      </c>
      <c r="M207" s="17">
        <f t="shared" si="330"/>
        <v>0.41855670103092785</v>
      </c>
      <c r="N207" s="56">
        <f t="shared" si="331"/>
        <v>4.028367341730192E-4</v>
      </c>
      <c r="O207" s="18">
        <f t="shared" si="332"/>
        <v>298.228703810958</v>
      </c>
      <c r="P207" s="18">
        <f t="shared" si="326"/>
        <v>298.228703810958</v>
      </c>
      <c r="Q207" s="19">
        <f t="shared" si="333"/>
        <v>4105.1290876164348</v>
      </c>
      <c r="R207" s="24">
        <f t="shared" si="334"/>
        <v>0.2148394184823923</v>
      </c>
      <c r="S207" s="35">
        <f t="shared" si="327"/>
        <v>1020.859793814433</v>
      </c>
      <c r="T207" s="35">
        <f t="shared" si="335"/>
        <v>11122.772873564447</v>
      </c>
      <c r="U207" s="36">
        <f t="shared" si="336"/>
        <v>0.1033095416896717</v>
      </c>
      <c r="V207" s="52">
        <v>2439</v>
      </c>
      <c r="W207" s="52">
        <v>49926</v>
      </c>
      <c r="X207" s="34">
        <f t="shared" si="337"/>
        <v>9.1611835773167435E-2</v>
      </c>
      <c r="Y207" s="12" t="str">
        <f t="shared" si="338"/>
        <v>yes</v>
      </c>
      <c r="Z207" s="12">
        <f t="shared" si="328"/>
        <v>4</v>
      </c>
      <c r="AA207" s="12" t="str">
        <f>IF(ISERROR(VLOOKUP(D207,'Cdn CWTs for ERA in 2017'!C$8:H$2400,6,FALSE)),"",VLOOKUP(D207,'Cdn CWTs for ERA in 2017'!C$8:H$2400,6,FALSE))</f>
        <v>NIC</v>
      </c>
    </row>
    <row r="208" spans="1:27" s="12" customFormat="1" x14ac:dyDescent="0.2">
      <c r="A208" s="31" t="s">
        <v>1632</v>
      </c>
      <c r="B208" s="31">
        <f>+IF(ISERROR(VLOOKUP(D208,'Cdn CWTs for ERA in 2017'!C$6:F$2400,4,FALSE)),"",VLOOKUP(D208,'Cdn CWTs for ERA in 2017'!C$6:F$2400,4,FALSE))</f>
        <v>2006</v>
      </c>
      <c r="C208" s="32">
        <v>2010</v>
      </c>
      <c r="D208" s="75" t="s">
        <v>3051</v>
      </c>
      <c r="E208" s="33" t="s">
        <v>1640</v>
      </c>
      <c r="F208" s="33" t="s">
        <v>1639</v>
      </c>
      <c r="G208" s="33" t="s">
        <v>1638</v>
      </c>
      <c r="H208" s="41">
        <v>203</v>
      </c>
      <c r="I208" s="41">
        <v>89</v>
      </c>
      <c r="J208" s="108">
        <f t="shared" si="329"/>
        <v>8.7181413686058043E-2</v>
      </c>
      <c r="K208" s="107">
        <v>30</v>
      </c>
      <c r="L208" s="41">
        <v>485</v>
      </c>
      <c r="M208" s="17">
        <f t="shared" si="330"/>
        <v>0.41855670103092785</v>
      </c>
      <c r="N208" s="56">
        <f t="shared" si="331"/>
        <v>4.028367341730192E-4</v>
      </c>
      <c r="O208" s="18">
        <f t="shared" si="332"/>
        <v>344.11004285879767</v>
      </c>
      <c r="P208" s="18">
        <f t="shared" si="326"/>
        <v>344.11004285879767</v>
      </c>
      <c r="Q208" s="19">
        <f t="shared" si="333"/>
        <v>4905.1929945510692</v>
      </c>
      <c r="R208" s="24">
        <f t="shared" si="334"/>
        <v>0.20353106353385675</v>
      </c>
      <c r="S208" s="35">
        <f t="shared" si="327"/>
        <v>1020.859793814433</v>
      </c>
      <c r="T208" s="35">
        <f t="shared" si="335"/>
        <v>11122.772873564447</v>
      </c>
      <c r="U208" s="36">
        <f t="shared" si="336"/>
        <v>0.1033095416896717</v>
      </c>
      <c r="V208" s="52">
        <v>2439</v>
      </c>
      <c r="W208" s="52">
        <v>49926</v>
      </c>
      <c r="X208" s="34">
        <f t="shared" si="337"/>
        <v>9.1611835773167435E-2</v>
      </c>
      <c r="Y208" s="12" t="str">
        <f t="shared" si="338"/>
        <v>yes</v>
      </c>
      <c r="Z208" s="12">
        <f t="shared" si="328"/>
        <v>4</v>
      </c>
      <c r="AA208" s="12" t="str">
        <f>IF(ISERROR(VLOOKUP(D208,'Cdn CWTs for ERA in 2017'!C$8:H$2400,6,FALSE)),"",VLOOKUP(D208,'Cdn CWTs for ERA in 2017'!C$8:H$2400,6,FALSE))</f>
        <v>NIC</v>
      </c>
    </row>
    <row r="209" spans="1:27" s="12" customFormat="1" x14ac:dyDescent="0.2">
      <c r="A209" s="31" t="s">
        <v>1632</v>
      </c>
      <c r="B209" s="31">
        <f>+IF(ISERROR(VLOOKUP(D209,'Cdn CWTs for ERA in 2017'!C$6:F$2400,4,FALSE)),"",VLOOKUP(D209,'Cdn CWTs for ERA in 2017'!C$6:F$2400,4,FALSE))</f>
        <v>2006</v>
      </c>
      <c r="C209" s="32">
        <v>2010</v>
      </c>
      <c r="D209" s="75" t="s">
        <v>3052</v>
      </c>
      <c r="E209" s="33" t="s">
        <v>1640</v>
      </c>
      <c r="F209" s="33" t="s">
        <v>1639</v>
      </c>
      <c r="G209" s="33" t="s">
        <v>1638</v>
      </c>
      <c r="H209" s="41">
        <v>203</v>
      </c>
      <c r="I209" s="41">
        <v>89</v>
      </c>
      <c r="J209" s="108">
        <f t="shared" si="329"/>
        <v>8.7181413686058043E-2</v>
      </c>
      <c r="K209" s="107">
        <v>21</v>
      </c>
      <c r="L209" s="41">
        <v>485</v>
      </c>
      <c r="M209" s="17">
        <f t="shared" si="330"/>
        <v>0.41855670103092785</v>
      </c>
      <c r="N209" s="56">
        <f t="shared" si="331"/>
        <v>4.028367341730192E-4</v>
      </c>
      <c r="O209" s="18">
        <f t="shared" si="332"/>
        <v>240.87703000115837</v>
      </c>
      <c r="P209" s="18">
        <f t="shared" si="326"/>
        <v>240.87703000115837</v>
      </c>
      <c r="Q209" s="19">
        <f t="shared" si="333"/>
        <v>3168.2387986092199</v>
      </c>
      <c r="R209" s="24">
        <f t="shared" si="334"/>
        <v>0.23367570752765107</v>
      </c>
      <c r="S209" s="35">
        <f t="shared" si="327"/>
        <v>1020.859793814433</v>
      </c>
      <c r="T209" s="35">
        <f t="shared" si="335"/>
        <v>11122.772873564447</v>
      </c>
      <c r="U209" s="36">
        <f t="shared" si="336"/>
        <v>0.1033095416896717</v>
      </c>
      <c r="V209" s="52">
        <v>2439</v>
      </c>
      <c r="W209" s="52">
        <v>49926</v>
      </c>
      <c r="X209" s="34">
        <f t="shared" si="337"/>
        <v>9.1611835773167435E-2</v>
      </c>
      <c r="Y209" s="12" t="str">
        <f t="shared" si="338"/>
        <v>yes</v>
      </c>
      <c r="Z209" s="12">
        <f t="shared" si="328"/>
        <v>4</v>
      </c>
      <c r="AA209" s="12" t="str">
        <f>IF(ISERROR(VLOOKUP(D209,'Cdn CWTs for ERA in 2017'!C$8:H$2400,6,FALSE)),"",VLOOKUP(D209,'Cdn CWTs for ERA in 2017'!C$8:H$2400,6,FALSE))</f>
        <v>NIC</v>
      </c>
    </row>
    <row r="210" spans="1:27" s="12" customFormat="1" x14ac:dyDescent="0.2">
      <c r="A210" s="31" t="s">
        <v>1632</v>
      </c>
      <c r="B210" s="31" t="str">
        <f>+IF(ISERROR(VLOOKUP(D210,'Cdn CWTs for ERA in 2017'!C$6:F$2400,4,FALSE)),"",VLOOKUP(D210,'Cdn CWTs for ERA in 2017'!C$6:F$2400,4,FALSE))</f>
        <v/>
      </c>
      <c r="C210" s="32">
        <v>2010</v>
      </c>
      <c r="D210" s="75" t="s">
        <v>1646</v>
      </c>
      <c r="E210" s="33" t="s">
        <v>1640</v>
      </c>
      <c r="F210" s="33" t="s">
        <v>1639</v>
      </c>
      <c r="G210" s="33" t="s">
        <v>1638</v>
      </c>
      <c r="H210" s="41">
        <v>203</v>
      </c>
      <c r="I210" s="41">
        <v>89</v>
      </c>
      <c r="J210" s="108">
        <f t="shared" si="329"/>
        <v>8.7181413686058043E-2</v>
      </c>
      <c r="K210" s="107"/>
      <c r="L210" s="41">
        <v>485</v>
      </c>
      <c r="M210" s="17">
        <f t="shared" si="330"/>
        <v>0.41855670103092785</v>
      </c>
      <c r="N210" s="56">
        <f t="shared" si="331"/>
        <v>4.028367341730192E-4</v>
      </c>
      <c r="O210" s="18">
        <f t="shared" si="332"/>
        <v>0</v>
      </c>
      <c r="P210" s="18"/>
      <c r="Q210" s="19">
        <f t="shared" si="333"/>
        <v>0</v>
      </c>
      <c r="R210" s="24" t="str">
        <f t="shared" si="334"/>
        <v>NA</v>
      </c>
      <c r="S210" s="35">
        <f t="shared" si="327"/>
        <v>1020.859793814433</v>
      </c>
      <c r="T210" s="35">
        <f t="shared" si="335"/>
        <v>11122.772873564447</v>
      </c>
      <c r="U210" s="36">
        <f t="shared" si="336"/>
        <v>0.1033095416896717</v>
      </c>
      <c r="V210" s="52">
        <v>2439</v>
      </c>
      <c r="W210" s="52">
        <v>49926</v>
      </c>
      <c r="X210" s="34">
        <f t="shared" si="337"/>
        <v>9.1611835773167435E-2</v>
      </c>
      <c r="Y210" s="12" t="str">
        <f t="shared" si="338"/>
        <v>no</v>
      </c>
      <c r="Z210" s="12" t="str">
        <f t="shared" si="328"/>
        <v/>
      </c>
      <c r="AA210" s="12" t="str">
        <f>IF(ISERROR(VLOOKUP(D210,'Cdn CWTs for ERA in 2017'!C$8:H$2400,6,FALSE)),"",VLOOKUP(D210,'Cdn CWTs for ERA in 2017'!C$8:H$2400,6,FALSE))</f>
        <v/>
      </c>
    </row>
    <row r="211" spans="1:27" s="12" customFormat="1" x14ac:dyDescent="0.2">
      <c r="A211" s="31" t="s">
        <v>1632</v>
      </c>
      <c r="B211" s="31" t="str">
        <f>+IF(ISERROR(VLOOKUP(D211,'Cdn CWTs for ERA in 2017'!C$6:F$2400,4,FALSE)),"",VLOOKUP(D211,'Cdn CWTs for ERA in 2017'!C$6:F$2400,4,FALSE))</f>
        <v/>
      </c>
      <c r="C211" s="32">
        <v>2010</v>
      </c>
      <c r="D211" s="75" t="s">
        <v>1664</v>
      </c>
      <c r="E211" s="33" t="s">
        <v>1640</v>
      </c>
      <c r="F211" s="33" t="s">
        <v>1639</v>
      </c>
      <c r="G211" s="33" t="s">
        <v>1638</v>
      </c>
      <c r="H211" s="41">
        <v>203</v>
      </c>
      <c r="I211" s="41">
        <v>89</v>
      </c>
      <c r="J211" s="108">
        <f t="shared" si="329"/>
        <v>8.7181413686058043E-2</v>
      </c>
      <c r="K211" s="107">
        <v>9</v>
      </c>
      <c r="L211" s="41">
        <v>485</v>
      </c>
      <c r="M211" s="17">
        <f t="shared" si="330"/>
        <v>0.41855670103092785</v>
      </c>
      <c r="N211" s="56">
        <f t="shared" si="331"/>
        <v>4.028367341730192E-4</v>
      </c>
      <c r="O211" s="18">
        <f t="shared" si="332"/>
        <v>103.2330128576393</v>
      </c>
      <c r="P211" s="18">
        <f>+(O211/(SUM(O$203:O$209,O$211)))*O$210+O211</f>
        <v>103.2330128576393</v>
      </c>
      <c r="Q211" s="19">
        <f t="shared" si="333"/>
        <v>1206.1616007887922</v>
      </c>
      <c r="R211" s="24">
        <f t="shared" si="334"/>
        <v>0.33642181281010808</v>
      </c>
      <c r="S211" s="35">
        <f t="shared" si="327"/>
        <v>1020.859793814433</v>
      </c>
      <c r="T211" s="35">
        <f t="shared" si="335"/>
        <v>11122.772873564447</v>
      </c>
      <c r="U211" s="36">
        <f t="shared" si="336"/>
        <v>0.1033095416896717</v>
      </c>
      <c r="V211" s="52">
        <v>2439</v>
      </c>
      <c r="W211" s="52">
        <v>49926</v>
      </c>
      <c r="X211" s="34">
        <f t="shared" si="337"/>
        <v>9.1611835773167435E-2</v>
      </c>
      <c r="Y211" s="12" t="str">
        <f t="shared" si="338"/>
        <v>no</v>
      </c>
      <c r="Z211" s="12" t="str">
        <f t="shared" si="328"/>
        <v/>
      </c>
      <c r="AA211" s="12" t="str">
        <f>IF(ISERROR(VLOOKUP(D211,'Cdn CWTs for ERA in 2017'!C$8:H$2400,6,FALSE)),"",VLOOKUP(D211,'Cdn CWTs for ERA in 2017'!C$8:H$2400,6,FALSE))</f>
        <v/>
      </c>
    </row>
    <row r="212" spans="1:27" s="12" customFormat="1" x14ac:dyDescent="0.2">
      <c r="A212" s="29"/>
      <c r="B212" s="31" t="str">
        <f>+IF(ISERROR(VLOOKUP(D212,'Cdn CWTs for ERA in 2017'!C$6:F$2400,4,FALSE)),"",VLOOKUP(D212,'Cdn CWTs for ERA in 2017'!C$6:F$2400,4,FALSE))</f>
        <v/>
      </c>
      <c r="C212" s="30"/>
      <c r="D212" s="77"/>
      <c r="E212" s="30"/>
      <c r="F212" s="30"/>
      <c r="G212" s="29"/>
      <c r="H212" s="42"/>
      <c r="I212" s="42"/>
      <c r="J212" s="108"/>
      <c r="K212" s="42"/>
      <c r="L212" s="42"/>
      <c r="M212" s="17"/>
      <c r="N212" s="56"/>
      <c r="O212" s="18"/>
      <c r="P212" s="18"/>
      <c r="Q212" s="19"/>
      <c r="R212" s="24"/>
      <c r="S212" s="35"/>
      <c r="T212" s="35"/>
      <c r="U212" s="36"/>
      <c r="V212" s="44"/>
      <c r="W212" s="47"/>
      <c r="X212" s="34"/>
      <c r="Y212" s="12" t="str">
        <f t="shared" si="338"/>
        <v>no</v>
      </c>
      <c r="Z212" s="12" t="str">
        <f t="shared" si="328"/>
        <v/>
      </c>
      <c r="AA212" s="12" t="str">
        <f>IF(ISERROR(VLOOKUP(D212,'Cdn CWTs for ERA in 2017'!C$8:H$2400,6,FALSE)),"",VLOOKUP(D212,'Cdn CWTs for ERA in 2017'!C$8:H$2400,6,FALSE))</f>
        <v/>
      </c>
    </row>
    <row r="213" spans="1:27" s="12" customFormat="1" x14ac:dyDescent="0.2">
      <c r="A213" s="31" t="s">
        <v>1632</v>
      </c>
      <c r="B213" s="31">
        <f>+IF(ISERROR(VLOOKUP(D213,'Cdn CWTs for ERA in 2017'!C$6:F$2400,4,FALSE)),"",VLOOKUP(D213,'Cdn CWTs for ERA in 2017'!C$6:F$2400,4,FALSE))</f>
        <v>2007</v>
      </c>
      <c r="C213" s="32">
        <v>2010</v>
      </c>
      <c r="D213" s="75" t="s">
        <v>375</v>
      </c>
      <c r="E213" s="33" t="s">
        <v>1640</v>
      </c>
      <c r="F213" s="32" t="s">
        <v>1643</v>
      </c>
      <c r="G213" s="33" t="s">
        <v>1638</v>
      </c>
      <c r="H213" s="41">
        <v>265</v>
      </c>
      <c r="I213" s="41">
        <v>128</v>
      </c>
      <c r="J213" s="108">
        <f>I213/S213</f>
        <v>9.9036859049442136E-2</v>
      </c>
      <c r="K213" s="41"/>
      <c r="L213" s="41">
        <v>578</v>
      </c>
      <c r="M213" s="17">
        <f>+H213/L213</f>
        <v>0.45847750865051901</v>
      </c>
      <c r="N213" s="56">
        <f>((M213*(1-M213))/(L213-1)) * (1-(L213/V213))</f>
        <v>3.4206252887707903E-4</v>
      </c>
      <c r="O213" s="18">
        <f>K213*(1/J213)</f>
        <v>0</v>
      </c>
      <c r="P213" s="18">
        <f>+(O213/(SUM(O$213:O$219,O$221)))*O$220+O213</f>
        <v>0</v>
      </c>
      <c r="Q213" s="19">
        <f xml:space="preserve">  ((O213*(1-J213)*(1+(U213^2))) / J213) + ((O213^2)*(U213^2))</f>
        <v>0</v>
      </c>
      <c r="R213" s="24" t="str">
        <f>+IF(ISERROR((Q213^0.5)/O213),"NA",(Q213^0.5)/O213)</f>
        <v>NA</v>
      </c>
      <c r="S213" s="35">
        <f>+M213*V213</f>
        <v>1292.4480968858131</v>
      </c>
      <c r="T213" s="35">
        <f>(N213*(V213^2))+(W213*(M213^2))-(N213*W213)</f>
        <v>12845.857849632368</v>
      </c>
      <c r="U213" s="36">
        <f>+(T213^0.5)/S213</f>
        <v>8.7693710135067396E-2</v>
      </c>
      <c r="V213" s="52">
        <v>2819</v>
      </c>
      <c r="W213" s="78">
        <v>48258.790407507819</v>
      </c>
      <c r="X213" s="34">
        <f>+(W213^0.5)/V213</f>
        <v>7.792793000447186E-2</v>
      </c>
      <c r="Y213" s="12" t="str">
        <f t="shared" si="338"/>
        <v>yes</v>
      </c>
      <c r="Z213" s="12">
        <f t="shared" si="328"/>
        <v>3</v>
      </c>
      <c r="AA213" s="12" t="str">
        <f>IF(ISERROR(VLOOKUP(D213,'Cdn CWTs for ERA in 2017'!C$8:H$2400,6,FALSE)),"",VLOOKUP(D213,'Cdn CWTs for ERA in 2017'!C$8:H$2400,6,FALSE))</f>
        <v>NIC</v>
      </c>
    </row>
    <row r="214" spans="1:27" s="12" customFormat="1" x14ac:dyDescent="0.2">
      <c r="A214" s="31" t="s">
        <v>1632</v>
      </c>
      <c r="B214" s="31">
        <f>+IF(ISERROR(VLOOKUP(D214,'Cdn CWTs for ERA in 2017'!C$6:F$2400,4,FALSE)),"",VLOOKUP(D214,'Cdn CWTs for ERA in 2017'!C$6:F$2400,4,FALSE))</f>
        <v>2007</v>
      </c>
      <c r="C214" s="32">
        <v>2010</v>
      </c>
      <c r="D214" s="75" t="s">
        <v>376</v>
      </c>
      <c r="E214" s="33" t="s">
        <v>1640</v>
      </c>
      <c r="F214" s="32" t="s">
        <v>1643</v>
      </c>
      <c r="G214" s="33" t="s">
        <v>1638</v>
      </c>
      <c r="H214" s="41">
        <v>265</v>
      </c>
      <c r="I214" s="41">
        <v>128</v>
      </c>
      <c r="J214" s="108">
        <f>I214/S214</f>
        <v>9.9036859049442136E-2</v>
      </c>
      <c r="K214" s="107">
        <v>1</v>
      </c>
      <c r="L214" s="41">
        <v>578</v>
      </c>
      <c r="M214" s="17">
        <f>+H214/L214</f>
        <v>0.45847750865051901</v>
      </c>
      <c r="N214" s="56">
        <f>((M214*(1-M214))/(L214-1)) * (1-(L214/V214))</f>
        <v>3.4206252887707903E-4</v>
      </c>
      <c r="O214" s="18">
        <f>K214*(1/J214)</f>
        <v>10.097250756920415</v>
      </c>
      <c r="P214" s="18">
        <f t="shared" ref="P214:P221" si="339">+(O214/(SUM(O$213:O$219,O$221)))*O$220+O214</f>
        <v>10.257524578458835</v>
      </c>
      <c r="Q214" s="19">
        <f xml:space="preserve">  ((O214*(1-J214)*(1+(U214^2))) / J214) + ((O214^2)*(U214^2))</f>
        <v>93.347670228785248</v>
      </c>
      <c r="R214" s="24">
        <f>+IF(ISERROR((Q214^0.5)/O214),"NA",(Q214^0.5)/O214)</f>
        <v>0.95686044050277297</v>
      </c>
      <c r="S214" s="35">
        <f>+M214*V214</f>
        <v>1292.4480968858131</v>
      </c>
      <c r="T214" s="35">
        <f>(N214*(V214^2))+(W214*(M214^2))-(N214*W214)</f>
        <v>12845.857849632368</v>
      </c>
      <c r="U214" s="36">
        <f>+(T214^0.5)/S214</f>
        <v>8.7693710135067396E-2</v>
      </c>
      <c r="V214" s="52">
        <v>2819</v>
      </c>
      <c r="W214" s="78">
        <v>48258.790407507819</v>
      </c>
      <c r="X214" s="34">
        <f>+(W214^0.5)/V214</f>
        <v>7.792793000447186E-2</v>
      </c>
      <c r="Y214" s="12" t="str">
        <f t="shared" si="338"/>
        <v>yes</v>
      </c>
      <c r="Z214" s="12">
        <f t="shared" si="328"/>
        <v>3</v>
      </c>
      <c r="AA214" s="12" t="str">
        <f>IF(ISERROR(VLOOKUP(D214,'Cdn CWTs for ERA in 2017'!C$8:H$2400,6,FALSE)),"",VLOOKUP(D214,'Cdn CWTs for ERA in 2017'!C$8:H$2400,6,FALSE))</f>
        <v>NIC</v>
      </c>
    </row>
    <row r="215" spans="1:27" s="12" customFormat="1" x14ac:dyDescent="0.2">
      <c r="A215" s="31" t="s">
        <v>1632</v>
      </c>
      <c r="B215" s="31">
        <f>+IF(ISERROR(VLOOKUP(D215,'Cdn CWTs for ERA in 2017'!C$6:F$2400,4,FALSE)),"",VLOOKUP(D215,'Cdn CWTs for ERA in 2017'!C$6:F$2400,4,FALSE))</f>
        <v>2005</v>
      </c>
      <c r="C215" s="32">
        <v>2010</v>
      </c>
      <c r="D215" s="75" t="s">
        <v>3047</v>
      </c>
      <c r="E215" s="33" t="s">
        <v>1640</v>
      </c>
      <c r="F215" s="32" t="s">
        <v>1643</v>
      </c>
      <c r="G215" s="33" t="s">
        <v>1638</v>
      </c>
      <c r="H215" s="41">
        <v>265</v>
      </c>
      <c r="I215" s="41">
        <v>128</v>
      </c>
      <c r="J215" s="108">
        <f t="shared" ref="J215:J221" si="340">I215/S215</f>
        <v>9.9036859049442136E-2</v>
      </c>
      <c r="K215" s="107">
        <v>1</v>
      </c>
      <c r="L215" s="41">
        <v>578</v>
      </c>
      <c r="M215" s="17">
        <f t="shared" ref="M215:M221" si="341">+H215/L215</f>
        <v>0.45847750865051901</v>
      </c>
      <c r="N215" s="56">
        <f t="shared" ref="N215:N221" si="342">((M215*(1-M215))/(L215-1)) * (1-(L215/V215))</f>
        <v>3.4206252887707903E-4</v>
      </c>
      <c r="O215" s="18">
        <f t="shared" ref="O215:O221" si="343">K215*(1/J215)</f>
        <v>10.097250756920415</v>
      </c>
      <c r="P215" s="18">
        <f t="shared" si="339"/>
        <v>10.257524578458835</v>
      </c>
      <c r="Q215" s="19">
        <f t="shared" ref="Q215:Q221" si="344" xml:space="preserve">  ((O215*(1-J215)*(1+(U215^2))) / J215) + ((O215^2)*(U215^2))</f>
        <v>93.347670228785248</v>
      </c>
      <c r="R215" s="24">
        <f t="shared" ref="R215:R221" si="345">+IF(ISERROR((Q215^0.5)/O215),"NA",(Q215^0.5)/O215)</f>
        <v>0.95686044050277297</v>
      </c>
      <c r="S215" s="35">
        <f t="shared" ref="S215:S221" si="346">+M215*V215</f>
        <v>1292.4480968858131</v>
      </c>
      <c r="T215" s="35">
        <f t="shared" ref="T215:T221" si="347">(N215*(V215^2))+(W215*(M215^2))-(N215*W215)</f>
        <v>12845.857849632368</v>
      </c>
      <c r="U215" s="36">
        <f t="shared" ref="U215:U221" si="348">+(T215^0.5)/S215</f>
        <v>8.7693710135067396E-2</v>
      </c>
      <c r="V215" s="52">
        <v>2819</v>
      </c>
      <c r="W215" s="78">
        <v>48258.790407507819</v>
      </c>
      <c r="X215" s="34">
        <f t="shared" ref="X215:X221" si="349">+(W215^0.5)/V215</f>
        <v>7.792793000447186E-2</v>
      </c>
      <c r="Y215" s="12" t="str">
        <f t="shared" si="338"/>
        <v>yes</v>
      </c>
      <c r="Z215" s="12">
        <f t="shared" si="328"/>
        <v>5</v>
      </c>
      <c r="AA215" s="12" t="str">
        <f>IF(ISERROR(VLOOKUP(D215,'Cdn CWTs for ERA in 2017'!C$8:H$2400,6,FALSE)),"",VLOOKUP(D215,'Cdn CWTs for ERA in 2017'!C$8:H$2400,6,FALSE))</f>
        <v>NIC</v>
      </c>
    </row>
    <row r="216" spans="1:27" s="12" customFormat="1" x14ac:dyDescent="0.2">
      <c r="A216" s="31" t="s">
        <v>1632</v>
      </c>
      <c r="B216" s="31">
        <f>+IF(ISERROR(VLOOKUP(D216,'Cdn CWTs for ERA in 2017'!C$6:F$2400,4,FALSE)),"",VLOOKUP(D216,'Cdn CWTs for ERA in 2017'!C$6:F$2400,4,FALSE))</f>
        <v>2005</v>
      </c>
      <c r="C216" s="32">
        <v>2010</v>
      </c>
      <c r="D216" s="75" t="s">
        <v>3049</v>
      </c>
      <c r="E216" s="33" t="s">
        <v>1640</v>
      </c>
      <c r="F216" s="32" t="s">
        <v>1643</v>
      </c>
      <c r="G216" s="33" t="s">
        <v>1638</v>
      </c>
      <c r="H216" s="41">
        <v>265</v>
      </c>
      <c r="I216" s="41">
        <v>128</v>
      </c>
      <c r="J216" s="108">
        <f t="shared" si="340"/>
        <v>9.9036859049442136E-2</v>
      </c>
      <c r="K216" s="107"/>
      <c r="L216" s="41">
        <v>578</v>
      </c>
      <c r="M216" s="17">
        <f t="shared" si="341"/>
        <v>0.45847750865051901</v>
      </c>
      <c r="N216" s="56">
        <f t="shared" si="342"/>
        <v>3.4206252887707903E-4</v>
      </c>
      <c r="O216" s="18">
        <f t="shared" si="343"/>
        <v>0</v>
      </c>
      <c r="P216" s="18">
        <f t="shared" si="339"/>
        <v>0</v>
      </c>
      <c r="Q216" s="19">
        <f t="shared" si="344"/>
        <v>0</v>
      </c>
      <c r="R216" s="24" t="str">
        <f t="shared" si="345"/>
        <v>NA</v>
      </c>
      <c r="S216" s="35">
        <f t="shared" si="346"/>
        <v>1292.4480968858131</v>
      </c>
      <c r="T216" s="35">
        <f t="shared" si="347"/>
        <v>12845.857849632368</v>
      </c>
      <c r="U216" s="36">
        <f t="shared" si="348"/>
        <v>8.7693710135067396E-2</v>
      </c>
      <c r="V216" s="52">
        <v>2819</v>
      </c>
      <c r="W216" s="78">
        <v>48258.790407507819</v>
      </c>
      <c r="X216" s="34">
        <f t="shared" si="349"/>
        <v>7.792793000447186E-2</v>
      </c>
      <c r="Y216" s="12" t="str">
        <f t="shared" si="338"/>
        <v>yes</v>
      </c>
      <c r="Z216" s="12">
        <f t="shared" si="328"/>
        <v>5</v>
      </c>
      <c r="AA216" s="12" t="str">
        <f>IF(ISERROR(VLOOKUP(D216,'Cdn CWTs for ERA in 2017'!C$8:H$2400,6,FALSE)),"",VLOOKUP(D216,'Cdn CWTs for ERA in 2017'!C$8:H$2400,6,FALSE))</f>
        <v>NIC</v>
      </c>
    </row>
    <row r="217" spans="1:27" s="12" customFormat="1" x14ac:dyDescent="0.2">
      <c r="A217" s="31" t="s">
        <v>1632</v>
      </c>
      <c r="B217" s="31">
        <f>+IF(ISERROR(VLOOKUP(D217,'Cdn CWTs for ERA in 2017'!C$6:F$2400,4,FALSE)),"",VLOOKUP(D217,'Cdn CWTs for ERA in 2017'!C$6:F$2400,4,FALSE))</f>
        <v>2006</v>
      </c>
      <c r="C217" s="32">
        <v>2010</v>
      </c>
      <c r="D217" s="75" t="s">
        <v>3050</v>
      </c>
      <c r="E217" s="33" t="s">
        <v>1640</v>
      </c>
      <c r="F217" s="32" t="s">
        <v>1643</v>
      </c>
      <c r="G217" s="33" t="s">
        <v>1638</v>
      </c>
      <c r="H217" s="41">
        <v>265</v>
      </c>
      <c r="I217" s="41">
        <v>128</v>
      </c>
      <c r="J217" s="108">
        <f t="shared" si="340"/>
        <v>9.9036859049442136E-2</v>
      </c>
      <c r="K217" s="107">
        <v>41</v>
      </c>
      <c r="L217" s="41">
        <v>578</v>
      </c>
      <c r="M217" s="17">
        <f t="shared" si="341"/>
        <v>0.45847750865051901</v>
      </c>
      <c r="N217" s="56">
        <f t="shared" si="342"/>
        <v>3.4206252887707903E-4</v>
      </c>
      <c r="O217" s="18">
        <f t="shared" si="343"/>
        <v>413.98728103373702</v>
      </c>
      <c r="P217" s="18">
        <f t="shared" si="339"/>
        <v>420.55850771681219</v>
      </c>
      <c r="Q217" s="19">
        <f t="shared" si="344"/>
        <v>5113.0947426490602</v>
      </c>
      <c r="R217" s="24">
        <f t="shared" si="345"/>
        <v>0.17272488871805822</v>
      </c>
      <c r="S217" s="35">
        <f t="shared" si="346"/>
        <v>1292.4480968858131</v>
      </c>
      <c r="T217" s="35">
        <f t="shared" si="347"/>
        <v>12845.857849632368</v>
      </c>
      <c r="U217" s="36">
        <f t="shared" si="348"/>
        <v>8.7693710135067396E-2</v>
      </c>
      <c r="V217" s="52">
        <v>2819</v>
      </c>
      <c r="W217" s="78">
        <v>48258.790407507819</v>
      </c>
      <c r="X217" s="34">
        <f t="shared" si="349"/>
        <v>7.792793000447186E-2</v>
      </c>
      <c r="Y217" s="12" t="str">
        <f t="shared" si="338"/>
        <v>yes</v>
      </c>
      <c r="Z217" s="12">
        <f t="shared" si="328"/>
        <v>4</v>
      </c>
      <c r="AA217" s="12" t="str">
        <f>IF(ISERROR(VLOOKUP(D217,'Cdn CWTs for ERA in 2017'!C$8:H$2400,6,FALSE)),"",VLOOKUP(D217,'Cdn CWTs for ERA in 2017'!C$8:H$2400,6,FALSE))</f>
        <v>NIC</v>
      </c>
    </row>
    <row r="218" spans="1:27" s="12" customFormat="1" x14ac:dyDescent="0.2">
      <c r="A218" s="31" t="s">
        <v>1632</v>
      </c>
      <c r="B218" s="31">
        <f>+IF(ISERROR(VLOOKUP(D218,'Cdn CWTs for ERA in 2017'!C$6:F$2400,4,FALSE)),"",VLOOKUP(D218,'Cdn CWTs for ERA in 2017'!C$6:F$2400,4,FALSE))</f>
        <v>2006</v>
      </c>
      <c r="C218" s="32">
        <v>2010</v>
      </c>
      <c r="D218" s="75" t="s">
        <v>3051</v>
      </c>
      <c r="E218" s="33" t="s">
        <v>1640</v>
      </c>
      <c r="F218" s="32" t="s">
        <v>1643</v>
      </c>
      <c r="G218" s="33" t="s">
        <v>1638</v>
      </c>
      <c r="H218" s="41">
        <v>265</v>
      </c>
      <c r="I218" s="41">
        <v>128</v>
      </c>
      <c r="J218" s="108">
        <f t="shared" si="340"/>
        <v>9.9036859049442136E-2</v>
      </c>
      <c r="K218" s="107">
        <v>41</v>
      </c>
      <c r="L218" s="41">
        <v>578</v>
      </c>
      <c r="M218" s="17">
        <f t="shared" si="341"/>
        <v>0.45847750865051901</v>
      </c>
      <c r="N218" s="56">
        <f t="shared" si="342"/>
        <v>3.4206252887707903E-4</v>
      </c>
      <c r="O218" s="18">
        <f t="shared" si="343"/>
        <v>413.98728103373702</v>
      </c>
      <c r="P218" s="18">
        <f t="shared" si="339"/>
        <v>420.55850771681219</v>
      </c>
      <c r="Q218" s="19">
        <f t="shared" si="344"/>
        <v>5113.0947426490602</v>
      </c>
      <c r="R218" s="24">
        <f t="shared" si="345"/>
        <v>0.17272488871805822</v>
      </c>
      <c r="S218" s="35">
        <f t="shared" si="346"/>
        <v>1292.4480968858131</v>
      </c>
      <c r="T218" s="35">
        <f t="shared" si="347"/>
        <v>12845.857849632368</v>
      </c>
      <c r="U218" s="36">
        <f t="shared" si="348"/>
        <v>8.7693710135067396E-2</v>
      </c>
      <c r="V218" s="52">
        <v>2819</v>
      </c>
      <c r="W218" s="78">
        <v>48258.790407507819</v>
      </c>
      <c r="X218" s="34">
        <f t="shared" si="349"/>
        <v>7.792793000447186E-2</v>
      </c>
      <c r="Y218" s="12" t="str">
        <f t="shared" si="338"/>
        <v>yes</v>
      </c>
      <c r="Z218" s="12">
        <f t="shared" si="328"/>
        <v>4</v>
      </c>
      <c r="AA218" s="12" t="str">
        <f>IF(ISERROR(VLOOKUP(D218,'Cdn CWTs for ERA in 2017'!C$8:H$2400,6,FALSE)),"",VLOOKUP(D218,'Cdn CWTs for ERA in 2017'!C$8:H$2400,6,FALSE))</f>
        <v>NIC</v>
      </c>
    </row>
    <row r="219" spans="1:27" s="12" customFormat="1" x14ac:dyDescent="0.2">
      <c r="A219" s="31" t="s">
        <v>1632</v>
      </c>
      <c r="B219" s="31">
        <f>+IF(ISERROR(VLOOKUP(D219,'Cdn CWTs for ERA in 2017'!C$6:F$2400,4,FALSE)),"",VLOOKUP(D219,'Cdn CWTs for ERA in 2017'!C$6:F$2400,4,FALSE))</f>
        <v>2006</v>
      </c>
      <c r="C219" s="32">
        <v>2010</v>
      </c>
      <c r="D219" s="75" t="s">
        <v>3052</v>
      </c>
      <c r="E219" s="33" t="s">
        <v>1640</v>
      </c>
      <c r="F219" s="32" t="s">
        <v>1643</v>
      </c>
      <c r="G219" s="33" t="s">
        <v>1638</v>
      </c>
      <c r="H219" s="41">
        <v>265</v>
      </c>
      <c r="I219" s="41">
        <v>128</v>
      </c>
      <c r="J219" s="108">
        <f t="shared" si="340"/>
        <v>9.9036859049442136E-2</v>
      </c>
      <c r="K219" s="107">
        <v>27</v>
      </c>
      <c r="L219" s="41">
        <v>578</v>
      </c>
      <c r="M219" s="17">
        <f t="shared" si="341"/>
        <v>0.45847750865051901</v>
      </c>
      <c r="N219" s="56">
        <f t="shared" si="342"/>
        <v>3.4206252887707903E-4</v>
      </c>
      <c r="O219" s="18">
        <f t="shared" si="343"/>
        <v>272.62577043685121</v>
      </c>
      <c r="P219" s="18">
        <f t="shared" si="339"/>
        <v>276.95316361838854</v>
      </c>
      <c r="Q219" s="19">
        <f t="shared" si="344"/>
        <v>3070.7894527715571</v>
      </c>
      <c r="R219" s="24">
        <f t="shared" si="345"/>
        <v>0.20326289848624016</v>
      </c>
      <c r="S219" s="35">
        <f t="shared" si="346"/>
        <v>1292.4480968858131</v>
      </c>
      <c r="T219" s="35">
        <f t="shared" si="347"/>
        <v>12845.857849632368</v>
      </c>
      <c r="U219" s="36">
        <f t="shared" si="348"/>
        <v>8.7693710135067396E-2</v>
      </c>
      <c r="V219" s="52">
        <v>2819</v>
      </c>
      <c r="W219" s="78">
        <v>48258.790407507819</v>
      </c>
      <c r="X219" s="34">
        <f t="shared" si="349"/>
        <v>7.792793000447186E-2</v>
      </c>
      <c r="Y219" s="12" t="str">
        <f t="shared" si="338"/>
        <v>yes</v>
      </c>
      <c r="Z219" s="12">
        <f t="shared" si="328"/>
        <v>4</v>
      </c>
      <c r="AA219" s="12" t="str">
        <f>IF(ISERROR(VLOOKUP(D219,'Cdn CWTs for ERA in 2017'!C$8:H$2400,6,FALSE)),"",VLOOKUP(D219,'Cdn CWTs for ERA in 2017'!C$8:H$2400,6,FALSE))</f>
        <v>NIC</v>
      </c>
    </row>
    <row r="220" spans="1:27" s="12" customFormat="1" x14ac:dyDescent="0.2">
      <c r="A220" s="31" t="s">
        <v>1632</v>
      </c>
      <c r="B220" s="31" t="str">
        <f>+IF(ISERROR(VLOOKUP(D220,'Cdn CWTs for ERA in 2017'!C$6:F$2400,4,FALSE)),"",VLOOKUP(D220,'Cdn CWTs for ERA in 2017'!C$6:F$2400,4,FALSE))</f>
        <v/>
      </c>
      <c r="C220" s="32">
        <v>2010</v>
      </c>
      <c r="D220" s="75" t="s">
        <v>1646</v>
      </c>
      <c r="E220" s="33" t="s">
        <v>1640</v>
      </c>
      <c r="F220" s="32" t="s">
        <v>1643</v>
      </c>
      <c r="G220" s="33" t="s">
        <v>1638</v>
      </c>
      <c r="H220" s="41">
        <v>265</v>
      </c>
      <c r="I220" s="41">
        <v>128</v>
      </c>
      <c r="J220" s="108">
        <f t="shared" si="340"/>
        <v>9.9036859049442136E-2</v>
      </c>
      <c r="K220" s="107">
        <v>2</v>
      </c>
      <c r="L220" s="41">
        <v>578</v>
      </c>
      <c r="M220" s="17">
        <f t="shared" si="341"/>
        <v>0.45847750865051901</v>
      </c>
      <c r="N220" s="56">
        <f t="shared" si="342"/>
        <v>3.4206252887707903E-4</v>
      </c>
      <c r="O220" s="18">
        <f t="shared" si="343"/>
        <v>20.19450151384083</v>
      </c>
      <c r="P220" s="18"/>
      <c r="Q220" s="19"/>
      <c r="R220" s="24">
        <f t="shared" si="345"/>
        <v>0</v>
      </c>
      <c r="S220" s="35">
        <f t="shared" si="346"/>
        <v>1292.4480968858131</v>
      </c>
      <c r="T220" s="35">
        <f t="shared" si="347"/>
        <v>12845.857849632368</v>
      </c>
      <c r="U220" s="36">
        <f t="shared" si="348"/>
        <v>8.7693710135067396E-2</v>
      </c>
      <c r="V220" s="52">
        <v>2819</v>
      </c>
      <c r="W220" s="78">
        <v>48258.790407507819</v>
      </c>
      <c r="X220" s="34">
        <f t="shared" si="349"/>
        <v>7.792793000447186E-2</v>
      </c>
      <c r="Y220" s="12" t="str">
        <f t="shared" si="338"/>
        <v>no</v>
      </c>
      <c r="Z220" s="12" t="str">
        <f t="shared" si="328"/>
        <v/>
      </c>
      <c r="AA220" s="12" t="str">
        <f>IF(ISERROR(VLOOKUP(D220,'Cdn CWTs for ERA in 2017'!C$8:H$2400,6,FALSE)),"",VLOOKUP(D220,'Cdn CWTs for ERA in 2017'!C$8:H$2400,6,FALSE))</f>
        <v/>
      </c>
    </row>
    <row r="221" spans="1:27" s="12" customFormat="1" x14ac:dyDescent="0.2">
      <c r="A221" s="31" t="s">
        <v>1632</v>
      </c>
      <c r="B221" s="31" t="str">
        <f>+IF(ISERROR(VLOOKUP(D221,'Cdn CWTs for ERA in 2017'!C$6:F$2400,4,FALSE)),"",VLOOKUP(D221,'Cdn CWTs for ERA in 2017'!C$6:F$2400,4,FALSE))</f>
        <v/>
      </c>
      <c r="C221" s="32">
        <v>2010</v>
      </c>
      <c r="D221" s="75" t="s">
        <v>1664</v>
      </c>
      <c r="E221" s="33" t="s">
        <v>1640</v>
      </c>
      <c r="F221" s="32" t="s">
        <v>1643</v>
      </c>
      <c r="G221" s="33" t="s">
        <v>1638</v>
      </c>
      <c r="H221" s="41">
        <v>265</v>
      </c>
      <c r="I221" s="41">
        <v>128</v>
      </c>
      <c r="J221" s="108">
        <f t="shared" si="340"/>
        <v>9.9036859049442136E-2</v>
      </c>
      <c r="K221" s="107">
        <v>15</v>
      </c>
      <c r="L221" s="41">
        <v>578</v>
      </c>
      <c r="M221" s="17">
        <f t="shared" si="341"/>
        <v>0.45847750865051901</v>
      </c>
      <c r="N221" s="56">
        <f t="shared" si="342"/>
        <v>3.4206252887707903E-4</v>
      </c>
      <c r="O221" s="18">
        <f t="shared" si="343"/>
        <v>151.45876135380624</v>
      </c>
      <c r="P221" s="18">
        <f t="shared" si="339"/>
        <v>153.86286867688253</v>
      </c>
      <c r="Q221" s="19">
        <f t="shared" si="344"/>
        <v>1564.8653310454749</v>
      </c>
      <c r="R221" s="24">
        <f t="shared" si="345"/>
        <v>0.26118250550916894</v>
      </c>
      <c r="S221" s="35">
        <f t="shared" si="346"/>
        <v>1292.4480968858131</v>
      </c>
      <c r="T221" s="35">
        <f t="shared" si="347"/>
        <v>12845.857849632368</v>
      </c>
      <c r="U221" s="36">
        <f t="shared" si="348"/>
        <v>8.7693710135067396E-2</v>
      </c>
      <c r="V221" s="52">
        <v>2819</v>
      </c>
      <c r="W221" s="78">
        <v>48258.790407507819</v>
      </c>
      <c r="X221" s="34">
        <f t="shared" si="349"/>
        <v>7.792793000447186E-2</v>
      </c>
      <c r="Y221" s="12" t="str">
        <f t="shared" si="338"/>
        <v>no</v>
      </c>
      <c r="Z221" s="12" t="str">
        <f t="shared" si="328"/>
        <v/>
      </c>
      <c r="AA221" s="12" t="str">
        <f>IF(ISERROR(VLOOKUP(D221,'Cdn CWTs for ERA in 2017'!C$8:H$2400,6,FALSE)),"",VLOOKUP(D221,'Cdn CWTs for ERA in 2017'!C$8:H$2400,6,FALSE))</f>
        <v/>
      </c>
    </row>
    <row r="222" spans="1:27" s="12" customFormat="1" x14ac:dyDescent="0.2">
      <c r="A222" s="31"/>
      <c r="B222" s="31" t="str">
        <f>+IF(ISERROR(VLOOKUP(D222,'Cdn CWTs for ERA in 2017'!C$6:F$2400,4,FALSE)),"",VLOOKUP(D222,'Cdn CWTs for ERA in 2017'!C$6:F$2400,4,FALSE))</f>
        <v/>
      </c>
      <c r="C222" s="32"/>
      <c r="D222" s="75"/>
      <c r="E222" s="33"/>
      <c r="F222" s="32"/>
      <c r="G222" s="33"/>
      <c r="H222" s="41"/>
      <c r="I222" s="41"/>
      <c r="J222" s="108"/>
      <c r="K222" s="41"/>
      <c r="L222" s="41"/>
      <c r="M222" s="17"/>
      <c r="N222" s="56"/>
      <c r="O222" s="18"/>
      <c r="P222" s="18"/>
      <c r="Q222" s="19"/>
      <c r="R222" s="24"/>
      <c r="S222" s="35"/>
      <c r="T222" s="35"/>
      <c r="U222" s="36"/>
      <c r="V222" s="41"/>
      <c r="W222" s="52"/>
      <c r="X222" s="34"/>
      <c r="Z222" s="12" t="str">
        <f t="shared" si="328"/>
        <v/>
      </c>
      <c r="AA222" s="12" t="str">
        <f>IF(ISERROR(VLOOKUP(D222,'Cdn CWTs for ERA in 2017'!C$8:H$2400,6,FALSE)),"",VLOOKUP(D222,'Cdn CWTs for ERA in 2017'!C$8:H$2400,6,FALSE))</f>
        <v/>
      </c>
    </row>
    <row r="223" spans="1:27" s="12" customFormat="1" x14ac:dyDescent="0.2">
      <c r="A223" s="31" t="s">
        <v>1632</v>
      </c>
      <c r="B223" s="31">
        <f>+IF(ISERROR(VLOOKUP(D223,'Cdn CWTs for ERA in 2017'!C$6:F$2400,4,FALSE)),"",VLOOKUP(D223,'Cdn CWTs for ERA in 2017'!C$6:F$2400,4,FALSE))</f>
        <v>2004</v>
      </c>
      <c r="C223" s="32">
        <v>2009</v>
      </c>
      <c r="D223" s="75" t="s">
        <v>1680</v>
      </c>
      <c r="E223" s="33" t="s">
        <v>1640</v>
      </c>
      <c r="F223" s="33" t="s">
        <v>1639</v>
      </c>
      <c r="G223" s="33" t="s">
        <v>1638</v>
      </c>
      <c r="H223" s="41">
        <v>20</v>
      </c>
      <c r="I223" s="41">
        <v>20</v>
      </c>
      <c r="J223" s="108">
        <f t="shared" ref="J223:J249" si="350">I223/S223</f>
        <v>0.5082001245588541</v>
      </c>
      <c r="K223" s="41">
        <v>1</v>
      </c>
      <c r="L223" s="41">
        <v>102</v>
      </c>
      <c r="M223" s="17">
        <f t="shared" ref="M223:M249" si="351">+H223/L223</f>
        <v>0.19607843137254902</v>
      </c>
      <c r="N223" s="56">
        <f t="shared" ref="N223:N249" si="352">((M223*(1-M223))/(L223-1)) * (1-(L223/V223))</f>
        <v>7.6755683811964885E-4</v>
      </c>
      <c r="O223" s="18">
        <f t="shared" ref="O223:O249" si="353">K223*(1/J223)</f>
        <v>1.9677287581699345</v>
      </c>
      <c r="P223" s="18">
        <f>+(O223/(SUM(O$223:O$233,O$235)))*O$234+O223</f>
        <v>2.0712934296525627</v>
      </c>
      <c r="Q223" s="19">
        <f t="shared" ref="Q223:Q249" si="354" xml:space="preserve">  ((O223*(1-J223)*(1+(U223^2))) / J223) + ((O223^2)*(U223^2))</f>
        <v>2.1053823563354275</v>
      </c>
      <c r="R223" s="24">
        <f t="shared" ref="R223:R249" si="355">+IF(ISERROR((Q223^0.5)/O223),"NA",(Q223^0.5)/O223)</f>
        <v>0.73739511583702233</v>
      </c>
      <c r="S223" s="35">
        <f t="shared" ref="S223:S249" si="356">+M223*V223</f>
        <v>39.354575163398692</v>
      </c>
      <c r="T223" s="35">
        <f t="shared" ref="T223:T249" si="357">(N223*(V223^2))+(W223*(M223^2))-(N223*W223)</f>
        <v>53.936094804106368</v>
      </c>
      <c r="U223" s="36">
        <f t="shared" ref="U223:U249" si="358">+(T223^0.5)/S223</f>
        <v>0.18661412841631705</v>
      </c>
      <c r="V223" s="52">
        <v>200.70833333333334</v>
      </c>
      <c r="W223" s="78">
        <v>610.84006944444445</v>
      </c>
      <c r="X223" s="34">
        <f t="shared" ref="X223:X249" si="359">+(W223^0.5)/V223</f>
        <v>0.12313977460508087</v>
      </c>
      <c r="Y223" s="12" t="str">
        <f>+IF(B223="","no","yes")</f>
        <v>yes</v>
      </c>
      <c r="Z223" s="12">
        <f t="shared" si="328"/>
        <v>5</v>
      </c>
      <c r="AA223" s="12" t="str">
        <f>IF(ISERROR(VLOOKUP(D223,'Cdn CWTs for ERA in 2017'!C$8:H$2400,6,FALSE)),"",VLOOKUP(D223,'Cdn CWTs for ERA in 2017'!C$8:H$2400,6,FALSE))</f>
        <v>NIC</v>
      </c>
    </row>
    <row r="224" spans="1:27" s="12" customFormat="1" x14ac:dyDescent="0.2">
      <c r="A224" s="31" t="s">
        <v>1632</v>
      </c>
      <c r="B224" s="31">
        <f>+IF(ISERROR(VLOOKUP(D224,'Cdn CWTs for ERA in 2017'!C$6:F$2400,4,FALSE)),"",VLOOKUP(D224,'Cdn CWTs for ERA in 2017'!C$6:F$2400,4,FALSE))</f>
        <v>2004</v>
      </c>
      <c r="C224" s="32">
        <v>2009</v>
      </c>
      <c r="D224" s="75" t="s">
        <v>1681</v>
      </c>
      <c r="E224" s="33" t="s">
        <v>1640</v>
      </c>
      <c r="F224" s="33" t="s">
        <v>1639</v>
      </c>
      <c r="G224" s="33" t="s">
        <v>1638</v>
      </c>
      <c r="H224" s="41">
        <v>20</v>
      </c>
      <c r="I224" s="41">
        <v>20</v>
      </c>
      <c r="J224" s="108">
        <f t="shared" si="350"/>
        <v>0.5082001245588541</v>
      </c>
      <c r="K224" s="41">
        <v>0</v>
      </c>
      <c r="L224" s="41">
        <v>102</v>
      </c>
      <c r="M224" s="17">
        <f t="shared" si="351"/>
        <v>0.19607843137254902</v>
      </c>
      <c r="N224" s="56">
        <f t="shared" si="352"/>
        <v>7.6755683811964885E-4</v>
      </c>
      <c r="O224" s="18">
        <f t="shared" si="353"/>
        <v>0</v>
      </c>
      <c r="P224" s="18">
        <f t="shared" ref="P224:P235" si="360">+(O224/(SUM(O$223:O$233,O$235)))*O$234+O224</f>
        <v>0</v>
      </c>
      <c r="Q224" s="19">
        <f t="shared" si="354"/>
        <v>0</v>
      </c>
      <c r="R224" s="24" t="str">
        <f t="shared" si="355"/>
        <v>NA</v>
      </c>
      <c r="S224" s="35">
        <f t="shared" si="356"/>
        <v>39.354575163398692</v>
      </c>
      <c r="T224" s="35">
        <f t="shared" si="357"/>
        <v>53.936094804106368</v>
      </c>
      <c r="U224" s="36">
        <f t="shared" si="358"/>
        <v>0.18661412841631705</v>
      </c>
      <c r="V224" s="52">
        <v>200.70833333333334</v>
      </c>
      <c r="W224" s="52">
        <v>610.84006944444445</v>
      </c>
      <c r="X224" s="34">
        <f t="shared" si="359"/>
        <v>0.12313977460508087</v>
      </c>
      <c r="Y224" s="12" t="str">
        <f t="shared" ref="Y224:Y287" si="361">+IF(B224="","no","yes")</f>
        <v>yes</v>
      </c>
      <c r="Z224" s="12">
        <f t="shared" si="328"/>
        <v>5</v>
      </c>
      <c r="AA224" s="12" t="str">
        <f>IF(ISERROR(VLOOKUP(D224,'Cdn CWTs for ERA in 2017'!C$8:H$2400,6,FALSE)),"",VLOOKUP(D224,'Cdn CWTs for ERA in 2017'!C$8:H$2400,6,FALSE))</f>
        <v>NIC</v>
      </c>
    </row>
    <row r="225" spans="1:27" s="12" customFormat="1" x14ac:dyDescent="0.2">
      <c r="A225" s="31" t="s">
        <v>1632</v>
      </c>
      <c r="B225" s="31">
        <f>+IF(ISERROR(VLOOKUP(D225,'Cdn CWTs for ERA in 2017'!C$6:F$2400,4,FALSE)),"",VLOOKUP(D225,'Cdn CWTs for ERA in 2017'!C$6:F$2400,4,FALSE))</f>
        <v>2004</v>
      </c>
      <c r="C225" s="32">
        <v>2009</v>
      </c>
      <c r="D225" s="75" t="s">
        <v>1682</v>
      </c>
      <c r="E225" s="33" t="s">
        <v>1640</v>
      </c>
      <c r="F225" s="33" t="s">
        <v>1639</v>
      </c>
      <c r="G225" s="33" t="s">
        <v>1638</v>
      </c>
      <c r="H225" s="41">
        <v>20</v>
      </c>
      <c r="I225" s="41">
        <v>20</v>
      </c>
      <c r="J225" s="16">
        <f t="shared" si="350"/>
        <v>0.5082001245588541</v>
      </c>
      <c r="K225" s="41">
        <v>1</v>
      </c>
      <c r="L225" s="41">
        <v>102</v>
      </c>
      <c r="M225" s="17">
        <f t="shared" si="351"/>
        <v>0.19607843137254902</v>
      </c>
      <c r="N225" s="56">
        <f t="shared" si="352"/>
        <v>7.6755683811964885E-4</v>
      </c>
      <c r="O225" s="18">
        <f t="shared" si="353"/>
        <v>1.9677287581699345</v>
      </c>
      <c r="P225" s="18">
        <f t="shared" si="360"/>
        <v>2.0712934296525627</v>
      </c>
      <c r="Q225" s="19">
        <f t="shared" si="354"/>
        <v>2.1053823563354275</v>
      </c>
      <c r="R225" s="24">
        <f t="shared" si="355"/>
        <v>0.73739511583702233</v>
      </c>
      <c r="S225" s="35">
        <f t="shared" si="356"/>
        <v>39.354575163398692</v>
      </c>
      <c r="T225" s="35">
        <f t="shared" si="357"/>
        <v>53.936094804106368</v>
      </c>
      <c r="U225" s="36">
        <f t="shared" si="358"/>
        <v>0.18661412841631705</v>
      </c>
      <c r="V225" s="52">
        <v>200.70833333333334</v>
      </c>
      <c r="W225" s="52">
        <v>610.84006944444445</v>
      </c>
      <c r="X225" s="34">
        <f t="shared" si="359"/>
        <v>0.12313977460508087</v>
      </c>
      <c r="Y225" s="12" t="str">
        <f t="shared" si="361"/>
        <v>yes</v>
      </c>
      <c r="Z225" s="12">
        <f t="shared" si="328"/>
        <v>5</v>
      </c>
      <c r="AA225" s="12" t="str">
        <f>IF(ISERROR(VLOOKUP(D225,'Cdn CWTs for ERA in 2017'!C$8:H$2400,6,FALSE)),"",VLOOKUP(D225,'Cdn CWTs for ERA in 2017'!C$8:H$2400,6,FALSE))</f>
        <v>NIC</v>
      </c>
    </row>
    <row r="226" spans="1:27" s="12" customFormat="1" x14ac:dyDescent="0.2">
      <c r="A226" s="31" t="s">
        <v>1632</v>
      </c>
      <c r="B226" s="31">
        <f>+IF(ISERROR(VLOOKUP(D226,'Cdn CWTs for ERA in 2017'!C$6:F$2400,4,FALSE)),"",VLOOKUP(D226,'Cdn CWTs for ERA in 2017'!C$6:F$2400,4,FALSE))</f>
        <v>2005</v>
      </c>
      <c r="C226" s="32">
        <v>2009</v>
      </c>
      <c r="D226" s="75" t="s">
        <v>3045</v>
      </c>
      <c r="E226" s="33" t="s">
        <v>1640</v>
      </c>
      <c r="F226" s="33" t="s">
        <v>1639</v>
      </c>
      <c r="G226" s="33" t="s">
        <v>1638</v>
      </c>
      <c r="H226" s="41">
        <v>20</v>
      </c>
      <c r="I226" s="41">
        <v>20</v>
      </c>
      <c r="J226" s="16">
        <f t="shared" si="350"/>
        <v>0.5082001245588541</v>
      </c>
      <c r="K226" s="41">
        <v>3</v>
      </c>
      <c r="L226" s="41">
        <v>102</v>
      </c>
      <c r="M226" s="17">
        <f t="shared" si="351"/>
        <v>0.19607843137254902</v>
      </c>
      <c r="N226" s="56">
        <f t="shared" si="352"/>
        <v>7.6755683811964885E-4</v>
      </c>
      <c r="O226" s="18">
        <f t="shared" si="353"/>
        <v>5.9031862745098032</v>
      </c>
      <c r="P226" s="18">
        <f t="shared" si="360"/>
        <v>6.2138802889576876</v>
      </c>
      <c r="Q226" s="19">
        <f t="shared" si="354"/>
        <v>7.1251884910678775</v>
      </c>
      <c r="R226" s="24">
        <f t="shared" si="355"/>
        <v>0.45218035587195332</v>
      </c>
      <c r="S226" s="35">
        <f t="shared" si="356"/>
        <v>39.354575163398692</v>
      </c>
      <c r="T226" s="35">
        <f t="shared" si="357"/>
        <v>53.936094804106368</v>
      </c>
      <c r="U226" s="36">
        <f t="shared" si="358"/>
        <v>0.18661412841631705</v>
      </c>
      <c r="V226" s="52">
        <v>200.70833333333334</v>
      </c>
      <c r="W226" s="52">
        <v>610.84006944444445</v>
      </c>
      <c r="X226" s="34">
        <f t="shared" si="359"/>
        <v>0.12313977460508087</v>
      </c>
      <c r="Y226" s="12" t="str">
        <f t="shared" si="361"/>
        <v>yes</v>
      </c>
      <c r="Z226" s="12">
        <f t="shared" si="328"/>
        <v>4</v>
      </c>
      <c r="AA226" s="12" t="str">
        <f>IF(ISERROR(VLOOKUP(D226,'Cdn CWTs for ERA in 2017'!C$8:H$2400,6,FALSE)),"",VLOOKUP(D226,'Cdn CWTs for ERA in 2017'!C$8:H$2400,6,FALSE))</f>
        <v>NIC</v>
      </c>
    </row>
    <row r="227" spans="1:27" s="12" customFormat="1" x14ac:dyDescent="0.2">
      <c r="A227" s="31" t="s">
        <v>1632</v>
      </c>
      <c r="B227" s="31">
        <f>+IF(ISERROR(VLOOKUP(D227,'Cdn CWTs for ERA in 2017'!C$6:F$2400,4,FALSE)),"",VLOOKUP(D227,'Cdn CWTs for ERA in 2017'!C$6:F$2400,4,FALSE))</f>
        <v>2005</v>
      </c>
      <c r="C227" s="32">
        <v>2009</v>
      </c>
      <c r="D227" s="75" t="s">
        <v>3046</v>
      </c>
      <c r="E227" s="33" t="s">
        <v>1640</v>
      </c>
      <c r="F227" s="33" t="s">
        <v>1639</v>
      </c>
      <c r="G227" s="33" t="s">
        <v>1638</v>
      </c>
      <c r="H227" s="41">
        <v>20</v>
      </c>
      <c r="I227" s="41">
        <v>20</v>
      </c>
      <c r="J227" s="16">
        <f t="shared" si="350"/>
        <v>0.5082001245588541</v>
      </c>
      <c r="K227" s="41">
        <v>1</v>
      </c>
      <c r="L227" s="41">
        <v>102</v>
      </c>
      <c r="M227" s="17">
        <f t="shared" si="351"/>
        <v>0.19607843137254902</v>
      </c>
      <c r="N227" s="56">
        <f t="shared" si="352"/>
        <v>7.6755683811964885E-4</v>
      </c>
      <c r="O227" s="18">
        <f t="shared" si="353"/>
        <v>1.9677287581699345</v>
      </c>
      <c r="P227" s="18">
        <f t="shared" si="360"/>
        <v>2.0712934296525627</v>
      </c>
      <c r="Q227" s="19">
        <f t="shared" si="354"/>
        <v>2.1053823563354275</v>
      </c>
      <c r="R227" s="24">
        <f t="shared" si="355"/>
        <v>0.73739511583702233</v>
      </c>
      <c r="S227" s="35">
        <f t="shared" si="356"/>
        <v>39.354575163398692</v>
      </c>
      <c r="T227" s="35">
        <f t="shared" si="357"/>
        <v>53.936094804106368</v>
      </c>
      <c r="U227" s="36">
        <f t="shared" si="358"/>
        <v>0.18661412841631705</v>
      </c>
      <c r="V227" s="52">
        <v>200.70833333333334</v>
      </c>
      <c r="W227" s="52">
        <v>610.84006944444445</v>
      </c>
      <c r="X227" s="34">
        <f t="shared" si="359"/>
        <v>0.12313977460508087</v>
      </c>
      <c r="Y227" s="12" t="str">
        <f t="shared" si="361"/>
        <v>yes</v>
      </c>
      <c r="Z227" s="12">
        <f t="shared" si="328"/>
        <v>4</v>
      </c>
      <c r="AA227" s="12" t="str">
        <f>IF(ISERROR(VLOOKUP(D227,'Cdn CWTs for ERA in 2017'!C$8:H$2400,6,FALSE)),"",VLOOKUP(D227,'Cdn CWTs for ERA in 2017'!C$8:H$2400,6,FALSE))</f>
        <v>NIC</v>
      </c>
    </row>
    <row r="228" spans="1:27" s="12" customFormat="1" x14ac:dyDescent="0.2">
      <c r="A228" s="31" t="s">
        <v>1632</v>
      </c>
      <c r="B228" s="31">
        <f>+IF(ISERROR(VLOOKUP(D228,'Cdn CWTs for ERA in 2017'!C$6:F$2400,4,FALSE)),"",VLOOKUP(D228,'Cdn CWTs for ERA in 2017'!C$6:F$2400,4,FALSE))</f>
        <v>2005</v>
      </c>
      <c r="C228" s="32">
        <v>2009</v>
      </c>
      <c r="D228" s="75" t="s">
        <v>3047</v>
      </c>
      <c r="E228" s="33" t="s">
        <v>1640</v>
      </c>
      <c r="F228" s="33" t="s">
        <v>1639</v>
      </c>
      <c r="G228" s="33" t="s">
        <v>1638</v>
      </c>
      <c r="H228" s="41">
        <v>20</v>
      </c>
      <c r="I228" s="41">
        <v>20</v>
      </c>
      <c r="J228" s="16">
        <f t="shared" si="350"/>
        <v>0.5082001245588541</v>
      </c>
      <c r="K228" s="41">
        <v>2</v>
      </c>
      <c r="L228" s="41">
        <v>102</v>
      </c>
      <c r="M228" s="17">
        <f t="shared" si="351"/>
        <v>0.19607843137254902</v>
      </c>
      <c r="N228" s="56">
        <f t="shared" si="352"/>
        <v>7.6755683811964885E-4</v>
      </c>
      <c r="O228" s="18">
        <f t="shared" si="353"/>
        <v>3.9354575163398691</v>
      </c>
      <c r="P228" s="18">
        <f t="shared" si="360"/>
        <v>4.1425868593051254</v>
      </c>
      <c r="Q228" s="19">
        <f t="shared" si="354"/>
        <v>4.4804451866913872</v>
      </c>
      <c r="R228" s="24">
        <f t="shared" si="355"/>
        <v>0.53785518022274237</v>
      </c>
      <c r="S228" s="35">
        <f t="shared" si="356"/>
        <v>39.354575163398692</v>
      </c>
      <c r="T228" s="35">
        <f t="shared" si="357"/>
        <v>53.936094804106368</v>
      </c>
      <c r="U228" s="36">
        <f t="shared" si="358"/>
        <v>0.18661412841631705</v>
      </c>
      <c r="V228" s="52">
        <v>200.70833333333334</v>
      </c>
      <c r="W228" s="52">
        <v>610.84006944444445</v>
      </c>
      <c r="X228" s="34">
        <f t="shared" si="359"/>
        <v>0.12313977460508087</v>
      </c>
      <c r="Y228" s="12" t="str">
        <f t="shared" si="361"/>
        <v>yes</v>
      </c>
      <c r="Z228" s="12">
        <f t="shared" si="328"/>
        <v>4</v>
      </c>
      <c r="AA228" s="12" t="str">
        <f>IF(ISERROR(VLOOKUP(D228,'Cdn CWTs for ERA in 2017'!C$8:H$2400,6,FALSE)),"",VLOOKUP(D228,'Cdn CWTs for ERA in 2017'!C$8:H$2400,6,FALSE))</f>
        <v>NIC</v>
      </c>
    </row>
    <row r="229" spans="1:27" s="12" customFormat="1" x14ac:dyDescent="0.2">
      <c r="A229" s="31" t="s">
        <v>1632</v>
      </c>
      <c r="B229" s="31">
        <f>+IF(ISERROR(VLOOKUP(D229,'Cdn CWTs for ERA in 2017'!C$6:F$2400,4,FALSE)),"",VLOOKUP(D229,'Cdn CWTs for ERA in 2017'!C$6:F$2400,4,FALSE))</f>
        <v>2005</v>
      </c>
      <c r="C229" s="32">
        <v>2009</v>
      </c>
      <c r="D229" s="75" t="s">
        <v>3048</v>
      </c>
      <c r="E229" s="33" t="s">
        <v>1640</v>
      </c>
      <c r="F229" s="33" t="s">
        <v>1639</v>
      </c>
      <c r="G229" s="33" t="s">
        <v>1638</v>
      </c>
      <c r="H229" s="41">
        <v>20</v>
      </c>
      <c r="I229" s="41">
        <v>20</v>
      </c>
      <c r="J229" s="16">
        <f t="shared" si="350"/>
        <v>0.5082001245588541</v>
      </c>
      <c r="K229" s="41">
        <v>1</v>
      </c>
      <c r="L229" s="41">
        <v>102</v>
      </c>
      <c r="M229" s="17">
        <f t="shared" si="351"/>
        <v>0.19607843137254902</v>
      </c>
      <c r="N229" s="56">
        <f t="shared" si="352"/>
        <v>7.6755683811964885E-4</v>
      </c>
      <c r="O229" s="18">
        <f t="shared" si="353"/>
        <v>1.9677287581699345</v>
      </c>
      <c r="P229" s="18">
        <f t="shared" si="360"/>
        <v>2.0712934296525627</v>
      </c>
      <c r="Q229" s="19">
        <f t="shared" si="354"/>
        <v>2.1053823563354275</v>
      </c>
      <c r="R229" s="24">
        <f t="shared" si="355"/>
        <v>0.73739511583702233</v>
      </c>
      <c r="S229" s="35">
        <f t="shared" si="356"/>
        <v>39.354575163398692</v>
      </c>
      <c r="T229" s="35">
        <f t="shared" si="357"/>
        <v>53.936094804106368</v>
      </c>
      <c r="U229" s="36">
        <f t="shared" si="358"/>
        <v>0.18661412841631705</v>
      </c>
      <c r="V229" s="52">
        <v>200.70833333333334</v>
      </c>
      <c r="W229" s="52">
        <v>610.84006944444445</v>
      </c>
      <c r="X229" s="34">
        <f t="shared" si="359"/>
        <v>0.12313977460508087</v>
      </c>
      <c r="Y229" s="12" t="str">
        <f t="shared" si="361"/>
        <v>yes</v>
      </c>
      <c r="Z229" s="12">
        <f t="shared" si="328"/>
        <v>4</v>
      </c>
      <c r="AA229" s="12" t="str">
        <f>IF(ISERROR(VLOOKUP(D229,'Cdn CWTs for ERA in 2017'!C$8:H$2400,6,FALSE)),"",VLOOKUP(D229,'Cdn CWTs for ERA in 2017'!C$8:H$2400,6,FALSE))</f>
        <v>NIC</v>
      </c>
    </row>
    <row r="230" spans="1:27" s="12" customFormat="1" x14ac:dyDescent="0.2">
      <c r="A230" s="31" t="s">
        <v>1632</v>
      </c>
      <c r="B230" s="31">
        <f>+IF(ISERROR(VLOOKUP(D230,'Cdn CWTs for ERA in 2017'!C$6:F$2400,4,FALSE)),"",VLOOKUP(D230,'Cdn CWTs for ERA in 2017'!C$6:F$2400,4,FALSE))</f>
        <v>2005</v>
      </c>
      <c r="C230" s="32">
        <v>2009</v>
      </c>
      <c r="D230" s="75" t="s">
        <v>3049</v>
      </c>
      <c r="E230" s="33" t="s">
        <v>1640</v>
      </c>
      <c r="F230" s="33" t="s">
        <v>1639</v>
      </c>
      <c r="G230" s="33" t="s">
        <v>1638</v>
      </c>
      <c r="H230" s="41">
        <v>20</v>
      </c>
      <c r="I230" s="41">
        <v>20</v>
      </c>
      <c r="J230" s="16">
        <f t="shared" si="350"/>
        <v>0.5082001245588541</v>
      </c>
      <c r="K230" s="41">
        <v>4</v>
      </c>
      <c r="L230" s="41">
        <v>102</v>
      </c>
      <c r="M230" s="17">
        <f t="shared" si="351"/>
        <v>0.19607843137254902</v>
      </c>
      <c r="N230" s="56">
        <f t="shared" si="352"/>
        <v>7.6755683811964885E-4</v>
      </c>
      <c r="O230" s="18">
        <f t="shared" si="353"/>
        <v>7.8709150326797381</v>
      </c>
      <c r="P230" s="18">
        <f t="shared" si="360"/>
        <v>8.2851737186102508</v>
      </c>
      <c r="Q230" s="19">
        <f t="shared" si="354"/>
        <v>10.039612269464902</v>
      </c>
      <c r="R230" s="24">
        <f t="shared" si="355"/>
        <v>0.40256243479553599</v>
      </c>
      <c r="S230" s="35">
        <f t="shared" si="356"/>
        <v>39.354575163398692</v>
      </c>
      <c r="T230" s="35">
        <f t="shared" si="357"/>
        <v>53.936094804106368</v>
      </c>
      <c r="U230" s="36">
        <f t="shared" si="358"/>
        <v>0.18661412841631705</v>
      </c>
      <c r="V230" s="52">
        <v>200.70833333333334</v>
      </c>
      <c r="W230" s="52">
        <v>610.84006944444445</v>
      </c>
      <c r="X230" s="34">
        <f t="shared" si="359"/>
        <v>0.12313977460508087</v>
      </c>
      <c r="Y230" s="12" t="str">
        <f t="shared" si="361"/>
        <v>yes</v>
      </c>
      <c r="Z230" s="12">
        <f t="shared" si="328"/>
        <v>4</v>
      </c>
      <c r="AA230" s="12" t="str">
        <f>IF(ISERROR(VLOOKUP(D230,'Cdn CWTs for ERA in 2017'!C$8:H$2400,6,FALSE)),"",VLOOKUP(D230,'Cdn CWTs for ERA in 2017'!C$8:H$2400,6,FALSE))</f>
        <v>NIC</v>
      </c>
    </row>
    <row r="231" spans="1:27" s="12" customFormat="1" x14ac:dyDescent="0.2">
      <c r="A231" s="31" t="s">
        <v>1632</v>
      </c>
      <c r="B231" s="31">
        <f>+IF(ISERROR(VLOOKUP(D231,'Cdn CWTs for ERA in 2017'!C$6:F$2400,4,FALSE)),"",VLOOKUP(D231,'Cdn CWTs for ERA in 2017'!C$6:F$2400,4,FALSE))</f>
        <v>2006</v>
      </c>
      <c r="C231" s="32">
        <v>2009</v>
      </c>
      <c r="D231" s="75" t="s">
        <v>3050</v>
      </c>
      <c r="E231" s="33" t="s">
        <v>1640</v>
      </c>
      <c r="F231" s="33" t="s">
        <v>1639</v>
      </c>
      <c r="G231" s="33" t="s">
        <v>1638</v>
      </c>
      <c r="H231" s="41">
        <v>20</v>
      </c>
      <c r="I231" s="41">
        <v>20</v>
      </c>
      <c r="J231" s="16">
        <f t="shared" si="350"/>
        <v>0.5082001245588541</v>
      </c>
      <c r="K231" s="41">
        <v>2</v>
      </c>
      <c r="L231" s="41">
        <v>102</v>
      </c>
      <c r="M231" s="17">
        <f t="shared" si="351"/>
        <v>0.19607843137254902</v>
      </c>
      <c r="N231" s="56">
        <f t="shared" si="352"/>
        <v>7.6755683811964885E-4</v>
      </c>
      <c r="O231" s="18">
        <f t="shared" si="353"/>
        <v>3.9354575163398691</v>
      </c>
      <c r="P231" s="18">
        <f t="shared" si="360"/>
        <v>4.1425868593051254</v>
      </c>
      <c r="Q231" s="19">
        <f t="shared" si="354"/>
        <v>4.4804451866913872</v>
      </c>
      <c r="R231" s="24">
        <f t="shared" si="355"/>
        <v>0.53785518022274237</v>
      </c>
      <c r="S231" s="35">
        <f t="shared" si="356"/>
        <v>39.354575163398692</v>
      </c>
      <c r="T231" s="35">
        <f t="shared" si="357"/>
        <v>53.936094804106368</v>
      </c>
      <c r="U231" s="36">
        <f t="shared" si="358"/>
        <v>0.18661412841631705</v>
      </c>
      <c r="V231" s="52">
        <v>200.70833333333334</v>
      </c>
      <c r="W231" s="52">
        <v>610.84006944444445</v>
      </c>
      <c r="X231" s="34">
        <f t="shared" si="359"/>
        <v>0.12313977460508087</v>
      </c>
      <c r="Y231" s="12" t="str">
        <f t="shared" si="361"/>
        <v>yes</v>
      </c>
      <c r="Z231" s="12">
        <f t="shared" si="328"/>
        <v>3</v>
      </c>
      <c r="AA231" s="12" t="str">
        <f>IF(ISERROR(VLOOKUP(D231,'Cdn CWTs for ERA in 2017'!C$8:H$2400,6,FALSE)),"",VLOOKUP(D231,'Cdn CWTs for ERA in 2017'!C$8:H$2400,6,FALSE))</f>
        <v>NIC</v>
      </c>
    </row>
    <row r="232" spans="1:27" s="12" customFormat="1" x14ac:dyDescent="0.2">
      <c r="A232" s="31" t="s">
        <v>1632</v>
      </c>
      <c r="B232" s="31">
        <f>+IF(ISERROR(VLOOKUP(D232,'Cdn CWTs for ERA in 2017'!C$6:F$2400,4,FALSE)),"",VLOOKUP(D232,'Cdn CWTs for ERA in 2017'!C$6:F$2400,4,FALSE))</f>
        <v>2006</v>
      </c>
      <c r="C232" s="32">
        <v>2009</v>
      </c>
      <c r="D232" s="75" t="s">
        <v>3051</v>
      </c>
      <c r="E232" s="33" t="s">
        <v>1640</v>
      </c>
      <c r="F232" s="33" t="s">
        <v>1639</v>
      </c>
      <c r="G232" s="33" t="s">
        <v>1638</v>
      </c>
      <c r="H232" s="41">
        <v>20</v>
      </c>
      <c r="I232" s="41">
        <v>20</v>
      </c>
      <c r="J232" s="16">
        <f t="shared" si="350"/>
        <v>0.5082001245588541</v>
      </c>
      <c r="K232" s="41">
        <v>1</v>
      </c>
      <c r="L232" s="41">
        <v>102</v>
      </c>
      <c r="M232" s="17">
        <f t="shared" si="351"/>
        <v>0.19607843137254902</v>
      </c>
      <c r="N232" s="56">
        <f t="shared" si="352"/>
        <v>7.6755683811964885E-4</v>
      </c>
      <c r="O232" s="18">
        <f t="shared" si="353"/>
        <v>1.9677287581699345</v>
      </c>
      <c r="P232" s="18">
        <f t="shared" si="360"/>
        <v>2.0712934296525627</v>
      </c>
      <c r="Q232" s="19">
        <f t="shared" si="354"/>
        <v>2.1053823563354275</v>
      </c>
      <c r="R232" s="24">
        <f t="shared" si="355"/>
        <v>0.73739511583702233</v>
      </c>
      <c r="S232" s="35">
        <f t="shared" si="356"/>
        <v>39.354575163398692</v>
      </c>
      <c r="T232" s="35">
        <f t="shared" si="357"/>
        <v>53.936094804106368</v>
      </c>
      <c r="U232" s="36">
        <f t="shared" si="358"/>
        <v>0.18661412841631705</v>
      </c>
      <c r="V232" s="52">
        <v>200.70833333333334</v>
      </c>
      <c r="W232" s="52">
        <v>610.84006944444445</v>
      </c>
      <c r="X232" s="34">
        <f t="shared" si="359"/>
        <v>0.12313977460508087</v>
      </c>
      <c r="Y232" s="12" t="str">
        <f t="shared" si="361"/>
        <v>yes</v>
      </c>
      <c r="Z232" s="12">
        <f t="shared" si="328"/>
        <v>3</v>
      </c>
      <c r="AA232" s="12" t="str">
        <f>IF(ISERROR(VLOOKUP(D232,'Cdn CWTs for ERA in 2017'!C$8:H$2400,6,FALSE)),"",VLOOKUP(D232,'Cdn CWTs for ERA in 2017'!C$8:H$2400,6,FALSE))</f>
        <v>NIC</v>
      </c>
    </row>
    <row r="233" spans="1:27" s="12" customFormat="1" x14ac:dyDescent="0.2">
      <c r="A233" s="31" t="s">
        <v>1632</v>
      </c>
      <c r="B233" s="31">
        <f>+IF(ISERROR(VLOOKUP(D233,'Cdn CWTs for ERA in 2017'!C$6:F$2400,4,FALSE)),"",VLOOKUP(D233,'Cdn CWTs for ERA in 2017'!C$6:F$2400,4,FALSE))</f>
        <v>2006</v>
      </c>
      <c r="C233" s="32">
        <v>2009</v>
      </c>
      <c r="D233" s="75" t="s">
        <v>3052</v>
      </c>
      <c r="E233" s="33" t="s">
        <v>1640</v>
      </c>
      <c r="F233" s="33" t="s">
        <v>1639</v>
      </c>
      <c r="G233" s="33" t="s">
        <v>1638</v>
      </c>
      <c r="H233" s="41">
        <v>20</v>
      </c>
      <c r="I233" s="41">
        <v>20</v>
      </c>
      <c r="J233" s="16">
        <f t="shared" si="350"/>
        <v>0.5082001245588541</v>
      </c>
      <c r="K233" s="41">
        <v>1</v>
      </c>
      <c r="L233" s="41">
        <v>102</v>
      </c>
      <c r="M233" s="17">
        <f t="shared" si="351"/>
        <v>0.19607843137254902</v>
      </c>
      <c r="N233" s="56">
        <f t="shared" si="352"/>
        <v>7.6755683811964885E-4</v>
      </c>
      <c r="O233" s="18">
        <f t="shared" si="353"/>
        <v>1.9677287581699345</v>
      </c>
      <c r="P233" s="18">
        <f t="shared" si="360"/>
        <v>2.0712934296525627</v>
      </c>
      <c r="Q233" s="19">
        <f t="shared" si="354"/>
        <v>2.1053823563354275</v>
      </c>
      <c r="R233" s="24">
        <f t="shared" si="355"/>
        <v>0.73739511583702233</v>
      </c>
      <c r="S233" s="35">
        <f t="shared" si="356"/>
        <v>39.354575163398692</v>
      </c>
      <c r="T233" s="35">
        <f t="shared" si="357"/>
        <v>53.936094804106368</v>
      </c>
      <c r="U233" s="36">
        <f t="shared" si="358"/>
        <v>0.18661412841631705</v>
      </c>
      <c r="V233" s="52">
        <v>200.70833333333334</v>
      </c>
      <c r="W233" s="52">
        <v>610.84006944444445</v>
      </c>
      <c r="X233" s="34">
        <f t="shared" si="359"/>
        <v>0.12313977460508087</v>
      </c>
      <c r="Y233" s="12" t="str">
        <f t="shared" si="361"/>
        <v>yes</v>
      </c>
      <c r="Z233" s="12">
        <f t="shared" si="328"/>
        <v>3</v>
      </c>
      <c r="AA233" s="12" t="str">
        <f>IF(ISERROR(VLOOKUP(D233,'Cdn CWTs for ERA in 2017'!C$8:H$2400,6,FALSE)),"",VLOOKUP(D233,'Cdn CWTs for ERA in 2017'!C$8:H$2400,6,FALSE))</f>
        <v>NIC</v>
      </c>
    </row>
    <row r="234" spans="1:27" s="12" customFormat="1" x14ac:dyDescent="0.2">
      <c r="A234" s="31" t="s">
        <v>1632</v>
      </c>
      <c r="B234" s="31" t="str">
        <f>+IF(ISERROR(VLOOKUP(D234,'Cdn CWTs for ERA in 2017'!C$6:F$2400,4,FALSE)),"",VLOOKUP(D234,'Cdn CWTs for ERA in 2017'!C$6:F$2400,4,FALSE))</f>
        <v/>
      </c>
      <c r="C234" s="32">
        <v>2009</v>
      </c>
      <c r="D234" s="75" t="s">
        <v>1646</v>
      </c>
      <c r="E234" s="33" t="s">
        <v>1640</v>
      </c>
      <c r="F234" s="33" t="s">
        <v>1639</v>
      </c>
      <c r="G234" s="33" t="s">
        <v>1638</v>
      </c>
      <c r="H234" s="41">
        <v>20</v>
      </c>
      <c r="I234" s="41">
        <v>20</v>
      </c>
      <c r="J234" s="16">
        <f t="shared" si="350"/>
        <v>0.5082001245588541</v>
      </c>
      <c r="K234" s="41">
        <v>1</v>
      </c>
      <c r="L234" s="41">
        <v>102</v>
      </c>
      <c r="M234" s="17">
        <f t="shared" si="351"/>
        <v>0.19607843137254902</v>
      </c>
      <c r="N234" s="56">
        <f t="shared" si="352"/>
        <v>7.6755683811964885E-4</v>
      </c>
      <c r="O234" s="18">
        <f t="shared" si="353"/>
        <v>1.9677287581699345</v>
      </c>
      <c r="P234" s="18"/>
      <c r="Q234" s="19">
        <f t="shared" si="354"/>
        <v>2.1053823563354275</v>
      </c>
      <c r="R234" s="24">
        <f t="shared" si="355"/>
        <v>0.73739511583702233</v>
      </c>
      <c r="S234" s="35">
        <f t="shared" si="356"/>
        <v>39.354575163398692</v>
      </c>
      <c r="T234" s="35">
        <f t="shared" si="357"/>
        <v>53.936094804106368</v>
      </c>
      <c r="U234" s="36">
        <f t="shared" si="358"/>
        <v>0.18661412841631705</v>
      </c>
      <c r="V234" s="52">
        <v>200.70833333333334</v>
      </c>
      <c r="W234" s="52">
        <v>610.84006944444445</v>
      </c>
      <c r="X234" s="34">
        <f t="shared" si="359"/>
        <v>0.12313977460508087</v>
      </c>
      <c r="Y234" s="12" t="str">
        <f t="shared" si="361"/>
        <v>no</v>
      </c>
      <c r="Z234" s="12" t="str">
        <f t="shared" si="328"/>
        <v/>
      </c>
      <c r="AA234" s="12" t="str">
        <f>IF(ISERROR(VLOOKUP(D234,'Cdn CWTs for ERA in 2017'!C$8:H$2400,6,FALSE)),"",VLOOKUP(D234,'Cdn CWTs for ERA in 2017'!C$8:H$2400,6,FALSE))</f>
        <v/>
      </c>
    </row>
    <row r="235" spans="1:27" s="12" customFormat="1" x14ac:dyDescent="0.2">
      <c r="A235" s="31" t="s">
        <v>1632</v>
      </c>
      <c r="B235" s="31" t="str">
        <f>+IF(ISERROR(VLOOKUP(D235,'Cdn CWTs for ERA in 2017'!C$6:F$2400,4,FALSE)),"",VLOOKUP(D235,'Cdn CWTs for ERA in 2017'!C$6:F$2400,4,FALSE))</f>
        <v/>
      </c>
      <c r="C235" s="32">
        <v>2009</v>
      </c>
      <c r="D235" s="75" t="s">
        <v>1664</v>
      </c>
      <c r="E235" s="33" t="s">
        <v>1640</v>
      </c>
      <c r="F235" s="33" t="s">
        <v>1639</v>
      </c>
      <c r="G235" s="33" t="s">
        <v>1638</v>
      </c>
      <c r="H235" s="41">
        <v>20</v>
      </c>
      <c r="I235" s="41">
        <v>20</v>
      </c>
      <c r="J235" s="16">
        <f t="shared" si="350"/>
        <v>0.5082001245588541</v>
      </c>
      <c r="K235" s="41">
        <v>2</v>
      </c>
      <c r="L235" s="41">
        <v>102</v>
      </c>
      <c r="M235" s="17">
        <f t="shared" si="351"/>
        <v>0.19607843137254902</v>
      </c>
      <c r="N235" s="56">
        <f t="shared" si="352"/>
        <v>7.6755683811964885E-4</v>
      </c>
      <c r="O235" s="18">
        <f t="shared" si="353"/>
        <v>3.9354575163398691</v>
      </c>
      <c r="P235" s="18">
        <f t="shared" si="360"/>
        <v>4.1425868593051254</v>
      </c>
      <c r="Q235" s="19">
        <f t="shared" si="354"/>
        <v>4.4804451866913872</v>
      </c>
      <c r="R235" s="24">
        <f t="shared" si="355"/>
        <v>0.53785518022274237</v>
      </c>
      <c r="S235" s="35">
        <f t="shared" si="356"/>
        <v>39.354575163398692</v>
      </c>
      <c r="T235" s="35">
        <f t="shared" si="357"/>
        <v>53.936094804106368</v>
      </c>
      <c r="U235" s="36">
        <f t="shared" si="358"/>
        <v>0.18661412841631705</v>
      </c>
      <c r="V235" s="52">
        <v>200.70833333333334</v>
      </c>
      <c r="W235" s="52">
        <v>610.84006944444445</v>
      </c>
      <c r="X235" s="34">
        <f t="shared" si="359"/>
        <v>0.12313977460508087</v>
      </c>
      <c r="Y235" s="12" t="str">
        <f t="shared" si="361"/>
        <v>no</v>
      </c>
      <c r="Z235" s="12" t="str">
        <f t="shared" si="328"/>
        <v/>
      </c>
      <c r="AA235" s="12" t="str">
        <f>IF(ISERROR(VLOOKUP(D235,'Cdn CWTs for ERA in 2017'!C$8:H$2400,6,FALSE)),"",VLOOKUP(D235,'Cdn CWTs for ERA in 2017'!C$8:H$2400,6,FALSE))</f>
        <v/>
      </c>
    </row>
    <row r="236" spans="1:27" s="12" customFormat="1" x14ac:dyDescent="0.2">
      <c r="A236" s="29"/>
      <c r="B236" s="31" t="str">
        <f>+IF(ISERROR(VLOOKUP(D236,'Cdn CWTs for ERA in 2017'!C$6:F$2400,4,FALSE)),"",VLOOKUP(D236,'Cdn CWTs for ERA in 2017'!C$6:F$2400,4,FALSE))</f>
        <v/>
      </c>
      <c r="C236" s="30"/>
      <c r="D236" s="77"/>
      <c r="E236" s="30"/>
      <c r="F236" s="30"/>
      <c r="G236" s="29"/>
      <c r="H236" s="42"/>
      <c r="I236" s="42"/>
      <c r="J236" s="16"/>
      <c r="K236" s="42"/>
      <c r="L236" s="42"/>
      <c r="M236" s="17"/>
      <c r="N236" s="56"/>
      <c r="O236" s="18"/>
      <c r="P236" s="18"/>
      <c r="Q236" s="19"/>
      <c r="R236" s="24"/>
      <c r="S236" s="35"/>
      <c r="T236" s="35"/>
      <c r="U236" s="36"/>
      <c r="V236" s="44"/>
      <c r="W236" s="47"/>
      <c r="X236" s="34"/>
      <c r="Y236" s="12" t="str">
        <f t="shared" si="361"/>
        <v>no</v>
      </c>
      <c r="Z236" s="12" t="str">
        <f t="shared" si="328"/>
        <v/>
      </c>
      <c r="AA236" s="12" t="str">
        <f>IF(ISERROR(VLOOKUP(D236,'Cdn CWTs for ERA in 2017'!C$8:H$2400,6,FALSE)),"",VLOOKUP(D236,'Cdn CWTs for ERA in 2017'!C$8:H$2400,6,FALSE))</f>
        <v/>
      </c>
    </row>
    <row r="237" spans="1:27" s="12" customFormat="1" x14ac:dyDescent="0.2">
      <c r="A237" s="31" t="s">
        <v>1632</v>
      </c>
      <c r="B237" s="31">
        <f>+IF(ISERROR(VLOOKUP(D237,'Cdn CWTs for ERA in 2017'!C$6:F$2400,4,FALSE)),"",VLOOKUP(D237,'Cdn CWTs for ERA in 2017'!C$6:F$2400,4,FALSE))</f>
        <v>2004</v>
      </c>
      <c r="C237" s="32">
        <v>2009</v>
      </c>
      <c r="D237" s="62" t="s">
        <v>1680</v>
      </c>
      <c r="E237" s="33" t="s">
        <v>1640</v>
      </c>
      <c r="F237" s="32" t="s">
        <v>1643</v>
      </c>
      <c r="G237" s="33" t="s">
        <v>1638</v>
      </c>
      <c r="H237" s="41">
        <v>20</v>
      </c>
      <c r="I237" s="41">
        <v>19</v>
      </c>
      <c r="J237" s="16">
        <f t="shared" si="350"/>
        <v>0.32982195845697326</v>
      </c>
      <c r="K237" s="41">
        <v>0</v>
      </c>
      <c r="L237" s="41">
        <v>117</v>
      </c>
      <c r="M237" s="17">
        <f t="shared" si="351"/>
        <v>0.17094017094017094</v>
      </c>
      <c r="N237" s="56">
        <f t="shared" si="352"/>
        <v>7.9756263066114638E-4</v>
      </c>
      <c r="O237" s="18">
        <f t="shared" si="353"/>
        <v>0</v>
      </c>
      <c r="P237" s="18">
        <f>+(O237/(SUM(O$237:O$247,O$249)))*O$248+O237</f>
        <v>0</v>
      </c>
      <c r="Q237" s="19">
        <f t="shared" si="354"/>
        <v>0</v>
      </c>
      <c r="R237" s="24" t="str">
        <f t="shared" si="355"/>
        <v>NA</v>
      </c>
      <c r="S237" s="35">
        <f t="shared" si="356"/>
        <v>57.606837606837608</v>
      </c>
      <c r="T237" s="35">
        <f t="shared" si="357"/>
        <v>165.28758410399084</v>
      </c>
      <c r="U237" s="36">
        <f t="shared" si="358"/>
        <v>0.22317527632804576</v>
      </c>
      <c r="V237" s="41">
        <v>337</v>
      </c>
      <c r="W237" s="52">
        <v>2628.4786201940346</v>
      </c>
      <c r="X237" s="34">
        <f t="shared" si="359"/>
        <v>0.15213261260363928</v>
      </c>
      <c r="Y237" s="12" t="str">
        <f t="shared" si="361"/>
        <v>yes</v>
      </c>
      <c r="Z237" s="12">
        <f t="shared" si="328"/>
        <v>5</v>
      </c>
      <c r="AA237" s="12" t="str">
        <f>IF(ISERROR(VLOOKUP(D237,'Cdn CWTs for ERA in 2017'!C$8:H$2400,6,FALSE)),"",VLOOKUP(D237,'Cdn CWTs for ERA in 2017'!C$8:H$2400,6,FALSE))</f>
        <v>NIC</v>
      </c>
    </row>
    <row r="238" spans="1:27" s="12" customFormat="1" x14ac:dyDescent="0.2">
      <c r="A238" s="31" t="s">
        <v>1632</v>
      </c>
      <c r="B238" s="31">
        <f>+IF(ISERROR(VLOOKUP(D238,'Cdn CWTs for ERA in 2017'!C$6:F$2400,4,FALSE)),"",VLOOKUP(D238,'Cdn CWTs for ERA in 2017'!C$6:F$2400,4,FALSE))</f>
        <v>2004</v>
      </c>
      <c r="C238" s="32">
        <v>2009</v>
      </c>
      <c r="D238" s="75" t="s">
        <v>1681</v>
      </c>
      <c r="E238" s="33" t="s">
        <v>1640</v>
      </c>
      <c r="F238" s="32" t="s">
        <v>1643</v>
      </c>
      <c r="G238" s="33" t="s">
        <v>1638</v>
      </c>
      <c r="H238" s="41">
        <v>20</v>
      </c>
      <c r="I238" s="41">
        <v>19</v>
      </c>
      <c r="J238" s="16">
        <f t="shared" si="350"/>
        <v>0.32982195845697326</v>
      </c>
      <c r="K238" s="41">
        <v>1</v>
      </c>
      <c r="L238" s="41">
        <v>117</v>
      </c>
      <c r="M238" s="17">
        <f t="shared" si="351"/>
        <v>0.17094017094017094</v>
      </c>
      <c r="N238" s="56">
        <f t="shared" si="352"/>
        <v>7.9756263066114638E-4</v>
      </c>
      <c r="O238" s="18">
        <f t="shared" si="353"/>
        <v>3.0319388214125058</v>
      </c>
      <c r="P238" s="18">
        <f t="shared" ref="P238:P249" si="362">+(O238/(SUM(O$237:O$247,O$249)))*O$248+O238</f>
        <v>3.0319388214125058</v>
      </c>
      <c r="Q238" s="19">
        <f t="shared" si="354"/>
        <v>6.9254224876477206</v>
      </c>
      <c r="R238" s="24">
        <f t="shared" si="355"/>
        <v>0.86796597854669433</v>
      </c>
      <c r="S238" s="35">
        <f t="shared" si="356"/>
        <v>57.606837606837608</v>
      </c>
      <c r="T238" s="35">
        <f t="shared" si="357"/>
        <v>165.28758410399084</v>
      </c>
      <c r="U238" s="36">
        <f t="shared" si="358"/>
        <v>0.22317527632804576</v>
      </c>
      <c r="V238" s="41">
        <v>337</v>
      </c>
      <c r="W238" s="52">
        <v>2628.4786201940346</v>
      </c>
      <c r="X238" s="34">
        <f t="shared" si="359"/>
        <v>0.15213261260363928</v>
      </c>
      <c r="Y238" s="12" t="str">
        <f t="shared" si="361"/>
        <v>yes</v>
      </c>
      <c r="Z238" s="12">
        <f t="shared" si="328"/>
        <v>5</v>
      </c>
      <c r="AA238" s="12" t="str">
        <f>IF(ISERROR(VLOOKUP(D238,'Cdn CWTs for ERA in 2017'!C$8:H$2400,6,FALSE)),"",VLOOKUP(D238,'Cdn CWTs for ERA in 2017'!C$8:H$2400,6,FALSE))</f>
        <v>NIC</v>
      </c>
    </row>
    <row r="239" spans="1:27" s="12" customFormat="1" x14ac:dyDescent="0.2">
      <c r="A239" s="31" t="s">
        <v>1632</v>
      </c>
      <c r="B239" s="31">
        <f>+IF(ISERROR(VLOOKUP(D239,'Cdn CWTs for ERA in 2017'!C$6:F$2400,4,FALSE)),"",VLOOKUP(D239,'Cdn CWTs for ERA in 2017'!C$6:F$2400,4,FALSE))</f>
        <v>2004</v>
      </c>
      <c r="C239" s="32">
        <v>2009</v>
      </c>
      <c r="D239" s="75" t="s">
        <v>1682</v>
      </c>
      <c r="E239" s="33" t="s">
        <v>1640</v>
      </c>
      <c r="F239" s="32" t="s">
        <v>1643</v>
      </c>
      <c r="G239" s="33" t="s">
        <v>1638</v>
      </c>
      <c r="H239" s="41">
        <v>20</v>
      </c>
      <c r="I239" s="41">
        <v>19</v>
      </c>
      <c r="J239" s="16">
        <f t="shared" si="350"/>
        <v>0.32982195845697326</v>
      </c>
      <c r="K239" s="41">
        <v>0</v>
      </c>
      <c r="L239" s="41">
        <v>117</v>
      </c>
      <c r="M239" s="17">
        <f t="shared" si="351"/>
        <v>0.17094017094017094</v>
      </c>
      <c r="N239" s="56">
        <f t="shared" si="352"/>
        <v>7.9756263066114638E-4</v>
      </c>
      <c r="O239" s="18">
        <f t="shared" si="353"/>
        <v>0</v>
      </c>
      <c r="P239" s="18">
        <f t="shared" si="362"/>
        <v>0</v>
      </c>
      <c r="Q239" s="19">
        <f t="shared" si="354"/>
        <v>0</v>
      </c>
      <c r="R239" s="24" t="str">
        <f t="shared" si="355"/>
        <v>NA</v>
      </c>
      <c r="S239" s="35">
        <f t="shared" si="356"/>
        <v>57.606837606837608</v>
      </c>
      <c r="T239" s="35">
        <f t="shared" si="357"/>
        <v>165.28758410399084</v>
      </c>
      <c r="U239" s="36">
        <f t="shared" si="358"/>
        <v>0.22317527632804576</v>
      </c>
      <c r="V239" s="41">
        <v>337</v>
      </c>
      <c r="W239" s="52">
        <v>2628.4786201940346</v>
      </c>
      <c r="X239" s="34">
        <f t="shared" si="359"/>
        <v>0.15213261260363928</v>
      </c>
      <c r="Y239" s="12" t="str">
        <f t="shared" si="361"/>
        <v>yes</v>
      </c>
      <c r="Z239" s="12">
        <f t="shared" si="328"/>
        <v>5</v>
      </c>
      <c r="AA239" s="12" t="str">
        <f>IF(ISERROR(VLOOKUP(D239,'Cdn CWTs for ERA in 2017'!C$8:H$2400,6,FALSE)),"",VLOOKUP(D239,'Cdn CWTs for ERA in 2017'!C$8:H$2400,6,FALSE))</f>
        <v>NIC</v>
      </c>
    </row>
    <row r="240" spans="1:27" s="12" customFormat="1" x14ac:dyDescent="0.2">
      <c r="A240" s="31" t="s">
        <v>1632</v>
      </c>
      <c r="B240" s="31">
        <f>+IF(ISERROR(VLOOKUP(D240,'Cdn CWTs for ERA in 2017'!C$6:F$2400,4,FALSE)),"",VLOOKUP(D240,'Cdn CWTs for ERA in 2017'!C$6:F$2400,4,FALSE))</f>
        <v>2005</v>
      </c>
      <c r="C240" s="32">
        <v>2009</v>
      </c>
      <c r="D240" s="75" t="s">
        <v>3045</v>
      </c>
      <c r="E240" s="33" t="s">
        <v>1640</v>
      </c>
      <c r="F240" s="32" t="s">
        <v>1643</v>
      </c>
      <c r="G240" s="33" t="s">
        <v>1638</v>
      </c>
      <c r="H240" s="41">
        <v>20</v>
      </c>
      <c r="I240" s="41">
        <v>19</v>
      </c>
      <c r="J240" s="16">
        <f t="shared" si="350"/>
        <v>0.32982195845697326</v>
      </c>
      <c r="K240" s="41">
        <v>1</v>
      </c>
      <c r="L240" s="41">
        <v>117</v>
      </c>
      <c r="M240" s="17">
        <f t="shared" si="351"/>
        <v>0.17094017094017094</v>
      </c>
      <c r="N240" s="56">
        <f t="shared" si="352"/>
        <v>7.9756263066114638E-4</v>
      </c>
      <c r="O240" s="18">
        <f t="shared" si="353"/>
        <v>3.0319388214125058</v>
      </c>
      <c r="P240" s="18">
        <f t="shared" si="362"/>
        <v>3.0319388214125058</v>
      </c>
      <c r="Q240" s="19">
        <f t="shared" si="354"/>
        <v>6.9254224876477206</v>
      </c>
      <c r="R240" s="24">
        <f t="shared" si="355"/>
        <v>0.86796597854669433</v>
      </c>
      <c r="S240" s="35">
        <f t="shared" si="356"/>
        <v>57.606837606837608</v>
      </c>
      <c r="T240" s="35">
        <f t="shared" si="357"/>
        <v>165.28758410399084</v>
      </c>
      <c r="U240" s="36">
        <f t="shared" si="358"/>
        <v>0.22317527632804576</v>
      </c>
      <c r="V240" s="41">
        <v>337</v>
      </c>
      <c r="W240" s="52">
        <v>2628.4786201940346</v>
      </c>
      <c r="X240" s="34">
        <f t="shared" si="359"/>
        <v>0.15213261260363928</v>
      </c>
      <c r="Y240" s="12" t="str">
        <f t="shared" si="361"/>
        <v>yes</v>
      </c>
      <c r="Z240" s="12">
        <f t="shared" si="328"/>
        <v>4</v>
      </c>
      <c r="AA240" s="12" t="str">
        <f>IF(ISERROR(VLOOKUP(D240,'Cdn CWTs for ERA in 2017'!C$8:H$2400,6,FALSE)),"",VLOOKUP(D240,'Cdn CWTs for ERA in 2017'!C$8:H$2400,6,FALSE))</f>
        <v>NIC</v>
      </c>
    </row>
    <row r="241" spans="1:27" s="12" customFormat="1" x14ac:dyDescent="0.2">
      <c r="A241" s="31" t="s">
        <v>1632</v>
      </c>
      <c r="B241" s="31">
        <f>+IF(ISERROR(VLOOKUP(D241,'Cdn CWTs for ERA in 2017'!C$6:F$2400,4,FALSE)),"",VLOOKUP(D241,'Cdn CWTs for ERA in 2017'!C$6:F$2400,4,FALSE))</f>
        <v>2005</v>
      </c>
      <c r="C241" s="32">
        <v>2009</v>
      </c>
      <c r="D241" s="75" t="s">
        <v>3046</v>
      </c>
      <c r="E241" s="33" t="s">
        <v>1640</v>
      </c>
      <c r="F241" s="32" t="s">
        <v>1643</v>
      </c>
      <c r="G241" s="33" t="s">
        <v>1638</v>
      </c>
      <c r="H241" s="41">
        <v>20</v>
      </c>
      <c r="I241" s="41">
        <v>19</v>
      </c>
      <c r="J241" s="16">
        <f t="shared" si="350"/>
        <v>0.32982195845697326</v>
      </c>
      <c r="K241" s="41">
        <v>2</v>
      </c>
      <c r="L241" s="41">
        <v>117</v>
      </c>
      <c r="M241" s="17">
        <f t="shared" si="351"/>
        <v>0.17094017094017094</v>
      </c>
      <c r="N241" s="56">
        <f t="shared" si="352"/>
        <v>7.9756263066114638E-4</v>
      </c>
      <c r="O241" s="18">
        <f t="shared" si="353"/>
        <v>6.0638776428250116</v>
      </c>
      <c r="P241" s="18">
        <f t="shared" si="362"/>
        <v>6.0638776428250116</v>
      </c>
      <c r="Q241" s="19">
        <f t="shared" si="354"/>
        <v>14.766565662852178</v>
      </c>
      <c r="R241" s="24">
        <f t="shared" si="355"/>
        <v>0.63370819147247115</v>
      </c>
      <c r="S241" s="35">
        <f t="shared" si="356"/>
        <v>57.606837606837608</v>
      </c>
      <c r="T241" s="35">
        <f t="shared" si="357"/>
        <v>165.28758410399084</v>
      </c>
      <c r="U241" s="36">
        <f t="shared" si="358"/>
        <v>0.22317527632804576</v>
      </c>
      <c r="V241" s="41">
        <v>337</v>
      </c>
      <c r="W241" s="52">
        <v>2628.4786201940346</v>
      </c>
      <c r="X241" s="34">
        <f t="shared" si="359"/>
        <v>0.15213261260363928</v>
      </c>
      <c r="Y241" s="12" t="str">
        <f t="shared" si="361"/>
        <v>yes</v>
      </c>
      <c r="Z241" s="12">
        <f t="shared" si="328"/>
        <v>4</v>
      </c>
      <c r="AA241" s="12" t="str">
        <f>IF(ISERROR(VLOOKUP(D241,'Cdn CWTs for ERA in 2017'!C$8:H$2400,6,FALSE)),"",VLOOKUP(D241,'Cdn CWTs for ERA in 2017'!C$8:H$2400,6,FALSE))</f>
        <v>NIC</v>
      </c>
    </row>
    <row r="242" spans="1:27" s="12" customFormat="1" x14ac:dyDescent="0.2">
      <c r="A242" s="31" t="s">
        <v>1632</v>
      </c>
      <c r="B242" s="31">
        <f>+IF(ISERROR(VLOOKUP(D242,'Cdn CWTs for ERA in 2017'!C$6:F$2400,4,FALSE)),"",VLOOKUP(D242,'Cdn CWTs for ERA in 2017'!C$6:F$2400,4,FALSE))</f>
        <v>2005</v>
      </c>
      <c r="C242" s="32">
        <v>2009</v>
      </c>
      <c r="D242" s="75" t="s">
        <v>3047</v>
      </c>
      <c r="E242" s="33" t="s">
        <v>1640</v>
      </c>
      <c r="F242" s="32" t="s">
        <v>1643</v>
      </c>
      <c r="G242" s="33" t="s">
        <v>1638</v>
      </c>
      <c r="H242" s="41">
        <v>20</v>
      </c>
      <c r="I242" s="41">
        <v>19</v>
      </c>
      <c r="J242" s="16">
        <f t="shared" si="350"/>
        <v>0.32982195845697326</v>
      </c>
      <c r="K242" s="41">
        <v>4</v>
      </c>
      <c r="L242" s="41">
        <v>117</v>
      </c>
      <c r="M242" s="17">
        <f t="shared" si="351"/>
        <v>0.17094017094017094</v>
      </c>
      <c r="N242" s="56">
        <f t="shared" si="352"/>
        <v>7.9756263066114638E-4</v>
      </c>
      <c r="O242" s="18">
        <f t="shared" si="353"/>
        <v>12.127755285650023</v>
      </c>
      <c r="P242" s="18">
        <f t="shared" si="362"/>
        <v>12.127755285650023</v>
      </c>
      <c r="Q242" s="19">
        <f t="shared" si="354"/>
        <v>33.196014075931302</v>
      </c>
      <c r="R242" s="24">
        <f t="shared" si="355"/>
        <v>0.47507540238545809</v>
      </c>
      <c r="S242" s="35">
        <f t="shared" si="356"/>
        <v>57.606837606837608</v>
      </c>
      <c r="T242" s="35">
        <f t="shared" si="357"/>
        <v>165.28758410399084</v>
      </c>
      <c r="U242" s="36">
        <f t="shared" si="358"/>
        <v>0.22317527632804576</v>
      </c>
      <c r="V242" s="41">
        <v>337</v>
      </c>
      <c r="W242" s="52">
        <v>2628.4786201940346</v>
      </c>
      <c r="X242" s="34">
        <f t="shared" si="359"/>
        <v>0.15213261260363928</v>
      </c>
      <c r="Y242" s="12" t="str">
        <f t="shared" si="361"/>
        <v>yes</v>
      </c>
      <c r="Z242" s="12">
        <f t="shared" si="328"/>
        <v>4</v>
      </c>
      <c r="AA242" s="12" t="str">
        <f>IF(ISERROR(VLOOKUP(D242,'Cdn CWTs for ERA in 2017'!C$8:H$2400,6,FALSE)),"",VLOOKUP(D242,'Cdn CWTs for ERA in 2017'!C$8:H$2400,6,FALSE))</f>
        <v>NIC</v>
      </c>
    </row>
    <row r="243" spans="1:27" s="12" customFormat="1" x14ac:dyDescent="0.2">
      <c r="A243" s="31" t="s">
        <v>1632</v>
      </c>
      <c r="B243" s="31">
        <f>+IF(ISERROR(VLOOKUP(D243,'Cdn CWTs for ERA in 2017'!C$6:F$2400,4,FALSE)),"",VLOOKUP(D243,'Cdn CWTs for ERA in 2017'!C$6:F$2400,4,FALSE))</f>
        <v>2005</v>
      </c>
      <c r="C243" s="32">
        <v>2009</v>
      </c>
      <c r="D243" s="75" t="s">
        <v>3048</v>
      </c>
      <c r="E243" s="33" t="s">
        <v>1640</v>
      </c>
      <c r="F243" s="32" t="s">
        <v>1643</v>
      </c>
      <c r="G243" s="33" t="s">
        <v>1638</v>
      </c>
      <c r="H243" s="41">
        <v>20</v>
      </c>
      <c r="I243" s="41">
        <v>19</v>
      </c>
      <c r="J243" s="16">
        <f t="shared" si="350"/>
        <v>0.32982195845697326</v>
      </c>
      <c r="K243" s="41">
        <v>3</v>
      </c>
      <c r="L243" s="41">
        <v>117</v>
      </c>
      <c r="M243" s="17">
        <f t="shared" si="351"/>
        <v>0.17094017094017094</v>
      </c>
      <c r="N243" s="56">
        <f t="shared" si="352"/>
        <v>7.9756263066114638E-4</v>
      </c>
      <c r="O243" s="18">
        <f t="shared" si="353"/>
        <v>9.095816464237517</v>
      </c>
      <c r="P243" s="18">
        <f t="shared" si="362"/>
        <v>9.095816464237517</v>
      </c>
      <c r="Q243" s="19">
        <f t="shared" si="354"/>
        <v>23.52342952561337</v>
      </c>
      <c r="R243" s="24">
        <f t="shared" si="355"/>
        <v>0.53322270139305461</v>
      </c>
      <c r="S243" s="35">
        <f t="shared" si="356"/>
        <v>57.606837606837608</v>
      </c>
      <c r="T243" s="35">
        <f t="shared" si="357"/>
        <v>165.28758410399084</v>
      </c>
      <c r="U243" s="36">
        <f t="shared" si="358"/>
        <v>0.22317527632804576</v>
      </c>
      <c r="V243" s="41">
        <v>337</v>
      </c>
      <c r="W243" s="52">
        <v>2628.4786201940346</v>
      </c>
      <c r="X243" s="34">
        <f t="shared" si="359"/>
        <v>0.15213261260363928</v>
      </c>
      <c r="Y243" s="12" t="str">
        <f t="shared" si="361"/>
        <v>yes</v>
      </c>
      <c r="Z243" s="12">
        <f t="shared" si="328"/>
        <v>4</v>
      </c>
      <c r="AA243" s="12" t="str">
        <f>IF(ISERROR(VLOOKUP(D243,'Cdn CWTs for ERA in 2017'!C$8:H$2400,6,FALSE)),"",VLOOKUP(D243,'Cdn CWTs for ERA in 2017'!C$8:H$2400,6,FALSE))</f>
        <v>NIC</v>
      </c>
    </row>
    <row r="244" spans="1:27" s="12" customFormat="1" x14ac:dyDescent="0.2">
      <c r="A244" s="31" t="s">
        <v>1632</v>
      </c>
      <c r="B244" s="31">
        <f>+IF(ISERROR(VLOOKUP(D244,'Cdn CWTs for ERA in 2017'!C$6:F$2400,4,FALSE)),"",VLOOKUP(D244,'Cdn CWTs for ERA in 2017'!C$6:F$2400,4,FALSE))</f>
        <v>2005</v>
      </c>
      <c r="C244" s="32">
        <v>2009</v>
      </c>
      <c r="D244" s="75" t="s">
        <v>3049</v>
      </c>
      <c r="E244" s="33" t="s">
        <v>1640</v>
      </c>
      <c r="F244" s="32" t="s">
        <v>1643</v>
      </c>
      <c r="G244" s="33" t="s">
        <v>1638</v>
      </c>
      <c r="H244" s="41">
        <v>20</v>
      </c>
      <c r="I244" s="41">
        <v>19</v>
      </c>
      <c r="J244" s="16">
        <f t="shared" si="350"/>
        <v>0.32982195845697326</v>
      </c>
      <c r="K244" s="41">
        <v>4</v>
      </c>
      <c r="L244" s="41">
        <v>117</v>
      </c>
      <c r="M244" s="17">
        <f t="shared" si="351"/>
        <v>0.17094017094017094</v>
      </c>
      <c r="N244" s="56">
        <f t="shared" si="352"/>
        <v>7.9756263066114638E-4</v>
      </c>
      <c r="O244" s="18">
        <f t="shared" si="353"/>
        <v>12.127755285650023</v>
      </c>
      <c r="P244" s="18">
        <f t="shared" si="362"/>
        <v>12.127755285650023</v>
      </c>
      <c r="Q244" s="19">
        <f t="shared" si="354"/>
        <v>33.196014075931302</v>
      </c>
      <c r="R244" s="24">
        <f t="shared" si="355"/>
        <v>0.47507540238545809</v>
      </c>
      <c r="S244" s="35">
        <f t="shared" si="356"/>
        <v>57.606837606837608</v>
      </c>
      <c r="T244" s="35">
        <f t="shared" si="357"/>
        <v>165.28758410399084</v>
      </c>
      <c r="U244" s="36">
        <f t="shared" si="358"/>
        <v>0.22317527632804576</v>
      </c>
      <c r="V244" s="41">
        <v>337</v>
      </c>
      <c r="W244" s="52">
        <v>2628.4786201940346</v>
      </c>
      <c r="X244" s="34">
        <f t="shared" si="359"/>
        <v>0.15213261260363928</v>
      </c>
      <c r="Y244" s="12" t="str">
        <f t="shared" si="361"/>
        <v>yes</v>
      </c>
      <c r="Z244" s="12">
        <f t="shared" si="328"/>
        <v>4</v>
      </c>
      <c r="AA244" s="12" t="str">
        <f>IF(ISERROR(VLOOKUP(D244,'Cdn CWTs for ERA in 2017'!C$8:H$2400,6,FALSE)),"",VLOOKUP(D244,'Cdn CWTs for ERA in 2017'!C$8:H$2400,6,FALSE))</f>
        <v>NIC</v>
      </c>
    </row>
    <row r="245" spans="1:27" s="12" customFormat="1" x14ac:dyDescent="0.2">
      <c r="A245" s="31" t="s">
        <v>1632</v>
      </c>
      <c r="B245" s="31">
        <f>+IF(ISERROR(VLOOKUP(D245,'Cdn CWTs for ERA in 2017'!C$6:F$2400,4,FALSE)),"",VLOOKUP(D245,'Cdn CWTs for ERA in 2017'!C$6:F$2400,4,FALSE))</f>
        <v>2006</v>
      </c>
      <c r="C245" s="32">
        <v>2009</v>
      </c>
      <c r="D245" s="75" t="s">
        <v>3050</v>
      </c>
      <c r="E245" s="33" t="s">
        <v>1640</v>
      </c>
      <c r="F245" s="32" t="s">
        <v>1643</v>
      </c>
      <c r="G245" s="33" t="s">
        <v>1638</v>
      </c>
      <c r="H245" s="41">
        <v>20</v>
      </c>
      <c r="I245" s="41">
        <v>19</v>
      </c>
      <c r="J245" s="16">
        <f t="shared" si="350"/>
        <v>0.32982195845697326</v>
      </c>
      <c r="K245" s="41">
        <v>0</v>
      </c>
      <c r="L245" s="41">
        <v>117</v>
      </c>
      <c r="M245" s="17">
        <f t="shared" si="351"/>
        <v>0.17094017094017094</v>
      </c>
      <c r="N245" s="56">
        <f t="shared" si="352"/>
        <v>7.9756263066114638E-4</v>
      </c>
      <c r="O245" s="18">
        <f t="shared" si="353"/>
        <v>0</v>
      </c>
      <c r="P245" s="18">
        <f t="shared" si="362"/>
        <v>0</v>
      </c>
      <c r="Q245" s="19">
        <f t="shared" si="354"/>
        <v>0</v>
      </c>
      <c r="R245" s="24" t="str">
        <f t="shared" si="355"/>
        <v>NA</v>
      </c>
      <c r="S245" s="35">
        <f t="shared" si="356"/>
        <v>57.606837606837608</v>
      </c>
      <c r="T245" s="35">
        <f t="shared" si="357"/>
        <v>165.28758410399084</v>
      </c>
      <c r="U245" s="36">
        <f t="shared" si="358"/>
        <v>0.22317527632804576</v>
      </c>
      <c r="V245" s="41">
        <v>337</v>
      </c>
      <c r="W245" s="52">
        <v>2628.4786201940346</v>
      </c>
      <c r="X245" s="34">
        <f t="shared" si="359"/>
        <v>0.15213261260363928</v>
      </c>
      <c r="Y245" s="12" t="str">
        <f t="shared" si="361"/>
        <v>yes</v>
      </c>
      <c r="Z245" s="12">
        <f t="shared" si="328"/>
        <v>3</v>
      </c>
      <c r="AA245" s="12" t="str">
        <f>IF(ISERROR(VLOOKUP(D245,'Cdn CWTs for ERA in 2017'!C$8:H$2400,6,FALSE)),"",VLOOKUP(D245,'Cdn CWTs for ERA in 2017'!C$8:H$2400,6,FALSE))</f>
        <v>NIC</v>
      </c>
    </row>
    <row r="246" spans="1:27" s="12" customFormat="1" x14ac:dyDescent="0.2">
      <c r="A246" s="31" t="s">
        <v>1632</v>
      </c>
      <c r="B246" s="31">
        <f>+IF(ISERROR(VLOOKUP(D246,'Cdn CWTs for ERA in 2017'!C$6:F$2400,4,FALSE)),"",VLOOKUP(D246,'Cdn CWTs for ERA in 2017'!C$6:F$2400,4,FALSE))</f>
        <v>2006</v>
      </c>
      <c r="C246" s="32">
        <v>2009</v>
      </c>
      <c r="D246" s="75" t="s">
        <v>3051</v>
      </c>
      <c r="E246" s="33" t="s">
        <v>1640</v>
      </c>
      <c r="F246" s="32" t="s">
        <v>1643</v>
      </c>
      <c r="G246" s="33" t="s">
        <v>1638</v>
      </c>
      <c r="H246" s="41">
        <v>20</v>
      </c>
      <c r="I246" s="41">
        <v>19</v>
      </c>
      <c r="J246" s="16">
        <f t="shared" si="350"/>
        <v>0.32982195845697326</v>
      </c>
      <c r="K246" s="41">
        <v>1</v>
      </c>
      <c r="L246" s="41">
        <v>117</v>
      </c>
      <c r="M246" s="17">
        <f t="shared" si="351"/>
        <v>0.17094017094017094</v>
      </c>
      <c r="N246" s="56">
        <f t="shared" si="352"/>
        <v>7.9756263066114638E-4</v>
      </c>
      <c r="O246" s="18">
        <f t="shared" si="353"/>
        <v>3.0319388214125058</v>
      </c>
      <c r="P246" s="18">
        <f t="shared" si="362"/>
        <v>3.0319388214125058</v>
      </c>
      <c r="Q246" s="19">
        <f t="shared" si="354"/>
        <v>6.9254224876477206</v>
      </c>
      <c r="R246" s="24">
        <f t="shared" si="355"/>
        <v>0.86796597854669433</v>
      </c>
      <c r="S246" s="35">
        <f t="shared" si="356"/>
        <v>57.606837606837608</v>
      </c>
      <c r="T246" s="35">
        <f t="shared" si="357"/>
        <v>165.28758410399084</v>
      </c>
      <c r="U246" s="36">
        <f t="shared" si="358"/>
        <v>0.22317527632804576</v>
      </c>
      <c r="V246" s="41">
        <v>337</v>
      </c>
      <c r="W246" s="52">
        <v>2628.4786201940346</v>
      </c>
      <c r="X246" s="34">
        <f t="shared" si="359"/>
        <v>0.15213261260363928</v>
      </c>
      <c r="Y246" s="12" t="str">
        <f t="shared" si="361"/>
        <v>yes</v>
      </c>
      <c r="Z246" s="12">
        <f t="shared" si="328"/>
        <v>3</v>
      </c>
      <c r="AA246" s="12" t="str">
        <f>IF(ISERROR(VLOOKUP(D246,'Cdn CWTs for ERA in 2017'!C$8:H$2400,6,FALSE)),"",VLOOKUP(D246,'Cdn CWTs for ERA in 2017'!C$8:H$2400,6,FALSE))</f>
        <v>NIC</v>
      </c>
    </row>
    <row r="247" spans="1:27" s="12" customFormat="1" x14ac:dyDescent="0.2">
      <c r="A247" s="31" t="s">
        <v>1632</v>
      </c>
      <c r="B247" s="31">
        <f>+IF(ISERROR(VLOOKUP(D247,'Cdn CWTs for ERA in 2017'!C$6:F$2400,4,FALSE)),"",VLOOKUP(D247,'Cdn CWTs for ERA in 2017'!C$6:F$2400,4,FALSE))</f>
        <v>2006</v>
      </c>
      <c r="C247" s="32">
        <v>2009</v>
      </c>
      <c r="D247" s="75" t="s">
        <v>3052</v>
      </c>
      <c r="E247" s="33" t="s">
        <v>1640</v>
      </c>
      <c r="F247" s="32" t="s">
        <v>1643</v>
      </c>
      <c r="G247" s="33" t="s">
        <v>1638</v>
      </c>
      <c r="H247" s="41">
        <v>20</v>
      </c>
      <c r="I247" s="41">
        <v>19</v>
      </c>
      <c r="J247" s="16">
        <f t="shared" si="350"/>
        <v>0.32982195845697326</v>
      </c>
      <c r="K247" s="41">
        <v>0</v>
      </c>
      <c r="L247" s="41">
        <v>117</v>
      </c>
      <c r="M247" s="17">
        <f t="shared" si="351"/>
        <v>0.17094017094017094</v>
      </c>
      <c r="N247" s="56">
        <f t="shared" si="352"/>
        <v>7.9756263066114638E-4</v>
      </c>
      <c r="O247" s="18">
        <f t="shared" si="353"/>
        <v>0</v>
      </c>
      <c r="P247" s="18">
        <f t="shared" si="362"/>
        <v>0</v>
      </c>
      <c r="Q247" s="19">
        <f t="shared" si="354"/>
        <v>0</v>
      </c>
      <c r="R247" s="24" t="str">
        <f t="shared" si="355"/>
        <v>NA</v>
      </c>
      <c r="S247" s="35">
        <f t="shared" si="356"/>
        <v>57.606837606837608</v>
      </c>
      <c r="T247" s="35">
        <f t="shared" si="357"/>
        <v>165.28758410399084</v>
      </c>
      <c r="U247" s="36">
        <f t="shared" si="358"/>
        <v>0.22317527632804576</v>
      </c>
      <c r="V247" s="41">
        <v>337</v>
      </c>
      <c r="W247" s="52">
        <v>2628.4786201940346</v>
      </c>
      <c r="X247" s="34">
        <f t="shared" si="359"/>
        <v>0.15213261260363928</v>
      </c>
      <c r="Y247" s="12" t="str">
        <f t="shared" si="361"/>
        <v>yes</v>
      </c>
      <c r="Z247" s="12">
        <f t="shared" si="328"/>
        <v>3</v>
      </c>
      <c r="AA247" s="12" t="str">
        <f>IF(ISERROR(VLOOKUP(D247,'Cdn CWTs for ERA in 2017'!C$8:H$2400,6,FALSE)),"",VLOOKUP(D247,'Cdn CWTs for ERA in 2017'!C$8:H$2400,6,FALSE))</f>
        <v>NIC</v>
      </c>
    </row>
    <row r="248" spans="1:27" s="12" customFormat="1" x14ac:dyDescent="0.2">
      <c r="A248" s="31" t="s">
        <v>1632</v>
      </c>
      <c r="B248" s="31" t="str">
        <f>+IF(ISERROR(VLOOKUP(D248,'Cdn CWTs for ERA in 2017'!C$6:F$2400,4,FALSE)),"",VLOOKUP(D248,'Cdn CWTs for ERA in 2017'!C$6:F$2400,4,FALSE))</f>
        <v/>
      </c>
      <c r="C248" s="32">
        <v>2009</v>
      </c>
      <c r="D248" s="75" t="s">
        <v>1646</v>
      </c>
      <c r="E248" s="33" t="s">
        <v>1640</v>
      </c>
      <c r="F248" s="32" t="s">
        <v>1643</v>
      </c>
      <c r="G248" s="33" t="s">
        <v>1638</v>
      </c>
      <c r="H248" s="41">
        <v>20</v>
      </c>
      <c r="I248" s="41">
        <v>19</v>
      </c>
      <c r="J248" s="16">
        <f t="shared" si="350"/>
        <v>0.32982195845697326</v>
      </c>
      <c r="K248" s="41">
        <v>0</v>
      </c>
      <c r="L248" s="41">
        <v>117</v>
      </c>
      <c r="M248" s="17">
        <f t="shared" si="351"/>
        <v>0.17094017094017094</v>
      </c>
      <c r="N248" s="56">
        <f t="shared" si="352"/>
        <v>7.9756263066114638E-4</v>
      </c>
      <c r="O248" s="18">
        <f t="shared" si="353"/>
        <v>0</v>
      </c>
      <c r="P248" s="18"/>
      <c r="Q248" s="19">
        <f t="shared" si="354"/>
        <v>0</v>
      </c>
      <c r="R248" s="24" t="str">
        <f t="shared" si="355"/>
        <v>NA</v>
      </c>
      <c r="S248" s="35">
        <f t="shared" si="356"/>
        <v>57.606837606837608</v>
      </c>
      <c r="T248" s="35">
        <f t="shared" si="357"/>
        <v>165.28758410399084</v>
      </c>
      <c r="U248" s="36">
        <f t="shared" si="358"/>
        <v>0.22317527632804576</v>
      </c>
      <c r="V248" s="41">
        <v>337</v>
      </c>
      <c r="W248" s="52">
        <v>2628.4786201940346</v>
      </c>
      <c r="X248" s="34">
        <f t="shared" si="359"/>
        <v>0.15213261260363928</v>
      </c>
      <c r="Y248" s="12" t="str">
        <f t="shared" si="361"/>
        <v>no</v>
      </c>
      <c r="Z248" s="12" t="str">
        <f t="shared" si="328"/>
        <v/>
      </c>
      <c r="AA248" s="12" t="str">
        <f>IF(ISERROR(VLOOKUP(D248,'Cdn CWTs for ERA in 2017'!C$8:H$2400,6,FALSE)),"",VLOOKUP(D248,'Cdn CWTs for ERA in 2017'!C$8:H$2400,6,FALSE))</f>
        <v/>
      </c>
    </row>
    <row r="249" spans="1:27" s="12" customFormat="1" x14ac:dyDescent="0.2">
      <c r="A249" s="31" t="s">
        <v>1632</v>
      </c>
      <c r="B249" s="31" t="str">
        <f>+IF(ISERROR(VLOOKUP(D249,'Cdn CWTs for ERA in 2017'!C$6:F$2400,4,FALSE)),"",VLOOKUP(D249,'Cdn CWTs for ERA in 2017'!C$6:F$2400,4,FALSE))</f>
        <v/>
      </c>
      <c r="C249" s="32">
        <v>2009</v>
      </c>
      <c r="D249" s="75" t="s">
        <v>1664</v>
      </c>
      <c r="E249" s="33" t="s">
        <v>1640</v>
      </c>
      <c r="F249" s="32" t="s">
        <v>1643</v>
      </c>
      <c r="G249" s="33" t="s">
        <v>1638</v>
      </c>
      <c r="H249" s="41">
        <v>20</v>
      </c>
      <c r="I249" s="41">
        <v>19</v>
      </c>
      <c r="J249" s="16">
        <f t="shared" si="350"/>
        <v>0.32982195845697326</v>
      </c>
      <c r="K249" s="41">
        <v>3</v>
      </c>
      <c r="L249" s="41">
        <v>117</v>
      </c>
      <c r="M249" s="17">
        <f t="shared" si="351"/>
        <v>0.17094017094017094</v>
      </c>
      <c r="N249" s="56">
        <f t="shared" si="352"/>
        <v>7.9756263066114638E-4</v>
      </c>
      <c r="O249" s="18">
        <f t="shared" si="353"/>
        <v>9.095816464237517</v>
      </c>
      <c r="P249" s="18">
        <f t="shared" si="362"/>
        <v>9.095816464237517</v>
      </c>
      <c r="Q249" s="19">
        <f t="shared" si="354"/>
        <v>23.52342952561337</v>
      </c>
      <c r="R249" s="24">
        <f t="shared" si="355"/>
        <v>0.53322270139305461</v>
      </c>
      <c r="S249" s="35">
        <f t="shared" si="356"/>
        <v>57.606837606837608</v>
      </c>
      <c r="T249" s="35">
        <f t="shared" si="357"/>
        <v>165.28758410399084</v>
      </c>
      <c r="U249" s="36">
        <f t="shared" si="358"/>
        <v>0.22317527632804576</v>
      </c>
      <c r="V249" s="41">
        <v>337</v>
      </c>
      <c r="W249" s="52">
        <v>2628.4786201940346</v>
      </c>
      <c r="X249" s="34">
        <f t="shared" si="359"/>
        <v>0.15213261260363928</v>
      </c>
      <c r="Y249" s="12" t="str">
        <f t="shared" si="361"/>
        <v>no</v>
      </c>
      <c r="Z249" s="12" t="str">
        <f t="shared" si="328"/>
        <v/>
      </c>
      <c r="AA249" s="12" t="str">
        <f>IF(ISERROR(VLOOKUP(D249,'Cdn CWTs for ERA in 2017'!C$8:H$2400,6,FALSE)),"",VLOOKUP(D249,'Cdn CWTs for ERA in 2017'!C$8:H$2400,6,FALSE))</f>
        <v/>
      </c>
    </row>
    <row r="250" spans="1:27" s="12" customFormat="1" x14ac:dyDescent="0.2">
      <c r="A250" s="29"/>
      <c r="B250" s="31" t="str">
        <f>+IF(ISERROR(VLOOKUP(D250,'Cdn CWTs for ERA in 2017'!C$6:F$2400,4,FALSE)),"",VLOOKUP(D250,'Cdn CWTs for ERA in 2017'!C$6:F$2400,4,FALSE))</f>
        <v/>
      </c>
      <c r="C250" s="30"/>
      <c r="D250" s="61"/>
      <c r="E250" s="30"/>
      <c r="F250" s="30"/>
      <c r="G250" s="29"/>
      <c r="H250" s="42"/>
      <c r="I250" s="42"/>
      <c r="J250" s="30"/>
      <c r="K250" s="42"/>
      <c r="L250" s="42"/>
      <c r="M250" s="30"/>
      <c r="N250" s="30"/>
      <c r="O250" s="30"/>
      <c r="P250" s="30"/>
      <c r="Q250" s="30"/>
      <c r="R250" s="30"/>
      <c r="S250" s="30"/>
      <c r="T250" s="30"/>
      <c r="U250" s="30"/>
      <c r="V250" s="42"/>
      <c r="W250" s="42"/>
      <c r="X250" s="30"/>
      <c r="Y250" s="12" t="str">
        <f t="shared" si="361"/>
        <v>no</v>
      </c>
      <c r="Z250" s="12" t="str">
        <f t="shared" si="328"/>
        <v/>
      </c>
      <c r="AA250" s="12" t="str">
        <f>IF(ISERROR(VLOOKUP(D250,'Cdn CWTs for ERA in 2017'!C$8:H$2400,6,FALSE)),"",VLOOKUP(D250,'Cdn CWTs for ERA in 2017'!C$8:H$2400,6,FALSE))</f>
        <v/>
      </c>
    </row>
    <row r="251" spans="1:27" x14ac:dyDescent="0.2">
      <c r="A251" s="31" t="s">
        <v>1632</v>
      </c>
      <c r="B251" s="31">
        <f>+IF(ISERROR(VLOOKUP(D251,'Cdn CWTs for ERA in 2017'!C$6:F$2400,4,FALSE)),"",VLOOKUP(D251,'Cdn CWTs for ERA in 2017'!C$6:F$2400,4,FALSE))</f>
        <v>2004</v>
      </c>
      <c r="C251" s="32">
        <v>2008</v>
      </c>
      <c r="D251" s="62" t="s">
        <v>1680</v>
      </c>
      <c r="E251" s="33" t="s">
        <v>1640</v>
      </c>
      <c r="F251" s="33" t="s">
        <v>1639</v>
      </c>
      <c r="G251" s="33" t="s">
        <v>1638</v>
      </c>
      <c r="H251" s="44">
        <v>62</v>
      </c>
      <c r="I251" s="44">
        <v>48</v>
      </c>
      <c r="J251" s="16">
        <f>I251/S251</f>
        <v>0.25778910042345166</v>
      </c>
      <c r="K251" s="44">
        <v>10</v>
      </c>
      <c r="L251" s="44">
        <v>624</v>
      </c>
      <c r="M251" s="17">
        <f>+H251/L251</f>
        <v>9.9358974358974353E-2</v>
      </c>
      <c r="N251" s="56">
        <f>((M251*(1-M251))/(L251-1)) * (1-(L251/V251))</f>
        <v>9.5810080596550422E-5</v>
      </c>
      <c r="O251" s="18">
        <f>K251*(1/J251)</f>
        <v>38.791399572649567</v>
      </c>
      <c r="P251" s="18">
        <f>+(O251/(SUM(O$251:O$253,O$255)))*O$254+O251</f>
        <v>40.477982162764768</v>
      </c>
      <c r="Q251" s="19">
        <f xml:space="preserve">  ((O251*(1-J251)*(1+(U251^2))) / J251) + ((O251^2)*(U251^2))</f>
        <v>149.44276363811824</v>
      </c>
      <c r="R251" s="24">
        <f>+IF(ISERROR((Q251^0.5)/O251),"NA",(Q251^0.5)/O251)</f>
        <v>0.31513888651487365</v>
      </c>
      <c r="S251" s="35">
        <f>+M251*V251</f>
        <v>186.19871794871793</v>
      </c>
      <c r="T251" s="35">
        <f>(N251*(V251^2))+(W251*(M251^2))-(N251*W251)</f>
        <v>809.81361465893428</v>
      </c>
      <c r="U251" s="36">
        <f>+(T251^0.5)/S251</f>
        <v>0.15283254691525766</v>
      </c>
      <c r="V251" s="44">
        <v>1874</v>
      </c>
      <c r="W251" s="47">
        <v>48416.666666666664</v>
      </c>
      <c r="X251" s="34">
        <f>+(W251^0.5)/V251</f>
        <v>0.1174161555643144</v>
      </c>
      <c r="Y251" s="12" t="str">
        <f t="shared" si="361"/>
        <v>yes</v>
      </c>
      <c r="Z251" s="12">
        <f t="shared" si="328"/>
        <v>4</v>
      </c>
      <c r="AA251" s="12" t="str">
        <f>IF(ISERROR(VLOOKUP(D251,'Cdn CWTs for ERA in 2017'!C$8:H$2400,6,FALSE)),"",VLOOKUP(D251,'Cdn CWTs for ERA in 2017'!C$8:H$2400,6,FALSE))</f>
        <v>NIC</v>
      </c>
    </row>
    <row r="252" spans="1:27" x14ac:dyDescent="0.2">
      <c r="A252" s="31" t="s">
        <v>1632</v>
      </c>
      <c r="B252" s="31">
        <f>+IF(ISERROR(VLOOKUP(D252,'Cdn CWTs for ERA in 2017'!C$6:F$2400,4,FALSE)),"",VLOOKUP(D252,'Cdn CWTs for ERA in 2017'!C$6:F$2400,4,FALSE))</f>
        <v>2004</v>
      </c>
      <c r="C252" s="32">
        <v>2008</v>
      </c>
      <c r="D252" s="62" t="s">
        <v>1681</v>
      </c>
      <c r="E252" s="33" t="s">
        <v>1640</v>
      </c>
      <c r="F252" s="33" t="s">
        <v>1639</v>
      </c>
      <c r="G252" s="33" t="s">
        <v>1638</v>
      </c>
      <c r="H252" s="44">
        <v>62</v>
      </c>
      <c r="I252" s="44">
        <v>48</v>
      </c>
      <c r="J252" s="16">
        <f>I252/S252</f>
        <v>0.25778910042345166</v>
      </c>
      <c r="K252" s="44">
        <v>9</v>
      </c>
      <c r="L252" s="44">
        <v>624</v>
      </c>
      <c r="M252" s="17">
        <f>+H252/L252</f>
        <v>9.9358974358974353E-2</v>
      </c>
      <c r="N252" s="56">
        <f>((M252*(1-M252))/(L252-1)) * (1-(L252/V252))</f>
        <v>9.5810080596550422E-5</v>
      </c>
      <c r="O252" s="18">
        <f>K252*(1/J252)</f>
        <v>34.912259615384613</v>
      </c>
      <c r="P252" s="18">
        <f>+(O252/(SUM(O$251:O$253,O$255)))*O$254+O252</f>
        <v>36.430183946488292</v>
      </c>
      <c r="Q252" s="19">
        <f xml:space="preserve">  ((O252*(1-J252)*(1+(U252^2))) / J252) + ((O252^2)*(U252^2))</f>
        <v>131.33515284204498</v>
      </c>
      <c r="R252" s="24">
        <f>+IF(ISERROR((Q252^0.5)/O252),"NA",(Q252^0.5)/O252)</f>
        <v>0.328255894512826</v>
      </c>
      <c r="S252" s="35">
        <f>+M252*V252</f>
        <v>186.19871794871793</v>
      </c>
      <c r="T252" s="35">
        <f>(N252*(V252^2))+(W252*(M252^2))-(N252*W252)</f>
        <v>809.81361465893428</v>
      </c>
      <c r="U252" s="36">
        <f>+(T252^0.5)/S252</f>
        <v>0.15283254691525766</v>
      </c>
      <c r="V252" s="44">
        <v>1874</v>
      </c>
      <c r="W252" s="47">
        <v>48416.666666666664</v>
      </c>
      <c r="X252" s="34">
        <f>+(W252^0.5)/V252</f>
        <v>0.1174161555643144</v>
      </c>
      <c r="Y252" s="12" t="str">
        <f t="shared" si="361"/>
        <v>yes</v>
      </c>
      <c r="Z252" s="12">
        <f t="shared" si="328"/>
        <v>4</v>
      </c>
      <c r="AA252" s="12" t="str">
        <f>IF(ISERROR(VLOOKUP(D252,'Cdn CWTs for ERA in 2017'!C$8:H$2400,6,FALSE)),"",VLOOKUP(D252,'Cdn CWTs for ERA in 2017'!C$8:H$2400,6,FALSE))</f>
        <v>NIC</v>
      </c>
    </row>
    <row r="253" spans="1:27" x14ac:dyDescent="0.2">
      <c r="A253" s="31" t="s">
        <v>1632</v>
      </c>
      <c r="B253" s="31">
        <f>+IF(ISERROR(VLOOKUP(D253,'Cdn CWTs for ERA in 2017'!C$6:F$2400,4,FALSE)),"",VLOOKUP(D253,'Cdn CWTs for ERA in 2017'!C$6:F$2400,4,FALSE))</f>
        <v>2004</v>
      </c>
      <c r="C253" s="32">
        <v>2008</v>
      </c>
      <c r="D253" s="62" t="s">
        <v>1682</v>
      </c>
      <c r="E253" s="33" t="s">
        <v>1640</v>
      </c>
      <c r="F253" s="33" t="s">
        <v>1639</v>
      </c>
      <c r="G253" s="33" t="s">
        <v>1638</v>
      </c>
      <c r="H253" s="44">
        <v>62</v>
      </c>
      <c r="I253" s="44">
        <v>48</v>
      </c>
      <c r="J253" s="16">
        <f>I253/S253</f>
        <v>0.25778910042345166</v>
      </c>
      <c r="K253" s="44">
        <v>20</v>
      </c>
      <c r="L253" s="44">
        <v>624</v>
      </c>
      <c r="M253" s="17">
        <f>+H253/L253</f>
        <v>9.9358974358974353E-2</v>
      </c>
      <c r="N253" s="56">
        <f>((M253*(1-M253))/(L253-1)) * (1-(L253/V253))</f>
        <v>9.5810080596550422E-5</v>
      </c>
      <c r="O253" s="18">
        <f>K253*(1/J253)</f>
        <v>77.582799145299134</v>
      </c>
      <c r="P253" s="18">
        <f>+(O253/(SUM(O$251:O$253,O$255)))*O$254+O253</f>
        <v>80.955964325529536</v>
      </c>
      <c r="Q253" s="19">
        <f xml:space="preserve">  ((O253*(1-J253)*(1+(U253^2))) / J253) + ((O253^2)*(U253^2))</f>
        <v>369.18184799315787</v>
      </c>
      <c r="R253" s="24">
        <f>+IF(ISERROR((Q253^0.5)/O253),"NA",(Q253^0.5)/O253)</f>
        <v>0.24765934788579944</v>
      </c>
      <c r="S253" s="35">
        <f>+M253*V253</f>
        <v>186.19871794871793</v>
      </c>
      <c r="T253" s="35">
        <f>(N253*(V253^2))+(W253*(M253^2))-(N253*W253)</f>
        <v>809.81361465893428</v>
      </c>
      <c r="U253" s="36">
        <f>+(T253^0.5)/S253</f>
        <v>0.15283254691525766</v>
      </c>
      <c r="V253" s="44">
        <v>1874</v>
      </c>
      <c r="W253" s="47">
        <v>48416.666666666664</v>
      </c>
      <c r="X253" s="34">
        <f>+(W253^0.5)/V253</f>
        <v>0.1174161555643144</v>
      </c>
      <c r="Y253" s="12" t="str">
        <f t="shared" si="361"/>
        <v>yes</v>
      </c>
      <c r="Z253" s="12">
        <f t="shared" si="328"/>
        <v>4</v>
      </c>
      <c r="AA253" s="12" t="str">
        <f>IF(ISERROR(VLOOKUP(D253,'Cdn CWTs for ERA in 2017'!C$8:H$2400,6,FALSE)),"",VLOOKUP(D253,'Cdn CWTs for ERA in 2017'!C$8:H$2400,6,FALSE))</f>
        <v>NIC</v>
      </c>
    </row>
    <row r="254" spans="1:27" x14ac:dyDescent="0.2">
      <c r="A254" s="31" t="s">
        <v>1632</v>
      </c>
      <c r="B254" s="31" t="str">
        <f>+IF(ISERROR(VLOOKUP(D254,'Cdn CWTs for ERA in 2017'!C$6:F$2400,4,FALSE)),"",VLOOKUP(D254,'Cdn CWTs for ERA in 2017'!C$6:F$2400,4,FALSE))</f>
        <v/>
      </c>
      <c r="C254" s="32">
        <v>2008</v>
      </c>
      <c r="D254" s="62" t="s">
        <v>1646</v>
      </c>
      <c r="E254" s="33" t="s">
        <v>1640</v>
      </c>
      <c r="F254" s="33" t="s">
        <v>1639</v>
      </c>
      <c r="G254" s="33" t="s">
        <v>1638</v>
      </c>
      <c r="H254" s="44">
        <v>62</v>
      </c>
      <c r="I254" s="44">
        <v>48</v>
      </c>
      <c r="J254" s="16">
        <f>I254/S254</f>
        <v>0.25778910042345166</v>
      </c>
      <c r="K254" s="44">
        <v>2</v>
      </c>
      <c r="L254" s="44">
        <v>624</v>
      </c>
      <c r="M254" s="17">
        <f>+H254/L254</f>
        <v>9.9358974358974353E-2</v>
      </c>
      <c r="N254" s="56">
        <f>((M254*(1-M254))/(L254-1)) * (1-(L254/V254))</f>
        <v>9.5810080596550422E-5</v>
      </c>
      <c r="O254" s="18">
        <f>K254*(1/J254)</f>
        <v>7.7582799145299139</v>
      </c>
      <c r="P254" s="18"/>
      <c r="Q254" s="19">
        <f xml:space="preserve">  ((O254*(1-J254)*(1+(U254^2))) / J254) + ((O254^2)*(U254^2))</f>
        <v>24.264847070269941</v>
      </c>
      <c r="R254" s="24">
        <f>+IF(ISERROR((Q254^0.5)/O254),"NA",(Q254^0.5)/O254)</f>
        <v>0.63492632594873122</v>
      </c>
      <c r="S254" s="35">
        <f>+M254*V254</f>
        <v>186.19871794871793</v>
      </c>
      <c r="T254" s="35">
        <f>(N254*(V254^2))+(W254*(M254^2))-(N254*W254)</f>
        <v>809.81361465893428</v>
      </c>
      <c r="U254" s="36">
        <f>+(T254^0.5)/S254</f>
        <v>0.15283254691525766</v>
      </c>
      <c r="V254" s="44">
        <v>1874</v>
      </c>
      <c r="W254" s="47">
        <v>48416.666666666664</v>
      </c>
      <c r="X254" s="34">
        <f>+(W254^0.5)/V254</f>
        <v>0.1174161555643144</v>
      </c>
      <c r="Y254" s="12" t="str">
        <f t="shared" si="361"/>
        <v>no</v>
      </c>
      <c r="Z254" s="12" t="str">
        <f t="shared" si="328"/>
        <v/>
      </c>
      <c r="AA254" s="12" t="str">
        <f>IF(ISERROR(VLOOKUP(D254,'Cdn CWTs for ERA in 2017'!C$8:H$2400,6,FALSE)),"",VLOOKUP(D254,'Cdn CWTs for ERA in 2017'!C$8:H$2400,6,FALSE))</f>
        <v/>
      </c>
    </row>
    <row r="255" spans="1:27" x14ac:dyDescent="0.2">
      <c r="A255" s="31" t="s">
        <v>1632</v>
      </c>
      <c r="B255" s="31" t="str">
        <f>+IF(ISERROR(VLOOKUP(D255,'Cdn CWTs for ERA in 2017'!C$6:F$2400,4,FALSE)),"",VLOOKUP(D255,'Cdn CWTs for ERA in 2017'!C$6:F$2400,4,FALSE))</f>
        <v/>
      </c>
      <c r="C255" s="32">
        <v>2008</v>
      </c>
      <c r="D255" s="62" t="s">
        <v>1664</v>
      </c>
      <c r="E255" s="33" t="s">
        <v>1640</v>
      </c>
      <c r="F255" s="33" t="s">
        <v>1639</v>
      </c>
      <c r="G255" s="33" t="s">
        <v>1638</v>
      </c>
      <c r="H255" s="44">
        <v>62</v>
      </c>
      <c r="I255" s="44">
        <v>48</v>
      </c>
      <c r="J255" s="16">
        <f>I255/S255</f>
        <v>0.25778910042345166</v>
      </c>
      <c r="K255" s="44">
        <v>7</v>
      </c>
      <c r="L255" s="44">
        <v>624</v>
      </c>
      <c r="M255" s="17">
        <f>+H255/L255</f>
        <v>9.9358974358974353E-2</v>
      </c>
      <c r="N255" s="56">
        <f>((M255*(1-M255))/(L255-1)) * (1-(L255/V255))</f>
        <v>9.5810080596550422E-5</v>
      </c>
      <c r="O255" s="18">
        <f>K255*(1/J255)</f>
        <v>27.153979700854698</v>
      </c>
      <c r="P255" s="18">
        <f>+(O255/(SUM(O$251:O$253,O$255)))*O$254+O255</f>
        <v>28.334587513935336</v>
      </c>
      <c r="Q255" s="19">
        <f xml:space="preserve">  ((O255*(1-J255)*(1+(U255^2))) / J255) + ((O255^2)*(U255^2))</f>
        <v>97.228820871406043</v>
      </c>
      <c r="R255" s="24">
        <f>+IF(ISERROR((Q255^0.5)/O255),"NA",(Q255^0.5)/O255)</f>
        <v>0.36313158098261439</v>
      </c>
      <c r="S255" s="35">
        <f>+M255*V255</f>
        <v>186.19871794871793</v>
      </c>
      <c r="T255" s="35">
        <f>(N255*(V255^2))+(W255*(M255^2))-(N255*W255)</f>
        <v>809.81361465893428</v>
      </c>
      <c r="U255" s="36">
        <f>+(T255^0.5)/S255</f>
        <v>0.15283254691525766</v>
      </c>
      <c r="V255" s="44">
        <v>1874</v>
      </c>
      <c r="W255" s="47">
        <v>48416.666666666664</v>
      </c>
      <c r="X255" s="34">
        <f>+(W255^0.5)/V255</f>
        <v>0.1174161555643144</v>
      </c>
      <c r="Y255" s="12" t="str">
        <f t="shared" si="361"/>
        <v>no</v>
      </c>
      <c r="Z255" s="12" t="str">
        <f t="shared" si="328"/>
        <v/>
      </c>
      <c r="AA255" s="12" t="str">
        <f>IF(ISERROR(VLOOKUP(D255,'Cdn CWTs for ERA in 2017'!C$8:H$2400,6,FALSE)),"",VLOOKUP(D255,'Cdn CWTs for ERA in 2017'!C$8:H$2400,6,FALSE))</f>
        <v/>
      </c>
    </row>
    <row r="256" spans="1:27" x14ac:dyDescent="0.2">
      <c r="A256" s="31"/>
      <c r="B256" s="31" t="str">
        <f>+IF(ISERROR(VLOOKUP(D256,'Cdn CWTs for ERA in 2017'!C$6:F$2400,4,FALSE)),"",VLOOKUP(D256,'Cdn CWTs for ERA in 2017'!C$6:F$2400,4,FALSE))</f>
        <v/>
      </c>
      <c r="C256" s="32"/>
      <c r="D256" s="62"/>
      <c r="E256" s="33"/>
      <c r="F256" s="33"/>
      <c r="G256" s="33"/>
      <c r="H256" s="44"/>
      <c r="I256" s="44"/>
      <c r="J256" s="16"/>
      <c r="L256" s="44"/>
      <c r="M256" s="17"/>
      <c r="N256" s="57"/>
      <c r="O256" s="18"/>
      <c r="P256" s="18"/>
      <c r="Q256" s="19"/>
      <c r="R256" s="24"/>
      <c r="S256" s="35"/>
      <c r="T256" s="35"/>
      <c r="U256" s="36"/>
      <c r="V256" s="44"/>
      <c r="W256" s="44"/>
      <c r="X256" s="34"/>
      <c r="Y256" s="12" t="str">
        <f t="shared" si="361"/>
        <v>no</v>
      </c>
      <c r="Z256" s="12" t="str">
        <f t="shared" si="328"/>
        <v/>
      </c>
      <c r="AA256" s="12" t="str">
        <f>IF(ISERROR(VLOOKUP(D256,'Cdn CWTs for ERA in 2017'!C$8:H$2400,6,FALSE)),"",VLOOKUP(D256,'Cdn CWTs for ERA in 2017'!C$8:H$2400,6,FALSE))</f>
        <v/>
      </c>
    </row>
    <row r="257" spans="1:27" x14ac:dyDescent="0.2">
      <c r="A257" s="31" t="s">
        <v>1632</v>
      </c>
      <c r="B257" s="31">
        <f>+IF(ISERROR(VLOOKUP(D257,'Cdn CWTs for ERA in 2017'!C$6:F$2400,4,FALSE)),"",VLOOKUP(D257,'Cdn CWTs for ERA in 2017'!C$6:F$2400,4,FALSE))</f>
        <v>2004</v>
      </c>
      <c r="C257" s="32">
        <v>2008</v>
      </c>
      <c r="D257" s="62" t="s">
        <v>1680</v>
      </c>
      <c r="E257" s="33" t="s">
        <v>1640</v>
      </c>
      <c r="F257" s="33" t="s">
        <v>1643</v>
      </c>
      <c r="G257" s="33" t="s">
        <v>1638</v>
      </c>
      <c r="H257" s="44">
        <v>99</v>
      </c>
      <c r="I257" s="44">
        <v>91</v>
      </c>
      <c r="J257" s="16">
        <f>I257/S257</f>
        <v>0.29389499170693734</v>
      </c>
      <c r="K257" s="44">
        <v>27</v>
      </c>
      <c r="L257" s="44">
        <v>811</v>
      </c>
      <c r="M257" s="17">
        <f>+H257/L257</f>
        <v>0.1220715166461159</v>
      </c>
      <c r="N257" s="56">
        <f>((M257*(1-M257))/(L257-1)) * (1-(L257/V257))</f>
        <v>9.0005398255200861E-5</v>
      </c>
      <c r="O257" s="18">
        <f>K257*(1/J257)</f>
        <v>91.869547838105163</v>
      </c>
      <c r="P257" s="18">
        <f>+(O257/(SUM(O$257:O$259,O$261)))*O$260+O257</f>
        <v>95.001464241676928</v>
      </c>
      <c r="Q257" s="19">
        <f xml:space="preserve">  ((O257*(1-J257)*(1+(U257^2))) / J257) + ((O257^2)*(U257^2))</f>
        <v>368.72463128816298</v>
      </c>
      <c r="R257" s="24">
        <f>+IF(ISERROR((Q257^0.5)/O257),"NA",(Q257^0.5)/O257)</f>
        <v>0.2090159826099888</v>
      </c>
      <c r="S257" s="35">
        <f>+M257*V257</f>
        <v>309.63440197287298</v>
      </c>
      <c r="T257" s="35">
        <f>(N257*(V257^2))+(W257*(M257^2))-(N257*W257)</f>
        <v>1638.3565190310196</v>
      </c>
      <c r="U257" s="36">
        <f>+(T257^0.5)/S257</f>
        <v>0.13072390110279808</v>
      </c>
      <c r="V257" s="47">
        <v>2536.5</v>
      </c>
      <c r="W257" s="47">
        <v>71517.434210526335</v>
      </c>
      <c r="X257" s="34">
        <f>+(W257^0.5)/V257</f>
        <v>0.10543167249387216</v>
      </c>
      <c r="Y257" s="12" t="str">
        <f t="shared" si="361"/>
        <v>yes</v>
      </c>
      <c r="Z257" s="12">
        <f t="shared" si="328"/>
        <v>4</v>
      </c>
      <c r="AA257" s="12" t="str">
        <f>IF(ISERROR(VLOOKUP(D257,'Cdn CWTs for ERA in 2017'!C$8:H$2400,6,FALSE)),"",VLOOKUP(D257,'Cdn CWTs for ERA in 2017'!C$8:H$2400,6,FALSE))</f>
        <v>NIC</v>
      </c>
    </row>
    <row r="258" spans="1:27" x14ac:dyDescent="0.2">
      <c r="A258" s="31" t="s">
        <v>1632</v>
      </c>
      <c r="B258" s="31">
        <f>+IF(ISERROR(VLOOKUP(D258,'Cdn CWTs for ERA in 2017'!C$6:F$2400,4,FALSE)),"",VLOOKUP(D258,'Cdn CWTs for ERA in 2017'!C$6:F$2400,4,FALSE))</f>
        <v>2004</v>
      </c>
      <c r="C258" s="32">
        <v>2008</v>
      </c>
      <c r="D258" s="62" t="s">
        <v>1681</v>
      </c>
      <c r="E258" s="33" t="s">
        <v>1640</v>
      </c>
      <c r="F258" s="33" t="s">
        <v>1643</v>
      </c>
      <c r="G258" s="33" t="s">
        <v>1638</v>
      </c>
      <c r="H258" s="44">
        <v>99</v>
      </c>
      <c r="I258" s="44">
        <v>91</v>
      </c>
      <c r="J258" s="16">
        <f>I258/S258</f>
        <v>0.29389499170693734</v>
      </c>
      <c r="K258" s="44">
        <v>27</v>
      </c>
      <c r="L258" s="44">
        <v>811</v>
      </c>
      <c r="M258" s="17">
        <f>+H258/L258</f>
        <v>0.1220715166461159</v>
      </c>
      <c r="N258" s="56">
        <f>((M258*(1-M258))/(L258-1)) * (1-(L258/V258))</f>
        <v>9.0005398255200861E-5</v>
      </c>
      <c r="O258" s="18">
        <f>K258*(1/J258)</f>
        <v>91.869547838105163</v>
      </c>
      <c r="P258" s="18">
        <f>+(O258/(SUM(O$257:O$259,O$261)))*O$260+O258</f>
        <v>95.001464241676928</v>
      </c>
      <c r="Q258" s="19">
        <f xml:space="preserve">  ((O258*(1-J258)*(1+(U258^2))) / J258) + ((O258^2)*(U258^2))</f>
        <v>368.72463128816298</v>
      </c>
      <c r="R258" s="24">
        <f>+IF(ISERROR((Q258^0.5)/O258),"NA",(Q258^0.5)/O258)</f>
        <v>0.2090159826099888</v>
      </c>
      <c r="S258" s="35">
        <f>+M258*V258</f>
        <v>309.63440197287298</v>
      </c>
      <c r="T258" s="35">
        <f>(N258*(V258^2))+(W258*(M258^2))-(N258*W258)</f>
        <v>1638.3565190310196</v>
      </c>
      <c r="U258" s="36">
        <f>+(T258^0.5)/S258</f>
        <v>0.13072390110279808</v>
      </c>
      <c r="V258" s="47">
        <v>2536.5</v>
      </c>
      <c r="W258" s="47">
        <v>71517.434210526335</v>
      </c>
      <c r="X258" s="34">
        <f>+(W258^0.5)/V258</f>
        <v>0.10543167249387216</v>
      </c>
      <c r="Y258" s="12" t="str">
        <f t="shared" si="361"/>
        <v>yes</v>
      </c>
      <c r="Z258" s="12">
        <f t="shared" si="328"/>
        <v>4</v>
      </c>
      <c r="AA258" s="12" t="str">
        <f>IF(ISERROR(VLOOKUP(D258,'Cdn CWTs for ERA in 2017'!C$8:H$2400,6,FALSE)),"",VLOOKUP(D258,'Cdn CWTs for ERA in 2017'!C$8:H$2400,6,FALSE))</f>
        <v>NIC</v>
      </c>
    </row>
    <row r="259" spans="1:27" x14ac:dyDescent="0.2">
      <c r="A259" s="31" t="s">
        <v>1632</v>
      </c>
      <c r="B259" s="31">
        <f>+IF(ISERROR(VLOOKUP(D259,'Cdn CWTs for ERA in 2017'!C$6:F$2400,4,FALSE)),"",VLOOKUP(D259,'Cdn CWTs for ERA in 2017'!C$6:F$2400,4,FALSE))</f>
        <v>2004</v>
      </c>
      <c r="C259" s="32">
        <v>2008</v>
      </c>
      <c r="D259" s="62" t="s">
        <v>1682</v>
      </c>
      <c r="E259" s="33" t="s">
        <v>1640</v>
      </c>
      <c r="F259" s="33" t="s">
        <v>1643</v>
      </c>
      <c r="G259" s="33" t="s">
        <v>1638</v>
      </c>
      <c r="H259" s="44">
        <v>99</v>
      </c>
      <c r="I259" s="44">
        <v>91</v>
      </c>
      <c r="J259" s="16">
        <f>I259/S259</f>
        <v>0.29389499170693734</v>
      </c>
      <c r="K259" s="44">
        <v>25</v>
      </c>
      <c r="L259" s="44">
        <v>811</v>
      </c>
      <c r="M259" s="17">
        <f>+H259/L259</f>
        <v>0.1220715166461159</v>
      </c>
      <c r="N259" s="56">
        <f>((M259*(1-M259))/(L259-1)) * (1-(L259/V259))</f>
        <v>9.0005398255200861E-5</v>
      </c>
      <c r="O259" s="18">
        <f>K259*(1/J259)</f>
        <v>85.064396146393676</v>
      </c>
      <c r="P259" s="18">
        <f>+(O259/(SUM(O$257:O$259,O$261)))*O$260+O259</f>
        <v>87.964318742293457</v>
      </c>
      <c r="Q259" s="19">
        <f xml:space="preserve">  ((O259*(1-J259)*(1+(U259^2))) / J259) + ((O259^2)*(U259^2))</f>
        <v>331.51943311435855</v>
      </c>
      <c r="R259" s="24">
        <f>+IF(ISERROR((Q259^0.5)/O259),"NA",(Q259^0.5)/O259)</f>
        <v>0.21404578108379047</v>
      </c>
      <c r="S259" s="35">
        <f>+M259*V259</f>
        <v>309.63440197287298</v>
      </c>
      <c r="T259" s="35">
        <f>(N259*(V259^2))+(W259*(M259^2))-(N259*W259)</f>
        <v>1638.3565190310196</v>
      </c>
      <c r="U259" s="36">
        <f>+(T259^0.5)/S259</f>
        <v>0.13072390110279808</v>
      </c>
      <c r="V259" s="47">
        <v>2536.5</v>
      </c>
      <c r="W259" s="47">
        <v>71517.434210526335</v>
      </c>
      <c r="X259" s="34">
        <f>+(W259^0.5)/V259</f>
        <v>0.10543167249387216</v>
      </c>
      <c r="Y259" s="12" t="str">
        <f t="shared" si="361"/>
        <v>yes</v>
      </c>
      <c r="Z259" s="12">
        <f t="shared" si="328"/>
        <v>4</v>
      </c>
      <c r="AA259" s="12" t="str">
        <f>IF(ISERROR(VLOOKUP(D259,'Cdn CWTs for ERA in 2017'!C$8:H$2400,6,FALSE)),"",VLOOKUP(D259,'Cdn CWTs for ERA in 2017'!C$8:H$2400,6,FALSE))</f>
        <v>NIC</v>
      </c>
    </row>
    <row r="260" spans="1:27" x14ac:dyDescent="0.2">
      <c r="A260" s="31" t="s">
        <v>1632</v>
      </c>
      <c r="B260" s="31" t="str">
        <f>+IF(ISERROR(VLOOKUP(D260,'Cdn CWTs for ERA in 2017'!C$6:F$2400,4,FALSE)),"",VLOOKUP(D260,'Cdn CWTs for ERA in 2017'!C$6:F$2400,4,FALSE))</f>
        <v/>
      </c>
      <c r="C260" s="32">
        <v>2008</v>
      </c>
      <c r="D260" s="62" t="s">
        <v>1646</v>
      </c>
      <c r="E260" s="33" t="s">
        <v>1640</v>
      </c>
      <c r="F260" s="33" t="s">
        <v>1643</v>
      </c>
      <c r="G260" s="33" t="s">
        <v>1638</v>
      </c>
      <c r="H260" s="44">
        <v>99</v>
      </c>
      <c r="I260" s="44">
        <v>91</v>
      </c>
      <c r="J260" s="16">
        <f>I260/S260</f>
        <v>0.29389499170693734</v>
      </c>
      <c r="K260" s="44">
        <v>3</v>
      </c>
      <c r="L260" s="44">
        <v>811</v>
      </c>
      <c r="M260" s="17">
        <f>+H260/L260</f>
        <v>0.1220715166461159</v>
      </c>
      <c r="N260" s="56">
        <f>((M260*(1-M260))/(L260-1)) * (1-(L260/V260))</f>
        <v>9.0005398255200861E-5</v>
      </c>
      <c r="O260" s="18">
        <f>K260*(1/J260)</f>
        <v>10.207727537567241</v>
      </c>
      <c r="P260" s="18"/>
      <c r="Q260" s="19">
        <f xml:space="preserve">  ((O260*(1-J260)*(1+(U260^2))) / J260) + ((O260^2)*(U260^2))</f>
        <v>26.724545443588099</v>
      </c>
      <c r="R260" s="24">
        <f>+IF(ISERROR((Q260^0.5)/O260),"NA",(Q260^0.5)/O260)</f>
        <v>0.50643777734436357</v>
      </c>
      <c r="S260" s="35">
        <f>+M260*V260</f>
        <v>309.63440197287298</v>
      </c>
      <c r="T260" s="35">
        <f>(N260*(V260^2))+(W260*(M260^2))-(N260*W260)</f>
        <v>1638.3565190310196</v>
      </c>
      <c r="U260" s="36">
        <f>+(T260^0.5)/S260</f>
        <v>0.13072390110279808</v>
      </c>
      <c r="V260" s="47">
        <v>2536.5</v>
      </c>
      <c r="W260" s="47">
        <v>71517.434210526335</v>
      </c>
      <c r="X260" s="34">
        <f>+(W260^0.5)/V260</f>
        <v>0.10543167249387216</v>
      </c>
      <c r="Y260" s="12" t="str">
        <f t="shared" si="361"/>
        <v>no</v>
      </c>
      <c r="Z260" s="12" t="str">
        <f t="shared" si="328"/>
        <v/>
      </c>
      <c r="AA260" s="12" t="str">
        <f>IF(ISERROR(VLOOKUP(D260,'Cdn CWTs for ERA in 2017'!C$8:H$2400,6,FALSE)),"",VLOOKUP(D260,'Cdn CWTs for ERA in 2017'!C$8:H$2400,6,FALSE))</f>
        <v/>
      </c>
    </row>
    <row r="261" spans="1:27" x14ac:dyDescent="0.2">
      <c r="A261" s="31" t="s">
        <v>1632</v>
      </c>
      <c r="B261" s="31" t="str">
        <f>+IF(ISERROR(VLOOKUP(D261,'Cdn CWTs for ERA in 2017'!C$6:F$2400,4,FALSE)),"",VLOOKUP(D261,'Cdn CWTs for ERA in 2017'!C$6:F$2400,4,FALSE))</f>
        <v/>
      </c>
      <c r="C261" s="32">
        <v>2008</v>
      </c>
      <c r="D261" s="62" t="s">
        <v>1664</v>
      </c>
      <c r="E261" s="33" t="s">
        <v>1640</v>
      </c>
      <c r="F261" s="33" t="s">
        <v>1643</v>
      </c>
      <c r="G261" s="33" t="s">
        <v>1638</v>
      </c>
      <c r="H261" s="44">
        <v>99</v>
      </c>
      <c r="I261" s="44">
        <v>91</v>
      </c>
      <c r="J261" s="16">
        <f>I261/S261</f>
        <v>0.29389499170693734</v>
      </c>
      <c r="K261" s="44">
        <v>9</v>
      </c>
      <c r="L261" s="44">
        <v>811</v>
      </c>
      <c r="M261" s="17">
        <f>+H261/L261</f>
        <v>0.1220715166461159</v>
      </c>
      <c r="N261" s="56">
        <f>((M261*(1-M261))/(L261-1)) * (1-(L261/V261))</f>
        <v>9.0005398255200861E-5</v>
      </c>
      <c r="O261" s="18">
        <f>K261*(1/J261)</f>
        <v>30.623182612701722</v>
      </c>
      <c r="P261" s="18">
        <f>+(O261/(SUM(O$257:O$259,O$261)))*O$260+O261</f>
        <v>31.667154747225645</v>
      </c>
      <c r="Q261" s="19">
        <f xml:space="preserve">  ((O261*(1-J261)*(1+(U261^2))) / J261) + ((O261^2)*(U261^2))</f>
        <v>90.85727985542016</v>
      </c>
      <c r="R261" s="24">
        <f>+IF(ISERROR((Q261^0.5)/O261),"NA",(Q261^0.5)/O261)</f>
        <v>0.31126446363211652</v>
      </c>
      <c r="S261" s="35">
        <f>+M261*V261</f>
        <v>309.63440197287298</v>
      </c>
      <c r="T261" s="35">
        <f>(N261*(V261^2))+(W261*(M261^2))-(N261*W261)</f>
        <v>1638.3565190310196</v>
      </c>
      <c r="U261" s="36">
        <f>+(T261^0.5)/S261</f>
        <v>0.13072390110279808</v>
      </c>
      <c r="V261" s="47">
        <v>2536.5</v>
      </c>
      <c r="W261" s="47">
        <v>71517.434210526335</v>
      </c>
      <c r="X261" s="34">
        <f>+(W261^0.5)/V261</f>
        <v>0.10543167249387216</v>
      </c>
      <c r="Y261" s="12" t="str">
        <f t="shared" si="361"/>
        <v>no</v>
      </c>
      <c r="Z261" s="12" t="str">
        <f t="shared" si="328"/>
        <v/>
      </c>
      <c r="AA261" s="12" t="str">
        <f>IF(ISERROR(VLOOKUP(D261,'Cdn CWTs for ERA in 2017'!C$8:H$2400,6,FALSE)),"",VLOOKUP(D261,'Cdn CWTs for ERA in 2017'!C$8:H$2400,6,FALSE))</f>
        <v/>
      </c>
    </row>
    <row r="262" spans="1:27" x14ac:dyDescent="0.2">
      <c r="B262" s="31" t="str">
        <f>+IF(ISERROR(VLOOKUP(D262,'Cdn CWTs for ERA in 2017'!C$6:F$2400,4,FALSE)),"",VLOOKUP(D262,'Cdn CWTs for ERA in 2017'!C$6:F$2400,4,FALSE))</f>
        <v/>
      </c>
      <c r="D262" s="63"/>
      <c r="H262" s="44"/>
      <c r="I262" s="44"/>
      <c r="Y262" s="12" t="str">
        <f t="shared" si="361"/>
        <v>no</v>
      </c>
      <c r="Z262" s="12" t="str">
        <f t="shared" si="328"/>
        <v/>
      </c>
      <c r="AA262" s="12" t="str">
        <f>IF(ISERROR(VLOOKUP(D262,'Cdn CWTs for ERA in 2017'!C$8:H$2400,6,FALSE)),"",VLOOKUP(D262,'Cdn CWTs for ERA in 2017'!C$8:H$2400,6,FALSE))</f>
        <v/>
      </c>
    </row>
    <row r="263" spans="1:27" x14ac:dyDescent="0.2">
      <c r="A263" s="31" t="s">
        <v>1632</v>
      </c>
      <c r="B263" s="31">
        <f>+IF(ISERROR(VLOOKUP(D263,'Cdn CWTs for ERA in 2017'!C$6:F$2400,4,FALSE)),"",VLOOKUP(D263,'Cdn CWTs for ERA in 2017'!C$6:F$2400,4,FALSE))</f>
        <v>2003</v>
      </c>
      <c r="C263" s="32">
        <v>2007</v>
      </c>
      <c r="D263" s="62" t="s">
        <v>1683</v>
      </c>
      <c r="E263" s="33" t="s">
        <v>1640</v>
      </c>
      <c r="F263" s="33" t="s">
        <v>1639</v>
      </c>
      <c r="G263" s="33" t="s">
        <v>1638</v>
      </c>
      <c r="H263" s="41">
        <v>6</v>
      </c>
      <c r="I263" s="41">
        <v>6</v>
      </c>
      <c r="J263" s="16">
        <f t="shared" ref="J263:J271" si="363">I263/S263</f>
        <v>0.45749999999999996</v>
      </c>
      <c r="K263" s="41">
        <v>2</v>
      </c>
      <c r="L263" s="41">
        <v>183</v>
      </c>
      <c r="M263" s="17">
        <f t="shared" ref="M263:M271" si="364">+H263/L263</f>
        <v>3.2786885245901641E-2</v>
      </c>
      <c r="N263" s="56">
        <f>((M263*(1-M263))/(L263-1)) * (1-(L263/V263))</f>
        <v>9.4525871870671654E-5</v>
      </c>
      <c r="O263" s="18">
        <f t="shared" ref="O263:O271" si="365">K263*(1/J263)</f>
        <v>4.3715846994535523</v>
      </c>
      <c r="P263" s="18">
        <f>+O263</f>
        <v>4.3715846994535523</v>
      </c>
      <c r="Q263" s="19">
        <f xml:space="preserve">  ((O263*(1-J263)*(1+(U263^2))) / J263) + ((O263^2)*(U263^2))</f>
        <v>7.7597651933715444</v>
      </c>
      <c r="R263" s="24">
        <f t="shared" ref="R263:R271" si="366">+IF(ISERROR((Q263^0.5)/O263),"NA",(Q263^0.5)/O263)</f>
        <v>0.63721412286317125</v>
      </c>
      <c r="S263" s="35">
        <f>+M263*V263</f>
        <v>13.114754098360656</v>
      </c>
      <c r="T263" s="35">
        <f>(N263*(V263^2))+(W263*(M263^2))-(N263*W263)</f>
        <v>18.236980535057654</v>
      </c>
      <c r="U263" s="36">
        <f>+(T263^0.5)/S263</f>
        <v>0.32562393131050527</v>
      </c>
      <c r="V263" s="41">
        <v>400</v>
      </c>
      <c r="W263" s="52">
        <v>3174.8976737619278</v>
      </c>
      <c r="X263" s="34">
        <f t="shared" ref="X263:X281" si="367">+(W263^0.5)/V263</f>
        <v>0.14086557585518206</v>
      </c>
      <c r="Y263" s="12" t="str">
        <f t="shared" si="361"/>
        <v>yes</v>
      </c>
      <c r="Z263" s="12">
        <f t="shared" si="328"/>
        <v>4</v>
      </c>
      <c r="AA263" s="12" t="str">
        <f>IF(ISERROR(VLOOKUP(D263,'Cdn CWTs for ERA in 2017'!C$8:H$2400,6,FALSE)),"",VLOOKUP(D263,'Cdn CWTs for ERA in 2017'!C$8:H$2400,6,FALSE))</f>
        <v>NIC</v>
      </c>
    </row>
    <row r="264" spans="1:27" x14ac:dyDescent="0.2">
      <c r="A264" s="31" t="s">
        <v>1632</v>
      </c>
      <c r="B264" s="31">
        <f>+IF(ISERROR(VLOOKUP(D264,'Cdn CWTs for ERA in 2017'!C$6:F$2400,4,FALSE)),"",VLOOKUP(D264,'Cdn CWTs for ERA in 2017'!C$6:F$2400,4,FALSE))</f>
        <v>2003</v>
      </c>
      <c r="C264" s="32">
        <v>2007</v>
      </c>
      <c r="D264" s="62" t="s">
        <v>1684</v>
      </c>
      <c r="E264" s="33" t="s">
        <v>1640</v>
      </c>
      <c r="F264" s="33" t="s">
        <v>1639</v>
      </c>
      <c r="G264" s="33" t="s">
        <v>1638</v>
      </c>
      <c r="H264" s="41">
        <v>6</v>
      </c>
      <c r="I264" s="41">
        <v>6</v>
      </c>
      <c r="J264" s="16">
        <f t="shared" si="363"/>
        <v>0.45749999999999996</v>
      </c>
      <c r="K264" s="41">
        <v>0</v>
      </c>
      <c r="L264" s="41">
        <v>183</v>
      </c>
      <c r="M264" s="17">
        <f t="shared" si="364"/>
        <v>3.2786885245901641E-2</v>
      </c>
      <c r="N264" s="56">
        <f t="shared" ref="N264:N327" si="368">((M264*(1-M264))/(L264-1)) * (1-(L264/V264))</f>
        <v>9.4525871870671654E-5</v>
      </c>
      <c r="O264" s="18">
        <f t="shared" si="365"/>
        <v>0</v>
      </c>
      <c r="P264" s="18">
        <f t="shared" ref="P264:P281" si="369">+O264</f>
        <v>0</v>
      </c>
      <c r="Q264" s="19">
        <f t="shared" ref="Q264:Q271" si="370" xml:space="preserve">  ((O264*(1-J264)*(1+(U264^2))) / J264) + ((O264^2)*(U264^2))</f>
        <v>0</v>
      </c>
      <c r="R264" s="24" t="str">
        <f t="shared" si="366"/>
        <v>NA</v>
      </c>
      <c r="S264" s="35">
        <f t="shared" ref="S264:S271" si="371">+M264*V264</f>
        <v>13.114754098360656</v>
      </c>
      <c r="T264" s="35">
        <f t="shared" ref="T264:T271" si="372">(N264*(V264^2))+(W264*(M264^2))-(N264*W264)</f>
        <v>18.236980535057654</v>
      </c>
      <c r="U264" s="36">
        <f t="shared" ref="U264:U271" si="373">+(T264^0.5)/S264</f>
        <v>0.32562393131050527</v>
      </c>
      <c r="V264" s="41">
        <v>400</v>
      </c>
      <c r="W264" s="52">
        <v>3174.8976737619278</v>
      </c>
      <c r="X264" s="34">
        <f t="shared" si="367"/>
        <v>0.14086557585518206</v>
      </c>
      <c r="Y264" s="12" t="str">
        <f t="shared" si="361"/>
        <v>yes</v>
      </c>
      <c r="Z264" s="12">
        <f t="shared" si="328"/>
        <v>4</v>
      </c>
      <c r="AA264" s="12" t="str">
        <f>IF(ISERROR(VLOOKUP(D264,'Cdn CWTs for ERA in 2017'!C$8:H$2400,6,FALSE)),"",VLOOKUP(D264,'Cdn CWTs for ERA in 2017'!C$8:H$2400,6,FALSE))</f>
        <v>NIC</v>
      </c>
    </row>
    <row r="265" spans="1:27" x14ac:dyDescent="0.2">
      <c r="A265" s="31" t="s">
        <v>1632</v>
      </c>
      <c r="B265" s="31">
        <f>+IF(ISERROR(VLOOKUP(D265,'Cdn CWTs for ERA in 2017'!C$6:F$2400,4,FALSE)),"",VLOOKUP(D265,'Cdn CWTs for ERA in 2017'!C$6:F$2400,4,FALSE))</f>
        <v>2003</v>
      </c>
      <c r="C265" s="32">
        <v>2007</v>
      </c>
      <c r="D265" s="62" t="s">
        <v>1685</v>
      </c>
      <c r="E265" s="33" t="s">
        <v>1640</v>
      </c>
      <c r="F265" s="33" t="s">
        <v>1639</v>
      </c>
      <c r="G265" s="33" t="s">
        <v>1638</v>
      </c>
      <c r="H265" s="41">
        <v>6</v>
      </c>
      <c r="I265" s="41">
        <v>6</v>
      </c>
      <c r="J265" s="16">
        <f t="shared" si="363"/>
        <v>0.45749999999999996</v>
      </c>
      <c r="K265" s="41">
        <v>0</v>
      </c>
      <c r="L265" s="41">
        <v>183</v>
      </c>
      <c r="M265" s="17">
        <f t="shared" si="364"/>
        <v>3.2786885245901641E-2</v>
      </c>
      <c r="N265" s="56">
        <f t="shared" si="368"/>
        <v>9.4525871870671654E-5</v>
      </c>
      <c r="O265" s="18">
        <f t="shared" si="365"/>
        <v>0</v>
      </c>
      <c r="P265" s="18">
        <f t="shared" si="369"/>
        <v>0</v>
      </c>
      <c r="Q265" s="19">
        <f t="shared" si="370"/>
        <v>0</v>
      </c>
      <c r="R265" s="24" t="str">
        <f t="shared" si="366"/>
        <v>NA</v>
      </c>
      <c r="S265" s="35">
        <f t="shared" si="371"/>
        <v>13.114754098360656</v>
      </c>
      <c r="T265" s="35">
        <f t="shared" si="372"/>
        <v>18.236980535057654</v>
      </c>
      <c r="U265" s="36">
        <f t="shared" si="373"/>
        <v>0.32562393131050527</v>
      </c>
      <c r="V265" s="41">
        <v>400</v>
      </c>
      <c r="W265" s="52">
        <v>3174.8976737619278</v>
      </c>
      <c r="X265" s="34">
        <f t="shared" si="367"/>
        <v>0.14086557585518206</v>
      </c>
      <c r="Y265" s="12" t="str">
        <f t="shared" si="361"/>
        <v>yes</v>
      </c>
      <c r="Z265" s="12">
        <f t="shared" si="328"/>
        <v>4</v>
      </c>
      <c r="AA265" s="12" t="str">
        <f>IF(ISERROR(VLOOKUP(D265,'Cdn CWTs for ERA in 2017'!C$8:H$2400,6,FALSE)),"",VLOOKUP(D265,'Cdn CWTs for ERA in 2017'!C$8:H$2400,6,FALSE))</f>
        <v>NIC</v>
      </c>
    </row>
    <row r="266" spans="1:27" x14ac:dyDescent="0.2">
      <c r="A266" s="31" t="s">
        <v>1632</v>
      </c>
      <c r="B266" s="31">
        <f>+IF(ISERROR(VLOOKUP(D266,'Cdn CWTs for ERA in 2017'!C$6:F$2400,4,FALSE)),"",VLOOKUP(D266,'Cdn CWTs for ERA in 2017'!C$6:F$2400,4,FALSE))</f>
        <v>2003</v>
      </c>
      <c r="C266" s="32">
        <v>2007</v>
      </c>
      <c r="D266" s="62" t="s">
        <v>1686</v>
      </c>
      <c r="E266" s="33" t="s">
        <v>1640</v>
      </c>
      <c r="F266" s="33" t="s">
        <v>1639</v>
      </c>
      <c r="G266" s="33" t="s">
        <v>1638</v>
      </c>
      <c r="H266" s="41">
        <v>6</v>
      </c>
      <c r="I266" s="41">
        <v>6</v>
      </c>
      <c r="J266" s="16">
        <f t="shared" si="363"/>
        <v>0.45749999999999996</v>
      </c>
      <c r="K266" s="41">
        <v>0</v>
      </c>
      <c r="L266" s="41">
        <v>183</v>
      </c>
      <c r="M266" s="17">
        <f t="shared" si="364"/>
        <v>3.2786885245901641E-2</v>
      </c>
      <c r="N266" s="56">
        <f t="shared" si="368"/>
        <v>9.4525871870671654E-5</v>
      </c>
      <c r="O266" s="18">
        <f t="shared" si="365"/>
        <v>0</v>
      </c>
      <c r="P266" s="18">
        <f t="shared" si="369"/>
        <v>0</v>
      </c>
      <c r="Q266" s="19">
        <f t="shared" si="370"/>
        <v>0</v>
      </c>
      <c r="R266" s="24" t="str">
        <f t="shared" si="366"/>
        <v>NA</v>
      </c>
      <c r="S266" s="35">
        <f t="shared" si="371"/>
        <v>13.114754098360656</v>
      </c>
      <c r="T266" s="35">
        <f t="shared" si="372"/>
        <v>18.236980535057654</v>
      </c>
      <c r="U266" s="36">
        <f t="shared" si="373"/>
        <v>0.32562393131050527</v>
      </c>
      <c r="V266" s="41">
        <v>400</v>
      </c>
      <c r="W266" s="52">
        <v>3174.8976737619278</v>
      </c>
      <c r="X266" s="34">
        <f t="shared" si="367"/>
        <v>0.14086557585518206</v>
      </c>
      <c r="Y266" s="12" t="str">
        <f t="shared" si="361"/>
        <v>yes</v>
      </c>
      <c r="Z266" s="12">
        <f t="shared" si="328"/>
        <v>4</v>
      </c>
      <c r="AA266" s="12" t="str">
        <f>IF(ISERROR(VLOOKUP(D266,'Cdn CWTs for ERA in 2017'!C$8:H$2400,6,FALSE)),"",VLOOKUP(D266,'Cdn CWTs for ERA in 2017'!C$8:H$2400,6,FALSE))</f>
        <v>NIC</v>
      </c>
    </row>
    <row r="267" spans="1:27" x14ac:dyDescent="0.2">
      <c r="A267" s="31" t="s">
        <v>1632</v>
      </c>
      <c r="B267" s="31">
        <f>+IF(ISERROR(VLOOKUP(D267,'Cdn CWTs for ERA in 2017'!C$6:F$2400,4,FALSE)),"",VLOOKUP(D267,'Cdn CWTs for ERA in 2017'!C$6:F$2400,4,FALSE))</f>
        <v>2003</v>
      </c>
      <c r="C267" s="32">
        <v>2007</v>
      </c>
      <c r="D267" s="62" t="s">
        <v>1687</v>
      </c>
      <c r="E267" s="33" t="s">
        <v>1640</v>
      </c>
      <c r="F267" s="33" t="s">
        <v>1639</v>
      </c>
      <c r="G267" s="33" t="s">
        <v>1638</v>
      </c>
      <c r="H267" s="41">
        <v>6</v>
      </c>
      <c r="I267" s="41">
        <v>6</v>
      </c>
      <c r="J267" s="16">
        <f t="shared" si="363"/>
        <v>0.45749999999999996</v>
      </c>
      <c r="K267" s="41">
        <v>1</v>
      </c>
      <c r="L267" s="41">
        <v>183</v>
      </c>
      <c r="M267" s="17">
        <f t="shared" si="364"/>
        <v>3.2786885245901641E-2</v>
      </c>
      <c r="N267" s="56">
        <f t="shared" si="368"/>
        <v>9.4525871870671654E-5</v>
      </c>
      <c r="O267" s="18">
        <f t="shared" si="365"/>
        <v>2.1857923497267762</v>
      </c>
      <c r="P267" s="18">
        <f t="shared" si="369"/>
        <v>2.1857923497267762</v>
      </c>
      <c r="Q267" s="19">
        <f t="shared" si="370"/>
        <v>3.3732998040452813</v>
      </c>
      <c r="R267" s="24">
        <f t="shared" si="366"/>
        <v>0.84026944018597538</v>
      </c>
      <c r="S267" s="35">
        <f t="shared" si="371"/>
        <v>13.114754098360656</v>
      </c>
      <c r="T267" s="35">
        <f t="shared" si="372"/>
        <v>18.236980535057654</v>
      </c>
      <c r="U267" s="36">
        <f t="shared" si="373"/>
        <v>0.32562393131050527</v>
      </c>
      <c r="V267" s="41">
        <v>400</v>
      </c>
      <c r="W267" s="52">
        <v>3174.8976737619278</v>
      </c>
      <c r="X267" s="34">
        <f t="shared" si="367"/>
        <v>0.14086557585518206</v>
      </c>
      <c r="Y267" s="12" t="str">
        <f t="shared" si="361"/>
        <v>yes</v>
      </c>
      <c r="Z267" s="12">
        <f t="shared" si="328"/>
        <v>4</v>
      </c>
      <c r="AA267" s="12" t="str">
        <f>IF(ISERROR(VLOOKUP(D267,'Cdn CWTs for ERA in 2017'!C$8:H$2400,6,FALSE)),"",VLOOKUP(D267,'Cdn CWTs for ERA in 2017'!C$8:H$2400,6,FALSE))</f>
        <v>NIC</v>
      </c>
    </row>
    <row r="268" spans="1:27" x14ac:dyDescent="0.2">
      <c r="A268" s="31" t="s">
        <v>1632</v>
      </c>
      <c r="B268" s="31">
        <f>+IF(ISERROR(VLOOKUP(D268,'Cdn CWTs for ERA in 2017'!C$6:F$2400,4,FALSE)),"",VLOOKUP(D268,'Cdn CWTs for ERA in 2017'!C$6:F$2400,4,FALSE))</f>
        <v>2004</v>
      </c>
      <c r="C268" s="32">
        <v>2007</v>
      </c>
      <c r="D268" s="62" t="s">
        <v>1680</v>
      </c>
      <c r="E268" s="33" t="s">
        <v>1640</v>
      </c>
      <c r="F268" s="33" t="s">
        <v>1639</v>
      </c>
      <c r="G268" s="33" t="s">
        <v>1638</v>
      </c>
      <c r="H268" s="41">
        <v>6</v>
      </c>
      <c r="I268" s="41">
        <v>6</v>
      </c>
      <c r="J268" s="16">
        <f t="shared" si="363"/>
        <v>0.45749999999999996</v>
      </c>
      <c r="K268" s="41">
        <v>1</v>
      </c>
      <c r="L268" s="41">
        <v>183</v>
      </c>
      <c r="M268" s="17">
        <f t="shared" si="364"/>
        <v>3.2786885245901641E-2</v>
      </c>
      <c r="N268" s="56">
        <f t="shared" si="368"/>
        <v>9.4525871870671654E-5</v>
      </c>
      <c r="O268" s="18">
        <f t="shared" si="365"/>
        <v>2.1857923497267762</v>
      </c>
      <c r="P268" s="18">
        <f t="shared" si="369"/>
        <v>2.1857923497267762</v>
      </c>
      <c r="Q268" s="19">
        <f t="shared" si="370"/>
        <v>3.3732998040452813</v>
      </c>
      <c r="R268" s="24">
        <f t="shared" si="366"/>
        <v>0.84026944018597538</v>
      </c>
      <c r="S268" s="35">
        <f t="shared" si="371"/>
        <v>13.114754098360656</v>
      </c>
      <c r="T268" s="35">
        <f t="shared" si="372"/>
        <v>18.236980535057654</v>
      </c>
      <c r="U268" s="36">
        <f t="shared" si="373"/>
        <v>0.32562393131050527</v>
      </c>
      <c r="V268" s="41">
        <v>400</v>
      </c>
      <c r="W268" s="52">
        <v>3174.8976737619278</v>
      </c>
      <c r="X268" s="34">
        <f t="shared" si="367"/>
        <v>0.14086557585518206</v>
      </c>
      <c r="Y268" s="12" t="str">
        <f t="shared" si="361"/>
        <v>yes</v>
      </c>
      <c r="Z268" s="12">
        <f t="shared" ref="Z268:Z331" si="374">+IF(B268="","",C268-B268)</f>
        <v>3</v>
      </c>
      <c r="AA268" s="12" t="str">
        <f>IF(ISERROR(VLOOKUP(D268,'Cdn CWTs for ERA in 2017'!C$8:H$2400,6,FALSE)),"",VLOOKUP(D268,'Cdn CWTs for ERA in 2017'!C$8:H$2400,6,FALSE))</f>
        <v>NIC</v>
      </c>
    </row>
    <row r="269" spans="1:27" x14ac:dyDescent="0.2">
      <c r="A269" s="31" t="s">
        <v>1632</v>
      </c>
      <c r="B269" s="31">
        <f>+IF(ISERROR(VLOOKUP(D269,'Cdn CWTs for ERA in 2017'!C$6:F$2400,4,FALSE)),"",VLOOKUP(D269,'Cdn CWTs for ERA in 2017'!C$6:F$2400,4,FALSE))</f>
        <v>2004</v>
      </c>
      <c r="C269" s="32">
        <v>2007</v>
      </c>
      <c r="D269" s="62" t="s">
        <v>1681</v>
      </c>
      <c r="E269" s="33" t="s">
        <v>1640</v>
      </c>
      <c r="F269" s="33" t="s">
        <v>1639</v>
      </c>
      <c r="G269" s="33" t="s">
        <v>1638</v>
      </c>
      <c r="H269" s="41">
        <v>6</v>
      </c>
      <c r="I269" s="41">
        <v>6</v>
      </c>
      <c r="J269" s="16">
        <f t="shared" si="363"/>
        <v>0.45749999999999996</v>
      </c>
      <c r="K269" s="41">
        <v>1</v>
      </c>
      <c r="L269" s="41">
        <v>183</v>
      </c>
      <c r="M269" s="17">
        <f t="shared" si="364"/>
        <v>3.2786885245901641E-2</v>
      </c>
      <c r="N269" s="56">
        <f t="shared" si="368"/>
        <v>9.4525871870671654E-5</v>
      </c>
      <c r="O269" s="18">
        <f t="shared" si="365"/>
        <v>2.1857923497267762</v>
      </c>
      <c r="P269" s="18">
        <f t="shared" si="369"/>
        <v>2.1857923497267762</v>
      </c>
      <c r="Q269" s="19">
        <f t="shared" si="370"/>
        <v>3.3732998040452813</v>
      </c>
      <c r="R269" s="24">
        <f t="shared" si="366"/>
        <v>0.84026944018597538</v>
      </c>
      <c r="S269" s="35">
        <f t="shared" si="371"/>
        <v>13.114754098360656</v>
      </c>
      <c r="T269" s="35">
        <f t="shared" si="372"/>
        <v>18.236980535057654</v>
      </c>
      <c r="U269" s="36">
        <f t="shared" si="373"/>
        <v>0.32562393131050527</v>
      </c>
      <c r="V269" s="41">
        <v>400</v>
      </c>
      <c r="W269" s="52">
        <v>3174.8976737619278</v>
      </c>
      <c r="X269" s="34">
        <f t="shared" si="367"/>
        <v>0.14086557585518206</v>
      </c>
      <c r="Y269" s="12" t="str">
        <f t="shared" si="361"/>
        <v>yes</v>
      </c>
      <c r="Z269" s="12">
        <f t="shared" si="374"/>
        <v>3</v>
      </c>
      <c r="AA269" s="12" t="str">
        <f>IF(ISERROR(VLOOKUP(D269,'Cdn CWTs for ERA in 2017'!C$8:H$2400,6,FALSE)),"",VLOOKUP(D269,'Cdn CWTs for ERA in 2017'!C$8:H$2400,6,FALSE))</f>
        <v>NIC</v>
      </c>
    </row>
    <row r="270" spans="1:27" x14ac:dyDescent="0.2">
      <c r="A270" s="31" t="s">
        <v>1632</v>
      </c>
      <c r="B270" s="31">
        <f>+IF(ISERROR(VLOOKUP(D270,'Cdn CWTs for ERA in 2017'!C$6:F$2400,4,FALSE)),"",VLOOKUP(D270,'Cdn CWTs for ERA in 2017'!C$6:F$2400,4,FALSE))</f>
        <v>2002</v>
      </c>
      <c r="C270" s="32">
        <v>2007</v>
      </c>
      <c r="D270" s="62" t="s">
        <v>1636</v>
      </c>
      <c r="E270" s="33" t="s">
        <v>1640</v>
      </c>
      <c r="F270" s="33" t="s">
        <v>1639</v>
      </c>
      <c r="G270" s="33" t="s">
        <v>1638</v>
      </c>
      <c r="H270" s="41">
        <v>6</v>
      </c>
      <c r="I270" s="41">
        <v>6</v>
      </c>
      <c r="J270" s="16">
        <f t="shared" si="363"/>
        <v>0.45749999999999996</v>
      </c>
      <c r="K270" s="41">
        <v>0</v>
      </c>
      <c r="L270" s="41">
        <v>183</v>
      </c>
      <c r="M270" s="17">
        <f t="shared" si="364"/>
        <v>3.2786885245901641E-2</v>
      </c>
      <c r="N270" s="56">
        <f t="shared" si="368"/>
        <v>9.4525871870671654E-5</v>
      </c>
      <c r="O270" s="18">
        <f t="shared" si="365"/>
        <v>0</v>
      </c>
      <c r="P270" s="18">
        <f t="shared" si="369"/>
        <v>0</v>
      </c>
      <c r="Q270" s="19">
        <f t="shared" si="370"/>
        <v>0</v>
      </c>
      <c r="R270" s="24" t="str">
        <f t="shared" si="366"/>
        <v>NA</v>
      </c>
      <c r="S270" s="35">
        <f t="shared" si="371"/>
        <v>13.114754098360656</v>
      </c>
      <c r="T270" s="35">
        <f t="shared" si="372"/>
        <v>18.236980535057654</v>
      </c>
      <c r="U270" s="36">
        <f t="shared" si="373"/>
        <v>0.32562393131050527</v>
      </c>
      <c r="V270" s="41">
        <v>400</v>
      </c>
      <c r="W270" s="52">
        <v>3174.8976737619278</v>
      </c>
      <c r="X270" s="34">
        <f t="shared" si="367"/>
        <v>0.14086557585518206</v>
      </c>
      <c r="Y270" s="12" t="str">
        <f t="shared" si="361"/>
        <v>yes</v>
      </c>
      <c r="Z270" s="12">
        <f t="shared" si="374"/>
        <v>5</v>
      </c>
      <c r="AA270" s="12" t="str">
        <f>IF(ISERROR(VLOOKUP(D270,'Cdn CWTs for ERA in 2017'!C$8:H$2400,6,FALSE)),"",VLOOKUP(D270,'Cdn CWTs for ERA in 2017'!C$8:H$2400,6,FALSE))</f>
        <v>NIC</v>
      </c>
    </row>
    <row r="271" spans="1:27" x14ac:dyDescent="0.2">
      <c r="A271" s="31" t="s">
        <v>1632</v>
      </c>
      <c r="B271" s="31">
        <f>+IF(ISERROR(VLOOKUP(D271,'Cdn CWTs for ERA in 2017'!C$6:F$2400,4,FALSE)),"",VLOOKUP(D271,'Cdn CWTs for ERA in 2017'!C$6:F$2400,4,FALSE))</f>
        <v>2002</v>
      </c>
      <c r="C271" s="32">
        <v>2007</v>
      </c>
      <c r="D271" s="62" t="s">
        <v>1637</v>
      </c>
      <c r="E271" s="33" t="s">
        <v>1640</v>
      </c>
      <c r="F271" s="33" t="s">
        <v>1639</v>
      </c>
      <c r="G271" s="33" t="s">
        <v>1638</v>
      </c>
      <c r="H271" s="41">
        <v>6</v>
      </c>
      <c r="I271" s="41">
        <v>6</v>
      </c>
      <c r="J271" s="16">
        <f t="shared" si="363"/>
        <v>0.45749999999999996</v>
      </c>
      <c r="K271" s="41">
        <v>1</v>
      </c>
      <c r="L271" s="41">
        <v>183</v>
      </c>
      <c r="M271" s="17">
        <f t="shared" si="364"/>
        <v>3.2786885245901641E-2</v>
      </c>
      <c r="N271" s="56">
        <f t="shared" si="368"/>
        <v>9.4525871870671654E-5</v>
      </c>
      <c r="O271" s="18">
        <f t="shared" si="365"/>
        <v>2.1857923497267762</v>
      </c>
      <c r="P271" s="18">
        <f t="shared" si="369"/>
        <v>2.1857923497267762</v>
      </c>
      <c r="Q271" s="19">
        <f t="shared" si="370"/>
        <v>3.3732998040452813</v>
      </c>
      <c r="R271" s="24">
        <f t="shared" si="366"/>
        <v>0.84026944018597538</v>
      </c>
      <c r="S271" s="35">
        <f t="shared" si="371"/>
        <v>13.114754098360656</v>
      </c>
      <c r="T271" s="35">
        <f t="shared" si="372"/>
        <v>18.236980535057654</v>
      </c>
      <c r="U271" s="36">
        <f t="shared" si="373"/>
        <v>0.32562393131050527</v>
      </c>
      <c r="V271" s="41">
        <v>400</v>
      </c>
      <c r="W271" s="52">
        <v>3174.8976737619278</v>
      </c>
      <c r="X271" s="34">
        <f t="shared" si="367"/>
        <v>0.14086557585518206</v>
      </c>
      <c r="Y271" s="12" t="str">
        <f t="shared" si="361"/>
        <v>yes</v>
      </c>
      <c r="Z271" s="12">
        <f t="shared" si="374"/>
        <v>5</v>
      </c>
      <c r="AA271" s="12" t="str">
        <f>IF(ISERROR(VLOOKUP(D271,'Cdn CWTs for ERA in 2017'!C$8:H$2400,6,FALSE)),"",VLOOKUP(D271,'Cdn CWTs for ERA in 2017'!C$8:H$2400,6,FALSE))</f>
        <v>NIC</v>
      </c>
    </row>
    <row r="272" spans="1:27" x14ac:dyDescent="0.2">
      <c r="A272" s="29"/>
      <c r="B272" s="31" t="str">
        <f>+IF(ISERROR(VLOOKUP(D272,'Cdn CWTs for ERA in 2017'!C$6:F$2400,4,FALSE)),"",VLOOKUP(D272,'Cdn CWTs for ERA in 2017'!C$6:F$2400,4,FALSE))</f>
        <v/>
      </c>
      <c r="C272" s="30"/>
      <c r="D272" s="62"/>
      <c r="E272" s="30"/>
      <c r="F272" s="30"/>
      <c r="G272" s="29"/>
      <c r="H272" s="42"/>
      <c r="I272" s="42"/>
      <c r="J272" s="30"/>
      <c r="K272" s="42"/>
      <c r="L272" s="42"/>
      <c r="M272" s="30"/>
      <c r="N272" s="56"/>
      <c r="O272" s="30"/>
      <c r="Q272" s="30"/>
      <c r="R272" s="30"/>
      <c r="S272" s="30"/>
      <c r="T272" s="30"/>
      <c r="U272" s="30"/>
      <c r="V272" s="42"/>
      <c r="W272" s="42"/>
      <c r="X272" s="30"/>
      <c r="Y272" s="12" t="str">
        <f t="shared" si="361"/>
        <v>no</v>
      </c>
      <c r="Z272" s="12" t="str">
        <f t="shared" si="374"/>
        <v/>
      </c>
      <c r="AA272" s="12" t="str">
        <f>IF(ISERROR(VLOOKUP(D272,'Cdn CWTs for ERA in 2017'!C$8:H$2400,6,FALSE)),"",VLOOKUP(D272,'Cdn CWTs for ERA in 2017'!C$8:H$2400,6,FALSE))</f>
        <v/>
      </c>
    </row>
    <row r="273" spans="1:27" x14ac:dyDescent="0.2">
      <c r="A273" s="31" t="s">
        <v>1632</v>
      </c>
      <c r="B273" s="31">
        <f>+IF(ISERROR(VLOOKUP(D273,'Cdn CWTs for ERA in 2017'!C$6:F$2400,4,FALSE)),"",VLOOKUP(D273,'Cdn CWTs for ERA in 2017'!C$6:F$2400,4,FALSE))</f>
        <v>2003</v>
      </c>
      <c r="C273" s="32">
        <v>2007</v>
      </c>
      <c r="D273" s="62" t="s">
        <v>1683</v>
      </c>
      <c r="E273" s="33" t="s">
        <v>1640</v>
      </c>
      <c r="F273" s="14" t="s">
        <v>1643</v>
      </c>
      <c r="G273" s="15" t="s">
        <v>1638</v>
      </c>
      <c r="H273" s="41">
        <v>13</v>
      </c>
      <c r="I273" s="41">
        <v>13</v>
      </c>
      <c r="J273" s="16">
        <f t="shared" ref="J273:J281" si="375">I273/S273</f>
        <v>0.32950819672131149</v>
      </c>
      <c r="K273" s="41">
        <v>1</v>
      </c>
      <c r="L273" s="41">
        <v>201</v>
      </c>
      <c r="M273" s="17">
        <f t="shared" ref="M273:M281" si="376">+H273/L273</f>
        <v>6.4676616915422883E-2</v>
      </c>
      <c r="N273" s="56">
        <f t="shared" si="368"/>
        <v>2.0280215430473436E-4</v>
      </c>
      <c r="O273" s="18">
        <f t="shared" ref="O273:O281" si="377">K273*(1/J273)</f>
        <v>3.0348258706467659</v>
      </c>
      <c r="P273" s="18">
        <f>+O273</f>
        <v>3.0348258706467659</v>
      </c>
      <c r="Q273" s="19">
        <f t="shared" ref="Q273:Q281" si="378" xml:space="preserve">  ((O273*(1-J273)*(1+(U273^2))) / J273) + ((O273^2)*(U273^2))</f>
        <v>7.1724443679866701</v>
      </c>
      <c r="R273" s="24">
        <f t="shared" ref="R273:R281" si="379">+IF(ISERROR((Q273^0.5)/O273),"NA",(Q273^0.5)/O273)</f>
        <v>0.88246972842301341</v>
      </c>
      <c r="S273" s="35">
        <f t="shared" ref="S273:S281" si="380">+M273*V273</f>
        <v>39.452736318407958</v>
      </c>
      <c r="T273" s="35">
        <f t="shared" ref="T273:T281" si="381">(N273*(V273^2))+(W273*(M273^2))-(N273*W273)</f>
        <v>100.87464481327474</v>
      </c>
      <c r="U273" s="36">
        <f t="shared" ref="U273:U281" si="382">+(T273^0.5)/S273</f>
        <v>0.25457390205031782</v>
      </c>
      <c r="V273" s="41">
        <v>610</v>
      </c>
      <c r="W273" s="52">
        <v>6384.4940935223804</v>
      </c>
      <c r="X273" s="34">
        <f t="shared" si="367"/>
        <v>0.13098857264557787</v>
      </c>
      <c r="Y273" s="12" t="str">
        <f t="shared" si="361"/>
        <v>yes</v>
      </c>
      <c r="Z273" s="12">
        <f t="shared" si="374"/>
        <v>4</v>
      </c>
      <c r="AA273" s="12" t="str">
        <f>IF(ISERROR(VLOOKUP(D273,'Cdn CWTs for ERA in 2017'!C$8:H$2400,6,FALSE)),"",VLOOKUP(D273,'Cdn CWTs for ERA in 2017'!C$8:H$2400,6,FALSE))</f>
        <v>NIC</v>
      </c>
    </row>
    <row r="274" spans="1:27" x14ac:dyDescent="0.2">
      <c r="A274" s="31" t="s">
        <v>1632</v>
      </c>
      <c r="B274" s="31">
        <f>+IF(ISERROR(VLOOKUP(D274,'Cdn CWTs for ERA in 2017'!C$6:F$2400,4,FALSE)),"",VLOOKUP(D274,'Cdn CWTs for ERA in 2017'!C$6:F$2400,4,FALSE))</f>
        <v>2003</v>
      </c>
      <c r="C274" s="32">
        <v>2007</v>
      </c>
      <c r="D274" s="62" t="s">
        <v>1684</v>
      </c>
      <c r="E274" s="33" t="s">
        <v>1640</v>
      </c>
      <c r="F274" s="14" t="s">
        <v>1643</v>
      </c>
      <c r="G274" s="15" t="s">
        <v>1638</v>
      </c>
      <c r="H274" s="41">
        <v>13</v>
      </c>
      <c r="I274" s="41">
        <v>13</v>
      </c>
      <c r="J274" s="16">
        <f t="shared" si="375"/>
        <v>0.32950819672131149</v>
      </c>
      <c r="K274" s="41">
        <v>1</v>
      </c>
      <c r="L274" s="41">
        <v>201</v>
      </c>
      <c r="M274" s="17">
        <f t="shared" si="376"/>
        <v>6.4676616915422883E-2</v>
      </c>
      <c r="N274" s="56">
        <f t="shared" si="368"/>
        <v>2.0280215430473436E-4</v>
      </c>
      <c r="O274" s="18">
        <f t="shared" si="377"/>
        <v>3.0348258706467659</v>
      </c>
      <c r="P274" s="18">
        <f>+O274</f>
        <v>3.0348258706467659</v>
      </c>
      <c r="Q274" s="19">
        <f t="shared" si="378"/>
        <v>7.1724443679866701</v>
      </c>
      <c r="R274" s="24">
        <f t="shared" si="379"/>
        <v>0.88246972842301341</v>
      </c>
      <c r="S274" s="35">
        <f t="shared" si="380"/>
        <v>39.452736318407958</v>
      </c>
      <c r="T274" s="35">
        <f t="shared" si="381"/>
        <v>100.87464481327474</v>
      </c>
      <c r="U274" s="36">
        <f t="shared" si="382"/>
        <v>0.25457390205031782</v>
      </c>
      <c r="V274" s="41">
        <v>610</v>
      </c>
      <c r="W274" s="52">
        <v>6384.4940935223804</v>
      </c>
      <c r="X274" s="34">
        <f t="shared" si="367"/>
        <v>0.13098857264557787</v>
      </c>
      <c r="Y274" s="12" t="str">
        <f t="shared" si="361"/>
        <v>yes</v>
      </c>
      <c r="Z274" s="12">
        <f t="shared" si="374"/>
        <v>4</v>
      </c>
      <c r="AA274" s="12" t="str">
        <f>IF(ISERROR(VLOOKUP(D274,'Cdn CWTs for ERA in 2017'!C$8:H$2400,6,FALSE)),"",VLOOKUP(D274,'Cdn CWTs for ERA in 2017'!C$8:H$2400,6,FALSE))</f>
        <v>NIC</v>
      </c>
    </row>
    <row r="275" spans="1:27" x14ac:dyDescent="0.2">
      <c r="A275" s="31" t="s">
        <v>1632</v>
      </c>
      <c r="B275" s="31">
        <f>+IF(ISERROR(VLOOKUP(D275,'Cdn CWTs for ERA in 2017'!C$6:F$2400,4,FALSE)),"",VLOOKUP(D275,'Cdn CWTs for ERA in 2017'!C$6:F$2400,4,FALSE))</f>
        <v>2003</v>
      </c>
      <c r="C275" s="32">
        <v>2007</v>
      </c>
      <c r="D275" s="62" t="s">
        <v>1685</v>
      </c>
      <c r="E275" s="33" t="s">
        <v>1640</v>
      </c>
      <c r="F275" s="14" t="s">
        <v>1643</v>
      </c>
      <c r="G275" s="15" t="s">
        <v>1638</v>
      </c>
      <c r="H275" s="41">
        <v>13</v>
      </c>
      <c r="I275" s="41">
        <v>13</v>
      </c>
      <c r="J275" s="16">
        <f t="shared" si="375"/>
        <v>0.32950819672131149</v>
      </c>
      <c r="K275" s="41">
        <v>3</v>
      </c>
      <c r="L275" s="41">
        <v>201</v>
      </c>
      <c r="M275" s="17">
        <f t="shared" si="376"/>
        <v>6.4676616915422883E-2</v>
      </c>
      <c r="N275" s="56">
        <f t="shared" si="368"/>
        <v>2.0280215430473436E-4</v>
      </c>
      <c r="O275" s="18">
        <f t="shared" si="377"/>
        <v>9.1044776119402968</v>
      </c>
      <c r="P275" s="18">
        <f t="shared" si="369"/>
        <v>9.1044776119402968</v>
      </c>
      <c r="Q275" s="19">
        <f t="shared" si="378"/>
        <v>25.098681440525976</v>
      </c>
      <c r="R275" s="24">
        <f t="shared" si="379"/>
        <v>0.55026313850533881</v>
      </c>
      <c r="S275" s="35">
        <f t="shared" si="380"/>
        <v>39.452736318407958</v>
      </c>
      <c r="T275" s="35">
        <f t="shared" si="381"/>
        <v>100.87464481327474</v>
      </c>
      <c r="U275" s="36">
        <f t="shared" si="382"/>
        <v>0.25457390205031782</v>
      </c>
      <c r="V275" s="41">
        <v>610</v>
      </c>
      <c r="W275" s="52">
        <v>6384.4940935223804</v>
      </c>
      <c r="X275" s="34">
        <f t="shared" si="367"/>
        <v>0.13098857264557787</v>
      </c>
      <c r="Y275" s="12" t="str">
        <f t="shared" si="361"/>
        <v>yes</v>
      </c>
      <c r="Z275" s="12">
        <f t="shared" si="374"/>
        <v>4</v>
      </c>
      <c r="AA275" s="12" t="str">
        <f>IF(ISERROR(VLOOKUP(D275,'Cdn CWTs for ERA in 2017'!C$8:H$2400,6,FALSE)),"",VLOOKUP(D275,'Cdn CWTs for ERA in 2017'!C$8:H$2400,6,FALSE))</f>
        <v>NIC</v>
      </c>
    </row>
    <row r="276" spans="1:27" x14ac:dyDescent="0.2">
      <c r="A276" s="31" t="s">
        <v>1632</v>
      </c>
      <c r="B276" s="31">
        <f>+IF(ISERROR(VLOOKUP(D276,'Cdn CWTs for ERA in 2017'!C$6:F$2400,4,FALSE)),"",VLOOKUP(D276,'Cdn CWTs for ERA in 2017'!C$6:F$2400,4,FALSE))</f>
        <v>2003</v>
      </c>
      <c r="C276" s="32">
        <v>2007</v>
      </c>
      <c r="D276" s="62" t="s">
        <v>1686</v>
      </c>
      <c r="E276" s="33" t="s">
        <v>1640</v>
      </c>
      <c r="F276" s="14" t="s">
        <v>1643</v>
      </c>
      <c r="G276" s="15" t="s">
        <v>1638</v>
      </c>
      <c r="H276" s="41">
        <v>13</v>
      </c>
      <c r="I276" s="41">
        <v>13</v>
      </c>
      <c r="J276" s="16">
        <f t="shared" si="375"/>
        <v>0.32950819672131149</v>
      </c>
      <c r="K276" s="41">
        <v>1</v>
      </c>
      <c r="L276" s="41">
        <v>201</v>
      </c>
      <c r="M276" s="17">
        <f t="shared" si="376"/>
        <v>6.4676616915422883E-2</v>
      </c>
      <c r="N276" s="56">
        <f t="shared" si="368"/>
        <v>2.0280215430473436E-4</v>
      </c>
      <c r="O276" s="18">
        <f t="shared" si="377"/>
        <v>3.0348258706467659</v>
      </c>
      <c r="P276" s="18">
        <f t="shared" si="369"/>
        <v>3.0348258706467659</v>
      </c>
      <c r="Q276" s="19">
        <f t="shared" si="378"/>
        <v>7.1724443679866701</v>
      </c>
      <c r="R276" s="24">
        <f t="shared" si="379"/>
        <v>0.88246972842301341</v>
      </c>
      <c r="S276" s="35">
        <f t="shared" si="380"/>
        <v>39.452736318407958</v>
      </c>
      <c r="T276" s="35">
        <f t="shared" si="381"/>
        <v>100.87464481327474</v>
      </c>
      <c r="U276" s="36">
        <f t="shared" si="382"/>
        <v>0.25457390205031782</v>
      </c>
      <c r="V276" s="41">
        <v>610</v>
      </c>
      <c r="W276" s="52">
        <v>6384.4940935223804</v>
      </c>
      <c r="X276" s="34">
        <f t="shared" si="367"/>
        <v>0.13098857264557787</v>
      </c>
      <c r="Y276" s="12" t="str">
        <f t="shared" si="361"/>
        <v>yes</v>
      </c>
      <c r="Z276" s="12">
        <f t="shared" si="374"/>
        <v>4</v>
      </c>
      <c r="AA276" s="12" t="str">
        <f>IF(ISERROR(VLOOKUP(D276,'Cdn CWTs for ERA in 2017'!C$8:H$2400,6,FALSE)),"",VLOOKUP(D276,'Cdn CWTs for ERA in 2017'!C$8:H$2400,6,FALSE))</f>
        <v>NIC</v>
      </c>
    </row>
    <row r="277" spans="1:27" x14ac:dyDescent="0.2">
      <c r="A277" s="31" t="s">
        <v>1632</v>
      </c>
      <c r="B277" s="31">
        <f>+IF(ISERROR(VLOOKUP(D277,'Cdn CWTs for ERA in 2017'!C$6:F$2400,4,FALSE)),"",VLOOKUP(D277,'Cdn CWTs for ERA in 2017'!C$6:F$2400,4,FALSE))</f>
        <v>2003</v>
      </c>
      <c r="C277" s="32">
        <v>2007</v>
      </c>
      <c r="D277" s="62" t="s">
        <v>1687</v>
      </c>
      <c r="E277" s="33" t="s">
        <v>1640</v>
      </c>
      <c r="F277" s="14" t="s">
        <v>1643</v>
      </c>
      <c r="G277" s="15" t="s">
        <v>1638</v>
      </c>
      <c r="H277" s="41">
        <v>13</v>
      </c>
      <c r="I277" s="41">
        <v>13</v>
      </c>
      <c r="J277" s="16">
        <f t="shared" si="375"/>
        <v>0.32950819672131149</v>
      </c>
      <c r="K277" s="41">
        <v>0</v>
      </c>
      <c r="L277" s="41">
        <v>201</v>
      </c>
      <c r="M277" s="17">
        <f t="shared" si="376"/>
        <v>6.4676616915422883E-2</v>
      </c>
      <c r="N277" s="56">
        <f t="shared" si="368"/>
        <v>2.0280215430473436E-4</v>
      </c>
      <c r="O277" s="18">
        <f t="shared" si="377"/>
        <v>0</v>
      </c>
      <c r="P277" s="18">
        <f t="shared" si="369"/>
        <v>0</v>
      </c>
      <c r="Q277" s="19">
        <f t="shared" si="378"/>
        <v>0</v>
      </c>
      <c r="R277" s="24" t="str">
        <f t="shared" si="379"/>
        <v>NA</v>
      </c>
      <c r="S277" s="35">
        <f t="shared" si="380"/>
        <v>39.452736318407958</v>
      </c>
      <c r="T277" s="35">
        <f t="shared" si="381"/>
        <v>100.87464481327474</v>
      </c>
      <c r="U277" s="36">
        <f t="shared" si="382"/>
        <v>0.25457390205031782</v>
      </c>
      <c r="V277" s="41">
        <v>610</v>
      </c>
      <c r="W277" s="52">
        <v>6384.4940935223804</v>
      </c>
      <c r="X277" s="34">
        <f t="shared" si="367"/>
        <v>0.13098857264557787</v>
      </c>
      <c r="Y277" s="12" t="str">
        <f t="shared" si="361"/>
        <v>yes</v>
      </c>
      <c r="Z277" s="12">
        <f t="shared" si="374"/>
        <v>4</v>
      </c>
      <c r="AA277" s="12" t="str">
        <f>IF(ISERROR(VLOOKUP(D277,'Cdn CWTs for ERA in 2017'!C$8:H$2400,6,FALSE)),"",VLOOKUP(D277,'Cdn CWTs for ERA in 2017'!C$8:H$2400,6,FALSE))</f>
        <v>NIC</v>
      </c>
    </row>
    <row r="278" spans="1:27" x14ac:dyDescent="0.2">
      <c r="A278" s="31" t="s">
        <v>1632</v>
      </c>
      <c r="B278" s="31">
        <f>+IF(ISERROR(VLOOKUP(D278,'Cdn CWTs for ERA in 2017'!C$6:F$2400,4,FALSE)),"",VLOOKUP(D278,'Cdn CWTs for ERA in 2017'!C$6:F$2400,4,FALSE))</f>
        <v>2004</v>
      </c>
      <c r="C278" s="32">
        <v>2007</v>
      </c>
      <c r="D278" s="62" t="s">
        <v>1680</v>
      </c>
      <c r="E278" s="33" t="s">
        <v>1640</v>
      </c>
      <c r="F278" s="14" t="s">
        <v>1643</v>
      </c>
      <c r="G278" s="15" t="s">
        <v>1638</v>
      </c>
      <c r="H278" s="41">
        <v>13</v>
      </c>
      <c r="I278" s="41">
        <v>13</v>
      </c>
      <c r="J278" s="16">
        <f t="shared" si="375"/>
        <v>0.32950819672131149</v>
      </c>
      <c r="K278" s="41">
        <v>1</v>
      </c>
      <c r="L278" s="41">
        <v>201</v>
      </c>
      <c r="M278" s="17">
        <f t="shared" si="376"/>
        <v>6.4676616915422883E-2</v>
      </c>
      <c r="N278" s="56">
        <f t="shared" si="368"/>
        <v>2.0280215430473436E-4</v>
      </c>
      <c r="O278" s="18">
        <f t="shared" si="377"/>
        <v>3.0348258706467659</v>
      </c>
      <c r="P278" s="18">
        <f t="shared" si="369"/>
        <v>3.0348258706467659</v>
      </c>
      <c r="Q278" s="19">
        <f t="shared" si="378"/>
        <v>7.1724443679866701</v>
      </c>
      <c r="R278" s="24">
        <f t="shared" si="379"/>
        <v>0.88246972842301341</v>
      </c>
      <c r="S278" s="35">
        <f t="shared" si="380"/>
        <v>39.452736318407958</v>
      </c>
      <c r="T278" s="35">
        <f t="shared" si="381"/>
        <v>100.87464481327474</v>
      </c>
      <c r="U278" s="36">
        <f t="shared" si="382"/>
        <v>0.25457390205031782</v>
      </c>
      <c r="V278" s="41">
        <v>610</v>
      </c>
      <c r="W278" s="52">
        <v>6384.4940935223804</v>
      </c>
      <c r="X278" s="34">
        <f t="shared" si="367"/>
        <v>0.13098857264557787</v>
      </c>
      <c r="Y278" s="12" t="str">
        <f t="shared" si="361"/>
        <v>yes</v>
      </c>
      <c r="Z278" s="12">
        <f t="shared" si="374"/>
        <v>3</v>
      </c>
      <c r="AA278" s="12" t="str">
        <f>IF(ISERROR(VLOOKUP(D278,'Cdn CWTs for ERA in 2017'!C$8:H$2400,6,FALSE)),"",VLOOKUP(D278,'Cdn CWTs for ERA in 2017'!C$8:H$2400,6,FALSE))</f>
        <v>NIC</v>
      </c>
    </row>
    <row r="279" spans="1:27" x14ac:dyDescent="0.2">
      <c r="A279" s="31" t="s">
        <v>1632</v>
      </c>
      <c r="B279" s="31">
        <f>+IF(ISERROR(VLOOKUP(D279,'Cdn CWTs for ERA in 2017'!C$6:F$2400,4,FALSE)),"",VLOOKUP(D279,'Cdn CWTs for ERA in 2017'!C$6:F$2400,4,FALSE))</f>
        <v>2004</v>
      </c>
      <c r="C279" s="32">
        <v>2007</v>
      </c>
      <c r="D279" s="62" t="s">
        <v>1681</v>
      </c>
      <c r="E279" s="33" t="s">
        <v>1640</v>
      </c>
      <c r="F279" s="14" t="s">
        <v>1643</v>
      </c>
      <c r="G279" s="15" t="s">
        <v>1638</v>
      </c>
      <c r="H279" s="41">
        <v>13</v>
      </c>
      <c r="I279" s="41">
        <v>13</v>
      </c>
      <c r="J279" s="16">
        <f t="shared" si="375"/>
        <v>0.32950819672131149</v>
      </c>
      <c r="K279" s="41">
        <v>0</v>
      </c>
      <c r="L279" s="41">
        <v>201</v>
      </c>
      <c r="M279" s="17">
        <f t="shared" si="376"/>
        <v>6.4676616915422883E-2</v>
      </c>
      <c r="N279" s="56">
        <f t="shared" si="368"/>
        <v>2.0280215430473436E-4</v>
      </c>
      <c r="O279" s="18">
        <f t="shared" si="377"/>
        <v>0</v>
      </c>
      <c r="P279" s="18">
        <f t="shared" si="369"/>
        <v>0</v>
      </c>
      <c r="Q279" s="19">
        <f t="shared" si="378"/>
        <v>0</v>
      </c>
      <c r="R279" s="24" t="str">
        <f t="shared" si="379"/>
        <v>NA</v>
      </c>
      <c r="S279" s="35">
        <f t="shared" si="380"/>
        <v>39.452736318407958</v>
      </c>
      <c r="T279" s="35">
        <f t="shared" si="381"/>
        <v>100.87464481327474</v>
      </c>
      <c r="U279" s="36">
        <f t="shared" si="382"/>
        <v>0.25457390205031782</v>
      </c>
      <c r="V279" s="41">
        <v>610</v>
      </c>
      <c r="W279" s="52">
        <v>6384.4940935223804</v>
      </c>
      <c r="X279" s="34">
        <f t="shared" si="367"/>
        <v>0.13098857264557787</v>
      </c>
      <c r="Y279" s="12" t="str">
        <f t="shared" si="361"/>
        <v>yes</v>
      </c>
      <c r="Z279" s="12">
        <f t="shared" si="374"/>
        <v>3</v>
      </c>
      <c r="AA279" s="12" t="str">
        <f>IF(ISERROR(VLOOKUP(D279,'Cdn CWTs for ERA in 2017'!C$8:H$2400,6,FALSE)),"",VLOOKUP(D279,'Cdn CWTs for ERA in 2017'!C$8:H$2400,6,FALSE))</f>
        <v>NIC</v>
      </c>
    </row>
    <row r="280" spans="1:27" x14ac:dyDescent="0.2">
      <c r="A280" s="31" t="s">
        <v>1632</v>
      </c>
      <c r="B280" s="31">
        <f>+IF(ISERROR(VLOOKUP(D280,'Cdn CWTs for ERA in 2017'!C$6:F$2400,4,FALSE)),"",VLOOKUP(D280,'Cdn CWTs for ERA in 2017'!C$6:F$2400,4,FALSE))</f>
        <v>2002</v>
      </c>
      <c r="C280" s="32">
        <v>2007</v>
      </c>
      <c r="D280" s="62" t="s">
        <v>1636</v>
      </c>
      <c r="E280" s="33" t="s">
        <v>1640</v>
      </c>
      <c r="F280" s="14" t="s">
        <v>1643</v>
      </c>
      <c r="G280" s="15" t="s">
        <v>1638</v>
      </c>
      <c r="H280" s="41">
        <v>13</v>
      </c>
      <c r="I280" s="41">
        <v>13</v>
      </c>
      <c r="J280" s="16">
        <f t="shared" si="375"/>
        <v>0.32950819672131149</v>
      </c>
      <c r="K280" s="41">
        <v>4</v>
      </c>
      <c r="L280" s="41">
        <v>201</v>
      </c>
      <c r="M280" s="17">
        <f t="shared" si="376"/>
        <v>6.4676616915422883E-2</v>
      </c>
      <c r="N280" s="56">
        <f t="shared" si="368"/>
        <v>2.0280215430473436E-4</v>
      </c>
      <c r="O280" s="18">
        <f t="shared" si="377"/>
        <v>12.139303482587064</v>
      </c>
      <c r="P280" s="18">
        <f t="shared" si="369"/>
        <v>12.139303482587064</v>
      </c>
      <c r="Q280" s="19">
        <f t="shared" si="378"/>
        <v>35.852474145078617</v>
      </c>
      <c r="R280" s="24">
        <f t="shared" si="379"/>
        <v>0.49324852670797753</v>
      </c>
      <c r="S280" s="35">
        <f t="shared" si="380"/>
        <v>39.452736318407958</v>
      </c>
      <c r="T280" s="35">
        <f t="shared" si="381"/>
        <v>100.87464481327474</v>
      </c>
      <c r="U280" s="36">
        <f t="shared" si="382"/>
        <v>0.25457390205031782</v>
      </c>
      <c r="V280" s="41">
        <v>610</v>
      </c>
      <c r="W280" s="52">
        <v>6384.4940935223804</v>
      </c>
      <c r="X280" s="34">
        <f t="shared" si="367"/>
        <v>0.13098857264557787</v>
      </c>
      <c r="Y280" s="12" t="str">
        <f t="shared" si="361"/>
        <v>yes</v>
      </c>
      <c r="Z280" s="12">
        <f t="shared" si="374"/>
        <v>5</v>
      </c>
      <c r="AA280" s="12" t="str">
        <f>IF(ISERROR(VLOOKUP(D280,'Cdn CWTs for ERA in 2017'!C$8:H$2400,6,FALSE)),"",VLOOKUP(D280,'Cdn CWTs for ERA in 2017'!C$8:H$2400,6,FALSE))</f>
        <v>NIC</v>
      </c>
    </row>
    <row r="281" spans="1:27" x14ac:dyDescent="0.2">
      <c r="A281" s="31" t="s">
        <v>1632</v>
      </c>
      <c r="B281" s="31">
        <f>+IF(ISERROR(VLOOKUP(D281,'Cdn CWTs for ERA in 2017'!C$6:F$2400,4,FALSE)),"",VLOOKUP(D281,'Cdn CWTs for ERA in 2017'!C$6:F$2400,4,FALSE))</f>
        <v>2002</v>
      </c>
      <c r="C281" s="32">
        <v>2007</v>
      </c>
      <c r="D281" s="62" t="s">
        <v>1637</v>
      </c>
      <c r="E281" s="33" t="s">
        <v>1640</v>
      </c>
      <c r="F281" s="14" t="s">
        <v>1643</v>
      </c>
      <c r="G281" s="15" t="s">
        <v>1638</v>
      </c>
      <c r="H281" s="41">
        <v>13</v>
      </c>
      <c r="I281" s="41">
        <v>13</v>
      </c>
      <c r="J281" s="16">
        <f t="shared" si="375"/>
        <v>0.32950819672131149</v>
      </c>
      <c r="K281" s="41">
        <v>2</v>
      </c>
      <c r="L281" s="41">
        <v>201</v>
      </c>
      <c r="M281" s="17">
        <f t="shared" si="376"/>
        <v>6.4676616915422883E-2</v>
      </c>
      <c r="N281" s="56">
        <f t="shared" si="368"/>
        <v>2.0280215430473436E-4</v>
      </c>
      <c r="O281" s="18">
        <f t="shared" si="377"/>
        <v>6.0696517412935318</v>
      </c>
      <c r="P281" s="18">
        <f t="shared" si="369"/>
        <v>6.0696517412935318</v>
      </c>
      <c r="Q281" s="19">
        <f t="shared" si="378"/>
        <v>15.538671514828662</v>
      </c>
      <c r="R281" s="24">
        <f t="shared" si="379"/>
        <v>0.64944618452498115</v>
      </c>
      <c r="S281" s="35">
        <f t="shared" si="380"/>
        <v>39.452736318407958</v>
      </c>
      <c r="T281" s="35">
        <f t="shared" si="381"/>
        <v>100.87464481327474</v>
      </c>
      <c r="U281" s="36">
        <f t="shared" si="382"/>
        <v>0.25457390205031782</v>
      </c>
      <c r="V281" s="41">
        <v>610</v>
      </c>
      <c r="W281" s="52">
        <v>6384.4940935223804</v>
      </c>
      <c r="X281" s="34">
        <f t="shared" si="367"/>
        <v>0.13098857264557787</v>
      </c>
      <c r="Y281" s="12" t="str">
        <f t="shared" si="361"/>
        <v>yes</v>
      </c>
      <c r="Z281" s="12">
        <f t="shared" si="374"/>
        <v>5</v>
      </c>
      <c r="AA281" s="12" t="str">
        <f>IF(ISERROR(VLOOKUP(D281,'Cdn CWTs for ERA in 2017'!C$8:H$2400,6,FALSE)),"",VLOOKUP(D281,'Cdn CWTs for ERA in 2017'!C$8:H$2400,6,FALSE))</f>
        <v>NIC</v>
      </c>
    </row>
    <row r="282" spans="1:27" x14ac:dyDescent="0.2">
      <c r="B282" s="31" t="str">
        <f>+IF(ISERROR(VLOOKUP(D282,'Cdn CWTs for ERA in 2017'!C$6:F$2400,4,FALSE)),"",VLOOKUP(D282,'Cdn CWTs for ERA in 2017'!C$6:F$2400,4,FALSE))</f>
        <v/>
      </c>
      <c r="D282" s="63"/>
      <c r="N282" s="56"/>
      <c r="Y282" s="12" t="str">
        <f t="shared" si="361"/>
        <v>no</v>
      </c>
      <c r="Z282" s="12" t="str">
        <f t="shared" si="374"/>
        <v/>
      </c>
      <c r="AA282" s="12" t="str">
        <f>IF(ISERROR(VLOOKUP(D282,'Cdn CWTs for ERA in 2017'!C$8:H$2400,6,FALSE)),"",VLOOKUP(D282,'Cdn CWTs for ERA in 2017'!C$8:H$2400,6,FALSE))</f>
        <v/>
      </c>
    </row>
    <row r="283" spans="1:27" x14ac:dyDescent="0.2">
      <c r="A283" s="13" t="s">
        <v>1632</v>
      </c>
      <c r="B283" s="31">
        <f>+IF(ISERROR(VLOOKUP(D283,'Cdn CWTs for ERA in 2017'!C$6:F$2400,4,FALSE)),"",VLOOKUP(D283,'Cdn CWTs for ERA in 2017'!C$6:F$2400,4,FALSE))</f>
        <v>2001</v>
      </c>
      <c r="C283" s="9">
        <v>2006</v>
      </c>
      <c r="D283" s="64" t="s">
        <v>1633</v>
      </c>
      <c r="E283" s="9" t="s">
        <v>1640</v>
      </c>
      <c r="F283" s="9" t="s">
        <v>1639</v>
      </c>
      <c r="G283" s="15" t="s">
        <v>1638</v>
      </c>
      <c r="H283" s="43">
        <v>44</v>
      </c>
      <c r="I283" s="43">
        <v>33</v>
      </c>
      <c r="J283" s="16">
        <f t="shared" ref="J283:J288" si="383">I283/S283</f>
        <v>0.24406897831930394</v>
      </c>
      <c r="K283" s="44">
        <v>1</v>
      </c>
      <c r="L283" s="48">
        <v>684</v>
      </c>
      <c r="M283" s="17">
        <f t="shared" ref="M283:M288" si="384">+H283/L283</f>
        <v>6.4327485380116955E-2</v>
      </c>
      <c r="N283" s="56">
        <f t="shared" si="368"/>
        <v>5.944697900367337E-5</v>
      </c>
      <c r="O283" s="18">
        <f t="shared" ref="O283:O288" si="385">K283*(1/J283)</f>
        <v>4.0972023846953096</v>
      </c>
      <c r="P283" s="18">
        <f t="shared" ref="P283:P288" si="386">+O283</f>
        <v>4.0972023846953096</v>
      </c>
      <c r="Q283" s="19">
        <f t="shared" ref="Q283:Q288" si="387" xml:space="preserve">  ((O283*(1-J283)*(1+(U283^2))) / J283) + ((O283^2)*(U283^2))</f>
        <v>13.395605027998212</v>
      </c>
      <c r="R283" s="20">
        <f t="shared" ref="R283:R288" si="388">+(Q283^0.5)/O283</f>
        <v>0.89329262829595735</v>
      </c>
      <c r="S283" s="19">
        <f t="shared" ref="S283:S288" si="389">+M283*V283</f>
        <v>135.20767869494523</v>
      </c>
      <c r="T283" s="19">
        <f>(N283*(V283^2))+(W283*(M283^2))-(N283*W283)</f>
        <v>437.68854519813544</v>
      </c>
      <c r="U283" s="20">
        <f>+(T283^0.5)/S283</f>
        <v>0.15473238999512001</v>
      </c>
      <c r="V283" s="47">
        <v>2101.8648233486942</v>
      </c>
      <c r="W283" s="47">
        <v>42922.199837605469</v>
      </c>
      <c r="X283" s="17">
        <f>+(W283^0.5)/V283</f>
        <v>9.856805892195257E-2</v>
      </c>
      <c r="Y283" s="12" t="str">
        <f t="shared" si="361"/>
        <v>yes</v>
      </c>
      <c r="Z283" s="12">
        <f t="shared" si="374"/>
        <v>5</v>
      </c>
      <c r="AA283" s="12" t="str">
        <f>IF(ISERROR(VLOOKUP(D283,'Cdn CWTs for ERA in 2017'!C$8:H$2400,6,FALSE)),"",VLOOKUP(D283,'Cdn CWTs for ERA in 2017'!C$8:H$2400,6,FALSE))</f>
        <v>NIC</v>
      </c>
    </row>
    <row r="284" spans="1:27" x14ac:dyDescent="0.2">
      <c r="A284" s="13" t="s">
        <v>1632</v>
      </c>
      <c r="B284" s="31">
        <f>+IF(ISERROR(VLOOKUP(D284,'Cdn CWTs for ERA in 2017'!C$6:F$2400,4,FALSE)),"",VLOOKUP(D284,'Cdn CWTs for ERA in 2017'!C$6:F$2400,4,FALSE))</f>
        <v>2001</v>
      </c>
      <c r="C284" s="9">
        <v>2006</v>
      </c>
      <c r="D284" s="64" t="s">
        <v>1634</v>
      </c>
      <c r="E284" s="9" t="s">
        <v>1640</v>
      </c>
      <c r="F284" s="9" t="s">
        <v>1639</v>
      </c>
      <c r="G284" s="15" t="s">
        <v>1638</v>
      </c>
      <c r="H284" s="43">
        <v>44</v>
      </c>
      <c r="I284" s="43">
        <v>33</v>
      </c>
      <c r="J284" s="16">
        <f t="shared" si="383"/>
        <v>0.24406897831930394</v>
      </c>
      <c r="K284" s="44">
        <v>2</v>
      </c>
      <c r="L284" s="48">
        <v>684</v>
      </c>
      <c r="M284" s="17">
        <f t="shared" si="384"/>
        <v>6.4327485380116955E-2</v>
      </c>
      <c r="N284" s="56">
        <f t="shared" si="368"/>
        <v>5.944697900367337E-5</v>
      </c>
      <c r="O284" s="18">
        <f t="shared" si="385"/>
        <v>8.1944047693906192</v>
      </c>
      <c r="P284" s="18">
        <f t="shared" si="386"/>
        <v>8.1944047693906192</v>
      </c>
      <c r="Q284" s="19">
        <f t="shared" si="387"/>
        <v>27.595045768022384</v>
      </c>
      <c r="R284" s="20">
        <f t="shared" si="388"/>
        <v>0.6410592142234216</v>
      </c>
      <c r="S284" s="19">
        <f t="shared" si="389"/>
        <v>135.20767869494523</v>
      </c>
      <c r="T284" s="19">
        <f>(N284*V284^2+W284*M284^2-N284*W284)</f>
        <v>437.68854519813544</v>
      </c>
      <c r="U284" s="20">
        <f t="shared" ref="U284:U328" si="390">+(T284^0.5)/S284</f>
        <v>0.15473238999512001</v>
      </c>
      <c r="V284" s="47">
        <v>2101.8648233486942</v>
      </c>
      <c r="W284" s="47">
        <v>42922.199837605469</v>
      </c>
      <c r="X284" s="17">
        <f t="shared" ref="X284:X346" si="391">+(W284^0.5)/V284</f>
        <v>9.856805892195257E-2</v>
      </c>
      <c r="Y284" s="12" t="str">
        <f t="shared" si="361"/>
        <v>yes</v>
      </c>
      <c r="Z284" s="12">
        <f t="shared" si="374"/>
        <v>5</v>
      </c>
      <c r="AA284" s="12" t="str">
        <f>IF(ISERROR(VLOOKUP(D284,'Cdn CWTs for ERA in 2017'!C$8:H$2400,6,FALSE)),"",VLOOKUP(D284,'Cdn CWTs for ERA in 2017'!C$8:H$2400,6,FALSE))</f>
        <v>NIC</v>
      </c>
    </row>
    <row r="285" spans="1:27" x14ac:dyDescent="0.2">
      <c r="A285" s="13" t="s">
        <v>1632</v>
      </c>
      <c r="B285" s="31">
        <f>+IF(ISERROR(VLOOKUP(D285,'Cdn CWTs for ERA in 2017'!C$6:F$2400,4,FALSE)),"",VLOOKUP(D285,'Cdn CWTs for ERA in 2017'!C$6:F$2400,4,FALSE))</f>
        <v>2001</v>
      </c>
      <c r="C285" s="9">
        <v>2006</v>
      </c>
      <c r="D285" s="64" t="s">
        <v>1635</v>
      </c>
      <c r="E285" s="9" t="s">
        <v>1640</v>
      </c>
      <c r="F285" s="9" t="s">
        <v>1639</v>
      </c>
      <c r="G285" s="15" t="s">
        <v>1638</v>
      </c>
      <c r="H285" s="43">
        <v>44</v>
      </c>
      <c r="I285" s="43">
        <v>33</v>
      </c>
      <c r="J285" s="16">
        <f t="shared" si="383"/>
        <v>0.24406897831930394</v>
      </c>
      <c r="K285" s="44">
        <v>1</v>
      </c>
      <c r="L285" s="48">
        <v>684</v>
      </c>
      <c r="M285" s="17">
        <f t="shared" si="384"/>
        <v>6.4327485380116955E-2</v>
      </c>
      <c r="N285" s="56">
        <f t="shared" si="368"/>
        <v>5.944697900367337E-5</v>
      </c>
      <c r="O285" s="18">
        <f t="shared" si="385"/>
        <v>4.0972023846953096</v>
      </c>
      <c r="P285" s="18">
        <f t="shared" si="386"/>
        <v>4.0972023846953096</v>
      </c>
      <c r="Q285" s="19">
        <f t="shared" si="387"/>
        <v>13.395605027998212</v>
      </c>
      <c r="R285" s="20">
        <f t="shared" si="388"/>
        <v>0.89329262829595735</v>
      </c>
      <c r="S285" s="19">
        <f t="shared" si="389"/>
        <v>135.20767869494523</v>
      </c>
      <c r="T285" s="19">
        <f>(N285*V285^2+W285*M285^2-N285*W285)</f>
        <v>437.68854519813544</v>
      </c>
      <c r="U285" s="20">
        <f t="shared" si="390"/>
        <v>0.15473238999512001</v>
      </c>
      <c r="V285" s="47">
        <v>2101.8648233486942</v>
      </c>
      <c r="W285" s="47">
        <v>42922.199837605469</v>
      </c>
      <c r="X285" s="17">
        <f t="shared" si="391"/>
        <v>9.856805892195257E-2</v>
      </c>
      <c r="Y285" s="12" t="str">
        <f t="shared" si="361"/>
        <v>yes</v>
      </c>
      <c r="Z285" s="12">
        <f t="shared" si="374"/>
        <v>5</v>
      </c>
      <c r="AA285" s="12" t="str">
        <f>IF(ISERROR(VLOOKUP(D285,'Cdn CWTs for ERA in 2017'!C$8:H$2400,6,FALSE)),"",VLOOKUP(D285,'Cdn CWTs for ERA in 2017'!C$8:H$2400,6,FALSE))</f>
        <v>NIC</v>
      </c>
    </row>
    <row r="286" spans="1:27" x14ac:dyDescent="0.2">
      <c r="A286" s="13" t="s">
        <v>1632</v>
      </c>
      <c r="B286" s="31">
        <f>+IF(ISERROR(VLOOKUP(D286,'Cdn CWTs for ERA in 2017'!C$6:F$2400,4,FALSE)),"",VLOOKUP(D286,'Cdn CWTs for ERA in 2017'!C$6:F$2400,4,FALSE))</f>
        <v>2002</v>
      </c>
      <c r="C286" s="9">
        <v>2006</v>
      </c>
      <c r="D286" s="64" t="s">
        <v>1636</v>
      </c>
      <c r="E286" s="9" t="s">
        <v>1640</v>
      </c>
      <c r="F286" s="9" t="s">
        <v>1639</v>
      </c>
      <c r="G286" s="15" t="s">
        <v>1638</v>
      </c>
      <c r="H286" s="43">
        <v>44</v>
      </c>
      <c r="I286" s="43">
        <v>33</v>
      </c>
      <c r="J286" s="16">
        <f t="shared" si="383"/>
        <v>0.24406897831930394</v>
      </c>
      <c r="K286" s="44">
        <v>17</v>
      </c>
      <c r="L286" s="48">
        <v>684</v>
      </c>
      <c r="M286" s="17">
        <f t="shared" si="384"/>
        <v>6.4327485380116955E-2</v>
      </c>
      <c r="N286" s="56">
        <f t="shared" si="368"/>
        <v>5.944697900367337E-5</v>
      </c>
      <c r="O286" s="18">
        <f t="shared" si="385"/>
        <v>69.652440539820262</v>
      </c>
      <c r="P286" s="18">
        <f t="shared" si="386"/>
        <v>69.652440539820262</v>
      </c>
      <c r="Q286" s="19">
        <f t="shared" si="387"/>
        <v>337.04694231150017</v>
      </c>
      <c r="R286" s="20">
        <f t="shared" si="388"/>
        <v>0.26357781750652265</v>
      </c>
      <c r="S286" s="19">
        <f t="shared" si="389"/>
        <v>135.20767869494523</v>
      </c>
      <c r="T286" s="19">
        <f>(N286*V286^2+W286*M286^2-N286*W286)</f>
        <v>437.68854519813544</v>
      </c>
      <c r="U286" s="20">
        <f t="shared" si="390"/>
        <v>0.15473238999512001</v>
      </c>
      <c r="V286" s="47">
        <v>2101.8648233486942</v>
      </c>
      <c r="W286" s="47">
        <v>42922.199837605469</v>
      </c>
      <c r="X286" s="17">
        <f t="shared" si="391"/>
        <v>9.856805892195257E-2</v>
      </c>
      <c r="Y286" s="12" t="str">
        <f t="shared" si="361"/>
        <v>yes</v>
      </c>
      <c r="Z286" s="12">
        <f t="shared" si="374"/>
        <v>4</v>
      </c>
      <c r="AA286" s="12" t="str">
        <f>IF(ISERROR(VLOOKUP(D286,'Cdn CWTs for ERA in 2017'!C$8:H$2400,6,FALSE)),"",VLOOKUP(D286,'Cdn CWTs for ERA in 2017'!C$8:H$2400,6,FALSE))</f>
        <v>NIC</v>
      </c>
    </row>
    <row r="287" spans="1:27" x14ac:dyDescent="0.2">
      <c r="A287" s="13" t="s">
        <v>1632</v>
      </c>
      <c r="B287" s="31">
        <f>+IF(ISERROR(VLOOKUP(D287,'Cdn CWTs for ERA in 2017'!C$6:F$2400,4,FALSE)),"",VLOOKUP(D287,'Cdn CWTs for ERA in 2017'!C$6:F$2400,4,FALSE))</f>
        <v>2002</v>
      </c>
      <c r="C287" s="9">
        <v>2006</v>
      </c>
      <c r="D287" s="64" t="s">
        <v>1637</v>
      </c>
      <c r="E287" s="9" t="s">
        <v>1640</v>
      </c>
      <c r="F287" s="9" t="s">
        <v>1639</v>
      </c>
      <c r="G287" s="15" t="s">
        <v>1638</v>
      </c>
      <c r="H287" s="43">
        <v>44</v>
      </c>
      <c r="I287" s="43">
        <v>33</v>
      </c>
      <c r="J287" s="16">
        <f t="shared" si="383"/>
        <v>0.24406897831930394</v>
      </c>
      <c r="K287" s="44">
        <v>10</v>
      </c>
      <c r="L287" s="48">
        <v>684</v>
      </c>
      <c r="M287" s="17">
        <f t="shared" si="384"/>
        <v>6.4327485380116955E-2</v>
      </c>
      <c r="N287" s="56">
        <f t="shared" si="368"/>
        <v>5.944697900367337E-5</v>
      </c>
      <c r="O287" s="18">
        <f t="shared" si="385"/>
        <v>40.972023846953093</v>
      </c>
      <c r="P287" s="18">
        <f t="shared" si="386"/>
        <v>40.972023846953093</v>
      </c>
      <c r="Q287" s="19">
        <f t="shared" si="387"/>
        <v>170.12865732115029</v>
      </c>
      <c r="R287" s="20">
        <f t="shared" si="388"/>
        <v>0.31834740966282676</v>
      </c>
      <c r="S287" s="19">
        <f t="shared" si="389"/>
        <v>135.20767869494523</v>
      </c>
      <c r="T287" s="19">
        <f>(N287*V287^2+W287*M287^2-N287*W287)</f>
        <v>437.68854519813544</v>
      </c>
      <c r="U287" s="20">
        <f t="shared" si="390"/>
        <v>0.15473238999512001</v>
      </c>
      <c r="V287" s="47">
        <v>2101.8648233486942</v>
      </c>
      <c r="W287" s="47">
        <v>42922.199837605469</v>
      </c>
      <c r="X287" s="17">
        <f t="shared" si="391"/>
        <v>9.856805892195257E-2</v>
      </c>
      <c r="Y287" s="12" t="str">
        <f t="shared" si="361"/>
        <v>yes</v>
      </c>
      <c r="Z287" s="12">
        <f t="shared" si="374"/>
        <v>4</v>
      </c>
      <c r="AA287" s="12" t="str">
        <f>IF(ISERROR(VLOOKUP(D287,'Cdn CWTs for ERA in 2017'!C$8:H$2400,6,FALSE)),"",VLOOKUP(D287,'Cdn CWTs for ERA in 2017'!C$8:H$2400,6,FALSE))</f>
        <v>NIC</v>
      </c>
    </row>
    <row r="288" spans="1:27" x14ac:dyDescent="0.2">
      <c r="A288" s="13" t="s">
        <v>1632</v>
      </c>
      <c r="B288" s="31" t="str">
        <f>+IF(ISERROR(VLOOKUP(D288,'Cdn CWTs for ERA in 2017'!C$6:F$2400,4,FALSE)),"",VLOOKUP(D288,'Cdn CWTs for ERA in 2017'!C$6:F$2400,4,FALSE))</f>
        <v/>
      </c>
      <c r="C288" s="9">
        <v>2006</v>
      </c>
      <c r="D288" s="62" t="s">
        <v>1664</v>
      </c>
      <c r="E288" s="9" t="s">
        <v>1640</v>
      </c>
      <c r="F288" s="9" t="s">
        <v>1639</v>
      </c>
      <c r="G288" s="15" t="s">
        <v>1638</v>
      </c>
      <c r="H288" s="43">
        <v>44</v>
      </c>
      <c r="I288" s="43">
        <v>33</v>
      </c>
      <c r="J288" s="16">
        <f t="shared" si="383"/>
        <v>0.24406897831930394</v>
      </c>
      <c r="K288" s="44">
        <v>2</v>
      </c>
      <c r="L288" s="48">
        <v>684</v>
      </c>
      <c r="M288" s="17">
        <f t="shared" si="384"/>
        <v>6.4327485380116955E-2</v>
      </c>
      <c r="N288" s="56">
        <f t="shared" si="368"/>
        <v>5.944697900367337E-5</v>
      </c>
      <c r="O288" s="18">
        <f t="shared" si="385"/>
        <v>8.1944047693906192</v>
      </c>
      <c r="P288" s="129">
        <f t="shared" si="386"/>
        <v>8.1944047693906192</v>
      </c>
      <c r="Q288" s="19">
        <f t="shared" si="387"/>
        <v>27.595045768022384</v>
      </c>
      <c r="R288" s="20">
        <f t="shared" si="388"/>
        <v>0.6410592142234216</v>
      </c>
      <c r="S288" s="19">
        <f t="shared" si="389"/>
        <v>135.20767869494523</v>
      </c>
      <c r="T288" s="19">
        <f>(N288*V288^2+W288*M288^2-N288*W288)</f>
        <v>437.68854519813544</v>
      </c>
      <c r="U288" s="20">
        <f t="shared" si="390"/>
        <v>0.15473238999512001</v>
      </c>
      <c r="V288" s="47">
        <v>2101.8648233486942</v>
      </c>
      <c r="W288" s="47">
        <v>42922.199837605469</v>
      </c>
      <c r="X288" s="17">
        <f t="shared" si="391"/>
        <v>9.856805892195257E-2</v>
      </c>
      <c r="Y288" s="12" t="str">
        <f t="shared" ref="Y288:Y351" si="392">+IF(B288="","no","yes")</f>
        <v>no</v>
      </c>
      <c r="Z288" s="12" t="str">
        <f t="shared" si="374"/>
        <v/>
      </c>
      <c r="AA288" s="12" t="str">
        <f>IF(ISERROR(VLOOKUP(D288,'Cdn CWTs for ERA in 2017'!C$8:H$2400,6,FALSE)),"",VLOOKUP(D288,'Cdn CWTs for ERA in 2017'!C$8:H$2400,6,FALSE))</f>
        <v/>
      </c>
    </row>
    <row r="289" spans="1:27" x14ac:dyDescent="0.2">
      <c r="B289" s="31" t="str">
        <f>+IF(ISERROR(VLOOKUP(D289,'Cdn CWTs for ERA in 2017'!C$6:F$2400,4,FALSE)),"",VLOOKUP(D289,'Cdn CWTs for ERA in 2017'!C$6:F$2400,4,FALSE))</f>
        <v/>
      </c>
      <c r="D289" s="63"/>
      <c r="J289" s="15"/>
      <c r="K289" s="43"/>
      <c r="L289" s="49"/>
      <c r="M289" s="15"/>
      <c r="N289" s="56"/>
      <c r="O289" s="21"/>
      <c r="P289" s="21"/>
      <c r="Q289" s="21"/>
      <c r="R289" s="22"/>
      <c r="W289" s="44"/>
      <c r="Y289" s="12" t="str">
        <f t="shared" si="392"/>
        <v>no</v>
      </c>
      <c r="Z289" s="12" t="str">
        <f t="shared" si="374"/>
        <v/>
      </c>
      <c r="AA289" s="12" t="str">
        <f>IF(ISERROR(VLOOKUP(D289,'Cdn CWTs for ERA in 2017'!C$8:H$2400,6,FALSE)),"",VLOOKUP(D289,'Cdn CWTs for ERA in 2017'!C$8:H$2400,6,FALSE))</f>
        <v/>
      </c>
    </row>
    <row r="290" spans="1:27" x14ac:dyDescent="0.2">
      <c r="A290" s="13" t="s">
        <v>1632</v>
      </c>
      <c r="B290" s="31">
        <f>+IF(ISERROR(VLOOKUP(D290,'Cdn CWTs for ERA in 2017'!C$6:F$2400,4,FALSE)),"",VLOOKUP(D290,'Cdn CWTs for ERA in 2017'!C$6:F$2400,4,FALSE))</f>
        <v>2001</v>
      </c>
      <c r="C290" s="9">
        <v>2006</v>
      </c>
      <c r="D290" s="64" t="s">
        <v>1633</v>
      </c>
      <c r="E290" s="9" t="s">
        <v>1640</v>
      </c>
      <c r="F290" s="14" t="s">
        <v>1643</v>
      </c>
      <c r="G290" s="15" t="s">
        <v>1638</v>
      </c>
      <c r="H290" s="44">
        <v>66</v>
      </c>
      <c r="I290" s="44">
        <v>55</v>
      </c>
      <c r="J290" s="16">
        <f t="shared" ref="J290:J295" si="393">I290/S290</f>
        <v>0.30054644808743169</v>
      </c>
      <c r="K290" s="46">
        <v>1</v>
      </c>
      <c r="L290" s="48">
        <v>1074</v>
      </c>
      <c r="M290" s="17">
        <f t="shared" ref="M290:M295" si="394">+H290/L290</f>
        <v>6.1452513966480445E-2</v>
      </c>
      <c r="N290" s="56">
        <f t="shared" si="368"/>
        <v>3.4410660060428695E-5</v>
      </c>
      <c r="O290" s="18">
        <f t="shared" ref="O290:O295" si="395">K290*(1/J290)</f>
        <v>3.3272727272727272</v>
      </c>
      <c r="P290" s="18">
        <f t="shared" ref="P290:P295" si="396">+O290</f>
        <v>3.3272727272727272</v>
      </c>
      <c r="Q290" s="19">
        <f t="shared" ref="Q290:Q295" si="397" xml:space="preserve">  ((O290*(1-J290)*(1+(U290^2))) / J290) + ((O290^2)*(U290^2))</f>
        <v>8.016519764405226</v>
      </c>
      <c r="R290" s="20">
        <f t="shared" ref="R290:R295" si="398">+(Q290^0.5)/O290</f>
        <v>0.85095096198860476</v>
      </c>
      <c r="S290" s="19">
        <v>183</v>
      </c>
      <c r="T290" s="19">
        <f t="shared" ref="T290:T295" si="399">(N290*V290^2+W290*M290^2-N290*W290)</f>
        <v>486.02227839428537</v>
      </c>
      <c r="U290" s="20">
        <f t="shared" si="390"/>
        <v>0.12046946974591007</v>
      </c>
      <c r="V290" s="47">
        <v>2984.7611625454124</v>
      </c>
      <c r="W290" s="47">
        <v>47959.534656852578</v>
      </c>
      <c r="X290" s="17">
        <f t="shared" si="391"/>
        <v>7.3371584028312925E-2</v>
      </c>
      <c r="Y290" s="12" t="str">
        <f t="shared" si="392"/>
        <v>yes</v>
      </c>
      <c r="Z290" s="12">
        <f t="shared" si="374"/>
        <v>5</v>
      </c>
      <c r="AA290" s="12" t="str">
        <f>IF(ISERROR(VLOOKUP(D290,'Cdn CWTs for ERA in 2017'!C$8:H$2400,6,FALSE)),"",VLOOKUP(D290,'Cdn CWTs for ERA in 2017'!C$8:H$2400,6,FALSE))</f>
        <v>NIC</v>
      </c>
    </row>
    <row r="291" spans="1:27" x14ac:dyDescent="0.2">
      <c r="A291" s="13" t="s">
        <v>1632</v>
      </c>
      <c r="B291" s="31">
        <f>+IF(ISERROR(VLOOKUP(D291,'Cdn CWTs for ERA in 2017'!C$6:F$2400,4,FALSE)),"",VLOOKUP(D291,'Cdn CWTs for ERA in 2017'!C$6:F$2400,4,FALSE))</f>
        <v>2001</v>
      </c>
      <c r="C291" s="9">
        <v>2006</v>
      </c>
      <c r="D291" s="64" t="s">
        <v>1634</v>
      </c>
      <c r="E291" s="9" t="s">
        <v>1640</v>
      </c>
      <c r="F291" s="14" t="s">
        <v>1643</v>
      </c>
      <c r="G291" s="15" t="s">
        <v>1638</v>
      </c>
      <c r="H291" s="44">
        <v>66</v>
      </c>
      <c r="I291" s="44">
        <v>55</v>
      </c>
      <c r="J291" s="16">
        <f t="shared" si="393"/>
        <v>0.30054644808743169</v>
      </c>
      <c r="K291" s="46">
        <v>3</v>
      </c>
      <c r="L291" s="48">
        <v>1074</v>
      </c>
      <c r="M291" s="17">
        <f t="shared" si="394"/>
        <v>6.1452513966480445E-2</v>
      </c>
      <c r="N291" s="56">
        <f t="shared" si="368"/>
        <v>3.4410660060428695E-5</v>
      </c>
      <c r="O291" s="18">
        <f t="shared" si="395"/>
        <v>9.9818181818181806</v>
      </c>
      <c r="P291" s="18">
        <f t="shared" si="396"/>
        <v>9.9818181818181806</v>
      </c>
      <c r="Q291" s="19">
        <f t="shared" si="397"/>
        <v>25.01357042391508</v>
      </c>
      <c r="R291" s="20">
        <f t="shared" si="398"/>
        <v>0.50104667979176454</v>
      </c>
      <c r="S291" s="19">
        <v>183</v>
      </c>
      <c r="T291" s="19">
        <f t="shared" si="399"/>
        <v>486.02227839428537</v>
      </c>
      <c r="U291" s="20">
        <f t="shared" si="390"/>
        <v>0.12046946974591007</v>
      </c>
      <c r="V291" s="47">
        <v>2984.7611625454124</v>
      </c>
      <c r="W291" s="47">
        <v>47959.534656852578</v>
      </c>
      <c r="X291" s="17">
        <f t="shared" si="391"/>
        <v>7.3371584028312925E-2</v>
      </c>
      <c r="Y291" s="12" t="str">
        <f t="shared" si="392"/>
        <v>yes</v>
      </c>
      <c r="Z291" s="12">
        <f t="shared" si="374"/>
        <v>5</v>
      </c>
      <c r="AA291" s="12" t="str">
        <f>IF(ISERROR(VLOOKUP(D291,'Cdn CWTs for ERA in 2017'!C$8:H$2400,6,FALSE)),"",VLOOKUP(D291,'Cdn CWTs for ERA in 2017'!C$8:H$2400,6,FALSE))</f>
        <v>NIC</v>
      </c>
    </row>
    <row r="292" spans="1:27" x14ac:dyDescent="0.2">
      <c r="A292" s="13" t="s">
        <v>1632</v>
      </c>
      <c r="B292" s="31">
        <f>+IF(ISERROR(VLOOKUP(D292,'Cdn CWTs for ERA in 2017'!C$6:F$2400,4,FALSE)),"",VLOOKUP(D292,'Cdn CWTs for ERA in 2017'!C$6:F$2400,4,FALSE))</f>
        <v>2001</v>
      </c>
      <c r="C292" s="9">
        <v>2006</v>
      </c>
      <c r="D292" s="64" t="s">
        <v>1635</v>
      </c>
      <c r="E292" s="9" t="s">
        <v>1640</v>
      </c>
      <c r="F292" s="14" t="s">
        <v>1643</v>
      </c>
      <c r="G292" s="15" t="s">
        <v>1638</v>
      </c>
      <c r="H292" s="44">
        <v>66</v>
      </c>
      <c r="I292" s="44">
        <v>55</v>
      </c>
      <c r="J292" s="16">
        <f t="shared" si="393"/>
        <v>0.30054644808743169</v>
      </c>
      <c r="K292" s="46">
        <v>2</v>
      </c>
      <c r="L292" s="48">
        <v>1074</v>
      </c>
      <c r="M292" s="17">
        <f t="shared" si="394"/>
        <v>6.1452513966480445E-2</v>
      </c>
      <c r="N292" s="56">
        <f t="shared" si="368"/>
        <v>3.4410660060428695E-5</v>
      </c>
      <c r="O292" s="18">
        <f t="shared" si="395"/>
        <v>6.6545454545454543</v>
      </c>
      <c r="P292" s="18">
        <f t="shared" si="396"/>
        <v>6.6545454545454543</v>
      </c>
      <c r="Q292" s="19">
        <f t="shared" si="397"/>
        <v>16.354376572376921</v>
      </c>
      <c r="R292" s="20">
        <f t="shared" si="398"/>
        <v>0.60771310371350085</v>
      </c>
      <c r="S292" s="19">
        <v>183</v>
      </c>
      <c r="T292" s="19">
        <f t="shared" si="399"/>
        <v>486.02227839428537</v>
      </c>
      <c r="U292" s="20">
        <f t="shared" si="390"/>
        <v>0.12046946974591007</v>
      </c>
      <c r="V292" s="47">
        <v>2984.7611625454124</v>
      </c>
      <c r="W292" s="47">
        <v>47959.534656852578</v>
      </c>
      <c r="X292" s="17">
        <f t="shared" si="391"/>
        <v>7.3371584028312925E-2</v>
      </c>
      <c r="Y292" s="12" t="str">
        <f t="shared" si="392"/>
        <v>yes</v>
      </c>
      <c r="Z292" s="12">
        <f t="shared" si="374"/>
        <v>5</v>
      </c>
      <c r="AA292" s="12" t="str">
        <f>IF(ISERROR(VLOOKUP(D292,'Cdn CWTs for ERA in 2017'!C$8:H$2400,6,FALSE)),"",VLOOKUP(D292,'Cdn CWTs for ERA in 2017'!C$8:H$2400,6,FALSE))</f>
        <v>NIC</v>
      </c>
    </row>
    <row r="293" spans="1:27" x14ac:dyDescent="0.2">
      <c r="A293" s="13" t="s">
        <v>1632</v>
      </c>
      <c r="B293" s="31">
        <f>+IF(ISERROR(VLOOKUP(D293,'Cdn CWTs for ERA in 2017'!C$6:F$2400,4,FALSE)),"",VLOOKUP(D293,'Cdn CWTs for ERA in 2017'!C$6:F$2400,4,FALSE))</f>
        <v>2002</v>
      </c>
      <c r="C293" s="9">
        <v>2006</v>
      </c>
      <c r="D293" s="64" t="s">
        <v>1636</v>
      </c>
      <c r="E293" s="9" t="s">
        <v>1640</v>
      </c>
      <c r="F293" s="14" t="s">
        <v>1643</v>
      </c>
      <c r="G293" s="15" t="s">
        <v>1638</v>
      </c>
      <c r="H293" s="44">
        <v>66</v>
      </c>
      <c r="I293" s="44">
        <v>55</v>
      </c>
      <c r="J293" s="16">
        <f t="shared" si="393"/>
        <v>0.30054644808743169</v>
      </c>
      <c r="K293" s="46">
        <v>20</v>
      </c>
      <c r="L293" s="48">
        <v>1074</v>
      </c>
      <c r="M293" s="17">
        <f t="shared" si="394"/>
        <v>6.1452513966480445E-2</v>
      </c>
      <c r="N293" s="56">
        <f t="shared" si="368"/>
        <v>3.4410660060428695E-5</v>
      </c>
      <c r="O293" s="18">
        <f t="shared" si="395"/>
        <v>66.545454545454547</v>
      </c>
      <c r="P293" s="18">
        <f t="shared" si="396"/>
        <v>66.545454545454547</v>
      </c>
      <c r="Q293" s="19">
        <f t="shared" si="397"/>
        <v>221.38443356573373</v>
      </c>
      <c r="R293" s="20">
        <f t="shared" si="398"/>
        <v>0.22359142530357526</v>
      </c>
      <c r="S293" s="19">
        <v>183</v>
      </c>
      <c r="T293" s="19">
        <f t="shared" si="399"/>
        <v>486.02227839428537</v>
      </c>
      <c r="U293" s="20">
        <f t="shared" si="390"/>
        <v>0.12046946974591007</v>
      </c>
      <c r="V293" s="47">
        <v>2984.7611625454124</v>
      </c>
      <c r="W293" s="47">
        <v>47959.534656852578</v>
      </c>
      <c r="X293" s="17">
        <f t="shared" si="391"/>
        <v>7.3371584028312925E-2</v>
      </c>
      <c r="Y293" s="12" t="str">
        <f t="shared" si="392"/>
        <v>yes</v>
      </c>
      <c r="Z293" s="12">
        <f t="shared" si="374"/>
        <v>4</v>
      </c>
      <c r="AA293" s="12" t="str">
        <f>IF(ISERROR(VLOOKUP(D293,'Cdn CWTs for ERA in 2017'!C$8:H$2400,6,FALSE)),"",VLOOKUP(D293,'Cdn CWTs for ERA in 2017'!C$8:H$2400,6,FALSE))</f>
        <v>NIC</v>
      </c>
    </row>
    <row r="294" spans="1:27" x14ac:dyDescent="0.2">
      <c r="A294" s="13" t="s">
        <v>1632</v>
      </c>
      <c r="B294" s="31">
        <f>+IF(ISERROR(VLOOKUP(D294,'Cdn CWTs for ERA in 2017'!C$6:F$2400,4,FALSE)),"",VLOOKUP(D294,'Cdn CWTs for ERA in 2017'!C$6:F$2400,4,FALSE))</f>
        <v>2002</v>
      </c>
      <c r="C294" s="9">
        <v>2006</v>
      </c>
      <c r="D294" s="64" t="s">
        <v>1637</v>
      </c>
      <c r="E294" s="9" t="s">
        <v>1640</v>
      </c>
      <c r="F294" s="14" t="s">
        <v>1643</v>
      </c>
      <c r="G294" s="15" t="s">
        <v>1638</v>
      </c>
      <c r="H294" s="44">
        <v>66</v>
      </c>
      <c r="I294" s="44">
        <v>55</v>
      </c>
      <c r="J294" s="16">
        <f t="shared" si="393"/>
        <v>0.30054644808743169</v>
      </c>
      <c r="K294" s="46">
        <v>21</v>
      </c>
      <c r="L294" s="48">
        <v>1074</v>
      </c>
      <c r="M294" s="17">
        <f t="shared" si="394"/>
        <v>6.1452513966480445E-2</v>
      </c>
      <c r="N294" s="56">
        <f t="shared" si="368"/>
        <v>3.4410660060428695E-5</v>
      </c>
      <c r="O294" s="18">
        <f t="shared" si="395"/>
        <v>69.872727272727275</v>
      </c>
      <c r="P294" s="18">
        <f t="shared" si="396"/>
        <v>69.872727272727275</v>
      </c>
      <c r="Q294" s="19">
        <f t="shared" si="397"/>
        <v>235.82769420146838</v>
      </c>
      <c r="R294" s="20">
        <f t="shared" si="398"/>
        <v>0.21978077849644226</v>
      </c>
      <c r="S294" s="19">
        <v>183</v>
      </c>
      <c r="T294" s="19">
        <f t="shared" si="399"/>
        <v>486.02227839428537</v>
      </c>
      <c r="U294" s="20">
        <f t="shared" si="390"/>
        <v>0.12046946974591007</v>
      </c>
      <c r="V294" s="47">
        <v>2984.7611625454124</v>
      </c>
      <c r="W294" s="47">
        <v>47959.534656852578</v>
      </c>
      <c r="X294" s="17">
        <f t="shared" si="391"/>
        <v>7.3371584028312925E-2</v>
      </c>
      <c r="Y294" s="12" t="str">
        <f t="shared" si="392"/>
        <v>yes</v>
      </c>
      <c r="Z294" s="12">
        <f t="shared" si="374"/>
        <v>4</v>
      </c>
      <c r="AA294" s="12" t="str">
        <f>IF(ISERROR(VLOOKUP(D294,'Cdn CWTs for ERA in 2017'!C$8:H$2400,6,FALSE)),"",VLOOKUP(D294,'Cdn CWTs for ERA in 2017'!C$8:H$2400,6,FALSE))</f>
        <v>NIC</v>
      </c>
    </row>
    <row r="295" spans="1:27" x14ac:dyDescent="0.2">
      <c r="A295" s="13" t="s">
        <v>1632</v>
      </c>
      <c r="B295" s="31" t="str">
        <f>+IF(ISERROR(VLOOKUP(D295,'Cdn CWTs for ERA in 2017'!C$6:F$2400,4,FALSE)),"",VLOOKUP(D295,'Cdn CWTs for ERA in 2017'!C$6:F$2400,4,FALSE))</f>
        <v/>
      </c>
      <c r="C295" s="9">
        <v>2006</v>
      </c>
      <c r="D295" s="62" t="s">
        <v>1664</v>
      </c>
      <c r="E295" s="9" t="s">
        <v>1640</v>
      </c>
      <c r="F295" s="14" t="s">
        <v>1643</v>
      </c>
      <c r="G295" s="15" t="s">
        <v>1638</v>
      </c>
      <c r="H295" s="44">
        <v>66</v>
      </c>
      <c r="I295" s="44">
        <v>55</v>
      </c>
      <c r="J295" s="16">
        <f t="shared" si="393"/>
        <v>0.30054644808743169</v>
      </c>
      <c r="K295" s="46">
        <v>8</v>
      </c>
      <c r="L295" s="48">
        <v>1074</v>
      </c>
      <c r="M295" s="17">
        <f t="shared" si="394"/>
        <v>6.1452513966480445E-2</v>
      </c>
      <c r="N295" s="56">
        <f t="shared" si="368"/>
        <v>3.4410660060428695E-5</v>
      </c>
      <c r="O295" s="18">
        <f t="shared" si="395"/>
        <v>26.618181818181817</v>
      </c>
      <c r="P295" s="129">
        <f t="shared" si="396"/>
        <v>26.618181818181817</v>
      </c>
      <c r="Q295" s="19">
        <f t="shared" si="397"/>
        <v>73.129595335102948</v>
      </c>
      <c r="R295" s="20">
        <f t="shared" si="398"/>
        <v>0.32126853870542565</v>
      </c>
      <c r="S295" s="19">
        <v>183</v>
      </c>
      <c r="T295" s="19">
        <f t="shared" si="399"/>
        <v>486.02227839428537</v>
      </c>
      <c r="U295" s="20">
        <f t="shared" si="390"/>
        <v>0.12046946974591007</v>
      </c>
      <c r="V295" s="47">
        <v>2984.7611625454124</v>
      </c>
      <c r="W295" s="47">
        <v>47959.534656852578</v>
      </c>
      <c r="X295" s="17">
        <f t="shared" si="391"/>
        <v>7.3371584028312925E-2</v>
      </c>
      <c r="Y295" s="12" t="str">
        <f t="shared" si="392"/>
        <v>no</v>
      </c>
      <c r="Z295" s="12" t="str">
        <f t="shared" si="374"/>
        <v/>
      </c>
      <c r="AA295" s="12" t="str">
        <f>IF(ISERROR(VLOOKUP(D295,'Cdn CWTs for ERA in 2017'!C$8:H$2400,6,FALSE)),"",VLOOKUP(D295,'Cdn CWTs for ERA in 2017'!C$8:H$2400,6,FALSE))</f>
        <v/>
      </c>
    </row>
    <row r="296" spans="1:27" x14ac:dyDescent="0.2">
      <c r="B296" s="31" t="str">
        <f>+IF(ISERROR(VLOOKUP(D296,'Cdn CWTs for ERA in 2017'!C$6:F$2400,4,FALSE)),"",VLOOKUP(D296,'Cdn CWTs for ERA in 2017'!C$6:F$2400,4,FALSE))</f>
        <v/>
      </c>
      <c r="D296" s="63"/>
      <c r="L296" s="50"/>
      <c r="N296" s="56"/>
      <c r="W296" s="44"/>
      <c r="Y296" s="12" t="str">
        <f t="shared" si="392"/>
        <v>no</v>
      </c>
      <c r="Z296" s="12" t="str">
        <f t="shared" si="374"/>
        <v/>
      </c>
      <c r="AA296" s="12" t="str">
        <f>IF(ISERROR(VLOOKUP(D296,'Cdn CWTs for ERA in 2017'!C$8:H$2400,6,FALSE)),"",VLOOKUP(D296,'Cdn CWTs for ERA in 2017'!C$8:H$2400,6,FALSE))</f>
        <v/>
      </c>
    </row>
    <row r="297" spans="1:27" x14ac:dyDescent="0.2">
      <c r="A297" s="13" t="s">
        <v>1632</v>
      </c>
      <c r="B297" s="31">
        <f>+IF(ISERROR(VLOOKUP(D297,'Cdn CWTs for ERA in 2017'!C$6:F$2400,4,FALSE)),"",VLOOKUP(D297,'Cdn CWTs for ERA in 2017'!C$6:F$2400,4,FALSE))</f>
        <v>2000</v>
      </c>
      <c r="C297" s="9">
        <v>2005</v>
      </c>
      <c r="D297" s="64" t="s">
        <v>1645</v>
      </c>
      <c r="E297" s="9" t="s">
        <v>1640</v>
      </c>
      <c r="F297" s="9" t="s">
        <v>1639</v>
      </c>
      <c r="G297" s="15" t="s">
        <v>1638</v>
      </c>
      <c r="H297" s="44">
        <v>25</v>
      </c>
      <c r="I297" s="44">
        <v>19</v>
      </c>
      <c r="J297" s="16">
        <f t="shared" ref="J297:J303" si="400">I297/S297</f>
        <v>0.22358839050131923</v>
      </c>
      <c r="K297" s="46">
        <v>0</v>
      </c>
      <c r="L297" s="48">
        <v>446</v>
      </c>
      <c r="M297" s="23">
        <f>+H297/L297</f>
        <v>5.6053811659192827E-2</v>
      </c>
      <c r="N297" s="56">
        <f t="shared" si="368"/>
        <v>8.3922217822930497E-5</v>
      </c>
      <c r="O297" s="18">
        <f t="shared" ref="O297:O302" si="401">K297*(1/J297)</f>
        <v>0</v>
      </c>
      <c r="P297" s="18">
        <f>+O297</f>
        <v>0</v>
      </c>
      <c r="Q297" s="19">
        <f t="shared" ref="Q297:Q303" si="402" xml:space="preserve">  ((O297*(1-J297)*(1+(U297^2))) / J297) + ((O297^2)*(U297^2))</f>
        <v>0</v>
      </c>
      <c r="R297" s="24" t="str">
        <f>+IF(ISERROR((Q297^0.5)/O297),"NA",(Q297^0.5)/O297)</f>
        <v>NA</v>
      </c>
      <c r="S297" s="19">
        <f>+M297*V297</f>
        <v>84.97757847533633</v>
      </c>
      <c r="T297" s="19">
        <f t="shared" ref="T297:T303" si="403">(N297*V297^2+W297*M297^2-N297*W297)</f>
        <v>289.54336916519702</v>
      </c>
      <c r="U297" s="20">
        <f>+(T297^0.5)/S297</f>
        <v>0.20024074875313302</v>
      </c>
      <c r="V297" s="47">
        <v>1516</v>
      </c>
      <c r="W297" s="47">
        <v>31610.604229736982</v>
      </c>
      <c r="X297" s="17">
        <f t="shared" si="391"/>
        <v>0.11727817451905066</v>
      </c>
      <c r="Y297" s="12" t="str">
        <f t="shared" si="392"/>
        <v>yes</v>
      </c>
      <c r="Z297" s="12">
        <f t="shared" si="374"/>
        <v>5</v>
      </c>
      <c r="AA297" s="12" t="str">
        <f>IF(ISERROR(VLOOKUP(D297,'Cdn CWTs for ERA in 2017'!C$8:H$2400,6,FALSE)),"",VLOOKUP(D297,'Cdn CWTs for ERA in 2017'!C$8:H$2400,6,FALSE))</f>
        <v>NIC</v>
      </c>
    </row>
    <row r="298" spans="1:27" x14ac:dyDescent="0.2">
      <c r="A298" s="13" t="s">
        <v>1632</v>
      </c>
      <c r="B298" s="31">
        <f>+IF(ISERROR(VLOOKUP(D298,'Cdn CWTs for ERA in 2017'!C$6:F$2400,4,FALSE)),"",VLOOKUP(D298,'Cdn CWTs for ERA in 2017'!C$6:F$2400,4,FALSE))</f>
        <v>2001</v>
      </c>
      <c r="C298" s="9">
        <v>2005</v>
      </c>
      <c r="D298" s="64" t="s">
        <v>1633</v>
      </c>
      <c r="E298" s="9" t="s">
        <v>1640</v>
      </c>
      <c r="F298" s="9" t="s">
        <v>1639</v>
      </c>
      <c r="G298" s="15" t="s">
        <v>1638</v>
      </c>
      <c r="H298" s="44">
        <v>25</v>
      </c>
      <c r="I298" s="44">
        <v>19</v>
      </c>
      <c r="J298" s="16">
        <f t="shared" si="400"/>
        <v>0.22358839050131923</v>
      </c>
      <c r="K298" s="44">
        <v>4</v>
      </c>
      <c r="L298" s="48">
        <v>446</v>
      </c>
      <c r="M298" s="23">
        <f t="shared" ref="M298:M303" si="404">+H298/L298</f>
        <v>5.6053811659192827E-2</v>
      </c>
      <c r="N298" s="56">
        <f t="shared" si="368"/>
        <v>8.3922217822930497E-5</v>
      </c>
      <c r="O298" s="18">
        <f t="shared" si="401"/>
        <v>17.890016521123439</v>
      </c>
      <c r="P298" s="18">
        <f>+O298</f>
        <v>17.890016521123439</v>
      </c>
      <c r="Q298" s="19">
        <f t="shared" si="402"/>
        <v>77.447015650244495</v>
      </c>
      <c r="R298" s="24">
        <f t="shared" ref="R298:R303" si="405">+IF(ISERROR((Q298^0.5)/O298),"NA",(Q298^0.5)/O298)</f>
        <v>0.49191674010320052</v>
      </c>
      <c r="S298" s="19">
        <f t="shared" ref="S298:S303" si="406">+M298*V298</f>
        <v>84.97757847533633</v>
      </c>
      <c r="T298" s="19">
        <f t="shared" si="403"/>
        <v>289.54336916519702</v>
      </c>
      <c r="U298" s="20">
        <f t="shared" si="390"/>
        <v>0.20024074875313302</v>
      </c>
      <c r="V298" s="47">
        <v>1516</v>
      </c>
      <c r="W298" s="47">
        <v>31610.604229736982</v>
      </c>
      <c r="X298" s="17">
        <f t="shared" si="391"/>
        <v>0.11727817451905066</v>
      </c>
      <c r="Y298" s="12" t="str">
        <f t="shared" si="392"/>
        <v>yes</v>
      </c>
      <c r="Z298" s="12">
        <f t="shared" si="374"/>
        <v>4</v>
      </c>
      <c r="AA298" s="12" t="str">
        <f>IF(ISERROR(VLOOKUP(D298,'Cdn CWTs for ERA in 2017'!C$8:H$2400,6,FALSE)),"",VLOOKUP(D298,'Cdn CWTs for ERA in 2017'!C$8:H$2400,6,FALSE))</f>
        <v>NIC</v>
      </c>
    </row>
    <row r="299" spans="1:27" x14ac:dyDescent="0.2">
      <c r="A299" s="13" t="s">
        <v>1632</v>
      </c>
      <c r="B299" s="31">
        <f>+IF(ISERROR(VLOOKUP(D299,'Cdn CWTs for ERA in 2017'!C$6:F$2400,4,FALSE)),"",VLOOKUP(D299,'Cdn CWTs for ERA in 2017'!C$6:F$2400,4,FALSE))</f>
        <v>2001</v>
      </c>
      <c r="C299" s="9">
        <v>2005</v>
      </c>
      <c r="D299" s="64" t="s">
        <v>1634</v>
      </c>
      <c r="E299" s="9" t="s">
        <v>1640</v>
      </c>
      <c r="F299" s="9" t="s">
        <v>1639</v>
      </c>
      <c r="G299" s="15" t="s">
        <v>1638</v>
      </c>
      <c r="H299" s="44">
        <v>25</v>
      </c>
      <c r="I299" s="44">
        <v>19</v>
      </c>
      <c r="J299" s="16">
        <f t="shared" si="400"/>
        <v>0.22358839050131923</v>
      </c>
      <c r="K299" s="44">
        <v>7</v>
      </c>
      <c r="L299" s="48">
        <v>446</v>
      </c>
      <c r="M299" s="23">
        <f t="shared" si="404"/>
        <v>5.6053811659192827E-2</v>
      </c>
      <c r="N299" s="56">
        <f t="shared" si="368"/>
        <v>8.3922217822930497E-5</v>
      </c>
      <c r="O299" s="18">
        <f t="shared" si="401"/>
        <v>31.307528911966017</v>
      </c>
      <c r="P299" s="18">
        <f>+O299</f>
        <v>31.307528911966017</v>
      </c>
      <c r="Q299" s="19">
        <f t="shared" si="402"/>
        <v>152.37552046955983</v>
      </c>
      <c r="R299" s="24">
        <f t="shared" si="405"/>
        <v>0.39428368850698009</v>
      </c>
      <c r="S299" s="19">
        <f t="shared" si="406"/>
        <v>84.97757847533633</v>
      </c>
      <c r="T299" s="19">
        <f t="shared" si="403"/>
        <v>289.54336916519702</v>
      </c>
      <c r="U299" s="20">
        <f t="shared" si="390"/>
        <v>0.20024074875313302</v>
      </c>
      <c r="V299" s="47">
        <v>1516</v>
      </c>
      <c r="W299" s="47">
        <v>31610.604229736982</v>
      </c>
      <c r="X299" s="17">
        <f t="shared" si="391"/>
        <v>0.11727817451905066</v>
      </c>
      <c r="Y299" s="12" t="str">
        <f t="shared" si="392"/>
        <v>yes</v>
      </c>
      <c r="Z299" s="12">
        <f t="shared" si="374"/>
        <v>4</v>
      </c>
      <c r="AA299" s="12" t="str">
        <f>IF(ISERROR(VLOOKUP(D299,'Cdn CWTs for ERA in 2017'!C$8:H$2400,6,FALSE)),"",VLOOKUP(D299,'Cdn CWTs for ERA in 2017'!C$8:H$2400,6,FALSE))</f>
        <v>NIC</v>
      </c>
    </row>
    <row r="300" spans="1:27" x14ac:dyDescent="0.2">
      <c r="A300" s="13" t="s">
        <v>1632</v>
      </c>
      <c r="B300" s="31">
        <f>+IF(ISERROR(VLOOKUP(D300,'Cdn CWTs for ERA in 2017'!C$6:F$2400,4,FALSE)),"",VLOOKUP(D300,'Cdn CWTs for ERA in 2017'!C$6:F$2400,4,FALSE))</f>
        <v>2001</v>
      </c>
      <c r="C300" s="9">
        <v>2005</v>
      </c>
      <c r="D300" s="64" t="s">
        <v>1635</v>
      </c>
      <c r="E300" s="9" t="s">
        <v>1640</v>
      </c>
      <c r="F300" s="9" t="s">
        <v>1639</v>
      </c>
      <c r="G300" s="15" t="s">
        <v>1638</v>
      </c>
      <c r="H300" s="44">
        <v>25</v>
      </c>
      <c r="I300" s="44">
        <v>19</v>
      </c>
      <c r="J300" s="16">
        <f t="shared" si="400"/>
        <v>0.22358839050131923</v>
      </c>
      <c r="K300" s="44">
        <v>6</v>
      </c>
      <c r="L300" s="48">
        <v>446</v>
      </c>
      <c r="M300" s="23">
        <f t="shared" si="404"/>
        <v>5.6053811659192827E-2</v>
      </c>
      <c r="N300" s="56">
        <f t="shared" si="368"/>
        <v>8.3922217822930497E-5</v>
      </c>
      <c r="O300" s="18">
        <f t="shared" si="401"/>
        <v>26.835024781685156</v>
      </c>
      <c r="P300" s="18">
        <f>+O300</f>
        <v>26.835024781685156</v>
      </c>
      <c r="Q300" s="19">
        <f t="shared" si="402"/>
        <v>125.79523380772787</v>
      </c>
      <c r="R300" s="24">
        <f t="shared" si="405"/>
        <v>0.41795554622022302</v>
      </c>
      <c r="S300" s="19">
        <f t="shared" si="406"/>
        <v>84.97757847533633</v>
      </c>
      <c r="T300" s="19">
        <f t="shared" si="403"/>
        <v>289.54336916519702</v>
      </c>
      <c r="U300" s="20">
        <f t="shared" si="390"/>
        <v>0.20024074875313302</v>
      </c>
      <c r="V300" s="47">
        <v>1516</v>
      </c>
      <c r="W300" s="47">
        <v>31610.604229736982</v>
      </c>
      <c r="X300" s="17">
        <f t="shared" si="391"/>
        <v>0.11727817451905066</v>
      </c>
      <c r="Y300" s="12" t="str">
        <f t="shared" si="392"/>
        <v>yes</v>
      </c>
      <c r="Z300" s="12">
        <f t="shared" si="374"/>
        <v>4</v>
      </c>
      <c r="AA300" s="12" t="str">
        <f>IF(ISERROR(VLOOKUP(D300,'Cdn CWTs for ERA in 2017'!C$8:H$2400,6,FALSE)),"",VLOOKUP(D300,'Cdn CWTs for ERA in 2017'!C$8:H$2400,6,FALSE))</f>
        <v>NIC</v>
      </c>
    </row>
    <row r="301" spans="1:27" x14ac:dyDescent="0.2">
      <c r="A301" s="13" t="s">
        <v>1632</v>
      </c>
      <c r="B301" s="31">
        <f>+IF(ISERROR(VLOOKUP(D301,'Cdn CWTs for ERA in 2017'!C$6:F$2400,4,FALSE)),"",VLOOKUP(D301,'Cdn CWTs for ERA in 2017'!C$6:F$2400,4,FALSE))</f>
        <v>2002</v>
      </c>
      <c r="C301" s="9">
        <v>2005</v>
      </c>
      <c r="D301" s="64" t="s">
        <v>1636</v>
      </c>
      <c r="E301" s="9" t="s">
        <v>1640</v>
      </c>
      <c r="F301" s="9" t="s">
        <v>1639</v>
      </c>
      <c r="G301" s="15" t="s">
        <v>1638</v>
      </c>
      <c r="H301" s="44">
        <v>25</v>
      </c>
      <c r="I301" s="44">
        <v>19</v>
      </c>
      <c r="J301" s="16">
        <f t="shared" si="400"/>
        <v>0.22358839050131923</v>
      </c>
      <c r="K301" s="44">
        <v>0</v>
      </c>
      <c r="L301" s="48">
        <v>446</v>
      </c>
      <c r="M301" s="23">
        <f t="shared" si="404"/>
        <v>5.6053811659192827E-2</v>
      </c>
      <c r="N301" s="56">
        <f t="shared" si="368"/>
        <v>8.3922217822930497E-5</v>
      </c>
      <c r="O301" s="18">
        <f t="shared" si="401"/>
        <v>0</v>
      </c>
      <c r="P301" s="18">
        <f>+O301</f>
        <v>0</v>
      </c>
      <c r="Q301" s="19">
        <f t="shared" si="402"/>
        <v>0</v>
      </c>
      <c r="R301" s="24" t="str">
        <f t="shared" si="405"/>
        <v>NA</v>
      </c>
      <c r="S301" s="19">
        <f t="shared" si="406"/>
        <v>84.97757847533633</v>
      </c>
      <c r="T301" s="19">
        <f t="shared" si="403"/>
        <v>289.54336916519702</v>
      </c>
      <c r="U301" s="20">
        <f t="shared" si="390"/>
        <v>0.20024074875313302</v>
      </c>
      <c r="V301" s="47">
        <v>1516</v>
      </c>
      <c r="W301" s="47">
        <v>31610.604229736982</v>
      </c>
      <c r="X301" s="17">
        <f t="shared" si="391"/>
        <v>0.11727817451905066</v>
      </c>
      <c r="Y301" s="12" t="str">
        <f t="shared" si="392"/>
        <v>yes</v>
      </c>
      <c r="Z301" s="12">
        <f t="shared" si="374"/>
        <v>3</v>
      </c>
      <c r="AA301" s="12" t="str">
        <f>IF(ISERROR(VLOOKUP(D301,'Cdn CWTs for ERA in 2017'!C$8:H$2400,6,FALSE)),"",VLOOKUP(D301,'Cdn CWTs for ERA in 2017'!C$8:H$2400,6,FALSE))</f>
        <v>NIC</v>
      </c>
    </row>
    <row r="302" spans="1:27" x14ac:dyDescent="0.2">
      <c r="A302" s="13" t="s">
        <v>1632</v>
      </c>
      <c r="B302" s="31" t="str">
        <f>+IF(ISERROR(VLOOKUP(D302,'Cdn CWTs for ERA in 2017'!C$6:F$2400,4,FALSE)),"",VLOOKUP(D302,'Cdn CWTs for ERA in 2017'!C$6:F$2400,4,FALSE))</f>
        <v/>
      </c>
      <c r="C302" s="9">
        <v>2005</v>
      </c>
      <c r="D302" s="64" t="s">
        <v>1646</v>
      </c>
      <c r="E302" s="9" t="s">
        <v>1640</v>
      </c>
      <c r="F302" s="9" t="s">
        <v>1639</v>
      </c>
      <c r="G302" s="15" t="s">
        <v>1638</v>
      </c>
      <c r="H302" s="44">
        <v>25</v>
      </c>
      <c r="I302" s="44">
        <v>19</v>
      </c>
      <c r="J302" s="16">
        <f t="shared" si="400"/>
        <v>0.22358839050131923</v>
      </c>
      <c r="K302" s="44">
        <v>0</v>
      </c>
      <c r="L302" s="48">
        <v>446</v>
      </c>
      <c r="M302" s="23">
        <f t="shared" si="404"/>
        <v>5.6053811659192827E-2</v>
      </c>
      <c r="N302" s="56">
        <f t="shared" si="368"/>
        <v>8.3922217822930497E-5</v>
      </c>
      <c r="O302" s="18">
        <f t="shared" si="401"/>
        <v>0</v>
      </c>
      <c r="P302" s="18"/>
      <c r="Q302" s="19">
        <f t="shared" si="402"/>
        <v>0</v>
      </c>
      <c r="R302" s="24" t="str">
        <f t="shared" si="405"/>
        <v>NA</v>
      </c>
      <c r="S302" s="19">
        <f t="shared" si="406"/>
        <v>84.97757847533633</v>
      </c>
      <c r="T302" s="19">
        <f t="shared" si="403"/>
        <v>289.54336916519702</v>
      </c>
      <c r="U302" s="20">
        <f t="shared" si="390"/>
        <v>0.20024074875313302</v>
      </c>
      <c r="V302" s="47">
        <v>1516</v>
      </c>
      <c r="W302" s="47">
        <v>31610.604229736982</v>
      </c>
      <c r="X302" s="17">
        <f t="shared" si="391"/>
        <v>0.11727817451905066</v>
      </c>
      <c r="Y302" s="12" t="str">
        <f t="shared" si="392"/>
        <v>no</v>
      </c>
      <c r="Z302" s="12" t="str">
        <f t="shared" si="374"/>
        <v/>
      </c>
      <c r="AA302" s="12" t="str">
        <f>IF(ISERROR(VLOOKUP(D302,'Cdn CWTs for ERA in 2017'!C$8:H$2400,6,FALSE)),"",VLOOKUP(D302,'Cdn CWTs for ERA in 2017'!C$8:H$2400,6,FALSE))</f>
        <v/>
      </c>
    </row>
    <row r="303" spans="1:27" x14ac:dyDescent="0.2">
      <c r="A303" s="13" t="s">
        <v>1632</v>
      </c>
      <c r="B303" s="31" t="str">
        <f>+IF(ISERROR(VLOOKUP(D303,'Cdn CWTs for ERA in 2017'!C$6:F$2400,4,FALSE)),"",VLOOKUP(D303,'Cdn CWTs for ERA in 2017'!C$6:F$2400,4,FALSE))</f>
        <v/>
      </c>
      <c r="C303" s="9">
        <v>2005</v>
      </c>
      <c r="D303" s="62" t="s">
        <v>1664</v>
      </c>
      <c r="E303" s="9" t="s">
        <v>1640</v>
      </c>
      <c r="F303" s="9" t="s">
        <v>1639</v>
      </c>
      <c r="G303" s="15" t="s">
        <v>1638</v>
      </c>
      <c r="H303" s="44">
        <v>25</v>
      </c>
      <c r="I303" s="44">
        <v>19</v>
      </c>
      <c r="J303" s="16">
        <f t="shared" si="400"/>
        <v>0.22358839050131923</v>
      </c>
      <c r="K303" s="44">
        <v>2</v>
      </c>
      <c r="L303" s="48">
        <v>446</v>
      </c>
      <c r="M303" s="23">
        <f t="shared" si="404"/>
        <v>5.6053811659192827E-2</v>
      </c>
      <c r="N303" s="56">
        <f t="shared" si="368"/>
        <v>8.3922217822930497E-5</v>
      </c>
      <c r="O303" s="18">
        <f>K303*(1/J303)</f>
        <v>8.9450082605617194</v>
      </c>
      <c r="P303" s="129">
        <f>+O303</f>
        <v>8.9450082605617194</v>
      </c>
      <c r="Q303" s="19">
        <f t="shared" si="402"/>
        <v>35.515271047668541</v>
      </c>
      <c r="R303" s="24">
        <f t="shared" si="405"/>
        <v>0.66623404365605943</v>
      </c>
      <c r="S303" s="19">
        <f t="shared" si="406"/>
        <v>84.97757847533633</v>
      </c>
      <c r="T303" s="19">
        <f t="shared" si="403"/>
        <v>289.54336916519702</v>
      </c>
      <c r="U303" s="20">
        <f t="shared" si="390"/>
        <v>0.20024074875313302</v>
      </c>
      <c r="V303" s="47">
        <v>1516</v>
      </c>
      <c r="W303" s="47">
        <v>31610.604229736982</v>
      </c>
      <c r="X303" s="17">
        <f t="shared" si="391"/>
        <v>0.11727817451905066</v>
      </c>
      <c r="Y303" s="12" t="str">
        <f t="shared" si="392"/>
        <v>no</v>
      </c>
      <c r="Z303" s="12" t="str">
        <f t="shared" si="374"/>
        <v/>
      </c>
      <c r="AA303" s="12" t="str">
        <f>IF(ISERROR(VLOOKUP(D303,'Cdn CWTs for ERA in 2017'!C$8:H$2400,6,FALSE)),"",VLOOKUP(D303,'Cdn CWTs for ERA in 2017'!C$8:H$2400,6,FALSE))</f>
        <v/>
      </c>
    </row>
    <row r="304" spans="1:27" x14ac:dyDescent="0.2">
      <c r="B304" s="31" t="str">
        <f>+IF(ISERROR(VLOOKUP(D304,'Cdn CWTs for ERA in 2017'!C$6:F$2400,4,FALSE)),"",VLOOKUP(D304,'Cdn CWTs for ERA in 2017'!C$6:F$2400,4,FALSE))</f>
        <v/>
      </c>
      <c r="D304" s="63"/>
      <c r="H304" s="44"/>
      <c r="L304" s="50"/>
      <c r="N304" s="56"/>
      <c r="Y304" s="12" t="str">
        <f t="shared" si="392"/>
        <v>no</v>
      </c>
      <c r="Z304" s="12" t="str">
        <f t="shared" si="374"/>
        <v/>
      </c>
      <c r="AA304" s="12" t="str">
        <f>IF(ISERROR(VLOOKUP(D304,'Cdn CWTs for ERA in 2017'!C$8:H$2400,6,FALSE)),"",VLOOKUP(D304,'Cdn CWTs for ERA in 2017'!C$8:H$2400,6,FALSE))</f>
        <v/>
      </c>
    </row>
    <row r="305" spans="1:27" x14ac:dyDescent="0.2">
      <c r="A305" s="13" t="s">
        <v>1632</v>
      </c>
      <c r="B305" s="31">
        <f>+IF(ISERROR(VLOOKUP(D305,'Cdn CWTs for ERA in 2017'!C$6:F$2400,4,FALSE)),"",VLOOKUP(D305,'Cdn CWTs for ERA in 2017'!C$6:F$2400,4,FALSE))</f>
        <v>2000</v>
      </c>
      <c r="C305" s="9">
        <v>2005</v>
      </c>
      <c r="D305" s="64" t="s">
        <v>1645</v>
      </c>
      <c r="E305" s="9" t="s">
        <v>1640</v>
      </c>
      <c r="F305" s="14" t="s">
        <v>1643</v>
      </c>
      <c r="G305" s="15" t="s">
        <v>1638</v>
      </c>
      <c r="H305" s="44">
        <v>59</v>
      </c>
      <c r="I305" s="44">
        <v>32</v>
      </c>
      <c r="J305" s="16">
        <f t="shared" ref="J305:J311" si="407">I305/S305</f>
        <v>0.18856282033589489</v>
      </c>
      <c r="K305" s="44">
        <v>1</v>
      </c>
      <c r="L305" s="48">
        <v>602</v>
      </c>
      <c r="M305" s="23">
        <f>+H305/L305</f>
        <v>9.8006644518272429E-2</v>
      </c>
      <c r="N305" s="56">
        <f t="shared" si="368"/>
        <v>9.5952567144856976E-5</v>
      </c>
      <c r="O305" s="18">
        <f t="shared" ref="O305:O311" si="408">K305*(1/J305)</f>
        <v>5.3032723960039307</v>
      </c>
      <c r="P305" s="18">
        <f>+(O305/(SUM(O$305:O$309,O$311)))*O$310+O305</f>
        <v>5.4743456991008319</v>
      </c>
      <c r="Q305" s="19">
        <f t="shared" ref="Q305:Q311" si="409" xml:space="preserve">  ((O305*(1-J305)*(1+(U305^2))) / J305) + ((O305^2)*(U305^2))</f>
        <v>23.733753953669595</v>
      </c>
      <c r="R305" s="24">
        <f t="shared" ref="R305:R311" si="410">+IF(ISERROR((Q305^0.5)/O305),"NA",(Q305^0.5)/O305)</f>
        <v>0.91862716343797868</v>
      </c>
      <c r="S305" s="19">
        <f>+M305*V305</f>
        <v>169.70471667212578</v>
      </c>
      <c r="T305" s="19">
        <f t="shared" ref="T305:T311" si="411">(N305*V305^2+W305*M305^2-N305*W305)</f>
        <v>515.73641735256774</v>
      </c>
      <c r="U305" s="20">
        <f>+(T305^0.5)/S305</f>
        <v>0.13381967984102075</v>
      </c>
      <c r="V305" s="47">
        <v>1731.5633802816901</v>
      </c>
      <c r="W305" s="47">
        <v>23980.683594524897</v>
      </c>
      <c r="X305" s="17">
        <f t="shared" si="391"/>
        <v>8.9431885446305814E-2</v>
      </c>
      <c r="Y305" s="12" t="str">
        <f t="shared" si="392"/>
        <v>yes</v>
      </c>
      <c r="Z305" s="12">
        <f t="shared" si="374"/>
        <v>5</v>
      </c>
      <c r="AA305" s="12" t="str">
        <f>IF(ISERROR(VLOOKUP(D305,'Cdn CWTs for ERA in 2017'!C$8:H$2400,6,FALSE)),"",VLOOKUP(D305,'Cdn CWTs for ERA in 2017'!C$8:H$2400,6,FALSE))</f>
        <v>NIC</v>
      </c>
    </row>
    <row r="306" spans="1:27" x14ac:dyDescent="0.2">
      <c r="A306" s="13" t="s">
        <v>1632</v>
      </c>
      <c r="B306" s="31">
        <f>+IF(ISERROR(VLOOKUP(D306,'Cdn CWTs for ERA in 2017'!C$6:F$2400,4,FALSE)),"",VLOOKUP(D306,'Cdn CWTs for ERA in 2017'!C$6:F$2400,4,FALSE))</f>
        <v>2001</v>
      </c>
      <c r="C306" s="9">
        <v>2005</v>
      </c>
      <c r="D306" s="64" t="s">
        <v>1633</v>
      </c>
      <c r="E306" s="9" t="s">
        <v>1640</v>
      </c>
      <c r="F306" s="14" t="s">
        <v>1643</v>
      </c>
      <c r="G306" s="15" t="s">
        <v>1638</v>
      </c>
      <c r="H306" s="44">
        <v>59</v>
      </c>
      <c r="I306" s="44">
        <v>32</v>
      </c>
      <c r="J306" s="16">
        <f t="shared" si="407"/>
        <v>0.18856282033589489</v>
      </c>
      <c r="K306" s="44">
        <v>11</v>
      </c>
      <c r="L306" s="48">
        <v>602</v>
      </c>
      <c r="M306" s="23">
        <f t="shared" ref="M306:M311" si="412">+H306/L306</f>
        <v>9.8006644518272429E-2</v>
      </c>
      <c r="N306" s="56">
        <f t="shared" si="368"/>
        <v>9.5952567144856976E-5</v>
      </c>
      <c r="O306" s="18">
        <f t="shared" si="408"/>
        <v>58.335996356043239</v>
      </c>
      <c r="P306" s="18">
        <f>+(O306/(SUM(O$305:O$309,O$311)))*O$310+O306</f>
        <v>60.217802690109153</v>
      </c>
      <c r="Q306" s="19">
        <f t="shared" si="409"/>
        <v>316.47266644816096</v>
      </c>
      <c r="R306" s="24">
        <f t="shared" si="410"/>
        <v>0.30495199809055495</v>
      </c>
      <c r="S306" s="19">
        <f t="shared" ref="S306:S311" si="413">+M306*V306</f>
        <v>169.70471667212578</v>
      </c>
      <c r="T306" s="19">
        <f t="shared" si="411"/>
        <v>515.73641735256774</v>
      </c>
      <c r="U306" s="20">
        <f t="shared" si="390"/>
        <v>0.13381967984102075</v>
      </c>
      <c r="V306" s="47">
        <v>1731.5633802816901</v>
      </c>
      <c r="W306" s="47">
        <v>23980.683594524897</v>
      </c>
      <c r="X306" s="17">
        <f t="shared" si="391"/>
        <v>8.9431885446305814E-2</v>
      </c>
      <c r="Y306" s="12" t="str">
        <f t="shared" si="392"/>
        <v>yes</v>
      </c>
      <c r="Z306" s="12">
        <f t="shared" si="374"/>
        <v>4</v>
      </c>
      <c r="AA306" s="12" t="str">
        <f>IF(ISERROR(VLOOKUP(D306,'Cdn CWTs for ERA in 2017'!C$8:H$2400,6,FALSE)),"",VLOOKUP(D306,'Cdn CWTs for ERA in 2017'!C$8:H$2400,6,FALSE))</f>
        <v>NIC</v>
      </c>
    </row>
    <row r="307" spans="1:27" x14ac:dyDescent="0.2">
      <c r="A307" s="13" t="s">
        <v>1632</v>
      </c>
      <c r="B307" s="31">
        <f>+IF(ISERROR(VLOOKUP(D307,'Cdn CWTs for ERA in 2017'!C$6:F$2400,4,FALSE)),"",VLOOKUP(D307,'Cdn CWTs for ERA in 2017'!C$6:F$2400,4,FALSE))</f>
        <v>2001</v>
      </c>
      <c r="C307" s="9">
        <v>2005</v>
      </c>
      <c r="D307" s="64" t="s">
        <v>1634</v>
      </c>
      <c r="E307" s="9" t="s">
        <v>1640</v>
      </c>
      <c r="F307" s="14" t="s">
        <v>1643</v>
      </c>
      <c r="G307" s="15" t="s">
        <v>1638</v>
      </c>
      <c r="H307" s="44">
        <v>59</v>
      </c>
      <c r="I307" s="44">
        <v>32</v>
      </c>
      <c r="J307" s="16">
        <f t="shared" si="407"/>
        <v>0.18856282033589489</v>
      </c>
      <c r="K307" s="44">
        <v>2</v>
      </c>
      <c r="L307" s="48">
        <v>602</v>
      </c>
      <c r="M307" s="23">
        <f t="shared" si="412"/>
        <v>9.8006644518272429E-2</v>
      </c>
      <c r="N307" s="56">
        <f t="shared" si="368"/>
        <v>9.5952567144856976E-5</v>
      </c>
      <c r="O307" s="18">
        <f t="shared" si="408"/>
        <v>10.606544792007861</v>
      </c>
      <c r="P307" s="18">
        <f>+(O307/(SUM(O$305:O$309,O$311)))*O$310+O307</f>
        <v>10.948691398201664</v>
      </c>
      <c r="Q307" s="19">
        <f t="shared" si="409"/>
        <v>48.474805597480923</v>
      </c>
      <c r="R307" s="24">
        <f t="shared" si="410"/>
        <v>0.65642348073437318</v>
      </c>
      <c r="S307" s="19">
        <f t="shared" si="413"/>
        <v>169.70471667212578</v>
      </c>
      <c r="T307" s="19">
        <f t="shared" si="411"/>
        <v>515.73641735256774</v>
      </c>
      <c r="U307" s="20">
        <f t="shared" si="390"/>
        <v>0.13381967984102075</v>
      </c>
      <c r="V307" s="47">
        <v>1731.5633802816901</v>
      </c>
      <c r="W307" s="47">
        <v>23980.683594524897</v>
      </c>
      <c r="X307" s="17">
        <f t="shared" si="391"/>
        <v>8.9431885446305814E-2</v>
      </c>
      <c r="Y307" s="12" t="str">
        <f t="shared" si="392"/>
        <v>yes</v>
      </c>
      <c r="Z307" s="12">
        <f t="shared" si="374"/>
        <v>4</v>
      </c>
      <c r="AA307" s="12" t="str">
        <f>IF(ISERROR(VLOOKUP(D307,'Cdn CWTs for ERA in 2017'!C$8:H$2400,6,FALSE)),"",VLOOKUP(D307,'Cdn CWTs for ERA in 2017'!C$8:H$2400,6,FALSE))</f>
        <v>NIC</v>
      </c>
    </row>
    <row r="308" spans="1:27" x14ac:dyDescent="0.2">
      <c r="A308" s="13" t="s">
        <v>1632</v>
      </c>
      <c r="B308" s="31">
        <f>+IF(ISERROR(VLOOKUP(D308,'Cdn CWTs for ERA in 2017'!C$6:F$2400,4,FALSE)),"",VLOOKUP(D308,'Cdn CWTs for ERA in 2017'!C$6:F$2400,4,FALSE))</f>
        <v>2001</v>
      </c>
      <c r="C308" s="9">
        <v>2005</v>
      </c>
      <c r="D308" s="64" t="s">
        <v>1635</v>
      </c>
      <c r="E308" s="9" t="s">
        <v>1640</v>
      </c>
      <c r="F308" s="14" t="s">
        <v>1643</v>
      </c>
      <c r="G308" s="15" t="s">
        <v>1638</v>
      </c>
      <c r="H308" s="44">
        <v>59</v>
      </c>
      <c r="I308" s="44">
        <v>32</v>
      </c>
      <c r="J308" s="16">
        <f t="shared" si="407"/>
        <v>0.18856282033589489</v>
      </c>
      <c r="K308" s="44">
        <v>10</v>
      </c>
      <c r="L308" s="48">
        <v>602</v>
      </c>
      <c r="M308" s="23">
        <f t="shared" si="412"/>
        <v>9.8006644518272429E-2</v>
      </c>
      <c r="N308" s="56">
        <f t="shared" si="368"/>
        <v>9.5952567144856976E-5</v>
      </c>
      <c r="O308" s="18">
        <f t="shared" si="408"/>
        <v>53.032723960039306</v>
      </c>
      <c r="P308" s="18">
        <f>+(O308/(SUM(O$305:O$309,O$311)))*O$310+O308</f>
        <v>54.743456991008316</v>
      </c>
      <c r="Q308" s="19">
        <f t="shared" si="409"/>
        <v>282.66593559307398</v>
      </c>
      <c r="R308" s="24">
        <f t="shared" si="410"/>
        <v>0.31702448262253924</v>
      </c>
      <c r="S308" s="19">
        <f t="shared" si="413"/>
        <v>169.70471667212578</v>
      </c>
      <c r="T308" s="19">
        <f t="shared" si="411"/>
        <v>515.73641735256774</v>
      </c>
      <c r="U308" s="20">
        <f t="shared" si="390"/>
        <v>0.13381967984102075</v>
      </c>
      <c r="V308" s="47">
        <v>1731.5633802816901</v>
      </c>
      <c r="W308" s="47">
        <v>23980.683594524897</v>
      </c>
      <c r="X308" s="17">
        <f t="shared" si="391"/>
        <v>8.9431885446305814E-2</v>
      </c>
      <c r="Y308" s="12" t="str">
        <f t="shared" si="392"/>
        <v>yes</v>
      </c>
      <c r="Z308" s="12">
        <f t="shared" si="374"/>
        <v>4</v>
      </c>
      <c r="AA308" s="12" t="str">
        <f>IF(ISERROR(VLOOKUP(D308,'Cdn CWTs for ERA in 2017'!C$8:H$2400,6,FALSE)),"",VLOOKUP(D308,'Cdn CWTs for ERA in 2017'!C$8:H$2400,6,FALSE))</f>
        <v>NIC</v>
      </c>
    </row>
    <row r="309" spans="1:27" x14ac:dyDescent="0.2">
      <c r="A309" s="13" t="s">
        <v>1632</v>
      </c>
      <c r="B309" s="31">
        <f>+IF(ISERROR(VLOOKUP(D309,'Cdn CWTs for ERA in 2017'!C$6:F$2400,4,FALSE)),"",VLOOKUP(D309,'Cdn CWTs for ERA in 2017'!C$6:F$2400,4,FALSE))</f>
        <v>2002</v>
      </c>
      <c r="C309" s="9">
        <v>2005</v>
      </c>
      <c r="D309" s="64" t="s">
        <v>1636</v>
      </c>
      <c r="E309" s="9" t="s">
        <v>1640</v>
      </c>
      <c r="F309" s="14" t="s">
        <v>1643</v>
      </c>
      <c r="G309" s="15" t="s">
        <v>1638</v>
      </c>
      <c r="H309" s="44">
        <v>59</v>
      </c>
      <c r="I309" s="44">
        <v>32</v>
      </c>
      <c r="J309" s="16">
        <f t="shared" si="407"/>
        <v>0.18856282033589489</v>
      </c>
      <c r="K309" s="44">
        <v>1</v>
      </c>
      <c r="L309" s="48">
        <v>602</v>
      </c>
      <c r="M309" s="23">
        <f t="shared" si="412"/>
        <v>9.8006644518272429E-2</v>
      </c>
      <c r="N309" s="56">
        <f t="shared" si="368"/>
        <v>9.5952567144856976E-5</v>
      </c>
      <c r="O309" s="18">
        <f>K309*(1/J309)</f>
        <v>5.3032723960039307</v>
      </c>
      <c r="P309" s="18">
        <f>+(O309/(SUM(O$305:O$309,O$311)))*O$310+O309</f>
        <v>5.4743456991008319</v>
      </c>
      <c r="Q309" s="19">
        <f t="shared" si="409"/>
        <v>23.733753953669595</v>
      </c>
      <c r="R309" s="24">
        <f t="shared" si="410"/>
        <v>0.91862716343797868</v>
      </c>
      <c r="S309" s="19">
        <f t="shared" si="413"/>
        <v>169.70471667212578</v>
      </c>
      <c r="T309" s="19">
        <f t="shared" si="411"/>
        <v>515.73641735256774</v>
      </c>
      <c r="U309" s="20">
        <f t="shared" si="390"/>
        <v>0.13381967984102075</v>
      </c>
      <c r="V309" s="47">
        <v>1731.5633802816901</v>
      </c>
      <c r="W309" s="47">
        <v>23980.683594524897</v>
      </c>
      <c r="X309" s="17">
        <f t="shared" si="391"/>
        <v>8.9431885446305814E-2</v>
      </c>
      <c r="Y309" s="12" t="str">
        <f t="shared" si="392"/>
        <v>yes</v>
      </c>
      <c r="Z309" s="12">
        <f t="shared" si="374"/>
        <v>3</v>
      </c>
      <c r="AA309" s="12" t="str">
        <f>IF(ISERROR(VLOOKUP(D309,'Cdn CWTs for ERA in 2017'!C$8:H$2400,6,FALSE)),"",VLOOKUP(D309,'Cdn CWTs for ERA in 2017'!C$8:H$2400,6,FALSE))</f>
        <v>NIC</v>
      </c>
    </row>
    <row r="310" spans="1:27" x14ac:dyDescent="0.2">
      <c r="A310" s="13" t="s">
        <v>1632</v>
      </c>
      <c r="B310" s="31" t="str">
        <f>+IF(ISERROR(VLOOKUP(D310,'Cdn CWTs for ERA in 2017'!C$6:F$2400,4,FALSE)),"",VLOOKUP(D310,'Cdn CWTs for ERA in 2017'!C$6:F$2400,4,FALSE))</f>
        <v/>
      </c>
      <c r="C310" s="9">
        <v>2005</v>
      </c>
      <c r="D310" s="64" t="s">
        <v>1646</v>
      </c>
      <c r="E310" s="9" t="s">
        <v>1640</v>
      </c>
      <c r="F310" s="14" t="s">
        <v>1643</v>
      </c>
      <c r="G310" s="15" t="s">
        <v>1638</v>
      </c>
      <c r="H310" s="44">
        <v>59</v>
      </c>
      <c r="I310" s="44">
        <v>32</v>
      </c>
      <c r="J310" s="16">
        <f t="shared" si="407"/>
        <v>0.18856282033589489</v>
      </c>
      <c r="K310" s="44">
        <v>1</v>
      </c>
      <c r="L310" s="48">
        <v>602</v>
      </c>
      <c r="M310" s="23">
        <f t="shared" si="412"/>
        <v>9.8006644518272429E-2</v>
      </c>
      <c r="N310" s="56">
        <f t="shared" si="368"/>
        <v>9.5952567144856976E-5</v>
      </c>
      <c r="O310" s="18">
        <f t="shared" si="408"/>
        <v>5.3032723960039307</v>
      </c>
      <c r="P310" s="18"/>
      <c r="Q310" s="19">
        <f t="shared" si="409"/>
        <v>23.733753953669595</v>
      </c>
      <c r="R310" s="24">
        <f t="shared" si="410"/>
        <v>0.91862716343797868</v>
      </c>
      <c r="S310" s="19">
        <f t="shared" si="413"/>
        <v>169.70471667212578</v>
      </c>
      <c r="T310" s="19">
        <f t="shared" si="411"/>
        <v>515.73641735256774</v>
      </c>
      <c r="U310" s="20">
        <f t="shared" si="390"/>
        <v>0.13381967984102075</v>
      </c>
      <c r="V310" s="47">
        <v>1731.5633802816901</v>
      </c>
      <c r="W310" s="47">
        <v>23980.683594524897</v>
      </c>
      <c r="X310" s="17">
        <f t="shared" si="391"/>
        <v>8.9431885446305814E-2</v>
      </c>
      <c r="Y310" s="12" t="str">
        <f t="shared" si="392"/>
        <v>no</v>
      </c>
      <c r="Z310" s="12" t="str">
        <f t="shared" si="374"/>
        <v/>
      </c>
      <c r="AA310" s="12" t="str">
        <f>IF(ISERROR(VLOOKUP(D310,'Cdn CWTs for ERA in 2017'!C$8:H$2400,6,FALSE)),"",VLOOKUP(D310,'Cdn CWTs for ERA in 2017'!C$8:H$2400,6,FALSE))</f>
        <v/>
      </c>
    </row>
    <row r="311" spans="1:27" x14ac:dyDescent="0.2">
      <c r="A311" s="13" t="s">
        <v>1632</v>
      </c>
      <c r="B311" s="31" t="str">
        <f>+IF(ISERROR(VLOOKUP(D311,'Cdn CWTs for ERA in 2017'!C$6:F$2400,4,FALSE)),"",VLOOKUP(D311,'Cdn CWTs for ERA in 2017'!C$6:F$2400,4,FALSE))</f>
        <v/>
      </c>
      <c r="C311" s="9">
        <v>2005</v>
      </c>
      <c r="D311" s="62" t="s">
        <v>1664</v>
      </c>
      <c r="E311" s="9" t="s">
        <v>1640</v>
      </c>
      <c r="F311" s="14" t="s">
        <v>1643</v>
      </c>
      <c r="G311" s="15" t="s">
        <v>1638</v>
      </c>
      <c r="H311" s="44">
        <v>59</v>
      </c>
      <c r="I311" s="44">
        <v>32</v>
      </c>
      <c r="J311" s="16">
        <f t="shared" si="407"/>
        <v>0.18856282033589489</v>
      </c>
      <c r="K311" s="44">
        <v>6</v>
      </c>
      <c r="L311" s="48">
        <v>602</v>
      </c>
      <c r="M311" s="23">
        <f t="shared" si="412"/>
        <v>9.8006644518272429E-2</v>
      </c>
      <c r="N311" s="56">
        <f t="shared" si="368"/>
        <v>9.5952567144856976E-5</v>
      </c>
      <c r="O311" s="18">
        <f t="shared" si="408"/>
        <v>31.819634376023586</v>
      </c>
      <c r="P311" s="18">
        <f>+(O311/(SUM(O$305:O$309,O$311)))*O$310+O311</f>
        <v>32.846074194604995</v>
      </c>
      <c r="Q311" s="19">
        <f t="shared" si="409"/>
        <v>157.51198907414363</v>
      </c>
      <c r="R311" s="24">
        <f t="shared" si="410"/>
        <v>0.39442244674330962</v>
      </c>
      <c r="S311" s="19">
        <f t="shared" si="413"/>
        <v>169.70471667212578</v>
      </c>
      <c r="T311" s="19">
        <f t="shared" si="411"/>
        <v>515.73641735256774</v>
      </c>
      <c r="U311" s="20">
        <f t="shared" si="390"/>
        <v>0.13381967984102075</v>
      </c>
      <c r="V311" s="47">
        <v>1731.5633802816901</v>
      </c>
      <c r="W311" s="47">
        <v>23980.683594524897</v>
      </c>
      <c r="X311" s="17">
        <f t="shared" si="391"/>
        <v>8.9431885446305814E-2</v>
      </c>
      <c r="Y311" s="12" t="str">
        <f t="shared" si="392"/>
        <v>no</v>
      </c>
      <c r="Z311" s="12" t="str">
        <f t="shared" si="374"/>
        <v/>
      </c>
      <c r="AA311" s="12" t="str">
        <f>IF(ISERROR(VLOOKUP(D311,'Cdn CWTs for ERA in 2017'!C$8:H$2400,6,FALSE)),"",VLOOKUP(D311,'Cdn CWTs for ERA in 2017'!C$8:H$2400,6,FALSE))</f>
        <v/>
      </c>
    </row>
    <row r="312" spans="1:27" x14ac:dyDescent="0.2">
      <c r="B312" s="31" t="str">
        <f>+IF(ISERROR(VLOOKUP(D312,'Cdn CWTs for ERA in 2017'!C$6:F$2400,4,FALSE)),"",VLOOKUP(D312,'Cdn CWTs for ERA in 2017'!C$6:F$2400,4,FALSE))</f>
        <v/>
      </c>
      <c r="D312" s="63"/>
      <c r="L312" s="50"/>
      <c r="N312" s="56"/>
      <c r="O312" s="14"/>
      <c r="P312" s="14"/>
      <c r="Q312" s="14"/>
      <c r="R312" s="14"/>
      <c r="S312" s="14"/>
      <c r="U312" s="20"/>
      <c r="Y312" s="12" t="str">
        <f t="shared" si="392"/>
        <v>no</v>
      </c>
      <c r="Z312" s="12" t="str">
        <f t="shared" si="374"/>
        <v/>
      </c>
      <c r="AA312" s="12" t="str">
        <f>IF(ISERROR(VLOOKUP(D312,'Cdn CWTs for ERA in 2017'!C$8:H$2400,6,FALSE)),"",VLOOKUP(D312,'Cdn CWTs for ERA in 2017'!C$8:H$2400,6,FALSE))</f>
        <v/>
      </c>
    </row>
    <row r="313" spans="1:27" x14ac:dyDescent="0.2">
      <c r="A313" s="13" t="s">
        <v>1632</v>
      </c>
      <c r="B313" s="31">
        <f>+IF(ISERROR(VLOOKUP(D313,'Cdn CWTs for ERA in 2017'!C$6:F$2400,4,FALSE)),"",VLOOKUP(D313,'Cdn CWTs for ERA in 2017'!C$6:F$2400,4,FALSE))</f>
        <v>1999</v>
      </c>
      <c r="C313" s="9">
        <v>2004</v>
      </c>
      <c r="D313" s="63" t="s">
        <v>1647</v>
      </c>
      <c r="E313" s="9" t="s">
        <v>1640</v>
      </c>
      <c r="F313" s="9" t="s">
        <v>1639</v>
      </c>
      <c r="G313" s="15" t="s">
        <v>1638</v>
      </c>
      <c r="H313" s="44">
        <v>37</v>
      </c>
      <c r="I313" s="44">
        <v>20</v>
      </c>
      <c r="J313" s="16">
        <f t="shared" ref="J313:J320" si="414">I313/S313</f>
        <v>0.17902770294084636</v>
      </c>
      <c r="K313" s="44">
        <v>3</v>
      </c>
      <c r="L313" s="48">
        <v>1302</v>
      </c>
      <c r="M313" s="17">
        <f t="shared" ref="M313:M329" si="415">+H313/L313</f>
        <v>2.8417818740399385E-2</v>
      </c>
      <c r="N313" s="56">
        <f t="shared" si="368"/>
        <v>1.4193465190467923E-5</v>
      </c>
      <c r="O313" s="19">
        <f t="shared" ref="O313:O320" si="416">K313*(1/J313)</f>
        <v>16.757183110321471</v>
      </c>
      <c r="P313" s="19">
        <f>+O313</f>
        <v>16.757183110321471</v>
      </c>
      <c r="Q313" s="19">
        <f t="shared" ref="Q313:Q320" si="417" xml:space="preserve">  ((O313*(1-J313)*(1+(U313^2))) / J313) + ((O313^2)*(U313^2))</f>
        <v>85.738459157997539</v>
      </c>
      <c r="R313" s="24">
        <f t="shared" ref="R313:R320" si="418">+IF(ISERROR((Q313^0.5)/O313),"NA",(Q313^0.5)/O313)</f>
        <v>0.55256938829768887</v>
      </c>
      <c r="S313" s="19">
        <f>+M313*V313</f>
        <v>111.7145540688098</v>
      </c>
      <c r="T313" s="19">
        <f>(N313*V313^2+W313*M313^2-N313*W313)</f>
        <v>310.37755649147516</v>
      </c>
      <c r="U313" s="20">
        <f>+(T313^0.5)/S313</f>
        <v>0.15770134544918168</v>
      </c>
      <c r="V313" s="47">
        <v>3931.1445783132531</v>
      </c>
      <c r="W313" s="47">
        <v>114741.12933662361</v>
      </c>
      <c r="X313" s="17">
        <f t="shared" si="391"/>
        <v>8.6166914851083451E-2</v>
      </c>
      <c r="Y313" s="12" t="str">
        <f t="shared" si="392"/>
        <v>yes</v>
      </c>
      <c r="Z313" s="12">
        <f t="shared" si="374"/>
        <v>5</v>
      </c>
      <c r="AA313" s="12" t="str">
        <f>IF(ISERROR(VLOOKUP(D313,'Cdn CWTs for ERA in 2017'!C$8:H$2400,6,FALSE)),"",VLOOKUP(D313,'Cdn CWTs for ERA in 2017'!C$8:H$2400,6,FALSE))</f>
        <v>NIC</v>
      </c>
    </row>
    <row r="314" spans="1:27" x14ac:dyDescent="0.2">
      <c r="A314" s="13" t="s">
        <v>1632</v>
      </c>
      <c r="B314" s="31">
        <f>+IF(ISERROR(VLOOKUP(D314,'Cdn CWTs for ERA in 2017'!C$6:F$2400,4,FALSE)),"",VLOOKUP(D314,'Cdn CWTs for ERA in 2017'!C$6:F$2400,4,FALSE))</f>
        <v>1999</v>
      </c>
      <c r="C314" s="9">
        <v>2004</v>
      </c>
      <c r="D314" s="63" t="s">
        <v>1648</v>
      </c>
      <c r="E314" s="9" t="s">
        <v>1640</v>
      </c>
      <c r="F314" s="9" t="s">
        <v>1639</v>
      </c>
      <c r="G314" s="15" t="s">
        <v>1638</v>
      </c>
      <c r="H314" s="44">
        <v>37</v>
      </c>
      <c r="I314" s="44">
        <v>20</v>
      </c>
      <c r="J314" s="16">
        <f t="shared" si="414"/>
        <v>0.17902770294084636</v>
      </c>
      <c r="K314" s="44">
        <v>2</v>
      </c>
      <c r="L314" s="48">
        <v>1302</v>
      </c>
      <c r="M314" s="17">
        <f t="shared" si="415"/>
        <v>2.8417818740399385E-2</v>
      </c>
      <c r="N314" s="56">
        <f t="shared" si="368"/>
        <v>1.4193465190467923E-5</v>
      </c>
      <c r="O314" s="19">
        <f t="shared" si="416"/>
        <v>11.17145540688098</v>
      </c>
      <c r="P314" s="19">
        <f t="shared" ref="P314:P320" si="419">+O314</f>
        <v>11.17145540688098</v>
      </c>
      <c r="Q314" s="19">
        <f t="shared" si="417"/>
        <v>55.607084989540994</v>
      </c>
      <c r="R314" s="24">
        <f t="shared" si="418"/>
        <v>0.66750620682303929</v>
      </c>
      <c r="S314" s="19">
        <f t="shared" ref="S314:S320" si="420">+M314*V314</f>
        <v>111.7145540688098</v>
      </c>
      <c r="T314" s="19">
        <f t="shared" ref="T314:T320" si="421">(N314*V314^2+W314*M314^2-N314*W314)</f>
        <v>310.37755649147516</v>
      </c>
      <c r="U314" s="20">
        <f>+(T314^0.5)/S314</f>
        <v>0.15770134544918168</v>
      </c>
      <c r="V314" s="47">
        <v>3931.1445783132531</v>
      </c>
      <c r="W314" s="47">
        <v>114741.12933662361</v>
      </c>
      <c r="X314" s="17">
        <f t="shared" si="391"/>
        <v>8.6166914851083451E-2</v>
      </c>
      <c r="Y314" s="12" t="str">
        <f t="shared" si="392"/>
        <v>yes</v>
      </c>
      <c r="Z314" s="12">
        <f t="shared" si="374"/>
        <v>5</v>
      </c>
      <c r="AA314" s="12" t="str">
        <f>IF(ISERROR(VLOOKUP(D314,'Cdn CWTs for ERA in 2017'!C$8:H$2400,6,FALSE)),"",VLOOKUP(D314,'Cdn CWTs for ERA in 2017'!C$8:H$2400,6,FALSE))</f>
        <v>NIC</v>
      </c>
    </row>
    <row r="315" spans="1:27" x14ac:dyDescent="0.2">
      <c r="A315" s="13" t="s">
        <v>1632</v>
      </c>
      <c r="B315" s="31">
        <f>+IF(ISERROR(VLOOKUP(D315,'Cdn CWTs for ERA in 2017'!C$6:F$2400,4,FALSE)),"",VLOOKUP(D315,'Cdn CWTs for ERA in 2017'!C$6:F$2400,4,FALSE))</f>
        <v>1999</v>
      </c>
      <c r="C315" s="9">
        <v>2004</v>
      </c>
      <c r="D315" s="63" t="s">
        <v>1649</v>
      </c>
      <c r="E315" s="9" t="s">
        <v>1640</v>
      </c>
      <c r="F315" s="9" t="s">
        <v>1639</v>
      </c>
      <c r="G315" s="15" t="s">
        <v>1638</v>
      </c>
      <c r="H315" s="44">
        <v>37</v>
      </c>
      <c r="I315" s="44">
        <v>20</v>
      </c>
      <c r="J315" s="16">
        <f t="shared" si="414"/>
        <v>0.17902770294084636</v>
      </c>
      <c r="K315" s="44">
        <v>1</v>
      </c>
      <c r="L315" s="48">
        <v>1302</v>
      </c>
      <c r="M315" s="17">
        <f t="shared" si="415"/>
        <v>2.8417818740399385E-2</v>
      </c>
      <c r="N315" s="56">
        <f t="shared" si="368"/>
        <v>1.4193465190467923E-5</v>
      </c>
      <c r="O315" s="19">
        <f t="shared" si="416"/>
        <v>5.5857277034404902</v>
      </c>
      <c r="P315" s="19">
        <f t="shared" si="419"/>
        <v>5.5857277034404902</v>
      </c>
      <c r="Q315" s="19">
        <f t="shared" si="417"/>
        <v>27.027598603541808</v>
      </c>
      <c r="R315" s="24">
        <f t="shared" si="418"/>
        <v>0.93073055066333887</v>
      </c>
      <c r="S315" s="19">
        <f t="shared" si="420"/>
        <v>111.7145540688098</v>
      </c>
      <c r="T315" s="19">
        <f t="shared" si="421"/>
        <v>310.37755649147516</v>
      </c>
      <c r="U315" s="20">
        <f t="shared" si="390"/>
        <v>0.15770134544918168</v>
      </c>
      <c r="V315" s="47">
        <v>3931.1445783132531</v>
      </c>
      <c r="W315" s="47">
        <v>114741.12933662361</v>
      </c>
      <c r="X315" s="17">
        <f t="shared" si="391"/>
        <v>8.6166914851083451E-2</v>
      </c>
      <c r="Y315" s="12" t="str">
        <f t="shared" si="392"/>
        <v>yes</v>
      </c>
      <c r="Z315" s="12">
        <f t="shared" si="374"/>
        <v>5</v>
      </c>
      <c r="AA315" s="12" t="str">
        <f>IF(ISERROR(VLOOKUP(D315,'Cdn CWTs for ERA in 2017'!C$8:H$2400,6,FALSE)),"",VLOOKUP(D315,'Cdn CWTs for ERA in 2017'!C$8:H$2400,6,FALSE))</f>
        <v>NIC</v>
      </c>
    </row>
    <row r="316" spans="1:27" x14ac:dyDescent="0.2">
      <c r="A316" s="13" t="s">
        <v>1632</v>
      </c>
      <c r="B316" s="31">
        <f>+IF(ISERROR(VLOOKUP(D316,'Cdn CWTs for ERA in 2017'!C$6:F$2400,4,FALSE)),"",VLOOKUP(D316,'Cdn CWTs for ERA in 2017'!C$6:F$2400,4,FALSE))</f>
        <v>2000</v>
      </c>
      <c r="C316" s="9">
        <v>2004</v>
      </c>
      <c r="D316" s="63" t="s">
        <v>1650</v>
      </c>
      <c r="E316" s="9" t="s">
        <v>1640</v>
      </c>
      <c r="F316" s="9" t="s">
        <v>1639</v>
      </c>
      <c r="G316" s="15" t="s">
        <v>1638</v>
      </c>
      <c r="H316" s="44">
        <v>37</v>
      </c>
      <c r="I316" s="44">
        <v>20</v>
      </c>
      <c r="J316" s="16">
        <f t="shared" si="414"/>
        <v>0.17902770294084636</v>
      </c>
      <c r="K316" s="44">
        <v>1</v>
      </c>
      <c r="L316" s="48">
        <v>1302</v>
      </c>
      <c r="M316" s="17">
        <f t="shared" si="415"/>
        <v>2.8417818740399385E-2</v>
      </c>
      <c r="N316" s="56">
        <f t="shared" si="368"/>
        <v>1.4193465190467923E-5</v>
      </c>
      <c r="O316" s="19">
        <f t="shared" si="416"/>
        <v>5.5857277034404902</v>
      </c>
      <c r="P316" s="19">
        <f t="shared" si="419"/>
        <v>5.5857277034404902</v>
      </c>
      <c r="Q316" s="19">
        <f t="shared" si="417"/>
        <v>27.027598603541808</v>
      </c>
      <c r="R316" s="24">
        <f t="shared" si="418"/>
        <v>0.93073055066333887</v>
      </c>
      <c r="S316" s="19">
        <f t="shared" si="420"/>
        <v>111.7145540688098</v>
      </c>
      <c r="T316" s="19">
        <f t="shared" si="421"/>
        <v>310.37755649147516</v>
      </c>
      <c r="U316" s="20">
        <f t="shared" si="390"/>
        <v>0.15770134544918168</v>
      </c>
      <c r="V316" s="47">
        <v>3931.1445783132531</v>
      </c>
      <c r="W316" s="47">
        <v>114741.12933662361</v>
      </c>
      <c r="X316" s="17">
        <f t="shared" si="391"/>
        <v>8.6166914851083451E-2</v>
      </c>
      <c r="Y316" s="12" t="str">
        <f t="shared" si="392"/>
        <v>yes</v>
      </c>
      <c r="Z316" s="12">
        <f t="shared" si="374"/>
        <v>4</v>
      </c>
      <c r="AA316" s="12" t="str">
        <f>IF(ISERROR(VLOOKUP(D316,'Cdn CWTs for ERA in 2017'!C$8:H$2400,6,FALSE)),"",VLOOKUP(D316,'Cdn CWTs for ERA in 2017'!C$8:H$2400,6,FALSE))</f>
        <v>NIC</v>
      </c>
    </row>
    <row r="317" spans="1:27" x14ac:dyDescent="0.2">
      <c r="A317" s="13" t="s">
        <v>1632</v>
      </c>
      <c r="B317" s="31">
        <f>+IF(ISERROR(VLOOKUP(D317,'Cdn CWTs for ERA in 2017'!C$6:F$2400,4,FALSE)),"",VLOOKUP(D317,'Cdn CWTs for ERA in 2017'!C$6:F$2400,4,FALSE))</f>
        <v>2000</v>
      </c>
      <c r="C317" s="9">
        <v>2004</v>
      </c>
      <c r="D317" s="63" t="s">
        <v>1645</v>
      </c>
      <c r="E317" s="9" t="s">
        <v>1640</v>
      </c>
      <c r="F317" s="9" t="s">
        <v>1639</v>
      </c>
      <c r="G317" s="15" t="s">
        <v>1638</v>
      </c>
      <c r="H317" s="44">
        <v>37</v>
      </c>
      <c r="I317" s="44">
        <v>20</v>
      </c>
      <c r="J317" s="16">
        <f t="shared" si="414"/>
        <v>0.17902770294084636</v>
      </c>
      <c r="K317" s="44">
        <v>3</v>
      </c>
      <c r="L317" s="48">
        <v>1302</v>
      </c>
      <c r="M317" s="17">
        <f t="shared" si="415"/>
        <v>2.8417818740399385E-2</v>
      </c>
      <c r="N317" s="56">
        <f t="shared" si="368"/>
        <v>1.4193465190467923E-5</v>
      </c>
      <c r="O317" s="19">
        <f t="shared" si="416"/>
        <v>16.757183110321471</v>
      </c>
      <c r="P317" s="19">
        <f t="shared" si="419"/>
        <v>16.757183110321471</v>
      </c>
      <c r="Q317" s="19">
        <f t="shared" si="417"/>
        <v>85.738459157997539</v>
      </c>
      <c r="R317" s="24">
        <f t="shared" si="418"/>
        <v>0.55256938829768887</v>
      </c>
      <c r="S317" s="19">
        <f t="shared" si="420"/>
        <v>111.7145540688098</v>
      </c>
      <c r="T317" s="19">
        <f t="shared" si="421"/>
        <v>310.37755649147516</v>
      </c>
      <c r="U317" s="20">
        <f t="shared" si="390"/>
        <v>0.15770134544918168</v>
      </c>
      <c r="V317" s="47">
        <v>3931.1445783132531</v>
      </c>
      <c r="W317" s="47">
        <v>114741.12933662361</v>
      </c>
      <c r="X317" s="17">
        <f t="shared" si="391"/>
        <v>8.6166914851083451E-2</v>
      </c>
      <c r="Y317" s="12" t="str">
        <f t="shared" si="392"/>
        <v>yes</v>
      </c>
      <c r="Z317" s="12">
        <f t="shared" si="374"/>
        <v>4</v>
      </c>
      <c r="AA317" s="12" t="str">
        <f>IF(ISERROR(VLOOKUP(D317,'Cdn CWTs for ERA in 2017'!C$8:H$2400,6,FALSE)),"",VLOOKUP(D317,'Cdn CWTs for ERA in 2017'!C$8:H$2400,6,FALSE))</f>
        <v>NIC</v>
      </c>
    </row>
    <row r="318" spans="1:27" x14ac:dyDescent="0.2">
      <c r="A318" s="13" t="s">
        <v>1632</v>
      </c>
      <c r="B318" s="31">
        <f>+IF(ISERROR(VLOOKUP(D318,'Cdn CWTs for ERA in 2017'!C$6:F$2400,4,FALSE)),"",VLOOKUP(D318,'Cdn CWTs for ERA in 2017'!C$6:F$2400,4,FALSE))</f>
        <v>2000</v>
      </c>
      <c r="C318" s="9">
        <v>2004</v>
      </c>
      <c r="D318" s="63" t="s">
        <v>1651</v>
      </c>
      <c r="E318" s="9" t="s">
        <v>1640</v>
      </c>
      <c r="F318" s="9" t="s">
        <v>1639</v>
      </c>
      <c r="G318" s="15" t="s">
        <v>1638</v>
      </c>
      <c r="H318" s="44">
        <v>37</v>
      </c>
      <c r="I318" s="44">
        <v>20</v>
      </c>
      <c r="J318" s="16">
        <f t="shared" si="414"/>
        <v>0.17902770294084636</v>
      </c>
      <c r="K318" s="44">
        <v>6</v>
      </c>
      <c r="L318" s="48">
        <v>1302</v>
      </c>
      <c r="M318" s="17">
        <f t="shared" si="415"/>
        <v>2.8417818740399385E-2</v>
      </c>
      <c r="N318" s="56">
        <f t="shared" si="368"/>
        <v>1.4193465190467923E-5</v>
      </c>
      <c r="O318" s="19">
        <f t="shared" si="416"/>
        <v>33.514366220642941</v>
      </c>
      <c r="P318" s="19">
        <f t="shared" si="419"/>
        <v>33.514366220642941</v>
      </c>
      <c r="Q318" s="19">
        <f t="shared" si="417"/>
        <v>185.44390835811146</v>
      </c>
      <c r="R318" s="24">
        <f t="shared" si="418"/>
        <v>0.40632661938406411</v>
      </c>
      <c r="S318" s="19">
        <f t="shared" si="420"/>
        <v>111.7145540688098</v>
      </c>
      <c r="T318" s="19">
        <f t="shared" si="421"/>
        <v>310.37755649147516</v>
      </c>
      <c r="U318" s="20">
        <f t="shared" si="390"/>
        <v>0.15770134544918168</v>
      </c>
      <c r="V318" s="47">
        <v>3931.1445783132531</v>
      </c>
      <c r="W318" s="47">
        <v>114741.12933662361</v>
      </c>
      <c r="X318" s="17">
        <f t="shared" si="391"/>
        <v>8.6166914851083451E-2</v>
      </c>
      <c r="Y318" s="12" t="str">
        <f t="shared" si="392"/>
        <v>yes</v>
      </c>
      <c r="Z318" s="12">
        <f t="shared" si="374"/>
        <v>4</v>
      </c>
      <c r="AA318" s="12" t="str">
        <f>IF(ISERROR(VLOOKUP(D318,'Cdn CWTs for ERA in 2017'!C$8:H$2400,6,FALSE)),"",VLOOKUP(D318,'Cdn CWTs for ERA in 2017'!C$8:H$2400,6,FALSE))</f>
        <v>NIC</v>
      </c>
    </row>
    <row r="319" spans="1:27" x14ac:dyDescent="0.2">
      <c r="A319" s="13" t="s">
        <v>1632</v>
      </c>
      <c r="B319" s="31" t="str">
        <f>+IF(ISERROR(VLOOKUP(D319,'Cdn CWTs for ERA in 2017'!C$6:F$2400,4,FALSE)),"",VLOOKUP(D319,'Cdn CWTs for ERA in 2017'!C$6:F$2400,4,FALSE))</f>
        <v/>
      </c>
      <c r="C319" s="9">
        <v>2004</v>
      </c>
      <c r="D319" s="63" t="s">
        <v>1652</v>
      </c>
      <c r="E319" s="9" t="s">
        <v>1640</v>
      </c>
      <c r="F319" s="9" t="s">
        <v>1639</v>
      </c>
      <c r="G319" s="15" t="s">
        <v>1638</v>
      </c>
      <c r="H319" s="44">
        <v>37</v>
      </c>
      <c r="I319" s="44">
        <v>20</v>
      </c>
      <c r="J319" s="16">
        <f t="shared" si="414"/>
        <v>0.17902770294084636</v>
      </c>
      <c r="K319" s="44">
        <v>0</v>
      </c>
      <c r="L319" s="48">
        <v>1302</v>
      </c>
      <c r="M319" s="17">
        <f t="shared" si="415"/>
        <v>2.8417818740399385E-2</v>
      </c>
      <c r="N319" s="56">
        <f t="shared" si="368"/>
        <v>1.4193465190467923E-5</v>
      </c>
      <c r="O319" s="19">
        <f t="shared" si="416"/>
        <v>0</v>
      </c>
      <c r="P319" s="19">
        <f t="shared" si="419"/>
        <v>0</v>
      </c>
      <c r="Q319" s="19">
        <f t="shared" si="417"/>
        <v>0</v>
      </c>
      <c r="R319" s="24" t="str">
        <f t="shared" si="418"/>
        <v>NA</v>
      </c>
      <c r="S319" s="19">
        <f t="shared" si="420"/>
        <v>111.7145540688098</v>
      </c>
      <c r="T319" s="19">
        <f>(N319*V319^2+W319*M319^2-N319*W319)</f>
        <v>310.37755649147516</v>
      </c>
      <c r="U319" s="20">
        <f t="shared" si="390"/>
        <v>0.15770134544918168</v>
      </c>
      <c r="V319" s="47">
        <v>3931.1445783132531</v>
      </c>
      <c r="W319" s="47">
        <v>114741.12933662361</v>
      </c>
      <c r="X319" s="17">
        <f t="shared" si="391"/>
        <v>8.6166914851083451E-2</v>
      </c>
      <c r="Y319" s="12" t="str">
        <f t="shared" si="392"/>
        <v>no</v>
      </c>
      <c r="Z319" s="12" t="str">
        <f t="shared" si="374"/>
        <v/>
      </c>
      <c r="AA319" s="12" t="str">
        <f>IF(ISERROR(VLOOKUP(D319,'Cdn CWTs for ERA in 2017'!C$8:H$2400,6,FALSE)),"",VLOOKUP(D319,'Cdn CWTs for ERA in 2017'!C$8:H$2400,6,FALSE))</f>
        <v/>
      </c>
    </row>
    <row r="320" spans="1:27" x14ac:dyDescent="0.2">
      <c r="A320" s="13" t="s">
        <v>1632</v>
      </c>
      <c r="B320" s="31" t="str">
        <f>+IF(ISERROR(VLOOKUP(D320,'Cdn CWTs for ERA in 2017'!C$6:F$2400,4,FALSE)),"",VLOOKUP(D320,'Cdn CWTs for ERA in 2017'!C$6:F$2400,4,FALSE))</f>
        <v/>
      </c>
      <c r="C320" s="9">
        <v>2004</v>
      </c>
      <c r="D320" s="62" t="s">
        <v>1664</v>
      </c>
      <c r="E320" s="9" t="s">
        <v>1640</v>
      </c>
      <c r="F320" s="9" t="s">
        <v>1639</v>
      </c>
      <c r="G320" s="15" t="s">
        <v>1638</v>
      </c>
      <c r="H320" s="44">
        <v>37</v>
      </c>
      <c r="I320" s="44">
        <v>20</v>
      </c>
      <c r="J320" s="16">
        <f t="shared" si="414"/>
        <v>0.17902770294084636</v>
      </c>
      <c r="K320" s="44">
        <v>4</v>
      </c>
      <c r="L320" s="48">
        <v>1302</v>
      </c>
      <c r="M320" s="17">
        <f t="shared" si="415"/>
        <v>2.8417818740399385E-2</v>
      </c>
      <c r="N320" s="56">
        <f t="shared" si="368"/>
        <v>1.4193465190467923E-5</v>
      </c>
      <c r="O320" s="19">
        <f t="shared" si="416"/>
        <v>22.342910813761961</v>
      </c>
      <c r="P320" s="130">
        <f t="shared" si="419"/>
        <v>22.342910813761961</v>
      </c>
      <c r="Q320" s="19">
        <f t="shared" si="417"/>
        <v>117.42172110891148</v>
      </c>
      <c r="R320" s="24">
        <f t="shared" si="418"/>
        <v>0.48499188163502505</v>
      </c>
      <c r="S320" s="19">
        <f t="shared" si="420"/>
        <v>111.7145540688098</v>
      </c>
      <c r="T320" s="19">
        <f t="shared" si="421"/>
        <v>310.37755649147516</v>
      </c>
      <c r="U320" s="20">
        <f t="shared" si="390"/>
        <v>0.15770134544918168</v>
      </c>
      <c r="V320" s="47">
        <v>3931.1445783132531</v>
      </c>
      <c r="W320" s="47">
        <v>114741.12933662361</v>
      </c>
      <c r="X320" s="17">
        <f t="shared" si="391"/>
        <v>8.6166914851083451E-2</v>
      </c>
      <c r="Y320" s="12" t="str">
        <f t="shared" si="392"/>
        <v>no</v>
      </c>
      <c r="Z320" s="12" t="str">
        <f t="shared" si="374"/>
        <v/>
      </c>
      <c r="AA320" s="12" t="str">
        <f>IF(ISERROR(VLOOKUP(D320,'Cdn CWTs for ERA in 2017'!C$8:H$2400,6,FALSE)),"",VLOOKUP(D320,'Cdn CWTs for ERA in 2017'!C$8:H$2400,6,FALSE))</f>
        <v/>
      </c>
    </row>
    <row r="321" spans="1:27" x14ac:dyDescent="0.2">
      <c r="B321" s="31" t="str">
        <f>+IF(ISERROR(VLOOKUP(D321,'Cdn CWTs for ERA in 2017'!C$6:F$2400,4,FALSE)),"",VLOOKUP(D321,'Cdn CWTs for ERA in 2017'!C$6:F$2400,4,FALSE))</f>
        <v/>
      </c>
      <c r="D321" s="63"/>
      <c r="L321" s="50"/>
      <c r="N321" s="56"/>
      <c r="O321" s="14"/>
      <c r="P321" s="130"/>
      <c r="Q321" s="14"/>
      <c r="R321" s="14"/>
      <c r="S321" s="14"/>
      <c r="V321" s="44"/>
      <c r="W321" s="44"/>
      <c r="Y321" s="12" t="str">
        <f t="shared" si="392"/>
        <v>no</v>
      </c>
      <c r="Z321" s="12" t="str">
        <f t="shared" si="374"/>
        <v/>
      </c>
      <c r="AA321" s="12" t="str">
        <f>IF(ISERROR(VLOOKUP(D321,'Cdn CWTs for ERA in 2017'!C$8:H$2400,6,FALSE)),"",VLOOKUP(D321,'Cdn CWTs for ERA in 2017'!C$8:H$2400,6,FALSE))</f>
        <v/>
      </c>
    </row>
    <row r="322" spans="1:27" x14ac:dyDescent="0.2">
      <c r="A322" s="13" t="s">
        <v>1632</v>
      </c>
      <c r="B322" s="31">
        <f>+IF(ISERROR(VLOOKUP(D322,'Cdn CWTs for ERA in 2017'!C$6:F$2400,4,FALSE)),"",VLOOKUP(D322,'Cdn CWTs for ERA in 2017'!C$6:F$2400,4,FALSE))</f>
        <v>1999</v>
      </c>
      <c r="C322" s="9">
        <v>2004</v>
      </c>
      <c r="D322" s="63" t="s">
        <v>1647</v>
      </c>
      <c r="E322" s="9" t="s">
        <v>1640</v>
      </c>
      <c r="F322" s="9" t="s">
        <v>1643</v>
      </c>
      <c r="G322" s="15" t="s">
        <v>1638</v>
      </c>
      <c r="H322" s="44">
        <v>76</v>
      </c>
      <c r="I322" s="44">
        <v>43</v>
      </c>
      <c r="J322" s="25">
        <f t="shared" ref="J322:J329" si="422">I322/S322</f>
        <v>0.17660784856605266</v>
      </c>
      <c r="K322" s="46">
        <v>4</v>
      </c>
      <c r="L322" s="51">
        <v>1942</v>
      </c>
      <c r="M322" s="23">
        <f t="shared" si="415"/>
        <v>3.9134912461380018E-2</v>
      </c>
      <c r="N322" s="56">
        <f t="shared" si="368"/>
        <v>1.3325966252312032E-5</v>
      </c>
      <c r="O322" s="19">
        <f>K322*(1/J322)</f>
        <v>22.649050042099176</v>
      </c>
      <c r="P322" s="19">
        <f>+O322</f>
        <v>22.649050042099176</v>
      </c>
      <c r="Q322" s="19">
        <f xml:space="preserve">  ((O322*(1-J322)*(1+(U322^2))) / J322) + ((O322^2)*(U322^2))</f>
        <v>114.80118947768818</v>
      </c>
      <c r="R322" s="24">
        <f t="shared" ref="R322:R329" si="423">+IF(ISERROR((Q322^0.5)/O322),"NA",(Q322^0.5)/O322)</f>
        <v>0.47306759783282482</v>
      </c>
      <c r="S322" s="19">
        <f>+M322*V322</f>
        <v>243.47728795256614</v>
      </c>
      <c r="T322" s="19">
        <f>(N322*V322^2+W322*M322^2-N322*W322)</f>
        <v>882.19728682435164</v>
      </c>
      <c r="U322" s="17">
        <f>+(T322^0.5)/S322</f>
        <v>0.12199004831351483</v>
      </c>
      <c r="V322" s="47">
        <v>6221.4854368932038</v>
      </c>
      <c r="W322" s="47">
        <v>241329.84991335365</v>
      </c>
      <c r="X322" s="17">
        <f>+(W322^0.5)/V322</f>
        <v>7.8960780498380498E-2</v>
      </c>
      <c r="Y322" s="12" t="str">
        <f t="shared" si="392"/>
        <v>yes</v>
      </c>
      <c r="Z322" s="12">
        <f t="shared" si="374"/>
        <v>5</v>
      </c>
      <c r="AA322" s="12" t="str">
        <f>IF(ISERROR(VLOOKUP(D322,'Cdn CWTs for ERA in 2017'!C$8:H$2400,6,FALSE)),"",VLOOKUP(D322,'Cdn CWTs for ERA in 2017'!C$8:H$2400,6,FALSE))</f>
        <v>NIC</v>
      </c>
    </row>
    <row r="323" spans="1:27" x14ac:dyDescent="0.2">
      <c r="A323" s="13" t="s">
        <v>1632</v>
      </c>
      <c r="B323" s="31">
        <f>+IF(ISERROR(VLOOKUP(D323,'Cdn CWTs for ERA in 2017'!C$6:F$2400,4,FALSE)),"",VLOOKUP(D323,'Cdn CWTs for ERA in 2017'!C$6:F$2400,4,FALSE))</f>
        <v>1999</v>
      </c>
      <c r="C323" s="9">
        <v>2004</v>
      </c>
      <c r="D323" s="63" t="s">
        <v>1648</v>
      </c>
      <c r="E323" s="9" t="s">
        <v>1640</v>
      </c>
      <c r="F323" s="9" t="s">
        <v>1643</v>
      </c>
      <c r="G323" s="15" t="s">
        <v>1638</v>
      </c>
      <c r="H323" s="44">
        <v>76</v>
      </c>
      <c r="I323" s="44">
        <v>43</v>
      </c>
      <c r="J323" s="25">
        <f t="shared" si="422"/>
        <v>0.17660784856605266</v>
      </c>
      <c r="K323" s="46">
        <v>6</v>
      </c>
      <c r="L323" s="51">
        <v>1942</v>
      </c>
      <c r="M323" s="23">
        <f t="shared" si="415"/>
        <v>3.9134912461380018E-2</v>
      </c>
      <c r="N323" s="56">
        <f t="shared" si="368"/>
        <v>1.3325966252312032E-5</v>
      </c>
      <c r="O323" s="19">
        <f t="shared" ref="O323:O379" si="424">K323*(1/J323)</f>
        <v>33.973575063148765</v>
      </c>
      <c r="P323" s="19">
        <f t="shared" ref="P323:P329" si="425">+O323</f>
        <v>33.973575063148765</v>
      </c>
      <c r="Q323" s="19">
        <f t="shared" ref="Q323:Q352" si="426" xml:space="preserve">  ((O323*(1-J323)*(1+(U323^2))) / J323) + ((O323^2)*(U323^2))</f>
        <v>177.92723983680929</v>
      </c>
      <c r="R323" s="24">
        <f t="shared" si="423"/>
        <v>0.39262682712136565</v>
      </c>
      <c r="S323" s="19">
        <f t="shared" ref="S323:S329" si="427">+M323*V323</f>
        <v>243.47728795256614</v>
      </c>
      <c r="T323" s="19">
        <f t="shared" ref="T323:T328" si="428">(N323*V323^2+W323*M323^2-N323*W323)</f>
        <v>882.19728682435164</v>
      </c>
      <c r="U323" s="17">
        <f t="shared" si="390"/>
        <v>0.12199004831351483</v>
      </c>
      <c r="V323" s="47">
        <v>6221.4854368932038</v>
      </c>
      <c r="W323" s="47">
        <v>241329.84991335365</v>
      </c>
      <c r="X323" s="17">
        <f t="shared" si="391"/>
        <v>7.8960780498380498E-2</v>
      </c>
      <c r="Y323" s="12" t="str">
        <f t="shared" si="392"/>
        <v>yes</v>
      </c>
      <c r="Z323" s="12">
        <f t="shared" si="374"/>
        <v>5</v>
      </c>
      <c r="AA323" s="12" t="str">
        <f>IF(ISERROR(VLOOKUP(D323,'Cdn CWTs for ERA in 2017'!C$8:H$2400,6,FALSE)),"",VLOOKUP(D323,'Cdn CWTs for ERA in 2017'!C$8:H$2400,6,FALSE))</f>
        <v>NIC</v>
      </c>
    </row>
    <row r="324" spans="1:27" x14ac:dyDescent="0.2">
      <c r="A324" s="13" t="s">
        <v>1632</v>
      </c>
      <c r="B324" s="31">
        <f>+IF(ISERROR(VLOOKUP(D324,'Cdn CWTs for ERA in 2017'!C$6:F$2400,4,FALSE)),"",VLOOKUP(D324,'Cdn CWTs for ERA in 2017'!C$6:F$2400,4,FALSE))</f>
        <v>1999</v>
      </c>
      <c r="C324" s="9">
        <v>2004</v>
      </c>
      <c r="D324" s="63" t="s">
        <v>1649</v>
      </c>
      <c r="E324" s="9" t="s">
        <v>1640</v>
      </c>
      <c r="F324" s="9" t="s">
        <v>1643</v>
      </c>
      <c r="G324" s="15" t="s">
        <v>1638</v>
      </c>
      <c r="H324" s="44">
        <v>76</v>
      </c>
      <c r="I324" s="44">
        <v>43</v>
      </c>
      <c r="J324" s="25">
        <f t="shared" si="422"/>
        <v>0.17660784856605266</v>
      </c>
      <c r="K324" s="46">
        <v>8</v>
      </c>
      <c r="L324" s="51">
        <v>1942</v>
      </c>
      <c r="M324" s="23">
        <f t="shared" si="415"/>
        <v>3.9134912461380018E-2</v>
      </c>
      <c r="N324" s="56">
        <f t="shared" si="368"/>
        <v>1.3325966252312032E-5</v>
      </c>
      <c r="O324" s="19">
        <f t="shared" si="424"/>
        <v>45.298100084198353</v>
      </c>
      <c r="P324" s="19">
        <f t="shared" si="425"/>
        <v>45.298100084198353</v>
      </c>
      <c r="Q324" s="19">
        <f t="shared" si="426"/>
        <v>244.87026060944845</v>
      </c>
      <c r="R324" s="24">
        <f t="shared" si="423"/>
        <v>0.34545225719833778</v>
      </c>
      <c r="S324" s="19">
        <f t="shared" si="427"/>
        <v>243.47728795256614</v>
      </c>
      <c r="T324" s="19">
        <f t="shared" si="428"/>
        <v>882.19728682435164</v>
      </c>
      <c r="U324" s="17">
        <f t="shared" si="390"/>
        <v>0.12199004831351483</v>
      </c>
      <c r="V324" s="47">
        <v>6221.4854368932038</v>
      </c>
      <c r="W324" s="47">
        <v>241329.84991335365</v>
      </c>
      <c r="X324" s="17">
        <f t="shared" si="391"/>
        <v>7.8960780498380498E-2</v>
      </c>
      <c r="Y324" s="12" t="str">
        <f t="shared" si="392"/>
        <v>yes</v>
      </c>
      <c r="Z324" s="12">
        <f t="shared" si="374"/>
        <v>5</v>
      </c>
      <c r="AA324" s="12" t="str">
        <f>IF(ISERROR(VLOOKUP(D324,'Cdn CWTs for ERA in 2017'!C$8:H$2400,6,FALSE)),"",VLOOKUP(D324,'Cdn CWTs for ERA in 2017'!C$8:H$2400,6,FALSE))</f>
        <v>NIC</v>
      </c>
    </row>
    <row r="325" spans="1:27" x14ac:dyDescent="0.2">
      <c r="A325" s="13" t="s">
        <v>1632</v>
      </c>
      <c r="B325" s="31">
        <f>+IF(ISERROR(VLOOKUP(D325,'Cdn CWTs for ERA in 2017'!C$6:F$2400,4,FALSE)),"",VLOOKUP(D325,'Cdn CWTs for ERA in 2017'!C$6:F$2400,4,FALSE))</f>
        <v>2000</v>
      </c>
      <c r="C325" s="9">
        <v>2004</v>
      </c>
      <c r="D325" s="63" t="s">
        <v>1650</v>
      </c>
      <c r="E325" s="9" t="s">
        <v>1640</v>
      </c>
      <c r="F325" s="9" t="s">
        <v>1643</v>
      </c>
      <c r="G325" s="15" t="s">
        <v>1638</v>
      </c>
      <c r="H325" s="44">
        <v>76</v>
      </c>
      <c r="I325" s="44">
        <v>43</v>
      </c>
      <c r="J325" s="25">
        <f t="shared" si="422"/>
        <v>0.17660784856605266</v>
      </c>
      <c r="K325" s="46">
        <v>6</v>
      </c>
      <c r="L325" s="51">
        <v>1942</v>
      </c>
      <c r="M325" s="23">
        <f t="shared" si="415"/>
        <v>3.9134912461380018E-2</v>
      </c>
      <c r="N325" s="56">
        <f t="shared" si="368"/>
        <v>1.3325966252312032E-5</v>
      </c>
      <c r="O325" s="19">
        <f t="shared" si="424"/>
        <v>33.973575063148765</v>
      </c>
      <c r="P325" s="19">
        <f t="shared" si="425"/>
        <v>33.973575063148765</v>
      </c>
      <c r="Q325" s="19">
        <f t="shared" si="426"/>
        <v>177.92723983680929</v>
      </c>
      <c r="R325" s="24">
        <f t="shared" si="423"/>
        <v>0.39262682712136565</v>
      </c>
      <c r="S325" s="19">
        <f t="shared" si="427"/>
        <v>243.47728795256614</v>
      </c>
      <c r="T325" s="19">
        <f t="shared" si="428"/>
        <v>882.19728682435164</v>
      </c>
      <c r="U325" s="17">
        <f t="shared" si="390"/>
        <v>0.12199004831351483</v>
      </c>
      <c r="V325" s="47">
        <v>6221.4854368932038</v>
      </c>
      <c r="W325" s="47">
        <v>241329.84991335365</v>
      </c>
      <c r="X325" s="17">
        <f t="shared" si="391"/>
        <v>7.8960780498380498E-2</v>
      </c>
      <c r="Y325" s="12" t="str">
        <f t="shared" si="392"/>
        <v>yes</v>
      </c>
      <c r="Z325" s="12">
        <f t="shared" si="374"/>
        <v>4</v>
      </c>
      <c r="AA325" s="12" t="str">
        <f>IF(ISERROR(VLOOKUP(D325,'Cdn CWTs for ERA in 2017'!C$8:H$2400,6,FALSE)),"",VLOOKUP(D325,'Cdn CWTs for ERA in 2017'!C$8:H$2400,6,FALSE))</f>
        <v>NIC</v>
      </c>
    </row>
    <row r="326" spans="1:27" x14ac:dyDescent="0.2">
      <c r="A326" s="13" t="s">
        <v>1632</v>
      </c>
      <c r="B326" s="31">
        <f>+IF(ISERROR(VLOOKUP(D326,'Cdn CWTs for ERA in 2017'!C$6:F$2400,4,FALSE)),"",VLOOKUP(D326,'Cdn CWTs for ERA in 2017'!C$6:F$2400,4,FALSE))</f>
        <v>2000</v>
      </c>
      <c r="C326" s="9">
        <v>2004</v>
      </c>
      <c r="D326" s="63" t="s">
        <v>1645</v>
      </c>
      <c r="E326" s="9" t="s">
        <v>1640</v>
      </c>
      <c r="F326" s="9" t="s">
        <v>1643</v>
      </c>
      <c r="G326" s="15" t="s">
        <v>1638</v>
      </c>
      <c r="H326" s="44">
        <v>76</v>
      </c>
      <c r="I326" s="44">
        <v>43</v>
      </c>
      <c r="J326" s="25">
        <f t="shared" si="422"/>
        <v>0.17660784856605266</v>
      </c>
      <c r="K326" s="46">
        <v>6</v>
      </c>
      <c r="L326" s="51">
        <v>1942</v>
      </c>
      <c r="M326" s="23">
        <f t="shared" si="415"/>
        <v>3.9134912461380018E-2</v>
      </c>
      <c r="N326" s="56">
        <f t="shared" si="368"/>
        <v>1.3325966252312032E-5</v>
      </c>
      <c r="O326" s="19">
        <f t="shared" si="424"/>
        <v>33.973575063148765</v>
      </c>
      <c r="P326" s="19">
        <f t="shared" si="425"/>
        <v>33.973575063148765</v>
      </c>
      <c r="Q326" s="19">
        <f t="shared" si="426"/>
        <v>177.92723983680929</v>
      </c>
      <c r="R326" s="24">
        <f t="shared" si="423"/>
        <v>0.39262682712136565</v>
      </c>
      <c r="S326" s="19">
        <f t="shared" si="427"/>
        <v>243.47728795256614</v>
      </c>
      <c r="T326" s="19">
        <f t="shared" si="428"/>
        <v>882.19728682435164</v>
      </c>
      <c r="U326" s="17">
        <f t="shared" si="390"/>
        <v>0.12199004831351483</v>
      </c>
      <c r="V326" s="47">
        <v>6221.4854368932038</v>
      </c>
      <c r="W326" s="47">
        <v>241329.84991335365</v>
      </c>
      <c r="X326" s="17">
        <f t="shared" si="391"/>
        <v>7.8960780498380498E-2</v>
      </c>
      <c r="Y326" s="12" t="str">
        <f t="shared" si="392"/>
        <v>yes</v>
      </c>
      <c r="Z326" s="12">
        <f t="shared" si="374"/>
        <v>4</v>
      </c>
      <c r="AA326" s="12" t="str">
        <f>IF(ISERROR(VLOOKUP(D326,'Cdn CWTs for ERA in 2017'!C$8:H$2400,6,FALSE)),"",VLOOKUP(D326,'Cdn CWTs for ERA in 2017'!C$8:H$2400,6,FALSE))</f>
        <v>NIC</v>
      </c>
    </row>
    <row r="327" spans="1:27" x14ac:dyDescent="0.2">
      <c r="A327" s="13" t="s">
        <v>1632</v>
      </c>
      <c r="B327" s="31">
        <f>+IF(ISERROR(VLOOKUP(D327,'Cdn CWTs for ERA in 2017'!C$6:F$2400,4,FALSE)),"",VLOOKUP(D327,'Cdn CWTs for ERA in 2017'!C$6:F$2400,4,FALSE))</f>
        <v>2000</v>
      </c>
      <c r="C327" s="9">
        <v>2004</v>
      </c>
      <c r="D327" s="63" t="s">
        <v>1651</v>
      </c>
      <c r="E327" s="9" t="s">
        <v>1640</v>
      </c>
      <c r="F327" s="9" t="s">
        <v>1643</v>
      </c>
      <c r="G327" s="15" t="s">
        <v>1638</v>
      </c>
      <c r="H327" s="44">
        <v>76</v>
      </c>
      <c r="I327" s="44">
        <v>43</v>
      </c>
      <c r="J327" s="25">
        <f t="shared" si="422"/>
        <v>0.17660784856605266</v>
      </c>
      <c r="K327" s="46">
        <v>5</v>
      </c>
      <c r="L327" s="51">
        <v>1942</v>
      </c>
      <c r="M327" s="23">
        <f t="shared" si="415"/>
        <v>3.9134912461380018E-2</v>
      </c>
      <c r="N327" s="56">
        <f t="shared" si="368"/>
        <v>1.3325966252312032E-5</v>
      </c>
      <c r="O327" s="19">
        <f t="shared" si="424"/>
        <v>28.311312552623971</v>
      </c>
      <c r="P327" s="19">
        <f t="shared" si="425"/>
        <v>28.311312552623971</v>
      </c>
      <c r="Q327" s="19">
        <f t="shared" si="426"/>
        <v>145.88709335555902</v>
      </c>
      <c r="R327" s="24">
        <f t="shared" si="423"/>
        <v>0.4266270925210473</v>
      </c>
      <c r="S327" s="19">
        <f t="shared" si="427"/>
        <v>243.47728795256614</v>
      </c>
      <c r="T327" s="19">
        <f t="shared" si="428"/>
        <v>882.19728682435164</v>
      </c>
      <c r="U327" s="17">
        <f t="shared" si="390"/>
        <v>0.12199004831351483</v>
      </c>
      <c r="V327" s="47">
        <v>6221.4854368932038</v>
      </c>
      <c r="W327" s="47">
        <v>241329.84991335365</v>
      </c>
      <c r="X327" s="17">
        <f t="shared" si="391"/>
        <v>7.8960780498380498E-2</v>
      </c>
      <c r="Y327" s="12" t="str">
        <f t="shared" si="392"/>
        <v>yes</v>
      </c>
      <c r="Z327" s="12">
        <f t="shared" si="374"/>
        <v>4</v>
      </c>
      <c r="AA327" s="12" t="str">
        <f>IF(ISERROR(VLOOKUP(D327,'Cdn CWTs for ERA in 2017'!C$8:H$2400,6,FALSE)),"",VLOOKUP(D327,'Cdn CWTs for ERA in 2017'!C$8:H$2400,6,FALSE))</f>
        <v>NIC</v>
      </c>
    </row>
    <row r="328" spans="1:27" x14ac:dyDescent="0.2">
      <c r="A328" s="13" t="s">
        <v>1632</v>
      </c>
      <c r="B328" s="31" t="str">
        <f>+IF(ISERROR(VLOOKUP(D328,'Cdn CWTs for ERA in 2017'!C$6:F$2400,4,FALSE)),"",VLOOKUP(D328,'Cdn CWTs for ERA in 2017'!C$6:F$2400,4,FALSE))</f>
        <v/>
      </c>
      <c r="C328" s="9">
        <v>2004</v>
      </c>
      <c r="D328" s="63" t="s">
        <v>1652</v>
      </c>
      <c r="E328" s="9" t="s">
        <v>1640</v>
      </c>
      <c r="F328" s="9" t="s">
        <v>1643</v>
      </c>
      <c r="G328" s="15" t="s">
        <v>1638</v>
      </c>
      <c r="H328" s="44">
        <v>76</v>
      </c>
      <c r="I328" s="44">
        <v>43</v>
      </c>
      <c r="J328" s="25">
        <f t="shared" si="422"/>
        <v>0.17660784856605266</v>
      </c>
      <c r="K328" s="46">
        <v>2</v>
      </c>
      <c r="L328" s="51">
        <v>1942</v>
      </c>
      <c r="M328" s="23">
        <f t="shared" si="415"/>
        <v>3.9134912461380018E-2</v>
      </c>
      <c r="N328" s="56">
        <f t="shared" ref="N328:N403" si="429">((M328*(1-M328))/(L328-1)) * (1-(L328/V328))</f>
        <v>1.3325966252312032E-5</v>
      </c>
      <c r="O328" s="19">
        <f t="shared" si="424"/>
        <v>11.324525021049588</v>
      </c>
      <c r="P328" s="19">
        <f t="shared" si="425"/>
        <v>11.324525021049588</v>
      </c>
      <c r="Q328" s="19">
        <f t="shared" si="426"/>
        <v>55.492109532085088</v>
      </c>
      <c r="R328" s="24">
        <f t="shared" si="423"/>
        <v>0.65780265456374143</v>
      </c>
      <c r="S328" s="19">
        <f t="shared" si="427"/>
        <v>243.47728795256614</v>
      </c>
      <c r="T328" s="19">
        <f t="shared" si="428"/>
        <v>882.19728682435164</v>
      </c>
      <c r="U328" s="17">
        <f t="shared" si="390"/>
        <v>0.12199004831351483</v>
      </c>
      <c r="V328" s="47">
        <v>6221.4854368932038</v>
      </c>
      <c r="W328" s="47">
        <v>241329.84991335365</v>
      </c>
      <c r="X328" s="17">
        <f t="shared" si="391"/>
        <v>7.8960780498380498E-2</v>
      </c>
      <c r="Y328" s="12" t="str">
        <f t="shared" si="392"/>
        <v>no</v>
      </c>
      <c r="Z328" s="12" t="str">
        <f t="shared" si="374"/>
        <v/>
      </c>
      <c r="AA328" s="12" t="str">
        <f>IF(ISERROR(VLOOKUP(D328,'Cdn CWTs for ERA in 2017'!C$8:H$2400,6,FALSE)),"",VLOOKUP(D328,'Cdn CWTs for ERA in 2017'!C$8:H$2400,6,FALSE))</f>
        <v/>
      </c>
    </row>
    <row r="329" spans="1:27" x14ac:dyDescent="0.2">
      <c r="A329" s="13" t="s">
        <v>1632</v>
      </c>
      <c r="B329" s="31" t="str">
        <f>+IF(ISERROR(VLOOKUP(D329,'Cdn CWTs for ERA in 2017'!C$6:F$2400,4,FALSE)),"",VLOOKUP(D329,'Cdn CWTs for ERA in 2017'!C$6:F$2400,4,FALSE))</f>
        <v/>
      </c>
      <c r="C329" s="9">
        <v>2004</v>
      </c>
      <c r="D329" s="62" t="s">
        <v>1664</v>
      </c>
      <c r="E329" s="9" t="s">
        <v>1640</v>
      </c>
      <c r="F329" s="9" t="s">
        <v>1643</v>
      </c>
      <c r="G329" s="15" t="s">
        <v>1638</v>
      </c>
      <c r="H329" s="44">
        <v>76</v>
      </c>
      <c r="I329" s="44">
        <v>43</v>
      </c>
      <c r="J329" s="25">
        <f t="shared" si="422"/>
        <v>0.17660784856605266</v>
      </c>
      <c r="K329" s="46">
        <v>6</v>
      </c>
      <c r="L329" s="51">
        <v>1942</v>
      </c>
      <c r="M329" s="23">
        <f t="shared" si="415"/>
        <v>3.9134912461380018E-2</v>
      </c>
      <c r="N329" s="56">
        <f t="shared" si="429"/>
        <v>1.3325966252312032E-5</v>
      </c>
      <c r="O329" s="19">
        <f>K329*(1/J329)</f>
        <v>33.973575063148765</v>
      </c>
      <c r="P329" s="130">
        <f t="shared" si="425"/>
        <v>33.973575063148765</v>
      </c>
      <c r="Q329" s="19">
        <f t="shared" si="426"/>
        <v>177.92723983680929</v>
      </c>
      <c r="R329" s="24">
        <f t="shared" si="423"/>
        <v>0.39262682712136565</v>
      </c>
      <c r="S329" s="19">
        <f t="shared" si="427"/>
        <v>243.47728795256614</v>
      </c>
      <c r="T329" s="19">
        <f>(N329*V329^2+W329*M329^2-N329*W329)</f>
        <v>882.19728682435164</v>
      </c>
      <c r="U329" s="17">
        <f>+(T329^0.5)/S329</f>
        <v>0.12199004831351483</v>
      </c>
      <c r="V329" s="47">
        <v>6221.4854368932038</v>
      </c>
      <c r="W329" s="47">
        <v>241329.84991335365</v>
      </c>
      <c r="X329" s="17">
        <f t="shared" si="391"/>
        <v>7.8960780498380498E-2</v>
      </c>
      <c r="Y329" s="12" t="str">
        <f t="shared" si="392"/>
        <v>no</v>
      </c>
      <c r="Z329" s="12" t="str">
        <f t="shared" si="374"/>
        <v/>
      </c>
      <c r="AA329" s="12" t="str">
        <f>IF(ISERROR(VLOOKUP(D329,'Cdn CWTs for ERA in 2017'!C$8:H$2400,6,FALSE)),"",VLOOKUP(D329,'Cdn CWTs for ERA in 2017'!C$8:H$2400,6,FALSE))</f>
        <v/>
      </c>
    </row>
    <row r="330" spans="1:27" x14ac:dyDescent="0.2">
      <c r="B330" s="31" t="str">
        <f>+IF(ISERROR(VLOOKUP(D330,'Cdn CWTs for ERA in 2017'!C$6:F$2400,4,FALSE)),"",VLOOKUP(D330,'Cdn CWTs for ERA in 2017'!C$6:F$2400,4,FALSE))</f>
        <v/>
      </c>
      <c r="D330" s="63"/>
      <c r="L330" s="50"/>
      <c r="N330" s="56"/>
      <c r="O330" s="14"/>
      <c r="P330" s="14"/>
      <c r="Q330" s="14"/>
      <c r="R330" s="14"/>
      <c r="S330" s="14"/>
      <c r="Y330" s="12" t="str">
        <f t="shared" si="392"/>
        <v>no</v>
      </c>
      <c r="Z330" s="12" t="str">
        <f t="shared" si="374"/>
        <v/>
      </c>
      <c r="AA330" s="12" t="str">
        <f>IF(ISERROR(VLOOKUP(D330,'Cdn CWTs for ERA in 2017'!C$8:H$2400,6,FALSE)),"",VLOOKUP(D330,'Cdn CWTs for ERA in 2017'!C$8:H$2400,6,FALSE))</f>
        <v/>
      </c>
    </row>
    <row r="331" spans="1:27" x14ac:dyDescent="0.2">
      <c r="A331" s="13" t="s">
        <v>1632</v>
      </c>
      <c r="B331" s="31" t="str">
        <f>+IF(ISERROR(VLOOKUP(D331,'Cdn CWTs for ERA in 2017'!C$6:F$2400,4,FALSE)),"",VLOOKUP(D331,'Cdn CWTs for ERA in 2017'!C$6:F$2400,4,FALSE))</f>
        <v/>
      </c>
      <c r="C331" s="14">
        <v>2003</v>
      </c>
      <c r="D331" s="63" t="s">
        <v>1688</v>
      </c>
      <c r="E331" s="9" t="s">
        <v>1640</v>
      </c>
      <c r="F331" s="9" t="s">
        <v>1639</v>
      </c>
      <c r="G331" s="15" t="s">
        <v>1638</v>
      </c>
      <c r="H331" s="44">
        <v>347</v>
      </c>
      <c r="I331" s="44">
        <v>160</v>
      </c>
      <c r="J331" s="25">
        <f t="shared" ref="J331:J341" si="430">I331/S331</f>
        <v>0.24471285685385005</v>
      </c>
      <c r="K331" s="44">
        <v>0</v>
      </c>
      <c r="L331" s="51">
        <v>3116</v>
      </c>
      <c r="M331" s="17">
        <f t="shared" ref="M331:M353" si="431">+H331/L331</f>
        <v>0.1113607188703466</v>
      </c>
      <c r="N331" s="56">
        <f t="shared" si="429"/>
        <v>1.4908384808659708E-5</v>
      </c>
      <c r="O331" s="19">
        <f>K331*(1/J331)</f>
        <v>0</v>
      </c>
      <c r="P331" s="19">
        <f>+O331</f>
        <v>0</v>
      </c>
      <c r="Q331" s="19">
        <f xml:space="preserve">  ((O331*(1-J331)*(1+(U331^2))) / J331) + ((O331^2)*(U331^2))</f>
        <v>0</v>
      </c>
      <c r="R331" s="24" t="str">
        <f t="shared" ref="R331:R341" si="432">+IF(ISERROR((Q331^0.5)/O331),"NA",(Q331^0.5)/O331)</f>
        <v>NA</v>
      </c>
      <c r="S331" s="19">
        <f>+M331*V331</f>
        <v>653.82751873783593</v>
      </c>
      <c r="T331" s="19">
        <f>(N331*V331^2+W331*M331^2-N331*W331)</f>
        <v>1371.8155165160151</v>
      </c>
      <c r="U331" s="17">
        <f>+(T331^0.5)/S331</f>
        <v>5.6648010242406566E-2</v>
      </c>
      <c r="V331" s="47">
        <v>5871.2580645161288</v>
      </c>
      <c r="W331" s="47">
        <v>69261.884886729211</v>
      </c>
      <c r="X331" s="17">
        <f t="shared" si="391"/>
        <v>4.4824554652788742E-2</v>
      </c>
      <c r="Y331" s="12" t="str">
        <f t="shared" si="392"/>
        <v>no</v>
      </c>
      <c r="Z331" s="12" t="str">
        <f t="shared" si="374"/>
        <v/>
      </c>
      <c r="AA331" s="12" t="str">
        <f>IF(ISERROR(VLOOKUP(D331,'Cdn CWTs for ERA in 2017'!C$8:H$2400,6,FALSE)),"",VLOOKUP(D331,'Cdn CWTs for ERA in 2017'!C$8:H$2400,6,FALSE))</f>
        <v/>
      </c>
    </row>
    <row r="332" spans="1:27" x14ac:dyDescent="0.2">
      <c r="A332" s="13" t="s">
        <v>1632</v>
      </c>
      <c r="B332" s="31" t="str">
        <f>+IF(ISERROR(VLOOKUP(D332,'Cdn CWTs for ERA in 2017'!C$6:F$2400,4,FALSE)),"",VLOOKUP(D332,'Cdn CWTs for ERA in 2017'!C$6:F$2400,4,FALSE))</f>
        <v/>
      </c>
      <c r="C332" s="14">
        <v>2003</v>
      </c>
      <c r="D332" s="63" t="s">
        <v>1653</v>
      </c>
      <c r="E332" s="9" t="s">
        <v>1640</v>
      </c>
      <c r="F332" s="9" t="s">
        <v>1639</v>
      </c>
      <c r="G332" s="15" t="s">
        <v>1638</v>
      </c>
      <c r="H332" s="44">
        <v>347</v>
      </c>
      <c r="I332" s="44">
        <v>160</v>
      </c>
      <c r="J332" s="25">
        <f t="shared" si="430"/>
        <v>0.24471285685385005</v>
      </c>
      <c r="K332" s="44">
        <v>1</v>
      </c>
      <c r="L332" s="51">
        <v>3116</v>
      </c>
      <c r="M332" s="17">
        <f t="shared" si="431"/>
        <v>0.1113607188703466</v>
      </c>
      <c r="N332" s="56">
        <f t="shared" si="429"/>
        <v>1.4908384808659708E-5</v>
      </c>
      <c r="O332" s="19">
        <f t="shared" si="424"/>
        <v>4.0864219921114744</v>
      </c>
      <c r="P332" s="19">
        <f t="shared" ref="P332:P341" si="433">+O332</f>
        <v>4.0864219921114744</v>
      </c>
      <c r="Q332" s="19">
        <f t="shared" si="426"/>
        <v>12.706482476551967</v>
      </c>
      <c r="R332" s="24">
        <f t="shared" si="432"/>
        <v>0.87230720187083566</v>
      </c>
      <c r="S332" s="19">
        <f t="shared" ref="S332:S341" si="434">+M332*V332</f>
        <v>653.82751873783593</v>
      </c>
      <c r="T332" s="19">
        <f t="shared" ref="T332:T341" si="435">(N332*V332^2+W332*M332^2-N332*W332)</f>
        <v>1371.8155165160151</v>
      </c>
      <c r="U332" s="17">
        <f t="shared" ref="U332:U379" si="436">+(T332^0.5)/S332</f>
        <v>5.6648010242406566E-2</v>
      </c>
      <c r="V332" s="47">
        <v>5871.2580645161288</v>
      </c>
      <c r="W332" s="47">
        <v>69261.884886729211</v>
      </c>
      <c r="X332" s="17">
        <f t="shared" si="391"/>
        <v>4.4824554652788742E-2</v>
      </c>
      <c r="Y332" s="12" t="str">
        <f t="shared" si="392"/>
        <v>no</v>
      </c>
      <c r="Z332" s="12" t="str">
        <f t="shared" ref="Z332:Z409" si="437">+IF(B332="","",C332-B332)</f>
        <v/>
      </c>
      <c r="AA332" s="12" t="str">
        <f>IF(ISERROR(VLOOKUP(D332,'Cdn CWTs for ERA in 2017'!C$8:H$2400,6,FALSE)),"",VLOOKUP(D332,'Cdn CWTs for ERA in 2017'!C$8:H$2400,6,FALSE))</f>
        <v/>
      </c>
    </row>
    <row r="333" spans="1:27" x14ac:dyDescent="0.2">
      <c r="A333" s="13" t="s">
        <v>1632</v>
      </c>
      <c r="B333" s="31">
        <f>+IF(ISERROR(VLOOKUP(D333,'Cdn CWTs for ERA in 2017'!C$6:F$2400,4,FALSE)),"",VLOOKUP(D333,'Cdn CWTs for ERA in 2017'!C$6:F$2400,4,FALSE))</f>
        <v>1998</v>
      </c>
      <c r="C333" s="14">
        <v>2003</v>
      </c>
      <c r="D333" s="63" t="s">
        <v>1654</v>
      </c>
      <c r="E333" s="9" t="s">
        <v>1640</v>
      </c>
      <c r="F333" s="9" t="s">
        <v>1639</v>
      </c>
      <c r="G333" s="15" t="s">
        <v>1638</v>
      </c>
      <c r="H333" s="44">
        <v>347</v>
      </c>
      <c r="I333" s="44">
        <v>160</v>
      </c>
      <c r="J333" s="25">
        <f t="shared" si="430"/>
        <v>0.24471285685385005</v>
      </c>
      <c r="K333" s="44">
        <v>6</v>
      </c>
      <c r="L333" s="51">
        <v>3116</v>
      </c>
      <c r="M333" s="17">
        <f t="shared" si="431"/>
        <v>0.1113607188703466</v>
      </c>
      <c r="N333" s="56">
        <f t="shared" si="429"/>
        <v>1.4908384808659708E-5</v>
      </c>
      <c r="O333" s="19">
        <f t="shared" si="424"/>
        <v>24.518531952668845</v>
      </c>
      <c r="P333" s="19">
        <f t="shared" si="433"/>
        <v>24.518531952668845</v>
      </c>
      <c r="Q333" s="19">
        <f t="shared" si="426"/>
        <v>77.846491167729013</v>
      </c>
      <c r="R333" s="24">
        <f t="shared" si="432"/>
        <v>0.3598529421300331</v>
      </c>
      <c r="S333" s="19">
        <f t="shared" si="434"/>
        <v>653.82751873783593</v>
      </c>
      <c r="T333" s="19">
        <f t="shared" si="435"/>
        <v>1371.8155165160151</v>
      </c>
      <c r="U333" s="17">
        <f t="shared" si="436"/>
        <v>5.6648010242406566E-2</v>
      </c>
      <c r="V333" s="47">
        <v>5871.2580645161288</v>
      </c>
      <c r="W333" s="47">
        <v>69261.884886729211</v>
      </c>
      <c r="X333" s="17">
        <f t="shared" si="391"/>
        <v>4.4824554652788742E-2</v>
      </c>
      <c r="Y333" s="12" t="str">
        <f t="shared" si="392"/>
        <v>yes</v>
      </c>
      <c r="Z333" s="12">
        <f t="shared" si="437"/>
        <v>5</v>
      </c>
      <c r="AA333" s="12" t="str">
        <f>IF(ISERROR(VLOOKUP(D333,'Cdn CWTs for ERA in 2017'!C$8:H$2400,6,FALSE)),"",VLOOKUP(D333,'Cdn CWTs for ERA in 2017'!C$8:H$2400,6,FALSE))</f>
        <v>NIC</v>
      </c>
    </row>
    <row r="334" spans="1:27" x14ac:dyDescent="0.2">
      <c r="A334" s="13" t="s">
        <v>1632</v>
      </c>
      <c r="B334" s="31">
        <f>+IF(ISERROR(VLOOKUP(D334,'Cdn CWTs for ERA in 2017'!C$6:F$2400,4,FALSE)),"",VLOOKUP(D334,'Cdn CWTs for ERA in 2017'!C$6:F$2400,4,FALSE))</f>
        <v>1998</v>
      </c>
      <c r="C334" s="14">
        <v>2003</v>
      </c>
      <c r="D334" s="63" t="s">
        <v>1655</v>
      </c>
      <c r="E334" s="9" t="s">
        <v>1640</v>
      </c>
      <c r="F334" s="9" t="s">
        <v>1639</v>
      </c>
      <c r="G334" s="15" t="s">
        <v>1638</v>
      </c>
      <c r="H334" s="44">
        <v>347</v>
      </c>
      <c r="I334" s="44">
        <v>160</v>
      </c>
      <c r="J334" s="25">
        <f t="shared" si="430"/>
        <v>0.24471285685385005</v>
      </c>
      <c r="K334" s="44">
        <v>4</v>
      </c>
      <c r="L334" s="51">
        <v>3116</v>
      </c>
      <c r="M334" s="17">
        <f t="shared" si="431"/>
        <v>0.1113607188703466</v>
      </c>
      <c r="N334" s="56">
        <f t="shared" si="429"/>
        <v>1.4908384808659708E-5</v>
      </c>
      <c r="O334" s="19">
        <f t="shared" si="424"/>
        <v>16.345687968445898</v>
      </c>
      <c r="P334" s="19">
        <f t="shared" si="433"/>
        <v>16.345687968445898</v>
      </c>
      <c r="Q334" s="19">
        <f t="shared" si="426"/>
        <v>51.468968429574751</v>
      </c>
      <c r="R334" s="24">
        <f t="shared" si="432"/>
        <v>0.43890398882585874</v>
      </c>
      <c r="S334" s="19">
        <f t="shared" si="434"/>
        <v>653.82751873783593</v>
      </c>
      <c r="T334" s="19">
        <f t="shared" si="435"/>
        <v>1371.8155165160151</v>
      </c>
      <c r="U334" s="17">
        <f t="shared" si="436"/>
        <v>5.6648010242406566E-2</v>
      </c>
      <c r="V334" s="47">
        <v>5871.2580645161288</v>
      </c>
      <c r="W334" s="47">
        <v>69261.884886729211</v>
      </c>
      <c r="X334" s="17">
        <f t="shared" si="391"/>
        <v>4.4824554652788742E-2</v>
      </c>
      <c r="Y334" s="12" t="str">
        <f t="shared" si="392"/>
        <v>yes</v>
      </c>
      <c r="Z334" s="12">
        <f t="shared" si="437"/>
        <v>5</v>
      </c>
      <c r="AA334" s="12" t="str">
        <f>IF(ISERROR(VLOOKUP(D334,'Cdn CWTs for ERA in 2017'!C$8:H$2400,6,FALSE)),"",VLOOKUP(D334,'Cdn CWTs for ERA in 2017'!C$8:H$2400,6,FALSE))</f>
        <v>NIC</v>
      </c>
    </row>
    <row r="335" spans="1:27" x14ac:dyDescent="0.2">
      <c r="A335" s="13" t="s">
        <v>1632</v>
      </c>
      <c r="B335" s="31">
        <f>+IF(ISERROR(VLOOKUP(D335,'Cdn CWTs for ERA in 2017'!C$6:F$2400,4,FALSE)),"",VLOOKUP(D335,'Cdn CWTs for ERA in 2017'!C$6:F$2400,4,FALSE))</f>
        <v>1999</v>
      </c>
      <c r="C335" s="14">
        <v>2003</v>
      </c>
      <c r="D335" s="63" t="s">
        <v>1647</v>
      </c>
      <c r="E335" s="9" t="s">
        <v>1640</v>
      </c>
      <c r="F335" s="9" t="s">
        <v>1639</v>
      </c>
      <c r="G335" s="15" t="s">
        <v>1638</v>
      </c>
      <c r="H335" s="44">
        <v>347</v>
      </c>
      <c r="I335" s="44">
        <v>160</v>
      </c>
      <c r="J335" s="25">
        <f t="shared" si="430"/>
        <v>0.24471285685385005</v>
      </c>
      <c r="K335" s="44">
        <v>40</v>
      </c>
      <c r="L335" s="51">
        <v>3116</v>
      </c>
      <c r="M335" s="17">
        <f t="shared" si="431"/>
        <v>0.1113607188703466</v>
      </c>
      <c r="N335" s="56">
        <f t="shared" si="429"/>
        <v>1.4908384808659708E-5</v>
      </c>
      <c r="O335" s="19">
        <f t="shared" si="424"/>
        <v>163.45687968445898</v>
      </c>
      <c r="P335" s="19">
        <f t="shared" si="433"/>
        <v>163.45687968445898</v>
      </c>
      <c r="Q335" s="19">
        <f t="shared" si="426"/>
        <v>591.85430709977334</v>
      </c>
      <c r="R335" s="24">
        <f t="shared" si="432"/>
        <v>0.14883470193038439</v>
      </c>
      <c r="S335" s="19">
        <f t="shared" si="434"/>
        <v>653.82751873783593</v>
      </c>
      <c r="T335" s="19">
        <f t="shared" si="435"/>
        <v>1371.8155165160151</v>
      </c>
      <c r="U335" s="17">
        <f t="shared" si="436"/>
        <v>5.6648010242406566E-2</v>
      </c>
      <c r="V335" s="47">
        <v>5871.2580645161288</v>
      </c>
      <c r="W335" s="47">
        <v>69261.884886729211</v>
      </c>
      <c r="X335" s="17">
        <f t="shared" si="391"/>
        <v>4.4824554652788742E-2</v>
      </c>
      <c r="Y335" s="12" t="str">
        <f t="shared" si="392"/>
        <v>yes</v>
      </c>
      <c r="Z335" s="12">
        <f t="shared" si="437"/>
        <v>4</v>
      </c>
      <c r="AA335" s="12" t="str">
        <f>IF(ISERROR(VLOOKUP(D335,'Cdn CWTs for ERA in 2017'!C$8:H$2400,6,FALSE)),"",VLOOKUP(D335,'Cdn CWTs for ERA in 2017'!C$8:H$2400,6,FALSE))</f>
        <v>NIC</v>
      </c>
    </row>
    <row r="336" spans="1:27" x14ac:dyDescent="0.2">
      <c r="A336" s="13" t="s">
        <v>1632</v>
      </c>
      <c r="B336" s="31">
        <f>+IF(ISERROR(VLOOKUP(D336,'Cdn CWTs for ERA in 2017'!C$6:F$2400,4,FALSE)),"",VLOOKUP(D336,'Cdn CWTs for ERA in 2017'!C$6:F$2400,4,FALSE))</f>
        <v>1999</v>
      </c>
      <c r="C336" s="14">
        <v>2003</v>
      </c>
      <c r="D336" s="63" t="s">
        <v>1648</v>
      </c>
      <c r="E336" s="9" t="s">
        <v>1640</v>
      </c>
      <c r="F336" s="9" t="s">
        <v>1639</v>
      </c>
      <c r="G336" s="15" t="s">
        <v>1638</v>
      </c>
      <c r="H336" s="44">
        <v>347</v>
      </c>
      <c r="I336" s="44">
        <v>160</v>
      </c>
      <c r="J336" s="25">
        <f t="shared" si="430"/>
        <v>0.24471285685385005</v>
      </c>
      <c r="K336" s="44">
        <v>54</v>
      </c>
      <c r="L336" s="51">
        <v>3116</v>
      </c>
      <c r="M336" s="17">
        <f t="shared" si="431"/>
        <v>0.1113607188703466</v>
      </c>
      <c r="N336" s="56">
        <f t="shared" si="429"/>
        <v>1.4908384808659708E-5</v>
      </c>
      <c r="O336" s="19">
        <f t="shared" si="424"/>
        <v>220.66678757401962</v>
      </c>
      <c r="P336" s="19">
        <f t="shared" si="433"/>
        <v>220.66678757401962</v>
      </c>
      <c r="Q336" s="19">
        <f t="shared" si="426"/>
        <v>839.51474155680762</v>
      </c>
      <c r="R336" s="24">
        <f t="shared" si="432"/>
        <v>0.13130376844682265</v>
      </c>
      <c r="S336" s="19">
        <f t="shared" si="434"/>
        <v>653.82751873783593</v>
      </c>
      <c r="T336" s="19">
        <f t="shared" si="435"/>
        <v>1371.8155165160151</v>
      </c>
      <c r="U336" s="17">
        <f t="shared" si="436"/>
        <v>5.6648010242406566E-2</v>
      </c>
      <c r="V336" s="47">
        <v>5871.2580645161288</v>
      </c>
      <c r="W336" s="47">
        <v>69261.884886729211</v>
      </c>
      <c r="X336" s="17">
        <f t="shared" si="391"/>
        <v>4.4824554652788742E-2</v>
      </c>
      <c r="Y336" s="12" t="str">
        <f t="shared" si="392"/>
        <v>yes</v>
      </c>
      <c r="Z336" s="12">
        <f t="shared" si="437"/>
        <v>4</v>
      </c>
      <c r="AA336" s="12" t="str">
        <f>IF(ISERROR(VLOOKUP(D336,'Cdn CWTs for ERA in 2017'!C$8:H$2400,6,FALSE)),"",VLOOKUP(D336,'Cdn CWTs for ERA in 2017'!C$8:H$2400,6,FALSE))</f>
        <v>NIC</v>
      </c>
    </row>
    <row r="337" spans="1:27" x14ac:dyDescent="0.2">
      <c r="A337" s="13" t="s">
        <v>1632</v>
      </c>
      <c r="B337" s="31">
        <f>+IF(ISERROR(VLOOKUP(D337,'Cdn CWTs for ERA in 2017'!C$6:F$2400,4,FALSE)),"",VLOOKUP(D337,'Cdn CWTs for ERA in 2017'!C$6:F$2400,4,FALSE))</f>
        <v>1999</v>
      </c>
      <c r="C337" s="14">
        <v>2003</v>
      </c>
      <c r="D337" s="63" t="s">
        <v>1649</v>
      </c>
      <c r="E337" s="9" t="s">
        <v>1640</v>
      </c>
      <c r="F337" s="9" t="s">
        <v>1639</v>
      </c>
      <c r="G337" s="15" t="s">
        <v>1638</v>
      </c>
      <c r="H337" s="44">
        <v>347</v>
      </c>
      <c r="I337" s="44">
        <v>160</v>
      </c>
      <c r="J337" s="25">
        <f t="shared" si="430"/>
        <v>0.24471285685385005</v>
      </c>
      <c r="K337" s="44">
        <v>34</v>
      </c>
      <c r="L337" s="51">
        <v>3116</v>
      </c>
      <c r="M337" s="17">
        <f t="shared" si="431"/>
        <v>0.1113607188703466</v>
      </c>
      <c r="N337" s="56">
        <f t="shared" si="429"/>
        <v>1.4908384808659708E-5</v>
      </c>
      <c r="O337" s="19">
        <f t="shared" si="424"/>
        <v>138.93834773179012</v>
      </c>
      <c r="P337" s="19">
        <f t="shared" si="433"/>
        <v>138.93834773179012</v>
      </c>
      <c r="Q337" s="19">
        <f t="shared" si="426"/>
        <v>492.14450613757026</v>
      </c>
      <c r="R337" s="24">
        <f t="shared" si="432"/>
        <v>0.15967031820761474</v>
      </c>
      <c r="S337" s="19">
        <f t="shared" si="434"/>
        <v>653.82751873783593</v>
      </c>
      <c r="T337" s="19">
        <f t="shared" si="435"/>
        <v>1371.8155165160151</v>
      </c>
      <c r="U337" s="17">
        <f t="shared" si="436"/>
        <v>5.6648010242406566E-2</v>
      </c>
      <c r="V337" s="47">
        <v>5871.2580645161288</v>
      </c>
      <c r="W337" s="47">
        <v>69261.884886729211</v>
      </c>
      <c r="X337" s="17">
        <f t="shared" si="391"/>
        <v>4.4824554652788742E-2</v>
      </c>
      <c r="Y337" s="12" t="str">
        <f t="shared" si="392"/>
        <v>yes</v>
      </c>
      <c r="Z337" s="12">
        <f t="shared" si="437"/>
        <v>4</v>
      </c>
      <c r="AA337" s="12" t="str">
        <f>IF(ISERROR(VLOOKUP(D337,'Cdn CWTs for ERA in 2017'!C$8:H$2400,6,FALSE)),"",VLOOKUP(D337,'Cdn CWTs for ERA in 2017'!C$8:H$2400,6,FALSE))</f>
        <v>NIC</v>
      </c>
    </row>
    <row r="338" spans="1:27" x14ac:dyDescent="0.2">
      <c r="A338" s="13" t="s">
        <v>1632</v>
      </c>
      <c r="B338" s="31" t="str">
        <f>+IF(ISERROR(VLOOKUP(D338,'Cdn CWTs for ERA in 2017'!C$6:F$2400,4,FALSE)),"",VLOOKUP(D338,'Cdn CWTs for ERA in 2017'!C$6:F$2400,4,FALSE))</f>
        <v/>
      </c>
      <c r="C338" s="14">
        <v>2003</v>
      </c>
      <c r="D338" s="63" t="s">
        <v>1657</v>
      </c>
      <c r="E338" s="9" t="s">
        <v>1640</v>
      </c>
      <c r="F338" s="9" t="s">
        <v>1639</v>
      </c>
      <c r="G338" s="15" t="s">
        <v>1638</v>
      </c>
      <c r="H338" s="44">
        <v>347</v>
      </c>
      <c r="I338" s="44">
        <v>160</v>
      </c>
      <c r="J338" s="25">
        <f t="shared" si="430"/>
        <v>0.24471285685385005</v>
      </c>
      <c r="K338" s="44">
        <v>8</v>
      </c>
      <c r="L338" s="51">
        <v>3116</v>
      </c>
      <c r="M338" s="17">
        <f t="shared" si="431"/>
        <v>0.1113607188703466</v>
      </c>
      <c r="N338" s="56">
        <f t="shared" si="429"/>
        <v>1.4908384808659708E-5</v>
      </c>
      <c r="O338" s="19">
        <f t="shared" si="424"/>
        <v>32.691375936891795</v>
      </c>
      <c r="P338" s="19">
        <f t="shared" si="433"/>
        <v>32.691375936891795</v>
      </c>
      <c r="Q338" s="19">
        <f t="shared" si="426"/>
        <v>104.65270625479452</v>
      </c>
      <c r="R338" s="24">
        <f t="shared" si="432"/>
        <v>0.31292627603931994</v>
      </c>
      <c r="S338" s="19">
        <f t="shared" si="434"/>
        <v>653.82751873783593</v>
      </c>
      <c r="T338" s="19">
        <f t="shared" si="435"/>
        <v>1371.8155165160151</v>
      </c>
      <c r="U338" s="17">
        <f t="shared" si="436"/>
        <v>5.6648010242406566E-2</v>
      </c>
      <c r="V338" s="47">
        <v>5871.2580645161288</v>
      </c>
      <c r="W338" s="47">
        <v>69261.884886729211</v>
      </c>
      <c r="X338" s="17">
        <f t="shared" si="391"/>
        <v>4.4824554652788742E-2</v>
      </c>
      <c r="Y338" s="12" t="str">
        <f t="shared" si="392"/>
        <v>no</v>
      </c>
      <c r="Z338" s="12" t="str">
        <f t="shared" si="437"/>
        <v/>
      </c>
      <c r="AA338" s="12" t="str">
        <f>IF(ISERROR(VLOOKUP(D338,'Cdn CWTs for ERA in 2017'!C$8:H$2400,6,FALSE)),"",VLOOKUP(D338,'Cdn CWTs for ERA in 2017'!C$8:H$2400,6,FALSE))</f>
        <v/>
      </c>
    </row>
    <row r="339" spans="1:27" x14ac:dyDescent="0.2">
      <c r="A339" s="13" t="s">
        <v>1632</v>
      </c>
      <c r="B339" s="31">
        <f>+IF(ISERROR(VLOOKUP(D339,'Cdn CWTs for ERA in 2017'!C$6:F$2400,4,FALSE)),"",VLOOKUP(D339,'Cdn CWTs for ERA in 2017'!C$6:F$2400,4,FALSE))</f>
        <v>2000</v>
      </c>
      <c r="C339" s="14">
        <v>2003</v>
      </c>
      <c r="D339" s="63" t="s">
        <v>1651</v>
      </c>
      <c r="E339" s="9" t="s">
        <v>1640</v>
      </c>
      <c r="F339" s="9" t="s">
        <v>1639</v>
      </c>
      <c r="G339" s="15" t="s">
        <v>1638</v>
      </c>
      <c r="H339" s="44">
        <v>347</v>
      </c>
      <c r="I339" s="44">
        <v>160</v>
      </c>
      <c r="J339" s="25">
        <f t="shared" si="430"/>
        <v>0.24471285685385005</v>
      </c>
      <c r="K339" s="44">
        <v>1</v>
      </c>
      <c r="L339" s="51">
        <v>3116</v>
      </c>
      <c r="M339" s="17">
        <f t="shared" si="431"/>
        <v>0.1113607188703466</v>
      </c>
      <c r="N339" s="56">
        <f t="shared" si="429"/>
        <v>1.4908384808659708E-5</v>
      </c>
      <c r="O339" s="19">
        <f t="shared" si="424"/>
        <v>4.0864219921114744</v>
      </c>
      <c r="P339" s="19">
        <f t="shared" si="433"/>
        <v>4.0864219921114744</v>
      </c>
      <c r="Q339" s="19">
        <f t="shared" si="426"/>
        <v>12.706482476551967</v>
      </c>
      <c r="R339" s="24">
        <f t="shared" si="432"/>
        <v>0.87230720187083566</v>
      </c>
      <c r="S339" s="19">
        <f t="shared" si="434"/>
        <v>653.82751873783593</v>
      </c>
      <c r="T339" s="19">
        <f t="shared" si="435"/>
        <v>1371.8155165160151</v>
      </c>
      <c r="U339" s="17">
        <f t="shared" si="436"/>
        <v>5.6648010242406566E-2</v>
      </c>
      <c r="V339" s="47">
        <v>5871.2580645161288</v>
      </c>
      <c r="W339" s="47">
        <v>69261.884886729211</v>
      </c>
      <c r="X339" s="17">
        <f t="shared" si="391"/>
        <v>4.4824554652788742E-2</v>
      </c>
      <c r="Y339" s="12" t="str">
        <f t="shared" si="392"/>
        <v>yes</v>
      </c>
      <c r="Z339" s="12">
        <f t="shared" si="437"/>
        <v>3</v>
      </c>
      <c r="AA339" s="12" t="str">
        <f>IF(ISERROR(VLOOKUP(D339,'Cdn CWTs for ERA in 2017'!C$8:H$2400,6,FALSE)),"",VLOOKUP(D339,'Cdn CWTs for ERA in 2017'!C$8:H$2400,6,FALSE))</f>
        <v>NIC</v>
      </c>
    </row>
    <row r="340" spans="1:27" x14ac:dyDescent="0.2">
      <c r="A340" s="13" t="s">
        <v>1632</v>
      </c>
      <c r="B340" s="31" t="str">
        <f>+IF(ISERROR(VLOOKUP(D340,'Cdn CWTs for ERA in 2017'!C$6:F$2400,4,FALSE)),"",VLOOKUP(D340,'Cdn CWTs for ERA in 2017'!C$6:F$2400,4,FALSE))</f>
        <v/>
      </c>
      <c r="C340" s="14">
        <v>2003</v>
      </c>
      <c r="D340" s="63" t="s">
        <v>1658</v>
      </c>
      <c r="E340" s="9" t="s">
        <v>1640</v>
      </c>
      <c r="F340" s="9" t="s">
        <v>1639</v>
      </c>
      <c r="G340" s="15" t="s">
        <v>1638</v>
      </c>
      <c r="H340" s="44">
        <v>347</v>
      </c>
      <c r="I340" s="44">
        <v>160</v>
      </c>
      <c r="J340" s="25">
        <f t="shared" si="430"/>
        <v>0.24471285685385005</v>
      </c>
      <c r="K340" s="44">
        <v>0</v>
      </c>
      <c r="L340" s="51">
        <v>3116</v>
      </c>
      <c r="M340" s="17">
        <f t="shared" si="431"/>
        <v>0.1113607188703466</v>
      </c>
      <c r="N340" s="56">
        <f t="shared" si="429"/>
        <v>1.4908384808659708E-5</v>
      </c>
      <c r="O340" s="19">
        <f t="shared" si="424"/>
        <v>0</v>
      </c>
      <c r="P340" s="19"/>
      <c r="Q340" s="19">
        <f t="shared" si="426"/>
        <v>0</v>
      </c>
      <c r="R340" s="24" t="str">
        <f t="shared" si="432"/>
        <v>NA</v>
      </c>
      <c r="S340" s="19">
        <f t="shared" si="434"/>
        <v>653.82751873783593</v>
      </c>
      <c r="T340" s="19">
        <f t="shared" si="435"/>
        <v>1371.8155165160151</v>
      </c>
      <c r="U340" s="17">
        <f t="shared" si="436"/>
        <v>5.6648010242406566E-2</v>
      </c>
      <c r="V340" s="47">
        <v>5871.2580645161288</v>
      </c>
      <c r="W340" s="47">
        <v>69261.884886729211</v>
      </c>
      <c r="X340" s="17">
        <f t="shared" si="391"/>
        <v>4.4824554652788742E-2</v>
      </c>
      <c r="Y340" s="12" t="str">
        <f t="shared" si="392"/>
        <v>no</v>
      </c>
      <c r="Z340" s="12" t="str">
        <f t="shared" si="437"/>
        <v/>
      </c>
      <c r="AA340" s="12" t="str">
        <f>IF(ISERROR(VLOOKUP(D340,'Cdn CWTs for ERA in 2017'!C$8:H$2400,6,FALSE)),"",VLOOKUP(D340,'Cdn CWTs for ERA in 2017'!C$8:H$2400,6,FALSE))</f>
        <v/>
      </c>
    </row>
    <row r="341" spans="1:27" x14ac:dyDescent="0.2">
      <c r="A341" s="13" t="s">
        <v>1632</v>
      </c>
      <c r="B341" s="31" t="str">
        <f>+IF(ISERROR(VLOOKUP(D341,'Cdn CWTs for ERA in 2017'!C$6:F$2400,4,FALSE)),"",VLOOKUP(D341,'Cdn CWTs for ERA in 2017'!C$6:F$2400,4,FALSE))</f>
        <v/>
      </c>
      <c r="C341" s="14">
        <v>2003</v>
      </c>
      <c r="D341" s="62" t="s">
        <v>1664</v>
      </c>
      <c r="E341" s="9" t="s">
        <v>1640</v>
      </c>
      <c r="F341" s="9" t="s">
        <v>1639</v>
      </c>
      <c r="G341" s="15" t="s">
        <v>1638</v>
      </c>
      <c r="H341" s="44">
        <v>347</v>
      </c>
      <c r="I341" s="44">
        <v>160</v>
      </c>
      <c r="J341" s="25">
        <f t="shared" si="430"/>
        <v>0.24471285685385005</v>
      </c>
      <c r="K341" s="44">
        <v>12</v>
      </c>
      <c r="L341" s="51">
        <v>3116</v>
      </c>
      <c r="M341" s="17">
        <f t="shared" si="431"/>
        <v>0.1113607188703466</v>
      </c>
      <c r="N341" s="56">
        <f t="shared" si="429"/>
        <v>1.4908384808659708E-5</v>
      </c>
      <c r="O341" s="19">
        <f t="shared" si="424"/>
        <v>49.037063905337689</v>
      </c>
      <c r="P341" s="130">
        <f t="shared" si="433"/>
        <v>49.037063905337689</v>
      </c>
      <c r="Q341" s="19">
        <f t="shared" si="426"/>
        <v>159.55121347565932</v>
      </c>
      <c r="R341" s="24">
        <f t="shared" si="432"/>
        <v>0.2575879820799728</v>
      </c>
      <c r="S341" s="19">
        <f t="shared" si="434"/>
        <v>653.82751873783593</v>
      </c>
      <c r="T341" s="19">
        <f t="shared" si="435"/>
        <v>1371.8155165160151</v>
      </c>
      <c r="U341" s="17">
        <f t="shared" si="436"/>
        <v>5.6648010242406566E-2</v>
      </c>
      <c r="V341" s="47">
        <v>5871.2580645161288</v>
      </c>
      <c r="W341" s="47">
        <v>69261.884886729211</v>
      </c>
      <c r="X341" s="17">
        <f t="shared" si="391"/>
        <v>4.4824554652788742E-2</v>
      </c>
      <c r="Y341" s="12" t="str">
        <f t="shared" si="392"/>
        <v>no</v>
      </c>
      <c r="Z341" s="12" t="str">
        <f t="shared" si="437"/>
        <v/>
      </c>
      <c r="AA341" s="12" t="str">
        <f>IF(ISERROR(VLOOKUP(D341,'Cdn CWTs for ERA in 2017'!C$8:H$2400,6,FALSE)),"",VLOOKUP(D341,'Cdn CWTs for ERA in 2017'!C$8:H$2400,6,FALSE))</f>
        <v/>
      </c>
    </row>
    <row r="342" spans="1:27" x14ac:dyDescent="0.2">
      <c r="B342" s="31" t="str">
        <f>+IF(ISERROR(VLOOKUP(D342,'Cdn CWTs for ERA in 2017'!C$6:F$2400,4,FALSE)),"",VLOOKUP(D342,'Cdn CWTs for ERA in 2017'!C$6:F$2400,4,FALSE))</f>
        <v/>
      </c>
      <c r="D342" s="63"/>
      <c r="L342" s="50"/>
      <c r="M342" s="17"/>
      <c r="N342" s="56"/>
      <c r="O342" s="14"/>
      <c r="P342" s="14"/>
      <c r="Q342" s="14"/>
      <c r="R342" s="14"/>
      <c r="S342" s="14"/>
      <c r="Y342" s="12" t="str">
        <f t="shared" si="392"/>
        <v>no</v>
      </c>
      <c r="Z342" s="12" t="str">
        <f t="shared" si="437"/>
        <v/>
      </c>
      <c r="AA342" s="12" t="str">
        <f>IF(ISERROR(VLOOKUP(D342,'Cdn CWTs for ERA in 2017'!C$8:H$2400,6,FALSE)),"",VLOOKUP(D342,'Cdn CWTs for ERA in 2017'!C$8:H$2400,6,FALSE))</f>
        <v/>
      </c>
    </row>
    <row r="343" spans="1:27" x14ac:dyDescent="0.2">
      <c r="A343" s="13" t="s">
        <v>1632</v>
      </c>
      <c r="B343" s="31" t="str">
        <f>+IF(ISERROR(VLOOKUP(D343,'Cdn CWTs for ERA in 2017'!C$6:F$2400,4,FALSE)),"",VLOOKUP(D343,'Cdn CWTs for ERA in 2017'!C$6:F$2400,4,FALSE))</f>
        <v/>
      </c>
      <c r="C343" s="14">
        <v>2003</v>
      </c>
      <c r="D343" s="63" t="s">
        <v>1688</v>
      </c>
      <c r="E343" s="9" t="s">
        <v>1640</v>
      </c>
      <c r="F343" s="9" t="s">
        <v>1643</v>
      </c>
      <c r="G343" s="15" t="s">
        <v>1638</v>
      </c>
      <c r="H343" s="44">
        <v>576</v>
      </c>
      <c r="I343" s="44">
        <v>341</v>
      </c>
      <c r="J343" s="25">
        <f t="shared" ref="J343:J353" si="438">I343/S343</f>
        <v>0.29019802718461646</v>
      </c>
      <c r="K343" s="44">
        <v>2</v>
      </c>
      <c r="L343" s="51">
        <v>4225</v>
      </c>
      <c r="M343" s="17">
        <f t="shared" si="431"/>
        <v>0.13633136094674556</v>
      </c>
      <c r="N343" s="56">
        <f t="shared" si="429"/>
        <v>1.4211148419133137E-5</v>
      </c>
      <c r="O343" s="19">
        <f t="shared" si="424"/>
        <v>6.8918456110924966</v>
      </c>
      <c r="P343" s="18">
        <f t="shared" ref="P343:P351" si="439">+(O343/(SUM(O$343:O$351,O$353)))*O$352+O343</f>
        <v>6.9736479328858794</v>
      </c>
      <c r="Q343" s="19">
        <f t="shared" si="426"/>
        <v>17.010747730773321</v>
      </c>
      <c r="R343" s="24">
        <f t="shared" ref="R343:R353" si="440">+IF(ISERROR((Q343^0.5)/O343),"NA",(Q343^0.5)/O343)</f>
        <v>0.59844764468366529</v>
      </c>
      <c r="S343" s="19">
        <f>+M343*V343</f>
        <v>1175.0596766912706</v>
      </c>
      <c r="T343" s="19">
        <f t="shared" ref="T343:T379" si="441">(N343*V343^2+W343*M343^2-N343*W343)</f>
        <v>3300.4199187530053</v>
      </c>
      <c r="U343" s="17">
        <f t="shared" si="436"/>
        <v>4.8890522253723673E-2</v>
      </c>
      <c r="V343" s="47">
        <v>8619.1443298969079</v>
      </c>
      <c r="W343" s="47">
        <v>120863.40764089176</v>
      </c>
      <c r="X343" s="17">
        <f t="shared" si="391"/>
        <v>4.0335111718694971E-2</v>
      </c>
      <c r="Y343" s="12" t="str">
        <f t="shared" si="392"/>
        <v>no</v>
      </c>
      <c r="Z343" s="12" t="str">
        <f t="shared" si="437"/>
        <v/>
      </c>
      <c r="AA343" s="12" t="str">
        <f>IF(ISERROR(VLOOKUP(D343,'Cdn CWTs for ERA in 2017'!C$8:H$2400,6,FALSE)),"",VLOOKUP(D343,'Cdn CWTs for ERA in 2017'!C$8:H$2400,6,FALSE))</f>
        <v/>
      </c>
    </row>
    <row r="344" spans="1:27" x14ac:dyDescent="0.2">
      <c r="A344" s="13" t="s">
        <v>1632</v>
      </c>
      <c r="B344" s="31" t="str">
        <f>+IF(ISERROR(VLOOKUP(D344,'Cdn CWTs for ERA in 2017'!C$6:F$2400,4,FALSE)),"",VLOOKUP(D344,'Cdn CWTs for ERA in 2017'!C$6:F$2400,4,FALSE))</f>
        <v/>
      </c>
      <c r="C344" s="14">
        <v>2003</v>
      </c>
      <c r="D344" s="63" t="s">
        <v>1653</v>
      </c>
      <c r="E344" s="9" t="s">
        <v>1640</v>
      </c>
      <c r="F344" s="9" t="s">
        <v>1643</v>
      </c>
      <c r="G344" s="15" t="s">
        <v>1638</v>
      </c>
      <c r="H344" s="44">
        <v>576</v>
      </c>
      <c r="I344" s="44">
        <v>341</v>
      </c>
      <c r="J344" s="25">
        <f t="shared" si="438"/>
        <v>0.29019802718461646</v>
      </c>
      <c r="K344" s="44">
        <v>1</v>
      </c>
      <c r="L344" s="51">
        <v>4225</v>
      </c>
      <c r="M344" s="17">
        <f t="shared" si="431"/>
        <v>0.13633136094674556</v>
      </c>
      <c r="N344" s="56">
        <f t="shared" si="429"/>
        <v>1.4211148419133137E-5</v>
      </c>
      <c r="O344" s="19">
        <f t="shared" si="424"/>
        <v>3.4459228055462483</v>
      </c>
      <c r="P344" s="18">
        <f t="shared" si="439"/>
        <v>3.4868239664429397</v>
      </c>
      <c r="Q344" s="19">
        <f t="shared" si="426"/>
        <v>8.4769907252455123</v>
      </c>
      <c r="R344" s="24">
        <f t="shared" si="440"/>
        <v>0.84491945396505774</v>
      </c>
      <c r="S344" s="19">
        <f t="shared" ref="S344:S353" si="442">+M344*V344</f>
        <v>1175.0596766912706</v>
      </c>
      <c r="T344" s="19">
        <f t="shared" si="441"/>
        <v>3300.4199187530053</v>
      </c>
      <c r="U344" s="17">
        <f t="shared" si="436"/>
        <v>4.8890522253723673E-2</v>
      </c>
      <c r="V344" s="47">
        <v>8619.1443298969079</v>
      </c>
      <c r="W344" s="47">
        <v>120863.40764089176</v>
      </c>
      <c r="X344" s="17">
        <f t="shared" si="391"/>
        <v>4.0335111718694971E-2</v>
      </c>
      <c r="Y344" s="12" t="str">
        <f t="shared" si="392"/>
        <v>no</v>
      </c>
      <c r="Z344" s="12" t="str">
        <f t="shared" si="437"/>
        <v/>
      </c>
      <c r="AA344" s="12" t="str">
        <f>IF(ISERROR(VLOOKUP(D344,'Cdn CWTs for ERA in 2017'!C$8:H$2400,6,FALSE)),"",VLOOKUP(D344,'Cdn CWTs for ERA in 2017'!C$8:H$2400,6,FALSE))</f>
        <v/>
      </c>
    </row>
    <row r="345" spans="1:27" x14ac:dyDescent="0.2">
      <c r="A345" s="13" t="s">
        <v>1632</v>
      </c>
      <c r="B345" s="31">
        <f>+IF(ISERROR(VLOOKUP(D345,'Cdn CWTs for ERA in 2017'!C$6:F$2400,4,FALSE)),"",VLOOKUP(D345,'Cdn CWTs for ERA in 2017'!C$6:F$2400,4,FALSE))</f>
        <v>1998</v>
      </c>
      <c r="C345" s="14">
        <v>2003</v>
      </c>
      <c r="D345" s="63" t="s">
        <v>1654</v>
      </c>
      <c r="E345" s="9" t="s">
        <v>1640</v>
      </c>
      <c r="F345" s="9" t="s">
        <v>1643</v>
      </c>
      <c r="G345" s="15" t="s">
        <v>1638</v>
      </c>
      <c r="H345" s="44">
        <v>576</v>
      </c>
      <c r="I345" s="44">
        <v>341</v>
      </c>
      <c r="J345" s="25">
        <f t="shared" si="438"/>
        <v>0.29019802718461646</v>
      </c>
      <c r="K345" s="44">
        <v>10</v>
      </c>
      <c r="L345" s="51">
        <v>4225</v>
      </c>
      <c r="M345" s="17">
        <f t="shared" si="431"/>
        <v>0.13633136094674556</v>
      </c>
      <c r="N345" s="56">
        <f t="shared" si="429"/>
        <v>1.4211148419133137E-5</v>
      </c>
      <c r="O345" s="19">
        <f t="shared" si="424"/>
        <v>34.459228055462482</v>
      </c>
      <c r="P345" s="18">
        <f t="shared" si="439"/>
        <v>34.868239664429396</v>
      </c>
      <c r="Q345" s="19">
        <f t="shared" si="426"/>
        <v>87.324389865158579</v>
      </c>
      <c r="R345" s="24">
        <f t="shared" si="440"/>
        <v>0.27118285937440589</v>
      </c>
      <c r="S345" s="19">
        <f t="shared" si="442"/>
        <v>1175.0596766912706</v>
      </c>
      <c r="T345" s="19">
        <f t="shared" si="441"/>
        <v>3300.4199187530053</v>
      </c>
      <c r="U345" s="17">
        <f t="shared" si="436"/>
        <v>4.8890522253723673E-2</v>
      </c>
      <c r="V345" s="47">
        <v>8619.1443298969079</v>
      </c>
      <c r="W345" s="47">
        <v>120863.40764089176</v>
      </c>
      <c r="X345" s="17">
        <f t="shared" si="391"/>
        <v>4.0335111718694971E-2</v>
      </c>
      <c r="Y345" s="12" t="str">
        <f t="shared" si="392"/>
        <v>yes</v>
      </c>
      <c r="Z345" s="12">
        <f t="shared" si="437"/>
        <v>5</v>
      </c>
      <c r="AA345" s="12" t="str">
        <f>IF(ISERROR(VLOOKUP(D345,'Cdn CWTs for ERA in 2017'!C$8:H$2400,6,FALSE)),"",VLOOKUP(D345,'Cdn CWTs for ERA in 2017'!C$8:H$2400,6,FALSE))</f>
        <v>NIC</v>
      </c>
    </row>
    <row r="346" spans="1:27" x14ac:dyDescent="0.2">
      <c r="A346" s="13" t="s">
        <v>1632</v>
      </c>
      <c r="B346" s="31">
        <f>+IF(ISERROR(VLOOKUP(D346,'Cdn CWTs for ERA in 2017'!C$6:F$2400,4,FALSE)),"",VLOOKUP(D346,'Cdn CWTs for ERA in 2017'!C$6:F$2400,4,FALSE))</f>
        <v>1998</v>
      </c>
      <c r="C346" s="14">
        <v>2003</v>
      </c>
      <c r="D346" s="63" t="s">
        <v>1655</v>
      </c>
      <c r="E346" s="9" t="s">
        <v>1640</v>
      </c>
      <c r="F346" s="9" t="s">
        <v>1643</v>
      </c>
      <c r="G346" s="15" t="s">
        <v>1638</v>
      </c>
      <c r="H346" s="44">
        <v>576</v>
      </c>
      <c r="I346" s="44">
        <v>341</v>
      </c>
      <c r="J346" s="25">
        <f t="shared" si="438"/>
        <v>0.29019802718461646</v>
      </c>
      <c r="K346" s="44">
        <v>5</v>
      </c>
      <c r="L346" s="51">
        <v>4225</v>
      </c>
      <c r="M346" s="17">
        <f t="shared" si="431"/>
        <v>0.13633136094674556</v>
      </c>
      <c r="N346" s="56">
        <f t="shared" si="429"/>
        <v>1.4211148419133137E-5</v>
      </c>
      <c r="O346" s="19">
        <f t="shared" si="424"/>
        <v>17.229614027731241</v>
      </c>
      <c r="P346" s="18">
        <f t="shared" si="439"/>
        <v>17.434119832214698</v>
      </c>
      <c r="Q346" s="19">
        <f t="shared" si="426"/>
        <v>42.952616429050551</v>
      </c>
      <c r="R346" s="24">
        <f t="shared" si="440"/>
        <v>0.38038139185653619</v>
      </c>
      <c r="S346" s="19">
        <f t="shared" si="442"/>
        <v>1175.0596766912706</v>
      </c>
      <c r="T346" s="19">
        <f t="shared" si="441"/>
        <v>3300.4199187530053</v>
      </c>
      <c r="U346" s="17">
        <f t="shared" si="436"/>
        <v>4.8890522253723673E-2</v>
      </c>
      <c r="V346" s="47">
        <v>8619.1443298969079</v>
      </c>
      <c r="W346" s="47">
        <v>120863.40764089176</v>
      </c>
      <c r="X346" s="17">
        <f t="shared" si="391"/>
        <v>4.0335111718694971E-2</v>
      </c>
      <c r="Y346" s="12" t="str">
        <f t="shared" si="392"/>
        <v>yes</v>
      </c>
      <c r="Z346" s="12">
        <f t="shared" si="437"/>
        <v>5</v>
      </c>
      <c r="AA346" s="12" t="str">
        <f>IF(ISERROR(VLOOKUP(D346,'Cdn CWTs for ERA in 2017'!C$8:H$2400,6,FALSE)),"",VLOOKUP(D346,'Cdn CWTs for ERA in 2017'!C$8:H$2400,6,FALSE))</f>
        <v>NIC</v>
      </c>
    </row>
    <row r="347" spans="1:27" x14ac:dyDescent="0.2">
      <c r="A347" s="13" t="s">
        <v>1632</v>
      </c>
      <c r="B347" s="31">
        <f>+IF(ISERROR(VLOOKUP(D347,'Cdn CWTs for ERA in 2017'!C$6:F$2400,4,FALSE)),"",VLOOKUP(D347,'Cdn CWTs for ERA in 2017'!C$6:F$2400,4,FALSE))</f>
        <v>1999</v>
      </c>
      <c r="C347" s="14">
        <v>2003</v>
      </c>
      <c r="D347" s="63" t="s">
        <v>1647</v>
      </c>
      <c r="E347" s="9" t="s">
        <v>1640</v>
      </c>
      <c r="F347" s="9" t="s">
        <v>1643</v>
      </c>
      <c r="G347" s="15" t="s">
        <v>1638</v>
      </c>
      <c r="H347" s="44">
        <v>576</v>
      </c>
      <c r="I347" s="44">
        <v>341</v>
      </c>
      <c r="J347" s="25">
        <f t="shared" si="438"/>
        <v>0.29019802718461646</v>
      </c>
      <c r="K347" s="44">
        <v>100</v>
      </c>
      <c r="L347" s="51">
        <v>4225</v>
      </c>
      <c r="M347" s="17">
        <f t="shared" si="431"/>
        <v>0.13633136094674556</v>
      </c>
      <c r="N347" s="56">
        <f t="shared" si="429"/>
        <v>1.4211148419133137E-5</v>
      </c>
      <c r="O347" s="19">
        <f t="shared" si="424"/>
        <v>344.59228055462484</v>
      </c>
      <c r="P347" s="18">
        <f t="shared" si="439"/>
        <v>348.68239664429399</v>
      </c>
      <c r="Q347" s="19">
        <f t="shared" si="426"/>
        <v>1128.6921599219313</v>
      </c>
      <c r="R347" s="24">
        <f t="shared" si="440"/>
        <v>9.7494969980330484E-2</v>
      </c>
      <c r="S347" s="19">
        <f t="shared" si="442"/>
        <v>1175.0596766912706</v>
      </c>
      <c r="T347" s="19">
        <f t="shared" si="441"/>
        <v>3300.4199187530053</v>
      </c>
      <c r="U347" s="17">
        <f t="shared" si="436"/>
        <v>4.8890522253723673E-2</v>
      </c>
      <c r="V347" s="47">
        <v>8619.1443298969079</v>
      </c>
      <c r="W347" s="47">
        <v>120863.40764089176</v>
      </c>
      <c r="X347" s="17">
        <f t="shared" ref="X347:X390" si="443">+(W347^0.5)/V347</f>
        <v>4.0335111718694971E-2</v>
      </c>
      <c r="Y347" s="12" t="str">
        <f t="shared" si="392"/>
        <v>yes</v>
      </c>
      <c r="Z347" s="12">
        <f t="shared" si="437"/>
        <v>4</v>
      </c>
      <c r="AA347" s="12" t="str">
        <f>IF(ISERROR(VLOOKUP(D347,'Cdn CWTs for ERA in 2017'!C$8:H$2400,6,FALSE)),"",VLOOKUP(D347,'Cdn CWTs for ERA in 2017'!C$8:H$2400,6,FALSE))</f>
        <v>NIC</v>
      </c>
    </row>
    <row r="348" spans="1:27" x14ac:dyDescent="0.2">
      <c r="A348" s="13" t="s">
        <v>1632</v>
      </c>
      <c r="B348" s="31">
        <f>+IF(ISERROR(VLOOKUP(D348,'Cdn CWTs for ERA in 2017'!C$6:F$2400,4,FALSE)),"",VLOOKUP(D348,'Cdn CWTs for ERA in 2017'!C$6:F$2400,4,FALSE))</f>
        <v>1999</v>
      </c>
      <c r="C348" s="14">
        <v>2003</v>
      </c>
      <c r="D348" s="63" t="s">
        <v>1648</v>
      </c>
      <c r="E348" s="9" t="s">
        <v>1640</v>
      </c>
      <c r="F348" s="9" t="s">
        <v>1643</v>
      </c>
      <c r="G348" s="15" t="s">
        <v>1638</v>
      </c>
      <c r="H348" s="44">
        <v>576</v>
      </c>
      <c r="I348" s="44">
        <v>341</v>
      </c>
      <c r="J348" s="25">
        <f t="shared" si="438"/>
        <v>0.29019802718461646</v>
      </c>
      <c r="K348" s="44">
        <v>83</v>
      </c>
      <c r="L348" s="51">
        <v>4225</v>
      </c>
      <c r="M348" s="17">
        <f t="shared" si="431"/>
        <v>0.13633136094674556</v>
      </c>
      <c r="N348" s="56">
        <f t="shared" si="429"/>
        <v>1.4211148419133137E-5</v>
      </c>
      <c r="O348" s="19">
        <f t="shared" si="424"/>
        <v>286.01159286033862</v>
      </c>
      <c r="P348" s="18">
        <f t="shared" si="439"/>
        <v>289.40638921476403</v>
      </c>
      <c r="Q348" s="19">
        <f t="shared" si="426"/>
        <v>896.765881996041</v>
      </c>
      <c r="R348" s="24">
        <f t="shared" si="440"/>
        <v>0.10470222281161026</v>
      </c>
      <c r="S348" s="19">
        <f t="shared" si="442"/>
        <v>1175.0596766912706</v>
      </c>
      <c r="T348" s="19">
        <f t="shared" si="441"/>
        <v>3300.4199187530053</v>
      </c>
      <c r="U348" s="17">
        <f t="shared" si="436"/>
        <v>4.8890522253723673E-2</v>
      </c>
      <c r="V348" s="47">
        <v>8619.1443298969079</v>
      </c>
      <c r="W348" s="47">
        <v>120863.40764089176</v>
      </c>
      <c r="X348" s="17">
        <f t="shared" si="443"/>
        <v>4.0335111718694971E-2</v>
      </c>
      <c r="Y348" s="12" t="str">
        <f t="shared" si="392"/>
        <v>yes</v>
      </c>
      <c r="Z348" s="12">
        <f t="shared" si="437"/>
        <v>4</v>
      </c>
      <c r="AA348" s="12" t="str">
        <f>IF(ISERROR(VLOOKUP(D348,'Cdn CWTs for ERA in 2017'!C$8:H$2400,6,FALSE)),"",VLOOKUP(D348,'Cdn CWTs for ERA in 2017'!C$8:H$2400,6,FALSE))</f>
        <v>NIC</v>
      </c>
    </row>
    <row r="349" spans="1:27" x14ac:dyDescent="0.2">
      <c r="A349" s="13" t="s">
        <v>1632</v>
      </c>
      <c r="B349" s="31">
        <f>+IF(ISERROR(VLOOKUP(D349,'Cdn CWTs for ERA in 2017'!C$6:F$2400,4,FALSE)),"",VLOOKUP(D349,'Cdn CWTs for ERA in 2017'!C$6:F$2400,4,FALSE))</f>
        <v>1999</v>
      </c>
      <c r="C349" s="14">
        <v>2003</v>
      </c>
      <c r="D349" s="63" t="s">
        <v>1649</v>
      </c>
      <c r="E349" s="9" t="s">
        <v>1640</v>
      </c>
      <c r="F349" s="9" t="s">
        <v>1643</v>
      </c>
      <c r="G349" s="15" t="s">
        <v>1638</v>
      </c>
      <c r="H349" s="44">
        <v>576</v>
      </c>
      <c r="I349" s="44">
        <v>341</v>
      </c>
      <c r="J349" s="25">
        <f t="shared" si="438"/>
        <v>0.29019802718461646</v>
      </c>
      <c r="K349" s="44">
        <v>69</v>
      </c>
      <c r="L349" s="51">
        <v>4225</v>
      </c>
      <c r="M349" s="17">
        <f t="shared" si="431"/>
        <v>0.13633136094674556</v>
      </c>
      <c r="N349" s="56">
        <f t="shared" si="429"/>
        <v>1.4211148419133137E-5</v>
      </c>
      <c r="O349" s="19">
        <f t="shared" si="424"/>
        <v>237.76867358269112</v>
      </c>
      <c r="P349" s="18">
        <f t="shared" si="439"/>
        <v>240.59085368456283</v>
      </c>
      <c r="Q349" s="19">
        <f t="shared" si="426"/>
        <v>718.08605358421391</v>
      </c>
      <c r="R349" s="24">
        <f t="shared" si="440"/>
        <v>0.11270251588520951</v>
      </c>
      <c r="S349" s="19">
        <f t="shared" si="442"/>
        <v>1175.0596766912706</v>
      </c>
      <c r="T349" s="19">
        <f t="shared" si="441"/>
        <v>3300.4199187530053</v>
      </c>
      <c r="U349" s="17">
        <f t="shared" si="436"/>
        <v>4.8890522253723673E-2</v>
      </c>
      <c r="V349" s="47">
        <v>8619.1443298969079</v>
      </c>
      <c r="W349" s="47">
        <v>120863.40764089176</v>
      </c>
      <c r="X349" s="17">
        <f t="shared" si="443"/>
        <v>4.0335111718694971E-2</v>
      </c>
      <c r="Y349" s="12" t="str">
        <f t="shared" si="392"/>
        <v>yes</v>
      </c>
      <c r="Z349" s="12">
        <f t="shared" si="437"/>
        <v>4</v>
      </c>
      <c r="AA349" s="12" t="str">
        <f>IF(ISERROR(VLOOKUP(D349,'Cdn CWTs for ERA in 2017'!C$8:H$2400,6,FALSE)),"",VLOOKUP(D349,'Cdn CWTs for ERA in 2017'!C$8:H$2400,6,FALSE))</f>
        <v>NIC</v>
      </c>
    </row>
    <row r="350" spans="1:27" x14ac:dyDescent="0.2">
      <c r="A350" s="13" t="s">
        <v>1632</v>
      </c>
      <c r="B350" s="31" t="str">
        <f>+IF(ISERROR(VLOOKUP(D350,'Cdn CWTs for ERA in 2017'!C$6:F$2400,4,FALSE)),"",VLOOKUP(D350,'Cdn CWTs for ERA in 2017'!C$6:F$2400,4,FALSE))</f>
        <v/>
      </c>
      <c r="C350" s="14">
        <v>2003</v>
      </c>
      <c r="D350" s="63" t="s">
        <v>1657</v>
      </c>
      <c r="E350" s="9" t="s">
        <v>1640</v>
      </c>
      <c r="F350" s="9" t="s">
        <v>1643</v>
      </c>
      <c r="G350" s="15" t="s">
        <v>1638</v>
      </c>
      <c r="H350" s="44">
        <v>576</v>
      </c>
      <c r="I350" s="44">
        <v>341</v>
      </c>
      <c r="J350" s="25">
        <f t="shared" si="438"/>
        <v>0.29019802718461646</v>
      </c>
      <c r="K350" s="44">
        <v>23</v>
      </c>
      <c r="L350" s="51">
        <v>4225</v>
      </c>
      <c r="M350" s="17">
        <f t="shared" si="431"/>
        <v>0.13633136094674556</v>
      </c>
      <c r="N350" s="56">
        <f t="shared" si="429"/>
        <v>1.4211148419133137E-5</v>
      </c>
      <c r="O350" s="19">
        <f t="shared" si="424"/>
        <v>79.256224527563717</v>
      </c>
      <c r="P350" s="18">
        <f t="shared" si="439"/>
        <v>80.196951228187615</v>
      </c>
      <c r="Q350" s="19">
        <f t="shared" si="426"/>
        <v>209.33265559206842</v>
      </c>
      <c r="R350" s="24">
        <f t="shared" si="440"/>
        <v>0.18255137613308753</v>
      </c>
      <c r="S350" s="19">
        <f t="shared" si="442"/>
        <v>1175.0596766912706</v>
      </c>
      <c r="T350" s="19">
        <f t="shared" si="441"/>
        <v>3300.4199187530053</v>
      </c>
      <c r="U350" s="17">
        <f t="shared" si="436"/>
        <v>4.8890522253723673E-2</v>
      </c>
      <c r="V350" s="47">
        <v>8619.1443298969079</v>
      </c>
      <c r="W350" s="47">
        <v>120863.40764089176</v>
      </c>
      <c r="X350" s="17">
        <f t="shared" si="443"/>
        <v>4.0335111718694971E-2</v>
      </c>
      <c r="Y350" s="12" t="str">
        <f t="shared" si="392"/>
        <v>no</v>
      </c>
      <c r="Z350" s="12" t="str">
        <f t="shared" si="437"/>
        <v/>
      </c>
      <c r="AA350" s="12" t="str">
        <f>IF(ISERROR(VLOOKUP(D350,'Cdn CWTs for ERA in 2017'!C$8:H$2400,6,FALSE)),"",VLOOKUP(D350,'Cdn CWTs for ERA in 2017'!C$8:H$2400,6,FALSE))</f>
        <v/>
      </c>
    </row>
    <row r="351" spans="1:27" x14ac:dyDescent="0.2">
      <c r="A351" s="13" t="s">
        <v>1632</v>
      </c>
      <c r="B351" s="31">
        <f>+IF(ISERROR(VLOOKUP(D351,'Cdn CWTs for ERA in 2017'!C$6:F$2400,4,FALSE)),"",VLOOKUP(D351,'Cdn CWTs for ERA in 2017'!C$6:F$2400,4,FALSE))</f>
        <v>2000</v>
      </c>
      <c r="C351" s="14">
        <v>2003</v>
      </c>
      <c r="D351" s="63" t="s">
        <v>1651</v>
      </c>
      <c r="E351" s="9" t="s">
        <v>1640</v>
      </c>
      <c r="F351" s="9" t="s">
        <v>1643</v>
      </c>
      <c r="G351" s="15" t="s">
        <v>1638</v>
      </c>
      <c r="H351" s="44">
        <v>576</v>
      </c>
      <c r="I351" s="44">
        <v>341</v>
      </c>
      <c r="J351" s="25">
        <f t="shared" si="438"/>
        <v>0.29019802718461646</v>
      </c>
      <c r="K351" s="44">
        <v>1</v>
      </c>
      <c r="L351" s="51">
        <v>4225</v>
      </c>
      <c r="M351" s="17">
        <f t="shared" si="431"/>
        <v>0.13633136094674556</v>
      </c>
      <c r="N351" s="56">
        <f t="shared" si="429"/>
        <v>1.4211148419133137E-5</v>
      </c>
      <c r="O351" s="19">
        <f t="shared" si="424"/>
        <v>3.4459228055462483</v>
      </c>
      <c r="P351" s="18">
        <f t="shared" si="439"/>
        <v>3.4868239664429397</v>
      </c>
      <c r="Q351" s="19">
        <f t="shared" si="426"/>
        <v>8.4769907252455123</v>
      </c>
      <c r="R351" s="24">
        <f t="shared" si="440"/>
        <v>0.84491945396505774</v>
      </c>
      <c r="S351" s="19">
        <f t="shared" si="442"/>
        <v>1175.0596766912706</v>
      </c>
      <c r="T351" s="19">
        <f t="shared" si="441"/>
        <v>3300.4199187530053</v>
      </c>
      <c r="U351" s="17">
        <f t="shared" si="436"/>
        <v>4.8890522253723673E-2</v>
      </c>
      <c r="V351" s="47">
        <v>8619.1443298969079</v>
      </c>
      <c r="W351" s="47">
        <v>120863.40764089176</v>
      </c>
      <c r="X351" s="17">
        <f t="shared" si="443"/>
        <v>4.0335111718694971E-2</v>
      </c>
      <c r="Y351" s="12" t="str">
        <f t="shared" si="392"/>
        <v>yes</v>
      </c>
      <c r="Z351" s="12">
        <f t="shared" si="437"/>
        <v>3</v>
      </c>
      <c r="AA351" s="12" t="str">
        <f>IF(ISERROR(VLOOKUP(D351,'Cdn CWTs for ERA in 2017'!C$8:H$2400,6,FALSE)),"",VLOOKUP(D351,'Cdn CWTs for ERA in 2017'!C$8:H$2400,6,FALSE))</f>
        <v>NIC</v>
      </c>
    </row>
    <row r="352" spans="1:27" x14ac:dyDescent="0.2">
      <c r="A352" s="13" t="s">
        <v>1632</v>
      </c>
      <c r="B352" s="31" t="str">
        <f>+IF(ISERROR(VLOOKUP(D352,'Cdn CWTs for ERA in 2017'!C$6:F$2400,4,FALSE)),"",VLOOKUP(D352,'Cdn CWTs for ERA in 2017'!C$6:F$2400,4,FALSE))</f>
        <v/>
      </c>
      <c r="C352" s="14">
        <v>2003</v>
      </c>
      <c r="D352" s="63" t="s">
        <v>1658</v>
      </c>
      <c r="E352" s="9" t="s">
        <v>1640</v>
      </c>
      <c r="F352" s="9" t="s">
        <v>1643</v>
      </c>
      <c r="G352" s="15" t="s">
        <v>1638</v>
      </c>
      <c r="H352" s="44">
        <v>576</v>
      </c>
      <c r="I352" s="44">
        <v>341</v>
      </c>
      <c r="J352" s="25">
        <f t="shared" si="438"/>
        <v>0.29019802718461646</v>
      </c>
      <c r="K352" s="44">
        <v>4</v>
      </c>
      <c r="L352" s="51">
        <v>4225</v>
      </c>
      <c r="M352" s="17">
        <f t="shared" si="431"/>
        <v>0.13633136094674556</v>
      </c>
      <c r="N352" s="56">
        <f t="shared" si="429"/>
        <v>1.4211148419133137E-5</v>
      </c>
      <c r="O352" s="19">
        <f t="shared" si="424"/>
        <v>13.783691222184993</v>
      </c>
      <c r="P352" s="18"/>
      <c r="Q352" s="19">
        <f t="shared" si="426"/>
        <v>34.248560582675843</v>
      </c>
      <c r="R352" s="24">
        <f t="shared" si="440"/>
        <v>0.42457618079307535</v>
      </c>
      <c r="S352" s="19">
        <f t="shared" si="442"/>
        <v>1175.0596766912706</v>
      </c>
      <c r="T352" s="19">
        <f t="shared" si="441"/>
        <v>3300.4199187530053</v>
      </c>
      <c r="U352" s="17">
        <f t="shared" si="436"/>
        <v>4.8890522253723673E-2</v>
      </c>
      <c r="V352" s="47">
        <v>8619.1443298969079</v>
      </c>
      <c r="W352" s="47">
        <v>120863.40764089176</v>
      </c>
      <c r="X352" s="17">
        <f t="shared" si="443"/>
        <v>4.0335111718694971E-2</v>
      </c>
      <c r="Y352" s="12" t="str">
        <f t="shared" ref="Y352:Y429" si="444">+IF(B352="","no","yes")</f>
        <v>no</v>
      </c>
      <c r="Z352" s="12" t="str">
        <f t="shared" si="437"/>
        <v/>
      </c>
      <c r="AA352" s="12" t="str">
        <f>IF(ISERROR(VLOOKUP(D352,'Cdn CWTs for ERA in 2017'!C$8:H$2400,6,FALSE)),"",VLOOKUP(D352,'Cdn CWTs for ERA in 2017'!C$8:H$2400,6,FALSE))</f>
        <v/>
      </c>
    </row>
    <row r="353" spans="1:27" x14ac:dyDescent="0.2">
      <c r="A353" s="13" t="s">
        <v>1632</v>
      </c>
      <c r="B353" s="31" t="str">
        <f>+IF(ISERROR(VLOOKUP(D353,'Cdn CWTs for ERA in 2017'!C$6:F$2400,4,FALSE)),"",VLOOKUP(D353,'Cdn CWTs for ERA in 2017'!C$6:F$2400,4,FALSE))</f>
        <v/>
      </c>
      <c r="C353" s="14">
        <v>2003</v>
      </c>
      <c r="D353" s="62" t="s">
        <v>1664</v>
      </c>
      <c r="E353" s="9" t="s">
        <v>1640</v>
      </c>
      <c r="F353" s="9" t="s">
        <v>1643</v>
      </c>
      <c r="G353" s="15" t="s">
        <v>1638</v>
      </c>
      <c r="H353" s="44">
        <v>576</v>
      </c>
      <c r="I353" s="44">
        <v>341</v>
      </c>
      <c r="J353" s="25">
        <f t="shared" si="438"/>
        <v>0.29019802718461646</v>
      </c>
      <c r="K353" s="44">
        <v>43</v>
      </c>
      <c r="L353" s="51">
        <v>4225</v>
      </c>
      <c r="M353" s="17">
        <f t="shared" si="431"/>
        <v>0.13633136094674556</v>
      </c>
      <c r="N353" s="56">
        <f t="shared" si="429"/>
        <v>1.4211148419133137E-5</v>
      </c>
      <c r="O353" s="19">
        <f t="shared" si="424"/>
        <v>148.17468063848867</v>
      </c>
      <c r="P353" s="18">
        <f>+(O353/(SUM(O$343:O$351,O$353)))*O$352+O353</f>
        <v>149.93343055704639</v>
      </c>
      <c r="Q353" s="19">
        <f xml:space="preserve">  ((O353*(1-J353)*(1+(U353^2))) / J353) + ((O353^2)*(U353^2))</f>
        <v>415.770552280473</v>
      </c>
      <c r="R353" s="24">
        <f t="shared" si="440"/>
        <v>0.13761090889953972</v>
      </c>
      <c r="S353" s="19">
        <f t="shared" si="442"/>
        <v>1175.0596766912706</v>
      </c>
      <c r="T353" s="19">
        <f t="shared" si="441"/>
        <v>3300.4199187530053</v>
      </c>
      <c r="U353" s="17">
        <f t="shared" si="436"/>
        <v>4.8890522253723673E-2</v>
      </c>
      <c r="V353" s="47">
        <v>8619.1443298969079</v>
      </c>
      <c r="W353" s="47">
        <v>120863.40764089176</v>
      </c>
      <c r="X353" s="17">
        <f t="shared" si="443"/>
        <v>4.0335111718694971E-2</v>
      </c>
      <c r="Y353" s="12" t="str">
        <f t="shared" si="444"/>
        <v>no</v>
      </c>
      <c r="Z353" s="12" t="str">
        <f t="shared" si="437"/>
        <v/>
      </c>
      <c r="AA353" s="12" t="str">
        <f>IF(ISERROR(VLOOKUP(D353,'Cdn CWTs for ERA in 2017'!C$8:H$2400,6,FALSE)),"",VLOOKUP(D353,'Cdn CWTs for ERA in 2017'!C$8:H$2400,6,FALSE))</f>
        <v/>
      </c>
    </row>
    <row r="354" spans="1:27" x14ac:dyDescent="0.2">
      <c r="B354" s="31" t="str">
        <f>+IF(ISERROR(VLOOKUP(D354,'Cdn CWTs for ERA in 2017'!C$6:F$2400,4,FALSE)),"",VLOOKUP(D354,'Cdn CWTs for ERA in 2017'!C$6:F$2400,4,FALSE))</f>
        <v/>
      </c>
      <c r="D354" s="63"/>
      <c r="L354" s="50"/>
      <c r="N354" s="56"/>
      <c r="Y354" s="12" t="str">
        <f t="shared" si="444"/>
        <v>no</v>
      </c>
      <c r="Z354" s="12" t="str">
        <f t="shared" si="437"/>
        <v/>
      </c>
      <c r="AA354" s="12" t="str">
        <f>IF(ISERROR(VLOOKUP(D354,'Cdn CWTs for ERA in 2017'!C$8:H$2400,6,FALSE)),"",VLOOKUP(D354,'Cdn CWTs for ERA in 2017'!C$8:H$2400,6,FALSE))</f>
        <v/>
      </c>
    </row>
    <row r="355" spans="1:27" ht="14.25" x14ac:dyDescent="0.2">
      <c r="A355" s="13" t="s">
        <v>1632</v>
      </c>
      <c r="B355" s="31">
        <f>+IF(ISERROR(VLOOKUP(D355,'Cdn CWTs for ERA in 2017'!C$6:F$2400,4,FALSE)),"",VLOOKUP(D355,'Cdn CWTs for ERA in 2017'!C$6:F$2400,4,FALSE))</f>
        <v>1997</v>
      </c>
      <c r="C355" s="14">
        <v>2002</v>
      </c>
      <c r="D355" s="63" t="s">
        <v>1672</v>
      </c>
      <c r="E355" s="9" t="s">
        <v>1640</v>
      </c>
      <c r="F355" s="14" t="s">
        <v>1639</v>
      </c>
      <c r="G355" s="15" t="s">
        <v>1638</v>
      </c>
      <c r="H355" s="44">
        <v>287</v>
      </c>
      <c r="I355" s="44">
        <v>119</v>
      </c>
      <c r="J355" s="25">
        <f>I355/S355</f>
        <v>0.18878593813871103</v>
      </c>
      <c r="K355" s="44">
        <v>8</v>
      </c>
      <c r="L355" s="47">
        <v>2445</v>
      </c>
      <c r="M355" s="23">
        <f>+H355/L355</f>
        <v>0.11738241308793455</v>
      </c>
      <c r="N355" s="56">
        <f>((M355*(1-M355))/(L355-1)) * (1-(L355/V355))</f>
        <v>2.3090109544511778E-5</v>
      </c>
      <c r="O355" s="19">
        <f t="shared" ref="O355:O366" si="445">K355*(1/J355)</f>
        <v>42.37603753157704</v>
      </c>
      <c r="P355" s="18">
        <f>+((O355/(SUM(O$355:O$363)))*(O$364))+((O355/(SUM(O$355:O$363,O$366)))*(O$365))+O355</f>
        <v>42.37603753157704</v>
      </c>
      <c r="Q355" s="19">
        <f t="shared" ref="Q355:Q366" si="446" xml:space="preserve">  ((O355*(1-J355)*(1+(U355^2))) / J355) + ((O355^2)*(U355^2))</f>
        <v>189.92774828559629</v>
      </c>
      <c r="R355" s="24">
        <f t="shared" ref="R355:R366" si="447">+IF(ISERROR((Q355^0.5)/O355),"NA",(Q355^0.5)/O355)</f>
        <v>0.32521746865721757</v>
      </c>
      <c r="S355" s="19">
        <f>+M355*V355</f>
        <v>630.34355828220851</v>
      </c>
      <c r="T355" s="19">
        <f t="shared" ref="T355:T366" si="448">(N355*V355^2+W355*M355^2-N355*W355)</f>
        <v>1574.554573790175</v>
      </c>
      <c r="U355" s="17">
        <f t="shared" ref="U355:U366" si="449">+(T355^0.5)/S355</f>
        <v>6.2950841497487614E-2</v>
      </c>
      <c r="V355" s="53">
        <v>5370</v>
      </c>
      <c r="W355" s="47">
        <v>66061.19</v>
      </c>
      <c r="X355" s="17">
        <f>+(W355^0.5)/V355</f>
        <v>4.7862889173026932E-2</v>
      </c>
      <c r="Y355" s="12" t="str">
        <f t="shared" ref="Y355:Y366" si="450">+IF(B355="","no","yes")</f>
        <v>yes</v>
      </c>
      <c r="Z355" s="12">
        <f t="shared" ref="Z355:Z366" si="451">+IF(B355="","",C355-B355)</f>
        <v>5</v>
      </c>
      <c r="AA355" s="12" t="str">
        <f>IF(ISERROR(VLOOKUP(D355,'Cdn CWTs for ERA in 2017'!C$8:H$2400,6,FALSE)),"",VLOOKUP(D355,'Cdn CWTs for ERA in 2017'!C$8:H$2400,6,FALSE))</f>
        <v>NIC</v>
      </c>
    </row>
    <row r="356" spans="1:27" ht="14.25" x14ac:dyDescent="0.2">
      <c r="A356" s="13" t="s">
        <v>1632</v>
      </c>
      <c r="B356" s="31">
        <f>+IF(ISERROR(VLOOKUP(D356,'Cdn CWTs for ERA in 2017'!C$6:F$2400,4,FALSE)),"",VLOOKUP(D356,'Cdn CWTs for ERA in 2017'!C$6:F$2400,4,FALSE))</f>
        <v>1997</v>
      </c>
      <c r="C356" s="14">
        <v>2002</v>
      </c>
      <c r="D356" s="63" t="s">
        <v>1673</v>
      </c>
      <c r="E356" s="9" t="s">
        <v>1640</v>
      </c>
      <c r="F356" s="14" t="s">
        <v>1639</v>
      </c>
      <c r="G356" s="15" t="s">
        <v>1638</v>
      </c>
      <c r="H356" s="44">
        <v>287</v>
      </c>
      <c r="I356" s="44">
        <v>119</v>
      </c>
      <c r="J356" s="25">
        <f t="shared" ref="J356:J366" si="452">I356/S356</f>
        <v>0.18878593813871103</v>
      </c>
      <c r="K356" s="44">
        <v>3</v>
      </c>
      <c r="L356" s="47">
        <v>2445</v>
      </c>
      <c r="M356" s="23">
        <f t="shared" ref="M356:M366" si="453">+H356/L356</f>
        <v>0.11738241308793455</v>
      </c>
      <c r="N356" s="56">
        <f t="shared" ref="N356:N366" si="454">((M356*(1-M356))/(L356-1)) * (1-(L356/V356))</f>
        <v>2.3090109544511778E-5</v>
      </c>
      <c r="O356" s="19">
        <f t="shared" si="445"/>
        <v>15.89101407434139</v>
      </c>
      <c r="P356" s="18">
        <f t="shared" ref="P356:P363" si="455">+((O356/(SUM(O$355:O$363)))*(O$364))+((O356/(SUM(O$355:O$363,O$366)))*(O$365))+O356</f>
        <v>15.89101407434139</v>
      </c>
      <c r="Q356" s="19">
        <f t="shared" si="446"/>
        <v>69.555063038999421</v>
      </c>
      <c r="R356" s="24">
        <f t="shared" si="447"/>
        <v>0.52482288222861662</v>
      </c>
      <c r="S356" s="19">
        <f t="shared" ref="S356:S366" si="456">+M356*V356</f>
        <v>630.34355828220851</v>
      </c>
      <c r="T356" s="19">
        <f t="shared" si="448"/>
        <v>1574.554573790175</v>
      </c>
      <c r="U356" s="17">
        <f t="shared" si="449"/>
        <v>6.2950841497487614E-2</v>
      </c>
      <c r="V356" s="53">
        <v>5370</v>
      </c>
      <c r="W356" s="47">
        <v>66061.19</v>
      </c>
      <c r="X356" s="17">
        <f t="shared" ref="X356:X366" si="457">+(W356^0.5)/V356</f>
        <v>4.7862889173026932E-2</v>
      </c>
      <c r="Y356" s="12" t="str">
        <f t="shared" si="450"/>
        <v>yes</v>
      </c>
      <c r="Z356" s="12">
        <f t="shared" si="451"/>
        <v>5</v>
      </c>
      <c r="AA356" s="12" t="str">
        <f>IF(ISERROR(VLOOKUP(D356,'Cdn CWTs for ERA in 2017'!C$8:H$2400,6,FALSE)),"",VLOOKUP(D356,'Cdn CWTs for ERA in 2017'!C$8:H$2400,6,FALSE))</f>
        <v>NIC</v>
      </c>
    </row>
    <row r="357" spans="1:27" ht="14.25" x14ac:dyDescent="0.2">
      <c r="A357" s="13" t="s">
        <v>1632</v>
      </c>
      <c r="B357" s="31">
        <f>+IF(ISERROR(VLOOKUP(D357,'Cdn CWTs for ERA in 2017'!C$6:F$2400,4,FALSE)),"",VLOOKUP(D357,'Cdn CWTs for ERA in 2017'!C$6:F$2400,4,FALSE))</f>
        <v>1998</v>
      </c>
      <c r="C357" s="14">
        <v>2002</v>
      </c>
      <c r="D357" s="63" t="s">
        <v>1654</v>
      </c>
      <c r="E357" s="9" t="s">
        <v>1640</v>
      </c>
      <c r="F357" s="14" t="s">
        <v>1639</v>
      </c>
      <c r="G357" s="15" t="s">
        <v>1638</v>
      </c>
      <c r="H357" s="44">
        <v>287</v>
      </c>
      <c r="I357" s="44">
        <v>119</v>
      </c>
      <c r="J357" s="25">
        <f t="shared" si="452"/>
        <v>0.18878593813871103</v>
      </c>
      <c r="K357" s="44">
        <v>53</v>
      </c>
      <c r="L357" s="47">
        <v>2445</v>
      </c>
      <c r="M357" s="23">
        <f t="shared" si="453"/>
        <v>0.11738241308793455</v>
      </c>
      <c r="N357" s="56">
        <f t="shared" si="454"/>
        <v>2.3090109544511778E-5</v>
      </c>
      <c r="O357" s="19">
        <f t="shared" si="445"/>
        <v>280.7412486466979</v>
      </c>
      <c r="P357" s="18">
        <f t="shared" si="455"/>
        <v>280.7412486466979</v>
      </c>
      <c r="Q357" s="19">
        <f t="shared" si="446"/>
        <v>1523.4583007198466</v>
      </c>
      <c r="R357" s="24">
        <f t="shared" si="447"/>
        <v>0.13903017151807798</v>
      </c>
      <c r="S357" s="19">
        <f t="shared" si="456"/>
        <v>630.34355828220851</v>
      </c>
      <c r="T357" s="19">
        <f t="shared" si="448"/>
        <v>1574.554573790175</v>
      </c>
      <c r="U357" s="17">
        <f t="shared" si="449"/>
        <v>6.2950841497487614E-2</v>
      </c>
      <c r="V357" s="53">
        <v>5370</v>
      </c>
      <c r="W357" s="47">
        <v>66061.19</v>
      </c>
      <c r="X357" s="17">
        <f t="shared" si="457"/>
        <v>4.7862889173026932E-2</v>
      </c>
      <c r="Y357" s="12" t="str">
        <f t="shared" si="450"/>
        <v>yes</v>
      </c>
      <c r="Z357" s="12">
        <f t="shared" si="451"/>
        <v>4</v>
      </c>
      <c r="AA357" s="12" t="str">
        <f>IF(ISERROR(VLOOKUP(D357,'Cdn CWTs for ERA in 2017'!C$8:H$2400,6,FALSE)),"",VLOOKUP(D357,'Cdn CWTs for ERA in 2017'!C$8:H$2400,6,FALSE))</f>
        <v>NIC</v>
      </c>
    </row>
    <row r="358" spans="1:27" ht="14.25" x14ac:dyDescent="0.2">
      <c r="A358" s="13" t="s">
        <v>1632</v>
      </c>
      <c r="B358" s="31">
        <f>+IF(ISERROR(VLOOKUP(D358,'Cdn CWTs for ERA in 2017'!C$6:F$2400,4,FALSE)),"",VLOOKUP(D358,'Cdn CWTs for ERA in 2017'!C$6:F$2400,4,FALSE))</f>
        <v>1998</v>
      </c>
      <c r="C358" s="14">
        <v>2002</v>
      </c>
      <c r="D358" s="83" t="s">
        <v>1655</v>
      </c>
      <c r="E358" s="9" t="s">
        <v>1640</v>
      </c>
      <c r="F358" s="14" t="s">
        <v>1639</v>
      </c>
      <c r="G358" s="15" t="s">
        <v>1638</v>
      </c>
      <c r="H358" s="44">
        <v>287</v>
      </c>
      <c r="I358" s="44">
        <v>119</v>
      </c>
      <c r="J358" s="25">
        <f t="shared" si="452"/>
        <v>0.18878593813871103</v>
      </c>
      <c r="K358" s="44">
        <v>44</v>
      </c>
      <c r="L358" s="47">
        <v>2445</v>
      </c>
      <c r="M358" s="23">
        <f t="shared" si="453"/>
        <v>0.11738241308793455</v>
      </c>
      <c r="N358" s="56">
        <f t="shared" si="454"/>
        <v>2.3090109544511778E-5</v>
      </c>
      <c r="O358" s="19">
        <f t="shared" si="445"/>
        <v>233.06820642367373</v>
      </c>
      <c r="P358" s="18">
        <f t="shared" si="455"/>
        <v>233.06820642367373</v>
      </c>
      <c r="Q358" s="19">
        <f t="shared" si="446"/>
        <v>1220.7267907620542</v>
      </c>
      <c r="R358" s="24">
        <f t="shared" si="447"/>
        <v>0.14990848112546803</v>
      </c>
      <c r="S358" s="19">
        <f t="shared" si="456"/>
        <v>630.34355828220851</v>
      </c>
      <c r="T358" s="19">
        <f t="shared" si="448"/>
        <v>1574.554573790175</v>
      </c>
      <c r="U358" s="17">
        <f t="shared" si="449"/>
        <v>6.2950841497487614E-2</v>
      </c>
      <c r="V358" s="53">
        <v>5370</v>
      </c>
      <c r="W358" s="47">
        <v>66061.19</v>
      </c>
      <c r="X358" s="17">
        <f t="shared" si="457"/>
        <v>4.7862889173026932E-2</v>
      </c>
      <c r="Y358" s="12" t="str">
        <f t="shared" si="450"/>
        <v>yes</v>
      </c>
      <c r="Z358" s="12">
        <f t="shared" si="451"/>
        <v>4</v>
      </c>
      <c r="AA358" s="12" t="str">
        <f>IF(ISERROR(VLOOKUP(D358,'Cdn CWTs for ERA in 2017'!C$8:H$2400,6,FALSE)),"",VLOOKUP(D358,'Cdn CWTs for ERA in 2017'!C$8:H$2400,6,FALSE))</f>
        <v>NIC</v>
      </c>
    </row>
    <row r="359" spans="1:27" ht="14.25" x14ac:dyDescent="0.2">
      <c r="A359" s="13" t="s">
        <v>1632</v>
      </c>
      <c r="B359" s="31">
        <f>+IF(ISERROR(VLOOKUP(D359,'Cdn CWTs for ERA in 2017'!C$6:F$2400,4,FALSE)),"",VLOOKUP(D359,'Cdn CWTs for ERA in 2017'!C$6:F$2400,4,FALSE))</f>
        <v>1999</v>
      </c>
      <c r="C359" s="14">
        <v>2002</v>
      </c>
      <c r="D359" s="63" t="s">
        <v>1647</v>
      </c>
      <c r="E359" s="9" t="s">
        <v>1640</v>
      </c>
      <c r="F359" s="14" t="s">
        <v>1639</v>
      </c>
      <c r="G359" s="15" t="s">
        <v>1638</v>
      </c>
      <c r="H359" s="44">
        <v>287</v>
      </c>
      <c r="I359" s="44">
        <v>119</v>
      </c>
      <c r="J359" s="25">
        <f t="shared" si="452"/>
        <v>0.18878593813871103</v>
      </c>
      <c r="K359" s="44">
        <v>2</v>
      </c>
      <c r="L359" s="47">
        <v>2445</v>
      </c>
      <c r="M359" s="23">
        <f t="shared" si="453"/>
        <v>0.11738241308793455</v>
      </c>
      <c r="N359" s="56">
        <f t="shared" si="454"/>
        <v>2.3090109544511778E-5</v>
      </c>
      <c r="O359" s="19">
        <f t="shared" si="445"/>
        <v>10.59400938289426</v>
      </c>
      <c r="P359" s="18">
        <f t="shared" si="455"/>
        <v>10.59400938289426</v>
      </c>
      <c r="Q359" s="19">
        <f t="shared" si="446"/>
        <v>46.147663016919722</v>
      </c>
      <c r="R359" s="24">
        <f t="shared" si="447"/>
        <v>0.64123098984960769</v>
      </c>
      <c r="S359" s="19">
        <f t="shared" si="456"/>
        <v>630.34355828220851</v>
      </c>
      <c r="T359" s="19">
        <f t="shared" si="448"/>
        <v>1574.554573790175</v>
      </c>
      <c r="U359" s="17">
        <f t="shared" si="449"/>
        <v>6.2950841497487614E-2</v>
      </c>
      <c r="V359" s="53">
        <v>5370</v>
      </c>
      <c r="W359" s="47">
        <v>66061.19</v>
      </c>
      <c r="X359" s="17">
        <f t="shared" si="457"/>
        <v>4.7862889173026932E-2</v>
      </c>
      <c r="Y359" s="12" t="str">
        <f t="shared" si="450"/>
        <v>yes</v>
      </c>
      <c r="Z359" s="12">
        <f t="shared" si="451"/>
        <v>3</v>
      </c>
      <c r="AA359" s="12" t="str">
        <f>IF(ISERROR(VLOOKUP(D359,'Cdn CWTs for ERA in 2017'!C$8:H$2400,6,FALSE)),"",VLOOKUP(D359,'Cdn CWTs for ERA in 2017'!C$8:H$2400,6,FALSE))</f>
        <v>NIC</v>
      </c>
    </row>
    <row r="360" spans="1:27" ht="14.25" x14ac:dyDescent="0.2">
      <c r="A360" s="13" t="s">
        <v>1632</v>
      </c>
      <c r="B360" s="31">
        <f>+IF(ISERROR(VLOOKUP(D360,'Cdn CWTs for ERA in 2017'!C$6:F$2400,4,FALSE)),"",VLOOKUP(D360,'Cdn CWTs for ERA in 2017'!C$6:F$2400,4,FALSE))</f>
        <v>1999</v>
      </c>
      <c r="C360" s="14">
        <v>2002</v>
      </c>
      <c r="D360" s="63" t="s">
        <v>1648</v>
      </c>
      <c r="E360" s="9" t="s">
        <v>1640</v>
      </c>
      <c r="F360" s="14" t="s">
        <v>1639</v>
      </c>
      <c r="G360" s="15" t="s">
        <v>1638</v>
      </c>
      <c r="H360" s="44">
        <v>287</v>
      </c>
      <c r="I360" s="44">
        <v>119</v>
      </c>
      <c r="J360" s="25">
        <f t="shared" si="452"/>
        <v>0.18878593813871103</v>
      </c>
      <c r="K360" s="44">
        <v>0</v>
      </c>
      <c r="L360" s="47">
        <v>2445</v>
      </c>
      <c r="M360" s="23">
        <f t="shared" si="453"/>
        <v>0.11738241308793455</v>
      </c>
      <c r="N360" s="56">
        <f t="shared" si="454"/>
        <v>2.3090109544511778E-5</v>
      </c>
      <c r="O360" s="19">
        <f t="shared" si="445"/>
        <v>0</v>
      </c>
      <c r="P360" s="18">
        <f t="shared" si="455"/>
        <v>0</v>
      </c>
      <c r="Q360" s="19">
        <f t="shared" si="446"/>
        <v>0</v>
      </c>
      <c r="R360" s="24" t="str">
        <f t="shared" si="447"/>
        <v>NA</v>
      </c>
      <c r="S360" s="19">
        <f t="shared" si="456"/>
        <v>630.34355828220851</v>
      </c>
      <c r="T360" s="19">
        <f t="shared" si="448"/>
        <v>1574.554573790175</v>
      </c>
      <c r="U360" s="17">
        <f t="shared" si="449"/>
        <v>6.2950841497487614E-2</v>
      </c>
      <c r="V360" s="53">
        <v>5370</v>
      </c>
      <c r="W360" s="47">
        <v>66061.19</v>
      </c>
      <c r="X360" s="17">
        <f t="shared" si="457"/>
        <v>4.7862889173026932E-2</v>
      </c>
      <c r="Y360" s="12" t="str">
        <f t="shared" si="450"/>
        <v>yes</v>
      </c>
      <c r="Z360" s="12">
        <f t="shared" si="451"/>
        <v>3</v>
      </c>
      <c r="AA360" s="12" t="str">
        <f>IF(ISERROR(VLOOKUP(D360,'Cdn CWTs for ERA in 2017'!C$8:H$2400,6,FALSE)),"",VLOOKUP(D360,'Cdn CWTs for ERA in 2017'!C$8:H$2400,6,FALSE))</f>
        <v>NIC</v>
      </c>
    </row>
    <row r="361" spans="1:27" ht="14.25" x14ac:dyDescent="0.2">
      <c r="A361" s="13" t="s">
        <v>1632</v>
      </c>
      <c r="B361" s="31">
        <f>+IF(ISERROR(VLOOKUP(D361,'Cdn CWTs for ERA in 2017'!C$6:F$2400,4,FALSE)),"",VLOOKUP(D361,'Cdn CWTs for ERA in 2017'!C$6:F$2400,4,FALSE))</f>
        <v>1999</v>
      </c>
      <c r="C361" s="14">
        <v>2002</v>
      </c>
      <c r="D361" s="63" t="s">
        <v>1649</v>
      </c>
      <c r="E361" s="9" t="s">
        <v>1640</v>
      </c>
      <c r="F361" s="14" t="s">
        <v>1639</v>
      </c>
      <c r="G361" s="15" t="s">
        <v>1638</v>
      </c>
      <c r="H361" s="44">
        <v>287</v>
      </c>
      <c r="I361" s="44">
        <v>119</v>
      </c>
      <c r="J361" s="25">
        <f t="shared" si="452"/>
        <v>0.18878593813871103</v>
      </c>
      <c r="K361" s="44">
        <v>2</v>
      </c>
      <c r="L361" s="47">
        <v>2445</v>
      </c>
      <c r="M361" s="23">
        <f t="shared" si="453"/>
        <v>0.11738241308793455</v>
      </c>
      <c r="N361" s="56">
        <f t="shared" si="454"/>
        <v>2.3090109544511778E-5</v>
      </c>
      <c r="O361" s="19">
        <f t="shared" si="445"/>
        <v>10.59400938289426</v>
      </c>
      <c r="P361" s="18">
        <f t="shared" si="455"/>
        <v>10.59400938289426</v>
      </c>
      <c r="Q361" s="19">
        <f t="shared" si="446"/>
        <v>46.147663016919722</v>
      </c>
      <c r="R361" s="24">
        <f t="shared" si="447"/>
        <v>0.64123098984960769</v>
      </c>
      <c r="S361" s="19">
        <f t="shared" si="456"/>
        <v>630.34355828220851</v>
      </c>
      <c r="T361" s="19">
        <f t="shared" si="448"/>
        <v>1574.554573790175</v>
      </c>
      <c r="U361" s="17">
        <f t="shared" si="449"/>
        <v>6.2950841497487614E-2</v>
      </c>
      <c r="V361" s="53">
        <v>5370</v>
      </c>
      <c r="W361" s="47">
        <v>66061.19</v>
      </c>
      <c r="X361" s="17">
        <f t="shared" si="457"/>
        <v>4.7862889173026932E-2</v>
      </c>
      <c r="Y361" s="12" t="str">
        <f t="shared" si="450"/>
        <v>yes</v>
      </c>
      <c r="Z361" s="12">
        <f t="shared" si="451"/>
        <v>3</v>
      </c>
      <c r="AA361" s="12" t="str">
        <f>IF(ISERROR(VLOOKUP(D361,'Cdn CWTs for ERA in 2017'!C$8:H$2400,6,FALSE)),"",VLOOKUP(D361,'Cdn CWTs for ERA in 2017'!C$8:H$2400,6,FALSE))</f>
        <v>NIC</v>
      </c>
    </row>
    <row r="362" spans="1:27" ht="14.25" x14ac:dyDescent="0.2">
      <c r="A362" s="13" t="s">
        <v>1632</v>
      </c>
      <c r="B362" s="31" t="str">
        <f>+IF(ISERROR(VLOOKUP(D362,'Cdn CWTs for ERA in 2017'!C$6:F$2400,4,FALSE)),"",VLOOKUP(D362,'Cdn CWTs for ERA in 2017'!C$6:F$2400,4,FALSE))</f>
        <v/>
      </c>
      <c r="C362" s="14">
        <v>2002</v>
      </c>
      <c r="D362" s="63" t="s">
        <v>1688</v>
      </c>
      <c r="E362" s="9" t="s">
        <v>1640</v>
      </c>
      <c r="F362" s="14" t="s">
        <v>1639</v>
      </c>
      <c r="G362" s="15" t="s">
        <v>1638</v>
      </c>
      <c r="H362" s="44">
        <v>287</v>
      </c>
      <c r="I362" s="44">
        <v>119</v>
      </c>
      <c r="J362" s="25">
        <f t="shared" si="452"/>
        <v>0.18878593813871103</v>
      </c>
      <c r="K362" s="44">
        <v>0</v>
      </c>
      <c r="L362" s="47">
        <v>2445</v>
      </c>
      <c r="M362" s="23">
        <f t="shared" si="453"/>
        <v>0.11738241308793455</v>
      </c>
      <c r="N362" s="56">
        <f t="shared" si="454"/>
        <v>2.3090109544511778E-5</v>
      </c>
      <c r="O362" s="19">
        <f t="shared" si="445"/>
        <v>0</v>
      </c>
      <c r="P362" s="18">
        <f t="shared" si="455"/>
        <v>0</v>
      </c>
      <c r="Q362" s="19">
        <f t="shared" si="446"/>
        <v>0</v>
      </c>
      <c r="R362" s="24" t="str">
        <f t="shared" si="447"/>
        <v>NA</v>
      </c>
      <c r="S362" s="19">
        <f t="shared" si="456"/>
        <v>630.34355828220851</v>
      </c>
      <c r="T362" s="19">
        <f t="shared" si="448"/>
        <v>1574.554573790175</v>
      </c>
      <c r="U362" s="17">
        <f t="shared" si="449"/>
        <v>6.2950841497487614E-2</v>
      </c>
      <c r="V362" s="53">
        <v>5370</v>
      </c>
      <c r="W362" s="47">
        <v>66061.19</v>
      </c>
      <c r="X362" s="17">
        <f t="shared" si="457"/>
        <v>4.7862889173026932E-2</v>
      </c>
      <c r="Y362" s="12" t="str">
        <f t="shared" si="450"/>
        <v>no</v>
      </c>
      <c r="Z362" s="12" t="str">
        <f t="shared" si="451"/>
        <v/>
      </c>
      <c r="AA362" s="12" t="str">
        <f>IF(ISERROR(VLOOKUP(D362,'Cdn CWTs for ERA in 2017'!C$8:H$2400,6,FALSE)),"",VLOOKUP(D362,'Cdn CWTs for ERA in 2017'!C$8:H$2400,6,FALSE))</f>
        <v/>
      </c>
    </row>
    <row r="363" spans="1:27" ht="14.25" x14ac:dyDescent="0.2">
      <c r="A363" s="13" t="s">
        <v>1632</v>
      </c>
      <c r="B363" s="31" t="str">
        <f>+IF(ISERROR(VLOOKUP(D363,'Cdn CWTs for ERA in 2017'!C$6:F$2400,4,FALSE)),"",VLOOKUP(D363,'Cdn CWTs for ERA in 2017'!C$6:F$2400,4,FALSE))</f>
        <v/>
      </c>
      <c r="C363" s="14">
        <v>2002</v>
      </c>
      <c r="D363" s="63" t="s">
        <v>1653</v>
      </c>
      <c r="E363" s="9" t="s">
        <v>1640</v>
      </c>
      <c r="F363" s="14" t="s">
        <v>1639</v>
      </c>
      <c r="G363" s="15" t="s">
        <v>1638</v>
      </c>
      <c r="H363" s="44">
        <v>287</v>
      </c>
      <c r="I363" s="44">
        <v>119</v>
      </c>
      <c r="J363" s="25">
        <f t="shared" si="452"/>
        <v>0.18878593813871103</v>
      </c>
      <c r="K363" s="44">
        <v>1</v>
      </c>
      <c r="L363" s="47">
        <v>2445</v>
      </c>
      <c r="M363" s="23">
        <f t="shared" si="453"/>
        <v>0.11738241308793455</v>
      </c>
      <c r="N363" s="56">
        <f t="shared" si="454"/>
        <v>2.3090109544511778E-5</v>
      </c>
      <c r="O363" s="19">
        <f t="shared" si="445"/>
        <v>5.29700469144713</v>
      </c>
      <c r="P363" s="18">
        <f t="shared" si="455"/>
        <v>5.29700469144713</v>
      </c>
      <c r="Q363" s="19">
        <f t="shared" si="446"/>
        <v>22.962642003919917</v>
      </c>
      <c r="R363" s="24">
        <f t="shared" si="447"/>
        <v>0.90464996337908155</v>
      </c>
      <c r="S363" s="19">
        <f t="shared" si="456"/>
        <v>630.34355828220851</v>
      </c>
      <c r="T363" s="19">
        <f t="shared" si="448"/>
        <v>1574.554573790175</v>
      </c>
      <c r="U363" s="17">
        <f t="shared" si="449"/>
        <v>6.2950841497487614E-2</v>
      </c>
      <c r="V363" s="53">
        <v>5370</v>
      </c>
      <c r="W363" s="47">
        <v>66061.19</v>
      </c>
      <c r="X363" s="17">
        <f t="shared" si="457"/>
        <v>4.7862889173026932E-2</v>
      </c>
      <c r="Y363" s="12" t="str">
        <f t="shared" si="450"/>
        <v>no</v>
      </c>
      <c r="Z363" s="12" t="str">
        <f t="shared" si="451"/>
        <v/>
      </c>
      <c r="AA363" s="12" t="str">
        <f>IF(ISERROR(VLOOKUP(D363,'Cdn CWTs for ERA in 2017'!C$8:H$2400,6,FALSE)),"",VLOOKUP(D363,'Cdn CWTs for ERA in 2017'!C$8:H$2400,6,FALSE))</f>
        <v/>
      </c>
    </row>
    <row r="364" spans="1:27" ht="14.25" x14ac:dyDescent="0.2">
      <c r="A364" s="13" t="s">
        <v>1632</v>
      </c>
      <c r="B364" s="31" t="str">
        <f>+IF(ISERROR(VLOOKUP(D364,'Cdn CWTs for ERA in 2017'!C$6:F$2400,4,FALSE)),"",VLOOKUP(D364,'Cdn CWTs for ERA in 2017'!C$6:F$2400,4,FALSE))</f>
        <v/>
      </c>
      <c r="C364" s="14">
        <v>2002</v>
      </c>
      <c r="D364" s="75" t="s">
        <v>1665</v>
      </c>
      <c r="E364" s="9" t="s">
        <v>1640</v>
      </c>
      <c r="F364" s="14" t="s">
        <v>1639</v>
      </c>
      <c r="G364" s="15" t="s">
        <v>1638</v>
      </c>
      <c r="H364" s="44">
        <v>287</v>
      </c>
      <c r="I364" s="44">
        <v>119</v>
      </c>
      <c r="J364" s="25">
        <f t="shared" si="452"/>
        <v>0.18878593813871103</v>
      </c>
      <c r="K364" s="44">
        <v>0</v>
      </c>
      <c r="L364" s="47">
        <v>2445</v>
      </c>
      <c r="M364" s="23">
        <f t="shared" si="453"/>
        <v>0.11738241308793455</v>
      </c>
      <c r="N364" s="56">
        <f t="shared" si="454"/>
        <v>2.3090109544511778E-5</v>
      </c>
      <c r="O364" s="19">
        <f t="shared" si="445"/>
        <v>0</v>
      </c>
      <c r="P364" s="19"/>
      <c r="Q364" s="19">
        <f t="shared" si="446"/>
        <v>0</v>
      </c>
      <c r="R364" s="24" t="str">
        <f t="shared" si="447"/>
        <v>NA</v>
      </c>
      <c r="S364" s="19">
        <f t="shared" si="456"/>
        <v>630.34355828220851</v>
      </c>
      <c r="T364" s="19">
        <f t="shared" si="448"/>
        <v>1574.554573790175</v>
      </c>
      <c r="U364" s="17">
        <f t="shared" si="449"/>
        <v>6.2950841497487614E-2</v>
      </c>
      <c r="V364" s="53">
        <v>5370</v>
      </c>
      <c r="W364" s="47">
        <v>66061.19</v>
      </c>
      <c r="X364" s="17">
        <f t="shared" si="457"/>
        <v>4.7862889173026932E-2</v>
      </c>
      <c r="Y364" s="12" t="str">
        <f t="shared" si="450"/>
        <v>no</v>
      </c>
      <c r="Z364" s="12" t="str">
        <f t="shared" si="451"/>
        <v/>
      </c>
      <c r="AA364" s="12" t="str">
        <f>IF(ISERROR(VLOOKUP(D364,'Cdn CWTs for ERA in 2017'!C$8:H$2400,6,FALSE)),"",VLOOKUP(D364,'Cdn CWTs for ERA in 2017'!C$8:H$2400,6,FALSE))</f>
        <v/>
      </c>
    </row>
    <row r="365" spans="1:27" ht="14.25" x14ac:dyDescent="0.2">
      <c r="A365" s="13" t="s">
        <v>1632</v>
      </c>
      <c r="B365" s="31" t="str">
        <f>+IF(ISERROR(VLOOKUP(D365,'Cdn CWTs for ERA in 2017'!C$6:F$2400,4,FALSE)),"",VLOOKUP(D365,'Cdn CWTs for ERA in 2017'!C$6:F$2400,4,FALSE))</f>
        <v/>
      </c>
      <c r="C365" s="14">
        <v>2002</v>
      </c>
      <c r="D365" s="75" t="s">
        <v>1646</v>
      </c>
      <c r="E365" s="9" t="s">
        <v>1640</v>
      </c>
      <c r="F365" s="14" t="s">
        <v>1639</v>
      </c>
      <c r="G365" s="15" t="s">
        <v>1638</v>
      </c>
      <c r="H365" s="44">
        <v>287</v>
      </c>
      <c r="I365" s="44">
        <v>119</v>
      </c>
      <c r="J365" s="25">
        <f t="shared" ref="J365" si="458">I365/S365</f>
        <v>0.18878593813871103</v>
      </c>
      <c r="K365" s="44">
        <v>0</v>
      </c>
      <c r="L365" s="47">
        <v>2445</v>
      </c>
      <c r="M365" s="23">
        <f t="shared" ref="M365" si="459">+H365/L365</f>
        <v>0.11738241308793455</v>
      </c>
      <c r="N365" s="56">
        <f t="shared" ref="N365" si="460">((M365*(1-M365))/(L365-1)) * (1-(L365/V365))</f>
        <v>2.3090109544511778E-5</v>
      </c>
      <c r="O365" s="19">
        <f t="shared" ref="O365" si="461">K365*(1/J365)</f>
        <v>0</v>
      </c>
      <c r="P365" s="19"/>
      <c r="Q365" s="19">
        <f t="shared" ref="Q365" si="462" xml:space="preserve">  ((O365*(1-J365)*(1+(U365^2))) / J365) + ((O365^2)*(U365^2))</f>
        <v>0</v>
      </c>
      <c r="R365" s="24" t="str">
        <f t="shared" ref="R365" si="463">+IF(ISERROR((Q365^0.5)/O365),"NA",(Q365^0.5)/O365)</f>
        <v>NA</v>
      </c>
      <c r="S365" s="19">
        <f t="shared" ref="S365" si="464">+M365*V365</f>
        <v>630.34355828220851</v>
      </c>
      <c r="T365" s="19">
        <f t="shared" ref="T365" si="465">(N365*V365^2+W365*M365^2-N365*W365)</f>
        <v>1574.554573790175</v>
      </c>
      <c r="U365" s="17">
        <f t="shared" ref="U365" si="466">+(T365^0.5)/S365</f>
        <v>6.2950841497487614E-2</v>
      </c>
      <c r="V365" s="53">
        <v>5370</v>
      </c>
      <c r="W365" s="47">
        <v>66061.19</v>
      </c>
      <c r="X365" s="17">
        <f t="shared" ref="X365" si="467">+(W365^0.5)/V365</f>
        <v>4.7862889173026932E-2</v>
      </c>
      <c r="Y365" s="12" t="str">
        <f t="shared" ref="Y365" si="468">+IF(B365="","no","yes")</f>
        <v>no</v>
      </c>
      <c r="Z365" s="12" t="str">
        <f t="shared" ref="Z365" si="469">+IF(B365="","",C365-B365)</f>
        <v/>
      </c>
      <c r="AA365" s="12" t="str">
        <f>IF(ISERROR(VLOOKUP(D365,'Cdn CWTs for ERA in 2017'!C$8:H$2400,6,FALSE)),"",VLOOKUP(D365,'Cdn CWTs for ERA in 2017'!C$8:H$2400,6,FALSE))</f>
        <v/>
      </c>
    </row>
    <row r="366" spans="1:27" ht="14.25" x14ac:dyDescent="0.2">
      <c r="A366" s="13" t="s">
        <v>1632</v>
      </c>
      <c r="B366" s="31" t="str">
        <f>+IF(ISERROR(VLOOKUP(D366,'Cdn CWTs for ERA in 2017'!C$6:F$2400,4,FALSE)),"",VLOOKUP(D366,'Cdn CWTs for ERA in 2017'!C$6:F$2400,4,FALSE))</f>
        <v/>
      </c>
      <c r="C366" s="14">
        <v>2002</v>
      </c>
      <c r="D366" s="75" t="s">
        <v>1664</v>
      </c>
      <c r="E366" s="9" t="s">
        <v>1640</v>
      </c>
      <c r="F366" s="14" t="s">
        <v>1639</v>
      </c>
      <c r="G366" s="15" t="s">
        <v>1638</v>
      </c>
      <c r="H366" s="44">
        <v>287</v>
      </c>
      <c r="I366" s="44">
        <v>119</v>
      </c>
      <c r="J366" s="25">
        <f t="shared" si="452"/>
        <v>0.18878593813871103</v>
      </c>
      <c r="K366" s="44">
        <v>6</v>
      </c>
      <c r="L366" s="47">
        <v>2445</v>
      </c>
      <c r="M366" s="23">
        <f t="shared" si="453"/>
        <v>0.11738241308793455</v>
      </c>
      <c r="N366" s="56">
        <f t="shared" si="454"/>
        <v>2.3090109544511778E-5</v>
      </c>
      <c r="O366" s="19">
        <f t="shared" si="445"/>
        <v>31.78202814868278</v>
      </c>
      <c r="P366" s="18">
        <f t="shared" ref="P366" si="470">+((O366/(SUM(O$355:O$363)))*(O$364))+((O366/(SUM(O$355:O$363,O$366)))*(O$365))+O366</f>
        <v>31.78202814868278</v>
      </c>
      <c r="Q366" s="19">
        <f t="shared" si="446"/>
        <v>141.11153715971787</v>
      </c>
      <c r="R366" s="24">
        <f t="shared" si="447"/>
        <v>0.37376588003454392</v>
      </c>
      <c r="S366" s="19">
        <f t="shared" si="456"/>
        <v>630.34355828220851</v>
      </c>
      <c r="T366" s="19">
        <f t="shared" si="448"/>
        <v>1574.554573790175</v>
      </c>
      <c r="U366" s="17">
        <f t="shared" si="449"/>
        <v>6.2950841497487614E-2</v>
      </c>
      <c r="V366" s="53">
        <v>5370</v>
      </c>
      <c r="W366" s="47">
        <v>66061.19</v>
      </c>
      <c r="X366" s="17">
        <f t="shared" si="457"/>
        <v>4.7862889173026932E-2</v>
      </c>
      <c r="Y366" s="12" t="str">
        <f t="shared" si="450"/>
        <v>no</v>
      </c>
      <c r="Z366" s="12" t="str">
        <f t="shared" si="451"/>
        <v/>
      </c>
      <c r="AA366" s="12" t="str">
        <f>IF(ISERROR(VLOOKUP(D366,'Cdn CWTs for ERA in 2017'!C$8:H$2400,6,FALSE)),"",VLOOKUP(D366,'Cdn CWTs for ERA in 2017'!C$8:H$2400,6,FALSE))</f>
        <v/>
      </c>
    </row>
    <row r="367" spans="1:27" ht="14.25" x14ac:dyDescent="0.2">
      <c r="B367" s="31" t="str">
        <f>+IF(ISERROR(VLOOKUP(D367,'Cdn CWTs for ERA in 2017'!C$6:F$2400,4,FALSE)),"",VLOOKUP(D367,'Cdn CWTs for ERA in 2017'!C$6:F$2400,4,FALSE))</f>
        <v/>
      </c>
      <c r="D367" s="63"/>
      <c r="E367" s="9"/>
      <c r="G367" s="15"/>
      <c r="H367" s="44"/>
      <c r="I367" s="44"/>
      <c r="J367" s="25"/>
      <c r="L367" s="47"/>
      <c r="M367" s="23"/>
      <c r="N367" s="56"/>
      <c r="O367" s="19"/>
      <c r="P367" s="19"/>
      <c r="Q367" s="19"/>
      <c r="R367" s="24"/>
      <c r="S367" s="19"/>
      <c r="T367" s="19"/>
      <c r="U367" s="17"/>
      <c r="V367" s="53"/>
      <c r="W367" s="47"/>
      <c r="X367" s="17"/>
      <c r="Y367" s="12"/>
      <c r="Z367" s="12"/>
      <c r="AA367" s="12" t="str">
        <f>IF(ISERROR(VLOOKUP(D367,'Cdn CWTs for ERA in 2017'!C$8:H$2400,6,FALSE)),"",VLOOKUP(D367,'Cdn CWTs for ERA in 2017'!C$8:H$2400,6,FALSE))</f>
        <v/>
      </c>
    </row>
    <row r="368" spans="1:27" ht="14.25" x14ac:dyDescent="0.2">
      <c r="A368" s="13" t="s">
        <v>1632</v>
      </c>
      <c r="B368" s="31">
        <f>+IF(ISERROR(VLOOKUP(D368,'Cdn CWTs for ERA in 2017'!C$6:F$2400,4,FALSE)),"",VLOOKUP(D368,'Cdn CWTs for ERA in 2017'!C$6:F$2400,4,FALSE))</f>
        <v>1997</v>
      </c>
      <c r="C368" s="14">
        <v>2002</v>
      </c>
      <c r="D368" s="63" t="s">
        <v>1672</v>
      </c>
      <c r="E368" s="9" t="s">
        <v>1640</v>
      </c>
      <c r="F368" s="14" t="s">
        <v>1643</v>
      </c>
      <c r="G368" s="15" t="s">
        <v>1638</v>
      </c>
      <c r="H368" s="44">
        <v>623</v>
      </c>
      <c r="I368" s="44">
        <v>333</v>
      </c>
      <c r="J368" s="25">
        <f>I368/S368</f>
        <v>0.23663555713612905</v>
      </c>
      <c r="K368" s="44">
        <v>13</v>
      </c>
      <c r="L368" s="137">
        <v>3327</v>
      </c>
      <c r="M368" s="23">
        <f>+H368/L368</f>
        <v>0.18725578599338744</v>
      </c>
      <c r="N368" s="56">
        <f t="shared" si="429"/>
        <v>2.5500258055280788E-5</v>
      </c>
      <c r="O368" s="19">
        <f t="shared" si="424"/>
        <v>54.936798836708661</v>
      </c>
      <c r="P368" s="18">
        <f>+((O368/(SUM(O$368:O$376)))*(O$377))+((O368/(SUM(O$368:O$376,O$379)))*(O$378))+O368</f>
        <v>55.460006444677312</v>
      </c>
      <c r="Q368" s="19">
        <f t="shared" ref="Q368:Q379" si="471" xml:space="preserve">  ((O368*(1-J368)*(1+(U368^2))) / J368) + ((O368^2)*(U368^2))</f>
        <v>185.86175267032249</v>
      </c>
      <c r="R368" s="24">
        <f t="shared" ref="R368:R379" si="472">+IF(ISERROR((Q368^0.5)/O368),"NA",(Q368^0.5)/O368)</f>
        <v>0.24815993378780321</v>
      </c>
      <c r="S368" s="19">
        <f>+M368*V368</f>
        <v>1407.2272317403065</v>
      </c>
      <c r="T368" s="19">
        <f t="shared" si="441"/>
        <v>5355.132456454261</v>
      </c>
      <c r="U368" s="17">
        <f t="shared" si="436"/>
        <v>5.2002099505049151E-2</v>
      </c>
      <c r="V368" s="53">
        <v>7515</v>
      </c>
      <c r="W368" s="47">
        <v>111731.9</v>
      </c>
      <c r="X368" s="17">
        <f>+(W368^0.5)/V368</f>
        <v>4.4479470343828181E-2</v>
      </c>
      <c r="Y368" s="12" t="str">
        <f t="shared" si="444"/>
        <v>yes</v>
      </c>
      <c r="Z368" s="12">
        <f t="shared" si="437"/>
        <v>5</v>
      </c>
      <c r="AA368" s="12" t="str">
        <f>IF(ISERROR(VLOOKUP(D368,'Cdn CWTs for ERA in 2017'!C$8:H$2400,6,FALSE)),"",VLOOKUP(D368,'Cdn CWTs for ERA in 2017'!C$8:H$2400,6,FALSE))</f>
        <v>NIC</v>
      </c>
    </row>
    <row r="369" spans="1:27" ht="14.25" x14ac:dyDescent="0.2">
      <c r="A369" s="13" t="s">
        <v>1632</v>
      </c>
      <c r="B369" s="31">
        <f>+IF(ISERROR(VLOOKUP(D369,'Cdn CWTs for ERA in 2017'!C$6:F$2400,4,FALSE)),"",VLOOKUP(D369,'Cdn CWTs for ERA in 2017'!C$6:F$2400,4,FALSE))</f>
        <v>1997</v>
      </c>
      <c r="C369" s="14">
        <v>2002</v>
      </c>
      <c r="D369" s="63" t="s">
        <v>1673</v>
      </c>
      <c r="E369" s="9" t="s">
        <v>1640</v>
      </c>
      <c r="F369" s="14" t="s">
        <v>1643</v>
      </c>
      <c r="G369" s="15" t="s">
        <v>1638</v>
      </c>
      <c r="H369" s="44">
        <v>623</v>
      </c>
      <c r="I369" s="44">
        <v>333</v>
      </c>
      <c r="J369" s="25">
        <f t="shared" ref="J369:J425" si="473">I369/S369</f>
        <v>0.23663555713612905</v>
      </c>
      <c r="K369" s="44">
        <v>9</v>
      </c>
      <c r="L369" s="137">
        <v>3327</v>
      </c>
      <c r="M369" s="23">
        <f t="shared" ref="M369:M379" si="474">+H369/L369</f>
        <v>0.18725578599338744</v>
      </c>
      <c r="N369" s="56">
        <f t="shared" si="429"/>
        <v>2.5500258055280788E-5</v>
      </c>
      <c r="O369" s="19">
        <f t="shared" si="424"/>
        <v>38.033168425413692</v>
      </c>
      <c r="P369" s="18">
        <f t="shared" ref="P369:P376" si="475">+((O369/(SUM(O$368:O$376)))*(O$377))+((O369/(SUM(O$368:O$376,O$379)))*(O$378))+O369</f>
        <v>38.395389077084296</v>
      </c>
      <c r="Q369" s="19">
        <f t="shared" si="471"/>
        <v>126.93498282559339</v>
      </c>
      <c r="R369" s="24">
        <f t="shared" si="472"/>
        <v>0.2962293991293154</v>
      </c>
      <c r="S369" s="19">
        <f t="shared" ref="S369:S379" si="476">+M369*V369</f>
        <v>1407.2272317403065</v>
      </c>
      <c r="T369" s="19">
        <f t="shared" si="441"/>
        <v>5355.132456454261</v>
      </c>
      <c r="U369" s="17">
        <f t="shared" si="436"/>
        <v>5.2002099505049151E-2</v>
      </c>
      <c r="V369" s="53">
        <v>7515</v>
      </c>
      <c r="W369" s="47">
        <v>111731.9</v>
      </c>
      <c r="X369" s="17">
        <f t="shared" si="443"/>
        <v>4.4479470343828181E-2</v>
      </c>
      <c r="Y369" s="12" t="str">
        <f t="shared" si="444"/>
        <v>yes</v>
      </c>
      <c r="Z369" s="12">
        <f t="shared" si="437"/>
        <v>5</v>
      </c>
      <c r="AA369" s="12" t="str">
        <f>IF(ISERROR(VLOOKUP(D369,'Cdn CWTs for ERA in 2017'!C$8:H$2400,6,FALSE)),"",VLOOKUP(D369,'Cdn CWTs for ERA in 2017'!C$8:H$2400,6,FALSE))</f>
        <v>NIC</v>
      </c>
    </row>
    <row r="370" spans="1:27" ht="14.25" x14ac:dyDescent="0.2">
      <c r="A370" s="13" t="s">
        <v>1632</v>
      </c>
      <c r="B370" s="31">
        <f>+IF(ISERROR(VLOOKUP(D370,'Cdn CWTs for ERA in 2017'!C$6:F$2400,4,FALSE)),"",VLOOKUP(D370,'Cdn CWTs for ERA in 2017'!C$6:F$2400,4,FALSE))</f>
        <v>1998</v>
      </c>
      <c r="C370" s="14">
        <v>2002</v>
      </c>
      <c r="D370" s="63" t="s">
        <v>1654</v>
      </c>
      <c r="E370" s="9" t="s">
        <v>1640</v>
      </c>
      <c r="F370" s="14" t="s">
        <v>1643</v>
      </c>
      <c r="G370" s="15" t="s">
        <v>1638</v>
      </c>
      <c r="H370" s="44">
        <v>623</v>
      </c>
      <c r="I370" s="44">
        <v>333</v>
      </c>
      <c r="J370" s="25">
        <f t="shared" si="473"/>
        <v>0.23663555713612905</v>
      </c>
      <c r="K370" s="44">
        <v>131</v>
      </c>
      <c r="L370" s="137">
        <v>3327</v>
      </c>
      <c r="M370" s="23">
        <f t="shared" si="474"/>
        <v>0.18725578599338744</v>
      </c>
      <c r="N370" s="56">
        <f t="shared" si="429"/>
        <v>2.5500258055280788E-5</v>
      </c>
      <c r="O370" s="19">
        <f t="shared" si="424"/>
        <v>553.59389596991036</v>
      </c>
      <c r="P370" s="18">
        <f t="shared" si="475"/>
        <v>558.8662187886714</v>
      </c>
      <c r="Q370" s="19">
        <f t="shared" si="471"/>
        <v>2619.4235937169947</v>
      </c>
      <c r="R370" s="24">
        <f t="shared" si="472"/>
        <v>9.2450991813425185E-2</v>
      </c>
      <c r="S370" s="19">
        <f t="shared" si="476"/>
        <v>1407.2272317403065</v>
      </c>
      <c r="T370" s="19">
        <f t="shared" si="441"/>
        <v>5355.132456454261</v>
      </c>
      <c r="U370" s="17">
        <f t="shared" si="436"/>
        <v>5.2002099505049151E-2</v>
      </c>
      <c r="V370" s="53">
        <v>7515</v>
      </c>
      <c r="W370" s="47">
        <v>111731.9</v>
      </c>
      <c r="X370" s="17">
        <f t="shared" si="443"/>
        <v>4.4479470343828181E-2</v>
      </c>
      <c r="Y370" s="12" t="str">
        <f t="shared" si="444"/>
        <v>yes</v>
      </c>
      <c r="Z370" s="12">
        <f t="shared" si="437"/>
        <v>4</v>
      </c>
      <c r="AA370" s="12" t="str">
        <f>IF(ISERROR(VLOOKUP(D370,'Cdn CWTs for ERA in 2017'!C$8:H$2400,6,FALSE)),"",VLOOKUP(D370,'Cdn CWTs for ERA in 2017'!C$8:H$2400,6,FALSE))</f>
        <v>NIC</v>
      </c>
    </row>
    <row r="371" spans="1:27" ht="14.25" x14ac:dyDescent="0.2">
      <c r="A371" s="13" t="s">
        <v>1632</v>
      </c>
      <c r="B371" s="31">
        <f>+IF(ISERROR(VLOOKUP(D371,'Cdn CWTs for ERA in 2017'!C$6:F$2400,4,FALSE)),"",VLOOKUP(D371,'Cdn CWTs for ERA in 2017'!C$6:F$2400,4,FALSE))</f>
        <v>1998</v>
      </c>
      <c r="C371" s="14">
        <v>2002</v>
      </c>
      <c r="D371" s="83" t="s">
        <v>1655</v>
      </c>
      <c r="E371" s="9" t="s">
        <v>1640</v>
      </c>
      <c r="F371" s="14" t="s">
        <v>1643</v>
      </c>
      <c r="G371" s="15" t="s">
        <v>1638</v>
      </c>
      <c r="H371" s="44">
        <v>623</v>
      </c>
      <c r="I371" s="44">
        <v>333</v>
      </c>
      <c r="J371" s="25">
        <f t="shared" si="473"/>
        <v>0.23663555713612905</v>
      </c>
      <c r="K371" s="44">
        <v>143</v>
      </c>
      <c r="L371" s="137">
        <v>3327</v>
      </c>
      <c r="M371" s="23">
        <f t="shared" si="474"/>
        <v>0.18725578599338744</v>
      </c>
      <c r="N371" s="56">
        <f t="shared" si="429"/>
        <v>2.5500258055280788E-5</v>
      </c>
      <c r="O371" s="19">
        <f t="shared" si="424"/>
        <v>604.30478720379529</v>
      </c>
      <c r="P371" s="18">
        <f t="shared" si="475"/>
        <v>610.06007089145044</v>
      </c>
      <c r="Q371" s="19">
        <f t="shared" si="471"/>
        <v>2942.2411165754766</v>
      </c>
      <c r="R371" s="24">
        <f t="shared" si="472"/>
        <v>8.9760051990594864E-2</v>
      </c>
      <c r="S371" s="19">
        <f t="shared" si="476"/>
        <v>1407.2272317403065</v>
      </c>
      <c r="T371" s="19">
        <f t="shared" si="441"/>
        <v>5355.132456454261</v>
      </c>
      <c r="U371" s="17">
        <f t="shared" si="436"/>
        <v>5.2002099505049151E-2</v>
      </c>
      <c r="V371" s="53">
        <v>7515</v>
      </c>
      <c r="W371" s="47">
        <v>111731.9</v>
      </c>
      <c r="X371" s="17">
        <f t="shared" si="443"/>
        <v>4.4479470343828181E-2</v>
      </c>
      <c r="Y371" s="12" t="str">
        <f t="shared" si="444"/>
        <v>yes</v>
      </c>
      <c r="Z371" s="12">
        <f t="shared" si="437"/>
        <v>4</v>
      </c>
      <c r="AA371" s="12" t="str">
        <f>IF(ISERROR(VLOOKUP(D371,'Cdn CWTs for ERA in 2017'!C$8:H$2400,6,FALSE)),"",VLOOKUP(D371,'Cdn CWTs for ERA in 2017'!C$8:H$2400,6,FALSE))</f>
        <v>NIC</v>
      </c>
    </row>
    <row r="372" spans="1:27" ht="14.25" x14ac:dyDescent="0.2">
      <c r="A372" s="13" t="s">
        <v>1632</v>
      </c>
      <c r="B372" s="31">
        <f>+IF(ISERROR(VLOOKUP(D372,'Cdn CWTs for ERA in 2017'!C$6:F$2400,4,FALSE)),"",VLOOKUP(D372,'Cdn CWTs for ERA in 2017'!C$6:F$2400,4,FALSE))</f>
        <v>1999</v>
      </c>
      <c r="C372" s="14">
        <v>2002</v>
      </c>
      <c r="D372" s="63" t="s">
        <v>1647</v>
      </c>
      <c r="E372" s="9" t="s">
        <v>1640</v>
      </c>
      <c r="F372" s="14" t="s">
        <v>1643</v>
      </c>
      <c r="G372" s="15" t="s">
        <v>1638</v>
      </c>
      <c r="H372" s="44">
        <v>623</v>
      </c>
      <c r="I372" s="44">
        <v>333</v>
      </c>
      <c r="J372" s="25">
        <f t="shared" si="473"/>
        <v>0.23663555713612905</v>
      </c>
      <c r="K372" s="44">
        <v>1</v>
      </c>
      <c r="L372" s="137">
        <v>3327</v>
      </c>
      <c r="M372" s="23">
        <f t="shared" si="474"/>
        <v>0.18725578599338744</v>
      </c>
      <c r="N372" s="56">
        <f t="shared" si="429"/>
        <v>2.5500258055280788E-5</v>
      </c>
      <c r="O372" s="19">
        <f t="shared" si="424"/>
        <v>4.2259076028237432</v>
      </c>
      <c r="P372" s="18">
        <f t="shared" si="475"/>
        <v>4.2661543418982548</v>
      </c>
      <c r="Q372" s="19">
        <f t="shared" si="471"/>
        <v>13.717545146430233</v>
      </c>
      <c r="R372" s="24">
        <f t="shared" si="472"/>
        <v>0.87643195135342544</v>
      </c>
      <c r="S372" s="19">
        <f t="shared" si="476"/>
        <v>1407.2272317403065</v>
      </c>
      <c r="T372" s="19">
        <f t="shared" si="441"/>
        <v>5355.132456454261</v>
      </c>
      <c r="U372" s="17">
        <f t="shared" si="436"/>
        <v>5.2002099505049151E-2</v>
      </c>
      <c r="V372" s="53">
        <v>7515</v>
      </c>
      <c r="W372" s="47">
        <v>111731.9</v>
      </c>
      <c r="X372" s="17">
        <f t="shared" si="443"/>
        <v>4.4479470343828181E-2</v>
      </c>
      <c r="Y372" s="12" t="str">
        <f t="shared" si="444"/>
        <v>yes</v>
      </c>
      <c r="Z372" s="12">
        <f t="shared" si="437"/>
        <v>3</v>
      </c>
      <c r="AA372" s="12" t="str">
        <f>IF(ISERROR(VLOOKUP(D372,'Cdn CWTs for ERA in 2017'!C$8:H$2400,6,FALSE)),"",VLOOKUP(D372,'Cdn CWTs for ERA in 2017'!C$8:H$2400,6,FALSE))</f>
        <v>NIC</v>
      </c>
    </row>
    <row r="373" spans="1:27" ht="14.25" x14ac:dyDescent="0.2">
      <c r="A373" s="13" t="s">
        <v>1632</v>
      </c>
      <c r="B373" s="31">
        <f>+IF(ISERROR(VLOOKUP(D373,'Cdn CWTs for ERA in 2017'!C$6:F$2400,4,FALSE)),"",VLOOKUP(D373,'Cdn CWTs for ERA in 2017'!C$6:F$2400,4,FALSE))</f>
        <v>1999</v>
      </c>
      <c r="C373" s="14">
        <v>2002</v>
      </c>
      <c r="D373" s="63" t="s">
        <v>1648</v>
      </c>
      <c r="E373" s="9" t="s">
        <v>1640</v>
      </c>
      <c r="F373" s="14" t="s">
        <v>1643</v>
      </c>
      <c r="G373" s="15" t="s">
        <v>1638</v>
      </c>
      <c r="H373" s="44">
        <v>623</v>
      </c>
      <c r="I373" s="44">
        <v>333</v>
      </c>
      <c r="J373" s="25">
        <f t="shared" si="473"/>
        <v>0.23663555713612905</v>
      </c>
      <c r="K373" s="44">
        <v>1</v>
      </c>
      <c r="L373" s="137">
        <v>3327</v>
      </c>
      <c r="M373" s="23">
        <f t="shared" si="474"/>
        <v>0.18725578599338744</v>
      </c>
      <c r="N373" s="56">
        <f t="shared" si="429"/>
        <v>2.5500258055280788E-5</v>
      </c>
      <c r="O373" s="19">
        <f t="shared" si="424"/>
        <v>4.2259076028237432</v>
      </c>
      <c r="P373" s="18">
        <f t="shared" si="475"/>
        <v>4.2661543418982548</v>
      </c>
      <c r="Q373" s="19">
        <f t="shared" si="471"/>
        <v>13.717545146430233</v>
      </c>
      <c r="R373" s="24">
        <f t="shared" si="472"/>
        <v>0.87643195135342544</v>
      </c>
      <c r="S373" s="19">
        <f t="shared" si="476"/>
        <v>1407.2272317403065</v>
      </c>
      <c r="T373" s="19">
        <f t="shared" si="441"/>
        <v>5355.132456454261</v>
      </c>
      <c r="U373" s="17">
        <f t="shared" si="436"/>
        <v>5.2002099505049151E-2</v>
      </c>
      <c r="V373" s="53">
        <v>7515</v>
      </c>
      <c r="W373" s="47">
        <v>111731.9</v>
      </c>
      <c r="X373" s="17">
        <f t="shared" si="443"/>
        <v>4.4479470343828181E-2</v>
      </c>
      <c r="Y373" s="12" t="str">
        <f t="shared" si="444"/>
        <v>yes</v>
      </c>
      <c r="Z373" s="12">
        <f t="shared" si="437"/>
        <v>3</v>
      </c>
      <c r="AA373" s="12" t="str">
        <f>IF(ISERROR(VLOOKUP(D373,'Cdn CWTs for ERA in 2017'!C$8:H$2400,6,FALSE)),"",VLOOKUP(D373,'Cdn CWTs for ERA in 2017'!C$8:H$2400,6,FALSE))</f>
        <v>NIC</v>
      </c>
    </row>
    <row r="374" spans="1:27" ht="14.25" x14ac:dyDescent="0.2">
      <c r="A374" s="13" t="s">
        <v>1632</v>
      </c>
      <c r="B374" s="31">
        <f>+IF(ISERROR(VLOOKUP(D374,'Cdn CWTs for ERA in 2017'!C$6:F$2400,4,FALSE)),"",VLOOKUP(D374,'Cdn CWTs for ERA in 2017'!C$6:F$2400,4,FALSE))</f>
        <v>1999</v>
      </c>
      <c r="C374" s="14">
        <v>2002</v>
      </c>
      <c r="D374" s="63" t="s">
        <v>1649</v>
      </c>
      <c r="E374" s="9" t="s">
        <v>1640</v>
      </c>
      <c r="F374" s="14" t="s">
        <v>1643</v>
      </c>
      <c r="G374" s="15" t="s">
        <v>1638</v>
      </c>
      <c r="H374" s="44">
        <v>623</v>
      </c>
      <c r="I374" s="44">
        <v>333</v>
      </c>
      <c r="J374" s="25">
        <f t="shared" si="473"/>
        <v>0.23663555713612905</v>
      </c>
      <c r="K374" s="44">
        <v>2</v>
      </c>
      <c r="L374" s="137">
        <v>3327</v>
      </c>
      <c r="M374" s="23">
        <f t="shared" si="474"/>
        <v>0.18725578599338744</v>
      </c>
      <c r="N374" s="56">
        <f t="shared" si="429"/>
        <v>2.5500258055280788E-5</v>
      </c>
      <c r="O374" s="19">
        <f t="shared" si="424"/>
        <v>8.4518152056474865</v>
      </c>
      <c r="P374" s="18">
        <f t="shared" si="475"/>
        <v>8.5323086837965096</v>
      </c>
      <c r="Q374" s="19">
        <f t="shared" si="471"/>
        <v>27.531675751408279</v>
      </c>
      <c r="R374" s="24">
        <f t="shared" si="472"/>
        <v>0.62082090159163705</v>
      </c>
      <c r="S374" s="19">
        <f t="shared" si="476"/>
        <v>1407.2272317403065</v>
      </c>
      <c r="T374" s="19">
        <f t="shared" si="441"/>
        <v>5355.132456454261</v>
      </c>
      <c r="U374" s="17">
        <f t="shared" si="436"/>
        <v>5.2002099505049151E-2</v>
      </c>
      <c r="V374" s="53">
        <v>7515</v>
      </c>
      <c r="W374" s="47">
        <v>111731.9</v>
      </c>
      <c r="X374" s="17">
        <f t="shared" si="443"/>
        <v>4.4479470343828181E-2</v>
      </c>
      <c r="Y374" s="12" t="str">
        <f t="shared" si="444"/>
        <v>yes</v>
      </c>
      <c r="Z374" s="12">
        <f t="shared" si="437"/>
        <v>3</v>
      </c>
      <c r="AA374" s="12" t="str">
        <f>IF(ISERROR(VLOOKUP(D374,'Cdn CWTs for ERA in 2017'!C$8:H$2400,6,FALSE)),"",VLOOKUP(D374,'Cdn CWTs for ERA in 2017'!C$8:H$2400,6,FALSE))</f>
        <v>NIC</v>
      </c>
    </row>
    <row r="375" spans="1:27" ht="14.25" x14ac:dyDescent="0.2">
      <c r="A375" s="13" t="s">
        <v>1632</v>
      </c>
      <c r="B375" s="31" t="str">
        <f>+IF(ISERROR(VLOOKUP(D375,'Cdn CWTs for ERA in 2017'!C$6:F$2400,4,FALSE)),"",VLOOKUP(D375,'Cdn CWTs for ERA in 2017'!C$6:F$2400,4,FALSE))</f>
        <v/>
      </c>
      <c r="C375" s="14">
        <v>2002</v>
      </c>
      <c r="D375" s="63" t="s">
        <v>1688</v>
      </c>
      <c r="E375" s="9" t="s">
        <v>1640</v>
      </c>
      <c r="F375" s="14" t="s">
        <v>1643</v>
      </c>
      <c r="G375" s="15" t="s">
        <v>1638</v>
      </c>
      <c r="H375" s="44">
        <v>623</v>
      </c>
      <c r="I375" s="44">
        <v>333</v>
      </c>
      <c r="J375" s="25">
        <f t="shared" si="473"/>
        <v>0.23663555713612905</v>
      </c>
      <c r="K375" s="44">
        <v>8</v>
      </c>
      <c r="L375" s="137">
        <v>3327</v>
      </c>
      <c r="M375" s="23">
        <f t="shared" si="474"/>
        <v>0.18725578599338744</v>
      </c>
      <c r="N375" s="56">
        <f t="shared" si="429"/>
        <v>2.5500258055280788E-5</v>
      </c>
      <c r="O375" s="19">
        <f t="shared" si="424"/>
        <v>33.807260822589946</v>
      </c>
      <c r="P375" s="18">
        <f t="shared" si="475"/>
        <v>34.129234735186039</v>
      </c>
      <c r="Q375" s="19">
        <f t="shared" si="471"/>
        <v>112.44475401078064</v>
      </c>
      <c r="R375" s="24">
        <f t="shared" si="472"/>
        <v>0.31366034452567165</v>
      </c>
      <c r="S375" s="19">
        <f t="shared" si="476"/>
        <v>1407.2272317403065</v>
      </c>
      <c r="T375" s="19">
        <f t="shared" si="441"/>
        <v>5355.132456454261</v>
      </c>
      <c r="U375" s="17">
        <f t="shared" si="436"/>
        <v>5.2002099505049151E-2</v>
      </c>
      <c r="V375" s="53">
        <v>7515</v>
      </c>
      <c r="W375" s="47">
        <v>111731.9</v>
      </c>
      <c r="X375" s="17">
        <f t="shared" si="443"/>
        <v>4.4479470343828181E-2</v>
      </c>
      <c r="Y375" s="12" t="str">
        <f t="shared" si="444"/>
        <v>no</v>
      </c>
      <c r="Z375" s="12" t="str">
        <f t="shared" si="437"/>
        <v/>
      </c>
      <c r="AA375" s="12" t="str">
        <f>IF(ISERROR(VLOOKUP(D375,'Cdn CWTs for ERA in 2017'!C$8:H$2400,6,FALSE)),"",VLOOKUP(D375,'Cdn CWTs for ERA in 2017'!C$8:H$2400,6,FALSE))</f>
        <v/>
      </c>
    </row>
    <row r="376" spans="1:27" ht="14.25" x14ac:dyDescent="0.2">
      <c r="A376" s="13" t="s">
        <v>1632</v>
      </c>
      <c r="B376" s="31" t="str">
        <f>+IF(ISERROR(VLOOKUP(D376,'Cdn CWTs for ERA in 2017'!C$6:F$2400,4,FALSE)),"",VLOOKUP(D376,'Cdn CWTs for ERA in 2017'!C$6:F$2400,4,FALSE))</f>
        <v/>
      </c>
      <c r="C376" s="14">
        <v>2002</v>
      </c>
      <c r="D376" s="63" t="s">
        <v>1653</v>
      </c>
      <c r="E376" s="9" t="s">
        <v>1640</v>
      </c>
      <c r="F376" s="14" t="s">
        <v>1643</v>
      </c>
      <c r="G376" s="15" t="s">
        <v>1638</v>
      </c>
      <c r="H376" s="44">
        <v>623</v>
      </c>
      <c r="I376" s="44">
        <v>333</v>
      </c>
      <c r="J376" s="25">
        <f t="shared" si="473"/>
        <v>0.23663555713612905</v>
      </c>
      <c r="K376" s="44">
        <v>0</v>
      </c>
      <c r="L376" s="137">
        <v>3327</v>
      </c>
      <c r="M376" s="23">
        <f t="shared" si="474"/>
        <v>0.18725578599338744</v>
      </c>
      <c r="N376" s="56">
        <f t="shared" si="429"/>
        <v>2.5500258055280788E-5</v>
      </c>
      <c r="O376" s="19">
        <f t="shared" si="424"/>
        <v>0</v>
      </c>
      <c r="P376" s="18">
        <f t="shared" si="475"/>
        <v>0</v>
      </c>
      <c r="Q376" s="19">
        <f t="shared" si="471"/>
        <v>0</v>
      </c>
      <c r="R376" s="24" t="str">
        <f t="shared" si="472"/>
        <v>NA</v>
      </c>
      <c r="S376" s="19">
        <f t="shared" si="476"/>
        <v>1407.2272317403065</v>
      </c>
      <c r="T376" s="19">
        <f t="shared" si="441"/>
        <v>5355.132456454261</v>
      </c>
      <c r="U376" s="17">
        <f t="shared" si="436"/>
        <v>5.2002099505049151E-2</v>
      </c>
      <c r="V376" s="53">
        <v>7515</v>
      </c>
      <c r="W376" s="47">
        <v>111731.9</v>
      </c>
      <c r="X376" s="17">
        <f t="shared" si="443"/>
        <v>4.4479470343828181E-2</v>
      </c>
      <c r="Y376" s="12" t="str">
        <f t="shared" si="444"/>
        <v>no</v>
      </c>
      <c r="Z376" s="12" t="str">
        <f t="shared" si="437"/>
        <v/>
      </c>
      <c r="AA376" s="12" t="str">
        <f>IF(ISERROR(VLOOKUP(D376,'Cdn CWTs for ERA in 2017'!C$8:H$2400,6,FALSE)),"",VLOOKUP(D376,'Cdn CWTs for ERA in 2017'!C$8:H$2400,6,FALSE))</f>
        <v/>
      </c>
    </row>
    <row r="377" spans="1:27" ht="14.25" x14ac:dyDescent="0.2">
      <c r="A377" s="13" t="s">
        <v>1632</v>
      </c>
      <c r="B377" s="31" t="str">
        <f>+IF(ISERROR(VLOOKUP(D377,'Cdn CWTs for ERA in 2017'!C$6:F$2400,4,FALSE)),"",VLOOKUP(D377,'Cdn CWTs for ERA in 2017'!C$6:F$2400,4,FALSE))</f>
        <v/>
      </c>
      <c r="C377" s="14">
        <v>2002</v>
      </c>
      <c r="D377" s="75" t="s">
        <v>1665</v>
      </c>
      <c r="E377" s="9" t="s">
        <v>1640</v>
      </c>
      <c r="F377" s="14" t="s">
        <v>1643</v>
      </c>
      <c r="G377" s="15" t="s">
        <v>1638</v>
      </c>
      <c r="H377" s="44">
        <v>623</v>
      </c>
      <c r="I377" s="44">
        <v>333</v>
      </c>
      <c r="J377" s="25">
        <f t="shared" si="473"/>
        <v>0.23663555713612905</v>
      </c>
      <c r="K377" s="44">
        <v>2</v>
      </c>
      <c r="L377" s="137">
        <v>3327</v>
      </c>
      <c r="M377" s="23">
        <f t="shared" si="474"/>
        <v>0.18725578599338744</v>
      </c>
      <c r="N377" s="56">
        <f t="shared" si="429"/>
        <v>2.5500258055280788E-5</v>
      </c>
      <c r="O377" s="19">
        <f t="shared" si="424"/>
        <v>8.4518152056474865</v>
      </c>
      <c r="P377" s="19"/>
      <c r="Q377" s="19">
        <f t="shared" si="471"/>
        <v>27.531675751408279</v>
      </c>
      <c r="R377" s="24">
        <f t="shared" si="472"/>
        <v>0.62082090159163705</v>
      </c>
      <c r="S377" s="19">
        <f t="shared" si="476"/>
        <v>1407.2272317403065</v>
      </c>
      <c r="T377" s="19">
        <f t="shared" si="441"/>
        <v>5355.132456454261</v>
      </c>
      <c r="U377" s="17">
        <f t="shared" si="436"/>
        <v>5.2002099505049151E-2</v>
      </c>
      <c r="V377" s="53">
        <v>7515</v>
      </c>
      <c r="W377" s="47">
        <v>111731.9</v>
      </c>
      <c r="X377" s="17">
        <f t="shared" si="443"/>
        <v>4.4479470343828181E-2</v>
      </c>
      <c r="Y377" s="12" t="str">
        <f t="shared" si="444"/>
        <v>no</v>
      </c>
      <c r="Z377" s="12" t="str">
        <f t="shared" si="437"/>
        <v/>
      </c>
      <c r="AA377" s="12" t="str">
        <f>IF(ISERROR(VLOOKUP(D377,'Cdn CWTs for ERA in 2017'!C$8:H$2400,6,FALSE)),"",VLOOKUP(D377,'Cdn CWTs for ERA in 2017'!C$8:H$2400,6,FALSE))</f>
        <v/>
      </c>
    </row>
    <row r="378" spans="1:27" ht="14.25" x14ac:dyDescent="0.2">
      <c r="A378" s="13" t="s">
        <v>1632</v>
      </c>
      <c r="B378" s="31" t="str">
        <f>+IF(ISERROR(VLOOKUP(D378,'Cdn CWTs for ERA in 2017'!C$6:F$2400,4,FALSE)),"",VLOOKUP(D378,'Cdn CWTs for ERA in 2017'!C$6:F$2400,4,FALSE))</f>
        <v/>
      </c>
      <c r="C378" s="14">
        <v>2002</v>
      </c>
      <c r="D378" s="75" t="s">
        <v>1646</v>
      </c>
      <c r="E378" s="9" t="s">
        <v>1640</v>
      </c>
      <c r="F378" s="14" t="s">
        <v>1643</v>
      </c>
      <c r="G378" s="15" t="s">
        <v>1638</v>
      </c>
      <c r="H378" s="44">
        <v>623</v>
      </c>
      <c r="I378" s="44">
        <v>333</v>
      </c>
      <c r="J378" s="25">
        <f t="shared" ref="J378" si="477">I378/S378</f>
        <v>0.23663555713612905</v>
      </c>
      <c r="K378" s="44">
        <v>1</v>
      </c>
      <c r="L378" s="137">
        <v>3327</v>
      </c>
      <c r="M378" s="23">
        <f t="shared" ref="M378" si="478">+H378/L378</f>
        <v>0.18725578599338744</v>
      </c>
      <c r="N378" s="56">
        <f t="shared" ref="N378" si="479">((M378*(1-M378))/(L378-1)) * (1-(L378/V378))</f>
        <v>2.5500258055280788E-5</v>
      </c>
      <c r="O378" s="19">
        <f t="shared" ref="O378" si="480">K378*(1/J378)</f>
        <v>4.2259076028237432</v>
      </c>
      <c r="P378" s="19"/>
      <c r="Q378" s="19">
        <f t="shared" ref="Q378" si="481" xml:space="preserve">  ((O378*(1-J378)*(1+(U378^2))) / J378) + ((O378^2)*(U378^2))</f>
        <v>13.717545146430233</v>
      </c>
      <c r="R378" s="24">
        <f t="shared" ref="R378" si="482">+IF(ISERROR((Q378^0.5)/O378),"NA",(Q378^0.5)/O378)</f>
        <v>0.87643195135342544</v>
      </c>
      <c r="S378" s="19">
        <f t="shared" ref="S378" si="483">+M378*V378</f>
        <v>1407.2272317403065</v>
      </c>
      <c r="T378" s="19">
        <f t="shared" ref="T378" si="484">(N378*V378^2+W378*M378^2-N378*W378)</f>
        <v>5355.132456454261</v>
      </c>
      <c r="U378" s="17">
        <f t="shared" ref="U378" si="485">+(T378^0.5)/S378</f>
        <v>5.2002099505049151E-2</v>
      </c>
      <c r="V378" s="53">
        <v>7515</v>
      </c>
      <c r="W378" s="47">
        <v>111731.9</v>
      </c>
      <c r="X378" s="17">
        <f t="shared" ref="X378" si="486">+(W378^0.5)/V378</f>
        <v>4.4479470343828181E-2</v>
      </c>
      <c r="Y378" s="12" t="str">
        <f t="shared" ref="Y378" si="487">+IF(B378="","no","yes")</f>
        <v>no</v>
      </c>
      <c r="Z378" s="12" t="str">
        <f t="shared" ref="Z378" si="488">+IF(B378="","",C378-B378)</f>
        <v/>
      </c>
      <c r="AA378" s="12" t="str">
        <f>IF(ISERROR(VLOOKUP(D378,'Cdn CWTs for ERA in 2017'!C$8:H$2400,6,FALSE)),"",VLOOKUP(D378,'Cdn CWTs for ERA in 2017'!C$8:H$2400,6,FALSE))</f>
        <v/>
      </c>
    </row>
    <row r="379" spans="1:27" ht="14.25" x14ac:dyDescent="0.2">
      <c r="A379" s="13" t="s">
        <v>1632</v>
      </c>
      <c r="B379" s="31" t="str">
        <f>+IF(ISERROR(VLOOKUP(D379,'Cdn CWTs for ERA in 2017'!C$6:F$2400,4,FALSE)),"",VLOOKUP(D379,'Cdn CWTs for ERA in 2017'!C$6:F$2400,4,FALSE))</f>
        <v/>
      </c>
      <c r="C379" s="14">
        <v>2002</v>
      </c>
      <c r="D379" s="75" t="s">
        <v>1664</v>
      </c>
      <c r="E379" s="9" t="s">
        <v>1640</v>
      </c>
      <c r="F379" s="14" t="s">
        <v>1643</v>
      </c>
      <c r="G379" s="15" t="s">
        <v>1638</v>
      </c>
      <c r="H379" s="44">
        <v>623</v>
      </c>
      <c r="I379" s="44">
        <v>333</v>
      </c>
      <c r="J379" s="25">
        <f t="shared" si="473"/>
        <v>0.23663555713612905</v>
      </c>
      <c r="K379" s="44">
        <v>22</v>
      </c>
      <c r="L379" s="137">
        <v>3327</v>
      </c>
      <c r="M379" s="23">
        <f t="shared" si="474"/>
        <v>0.18725578599338744</v>
      </c>
      <c r="N379" s="56">
        <f t="shared" si="429"/>
        <v>2.5500258055280788E-5</v>
      </c>
      <c r="O379" s="19">
        <f t="shared" si="424"/>
        <v>92.969967262122353</v>
      </c>
      <c r="P379" s="18">
        <f t="shared" ref="P379" si="489">+((O379/(SUM(O$368:O$376)))*(O$377))+((O379/(SUM(O$368:O$376,O$379)))*(O$378))+O379</f>
        <v>93.855395521761608</v>
      </c>
      <c r="Q379" s="19">
        <f t="shared" si="471"/>
        <v>324.09723414601007</v>
      </c>
      <c r="R379" s="24">
        <f t="shared" si="472"/>
        <v>0.19363996004355921</v>
      </c>
      <c r="S379" s="19">
        <f t="shared" si="476"/>
        <v>1407.2272317403065</v>
      </c>
      <c r="T379" s="19">
        <f t="shared" si="441"/>
        <v>5355.132456454261</v>
      </c>
      <c r="U379" s="17">
        <f t="shared" si="436"/>
        <v>5.2002099505049151E-2</v>
      </c>
      <c r="V379" s="53">
        <v>7515</v>
      </c>
      <c r="W379" s="47">
        <v>111731.9</v>
      </c>
      <c r="X379" s="17">
        <f t="shared" si="443"/>
        <v>4.4479470343828181E-2</v>
      </c>
      <c r="Y379" s="12" t="str">
        <f t="shared" si="444"/>
        <v>no</v>
      </c>
      <c r="Z379" s="12" t="str">
        <f t="shared" si="437"/>
        <v/>
      </c>
      <c r="AA379" s="12" t="str">
        <f>IF(ISERROR(VLOOKUP(D379,'Cdn CWTs for ERA in 2017'!C$8:H$2400,6,FALSE)),"",VLOOKUP(D379,'Cdn CWTs for ERA in 2017'!C$8:H$2400,6,FALSE))</f>
        <v/>
      </c>
    </row>
    <row r="380" spans="1:27" ht="14.25" x14ac:dyDescent="0.2">
      <c r="B380" s="31" t="str">
        <f>+IF(ISERROR(VLOOKUP(D380,'Cdn CWTs for ERA in 2017'!C$6:F$2400,4,FALSE)),"",VLOOKUP(D380,'Cdn CWTs for ERA in 2017'!C$6:F$2400,4,FALSE))</f>
        <v/>
      </c>
      <c r="D380" s="63"/>
      <c r="L380" s="50"/>
      <c r="N380" s="56"/>
      <c r="S380" s="26"/>
      <c r="V380" s="53"/>
      <c r="Y380" s="12" t="str">
        <f t="shared" si="444"/>
        <v>no</v>
      </c>
      <c r="Z380" s="12" t="str">
        <f t="shared" si="437"/>
        <v/>
      </c>
      <c r="AA380" s="12" t="str">
        <f>IF(ISERROR(VLOOKUP(D380,'Cdn CWTs for ERA in 2017'!C$8:H$2400,6,FALSE)),"",VLOOKUP(D380,'Cdn CWTs for ERA in 2017'!C$8:H$2400,6,FALSE))</f>
        <v/>
      </c>
    </row>
    <row r="381" spans="1:27" x14ac:dyDescent="0.2">
      <c r="A381" s="13" t="s">
        <v>1632</v>
      </c>
      <c r="B381" s="31" t="str">
        <f>+IF(ISERROR(VLOOKUP(D381,'Cdn CWTs for ERA in 2017'!C$6:F$2400,4,FALSE)),"",VLOOKUP(D381,'Cdn CWTs for ERA in 2017'!C$6:F$2400,4,FALSE))</f>
        <v/>
      </c>
      <c r="C381" s="14">
        <v>2001</v>
      </c>
      <c r="D381" s="65" t="s">
        <v>1653</v>
      </c>
      <c r="E381" s="9" t="s">
        <v>1640</v>
      </c>
      <c r="F381" s="9" t="s">
        <v>1639</v>
      </c>
      <c r="G381" s="15" t="s">
        <v>1638</v>
      </c>
      <c r="H381" s="44">
        <v>343</v>
      </c>
      <c r="I381" s="44">
        <v>148</v>
      </c>
      <c r="J381" s="25">
        <f t="shared" si="473"/>
        <v>0.22918251641232398</v>
      </c>
      <c r="K381" s="44">
        <v>0</v>
      </c>
      <c r="L381" s="45">
        <v>1839</v>
      </c>
      <c r="M381" s="17">
        <f t="shared" ref="M381:M390" si="490">+H381/L381</f>
        <v>0.18651441000543773</v>
      </c>
      <c r="N381" s="56">
        <f t="shared" si="429"/>
        <v>3.8703871047154671E-5</v>
      </c>
      <c r="O381" s="19">
        <f t="shared" ref="O381:O390" si="491">K381*(1/J381)</f>
        <v>0</v>
      </c>
      <c r="P381" s="19">
        <f>+O381</f>
        <v>0</v>
      </c>
      <c r="Q381" s="19">
        <f t="shared" ref="Q381:Q390" si="492" xml:space="preserve">  ((O381*(1-J381)*(1+(U381^2))) / J381) + ((O381^2)*(U381^2))</f>
        <v>0</v>
      </c>
      <c r="R381" s="24" t="str">
        <f t="shared" ref="R381:R391" si="493">+IF(ISERROR((Q381^0.5)/O381),"NA",(Q381^0.5)/O381)</f>
        <v>NA</v>
      </c>
      <c r="S381" s="19">
        <f>+M381*V381</f>
        <v>645.77351849009324</v>
      </c>
      <c r="T381" s="19">
        <f t="shared" ref="T381:T390" si="494">(N381*V381^2+W381*M381^2-N381*W381)</f>
        <v>2091.0743302841483</v>
      </c>
      <c r="U381" s="17">
        <f t="shared" ref="U381:U390" si="495">+(T381^0.5)/S381</f>
        <v>7.0811615678767162E-2</v>
      </c>
      <c r="V381" s="47">
        <v>3462.3250743535905</v>
      </c>
      <c r="W381" s="47">
        <v>46824.594045671707</v>
      </c>
      <c r="X381" s="17">
        <f t="shared" si="443"/>
        <v>6.2498438888041512E-2</v>
      </c>
      <c r="Y381" s="12" t="str">
        <f t="shared" si="444"/>
        <v>no</v>
      </c>
      <c r="Z381" s="12" t="str">
        <f t="shared" si="437"/>
        <v/>
      </c>
      <c r="AA381" s="12" t="str">
        <f>IF(ISERROR(VLOOKUP(D381,'Cdn CWTs for ERA in 2017'!C$8:H$2400,6,FALSE)),"",VLOOKUP(D381,'Cdn CWTs for ERA in 2017'!C$8:H$2400,6,FALSE))</f>
        <v/>
      </c>
    </row>
    <row r="382" spans="1:27" x14ac:dyDescent="0.2">
      <c r="A382" s="13" t="s">
        <v>1632</v>
      </c>
      <c r="B382" s="31">
        <f>+IF(ISERROR(VLOOKUP(D382,'Cdn CWTs for ERA in 2017'!C$6:F$2400,4,FALSE)),"",VLOOKUP(D382,'Cdn CWTs for ERA in 2017'!C$6:F$2400,4,FALSE))</f>
        <v>1998</v>
      </c>
      <c r="C382" s="14">
        <v>2001</v>
      </c>
      <c r="D382" s="65" t="s">
        <v>1654</v>
      </c>
      <c r="E382" s="9" t="s">
        <v>1640</v>
      </c>
      <c r="F382" s="9" t="s">
        <v>1639</v>
      </c>
      <c r="G382" s="15" t="s">
        <v>1638</v>
      </c>
      <c r="H382" s="44">
        <v>343</v>
      </c>
      <c r="I382" s="44">
        <v>148</v>
      </c>
      <c r="J382" s="25">
        <f>I382/S382</f>
        <v>0.22918251641232398</v>
      </c>
      <c r="K382" s="44">
        <v>2</v>
      </c>
      <c r="L382" s="45">
        <v>1839</v>
      </c>
      <c r="M382" s="17">
        <f t="shared" si="490"/>
        <v>0.18651441000543773</v>
      </c>
      <c r="N382" s="56">
        <f t="shared" si="429"/>
        <v>3.8703871047154671E-5</v>
      </c>
      <c r="O382" s="19">
        <f t="shared" si="491"/>
        <v>8.726669168785044</v>
      </c>
      <c r="P382" s="19">
        <f t="shared" ref="P382:P391" si="496">+O382</f>
        <v>8.726669168785044</v>
      </c>
      <c r="Q382" s="19">
        <f t="shared" si="492"/>
        <v>29.879742673518415</v>
      </c>
      <c r="R382" s="24">
        <f t="shared" si="493"/>
        <v>0.62638293076118845</v>
      </c>
      <c r="S382" s="19">
        <f t="shared" ref="S382:S389" si="497">+M382*V382</f>
        <v>645.77351849009324</v>
      </c>
      <c r="T382" s="19">
        <f t="shared" si="494"/>
        <v>2091.0743302841483</v>
      </c>
      <c r="U382" s="17">
        <f t="shared" si="495"/>
        <v>7.0811615678767162E-2</v>
      </c>
      <c r="V382" s="47">
        <v>3462.3250743535905</v>
      </c>
      <c r="W382" s="47">
        <v>46824.594045671707</v>
      </c>
      <c r="X382" s="17">
        <f t="shared" si="443"/>
        <v>6.2498438888041512E-2</v>
      </c>
      <c r="Y382" s="12" t="str">
        <f t="shared" si="444"/>
        <v>yes</v>
      </c>
      <c r="Z382" s="12">
        <f t="shared" si="437"/>
        <v>3</v>
      </c>
      <c r="AA382" s="12" t="str">
        <f>IF(ISERROR(VLOOKUP(D382,'Cdn CWTs for ERA in 2017'!C$8:H$2400,6,FALSE)),"",VLOOKUP(D382,'Cdn CWTs for ERA in 2017'!C$8:H$2400,6,FALSE))</f>
        <v>NIC</v>
      </c>
    </row>
    <row r="383" spans="1:27" x14ac:dyDescent="0.2">
      <c r="A383" s="13" t="s">
        <v>1632</v>
      </c>
      <c r="B383" s="31">
        <f>+IF(ISERROR(VLOOKUP(D383,'Cdn CWTs for ERA in 2017'!C$6:F$2400,4,FALSE)),"",VLOOKUP(D383,'Cdn CWTs for ERA in 2017'!C$6:F$2400,4,FALSE))</f>
        <v>1998</v>
      </c>
      <c r="C383" s="14">
        <v>2001</v>
      </c>
      <c r="D383" s="65" t="s">
        <v>1655</v>
      </c>
      <c r="E383" s="9" t="s">
        <v>1640</v>
      </c>
      <c r="F383" s="9" t="s">
        <v>1639</v>
      </c>
      <c r="G383" s="15" t="s">
        <v>1638</v>
      </c>
      <c r="H383" s="44">
        <v>343</v>
      </c>
      <c r="I383" s="44">
        <v>148</v>
      </c>
      <c r="J383" s="25">
        <f t="shared" si="473"/>
        <v>0.22918251641232398</v>
      </c>
      <c r="K383" s="44">
        <v>4</v>
      </c>
      <c r="L383" s="45">
        <v>1839</v>
      </c>
      <c r="M383" s="17">
        <f t="shared" si="490"/>
        <v>0.18651441000543773</v>
      </c>
      <c r="N383" s="56">
        <f t="shared" si="429"/>
        <v>3.8703871047154671E-5</v>
      </c>
      <c r="O383" s="19">
        <f t="shared" si="491"/>
        <v>17.453338337570088</v>
      </c>
      <c r="P383" s="19">
        <f t="shared" si="496"/>
        <v>17.453338337570088</v>
      </c>
      <c r="Q383" s="19">
        <f t="shared" si="492"/>
        <v>60.523208623254561</v>
      </c>
      <c r="R383" s="24">
        <f t="shared" si="493"/>
        <v>0.44574087812540442</v>
      </c>
      <c r="S383" s="19">
        <f t="shared" si="497"/>
        <v>645.77351849009324</v>
      </c>
      <c r="T383" s="19">
        <f t="shared" si="494"/>
        <v>2091.0743302841483</v>
      </c>
      <c r="U383" s="17">
        <f t="shared" si="495"/>
        <v>7.0811615678767162E-2</v>
      </c>
      <c r="V383" s="47">
        <v>3462.3250743535905</v>
      </c>
      <c r="W383" s="47">
        <v>46824.594045671707</v>
      </c>
      <c r="X383" s="17">
        <f t="shared" si="443"/>
        <v>6.2498438888041512E-2</v>
      </c>
      <c r="Y383" s="12" t="str">
        <f t="shared" si="444"/>
        <v>yes</v>
      </c>
      <c r="Z383" s="12">
        <f t="shared" si="437"/>
        <v>3</v>
      </c>
      <c r="AA383" s="12" t="str">
        <f>IF(ISERROR(VLOOKUP(D383,'Cdn CWTs for ERA in 2017'!C$8:H$2400,6,FALSE)),"",VLOOKUP(D383,'Cdn CWTs for ERA in 2017'!C$8:H$2400,6,FALSE))</f>
        <v>NIC</v>
      </c>
    </row>
    <row r="384" spans="1:27" x14ac:dyDescent="0.2">
      <c r="A384" s="13" t="s">
        <v>1632</v>
      </c>
      <c r="B384" s="31">
        <f>+IF(ISERROR(VLOOKUP(D384,'Cdn CWTs for ERA in 2017'!C$6:F$2400,4,FALSE)),"",VLOOKUP(D384,'Cdn CWTs for ERA in 2017'!C$6:F$2400,4,FALSE))</f>
        <v>1996</v>
      </c>
      <c r="C384" s="14">
        <v>2001</v>
      </c>
      <c r="D384" s="65" t="s">
        <v>1668</v>
      </c>
      <c r="E384" s="9" t="s">
        <v>1640</v>
      </c>
      <c r="F384" s="9" t="s">
        <v>1639</v>
      </c>
      <c r="G384" s="15" t="s">
        <v>1638</v>
      </c>
      <c r="H384" s="44">
        <v>343</v>
      </c>
      <c r="I384" s="44">
        <v>148</v>
      </c>
      <c r="J384" s="25">
        <f t="shared" si="473"/>
        <v>0.22918251641232398</v>
      </c>
      <c r="K384" s="44">
        <v>5</v>
      </c>
      <c r="L384" s="45">
        <v>1839</v>
      </c>
      <c r="M384" s="17">
        <f t="shared" si="490"/>
        <v>0.18651441000543773</v>
      </c>
      <c r="N384" s="56">
        <f t="shared" si="429"/>
        <v>3.8703871047154671E-5</v>
      </c>
      <c r="O384" s="19">
        <f t="shared" si="491"/>
        <v>21.81667292196261</v>
      </c>
      <c r="P384" s="19">
        <f t="shared" si="496"/>
        <v>21.81667292196261</v>
      </c>
      <c r="Q384" s="19">
        <f t="shared" si="492"/>
        <v>76.131337826704282</v>
      </c>
      <c r="R384" s="24">
        <f t="shared" si="493"/>
        <v>0.39993849693248185</v>
      </c>
      <c r="S384" s="19">
        <f t="shared" si="497"/>
        <v>645.77351849009324</v>
      </c>
      <c r="T384" s="19">
        <f t="shared" si="494"/>
        <v>2091.0743302841483</v>
      </c>
      <c r="U384" s="17">
        <f t="shared" si="495"/>
        <v>7.0811615678767162E-2</v>
      </c>
      <c r="V384" s="47">
        <v>3462.3250743535905</v>
      </c>
      <c r="W384" s="47">
        <v>46824.594045671707</v>
      </c>
      <c r="X384" s="17">
        <f t="shared" si="443"/>
        <v>6.2498438888041512E-2</v>
      </c>
      <c r="Y384" s="12" t="str">
        <f t="shared" si="444"/>
        <v>yes</v>
      </c>
      <c r="Z384" s="12">
        <f t="shared" si="437"/>
        <v>5</v>
      </c>
      <c r="AA384" s="12" t="str">
        <f>IF(ISERROR(VLOOKUP(D384,'Cdn CWTs for ERA in 2017'!C$8:H$2400,6,FALSE)),"",VLOOKUP(D384,'Cdn CWTs for ERA in 2017'!C$8:H$2400,6,FALSE))</f>
        <v>NIC</v>
      </c>
    </row>
    <row r="385" spans="1:27" x14ac:dyDescent="0.2">
      <c r="A385" s="13" t="s">
        <v>1632</v>
      </c>
      <c r="B385" s="31">
        <f>+IF(ISERROR(VLOOKUP(D385,'Cdn CWTs for ERA in 2017'!C$6:F$2400,4,FALSE)),"",VLOOKUP(D385,'Cdn CWTs for ERA in 2017'!C$6:F$2400,4,FALSE))</f>
        <v>1996</v>
      </c>
      <c r="C385" s="14">
        <v>2001</v>
      </c>
      <c r="D385" s="65" t="s">
        <v>1669</v>
      </c>
      <c r="E385" s="9" t="s">
        <v>1640</v>
      </c>
      <c r="F385" s="9" t="s">
        <v>1639</v>
      </c>
      <c r="G385" s="15" t="s">
        <v>1638</v>
      </c>
      <c r="H385" s="44">
        <v>343</v>
      </c>
      <c r="I385" s="44">
        <v>148</v>
      </c>
      <c r="J385" s="25">
        <f t="shared" si="473"/>
        <v>0.22918251641232398</v>
      </c>
      <c r="K385" s="44">
        <v>6</v>
      </c>
      <c r="L385" s="45">
        <v>1839</v>
      </c>
      <c r="M385" s="17">
        <f t="shared" si="490"/>
        <v>0.18651441000543773</v>
      </c>
      <c r="N385" s="56">
        <f t="shared" si="429"/>
        <v>3.8703871047154671E-5</v>
      </c>
      <c r="O385" s="19">
        <f t="shared" si="491"/>
        <v>26.180007506355132</v>
      </c>
      <c r="P385" s="19">
        <f t="shared" si="496"/>
        <v>26.180007506355132</v>
      </c>
      <c r="Q385" s="19">
        <f t="shared" si="492"/>
        <v>91.930397849208447</v>
      </c>
      <c r="R385" s="24">
        <f t="shared" si="493"/>
        <v>0.36623496364085295</v>
      </c>
      <c r="S385" s="19">
        <f t="shared" si="497"/>
        <v>645.77351849009324</v>
      </c>
      <c r="T385" s="19">
        <f t="shared" si="494"/>
        <v>2091.0743302841483</v>
      </c>
      <c r="U385" s="17">
        <f t="shared" si="495"/>
        <v>7.0811615678767162E-2</v>
      </c>
      <c r="V385" s="47">
        <v>3462.3250743535905</v>
      </c>
      <c r="W385" s="47">
        <v>46824.594045671707</v>
      </c>
      <c r="X385" s="17">
        <f t="shared" si="443"/>
        <v>6.2498438888041512E-2</v>
      </c>
      <c r="Y385" s="12" t="str">
        <f t="shared" si="444"/>
        <v>yes</v>
      </c>
      <c r="Z385" s="12">
        <f t="shared" si="437"/>
        <v>5</v>
      </c>
      <c r="AA385" s="12" t="str">
        <f>IF(ISERROR(VLOOKUP(D385,'Cdn CWTs for ERA in 2017'!C$8:H$2400,6,FALSE)),"",VLOOKUP(D385,'Cdn CWTs for ERA in 2017'!C$8:H$2400,6,FALSE))</f>
        <v>NIC</v>
      </c>
    </row>
    <row r="386" spans="1:27" x14ac:dyDescent="0.2">
      <c r="A386" s="13" t="s">
        <v>1632</v>
      </c>
      <c r="B386" s="31" t="str">
        <f>+IF(ISERROR(VLOOKUP(D386,'Cdn CWTs for ERA in 2017'!C$6:F$2400,4,FALSE)),"",VLOOKUP(D386,'Cdn CWTs for ERA in 2017'!C$6:F$2400,4,FALSE))</f>
        <v/>
      </c>
      <c r="C386" s="14">
        <v>2001</v>
      </c>
      <c r="D386" s="65" t="s">
        <v>1670</v>
      </c>
      <c r="E386" s="9" t="s">
        <v>1640</v>
      </c>
      <c r="F386" s="9" t="s">
        <v>1639</v>
      </c>
      <c r="G386" s="15" t="s">
        <v>1638</v>
      </c>
      <c r="H386" s="44">
        <v>343</v>
      </c>
      <c r="I386" s="44">
        <v>148</v>
      </c>
      <c r="J386" s="25">
        <f t="shared" si="473"/>
        <v>0.22918251641232398</v>
      </c>
      <c r="K386" s="44">
        <v>0</v>
      </c>
      <c r="L386" s="45">
        <v>1839</v>
      </c>
      <c r="M386" s="17">
        <f t="shared" si="490"/>
        <v>0.18651441000543773</v>
      </c>
      <c r="N386" s="56">
        <f t="shared" si="429"/>
        <v>3.8703871047154671E-5</v>
      </c>
      <c r="O386" s="19">
        <f t="shared" si="491"/>
        <v>0</v>
      </c>
      <c r="P386" s="19">
        <f t="shared" si="496"/>
        <v>0</v>
      </c>
      <c r="Q386" s="19">
        <f t="shared" si="492"/>
        <v>0</v>
      </c>
      <c r="R386" s="24" t="str">
        <f t="shared" si="493"/>
        <v>NA</v>
      </c>
      <c r="S386" s="19">
        <f t="shared" si="497"/>
        <v>645.77351849009324</v>
      </c>
      <c r="T386" s="19">
        <f t="shared" si="494"/>
        <v>2091.0743302841483</v>
      </c>
      <c r="U386" s="17">
        <f t="shared" si="495"/>
        <v>7.0811615678767162E-2</v>
      </c>
      <c r="V386" s="47">
        <v>3462.3250743535905</v>
      </c>
      <c r="W386" s="47">
        <v>46824.594045671707</v>
      </c>
      <c r="X386" s="17">
        <f t="shared" si="443"/>
        <v>6.2498438888041512E-2</v>
      </c>
      <c r="Y386" s="12" t="str">
        <f t="shared" si="444"/>
        <v>no</v>
      </c>
      <c r="Z386" s="12" t="str">
        <f t="shared" si="437"/>
        <v/>
      </c>
      <c r="AA386" s="12" t="str">
        <f>IF(ISERROR(VLOOKUP(D386,'Cdn CWTs for ERA in 2017'!C$8:H$2400,6,FALSE)),"",VLOOKUP(D386,'Cdn CWTs for ERA in 2017'!C$8:H$2400,6,FALSE))</f>
        <v/>
      </c>
    </row>
    <row r="387" spans="1:27" x14ac:dyDescent="0.2">
      <c r="A387" s="13" t="s">
        <v>1632</v>
      </c>
      <c r="B387" s="31" t="str">
        <f>+IF(ISERROR(VLOOKUP(D387,'Cdn CWTs for ERA in 2017'!C$6:F$2400,4,FALSE)),"",VLOOKUP(D387,'Cdn CWTs for ERA in 2017'!C$6:F$2400,4,FALSE))</f>
        <v/>
      </c>
      <c r="C387" s="14">
        <v>2001</v>
      </c>
      <c r="D387" s="65" t="s">
        <v>1671</v>
      </c>
      <c r="E387" s="9" t="s">
        <v>1640</v>
      </c>
      <c r="F387" s="9" t="s">
        <v>1639</v>
      </c>
      <c r="G387" s="15" t="s">
        <v>1638</v>
      </c>
      <c r="H387" s="44">
        <v>343</v>
      </c>
      <c r="I387" s="44">
        <v>148</v>
      </c>
      <c r="J387" s="25">
        <f t="shared" si="473"/>
        <v>0.22918251641232398</v>
      </c>
      <c r="K387" s="44">
        <v>2</v>
      </c>
      <c r="L387" s="45">
        <v>1839</v>
      </c>
      <c r="M387" s="17">
        <f t="shared" si="490"/>
        <v>0.18651441000543773</v>
      </c>
      <c r="N387" s="56">
        <f t="shared" si="429"/>
        <v>3.8703871047154671E-5</v>
      </c>
      <c r="O387" s="19">
        <f t="shared" si="491"/>
        <v>8.726669168785044</v>
      </c>
      <c r="P387" s="19">
        <f t="shared" si="496"/>
        <v>8.726669168785044</v>
      </c>
      <c r="Q387" s="19">
        <f t="shared" si="492"/>
        <v>29.879742673518415</v>
      </c>
      <c r="R387" s="24">
        <f t="shared" si="493"/>
        <v>0.62638293076118845</v>
      </c>
      <c r="S387" s="19">
        <f t="shared" si="497"/>
        <v>645.77351849009324</v>
      </c>
      <c r="T387" s="19">
        <f t="shared" si="494"/>
        <v>2091.0743302841483</v>
      </c>
      <c r="U387" s="17">
        <f t="shared" si="495"/>
        <v>7.0811615678767162E-2</v>
      </c>
      <c r="V387" s="47">
        <v>3462.3250743535905</v>
      </c>
      <c r="W387" s="47">
        <v>46824.594045671707</v>
      </c>
      <c r="X387" s="17">
        <f t="shared" si="443"/>
        <v>6.2498438888041512E-2</v>
      </c>
      <c r="Y387" s="12" t="str">
        <f t="shared" si="444"/>
        <v>no</v>
      </c>
      <c r="Z387" s="12" t="str">
        <f t="shared" si="437"/>
        <v/>
      </c>
      <c r="AA387" s="12" t="str">
        <f>IF(ISERROR(VLOOKUP(D387,'Cdn CWTs for ERA in 2017'!C$8:H$2400,6,FALSE)),"",VLOOKUP(D387,'Cdn CWTs for ERA in 2017'!C$8:H$2400,6,FALSE))</f>
        <v/>
      </c>
    </row>
    <row r="388" spans="1:27" x14ac:dyDescent="0.2">
      <c r="A388" s="13" t="s">
        <v>1632</v>
      </c>
      <c r="B388" s="31">
        <f>+IF(ISERROR(VLOOKUP(D388,'Cdn CWTs for ERA in 2017'!C$6:F$2400,4,FALSE)),"",VLOOKUP(D388,'Cdn CWTs for ERA in 2017'!C$6:F$2400,4,FALSE))</f>
        <v>1997</v>
      </c>
      <c r="C388" s="14">
        <v>2001</v>
      </c>
      <c r="D388" s="65" t="s">
        <v>1672</v>
      </c>
      <c r="E388" s="9" t="s">
        <v>1640</v>
      </c>
      <c r="F388" s="9" t="s">
        <v>1639</v>
      </c>
      <c r="G388" s="15" t="s">
        <v>1638</v>
      </c>
      <c r="H388" s="44">
        <v>343</v>
      </c>
      <c r="I388" s="44">
        <v>148</v>
      </c>
      <c r="J388" s="25">
        <f t="shared" si="473"/>
        <v>0.22918251641232398</v>
      </c>
      <c r="K388" s="44">
        <v>63</v>
      </c>
      <c r="L388" s="45">
        <v>1839</v>
      </c>
      <c r="M388" s="17">
        <f t="shared" si="490"/>
        <v>0.18651441000543773</v>
      </c>
      <c r="N388" s="56">
        <f t="shared" si="429"/>
        <v>3.8703871047154671E-5</v>
      </c>
      <c r="O388" s="19">
        <f t="shared" si="491"/>
        <v>274.89007881672887</v>
      </c>
      <c r="P388" s="19">
        <f t="shared" si="496"/>
        <v>274.89007881672887</v>
      </c>
      <c r="Q388" s="19">
        <f t="shared" si="492"/>
        <v>1308.0854630289227</v>
      </c>
      <c r="R388" s="24">
        <f t="shared" si="493"/>
        <v>0.13157064200173896</v>
      </c>
      <c r="S388" s="19">
        <f t="shared" si="497"/>
        <v>645.77351849009324</v>
      </c>
      <c r="T388" s="19">
        <f t="shared" si="494"/>
        <v>2091.0743302841483</v>
      </c>
      <c r="U388" s="17">
        <f t="shared" si="495"/>
        <v>7.0811615678767162E-2</v>
      </c>
      <c r="V388" s="47">
        <v>3462.3250743535905</v>
      </c>
      <c r="W388" s="47">
        <v>46824.594045671707</v>
      </c>
      <c r="X388" s="17">
        <f t="shared" si="443"/>
        <v>6.2498438888041512E-2</v>
      </c>
      <c r="Y388" s="12" t="str">
        <f t="shared" si="444"/>
        <v>yes</v>
      </c>
      <c r="Z388" s="12">
        <f t="shared" si="437"/>
        <v>4</v>
      </c>
      <c r="AA388" s="12" t="str">
        <f>IF(ISERROR(VLOOKUP(D388,'Cdn CWTs for ERA in 2017'!C$8:H$2400,6,FALSE)),"",VLOOKUP(D388,'Cdn CWTs for ERA in 2017'!C$8:H$2400,6,FALSE))</f>
        <v>NIC</v>
      </c>
    </row>
    <row r="389" spans="1:27" x14ac:dyDescent="0.2">
      <c r="A389" s="13" t="s">
        <v>1632</v>
      </c>
      <c r="B389" s="31">
        <f>+IF(ISERROR(VLOOKUP(D389,'Cdn CWTs for ERA in 2017'!C$6:F$2400,4,FALSE)),"",VLOOKUP(D389,'Cdn CWTs for ERA in 2017'!C$6:F$2400,4,FALSE))</f>
        <v>1997</v>
      </c>
      <c r="C389" s="14">
        <v>2001</v>
      </c>
      <c r="D389" s="65" t="s">
        <v>1673</v>
      </c>
      <c r="E389" s="9" t="s">
        <v>1640</v>
      </c>
      <c r="F389" s="9" t="s">
        <v>1639</v>
      </c>
      <c r="G389" s="15" t="s">
        <v>1638</v>
      </c>
      <c r="H389" s="44">
        <v>343</v>
      </c>
      <c r="I389" s="44">
        <v>148</v>
      </c>
      <c r="J389" s="25">
        <f t="shared" si="473"/>
        <v>0.22918251641232398</v>
      </c>
      <c r="K389" s="44">
        <v>56</v>
      </c>
      <c r="L389" s="45">
        <v>1839</v>
      </c>
      <c r="M389" s="17">
        <f t="shared" si="490"/>
        <v>0.18651441000543773</v>
      </c>
      <c r="N389" s="56">
        <f t="shared" si="429"/>
        <v>3.8703871047154671E-5</v>
      </c>
      <c r="O389" s="19">
        <f t="shared" si="491"/>
        <v>244.34673672598123</v>
      </c>
      <c r="P389" s="19">
        <f t="shared" si="496"/>
        <v>244.34673672598123</v>
      </c>
      <c r="Q389" s="19">
        <f t="shared" si="492"/>
        <v>1125.320193268818</v>
      </c>
      <c r="R389" s="24">
        <f t="shared" si="493"/>
        <v>0.13728766314554192</v>
      </c>
      <c r="S389" s="19">
        <f t="shared" si="497"/>
        <v>645.77351849009324</v>
      </c>
      <c r="T389" s="19">
        <f t="shared" si="494"/>
        <v>2091.0743302841483</v>
      </c>
      <c r="U389" s="17">
        <f t="shared" si="495"/>
        <v>7.0811615678767162E-2</v>
      </c>
      <c r="V389" s="47">
        <v>3462.3250743535905</v>
      </c>
      <c r="W389" s="47">
        <v>46824.594045671707</v>
      </c>
      <c r="X389" s="17">
        <f t="shared" si="443"/>
        <v>6.2498438888041512E-2</v>
      </c>
      <c r="Y389" s="12" t="str">
        <f t="shared" si="444"/>
        <v>yes</v>
      </c>
      <c r="Z389" s="12">
        <f t="shared" si="437"/>
        <v>4</v>
      </c>
      <c r="AA389" s="12" t="str">
        <f>IF(ISERROR(VLOOKUP(D389,'Cdn CWTs for ERA in 2017'!C$8:H$2400,6,FALSE)),"",VLOOKUP(D389,'Cdn CWTs for ERA in 2017'!C$8:H$2400,6,FALSE))</f>
        <v>NIC</v>
      </c>
    </row>
    <row r="390" spans="1:27" x14ac:dyDescent="0.2">
      <c r="A390" s="13" t="s">
        <v>1632</v>
      </c>
      <c r="B390" s="31" t="str">
        <f>+IF(ISERROR(VLOOKUP(D390,'Cdn CWTs for ERA in 2017'!C$6:F$2400,4,FALSE)),"",VLOOKUP(D390,'Cdn CWTs for ERA in 2017'!C$6:F$2400,4,FALSE))</f>
        <v/>
      </c>
      <c r="C390" s="14">
        <v>2001</v>
      </c>
      <c r="D390" s="65" t="s">
        <v>1674</v>
      </c>
      <c r="E390" s="9" t="s">
        <v>1640</v>
      </c>
      <c r="F390" s="9" t="s">
        <v>1639</v>
      </c>
      <c r="G390" s="15" t="s">
        <v>1638</v>
      </c>
      <c r="H390" s="44">
        <v>343</v>
      </c>
      <c r="I390" s="44">
        <v>148</v>
      </c>
      <c r="J390" s="25">
        <f t="shared" si="473"/>
        <v>0.22918251641232398</v>
      </c>
      <c r="K390" s="44">
        <v>4</v>
      </c>
      <c r="L390" s="45">
        <v>1839</v>
      </c>
      <c r="M390" s="17">
        <f t="shared" si="490"/>
        <v>0.18651441000543773</v>
      </c>
      <c r="N390" s="56">
        <f t="shared" si="429"/>
        <v>3.8703871047154671E-5</v>
      </c>
      <c r="O390" s="19">
        <f t="shared" si="491"/>
        <v>17.453338337570088</v>
      </c>
      <c r="P390" s="19">
        <f t="shared" si="496"/>
        <v>17.453338337570088</v>
      </c>
      <c r="Q390" s="19">
        <f t="shared" si="492"/>
        <v>60.523208623254561</v>
      </c>
      <c r="R390" s="24">
        <f t="shared" si="493"/>
        <v>0.44574087812540442</v>
      </c>
      <c r="S390" s="19">
        <f>+M390*V390</f>
        <v>645.77351849009324</v>
      </c>
      <c r="T390" s="19">
        <f t="shared" si="494"/>
        <v>2091.0743302841483</v>
      </c>
      <c r="U390" s="17">
        <f t="shared" si="495"/>
        <v>7.0811615678767162E-2</v>
      </c>
      <c r="V390" s="47">
        <v>3462.3250743535905</v>
      </c>
      <c r="W390" s="47">
        <v>46824.594045671707</v>
      </c>
      <c r="X390" s="17">
        <f t="shared" si="443"/>
        <v>6.2498438888041512E-2</v>
      </c>
      <c r="Y390" s="12" t="str">
        <f t="shared" si="444"/>
        <v>no</v>
      </c>
      <c r="Z390" s="12" t="str">
        <f t="shared" si="437"/>
        <v/>
      </c>
      <c r="AA390" s="12" t="str">
        <f>IF(ISERROR(VLOOKUP(D390,'Cdn CWTs for ERA in 2017'!C$8:H$2400,6,FALSE)),"",VLOOKUP(D390,'Cdn CWTs for ERA in 2017'!C$8:H$2400,6,FALSE))</f>
        <v/>
      </c>
    </row>
    <row r="391" spans="1:27" x14ac:dyDescent="0.2">
      <c r="A391" s="13" t="s">
        <v>1632</v>
      </c>
      <c r="B391" s="31" t="str">
        <f>+IF(ISERROR(VLOOKUP(D391,'Cdn CWTs for ERA in 2017'!C$6:F$2400,4,FALSE)),"",VLOOKUP(D391,'Cdn CWTs for ERA in 2017'!C$6:F$2400,4,FALSE))</f>
        <v/>
      </c>
      <c r="C391" s="14">
        <v>2001</v>
      </c>
      <c r="D391" s="62" t="s">
        <v>1664</v>
      </c>
      <c r="E391" s="9" t="s">
        <v>1640</v>
      </c>
      <c r="F391" s="9" t="s">
        <v>1639</v>
      </c>
      <c r="G391" s="15" t="s">
        <v>1638</v>
      </c>
      <c r="H391" s="44">
        <v>343</v>
      </c>
      <c r="I391" s="44">
        <v>148</v>
      </c>
      <c r="J391" s="25">
        <f t="shared" si="473"/>
        <v>0.22918251641232398</v>
      </c>
      <c r="K391" s="44">
        <v>6</v>
      </c>
      <c r="L391" s="45">
        <v>1839</v>
      </c>
      <c r="M391" s="17">
        <f>+H391/L391</f>
        <v>0.18651441000543773</v>
      </c>
      <c r="N391" s="56">
        <f t="shared" si="429"/>
        <v>3.8703871047154671E-5</v>
      </c>
      <c r="O391" s="19">
        <f>K391*(1/J391)</f>
        <v>26.180007506355132</v>
      </c>
      <c r="P391" s="130">
        <f t="shared" si="496"/>
        <v>26.180007506355132</v>
      </c>
      <c r="Q391" s="19">
        <f xml:space="preserve">  ((O391*(1-J391)*(1+(U391^2))) / J391) + ((O391^2)*(U391^2))</f>
        <v>91.930397849208447</v>
      </c>
      <c r="R391" s="24">
        <f t="shared" si="493"/>
        <v>0.36623496364085295</v>
      </c>
      <c r="S391" s="19">
        <f>+M391*V391</f>
        <v>645.77351849009324</v>
      </c>
      <c r="T391" s="19">
        <f>(N391*V391^2+W391*M391^2-N391*W391)</f>
        <v>2091.0743302841483</v>
      </c>
      <c r="U391" s="17">
        <f>+(T391^0.5)/S391</f>
        <v>7.0811615678767162E-2</v>
      </c>
      <c r="V391" s="47">
        <v>3462.3250743535905</v>
      </c>
      <c r="W391" s="47">
        <v>46824.594045671707</v>
      </c>
      <c r="X391" s="17">
        <f t="shared" ref="X391:X416" si="498">+(W391^0.5)/V391</f>
        <v>6.2498438888041512E-2</v>
      </c>
      <c r="Y391" s="12" t="str">
        <f t="shared" si="444"/>
        <v>no</v>
      </c>
      <c r="Z391" s="12" t="str">
        <f t="shared" si="437"/>
        <v/>
      </c>
      <c r="AA391" s="12" t="str">
        <f>IF(ISERROR(VLOOKUP(D391,'Cdn CWTs for ERA in 2017'!C$8:H$2400,6,FALSE)),"",VLOOKUP(D391,'Cdn CWTs for ERA in 2017'!C$8:H$2400,6,FALSE))</f>
        <v/>
      </c>
    </row>
    <row r="392" spans="1:27" x14ac:dyDescent="0.2">
      <c r="B392" s="31" t="str">
        <f>+IF(ISERROR(VLOOKUP(D392,'Cdn CWTs for ERA in 2017'!C$6:F$2400,4,FALSE)),"",VLOOKUP(D392,'Cdn CWTs for ERA in 2017'!C$6:F$2400,4,FALSE))</f>
        <v/>
      </c>
      <c r="D392" s="63"/>
      <c r="L392" s="50"/>
      <c r="N392" s="56"/>
      <c r="Y392" s="12" t="str">
        <f t="shared" si="444"/>
        <v>no</v>
      </c>
      <c r="Z392" s="12" t="str">
        <f t="shared" si="437"/>
        <v/>
      </c>
      <c r="AA392" s="12" t="str">
        <f>IF(ISERROR(VLOOKUP(D392,'Cdn CWTs for ERA in 2017'!C$8:H$2400,6,FALSE)),"",VLOOKUP(D392,'Cdn CWTs for ERA in 2017'!C$8:H$2400,6,FALSE))</f>
        <v/>
      </c>
    </row>
    <row r="393" spans="1:27" x14ac:dyDescent="0.2">
      <c r="A393" s="13" t="s">
        <v>1632</v>
      </c>
      <c r="B393" s="31" t="str">
        <f>+IF(ISERROR(VLOOKUP(D393,'Cdn CWTs for ERA in 2017'!C$6:F$2400,4,FALSE)),"",VLOOKUP(D393,'Cdn CWTs for ERA in 2017'!C$6:F$2400,4,FALSE))</f>
        <v/>
      </c>
      <c r="C393" s="14">
        <v>2001</v>
      </c>
      <c r="D393" s="65" t="s">
        <v>1653</v>
      </c>
      <c r="E393" s="9" t="s">
        <v>1640</v>
      </c>
      <c r="F393" s="9" t="s">
        <v>1643</v>
      </c>
      <c r="G393" s="15" t="s">
        <v>1638</v>
      </c>
      <c r="H393" s="45">
        <v>631</v>
      </c>
      <c r="I393" s="46">
        <v>342</v>
      </c>
      <c r="J393" s="25">
        <f t="shared" si="473"/>
        <v>0.26157200791681257</v>
      </c>
      <c r="K393" s="44">
        <v>1</v>
      </c>
      <c r="L393" s="44">
        <v>2665</v>
      </c>
      <c r="M393" s="17">
        <f>+H393/L393</f>
        <v>0.23677298311444653</v>
      </c>
      <c r="N393" s="56">
        <f t="shared" si="429"/>
        <v>3.5097110858243673E-5</v>
      </c>
      <c r="O393" s="19">
        <f>K393*(1/J393)</f>
        <v>3.8230390475040004</v>
      </c>
      <c r="P393" s="19">
        <f t="shared" ref="P393:P403" si="499">+O393</f>
        <v>3.8230390475040004</v>
      </c>
      <c r="Q393" s="19">
        <f xml:space="preserve">  ((O393*(1-J393)*(1+(U393^2))) / J393) + ((O393^2)*(U393^2))</f>
        <v>10.881811019618498</v>
      </c>
      <c r="R393" s="24">
        <f t="shared" ref="R393:R403" si="500">+IF(ISERROR((Q393^0.5)/O393),"NA",(Q393^0.5)/O393)</f>
        <v>0.86286301841708246</v>
      </c>
      <c r="S393" s="19">
        <f>+M393*V393</f>
        <v>1307.4793542463681</v>
      </c>
      <c r="T393" s="19">
        <f t="shared" ref="T393:T403" si="501">(N393*V393^2+W393*M393^2-N393*W393)</f>
        <v>6003.0219933991839</v>
      </c>
      <c r="U393" s="17">
        <f t="shared" ref="U393:U403" si="502">+(T393^0.5)/S393</f>
        <v>5.9258428135335009E-2</v>
      </c>
      <c r="V393" s="47">
        <v>5522.079998520715</v>
      </c>
      <c r="W393" s="47">
        <v>88044.161941410304</v>
      </c>
      <c r="X393" s="17">
        <f t="shared" si="498"/>
        <v>5.3733804139763863E-2</v>
      </c>
      <c r="Y393" s="12" t="str">
        <f t="shared" si="444"/>
        <v>no</v>
      </c>
      <c r="Z393" s="12" t="str">
        <f t="shared" si="437"/>
        <v/>
      </c>
      <c r="AA393" s="12" t="str">
        <f>IF(ISERROR(VLOOKUP(D393,'Cdn CWTs for ERA in 2017'!C$8:H$2400,6,FALSE)),"",VLOOKUP(D393,'Cdn CWTs for ERA in 2017'!C$8:H$2400,6,FALSE))</f>
        <v/>
      </c>
    </row>
    <row r="394" spans="1:27" x14ac:dyDescent="0.2">
      <c r="A394" s="13" t="s">
        <v>1632</v>
      </c>
      <c r="B394" s="31">
        <f>+IF(ISERROR(VLOOKUP(D394,'Cdn CWTs for ERA in 2017'!C$6:F$2400,4,FALSE)),"",VLOOKUP(D394,'Cdn CWTs for ERA in 2017'!C$6:F$2400,4,FALSE))</f>
        <v>1998</v>
      </c>
      <c r="C394" s="14">
        <v>2001</v>
      </c>
      <c r="D394" s="65" t="s">
        <v>1654</v>
      </c>
      <c r="E394" s="9" t="s">
        <v>1640</v>
      </c>
      <c r="F394" s="9" t="s">
        <v>1643</v>
      </c>
      <c r="G394" s="15" t="s">
        <v>1638</v>
      </c>
      <c r="H394" s="45">
        <v>631</v>
      </c>
      <c r="I394" s="46">
        <v>342</v>
      </c>
      <c r="J394" s="25">
        <f t="shared" si="473"/>
        <v>0.26157200791681257</v>
      </c>
      <c r="K394" s="44">
        <v>3</v>
      </c>
      <c r="L394" s="44">
        <v>2665</v>
      </c>
      <c r="M394" s="17">
        <f t="shared" ref="M394:M403" si="503">+H394/L394</f>
        <v>0.23677298311444653</v>
      </c>
      <c r="N394" s="56">
        <f t="shared" si="429"/>
        <v>3.5097110858243673E-5</v>
      </c>
      <c r="O394" s="19">
        <f t="shared" ref="O394:O403" si="504">K394*(1/J394)</f>
        <v>11.469117142512001</v>
      </c>
      <c r="P394" s="19">
        <f t="shared" si="499"/>
        <v>11.469117142512001</v>
      </c>
      <c r="Q394" s="19">
        <f t="shared" ref="Q394:Q403" si="505" xml:space="preserve">  ((O394*(1-J394)*(1+(U394^2))) / J394) + ((O394^2)*(U394^2))</f>
        <v>32.953375091963075</v>
      </c>
      <c r="R394" s="24">
        <f t="shared" si="500"/>
        <v>0.50051830175062184</v>
      </c>
      <c r="S394" s="19">
        <f t="shared" ref="S394:S403" si="506">+M394*V394</f>
        <v>1307.4793542463681</v>
      </c>
      <c r="T394" s="19">
        <f t="shared" si="501"/>
        <v>6003.0219933991839</v>
      </c>
      <c r="U394" s="17">
        <f t="shared" si="502"/>
        <v>5.9258428135335009E-2</v>
      </c>
      <c r="V394" s="47">
        <v>5522.079998520715</v>
      </c>
      <c r="W394" s="47">
        <v>88044.161941410304</v>
      </c>
      <c r="X394" s="17">
        <f t="shared" si="498"/>
        <v>5.3733804139763863E-2</v>
      </c>
      <c r="Y394" s="12" t="str">
        <f t="shared" si="444"/>
        <v>yes</v>
      </c>
      <c r="Z394" s="12">
        <f t="shared" si="437"/>
        <v>3</v>
      </c>
      <c r="AA394" s="12" t="str">
        <f>IF(ISERROR(VLOOKUP(D394,'Cdn CWTs for ERA in 2017'!C$8:H$2400,6,FALSE)),"",VLOOKUP(D394,'Cdn CWTs for ERA in 2017'!C$8:H$2400,6,FALSE))</f>
        <v>NIC</v>
      </c>
    </row>
    <row r="395" spans="1:27" x14ac:dyDescent="0.2">
      <c r="A395" s="13" t="s">
        <v>1632</v>
      </c>
      <c r="B395" s="31">
        <f>+IF(ISERROR(VLOOKUP(D395,'Cdn CWTs for ERA in 2017'!C$6:F$2400,4,FALSE)),"",VLOOKUP(D395,'Cdn CWTs for ERA in 2017'!C$6:F$2400,4,FALSE))</f>
        <v>1998</v>
      </c>
      <c r="C395" s="14">
        <v>2001</v>
      </c>
      <c r="D395" s="65" t="s">
        <v>1655</v>
      </c>
      <c r="E395" s="9" t="s">
        <v>1640</v>
      </c>
      <c r="F395" s="9" t="s">
        <v>1643</v>
      </c>
      <c r="G395" s="15" t="s">
        <v>1638</v>
      </c>
      <c r="H395" s="45">
        <v>631</v>
      </c>
      <c r="I395" s="46">
        <v>342</v>
      </c>
      <c r="J395" s="25">
        <f t="shared" si="473"/>
        <v>0.26157200791681257</v>
      </c>
      <c r="K395" s="44">
        <v>2</v>
      </c>
      <c r="L395" s="44">
        <v>2665</v>
      </c>
      <c r="M395" s="17">
        <f t="shared" si="503"/>
        <v>0.23677298311444653</v>
      </c>
      <c r="N395" s="56">
        <f t="shared" si="429"/>
        <v>3.5097110858243673E-5</v>
      </c>
      <c r="O395" s="19">
        <f t="shared" si="504"/>
        <v>7.6460780950080007</v>
      </c>
      <c r="P395" s="19">
        <f t="shared" si="499"/>
        <v>7.6460780950080007</v>
      </c>
      <c r="Q395" s="19">
        <f t="shared" si="505"/>
        <v>21.866269383606191</v>
      </c>
      <c r="R395" s="24">
        <f t="shared" si="500"/>
        <v>0.61157344197443253</v>
      </c>
      <c r="S395" s="19">
        <f t="shared" si="506"/>
        <v>1307.4793542463681</v>
      </c>
      <c r="T395" s="19">
        <f t="shared" si="501"/>
        <v>6003.0219933991839</v>
      </c>
      <c r="U395" s="17">
        <f t="shared" si="502"/>
        <v>5.9258428135335009E-2</v>
      </c>
      <c r="V395" s="47">
        <v>5522.079998520715</v>
      </c>
      <c r="W395" s="47">
        <v>88044.161941410304</v>
      </c>
      <c r="X395" s="17">
        <f t="shared" si="498"/>
        <v>5.3733804139763863E-2</v>
      </c>
      <c r="Y395" s="12" t="str">
        <f t="shared" si="444"/>
        <v>yes</v>
      </c>
      <c r="Z395" s="12">
        <f t="shared" si="437"/>
        <v>3</v>
      </c>
      <c r="AA395" s="12" t="str">
        <f>IF(ISERROR(VLOOKUP(D395,'Cdn CWTs for ERA in 2017'!C$8:H$2400,6,FALSE)),"",VLOOKUP(D395,'Cdn CWTs for ERA in 2017'!C$8:H$2400,6,FALSE))</f>
        <v>NIC</v>
      </c>
    </row>
    <row r="396" spans="1:27" x14ac:dyDescent="0.2">
      <c r="A396" s="13" t="s">
        <v>1632</v>
      </c>
      <c r="B396" s="31">
        <f>+IF(ISERROR(VLOOKUP(D396,'Cdn CWTs for ERA in 2017'!C$6:F$2400,4,FALSE)),"",VLOOKUP(D396,'Cdn CWTs for ERA in 2017'!C$6:F$2400,4,FALSE))</f>
        <v>1996</v>
      </c>
      <c r="C396" s="14">
        <v>2001</v>
      </c>
      <c r="D396" s="65" t="s">
        <v>1668</v>
      </c>
      <c r="E396" s="9" t="s">
        <v>1640</v>
      </c>
      <c r="F396" s="9" t="s">
        <v>1643</v>
      </c>
      <c r="G396" s="15" t="s">
        <v>1638</v>
      </c>
      <c r="H396" s="45">
        <v>631</v>
      </c>
      <c r="I396" s="46">
        <v>342</v>
      </c>
      <c r="J396" s="25">
        <f t="shared" si="473"/>
        <v>0.26157200791681257</v>
      </c>
      <c r="K396" s="44">
        <v>4</v>
      </c>
      <c r="L396" s="44">
        <v>2665</v>
      </c>
      <c r="M396" s="17">
        <f t="shared" si="503"/>
        <v>0.23677298311444653</v>
      </c>
      <c r="N396" s="56">
        <f t="shared" si="429"/>
        <v>3.5097110858243673E-5</v>
      </c>
      <c r="O396" s="19">
        <f t="shared" si="504"/>
        <v>15.292156190016001</v>
      </c>
      <c r="P396" s="19">
        <f t="shared" si="499"/>
        <v>15.292156190016001</v>
      </c>
      <c r="Q396" s="19">
        <f t="shared" si="505"/>
        <v>44.143128144689157</v>
      </c>
      <c r="R396" s="24">
        <f t="shared" si="500"/>
        <v>0.43447303497082829</v>
      </c>
      <c r="S396" s="19">
        <f t="shared" si="506"/>
        <v>1307.4793542463681</v>
      </c>
      <c r="T396" s="19">
        <f t="shared" si="501"/>
        <v>6003.0219933991839</v>
      </c>
      <c r="U396" s="17">
        <f t="shared" si="502"/>
        <v>5.9258428135335009E-2</v>
      </c>
      <c r="V396" s="47">
        <v>5522.079998520715</v>
      </c>
      <c r="W396" s="47">
        <v>88044.161941410304</v>
      </c>
      <c r="X396" s="17">
        <f t="shared" si="498"/>
        <v>5.3733804139763863E-2</v>
      </c>
      <c r="Y396" s="12" t="str">
        <f t="shared" si="444"/>
        <v>yes</v>
      </c>
      <c r="Z396" s="12">
        <f t="shared" si="437"/>
        <v>5</v>
      </c>
      <c r="AA396" s="12" t="str">
        <f>IF(ISERROR(VLOOKUP(D396,'Cdn CWTs for ERA in 2017'!C$8:H$2400,6,FALSE)),"",VLOOKUP(D396,'Cdn CWTs for ERA in 2017'!C$8:H$2400,6,FALSE))</f>
        <v>NIC</v>
      </c>
    </row>
    <row r="397" spans="1:27" x14ac:dyDescent="0.2">
      <c r="A397" s="13" t="s">
        <v>1632</v>
      </c>
      <c r="B397" s="31">
        <f>+IF(ISERROR(VLOOKUP(D397,'Cdn CWTs for ERA in 2017'!C$6:F$2400,4,FALSE)),"",VLOOKUP(D397,'Cdn CWTs for ERA in 2017'!C$6:F$2400,4,FALSE))</f>
        <v>1996</v>
      </c>
      <c r="C397" s="14">
        <v>2001</v>
      </c>
      <c r="D397" s="65" t="s">
        <v>1669</v>
      </c>
      <c r="E397" s="9" t="s">
        <v>1640</v>
      </c>
      <c r="F397" s="9" t="s">
        <v>1643</v>
      </c>
      <c r="G397" s="15" t="s">
        <v>1638</v>
      </c>
      <c r="H397" s="45">
        <v>631</v>
      </c>
      <c r="I397" s="46">
        <v>342</v>
      </c>
      <c r="J397" s="25">
        <f t="shared" si="473"/>
        <v>0.26157200791681257</v>
      </c>
      <c r="K397" s="44">
        <v>15</v>
      </c>
      <c r="L397" s="44">
        <v>2665</v>
      </c>
      <c r="M397" s="17">
        <f t="shared" si="503"/>
        <v>0.23677298311444653</v>
      </c>
      <c r="N397" s="56">
        <f t="shared" si="429"/>
        <v>3.5097110858243673E-5</v>
      </c>
      <c r="O397" s="19">
        <f t="shared" si="504"/>
        <v>57.345585712560009</v>
      </c>
      <c r="P397" s="19">
        <f t="shared" si="499"/>
        <v>57.345585712560009</v>
      </c>
      <c r="Q397" s="19">
        <f t="shared" si="505"/>
        <v>174.00513645304284</v>
      </c>
      <c r="R397" s="24">
        <f t="shared" si="500"/>
        <v>0.2300281789727551</v>
      </c>
      <c r="S397" s="19">
        <f t="shared" si="506"/>
        <v>1307.4793542463681</v>
      </c>
      <c r="T397" s="19">
        <f t="shared" si="501"/>
        <v>6003.0219933991839</v>
      </c>
      <c r="U397" s="17">
        <f t="shared" si="502"/>
        <v>5.9258428135335009E-2</v>
      </c>
      <c r="V397" s="47">
        <v>5522.079998520715</v>
      </c>
      <c r="W397" s="47">
        <v>88044.161941410304</v>
      </c>
      <c r="X397" s="17">
        <f t="shared" si="498"/>
        <v>5.3733804139763863E-2</v>
      </c>
      <c r="Y397" s="12" t="str">
        <f t="shared" si="444"/>
        <v>yes</v>
      </c>
      <c r="Z397" s="12">
        <f t="shared" si="437"/>
        <v>5</v>
      </c>
      <c r="AA397" s="12" t="str">
        <f>IF(ISERROR(VLOOKUP(D397,'Cdn CWTs for ERA in 2017'!C$8:H$2400,6,FALSE)),"",VLOOKUP(D397,'Cdn CWTs for ERA in 2017'!C$8:H$2400,6,FALSE))</f>
        <v>NIC</v>
      </c>
    </row>
    <row r="398" spans="1:27" x14ac:dyDescent="0.2">
      <c r="A398" s="13" t="s">
        <v>1632</v>
      </c>
      <c r="B398" s="31" t="str">
        <f>+IF(ISERROR(VLOOKUP(D398,'Cdn CWTs for ERA in 2017'!C$6:F$2400,4,FALSE)),"",VLOOKUP(D398,'Cdn CWTs for ERA in 2017'!C$6:F$2400,4,FALSE))</f>
        <v/>
      </c>
      <c r="C398" s="14">
        <v>2001</v>
      </c>
      <c r="D398" s="65" t="s">
        <v>1670</v>
      </c>
      <c r="E398" s="9" t="s">
        <v>1640</v>
      </c>
      <c r="F398" s="9" t="s">
        <v>1643</v>
      </c>
      <c r="G398" s="15" t="s">
        <v>1638</v>
      </c>
      <c r="H398" s="45">
        <v>631</v>
      </c>
      <c r="I398" s="46">
        <v>342</v>
      </c>
      <c r="J398" s="25">
        <f t="shared" si="473"/>
        <v>0.26157200791681257</v>
      </c>
      <c r="K398" s="44">
        <v>1</v>
      </c>
      <c r="L398" s="44">
        <v>2665</v>
      </c>
      <c r="M398" s="17">
        <f t="shared" si="503"/>
        <v>0.23677298311444653</v>
      </c>
      <c r="N398" s="56">
        <f t="shared" si="429"/>
        <v>3.5097110858243673E-5</v>
      </c>
      <c r="O398" s="19">
        <f t="shared" si="504"/>
        <v>3.8230390475040004</v>
      </c>
      <c r="P398" s="19">
        <f t="shared" si="499"/>
        <v>3.8230390475040004</v>
      </c>
      <c r="Q398" s="19">
        <f t="shared" si="505"/>
        <v>10.881811019618498</v>
      </c>
      <c r="R398" s="24">
        <f t="shared" si="500"/>
        <v>0.86286301841708246</v>
      </c>
      <c r="S398" s="19">
        <f t="shared" si="506"/>
        <v>1307.4793542463681</v>
      </c>
      <c r="T398" s="19">
        <f t="shared" si="501"/>
        <v>6003.0219933991839</v>
      </c>
      <c r="U398" s="17">
        <f t="shared" si="502"/>
        <v>5.9258428135335009E-2</v>
      </c>
      <c r="V398" s="47">
        <v>5522.079998520715</v>
      </c>
      <c r="W398" s="47">
        <v>88044.161941410304</v>
      </c>
      <c r="X398" s="17">
        <f t="shared" si="498"/>
        <v>5.3733804139763863E-2</v>
      </c>
      <c r="Y398" s="12" t="str">
        <f t="shared" si="444"/>
        <v>no</v>
      </c>
      <c r="Z398" s="12" t="str">
        <f t="shared" si="437"/>
        <v/>
      </c>
      <c r="AA398" s="12" t="str">
        <f>IF(ISERROR(VLOOKUP(D398,'Cdn CWTs for ERA in 2017'!C$8:H$2400,6,FALSE)),"",VLOOKUP(D398,'Cdn CWTs for ERA in 2017'!C$8:H$2400,6,FALSE))</f>
        <v/>
      </c>
    </row>
    <row r="399" spans="1:27" x14ac:dyDescent="0.2">
      <c r="A399" s="13" t="s">
        <v>1632</v>
      </c>
      <c r="B399" s="31" t="str">
        <f>+IF(ISERROR(VLOOKUP(D399,'Cdn CWTs for ERA in 2017'!C$6:F$2400,4,FALSE)),"",VLOOKUP(D399,'Cdn CWTs for ERA in 2017'!C$6:F$2400,4,FALSE))</f>
        <v/>
      </c>
      <c r="C399" s="14">
        <v>2001</v>
      </c>
      <c r="D399" s="65" t="s">
        <v>1671</v>
      </c>
      <c r="E399" s="9" t="s">
        <v>1640</v>
      </c>
      <c r="F399" s="9" t="s">
        <v>1643</v>
      </c>
      <c r="G399" s="15" t="s">
        <v>1638</v>
      </c>
      <c r="H399" s="45">
        <v>631</v>
      </c>
      <c r="I399" s="46">
        <v>342</v>
      </c>
      <c r="J399" s="25">
        <f t="shared" si="473"/>
        <v>0.26157200791681257</v>
      </c>
      <c r="K399" s="44">
        <v>3</v>
      </c>
      <c r="L399" s="44">
        <v>2665</v>
      </c>
      <c r="M399" s="17">
        <f t="shared" si="503"/>
        <v>0.23677298311444653</v>
      </c>
      <c r="N399" s="56">
        <f t="shared" si="429"/>
        <v>3.5097110858243673E-5</v>
      </c>
      <c r="O399" s="19">
        <f t="shared" si="504"/>
        <v>11.469117142512001</v>
      </c>
      <c r="P399" s="19">
        <f t="shared" si="499"/>
        <v>11.469117142512001</v>
      </c>
      <c r="Q399" s="19">
        <f t="shared" si="505"/>
        <v>32.953375091963075</v>
      </c>
      <c r="R399" s="24">
        <f t="shared" si="500"/>
        <v>0.50051830175062184</v>
      </c>
      <c r="S399" s="19">
        <f t="shared" si="506"/>
        <v>1307.4793542463681</v>
      </c>
      <c r="T399" s="19">
        <f t="shared" si="501"/>
        <v>6003.0219933991839</v>
      </c>
      <c r="U399" s="17">
        <f t="shared" si="502"/>
        <v>5.9258428135335009E-2</v>
      </c>
      <c r="V399" s="47">
        <v>5522.079998520715</v>
      </c>
      <c r="W399" s="47">
        <v>88044.161941410304</v>
      </c>
      <c r="X399" s="17">
        <f t="shared" si="498"/>
        <v>5.3733804139763863E-2</v>
      </c>
      <c r="Y399" s="12" t="str">
        <f t="shared" si="444"/>
        <v>no</v>
      </c>
      <c r="Z399" s="12" t="str">
        <f t="shared" si="437"/>
        <v/>
      </c>
      <c r="AA399" s="12" t="str">
        <f>IF(ISERROR(VLOOKUP(D399,'Cdn CWTs for ERA in 2017'!C$8:H$2400,6,FALSE)),"",VLOOKUP(D399,'Cdn CWTs for ERA in 2017'!C$8:H$2400,6,FALSE))</f>
        <v/>
      </c>
    </row>
    <row r="400" spans="1:27" x14ac:dyDescent="0.2">
      <c r="A400" s="13" t="s">
        <v>1632</v>
      </c>
      <c r="B400" s="31">
        <f>+IF(ISERROR(VLOOKUP(D400,'Cdn CWTs for ERA in 2017'!C$6:F$2400,4,FALSE)),"",VLOOKUP(D400,'Cdn CWTs for ERA in 2017'!C$6:F$2400,4,FALSE))</f>
        <v>1997</v>
      </c>
      <c r="C400" s="14">
        <v>2001</v>
      </c>
      <c r="D400" s="65" t="s">
        <v>1672</v>
      </c>
      <c r="E400" s="9" t="s">
        <v>1640</v>
      </c>
      <c r="F400" s="9" t="s">
        <v>1643</v>
      </c>
      <c r="G400" s="15" t="s">
        <v>1638</v>
      </c>
      <c r="H400" s="45">
        <v>631</v>
      </c>
      <c r="I400" s="46">
        <v>342</v>
      </c>
      <c r="J400" s="25">
        <f t="shared" si="473"/>
        <v>0.26157200791681257</v>
      </c>
      <c r="K400" s="44">
        <v>164</v>
      </c>
      <c r="L400" s="44">
        <v>2665</v>
      </c>
      <c r="M400" s="17">
        <f t="shared" si="503"/>
        <v>0.23677298311444653</v>
      </c>
      <c r="N400" s="56">
        <f t="shared" si="429"/>
        <v>3.5097110858243673E-5</v>
      </c>
      <c r="O400" s="19">
        <f t="shared" si="504"/>
        <v>626.9784037906561</v>
      </c>
      <c r="P400" s="19">
        <f t="shared" si="499"/>
        <v>626.9784037906561</v>
      </c>
      <c r="Q400" s="19">
        <f t="shared" si="505"/>
        <v>3156.6014120560767</v>
      </c>
      <c r="R400" s="24">
        <f t="shared" si="500"/>
        <v>8.9610167966123172E-2</v>
      </c>
      <c r="S400" s="19">
        <f t="shared" si="506"/>
        <v>1307.4793542463681</v>
      </c>
      <c r="T400" s="19">
        <f t="shared" si="501"/>
        <v>6003.0219933991839</v>
      </c>
      <c r="U400" s="17">
        <f t="shared" si="502"/>
        <v>5.9258428135335009E-2</v>
      </c>
      <c r="V400" s="47">
        <v>5522.079998520715</v>
      </c>
      <c r="W400" s="47">
        <v>88044.161941410304</v>
      </c>
      <c r="X400" s="17">
        <f t="shared" si="498"/>
        <v>5.3733804139763863E-2</v>
      </c>
      <c r="Y400" s="12" t="str">
        <f t="shared" si="444"/>
        <v>yes</v>
      </c>
      <c r="Z400" s="12">
        <f t="shared" si="437"/>
        <v>4</v>
      </c>
      <c r="AA400" s="12" t="str">
        <f>IF(ISERROR(VLOOKUP(D400,'Cdn CWTs for ERA in 2017'!C$8:H$2400,6,FALSE)),"",VLOOKUP(D400,'Cdn CWTs for ERA in 2017'!C$8:H$2400,6,FALSE))</f>
        <v>NIC</v>
      </c>
    </row>
    <row r="401" spans="1:27" x14ac:dyDescent="0.2">
      <c r="A401" s="13" t="s">
        <v>1632</v>
      </c>
      <c r="B401" s="31">
        <f>+IF(ISERROR(VLOOKUP(D401,'Cdn CWTs for ERA in 2017'!C$6:F$2400,4,FALSE)),"",VLOOKUP(D401,'Cdn CWTs for ERA in 2017'!C$6:F$2400,4,FALSE))</f>
        <v>1997</v>
      </c>
      <c r="C401" s="14">
        <v>2001</v>
      </c>
      <c r="D401" s="65" t="s">
        <v>1673</v>
      </c>
      <c r="E401" s="9" t="s">
        <v>1640</v>
      </c>
      <c r="F401" s="9" t="s">
        <v>1643</v>
      </c>
      <c r="G401" s="15" t="s">
        <v>1638</v>
      </c>
      <c r="H401" s="45">
        <v>631</v>
      </c>
      <c r="I401" s="46">
        <v>342</v>
      </c>
      <c r="J401" s="25">
        <f t="shared" si="473"/>
        <v>0.26157200791681257</v>
      </c>
      <c r="K401" s="44">
        <v>113</v>
      </c>
      <c r="L401" s="44">
        <v>2665</v>
      </c>
      <c r="M401" s="17">
        <f t="shared" si="503"/>
        <v>0.23677298311444653</v>
      </c>
      <c r="N401" s="56">
        <f t="shared" si="429"/>
        <v>3.5097110858243673E-5</v>
      </c>
      <c r="O401" s="19">
        <f t="shared" si="504"/>
        <v>432.00341236795202</v>
      </c>
      <c r="P401" s="19">
        <f t="shared" si="499"/>
        <v>432.00341236795202</v>
      </c>
      <c r="Q401" s="19">
        <f t="shared" si="505"/>
        <v>1879.1970403851476</v>
      </c>
      <c r="R401" s="24">
        <f t="shared" si="500"/>
        <v>0.10034574983921478</v>
      </c>
      <c r="S401" s="19">
        <f t="shared" si="506"/>
        <v>1307.4793542463681</v>
      </c>
      <c r="T401" s="19">
        <f t="shared" si="501"/>
        <v>6003.0219933991839</v>
      </c>
      <c r="U401" s="17">
        <f t="shared" si="502"/>
        <v>5.9258428135335009E-2</v>
      </c>
      <c r="V401" s="47">
        <v>5522.079998520715</v>
      </c>
      <c r="W401" s="47">
        <v>88044.161941410304</v>
      </c>
      <c r="X401" s="17">
        <f t="shared" si="498"/>
        <v>5.3733804139763863E-2</v>
      </c>
      <c r="Y401" s="12" t="str">
        <f t="shared" si="444"/>
        <v>yes</v>
      </c>
      <c r="Z401" s="12">
        <f t="shared" si="437"/>
        <v>4</v>
      </c>
      <c r="AA401" s="12" t="str">
        <f>IF(ISERROR(VLOOKUP(D401,'Cdn CWTs for ERA in 2017'!C$8:H$2400,6,FALSE)),"",VLOOKUP(D401,'Cdn CWTs for ERA in 2017'!C$8:H$2400,6,FALSE))</f>
        <v>NIC</v>
      </c>
    </row>
    <row r="402" spans="1:27" x14ac:dyDescent="0.2">
      <c r="A402" s="13" t="s">
        <v>1632</v>
      </c>
      <c r="B402" s="31" t="str">
        <f>+IF(ISERROR(VLOOKUP(D402,'Cdn CWTs for ERA in 2017'!C$6:F$2400,4,FALSE)),"",VLOOKUP(D402,'Cdn CWTs for ERA in 2017'!C$6:F$2400,4,FALSE))</f>
        <v/>
      </c>
      <c r="C402" s="14">
        <v>2001</v>
      </c>
      <c r="D402" s="65" t="s">
        <v>1674</v>
      </c>
      <c r="E402" s="9" t="s">
        <v>1640</v>
      </c>
      <c r="F402" s="9" t="s">
        <v>1643</v>
      </c>
      <c r="G402" s="15" t="s">
        <v>1638</v>
      </c>
      <c r="H402" s="45">
        <v>631</v>
      </c>
      <c r="I402" s="46">
        <v>342</v>
      </c>
      <c r="J402" s="25">
        <f t="shared" si="473"/>
        <v>0.26157200791681257</v>
      </c>
      <c r="K402" s="44">
        <v>15</v>
      </c>
      <c r="L402" s="44">
        <v>2665</v>
      </c>
      <c r="M402" s="17">
        <f t="shared" si="503"/>
        <v>0.23677298311444653</v>
      </c>
      <c r="N402" s="56">
        <f t="shared" si="429"/>
        <v>3.5097110858243673E-5</v>
      </c>
      <c r="O402" s="19">
        <f t="shared" si="504"/>
        <v>57.345585712560009</v>
      </c>
      <c r="P402" s="19">
        <f t="shared" si="499"/>
        <v>57.345585712560009</v>
      </c>
      <c r="Q402" s="19">
        <f t="shared" si="505"/>
        <v>174.00513645304284</v>
      </c>
      <c r="R402" s="24">
        <f t="shared" si="500"/>
        <v>0.2300281789727551</v>
      </c>
      <c r="S402" s="19">
        <f t="shared" si="506"/>
        <v>1307.4793542463681</v>
      </c>
      <c r="T402" s="19">
        <f t="shared" si="501"/>
        <v>6003.0219933991839</v>
      </c>
      <c r="U402" s="17">
        <f t="shared" si="502"/>
        <v>5.9258428135335009E-2</v>
      </c>
      <c r="V402" s="47">
        <v>5522.079998520715</v>
      </c>
      <c r="W402" s="47">
        <v>88044.161941410304</v>
      </c>
      <c r="X402" s="17">
        <f t="shared" si="498"/>
        <v>5.3733804139763863E-2</v>
      </c>
      <c r="Y402" s="12" t="str">
        <f t="shared" si="444"/>
        <v>no</v>
      </c>
      <c r="Z402" s="12" t="str">
        <f t="shared" si="437"/>
        <v/>
      </c>
      <c r="AA402" s="12" t="str">
        <f>IF(ISERROR(VLOOKUP(D402,'Cdn CWTs for ERA in 2017'!C$8:H$2400,6,FALSE)),"",VLOOKUP(D402,'Cdn CWTs for ERA in 2017'!C$8:H$2400,6,FALSE))</f>
        <v/>
      </c>
    </row>
    <row r="403" spans="1:27" x14ac:dyDescent="0.2">
      <c r="A403" s="13" t="s">
        <v>1632</v>
      </c>
      <c r="B403" s="31" t="str">
        <f>+IF(ISERROR(VLOOKUP(D403,'Cdn CWTs for ERA in 2017'!C$6:F$2400,4,FALSE)),"",VLOOKUP(D403,'Cdn CWTs for ERA in 2017'!C$6:F$2400,4,FALSE))</f>
        <v/>
      </c>
      <c r="C403" s="14">
        <v>2001</v>
      </c>
      <c r="D403" s="62" t="s">
        <v>1664</v>
      </c>
      <c r="E403" s="9" t="s">
        <v>1640</v>
      </c>
      <c r="F403" s="9" t="s">
        <v>1643</v>
      </c>
      <c r="G403" s="15" t="s">
        <v>1638</v>
      </c>
      <c r="H403" s="45">
        <v>631</v>
      </c>
      <c r="I403" s="46">
        <v>342</v>
      </c>
      <c r="J403" s="25">
        <f t="shared" si="473"/>
        <v>0.26157200791681257</v>
      </c>
      <c r="K403" s="44">
        <v>21</v>
      </c>
      <c r="L403" s="44">
        <v>2665</v>
      </c>
      <c r="M403" s="17">
        <f t="shared" si="503"/>
        <v>0.23677298311444653</v>
      </c>
      <c r="N403" s="56">
        <f t="shared" si="429"/>
        <v>3.5097110858243673E-5</v>
      </c>
      <c r="O403" s="19">
        <f t="shared" si="504"/>
        <v>80.283819997584004</v>
      </c>
      <c r="P403" s="130">
        <f t="shared" si="499"/>
        <v>80.283819997584004</v>
      </c>
      <c r="Q403" s="19">
        <f t="shared" si="505"/>
        <v>250.07397372951914</v>
      </c>
      <c r="R403" s="24">
        <f t="shared" si="500"/>
        <v>0.19697278210009139</v>
      </c>
      <c r="S403" s="19">
        <f t="shared" si="506"/>
        <v>1307.4793542463681</v>
      </c>
      <c r="T403" s="19">
        <f t="shared" si="501"/>
        <v>6003.0219933991839</v>
      </c>
      <c r="U403" s="17">
        <f t="shared" si="502"/>
        <v>5.9258428135335009E-2</v>
      </c>
      <c r="V403" s="47">
        <v>5522.079998520715</v>
      </c>
      <c r="W403" s="47">
        <v>88044.161941410304</v>
      </c>
      <c r="X403" s="17">
        <f t="shared" si="498"/>
        <v>5.3733804139763863E-2</v>
      </c>
      <c r="Y403" s="12" t="str">
        <f t="shared" si="444"/>
        <v>no</v>
      </c>
      <c r="Z403" s="12" t="str">
        <f t="shared" si="437"/>
        <v/>
      </c>
      <c r="AA403" s="12" t="str">
        <f>IF(ISERROR(VLOOKUP(D403,'Cdn CWTs for ERA in 2017'!C$8:H$2400,6,FALSE)),"",VLOOKUP(D403,'Cdn CWTs for ERA in 2017'!C$8:H$2400,6,FALSE))</f>
        <v/>
      </c>
    </row>
    <row r="404" spans="1:27" x14ac:dyDescent="0.2">
      <c r="B404" s="31" t="str">
        <f>+IF(ISERROR(VLOOKUP(D404,'Cdn CWTs for ERA in 2017'!C$6:F$2400,4,FALSE)),"",VLOOKUP(D404,'Cdn CWTs for ERA in 2017'!C$6:F$2400,4,FALSE))</f>
        <v/>
      </c>
      <c r="D404" s="63"/>
      <c r="L404" s="50"/>
      <c r="N404" s="56"/>
      <c r="Y404" s="12" t="str">
        <f t="shared" si="444"/>
        <v>no</v>
      </c>
      <c r="Z404" s="12" t="str">
        <f t="shared" si="437"/>
        <v/>
      </c>
      <c r="AA404" s="12" t="str">
        <f>IF(ISERROR(VLOOKUP(D404,'Cdn CWTs for ERA in 2017'!C$8:H$2400,6,FALSE)),"",VLOOKUP(D404,'Cdn CWTs for ERA in 2017'!C$8:H$2400,6,FALSE))</f>
        <v/>
      </c>
    </row>
    <row r="405" spans="1:27" x14ac:dyDescent="0.2">
      <c r="A405" s="13" t="s">
        <v>1632</v>
      </c>
      <c r="B405" s="31">
        <f>+IF(ISERROR(VLOOKUP(D405,'Cdn CWTs for ERA in 2017'!C$6:F$2400,4,FALSE)),"",VLOOKUP(D405,'Cdn CWTs for ERA in 2017'!C$6:F$2400,4,FALSE))</f>
        <v>1995</v>
      </c>
      <c r="C405" s="14">
        <v>2000</v>
      </c>
      <c r="D405" s="63" t="s">
        <v>1689</v>
      </c>
      <c r="E405" s="9" t="s">
        <v>1640</v>
      </c>
      <c r="F405" s="9" t="s">
        <v>1639</v>
      </c>
      <c r="G405" s="15" t="s">
        <v>1638</v>
      </c>
      <c r="H405" s="45">
        <v>256</v>
      </c>
      <c r="I405" s="46">
        <v>110</v>
      </c>
      <c r="J405" s="25">
        <f t="shared" si="473"/>
        <v>0.21314513177159591</v>
      </c>
      <c r="K405" s="44">
        <v>2</v>
      </c>
      <c r="L405" s="47">
        <v>1694</v>
      </c>
      <c r="M405" s="17">
        <f t="shared" ref="M405:M414" si="507">+H405/L405</f>
        <v>0.1511216056670602</v>
      </c>
      <c r="N405" s="56">
        <f t="shared" ref="N405:N467" si="508">((M405*(1-M405))/(L405-1)) * (1-(L405/V405))</f>
        <v>3.8186094551825167E-5</v>
      </c>
      <c r="O405" s="19">
        <f t="shared" ref="O405:O414" si="509">K405*(1/J405)</f>
        <v>9.3832778791456466</v>
      </c>
      <c r="P405" s="19">
        <f t="shared" ref="P405:P414" si="510">+O405</f>
        <v>9.3832778791456466</v>
      </c>
      <c r="Q405" s="19">
        <f t="shared" ref="Q405:Q414" si="511" xml:space="preserve">  ((O405*(1-J405)*(1+(U405^2))) / J405) + ((O405^2)*(U405^2))</f>
        <v>35.472851120093438</v>
      </c>
      <c r="R405" s="24">
        <f t="shared" ref="R405:R414" si="512">+IF(ISERROR((Q405^0.5)/O405),"NA",(Q405^0.5)/O405)</f>
        <v>0.63473649629431272</v>
      </c>
      <c r="S405" s="19">
        <f t="shared" ref="S405:S414" si="513">+M405*V405</f>
        <v>516.0802833530106</v>
      </c>
      <c r="T405" s="19">
        <f t="shared" ref="T405:T414" si="514">(N405*V405^2+W405*M405^2-N405*W405)</f>
        <v>1808.7492237718027</v>
      </c>
      <c r="U405" s="17">
        <f t="shared" ref="U405:U414" si="515">+(T405^0.5)/S405</f>
        <v>8.2408481472225306E-2</v>
      </c>
      <c r="V405" s="47">
        <v>3415</v>
      </c>
      <c r="W405" s="47">
        <v>59800.047881103863</v>
      </c>
      <c r="X405" s="17">
        <f t="shared" si="498"/>
        <v>7.1607754937899643E-2</v>
      </c>
      <c r="Y405" s="12" t="str">
        <f t="shared" si="444"/>
        <v>yes</v>
      </c>
      <c r="Z405" s="12">
        <f t="shared" si="437"/>
        <v>5</v>
      </c>
      <c r="AA405" s="12" t="str">
        <f>IF(ISERROR(VLOOKUP(D405,'Cdn CWTs for ERA in 2017'!C$8:H$2400,6,FALSE)),"",VLOOKUP(D405,'Cdn CWTs for ERA in 2017'!C$8:H$2400,6,FALSE))</f>
        <v>NIC</v>
      </c>
    </row>
    <row r="406" spans="1:27" x14ac:dyDescent="0.2">
      <c r="A406" s="13" t="s">
        <v>1632</v>
      </c>
      <c r="B406" s="31">
        <f>+IF(ISERROR(VLOOKUP(D406,'Cdn CWTs for ERA in 2017'!C$6:F$2400,4,FALSE)),"",VLOOKUP(D406,'Cdn CWTs for ERA in 2017'!C$6:F$2400,4,FALSE))</f>
        <v>1995</v>
      </c>
      <c r="C406" s="14">
        <v>2000</v>
      </c>
      <c r="D406" s="63" t="s">
        <v>1690</v>
      </c>
      <c r="E406" s="9" t="s">
        <v>1640</v>
      </c>
      <c r="F406" s="9" t="s">
        <v>1639</v>
      </c>
      <c r="G406" s="15" t="s">
        <v>1638</v>
      </c>
      <c r="H406" s="45">
        <v>256</v>
      </c>
      <c r="I406" s="46">
        <v>110</v>
      </c>
      <c r="J406" s="25">
        <f t="shared" si="473"/>
        <v>0.21314513177159591</v>
      </c>
      <c r="K406" s="44">
        <v>3</v>
      </c>
      <c r="L406" s="47">
        <v>1694</v>
      </c>
      <c r="M406" s="17">
        <f t="shared" si="507"/>
        <v>0.1511216056670602</v>
      </c>
      <c r="N406" s="56">
        <f t="shared" si="508"/>
        <v>3.8186094551825167E-5</v>
      </c>
      <c r="O406" s="19">
        <f t="shared" si="509"/>
        <v>14.074916818718471</v>
      </c>
      <c r="P406" s="19">
        <f t="shared" si="510"/>
        <v>14.074916818718471</v>
      </c>
      <c r="Q406" s="19">
        <f t="shared" si="511"/>
        <v>53.657726900910028</v>
      </c>
      <c r="R406" s="24">
        <f t="shared" si="512"/>
        <v>0.52043955693705624</v>
      </c>
      <c r="S406" s="19">
        <f t="shared" si="513"/>
        <v>516.0802833530106</v>
      </c>
      <c r="T406" s="19">
        <f t="shared" si="514"/>
        <v>1808.7492237718027</v>
      </c>
      <c r="U406" s="17">
        <f t="shared" si="515"/>
        <v>8.2408481472225306E-2</v>
      </c>
      <c r="V406" s="47">
        <v>3415</v>
      </c>
      <c r="W406" s="47">
        <v>59800.047881103863</v>
      </c>
      <c r="X406" s="17">
        <f t="shared" si="498"/>
        <v>7.1607754937899643E-2</v>
      </c>
      <c r="Y406" s="12" t="str">
        <f t="shared" si="444"/>
        <v>yes</v>
      </c>
      <c r="Z406" s="12">
        <f t="shared" si="437"/>
        <v>5</v>
      </c>
      <c r="AA406" s="12" t="str">
        <f>IF(ISERROR(VLOOKUP(D406,'Cdn CWTs for ERA in 2017'!C$8:H$2400,6,FALSE)),"",VLOOKUP(D406,'Cdn CWTs for ERA in 2017'!C$8:H$2400,6,FALSE))</f>
        <v>NIC</v>
      </c>
    </row>
    <row r="407" spans="1:27" x14ac:dyDescent="0.2">
      <c r="A407" s="13" t="s">
        <v>1632</v>
      </c>
      <c r="B407" s="31" t="str">
        <f>+IF(ISERROR(VLOOKUP(D407,'Cdn CWTs for ERA in 2017'!C$6:F$2400,4,FALSE)),"",VLOOKUP(D407,'Cdn CWTs for ERA in 2017'!C$6:F$2400,4,FALSE))</f>
        <v/>
      </c>
      <c r="C407" s="14">
        <v>2000</v>
      </c>
      <c r="D407" s="63" t="s">
        <v>1691</v>
      </c>
      <c r="E407" s="9" t="s">
        <v>1640</v>
      </c>
      <c r="F407" s="9" t="s">
        <v>1639</v>
      </c>
      <c r="G407" s="15" t="s">
        <v>1638</v>
      </c>
      <c r="H407" s="45">
        <v>256</v>
      </c>
      <c r="I407" s="46">
        <v>110</v>
      </c>
      <c r="J407" s="25">
        <f t="shared" si="473"/>
        <v>0.21314513177159591</v>
      </c>
      <c r="K407" s="44">
        <v>0</v>
      </c>
      <c r="L407" s="47">
        <v>1694</v>
      </c>
      <c r="M407" s="17">
        <f t="shared" si="507"/>
        <v>0.1511216056670602</v>
      </c>
      <c r="N407" s="56">
        <f t="shared" si="508"/>
        <v>3.8186094551825167E-5</v>
      </c>
      <c r="O407" s="19">
        <f t="shared" si="509"/>
        <v>0</v>
      </c>
      <c r="P407" s="19">
        <f t="shared" si="510"/>
        <v>0</v>
      </c>
      <c r="Q407" s="19">
        <f t="shared" si="511"/>
        <v>0</v>
      </c>
      <c r="R407" s="24" t="str">
        <f t="shared" si="512"/>
        <v>NA</v>
      </c>
      <c r="S407" s="19">
        <f t="shared" si="513"/>
        <v>516.0802833530106</v>
      </c>
      <c r="T407" s="19">
        <f t="shared" si="514"/>
        <v>1808.7492237718027</v>
      </c>
      <c r="U407" s="17">
        <f t="shared" si="515"/>
        <v>8.2408481472225306E-2</v>
      </c>
      <c r="V407" s="47">
        <v>3415</v>
      </c>
      <c r="W407" s="47">
        <v>59800.047881103863</v>
      </c>
      <c r="X407" s="17">
        <f t="shared" si="498"/>
        <v>7.1607754937899643E-2</v>
      </c>
      <c r="Y407" s="12" t="str">
        <f t="shared" si="444"/>
        <v>no</v>
      </c>
      <c r="Z407" s="12" t="str">
        <f t="shared" si="437"/>
        <v/>
      </c>
      <c r="AA407" s="12" t="str">
        <f>IF(ISERROR(VLOOKUP(D407,'Cdn CWTs for ERA in 2017'!C$8:H$2400,6,FALSE)),"",VLOOKUP(D407,'Cdn CWTs for ERA in 2017'!C$8:H$2400,6,FALSE))</f>
        <v/>
      </c>
    </row>
    <row r="408" spans="1:27" x14ac:dyDescent="0.2">
      <c r="A408" s="13" t="s">
        <v>1632</v>
      </c>
      <c r="B408" s="31">
        <f>+IF(ISERROR(VLOOKUP(D408,'Cdn CWTs for ERA in 2017'!C$6:F$2400,4,FALSE)),"",VLOOKUP(D408,'Cdn CWTs for ERA in 2017'!C$6:F$2400,4,FALSE))</f>
        <v>1996</v>
      </c>
      <c r="C408" s="14">
        <v>2000</v>
      </c>
      <c r="D408" s="63" t="s">
        <v>1668</v>
      </c>
      <c r="E408" s="9" t="s">
        <v>1640</v>
      </c>
      <c r="F408" s="9" t="s">
        <v>1639</v>
      </c>
      <c r="G408" s="15" t="s">
        <v>1638</v>
      </c>
      <c r="H408" s="45">
        <v>256</v>
      </c>
      <c r="I408" s="46">
        <v>110</v>
      </c>
      <c r="J408" s="25">
        <f t="shared" si="473"/>
        <v>0.21314513177159591</v>
      </c>
      <c r="K408" s="44">
        <v>49</v>
      </c>
      <c r="L408" s="47">
        <v>1694</v>
      </c>
      <c r="M408" s="17">
        <f t="shared" si="507"/>
        <v>0.1511216056670602</v>
      </c>
      <c r="N408" s="56">
        <f t="shared" si="508"/>
        <v>3.8186094551825167E-5</v>
      </c>
      <c r="O408" s="19">
        <f t="shared" si="509"/>
        <v>229.89030803906834</v>
      </c>
      <c r="P408" s="19">
        <f t="shared" si="510"/>
        <v>229.89030803906834</v>
      </c>
      <c r="Q408" s="19">
        <f t="shared" si="511"/>
        <v>1213.3451385866247</v>
      </c>
      <c r="R408" s="24">
        <f t="shared" si="512"/>
        <v>0.15152054194460751</v>
      </c>
      <c r="S408" s="19">
        <f t="shared" si="513"/>
        <v>516.0802833530106</v>
      </c>
      <c r="T408" s="19">
        <f t="shared" si="514"/>
        <v>1808.7492237718027</v>
      </c>
      <c r="U408" s="17">
        <f t="shared" si="515"/>
        <v>8.2408481472225306E-2</v>
      </c>
      <c r="V408" s="47">
        <v>3415</v>
      </c>
      <c r="W408" s="47">
        <v>59800.047881103863</v>
      </c>
      <c r="X408" s="17">
        <f t="shared" si="498"/>
        <v>7.1607754937899643E-2</v>
      </c>
      <c r="Y408" s="12" t="str">
        <f t="shared" si="444"/>
        <v>yes</v>
      </c>
      <c r="Z408" s="12">
        <f t="shared" si="437"/>
        <v>4</v>
      </c>
      <c r="AA408" s="12" t="str">
        <f>IF(ISERROR(VLOOKUP(D408,'Cdn CWTs for ERA in 2017'!C$8:H$2400,6,FALSE)),"",VLOOKUP(D408,'Cdn CWTs for ERA in 2017'!C$8:H$2400,6,FALSE))</f>
        <v>NIC</v>
      </c>
    </row>
    <row r="409" spans="1:27" x14ac:dyDescent="0.2">
      <c r="A409" s="13" t="s">
        <v>1632</v>
      </c>
      <c r="B409" s="31">
        <f>+IF(ISERROR(VLOOKUP(D409,'Cdn CWTs for ERA in 2017'!C$6:F$2400,4,FALSE)),"",VLOOKUP(D409,'Cdn CWTs for ERA in 2017'!C$6:F$2400,4,FALSE))</f>
        <v>1996</v>
      </c>
      <c r="C409" s="14">
        <v>2000</v>
      </c>
      <c r="D409" s="63" t="s">
        <v>1669</v>
      </c>
      <c r="E409" s="9" t="s">
        <v>1640</v>
      </c>
      <c r="F409" s="9" t="s">
        <v>1639</v>
      </c>
      <c r="G409" s="15" t="s">
        <v>1638</v>
      </c>
      <c r="H409" s="45">
        <v>256</v>
      </c>
      <c r="I409" s="46">
        <v>110</v>
      </c>
      <c r="J409" s="25">
        <f t="shared" si="473"/>
        <v>0.21314513177159591</v>
      </c>
      <c r="K409" s="44">
        <v>34</v>
      </c>
      <c r="L409" s="47">
        <v>1694</v>
      </c>
      <c r="M409" s="17">
        <f t="shared" si="507"/>
        <v>0.1511216056670602</v>
      </c>
      <c r="N409" s="56">
        <f t="shared" si="508"/>
        <v>3.8186094551825167E-5</v>
      </c>
      <c r="O409" s="19">
        <f t="shared" si="509"/>
        <v>159.515723945476</v>
      </c>
      <c r="P409" s="19">
        <f t="shared" si="510"/>
        <v>159.515723945476</v>
      </c>
      <c r="Q409" s="19">
        <f t="shared" si="511"/>
        <v>765.67641577412735</v>
      </c>
      <c r="R409" s="24">
        <f t="shared" si="512"/>
        <v>0.17346790596956335</v>
      </c>
      <c r="S409" s="19">
        <f t="shared" si="513"/>
        <v>516.0802833530106</v>
      </c>
      <c r="T409" s="19">
        <f t="shared" si="514"/>
        <v>1808.7492237718027</v>
      </c>
      <c r="U409" s="17">
        <f t="shared" si="515"/>
        <v>8.2408481472225306E-2</v>
      </c>
      <c r="V409" s="47">
        <v>3415</v>
      </c>
      <c r="W409" s="47">
        <v>59800.047881103863</v>
      </c>
      <c r="X409" s="17">
        <f t="shared" si="498"/>
        <v>7.1607754937899643E-2</v>
      </c>
      <c r="Y409" s="12" t="str">
        <f t="shared" si="444"/>
        <v>yes</v>
      </c>
      <c r="Z409" s="12">
        <f t="shared" si="437"/>
        <v>4</v>
      </c>
      <c r="AA409" s="12" t="str">
        <f>IF(ISERROR(VLOOKUP(D409,'Cdn CWTs for ERA in 2017'!C$8:H$2400,6,FALSE)),"",VLOOKUP(D409,'Cdn CWTs for ERA in 2017'!C$8:H$2400,6,FALSE))</f>
        <v>NIC</v>
      </c>
    </row>
    <row r="410" spans="1:27" x14ac:dyDescent="0.2">
      <c r="A410" s="13" t="s">
        <v>1632</v>
      </c>
      <c r="B410" s="31" t="str">
        <f>+IF(ISERROR(VLOOKUP(D410,'Cdn CWTs for ERA in 2017'!C$6:F$2400,4,FALSE)),"",VLOOKUP(D410,'Cdn CWTs for ERA in 2017'!C$6:F$2400,4,FALSE))</f>
        <v/>
      </c>
      <c r="C410" s="14">
        <v>2000</v>
      </c>
      <c r="D410" s="63" t="s">
        <v>1671</v>
      </c>
      <c r="E410" s="9" t="s">
        <v>1640</v>
      </c>
      <c r="F410" s="9" t="s">
        <v>1639</v>
      </c>
      <c r="G410" s="15" t="s">
        <v>1638</v>
      </c>
      <c r="H410" s="45">
        <v>256</v>
      </c>
      <c r="I410" s="46">
        <v>110</v>
      </c>
      <c r="J410" s="25">
        <f t="shared" si="473"/>
        <v>0.21314513177159591</v>
      </c>
      <c r="K410" s="44">
        <v>6</v>
      </c>
      <c r="L410" s="47">
        <v>1694</v>
      </c>
      <c r="M410" s="17">
        <f t="shared" si="507"/>
        <v>0.1511216056670602</v>
      </c>
      <c r="N410" s="56">
        <f t="shared" si="508"/>
        <v>3.8186094551825167E-5</v>
      </c>
      <c r="O410" s="19">
        <f t="shared" si="509"/>
        <v>28.149833637436942</v>
      </c>
      <c r="P410" s="19">
        <f t="shared" si="510"/>
        <v>28.149833637436942</v>
      </c>
      <c r="Q410" s="19">
        <f t="shared" si="511"/>
        <v>110.00615512643927</v>
      </c>
      <c r="R410" s="24">
        <f t="shared" si="512"/>
        <v>0.37259125744131294</v>
      </c>
      <c r="S410" s="19">
        <f t="shared" si="513"/>
        <v>516.0802833530106</v>
      </c>
      <c r="T410" s="19">
        <f t="shared" si="514"/>
        <v>1808.7492237718027</v>
      </c>
      <c r="U410" s="17">
        <f t="shared" si="515"/>
        <v>8.2408481472225306E-2</v>
      </c>
      <c r="V410" s="47">
        <v>3415</v>
      </c>
      <c r="W410" s="47">
        <v>59800.047881103863</v>
      </c>
      <c r="X410" s="17">
        <f t="shared" si="498"/>
        <v>7.1607754937899643E-2</v>
      </c>
      <c r="Y410" s="12" t="str">
        <f t="shared" si="444"/>
        <v>no</v>
      </c>
      <c r="Z410" s="12" t="str">
        <f t="shared" ref="Z410:Z475" si="516">+IF(B410="","",C410-B410)</f>
        <v/>
      </c>
      <c r="AA410" s="12" t="str">
        <f>IF(ISERROR(VLOOKUP(D410,'Cdn CWTs for ERA in 2017'!C$8:H$2400,6,FALSE)),"",VLOOKUP(D410,'Cdn CWTs for ERA in 2017'!C$8:H$2400,6,FALSE))</f>
        <v/>
      </c>
    </row>
    <row r="411" spans="1:27" x14ac:dyDescent="0.2">
      <c r="A411" s="13" t="s">
        <v>1632</v>
      </c>
      <c r="B411" s="31">
        <f>+IF(ISERROR(VLOOKUP(D411,'Cdn CWTs for ERA in 2017'!C$6:F$2400,4,FALSE)),"",VLOOKUP(D411,'Cdn CWTs for ERA in 2017'!C$6:F$2400,4,FALSE))</f>
        <v>1997</v>
      </c>
      <c r="C411" s="14">
        <v>2000</v>
      </c>
      <c r="D411" s="63" t="s">
        <v>1672</v>
      </c>
      <c r="E411" s="9" t="s">
        <v>1640</v>
      </c>
      <c r="F411" s="9" t="s">
        <v>1639</v>
      </c>
      <c r="G411" s="15" t="s">
        <v>1638</v>
      </c>
      <c r="H411" s="45">
        <v>256</v>
      </c>
      <c r="I411" s="46">
        <v>110</v>
      </c>
      <c r="J411" s="25">
        <f t="shared" si="473"/>
        <v>0.21314513177159591</v>
      </c>
      <c r="K411" s="44">
        <v>3</v>
      </c>
      <c r="L411" s="47">
        <v>1694</v>
      </c>
      <c r="M411" s="17">
        <f t="shared" si="507"/>
        <v>0.1511216056670602</v>
      </c>
      <c r="N411" s="56">
        <f t="shared" si="508"/>
        <v>3.8186094551825167E-5</v>
      </c>
      <c r="O411" s="19">
        <f t="shared" si="509"/>
        <v>14.074916818718471</v>
      </c>
      <c r="P411" s="19">
        <f t="shared" si="510"/>
        <v>14.074916818718471</v>
      </c>
      <c r="Q411" s="19">
        <f t="shared" si="511"/>
        <v>53.657726900910028</v>
      </c>
      <c r="R411" s="24">
        <f t="shared" si="512"/>
        <v>0.52043955693705624</v>
      </c>
      <c r="S411" s="19">
        <f t="shared" si="513"/>
        <v>516.0802833530106</v>
      </c>
      <c r="T411" s="19">
        <f t="shared" si="514"/>
        <v>1808.7492237718027</v>
      </c>
      <c r="U411" s="17">
        <f t="shared" si="515"/>
        <v>8.2408481472225306E-2</v>
      </c>
      <c r="V411" s="47">
        <v>3415</v>
      </c>
      <c r="W411" s="47">
        <v>59800.047881103863</v>
      </c>
      <c r="X411" s="17">
        <f t="shared" si="498"/>
        <v>7.1607754937899643E-2</v>
      </c>
      <c r="Y411" s="12" t="str">
        <f t="shared" si="444"/>
        <v>yes</v>
      </c>
      <c r="Z411" s="12">
        <f t="shared" si="516"/>
        <v>3</v>
      </c>
      <c r="AA411" s="12" t="str">
        <f>IF(ISERROR(VLOOKUP(D411,'Cdn CWTs for ERA in 2017'!C$8:H$2400,6,FALSE)),"",VLOOKUP(D411,'Cdn CWTs for ERA in 2017'!C$8:H$2400,6,FALSE))</f>
        <v>NIC</v>
      </c>
    </row>
    <row r="412" spans="1:27" x14ac:dyDescent="0.2">
      <c r="A412" s="13" t="s">
        <v>1632</v>
      </c>
      <c r="B412" s="31">
        <f>+IF(ISERROR(VLOOKUP(D412,'Cdn CWTs for ERA in 2017'!C$6:F$2400,4,FALSE)),"",VLOOKUP(D412,'Cdn CWTs for ERA in 2017'!C$6:F$2400,4,FALSE))</f>
        <v>1997</v>
      </c>
      <c r="C412" s="14">
        <v>2000</v>
      </c>
      <c r="D412" s="63" t="s">
        <v>1673</v>
      </c>
      <c r="E412" s="9" t="s">
        <v>1640</v>
      </c>
      <c r="F412" s="9" t="s">
        <v>1639</v>
      </c>
      <c r="G412" s="15" t="s">
        <v>1638</v>
      </c>
      <c r="H412" s="45">
        <v>256</v>
      </c>
      <c r="I412" s="46">
        <v>110</v>
      </c>
      <c r="J412" s="25">
        <f t="shared" si="473"/>
        <v>0.21314513177159591</v>
      </c>
      <c r="K412" s="44">
        <v>3</v>
      </c>
      <c r="L412" s="47">
        <v>1694</v>
      </c>
      <c r="M412" s="17">
        <f t="shared" si="507"/>
        <v>0.1511216056670602</v>
      </c>
      <c r="N412" s="56">
        <f t="shared" si="508"/>
        <v>3.8186094551825167E-5</v>
      </c>
      <c r="O412" s="19">
        <f t="shared" si="509"/>
        <v>14.074916818718471</v>
      </c>
      <c r="P412" s="19">
        <f t="shared" si="510"/>
        <v>14.074916818718471</v>
      </c>
      <c r="Q412" s="19">
        <f t="shared" si="511"/>
        <v>53.657726900910028</v>
      </c>
      <c r="R412" s="24">
        <f t="shared" si="512"/>
        <v>0.52043955693705624</v>
      </c>
      <c r="S412" s="19">
        <f t="shared" si="513"/>
        <v>516.0802833530106</v>
      </c>
      <c r="T412" s="19">
        <f t="shared" si="514"/>
        <v>1808.7492237718027</v>
      </c>
      <c r="U412" s="17">
        <f t="shared" si="515"/>
        <v>8.2408481472225306E-2</v>
      </c>
      <c r="V412" s="47">
        <v>3415</v>
      </c>
      <c r="W412" s="47">
        <v>59800.047881103863</v>
      </c>
      <c r="X412" s="17">
        <f t="shared" si="498"/>
        <v>7.1607754937899643E-2</v>
      </c>
      <c r="Y412" s="12" t="str">
        <f t="shared" si="444"/>
        <v>yes</v>
      </c>
      <c r="Z412" s="12">
        <f t="shared" si="516"/>
        <v>3</v>
      </c>
      <c r="AA412" s="12" t="str">
        <f>IF(ISERROR(VLOOKUP(D412,'Cdn CWTs for ERA in 2017'!C$8:H$2400,6,FALSE)),"",VLOOKUP(D412,'Cdn CWTs for ERA in 2017'!C$8:H$2400,6,FALSE))</f>
        <v>NIC</v>
      </c>
    </row>
    <row r="413" spans="1:27" x14ac:dyDescent="0.2">
      <c r="A413" s="13" t="s">
        <v>1632</v>
      </c>
      <c r="B413" s="31" t="str">
        <f>+IF(ISERROR(VLOOKUP(D413,'Cdn CWTs for ERA in 2017'!C$6:F$2400,4,FALSE)),"",VLOOKUP(D413,'Cdn CWTs for ERA in 2017'!C$6:F$2400,4,FALSE))</f>
        <v/>
      </c>
      <c r="C413" s="14">
        <v>2000</v>
      </c>
      <c r="D413" s="63" t="s">
        <v>1674</v>
      </c>
      <c r="E413" s="9" t="s">
        <v>1640</v>
      </c>
      <c r="F413" s="9" t="s">
        <v>1639</v>
      </c>
      <c r="G413" s="15" t="s">
        <v>1638</v>
      </c>
      <c r="H413" s="45">
        <v>256</v>
      </c>
      <c r="I413" s="46">
        <v>110</v>
      </c>
      <c r="J413" s="25">
        <f t="shared" si="473"/>
        <v>0.21314513177159591</v>
      </c>
      <c r="K413" s="44">
        <v>1</v>
      </c>
      <c r="L413" s="47">
        <v>1694</v>
      </c>
      <c r="M413" s="17">
        <f t="shared" si="507"/>
        <v>0.1511216056670602</v>
      </c>
      <c r="N413" s="56">
        <f t="shared" si="508"/>
        <v>3.8186094551825167E-5</v>
      </c>
      <c r="O413" s="19">
        <f t="shared" si="509"/>
        <v>4.6916389395728233</v>
      </c>
      <c r="P413" s="19">
        <f t="shared" si="510"/>
        <v>4.6916389395728233</v>
      </c>
      <c r="Q413" s="19">
        <f t="shared" si="511"/>
        <v>17.586942153123427</v>
      </c>
      <c r="R413" s="24">
        <f t="shared" si="512"/>
        <v>0.89386222743631016</v>
      </c>
      <c r="S413" s="19">
        <f t="shared" si="513"/>
        <v>516.0802833530106</v>
      </c>
      <c r="T413" s="19">
        <f t="shared" si="514"/>
        <v>1808.7492237718027</v>
      </c>
      <c r="U413" s="17">
        <f t="shared" si="515"/>
        <v>8.2408481472225306E-2</v>
      </c>
      <c r="V413" s="47">
        <v>3415</v>
      </c>
      <c r="W413" s="47">
        <v>59800.047881103863</v>
      </c>
      <c r="X413" s="17">
        <f t="shared" si="498"/>
        <v>7.1607754937899643E-2</v>
      </c>
      <c r="Y413" s="12" t="str">
        <f t="shared" si="444"/>
        <v>no</v>
      </c>
      <c r="Z413" s="12" t="str">
        <f t="shared" si="516"/>
        <v/>
      </c>
      <c r="AA413" s="12" t="str">
        <f>IF(ISERROR(VLOOKUP(D413,'Cdn CWTs for ERA in 2017'!C$8:H$2400,6,FALSE)),"",VLOOKUP(D413,'Cdn CWTs for ERA in 2017'!C$8:H$2400,6,FALSE))</f>
        <v/>
      </c>
    </row>
    <row r="414" spans="1:27" x14ac:dyDescent="0.2">
      <c r="A414" s="13" t="s">
        <v>1632</v>
      </c>
      <c r="B414" s="31" t="str">
        <f>+IF(ISERROR(VLOOKUP(D414,'Cdn CWTs for ERA in 2017'!C$6:F$2400,4,FALSE)),"",VLOOKUP(D414,'Cdn CWTs for ERA in 2017'!C$6:F$2400,4,FALSE))</f>
        <v/>
      </c>
      <c r="C414" s="14">
        <v>2000</v>
      </c>
      <c r="D414" s="62" t="s">
        <v>1664</v>
      </c>
      <c r="E414" s="9" t="s">
        <v>1640</v>
      </c>
      <c r="F414" s="9" t="s">
        <v>1639</v>
      </c>
      <c r="G414" s="15" t="s">
        <v>1638</v>
      </c>
      <c r="H414" s="45">
        <v>256</v>
      </c>
      <c r="I414" s="46">
        <v>110</v>
      </c>
      <c r="J414" s="25">
        <f t="shared" si="473"/>
        <v>0.21314513177159591</v>
      </c>
      <c r="K414" s="44">
        <v>9</v>
      </c>
      <c r="L414" s="47">
        <v>1694</v>
      </c>
      <c r="M414" s="17">
        <f t="shared" si="507"/>
        <v>0.1511216056670602</v>
      </c>
      <c r="N414" s="56">
        <f t="shared" si="508"/>
        <v>3.8186094551825167E-5</v>
      </c>
      <c r="O414" s="19">
        <f t="shared" si="509"/>
        <v>42.224750456155412</v>
      </c>
      <c r="P414" s="130">
        <f t="shared" si="510"/>
        <v>42.224750456155412</v>
      </c>
      <c r="Q414" s="19">
        <f t="shared" si="511"/>
        <v>169.0452846765877</v>
      </c>
      <c r="R414" s="24">
        <f t="shared" si="512"/>
        <v>0.30791754743868016</v>
      </c>
      <c r="S414" s="19">
        <f t="shared" si="513"/>
        <v>516.0802833530106</v>
      </c>
      <c r="T414" s="19">
        <f t="shared" si="514"/>
        <v>1808.7492237718027</v>
      </c>
      <c r="U414" s="17">
        <f t="shared" si="515"/>
        <v>8.2408481472225306E-2</v>
      </c>
      <c r="V414" s="47">
        <v>3415</v>
      </c>
      <c r="W414" s="47">
        <v>59800.047881103863</v>
      </c>
      <c r="X414" s="17">
        <f t="shared" si="498"/>
        <v>7.1607754937899643E-2</v>
      </c>
      <c r="Y414" s="12" t="str">
        <f t="shared" si="444"/>
        <v>no</v>
      </c>
      <c r="Z414" s="12" t="str">
        <f t="shared" si="516"/>
        <v/>
      </c>
      <c r="AA414" s="12" t="str">
        <f>IF(ISERROR(VLOOKUP(D414,'Cdn CWTs for ERA in 2017'!C$8:H$2400,6,FALSE)),"",VLOOKUP(D414,'Cdn CWTs for ERA in 2017'!C$8:H$2400,6,FALSE))</f>
        <v/>
      </c>
    </row>
    <row r="415" spans="1:27" x14ac:dyDescent="0.2">
      <c r="B415" s="31" t="str">
        <f>+IF(ISERROR(VLOOKUP(D415,'Cdn CWTs for ERA in 2017'!C$6:F$2400,4,FALSE)),"",VLOOKUP(D415,'Cdn CWTs for ERA in 2017'!C$6:F$2400,4,FALSE))</f>
        <v/>
      </c>
      <c r="D415" s="63"/>
      <c r="N415" s="56"/>
      <c r="Y415" s="12" t="str">
        <f t="shared" si="444"/>
        <v>no</v>
      </c>
      <c r="Z415" s="12" t="str">
        <f t="shared" si="516"/>
        <v/>
      </c>
      <c r="AA415" s="12" t="str">
        <f>IF(ISERROR(VLOOKUP(D415,'Cdn CWTs for ERA in 2017'!C$8:H$2400,6,FALSE)),"",VLOOKUP(D415,'Cdn CWTs for ERA in 2017'!C$8:H$2400,6,FALSE))</f>
        <v/>
      </c>
    </row>
    <row r="416" spans="1:27" x14ac:dyDescent="0.2">
      <c r="A416" s="13" t="s">
        <v>1632</v>
      </c>
      <c r="B416" s="31">
        <f>+IF(ISERROR(VLOOKUP(D416,'Cdn CWTs for ERA in 2017'!C$6:F$2400,4,FALSE)),"",VLOOKUP(D416,'Cdn CWTs for ERA in 2017'!C$6:F$2400,4,FALSE))</f>
        <v>1995</v>
      </c>
      <c r="C416" s="14">
        <v>2000</v>
      </c>
      <c r="D416" s="63" t="s">
        <v>1689</v>
      </c>
      <c r="E416" s="9" t="s">
        <v>1640</v>
      </c>
      <c r="F416" s="9" t="s">
        <v>1643</v>
      </c>
      <c r="G416" s="15" t="s">
        <v>1638</v>
      </c>
      <c r="H416" s="47">
        <v>575</v>
      </c>
      <c r="I416" s="46">
        <v>289</v>
      </c>
      <c r="J416" s="25">
        <f t="shared" si="473"/>
        <v>0.28598519112926757</v>
      </c>
      <c r="K416" s="46">
        <v>3</v>
      </c>
      <c r="L416" s="47">
        <v>2713</v>
      </c>
      <c r="M416" s="17">
        <f t="shared" ref="M416:M425" si="517">+H416/L416</f>
        <v>0.21194249907851087</v>
      </c>
      <c r="N416" s="56">
        <f t="shared" si="508"/>
        <v>2.6543723962562781E-5</v>
      </c>
      <c r="O416" s="19">
        <f t="shared" ref="O416:O425" si="518">K416*(1/J416)</f>
        <v>10.490053656813217</v>
      </c>
      <c r="P416" s="19">
        <f t="shared" ref="P416:P425" si="519">+O416</f>
        <v>10.490053656813217</v>
      </c>
      <c r="Q416" s="19">
        <f t="shared" ref="Q416:Q425" si="520" xml:space="preserve">  ((O416*(1-J416)*(1+(U416^2))) / J416) + ((O416^2)*(U416^2))</f>
        <v>26.581055165715281</v>
      </c>
      <c r="R416" s="24">
        <f t="shared" ref="R416:R425" si="521">+IF(ISERROR((Q416^0.5)/O416),"NA",(Q416^0.5)/O416)</f>
        <v>0.49148288482800151</v>
      </c>
      <c r="S416" s="19">
        <f t="shared" ref="S416:S425" si="522">+M416*V416</f>
        <v>1010.5418356063399</v>
      </c>
      <c r="T416" s="19">
        <f t="shared" ref="T416:T425" si="523">(N416*V416^2+W416*M416^2-N416*W416)</f>
        <v>2928.6973005215564</v>
      </c>
      <c r="U416" s="17">
        <f t="shared" ref="U416:U425" si="524">+(T416^0.5)/S416</f>
        <v>5.3552894086822601E-2</v>
      </c>
      <c r="V416" s="47">
        <v>4768</v>
      </c>
      <c r="W416" s="47">
        <v>51795.443607773406</v>
      </c>
      <c r="X416" s="17">
        <f t="shared" si="498"/>
        <v>4.7731988988179853E-2</v>
      </c>
      <c r="Y416" s="12" t="str">
        <f t="shared" si="444"/>
        <v>yes</v>
      </c>
      <c r="Z416" s="12">
        <f t="shared" si="516"/>
        <v>5</v>
      </c>
      <c r="AA416" s="12" t="str">
        <f>IF(ISERROR(VLOOKUP(D416,'Cdn CWTs for ERA in 2017'!C$8:H$2400,6,FALSE)),"",VLOOKUP(D416,'Cdn CWTs for ERA in 2017'!C$8:H$2400,6,FALSE))</f>
        <v>NIC</v>
      </c>
    </row>
    <row r="417" spans="1:27" x14ac:dyDescent="0.2">
      <c r="A417" s="13" t="s">
        <v>1632</v>
      </c>
      <c r="B417" s="31">
        <f>+IF(ISERROR(VLOOKUP(D417,'Cdn CWTs for ERA in 2017'!C$6:F$2400,4,FALSE)),"",VLOOKUP(D417,'Cdn CWTs for ERA in 2017'!C$6:F$2400,4,FALSE))</f>
        <v>1995</v>
      </c>
      <c r="C417" s="14">
        <v>2000</v>
      </c>
      <c r="D417" s="63" t="s">
        <v>1690</v>
      </c>
      <c r="E417" s="9" t="s">
        <v>1640</v>
      </c>
      <c r="F417" s="9" t="s">
        <v>1643</v>
      </c>
      <c r="G417" s="15" t="s">
        <v>1638</v>
      </c>
      <c r="H417" s="137">
        <v>575</v>
      </c>
      <c r="I417" s="46">
        <v>289</v>
      </c>
      <c r="J417" s="25">
        <f t="shared" si="473"/>
        <v>0.28598519112926757</v>
      </c>
      <c r="K417" s="46">
        <v>4</v>
      </c>
      <c r="L417" s="47">
        <v>2713</v>
      </c>
      <c r="M417" s="17">
        <f t="shared" si="517"/>
        <v>0.21194249907851087</v>
      </c>
      <c r="N417" s="56">
        <f t="shared" si="508"/>
        <v>2.6543723962562781E-5</v>
      </c>
      <c r="O417" s="19">
        <f t="shared" si="518"/>
        <v>13.986738209084288</v>
      </c>
      <c r="P417" s="19">
        <f t="shared" si="519"/>
        <v>13.986738209084288</v>
      </c>
      <c r="Q417" s="19">
        <f t="shared" si="520"/>
        <v>35.581678624173421</v>
      </c>
      <c r="R417" s="24">
        <f t="shared" si="521"/>
        <v>0.42647813482521807</v>
      </c>
      <c r="S417" s="19">
        <f t="shared" si="522"/>
        <v>1010.5418356063399</v>
      </c>
      <c r="T417" s="19">
        <f t="shared" si="523"/>
        <v>2928.7421936007477</v>
      </c>
      <c r="U417" s="17">
        <f t="shared" si="524"/>
        <v>5.3553304532979275E-2</v>
      </c>
      <c r="V417" s="47">
        <v>4768</v>
      </c>
      <c r="W417" s="47">
        <v>51796.443607773399</v>
      </c>
      <c r="X417" s="17">
        <f t="shared" ref="X417:X425" si="525">+(W417^0.5)/V417</f>
        <v>4.7732449759970562E-2</v>
      </c>
      <c r="Y417" s="12" t="str">
        <f t="shared" si="444"/>
        <v>yes</v>
      </c>
      <c r="Z417" s="12">
        <f t="shared" si="516"/>
        <v>5</v>
      </c>
      <c r="AA417" s="12" t="str">
        <f>IF(ISERROR(VLOOKUP(D417,'Cdn CWTs for ERA in 2017'!C$8:H$2400,6,FALSE)),"",VLOOKUP(D417,'Cdn CWTs for ERA in 2017'!C$8:H$2400,6,FALSE))</f>
        <v>NIC</v>
      </c>
    </row>
    <row r="418" spans="1:27" x14ac:dyDescent="0.2">
      <c r="A418" s="13" t="s">
        <v>1632</v>
      </c>
      <c r="B418" s="31" t="str">
        <f>+IF(ISERROR(VLOOKUP(D418,'Cdn CWTs for ERA in 2017'!C$6:F$2400,4,FALSE)),"",VLOOKUP(D418,'Cdn CWTs for ERA in 2017'!C$6:F$2400,4,FALSE))</f>
        <v/>
      </c>
      <c r="C418" s="14">
        <v>2000</v>
      </c>
      <c r="D418" s="63" t="s">
        <v>1691</v>
      </c>
      <c r="E418" s="9" t="s">
        <v>1640</v>
      </c>
      <c r="F418" s="9" t="s">
        <v>1643</v>
      </c>
      <c r="G418" s="15" t="s">
        <v>1638</v>
      </c>
      <c r="H418" s="137">
        <v>575</v>
      </c>
      <c r="I418" s="46">
        <v>289</v>
      </c>
      <c r="J418" s="25">
        <f t="shared" si="473"/>
        <v>0.28598519112926757</v>
      </c>
      <c r="K418" s="46">
        <v>1</v>
      </c>
      <c r="L418" s="47">
        <v>2713</v>
      </c>
      <c r="M418" s="17">
        <f t="shared" si="517"/>
        <v>0.21194249907851087</v>
      </c>
      <c r="N418" s="56">
        <f t="shared" si="508"/>
        <v>2.6543723962562781E-5</v>
      </c>
      <c r="O418" s="19">
        <f t="shared" si="518"/>
        <v>3.4966845522710721</v>
      </c>
      <c r="P418" s="19">
        <f t="shared" si="519"/>
        <v>3.4966845522710721</v>
      </c>
      <c r="Q418" s="19">
        <f t="shared" si="520"/>
        <v>8.7902227638437918</v>
      </c>
      <c r="R418" s="24">
        <f t="shared" si="521"/>
        <v>0.84789775563280501</v>
      </c>
      <c r="S418" s="19">
        <f t="shared" si="522"/>
        <v>1010.5418356063399</v>
      </c>
      <c r="T418" s="19">
        <f t="shared" si="523"/>
        <v>2928.7870866799394</v>
      </c>
      <c r="U418" s="17">
        <f t="shared" si="524"/>
        <v>5.3553714975990208E-2</v>
      </c>
      <c r="V418" s="47">
        <v>4768</v>
      </c>
      <c r="W418" s="47">
        <v>51797.443607773399</v>
      </c>
      <c r="X418" s="17">
        <f t="shared" si="525"/>
        <v>4.7732910527313384E-2</v>
      </c>
      <c r="Y418" s="12" t="str">
        <f t="shared" si="444"/>
        <v>no</v>
      </c>
      <c r="Z418" s="12" t="str">
        <f t="shared" si="516"/>
        <v/>
      </c>
      <c r="AA418" s="12" t="str">
        <f>IF(ISERROR(VLOOKUP(D418,'Cdn CWTs for ERA in 2017'!C$8:H$2400,6,FALSE)),"",VLOOKUP(D418,'Cdn CWTs for ERA in 2017'!C$8:H$2400,6,FALSE))</f>
        <v/>
      </c>
    </row>
    <row r="419" spans="1:27" x14ac:dyDescent="0.2">
      <c r="A419" s="13" t="s">
        <v>1632</v>
      </c>
      <c r="B419" s="31">
        <f>+IF(ISERROR(VLOOKUP(D419,'Cdn CWTs for ERA in 2017'!C$6:F$2400,4,FALSE)),"",VLOOKUP(D419,'Cdn CWTs for ERA in 2017'!C$6:F$2400,4,FALSE))</f>
        <v>1996</v>
      </c>
      <c r="C419" s="14">
        <v>2000</v>
      </c>
      <c r="D419" s="63" t="s">
        <v>1668</v>
      </c>
      <c r="E419" s="9" t="s">
        <v>1640</v>
      </c>
      <c r="F419" s="9" t="s">
        <v>1643</v>
      </c>
      <c r="G419" s="15" t="s">
        <v>1638</v>
      </c>
      <c r="H419" s="137">
        <v>575</v>
      </c>
      <c r="I419" s="46">
        <v>289</v>
      </c>
      <c r="J419" s="25">
        <f t="shared" si="473"/>
        <v>0.28598519112926757</v>
      </c>
      <c r="K419" s="46">
        <v>114</v>
      </c>
      <c r="L419" s="47">
        <v>2713</v>
      </c>
      <c r="M419" s="17">
        <f t="shared" si="517"/>
        <v>0.21194249907851087</v>
      </c>
      <c r="N419" s="56">
        <f t="shared" si="508"/>
        <v>2.6543723962562781E-5</v>
      </c>
      <c r="O419" s="19">
        <f t="shared" si="518"/>
        <v>398.62203895890224</v>
      </c>
      <c r="P419" s="19">
        <f t="shared" si="519"/>
        <v>398.62203895890224</v>
      </c>
      <c r="Q419" s="19">
        <f t="shared" si="520"/>
        <v>1453.8257887505747</v>
      </c>
      <c r="R419" s="24">
        <f t="shared" si="521"/>
        <v>9.5652181208856477E-2</v>
      </c>
      <c r="S419" s="19">
        <f t="shared" si="522"/>
        <v>1010.5418356063399</v>
      </c>
      <c r="T419" s="19">
        <f t="shared" si="523"/>
        <v>2928.8768728383229</v>
      </c>
      <c r="U419" s="17">
        <f t="shared" si="524"/>
        <v>5.3554535852575157E-2</v>
      </c>
      <c r="V419" s="47">
        <v>4768</v>
      </c>
      <c r="W419" s="47">
        <v>51799.443607773399</v>
      </c>
      <c r="X419" s="17">
        <f t="shared" si="525"/>
        <v>4.7733832048655875E-2</v>
      </c>
      <c r="Y419" s="12" t="str">
        <f t="shared" si="444"/>
        <v>yes</v>
      </c>
      <c r="Z419" s="12">
        <f t="shared" si="516"/>
        <v>4</v>
      </c>
      <c r="AA419" s="12" t="str">
        <f>IF(ISERROR(VLOOKUP(D419,'Cdn CWTs for ERA in 2017'!C$8:H$2400,6,FALSE)),"",VLOOKUP(D419,'Cdn CWTs for ERA in 2017'!C$8:H$2400,6,FALSE))</f>
        <v>NIC</v>
      </c>
    </row>
    <row r="420" spans="1:27" x14ac:dyDescent="0.2">
      <c r="A420" s="13" t="s">
        <v>1632</v>
      </c>
      <c r="B420" s="31">
        <f>+IF(ISERROR(VLOOKUP(D420,'Cdn CWTs for ERA in 2017'!C$6:F$2400,4,FALSE)),"",VLOOKUP(D420,'Cdn CWTs for ERA in 2017'!C$6:F$2400,4,FALSE))</f>
        <v>1996</v>
      </c>
      <c r="C420" s="14">
        <v>2000</v>
      </c>
      <c r="D420" s="63" t="s">
        <v>1669</v>
      </c>
      <c r="E420" s="9" t="s">
        <v>1640</v>
      </c>
      <c r="F420" s="9" t="s">
        <v>1643</v>
      </c>
      <c r="G420" s="15" t="s">
        <v>1638</v>
      </c>
      <c r="H420" s="137">
        <v>575</v>
      </c>
      <c r="I420" s="46">
        <v>289</v>
      </c>
      <c r="J420" s="25">
        <f t="shared" si="473"/>
        <v>0.28598519112926757</v>
      </c>
      <c r="K420" s="46">
        <v>133</v>
      </c>
      <c r="L420" s="47">
        <v>2713</v>
      </c>
      <c r="M420" s="17">
        <f t="shared" si="517"/>
        <v>0.21194249907851087</v>
      </c>
      <c r="N420" s="56">
        <f t="shared" si="508"/>
        <v>2.6543723962562781E-5</v>
      </c>
      <c r="O420" s="19">
        <f t="shared" si="518"/>
        <v>465.0590454520526</v>
      </c>
      <c r="P420" s="19">
        <f t="shared" si="519"/>
        <v>465.0590454520526</v>
      </c>
      <c r="Q420" s="19">
        <f t="shared" si="520"/>
        <v>1784.7553456077894</v>
      </c>
      <c r="R420" s="24">
        <f t="shared" si="521"/>
        <v>9.0840862667952008E-2</v>
      </c>
      <c r="S420" s="19">
        <f t="shared" si="522"/>
        <v>1010.5418356063399</v>
      </c>
      <c r="T420" s="19">
        <f t="shared" si="523"/>
        <v>2928.9217659175147</v>
      </c>
      <c r="U420" s="17">
        <f t="shared" si="524"/>
        <v>5.3554946286149305E-2</v>
      </c>
      <c r="V420" s="47">
        <v>4768</v>
      </c>
      <c r="W420" s="47">
        <v>51800.443607773399</v>
      </c>
      <c r="X420" s="17">
        <f t="shared" si="525"/>
        <v>4.7734292802655801E-2</v>
      </c>
      <c r="Y420" s="12" t="str">
        <f t="shared" si="444"/>
        <v>yes</v>
      </c>
      <c r="Z420" s="12">
        <f t="shared" si="516"/>
        <v>4</v>
      </c>
      <c r="AA420" s="12" t="str">
        <f>IF(ISERROR(VLOOKUP(D420,'Cdn CWTs for ERA in 2017'!C$8:H$2400,6,FALSE)),"",VLOOKUP(D420,'Cdn CWTs for ERA in 2017'!C$8:H$2400,6,FALSE))</f>
        <v>NIC</v>
      </c>
    </row>
    <row r="421" spans="1:27" x14ac:dyDescent="0.2">
      <c r="A421" s="13" t="s">
        <v>1632</v>
      </c>
      <c r="B421" s="31" t="str">
        <f>+IF(ISERROR(VLOOKUP(D421,'Cdn CWTs for ERA in 2017'!C$6:F$2400,4,FALSE)),"",VLOOKUP(D421,'Cdn CWTs for ERA in 2017'!C$6:F$2400,4,FALSE))</f>
        <v/>
      </c>
      <c r="C421" s="14">
        <v>2000</v>
      </c>
      <c r="D421" s="63" t="s">
        <v>1671</v>
      </c>
      <c r="E421" s="9" t="s">
        <v>1640</v>
      </c>
      <c r="F421" s="9" t="s">
        <v>1643</v>
      </c>
      <c r="G421" s="15" t="s">
        <v>1638</v>
      </c>
      <c r="H421" s="137">
        <v>575</v>
      </c>
      <c r="I421" s="46">
        <v>289</v>
      </c>
      <c r="J421" s="25">
        <f t="shared" si="473"/>
        <v>0.28598519112926757</v>
      </c>
      <c r="K421" s="46">
        <v>19</v>
      </c>
      <c r="L421" s="47">
        <v>2713</v>
      </c>
      <c r="M421" s="17">
        <f t="shared" si="517"/>
        <v>0.21194249907851087</v>
      </c>
      <c r="N421" s="56">
        <f t="shared" si="508"/>
        <v>2.6543723962562781E-5</v>
      </c>
      <c r="O421" s="19">
        <f t="shared" si="518"/>
        <v>66.437006493150363</v>
      </c>
      <c r="P421" s="19">
        <f t="shared" si="519"/>
        <v>66.437006493150363</v>
      </c>
      <c r="Q421" s="19">
        <f t="shared" si="520"/>
        <v>179.00777240574723</v>
      </c>
      <c r="R421" s="24">
        <f t="shared" si="521"/>
        <v>0.20138442912725957</v>
      </c>
      <c r="S421" s="19">
        <f t="shared" si="522"/>
        <v>1010.5418356063399</v>
      </c>
      <c r="T421" s="19">
        <f t="shared" si="523"/>
        <v>2928.9666589967064</v>
      </c>
      <c r="U421" s="17">
        <f t="shared" si="524"/>
        <v>5.3555356716578004E-2</v>
      </c>
      <c r="V421" s="47">
        <v>4768</v>
      </c>
      <c r="W421" s="47">
        <v>51801.443607773399</v>
      </c>
      <c r="X421" s="17">
        <f t="shared" si="525"/>
        <v>4.773475355220836E-2</v>
      </c>
      <c r="Y421" s="12" t="str">
        <f t="shared" si="444"/>
        <v>no</v>
      </c>
      <c r="Z421" s="12" t="str">
        <f t="shared" si="516"/>
        <v/>
      </c>
      <c r="AA421" s="12" t="str">
        <f>IF(ISERROR(VLOOKUP(D421,'Cdn CWTs for ERA in 2017'!C$8:H$2400,6,FALSE)),"",VLOOKUP(D421,'Cdn CWTs for ERA in 2017'!C$8:H$2400,6,FALSE))</f>
        <v/>
      </c>
    </row>
    <row r="422" spans="1:27" x14ac:dyDescent="0.2">
      <c r="A422" s="13" t="s">
        <v>1632</v>
      </c>
      <c r="B422" s="31">
        <f>+IF(ISERROR(VLOOKUP(D422,'Cdn CWTs for ERA in 2017'!C$6:F$2400,4,FALSE)),"",VLOOKUP(D422,'Cdn CWTs for ERA in 2017'!C$6:F$2400,4,FALSE))</f>
        <v>1997</v>
      </c>
      <c r="C422" s="14">
        <v>2000</v>
      </c>
      <c r="D422" s="63" t="s">
        <v>1672</v>
      </c>
      <c r="E422" s="9" t="s">
        <v>1640</v>
      </c>
      <c r="F422" s="9" t="s">
        <v>1643</v>
      </c>
      <c r="G422" s="15" t="s">
        <v>1638</v>
      </c>
      <c r="H422" s="137">
        <v>575</v>
      </c>
      <c r="I422" s="46">
        <v>289</v>
      </c>
      <c r="J422" s="25">
        <f t="shared" si="473"/>
        <v>0.28598519112926757</v>
      </c>
      <c r="K422" s="46">
        <v>0</v>
      </c>
      <c r="L422" s="47">
        <v>2713</v>
      </c>
      <c r="M422" s="17">
        <f t="shared" si="517"/>
        <v>0.21194249907851087</v>
      </c>
      <c r="N422" s="56">
        <f t="shared" si="508"/>
        <v>2.6543723962562781E-5</v>
      </c>
      <c r="O422" s="19">
        <f t="shared" si="518"/>
        <v>0</v>
      </c>
      <c r="P422" s="19">
        <f t="shared" si="519"/>
        <v>0</v>
      </c>
      <c r="Q422" s="19">
        <f t="shared" si="520"/>
        <v>0</v>
      </c>
      <c r="R422" s="24" t="str">
        <f t="shared" si="521"/>
        <v>NA</v>
      </c>
      <c r="S422" s="19">
        <f t="shared" si="522"/>
        <v>1010.5418356063399</v>
      </c>
      <c r="T422" s="19">
        <f t="shared" si="523"/>
        <v>2929.0115520758977</v>
      </c>
      <c r="U422" s="17">
        <f t="shared" si="524"/>
        <v>5.3555767143861323E-2</v>
      </c>
      <c r="V422" s="47">
        <v>4768</v>
      </c>
      <c r="W422" s="47">
        <v>51802.443607773399</v>
      </c>
      <c r="X422" s="17">
        <f t="shared" si="525"/>
        <v>4.7735214297313672E-2</v>
      </c>
      <c r="Y422" s="12" t="str">
        <f t="shared" si="444"/>
        <v>yes</v>
      </c>
      <c r="Z422" s="12">
        <f t="shared" si="516"/>
        <v>3</v>
      </c>
      <c r="AA422" s="12" t="str">
        <f>IF(ISERROR(VLOOKUP(D422,'Cdn CWTs for ERA in 2017'!C$8:H$2400,6,FALSE)),"",VLOOKUP(D422,'Cdn CWTs for ERA in 2017'!C$8:H$2400,6,FALSE))</f>
        <v>NIC</v>
      </c>
    </row>
    <row r="423" spans="1:27" x14ac:dyDescent="0.2">
      <c r="A423" s="13" t="s">
        <v>1632</v>
      </c>
      <c r="B423" s="31">
        <f>+IF(ISERROR(VLOOKUP(D423,'Cdn CWTs for ERA in 2017'!C$6:F$2400,4,FALSE)),"",VLOOKUP(D423,'Cdn CWTs for ERA in 2017'!C$6:F$2400,4,FALSE))</f>
        <v>1997</v>
      </c>
      <c r="C423" s="14">
        <v>2000</v>
      </c>
      <c r="D423" s="63" t="s">
        <v>1673</v>
      </c>
      <c r="E423" s="9" t="s">
        <v>1640</v>
      </c>
      <c r="F423" s="9" t="s">
        <v>1643</v>
      </c>
      <c r="G423" s="15" t="s">
        <v>1638</v>
      </c>
      <c r="H423" s="137">
        <v>575</v>
      </c>
      <c r="I423" s="46">
        <v>289</v>
      </c>
      <c r="J423" s="25">
        <f t="shared" si="473"/>
        <v>0.28598519112926757</v>
      </c>
      <c r="K423" s="46">
        <v>1</v>
      </c>
      <c r="L423" s="47">
        <v>2713</v>
      </c>
      <c r="M423" s="17">
        <f t="shared" si="517"/>
        <v>0.21194249907851087</v>
      </c>
      <c r="N423" s="56">
        <f t="shared" si="508"/>
        <v>2.6543723962562781E-5</v>
      </c>
      <c r="O423" s="19">
        <f t="shared" si="518"/>
        <v>3.4966845522710721</v>
      </c>
      <c r="P423" s="19">
        <f t="shared" si="519"/>
        <v>3.4966845522710721</v>
      </c>
      <c r="Q423" s="19">
        <f t="shared" si="520"/>
        <v>8.7902282916082513</v>
      </c>
      <c r="R423" s="24">
        <f t="shared" si="521"/>
        <v>0.84789802223460042</v>
      </c>
      <c r="S423" s="19">
        <f t="shared" si="522"/>
        <v>1010.5418356063399</v>
      </c>
      <c r="T423" s="19">
        <f t="shared" si="523"/>
        <v>2929.0564451550895</v>
      </c>
      <c r="U423" s="17">
        <f t="shared" si="524"/>
        <v>5.3556177567999338E-2</v>
      </c>
      <c r="V423" s="47">
        <v>4768</v>
      </c>
      <c r="W423" s="47">
        <v>51803.443607773399</v>
      </c>
      <c r="X423" s="17">
        <f t="shared" si="525"/>
        <v>4.7735675037971867E-2</v>
      </c>
      <c r="Y423" s="12" t="str">
        <f t="shared" si="444"/>
        <v>yes</v>
      </c>
      <c r="Z423" s="12">
        <f t="shared" si="516"/>
        <v>3</v>
      </c>
      <c r="AA423" s="12" t="str">
        <f>IF(ISERROR(VLOOKUP(D423,'Cdn CWTs for ERA in 2017'!C$8:H$2400,6,FALSE)),"",VLOOKUP(D423,'Cdn CWTs for ERA in 2017'!C$8:H$2400,6,FALSE))</f>
        <v>NIC</v>
      </c>
    </row>
    <row r="424" spans="1:27" x14ac:dyDescent="0.2">
      <c r="A424" s="13" t="s">
        <v>1632</v>
      </c>
      <c r="B424" s="31" t="str">
        <f>+IF(ISERROR(VLOOKUP(D424,'Cdn CWTs for ERA in 2017'!C$6:F$2400,4,FALSE)),"",VLOOKUP(D424,'Cdn CWTs for ERA in 2017'!C$6:F$2400,4,FALSE))</f>
        <v/>
      </c>
      <c r="C424" s="14">
        <v>2000</v>
      </c>
      <c r="D424" s="63" t="s">
        <v>1674</v>
      </c>
      <c r="E424" s="9" t="s">
        <v>1640</v>
      </c>
      <c r="F424" s="9" t="s">
        <v>1643</v>
      </c>
      <c r="G424" s="15" t="s">
        <v>1638</v>
      </c>
      <c r="H424" s="137">
        <v>575</v>
      </c>
      <c r="I424" s="46">
        <v>289</v>
      </c>
      <c r="J424" s="25">
        <f t="shared" si="473"/>
        <v>0.28598519112926757</v>
      </c>
      <c r="K424" s="46">
        <v>0</v>
      </c>
      <c r="L424" s="47">
        <v>2713</v>
      </c>
      <c r="M424" s="17">
        <f t="shared" si="517"/>
        <v>0.21194249907851087</v>
      </c>
      <c r="N424" s="56">
        <f t="shared" si="508"/>
        <v>2.6543723962562781E-5</v>
      </c>
      <c r="O424" s="19">
        <f t="shared" si="518"/>
        <v>0</v>
      </c>
      <c r="P424" s="19">
        <f t="shared" si="519"/>
        <v>0</v>
      </c>
      <c r="Q424" s="19">
        <f t="shared" si="520"/>
        <v>0</v>
      </c>
      <c r="R424" s="24" t="str">
        <f t="shared" si="521"/>
        <v>NA</v>
      </c>
      <c r="S424" s="19">
        <f t="shared" si="522"/>
        <v>1010.5418356063399</v>
      </c>
      <c r="T424" s="19">
        <f t="shared" si="523"/>
        <v>2929.1013382342812</v>
      </c>
      <c r="U424" s="17">
        <f t="shared" si="524"/>
        <v>5.3556587988992113E-2</v>
      </c>
      <c r="V424" s="47">
        <v>4768</v>
      </c>
      <c r="W424" s="47">
        <v>51804.443607773399</v>
      </c>
      <c r="X424" s="17">
        <f t="shared" si="525"/>
        <v>4.7736135774183078E-2</v>
      </c>
      <c r="Y424" s="12" t="str">
        <f t="shared" si="444"/>
        <v>no</v>
      </c>
      <c r="Z424" s="12" t="str">
        <f t="shared" si="516"/>
        <v/>
      </c>
      <c r="AA424" s="12" t="str">
        <f>IF(ISERROR(VLOOKUP(D424,'Cdn CWTs for ERA in 2017'!C$8:H$2400,6,FALSE)),"",VLOOKUP(D424,'Cdn CWTs for ERA in 2017'!C$8:H$2400,6,FALSE))</f>
        <v/>
      </c>
    </row>
    <row r="425" spans="1:27" x14ac:dyDescent="0.2">
      <c r="A425" s="13" t="s">
        <v>1632</v>
      </c>
      <c r="B425" s="31" t="str">
        <f>+IF(ISERROR(VLOOKUP(D425,'Cdn CWTs for ERA in 2017'!C$6:F$2400,4,FALSE)),"",VLOOKUP(D425,'Cdn CWTs for ERA in 2017'!C$6:F$2400,4,FALSE))</f>
        <v/>
      </c>
      <c r="C425" s="14">
        <v>2000</v>
      </c>
      <c r="D425" s="62" t="s">
        <v>1664</v>
      </c>
      <c r="E425" s="9" t="s">
        <v>1640</v>
      </c>
      <c r="F425" s="9" t="s">
        <v>1643</v>
      </c>
      <c r="G425" s="15" t="s">
        <v>1638</v>
      </c>
      <c r="H425" s="137">
        <v>575</v>
      </c>
      <c r="I425" s="46">
        <v>289</v>
      </c>
      <c r="J425" s="25">
        <f t="shared" si="473"/>
        <v>0.28598519112926757</v>
      </c>
      <c r="K425" s="44">
        <v>14</v>
      </c>
      <c r="L425" s="47">
        <v>2713</v>
      </c>
      <c r="M425" s="17">
        <f t="shared" si="517"/>
        <v>0.21194249907851087</v>
      </c>
      <c r="N425" s="56">
        <f t="shared" si="508"/>
        <v>2.6543723962562781E-5</v>
      </c>
      <c r="O425" s="19">
        <f t="shared" si="518"/>
        <v>48.953583731795007</v>
      </c>
      <c r="P425" s="130">
        <f t="shared" si="519"/>
        <v>48.953583731795007</v>
      </c>
      <c r="Q425" s="19">
        <f t="shared" si="520"/>
        <v>129.44610299965399</v>
      </c>
      <c r="R425" s="24">
        <f t="shared" si="521"/>
        <v>0.23241277685381748</v>
      </c>
      <c r="S425" s="19">
        <f t="shared" si="522"/>
        <v>1010.5418356063399</v>
      </c>
      <c r="T425" s="19">
        <f t="shared" si="523"/>
        <v>2929.146231313473</v>
      </c>
      <c r="U425" s="17">
        <f t="shared" si="524"/>
        <v>5.3556998406839744E-2</v>
      </c>
      <c r="V425" s="47">
        <v>4768</v>
      </c>
      <c r="W425" s="47">
        <v>51805.443607773399</v>
      </c>
      <c r="X425" s="17">
        <f t="shared" si="525"/>
        <v>4.7736596505947429E-2</v>
      </c>
      <c r="Y425" s="12" t="str">
        <f t="shared" si="444"/>
        <v>no</v>
      </c>
      <c r="Z425" s="12" t="str">
        <f t="shared" si="516"/>
        <v/>
      </c>
      <c r="AA425" s="12" t="str">
        <f>IF(ISERROR(VLOOKUP(D425,'Cdn CWTs for ERA in 2017'!C$8:H$2400,6,FALSE)),"",VLOOKUP(D425,'Cdn CWTs for ERA in 2017'!C$8:H$2400,6,FALSE))</f>
        <v/>
      </c>
    </row>
    <row r="426" spans="1:27" x14ac:dyDescent="0.2">
      <c r="B426" s="31" t="str">
        <f>+IF(ISERROR(VLOOKUP(D426,'Cdn CWTs for ERA in 2017'!C$6:F$2400,4,FALSE)),"",VLOOKUP(D426,'Cdn CWTs for ERA in 2017'!C$6:F$2400,4,FALSE))</f>
        <v/>
      </c>
      <c r="D426" s="63"/>
      <c r="N426" s="56"/>
      <c r="Y426" s="12" t="str">
        <f t="shared" si="444"/>
        <v>no</v>
      </c>
      <c r="Z426" s="12" t="str">
        <f t="shared" si="516"/>
        <v/>
      </c>
      <c r="AA426" s="12" t="str">
        <f>IF(ISERROR(VLOOKUP(D426,'Cdn CWTs for ERA in 2017'!C$8:H$2400,6,FALSE)),"",VLOOKUP(D426,'Cdn CWTs for ERA in 2017'!C$8:H$2400,6,FALSE))</f>
        <v/>
      </c>
    </row>
    <row r="427" spans="1:27" x14ac:dyDescent="0.2">
      <c r="A427" s="13" t="s">
        <v>1632</v>
      </c>
      <c r="B427" s="31">
        <f>+IF(ISERROR(VLOOKUP(D427,'Cdn CWTs for ERA in 2017'!C$6:F$2400,4,FALSE)),"",VLOOKUP(D427,'Cdn CWTs for ERA in 2017'!C$6:F$2400,4,FALSE))</f>
        <v>1994</v>
      </c>
      <c r="C427" s="14">
        <v>1999</v>
      </c>
      <c r="D427" s="63" t="s">
        <v>1692</v>
      </c>
      <c r="E427" s="9" t="s">
        <v>1640</v>
      </c>
      <c r="F427" s="9" t="s">
        <v>1639</v>
      </c>
      <c r="G427" s="9" t="s">
        <v>1638</v>
      </c>
      <c r="H427" s="47">
        <v>342</v>
      </c>
      <c r="I427" s="46">
        <v>158</v>
      </c>
      <c r="J427" s="25">
        <f t="shared" ref="J427:J435" si="526">I427/S427</f>
        <v>0.16894148893748273</v>
      </c>
      <c r="K427" s="44">
        <v>4</v>
      </c>
      <c r="L427" s="45">
        <v>1153</v>
      </c>
      <c r="M427" s="17">
        <f>+H427/L427</f>
        <v>0.29661751951431048</v>
      </c>
      <c r="N427" s="56">
        <f t="shared" si="508"/>
        <v>1.1487932933773839E-4</v>
      </c>
      <c r="O427" s="19">
        <f>K427*(1/J427)</f>
        <v>23.676836431104327</v>
      </c>
      <c r="P427" s="19">
        <f>+O427</f>
        <v>23.676836431104327</v>
      </c>
      <c r="Q427" s="19">
        <f t="shared" ref="Q427:Q435" si="527" xml:space="preserve">  ((O427*(1-J427)*(1+(U427^2))) / J427) + ((O427^2)*(U427^2))</f>
        <v>120.53318642813251</v>
      </c>
      <c r="R427" s="24">
        <f t="shared" ref="R427:R435" si="528">+IF(ISERROR((Q427^0.5)/O427),"NA",(Q427^0.5)/O427)</f>
        <v>0.46369204468321529</v>
      </c>
      <c r="S427" s="19">
        <f t="shared" ref="S427:S435" si="529">+M427*V427</f>
        <v>935.23503902862092</v>
      </c>
      <c r="T427" s="19">
        <f t="shared" ref="T427:T435" si="530">(N427*V427^2+W427*M427^2-N427*W427)</f>
        <v>5247.3333493233868</v>
      </c>
      <c r="U427" s="17">
        <f t="shared" ref="U427:U434" si="531">+(T427^0.5)/S427</f>
        <v>7.7454839406981987E-2</v>
      </c>
      <c r="V427" s="47">
        <v>3153</v>
      </c>
      <c r="W427" s="47">
        <v>46721.380202020206</v>
      </c>
      <c r="X427" s="17">
        <f>+(W427^0.5)/V427</f>
        <v>6.8554167484033993E-2</v>
      </c>
      <c r="Y427" s="12" t="str">
        <f t="shared" si="444"/>
        <v>yes</v>
      </c>
      <c r="Z427" s="12">
        <f t="shared" si="516"/>
        <v>5</v>
      </c>
      <c r="AA427" s="12" t="str">
        <f>IF(ISERROR(VLOOKUP(D427,'Cdn CWTs for ERA in 2017'!C$8:H$2400,6,FALSE)),"",VLOOKUP(D427,'Cdn CWTs for ERA in 2017'!C$8:H$2400,6,FALSE))</f>
        <v>NIC</v>
      </c>
    </row>
    <row r="428" spans="1:27" x14ac:dyDescent="0.2">
      <c r="A428" s="13" t="s">
        <v>1632</v>
      </c>
      <c r="B428" s="31">
        <f>+IF(ISERROR(VLOOKUP(D428,'Cdn CWTs for ERA in 2017'!C$6:F$2400,4,FALSE)),"",VLOOKUP(D428,'Cdn CWTs for ERA in 2017'!C$6:F$2400,4,FALSE))</f>
        <v>1994</v>
      </c>
      <c r="C428" s="14">
        <v>1999</v>
      </c>
      <c r="D428" s="63" t="s">
        <v>1693</v>
      </c>
      <c r="E428" s="9" t="s">
        <v>1640</v>
      </c>
      <c r="F428" s="9" t="s">
        <v>1639</v>
      </c>
      <c r="G428" s="9" t="s">
        <v>1638</v>
      </c>
      <c r="H428" s="47">
        <v>342</v>
      </c>
      <c r="I428" s="46">
        <v>158</v>
      </c>
      <c r="J428" s="25">
        <f t="shared" si="526"/>
        <v>0.16894148893748273</v>
      </c>
      <c r="K428" s="44">
        <v>2</v>
      </c>
      <c r="L428" s="45">
        <v>1153</v>
      </c>
      <c r="M428" s="17">
        <f t="shared" ref="M428:M435" si="532">+H428/L428</f>
        <v>0.29661751951431048</v>
      </c>
      <c r="N428" s="56">
        <f t="shared" si="508"/>
        <v>1.1487932933773839E-4</v>
      </c>
      <c r="O428" s="19">
        <f t="shared" ref="O428:O435" si="533">K428*(1/J428)</f>
        <v>11.838418215552164</v>
      </c>
      <c r="P428" s="19">
        <f>+O428</f>
        <v>11.838418215552164</v>
      </c>
      <c r="Q428" s="19">
        <f t="shared" si="527"/>
        <v>59.425809149120987</v>
      </c>
      <c r="R428" s="24">
        <f t="shared" si="528"/>
        <v>0.65116923488248468</v>
      </c>
      <c r="S428" s="19">
        <f t="shared" si="529"/>
        <v>935.23503902862092</v>
      </c>
      <c r="T428" s="19">
        <f t="shared" si="530"/>
        <v>5247.3333493233868</v>
      </c>
      <c r="U428" s="17">
        <f>+(T428^0.5)/S428</f>
        <v>7.7454839406981987E-2</v>
      </c>
      <c r="V428" s="47">
        <v>3153</v>
      </c>
      <c r="W428" s="47">
        <v>46721.380202020206</v>
      </c>
      <c r="X428" s="17">
        <f t="shared" ref="X428:X435" si="534">+(W428^0.5)/V428</f>
        <v>6.8554167484033993E-2</v>
      </c>
      <c r="Y428" s="12" t="str">
        <f t="shared" si="444"/>
        <v>yes</v>
      </c>
      <c r="Z428" s="12">
        <f t="shared" si="516"/>
        <v>5</v>
      </c>
      <c r="AA428" s="12" t="str">
        <f>IF(ISERROR(VLOOKUP(D428,'Cdn CWTs for ERA in 2017'!C$8:H$2400,6,FALSE)),"",VLOOKUP(D428,'Cdn CWTs for ERA in 2017'!C$8:H$2400,6,FALSE))</f>
        <v>NIC</v>
      </c>
    </row>
    <row r="429" spans="1:27" x14ac:dyDescent="0.2">
      <c r="A429" s="13" t="s">
        <v>1632</v>
      </c>
      <c r="B429" s="31">
        <f>+IF(ISERROR(VLOOKUP(D429,'Cdn CWTs for ERA in 2017'!C$6:F$2400,4,FALSE)),"",VLOOKUP(D429,'Cdn CWTs for ERA in 2017'!C$6:F$2400,4,FALSE))</f>
        <v>1995</v>
      </c>
      <c r="C429" s="14">
        <v>1999</v>
      </c>
      <c r="D429" s="63" t="s">
        <v>1689</v>
      </c>
      <c r="E429" s="9" t="s">
        <v>1640</v>
      </c>
      <c r="F429" s="9" t="s">
        <v>1639</v>
      </c>
      <c r="G429" s="9" t="s">
        <v>1638</v>
      </c>
      <c r="H429" s="47">
        <v>342</v>
      </c>
      <c r="I429" s="46">
        <v>158</v>
      </c>
      <c r="J429" s="25">
        <f t="shared" si="526"/>
        <v>0.16894148893748273</v>
      </c>
      <c r="K429" s="44">
        <v>73</v>
      </c>
      <c r="L429" s="45">
        <v>1153</v>
      </c>
      <c r="M429" s="17">
        <f t="shared" si="532"/>
        <v>0.29661751951431048</v>
      </c>
      <c r="N429" s="56">
        <f t="shared" si="508"/>
        <v>1.1487932933773839E-4</v>
      </c>
      <c r="O429" s="19">
        <f t="shared" si="533"/>
        <v>432.10226486765396</v>
      </c>
      <c r="P429" s="19">
        <f t="shared" ref="P429:P435" si="535">+O429</f>
        <v>432.10226486765396</v>
      </c>
      <c r="Q429" s="19">
        <f t="shared" si="527"/>
        <v>3258.4879860957403</v>
      </c>
      <c r="R429" s="24">
        <f t="shared" si="528"/>
        <v>0.13210568866619263</v>
      </c>
      <c r="S429" s="19">
        <f t="shared" si="529"/>
        <v>935.23503902862092</v>
      </c>
      <c r="T429" s="19">
        <f>(N429*V429^2+W429*M429^2-N429*W429)</f>
        <v>5247.3333493233868</v>
      </c>
      <c r="U429" s="17">
        <f>+(T429^0.5)/S429</f>
        <v>7.7454839406981987E-2</v>
      </c>
      <c r="V429" s="47">
        <v>3153</v>
      </c>
      <c r="W429" s="47">
        <v>46721.380202020206</v>
      </c>
      <c r="X429" s="17">
        <f t="shared" si="534"/>
        <v>6.8554167484033993E-2</v>
      </c>
      <c r="Y429" s="12" t="str">
        <f t="shared" si="444"/>
        <v>yes</v>
      </c>
      <c r="Z429" s="12">
        <f t="shared" si="516"/>
        <v>4</v>
      </c>
      <c r="AA429" s="12" t="str">
        <f>IF(ISERROR(VLOOKUP(D429,'Cdn CWTs for ERA in 2017'!C$8:H$2400,6,FALSE)),"",VLOOKUP(D429,'Cdn CWTs for ERA in 2017'!C$8:H$2400,6,FALSE))</f>
        <v>NIC</v>
      </c>
    </row>
    <row r="430" spans="1:27" x14ac:dyDescent="0.2">
      <c r="A430" s="13" t="s">
        <v>1632</v>
      </c>
      <c r="B430" s="31">
        <f>+IF(ISERROR(VLOOKUP(D430,'Cdn CWTs for ERA in 2017'!C$6:F$2400,4,FALSE)),"",VLOOKUP(D430,'Cdn CWTs for ERA in 2017'!C$6:F$2400,4,FALSE))</f>
        <v>1995</v>
      </c>
      <c r="C430" s="14">
        <v>1999</v>
      </c>
      <c r="D430" s="63" t="s">
        <v>1690</v>
      </c>
      <c r="E430" s="9" t="s">
        <v>1640</v>
      </c>
      <c r="F430" s="9" t="s">
        <v>1639</v>
      </c>
      <c r="G430" s="9" t="s">
        <v>1638</v>
      </c>
      <c r="H430" s="47">
        <v>342</v>
      </c>
      <c r="I430" s="46">
        <v>158</v>
      </c>
      <c r="J430" s="25">
        <f t="shared" si="526"/>
        <v>0.16894148893748273</v>
      </c>
      <c r="K430" s="44">
        <v>51</v>
      </c>
      <c r="L430" s="45">
        <v>1153</v>
      </c>
      <c r="M430" s="17">
        <f t="shared" si="532"/>
        <v>0.29661751951431048</v>
      </c>
      <c r="N430" s="56">
        <f t="shared" si="508"/>
        <v>1.1487932933773839E-4</v>
      </c>
      <c r="O430" s="19">
        <f t="shared" si="533"/>
        <v>301.87966449658018</v>
      </c>
      <c r="P430" s="19">
        <f t="shared" si="535"/>
        <v>301.87966449658018</v>
      </c>
      <c r="Q430" s="19">
        <f t="shared" si="527"/>
        <v>2040.6379778771384</v>
      </c>
      <c r="R430" s="24">
        <f t="shared" si="528"/>
        <v>0.14964049075513947</v>
      </c>
      <c r="S430" s="19">
        <f t="shared" si="529"/>
        <v>935.23503902862092</v>
      </c>
      <c r="T430" s="19">
        <f t="shared" si="530"/>
        <v>5247.3333493233868</v>
      </c>
      <c r="U430" s="17">
        <f t="shared" si="531"/>
        <v>7.7454839406981987E-2</v>
      </c>
      <c r="V430" s="47">
        <v>3153</v>
      </c>
      <c r="W430" s="47">
        <v>46721.380202020206</v>
      </c>
      <c r="X430" s="17">
        <f t="shared" si="534"/>
        <v>6.8554167484033993E-2</v>
      </c>
      <c r="Y430" s="12" t="str">
        <f t="shared" ref="Y430:Y495" si="536">+IF(B430="","no","yes")</f>
        <v>yes</v>
      </c>
      <c r="Z430" s="12">
        <f t="shared" si="516"/>
        <v>4</v>
      </c>
      <c r="AA430" s="12" t="str">
        <f>IF(ISERROR(VLOOKUP(D430,'Cdn CWTs for ERA in 2017'!C$8:H$2400,6,FALSE)),"",VLOOKUP(D430,'Cdn CWTs for ERA in 2017'!C$8:H$2400,6,FALSE))</f>
        <v>NIC</v>
      </c>
    </row>
    <row r="431" spans="1:27" x14ac:dyDescent="0.2">
      <c r="A431" s="13" t="s">
        <v>1632</v>
      </c>
      <c r="B431" s="31" t="str">
        <f>+IF(ISERROR(VLOOKUP(D431,'Cdn CWTs for ERA in 2017'!C$6:F$2400,4,FALSE)),"",VLOOKUP(D431,'Cdn CWTs for ERA in 2017'!C$6:F$2400,4,FALSE))</f>
        <v/>
      </c>
      <c r="C431" s="14">
        <v>1999</v>
      </c>
      <c r="D431" s="63" t="s">
        <v>1691</v>
      </c>
      <c r="E431" s="9" t="s">
        <v>1640</v>
      </c>
      <c r="F431" s="9" t="s">
        <v>1639</v>
      </c>
      <c r="G431" s="9" t="s">
        <v>1638</v>
      </c>
      <c r="H431" s="47">
        <v>342</v>
      </c>
      <c r="I431" s="46">
        <v>158</v>
      </c>
      <c r="J431" s="25">
        <f t="shared" si="526"/>
        <v>0.16894148893748273</v>
      </c>
      <c r="K431" s="44">
        <v>3</v>
      </c>
      <c r="L431" s="45">
        <v>1153</v>
      </c>
      <c r="M431" s="17">
        <f t="shared" si="532"/>
        <v>0.29661751951431048</v>
      </c>
      <c r="N431" s="56">
        <f t="shared" si="508"/>
        <v>1.1487932933773839E-4</v>
      </c>
      <c r="O431" s="19">
        <f t="shared" si="533"/>
        <v>17.757627323328244</v>
      </c>
      <c r="P431" s="19">
        <f t="shared" si="535"/>
        <v>17.757627323328244</v>
      </c>
      <c r="Q431" s="19">
        <f t="shared" si="527"/>
        <v>89.769301772390421</v>
      </c>
      <c r="R431" s="24">
        <f t="shared" si="528"/>
        <v>0.53355474478958653</v>
      </c>
      <c r="S431" s="19">
        <f t="shared" si="529"/>
        <v>935.23503902862092</v>
      </c>
      <c r="T431" s="19">
        <f t="shared" si="530"/>
        <v>5247.3333493233868</v>
      </c>
      <c r="U431" s="17">
        <f t="shared" si="531"/>
        <v>7.7454839406981987E-2</v>
      </c>
      <c r="V431" s="47">
        <v>3153</v>
      </c>
      <c r="W431" s="47">
        <v>46721.380202020206</v>
      </c>
      <c r="X431" s="17">
        <f t="shared" si="534"/>
        <v>6.8554167484033993E-2</v>
      </c>
      <c r="Y431" s="12" t="str">
        <f t="shared" si="536"/>
        <v>no</v>
      </c>
      <c r="Z431" s="12" t="str">
        <f t="shared" si="516"/>
        <v/>
      </c>
      <c r="AA431" s="12" t="str">
        <f>IF(ISERROR(VLOOKUP(D431,'Cdn CWTs for ERA in 2017'!C$8:H$2400,6,FALSE)),"",VLOOKUP(D431,'Cdn CWTs for ERA in 2017'!C$8:H$2400,6,FALSE))</f>
        <v/>
      </c>
    </row>
    <row r="432" spans="1:27" x14ac:dyDescent="0.2">
      <c r="A432" s="13" t="s">
        <v>1632</v>
      </c>
      <c r="B432" s="31">
        <f>+IF(ISERROR(VLOOKUP(D432,'Cdn CWTs for ERA in 2017'!C$6:F$2400,4,FALSE)),"",VLOOKUP(D432,'Cdn CWTs for ERA in 2017'!C$6:F$2400,4,FALSE))</f>
        <v>1996</v>
      </c>
      <c r="C432" s="14">
        <v>1999</v>
      </c>
      <c r="D432" s="63" t="s">
        <v>1668</v>
      </c>
      <c r="E432" s="9" t="s">
        <v>1640</v>
      </c>
      <c r="F432" s="9" t="s">
        <v>1639</v>
      </c>
      <c r="G432" s="9" t="s">
        <v>1638</v>
      </c>
      <c r="H432" s="47">
        <v>342</v>
      </c>
      <c r="I432" s="46">
        <v>158</v>
      </c>
      <c r="J432" s="25">
        <f t="shared" si="526"/>
        <v>0.16894148893748273</v>
      </c>
      <c r="K432" s="44">
        <v>1</v>
      </c>
      <c r="L432" s="45">
        <v>1153</v>
      </c>
      <c r="M432" s="17">
        <f t="shared" si="532"/>
        <v>0.29661751951431048</v>
      </c>
      <c r="N432" s="56">
        <f t="shared" si="508"/>
        <v>1.1487932933773839E-4</v>
      </c>
      <c r="O432" s="19">
        <f t="shared" si="533"/>
        <v>5.9192091077760818</v>
      </c>
      <c r="P432" s="19">
        <f t="shared" si="535"/>
        <v>5.9192091077760818</v>
      </c>
      <c r="Q432" s="19">
        <f t="shared" si="527"/>
        <v>29.50270855832418</v>
      </c>
      <c r="R432" s="24">
        <f t="shared" si="528"/>
        <v>0.91762927850375375</v>
      </c>
      <c r="S432" s="19">
        <f t="shared" si="529"/>
        <v>935.23503902862092</v>
      </c>
      <c r="T432" s="19">
        <f t="shared" si="530"/>
        <v>5247.3333493233868</v>
      </c>
      <c r="U432" s="17">
        <f t="shared" si="531"/>
        <v>7.7454839406981987E-2</v>
      </c>
      <c r="V432" s="47">
        <v>3153</v>
      </c>
      <c r="W432" s="47">
        <v>46721.380202020206</v>
      </c>
      <c r="X432" s="17">
        <f t="shared" si="534"/>
        <v>6.8554167484033993E-2</v>
      </c>
      <c r="Y432" s="12" t="str">
        <f t="shared" si="536"/>
        <v>yes</v>
      </c>
      <c r="Z432" s="12">
        <f t="shared" si="516"/>
        <v>3</v>
      </c>
      <c r="AA432" s="12" t="str">
        <f>IF(ISERROR(VLOOKUP(D432,'Cdn CWTs for ERA in 2017'!C$8:H$2400,6,FALSE)),"",VLOOKUP(D432,'Cdn CWTs for ERA in 2017'!C$8:H$2400,6,FALSE))</f>
        <v>NIC</v>
      </c>
    </row>
    <row r="433" spans="1:27" x14ac:dyDescent="0.2">
      <c r="A433" s="13" t="s">
        <v>1632</v>
      </c>
      <c r="B433" s="31">
        <f>+IF(ISERROR(VLOOKUP(D433,'Cdn CWTs for ERA in 2017'!C$6:F$2400,4,FALSE)),"",VLOOKUP(D433,'Cdn CWTs for ERA in 2017'!C$6:F$2400,4,FALSE))</f>
        <v>1996</v>
      </c>
      <c r="C433" s="14">
        <v>1999</v>
      </c>
      <c r="D433" s="63" t="s">
        <v>1669</v>
      </c>
      <c r="E433" s="9" t="s">
        <v>1640</v>
      </c>
      <c r="F433" s="9" t="s">
        <v>1639</v>
      </c>
      <c r="G433" s="9" t="s">
        <v>1638</v>
      </c>
      <c r="H433" s="47">
        <v>342</v>
      </c>
      <c r="I433" s="46">
        <v>158</v>
      </c>
      <c r="J433" s="25">
        <f t="shared" si="526"/>
        <v>0.16894148893748273</v>
      </c>
      <c r="K433" s="44">
        <v>1</v>
      </c>
      <c r="L433" s="45">
        <v>1153</v>
      </c>
      <c r="M433" s="17">
        <f t="shared" si="532"/>
        <v>0.29661751951431048</v>
      </c>
      <c r="N433" s="56">
        <f t="shared" si="508"/>
        <v>1.1487932933773839E-4</v>
      </c>
      <c r="O433" s="19">
        <f t="shared" si="533"/>
        <v>5.9192091077760818</v>
      </c>
      <c r="P433" s="19">
        <f t="shared" si="535"/>
        <v>5.9192091077760818</v>
      </c>
      <c r="Q433" s="19">
        <f t="shared" si="527"/>
        <v>29.50270855832418</v>
      </c>
      <c r="R433" s="24">
        <f t="shared" si="528"/>
        <v>0.91762927850375375</v>
      </c>
      <c r="S433" s="19">
        <f t="shared" si="529"/>
        <v>935.23503902862092</v>
      </c>
      <c r="T433" s="19">
        <f t="shared" si="530"/>
        <v>5247.3333493233868</v>
      </c>
      <c r="U433" s="17">
        <f t="shared" si="531"/>
        <v>7.7454839406981987E-2</v>
      </c>
      <c r="V433" s="47">
        <v>3153</v>
      </c>
      <c r="W433" s="47">
        <v>46721.380202020206</v>
      </c>
      <c r="X433" s="17">
        <f t="shared" si="534"/>
        <v>6.8554167484033993E-2</v>
      </c>
      <c r="Y433" s="12" t="str">
        <f t="shared" si="536"/>
        <v>yes</v>
      </c>
      <c r="Z433" s="12">
        <f t="shared" si="516"/>
        <v>3</v>
      </c>
      <c r="AA433" s="12" t="str">
        <f>IF(ISERROR(VLOOKUP(D433,'Cdn CWTs for ERA in 2017'!C$8:H$2400,6,FALSE)),"",VLOOKUP(D433,'Cdn CWTs for ERA in 2017'!C$8:H$2400,6,FALSE))</f>
        <v>NIC</v>
      </c>
    </row>
    <row r="434" spans="1:27" x14ac:dyDescent="0.2">
      <c r="A434" s="13" t="s">
        <v>1632</v>
      </c>
      <c r="B434" s="31" t="str">
        <f>+IF(ISERROR(VLOOKUP(D434,'Cdn CWTs for ERA in 2017'!C$6:F$2400,4,FALSE)),"",VLOOKUP(D434,'Cdn CWTs for ERA in 2017'!C$6:F$2400,4,FALSE))</f>
        <v/>
      </c>
      <c r="C434" s="14">
        <v>1999</v>
      </c>
      <c r="D434" s="63" t="s">
        <v>1694</v>
      </c>
      <c r="E434" s="9" t="s">
        <v>1640</v>
      </c>
      <c r="F434" s="9" t="s">
        <v>1639</v>
      </c>
      <c r="G434" s="9" t="s">
        <v>1638</v>
      </c>
      <c r="H434" s="47">
        <v>342</v>
      </c>
      <c r="I434" s="46">
        <v>158</v>
      </c>
      <c r="J434" s="25">
        <f t="shared" si="526"/>
        <v>0.16894148893748273</v>
      </c>
      <c r="K434" s="44">
        <v>3</v>
      </c>
      <c r="L434" s="45">
        <v>1153</v>
      </c>
      <c r="M434" s="17">
        <f t="shared" si="532"/>
        <v>0.29661751951431048</v>
      </c>
      <c r="N434" s="56">
        <f t="shared" si="508"/>
        <v>1.1487932933773839E-4</v>
      </c>
      <c r="O434" s="19">
        <f t="shared" si="533"/>
        <v>17.757627323328244</v>
      </c>
      <c r="P434" s="19">
        <f t="shared" si="535"/>
        <v>17.757627323328244</v>
      </c>
      <c r="Q434" s="19">
        <f t="shared" si="527"/>
        <v>89.769301772390421</v>
      </c>
      <c r="R434" s="24">
        <f t="shared" si="528"/>
        <v>0.53355474478958653</v>
      </c>
      <c r="S434" s="19">
        <f>+M434*V434</f>
        <v>935.23503902862092</v>
      </c>
      <c r="T434" s="19">
        <f t="shared" si="530"/>
        <v>5247.3333493233868</v>
      </c>
      <c r="U434" s="17">
        <f t="shared" si="531"/>
        <v>7.7454839406981987E-2</v>
      </c>
      <c r="V434" s="47">
        <v>3153</v>
      </c>
      <c r="W434" s="47">
        <v>46721.380202020206</v>
      </c>
      <c r="X434" s="17">
        <f t="shared" si="534"/>
        <v>6.8554167484033993E-2</v>
      </c>
      <c r="Y434" s="12" t="str">
        <f t="shared" si="536"/>
        <v>no</v>
      </c>
      <c r="Z434" s="12" t="str">
        <f t="shared" si="516"/>
        <v/>
      </c>
      <c r="AA434" s="12" t="str">
        <f>IF(ISERROR(VLOOKUP(D434,'Cdn CWTs for ERA in 2017'!C$8:H$2400,6,FALSE)),"",VLOOKUP(D434,'Cdn CWTs for ERA in 2017'!C$8:H$2400,6,FALSE))</f>
        <v/>
      </c>
    </row>
    <row r="435" spans="1:27" x14ac:dyDescent="0.2">
      <c r="A435" s="13" t="s">
        <v>1632</v>
      </c>
      <c r="B435" s="31" t="str">
        <f>+IF(ISERROR(VLOOKUP(D435,'Cdn CWTs for ERA in 2017'!C$6:F$2400,4,FALSE)),"",VLOOKUP(D435,'Cdn CWTs for ERA in 2017'!C$6:F$2400,4,FALSE))</f>
        <v/>
      </c>
      <c r="C435" s="14">
        <v>1999</v>
      </c>
      <c r="D435" s="62" t="s">
        <v>1664</v>
      </c>
      <c r="E435" s="9" t="s">
        <v>1640</v>
      </c>
      <c r="F435" s="9" t="s">
        <v>1639</v>
      </c>
      <c r="G435" s="9" t="s">
        <v>1638</v>
      </c>
      <c r="H435" s="47">
        <v>342</v>
      </c>
      <c r="I435" s="46">
        <v>158</v>
      </c>
      <c r="J435" s="25">
        <f t="shared" si="526"/>
        <v>0.16894148893748273</v>
      </c>
      <c r="K435" s="44">
        <v>20</v>
      </c>
      <c r="L435" s="45">
        <v>1153</v>
      </c>
      <c r="M435" s="17">
        <f t="shared" si="532"/>
        <v>0.29661751951431048</v>
      </c>
      <c r="N435" s="56">
        <f t="shared" si="508"/>
        <v>1.1487932933773839E-4</v>
      </c>
      <c r="O435" s="19">
        <f t="shared" si="533"/>
        <v>118.38418215552164</v>
      </c>
      <c r="P435" s="130">
        <f t="shared" si="535"/>
        <v>118.38418215552164</v>
      </c>
      <c r="Q435" s="19">
        <f t="shared" si="527"/>
        <v>669.92865733628366</v>
      </c>
      <c r="R435" s="24">
        <f t="shared" si="528"/>
        <v>0.21863545956351474</v>
      </c>
      <c r="S435" s="19">
        <f t="shared" si="529"/>
        <v>935.23503902862092</v>
      </c>
      <c r="T435" s="19">
        <f t="shared" si="530"/>
        <v>5247.3333493233868</v>
      </c>
      <c r="U435" s="17">
        <f>+(T435^0.5)/S435</f>
        <v>7.7454839406981987E-2</v>
      </c>
      <c r="V435" s="47">
        <v>3153</v>
      </c>
      <c r="W435" s="47">
        <v>46721.380202020206</v>
      </c>
      <c r="X435" s="17">
        <f t="shared" si="534"/>
        <v>6.8554167484033993E-2</v>
      </c>
      <c r="Y435" s="12" t="str">
        <f t="shared" si="536"/>
        <v>no</v>
      </c>
      <c r="Z435" s="12" t="str">
        <f t="shared" si="516"/>
        <v/>
      </c>
      <c r="AA435" s="12" t="str">
        <f>IF(ISERROR(VLOOKUP(D435,'Cdn CWTs for ERA in 2017'!C$8:H$2400,6,FALSE)),"",VLOOKUP(D435,'Cdn CWTs for ERA in 2017'!C$8:H$2400,6,FALSE))</f>
        <v/>
      </c>
    </row>
    <row r="436" spans="1:27" x14ac:dyDescent="0.2">
      <c r="B436" s="31" t="str">
        <f>+IF(ISERROR(VLOOKUP(D436,'Cdn CWTs for ERA in 2017'!C$6:F$2400,4,FALSE)),"",VLOOKUP(D436,'Cdn CWTs for ERA in 2017'!C$6:F$2400,4,FALSE))</f>
        <v/>
      </c>
      <c r="D436" s="63"/>
      <c r="E436" s="9"/>
      <c r="F436" s="9"/>
      <c r="G436" s="9"/>
      <c r="H436" s="47"/>
      <c r="I436" s="44"/>
      <c r="J436" s="14"/>
      <c r="L436" s="44"/>
      <c r="M436" s="14"/>
      <c r="N436" s="56"/>
      <c r="O436" s="14"/>
      <c r="P436" s="14"/>
      <c r="Q436" s="14"/>
      <c r="R436" s="14"/>
      <c r="S436" s="14"/>
      <c r="T436" s="14"/>
      <c r="U436" s="14"/>
      <c r="V436" s="44"/>
      <c r="W436" s="44"/>
      <c r="X436" s="14"/>
      <c r="Y436" s="12" t="str">
        <f t="shared" si="536"/>
        <v>no</v>
      </c>
      <c r="Z436" s="12" t="str">
        <f t="shared" si="516"/>
        <v/>
      </c>
      <c r="AA436" s="12" t="str">
        <f>IF(ISERROR(VLOOKUP(D436,'Cdn CWTs for ERA in 2017'!C$8:H$2400,6,FALSE)),"",VLOOKUP(D436,'Cdn CWTs for ERA in 2017'!C$8:H$2400,6,FALSE))</f>
        <v/>
      </c>
    </row>
    <row r="437" spans="1:27" x14ac:dyDescent="0.2">
      <c r="A437" s="13" t="s">
        <v>1632</v>
      </c>
      <c r="B437" s="31">
        <f>+IF(ISERROR(VLOOKUP(D437,'Cdn CWTs for ERA in 2017'!C$6:F$2400,4,FALSE)),"",VLOOKUP(D437,'Cdn CWTs for ERA in 2017'!C$6:F$2400,4,FALSE))</f>
        <v>1994</v>
      </c>
      <c r="C437" s="14">
        <v>1999</v>
      </c>
      <c r="D437" s="63" t="s">
        <v>1692</v>
      </c>
      <c r="E437" s="9" t="s">
        <v>1640</v>
      </c>
      <c r="F437" s="9" t="s">
        <v>1643</v>
      </c>
      <c r="G437" s="9" t="s">
        <v>1638</v>
      </c>
      <c r="H437" s="47">
        <v>593</v>
      </c>
      <c r="I437" s="44">
        <v>303</v>
      </c>
      <c r="J437" s="25">
        <f t="shared" ref="J437:J502" si="537">I437/S437</f>
        <v>0.18438544115748631</v>
      </c>
      <c r="K437" s="44">
        <v>0</v>
      </c>
      <c r="L437" s="45">
        <v>1796</v>
      </c>
      <c r="M437" s="17">
        <f>+H437/L437</f>
        <v>0.33017817371937641</v>
      </c>
      <c r="N437" s="56">
        <f t="shared" si="508"/>
        <v>7.8747945397947925E-5</v>
      </c>
      <c r="O437" s="35">
        <f>K437*(1/J437)</f>
        <v>0</v>
      </c>
      <c r="P437" s="19">
        <f>+(O437/(SUM(O$437:O$444)))*O$446+O437</f>
        <v>0</v>
      </c>
      <c r="Q437" s="19">
        <f t="shared" ref="Q437:Q446" si="538" xml:space="preserve">  ((O437*(1-J437)*(1+(U437^2))) / J437) + ((O437^2)*(U437^2))</f>
        <v>0</v>
      </c>
      <c r="R437" s="24" t="str">
        <f t="shared" ref="R437:R446" si="539">+IF(ISERROR((Q437^0.5)/O437),"NA",(Q437^0.5)/O437)</f>
        <v>NA</v>
      </c>
      <c r="S437" s="19">
        <f t="shared" ref="S437:S446" si="540">+M437*V437</f>
        <v>1643.2967706013364</v>
      </c>
      <c r="T437" s="19">
        <f t="shared" ref="T437:T446" si="541">(N437*V437^2+W437*M437^2-N437*W437)</f>
        <v>9576.5592590219294</v>
      </c>
      <c r="U437" s="17">
        <f t="shared" ref="U437:U446" si="542">+(T437^0.5)/S437</f>
        <v>5.9550957454364339E-2</v>
      </c>
      <c r="V437" s="47">
        <v>4977</v>
      </c>
      <c r="W437" s="47">
        <v>70001.923114925376</v>
      </c>
      <c r="X437" s="17">
        <f t="shared" ref="X437:X502" si="543">+(W437^0.5)/V437</f>
        <v>5.3160290421357094E-2</v>
      </c>
      <c r="Y437" s="12" t="str">
        <f t="shared" si="536"/>
        <v>yes</v>
      </c>
      <c r="Z437" s="12">
        <f t="shared" si="516"/>
        <v>5</v>
      </c>
      <c r="AA437" s="12" t="str">
        <f>IF(ISERROR(VLOOKUP(D437,'Cdn CWTs for ERA in 2017'!C$8:H$2400,6,FALSE)),"",VLOOKUP(D437,'Cdn CWTs for ERA in 2017'!C$8:H$2400,6,FALSE))</f>
        <v>NIC</v>
      </c>
    </row>
    <row r="438" spans="1:27" x14ac:dyDescent="0.2">
      <c r="A438" s="13" t="s">
        <v>1632</v>
      </c>
      <c r="B438" s="31">
        <f>+IF(ISERROR(VLOOKUP(D438,'Cdn CWTs for ERA in 2017'!C$6:F$2400,4,FALSE)),"",VLOOKUP(D438,'Cdn CWTs for ERA in 2017'!C$6:F$2400,4,FALSE))</f>
        <v>1994</v>
      </c>
      <c r="C438" s="14">
        <v>1999</v>
      </c>
      <c r="D438" s="63" t="s">
        <v>1693</v>
      </c>
      <c r="E438" s="9" t="s">
        <v>1640</v>
      </c>
      <c r="F438" s="9" t="s">
        <v>1643</v>
      </c>
      <c r="G438" s="9" t="s">
        <v>1638</v>
      </c>
      <c r="H438" s="47">
        <v>593</v>
      </c>
      <c r="I438" s="59">
        <v>303</v>
      </c>
      <c r="J438" s="25">
        <f t="shared" si="537"/>
        <v>0.18438544115748631</v>
      </c>
      <c r="K438" s="44">
        <v>2</v>
      </c>
      <c r="L438" s="45">
        <v>1796</v>
      </c>
      <c r="M438" s="17">
        <f t="shared" ref="M438:M446" si="544">+H438/L438</f>
        <v>0.33017817371937641</v>
      </c>
      <c r="N438" s="56">
        <f t="shared" si="508"/>
        <v>7.8747945397947925E-5</v>
      </c>
      <c r="O438" s="35">
        <f t="shared" ref="O438:O446" si="545">K438*(1/J438)</f>
        <v>10.846843370305852</v>
      </c>
      <c r="P438" s="19">
        <f t="shared" ref="P438:P444" si="546">+(O438/(SUM(O$437:O$444)))*O$446+O438</f>
        <v>10.888561998653183</v>
      </c>
      <c r="Q438" s="19">
        <f t="shared" si="538"/>
        <v>48.567553386920601</v>
      </c>
      <c r="R438" s="24">
        <f t="shared" si="539"/>
        <v>0.64249498803693095</v>
      </c>
      <c r="S438" s="19">
        <f t="shared" si="540"/>
        <v>1643.2967706013364</v>
      </c>
      <c r="T438" s="19">
        <f t="shared" si="541"/>
        <v>9576.5592590219294</v>
      </c>
      <c r="U438" s="17">
        <f t="shared" si="542"/>
        <v>5.9550957454364339E-2</v>
      </c>
      <c r="V438" s="47">
        <v>4977</v>
      </c>
      <c r="W438" s="47">
        <v>70001.923114925376</v>
      </c>
      <c r="X438" s="17">
        <f t="shared" si="543"/>
        <v>5.3160290421357094E-2</v>
      </c>
      <c r="Y438" s="12" t="str">
        <f t="shared" si="536"/>
        <v>yes</v>
      </c>
      <c r="Z438" s="12">
        <f t="shared" si="516"/>
        <v>5</v>
      </c>
      <c r="AA438" s="12" t="str">
        <f>IF(ISERROR(VLOOKUP(D438,'Cdn CWTs for ERA in 2017'!C$8:H$2400,6,FALSE)),"",VLOOKUP(D438,'Cdn CWTs for ERA in 2017'!C$8:H$2400,6,FALSE))</f>
        <v>NIC</v>
      </c>
    </row>
    <row r="439" spans="1:27" x14ac:dyDescent="0.2">
      <c r="A439" s="13" t="s">
        <v>1632</v>
      </c>
      <c r="B439" s="31">
        <f>+IF(ISERROR(VLOOKUP(D439,'Cdn CWTs for ERA in 2017'!C$6:F$2400,4,FALSE)),"",VLOOKUP(D439,'Cdn CWTs for ERA in 2017'!C$6:F$2400,4,FALSE))</f>
        <v>1995</v>
      </c>
      <c r="C439" s="14">
        <v>1999</v>
      </c>
      <c r="D439" s="63" t="s">
        <v>1689</v>
      </c>
      <c r="E439" s="9" t="s">
        <v>1640</v>
      </c>
      <c r="F439" s="9" t="s">
        <v>1643</v>
      </c>
      <c r="G439" s="9" t="s">
        <v>1638</v>
      </c>
      <c r="H439" s="47">
        <v>593</v>
      </c>
      <c r="I439" s="59">
        <v>303</v>
      </c>
      <c r="J439" s="25">
        <f t="shared" si="537"/>
        <v>0.18438544115748631</v>
      </c>
      <c r="K439" s="44">
        <v>119</v>
      </c>
      <c r="L439" s="45">
        <v>1796</v>
      </c>
      <c r="M439" s="17">
        <f t="shared" si="544"/>
        <v>0.33017817371937641</v>
      </c>
      <c r="N439" s="56">
        <f t="shared" si="508"/>
        <v>7.8747945397947925E-5</v>
      </c>
      <c r="O439" s="35">
        <f>K439*(1/J439)</f>
        <v>645.38718053319815</v>
      </c>
      <c r="P439" s="19">
        <f t="shared" si="546"/>
        <v>647.86943891986425</v>
      </c>
      <c r="Q439" s="19">
        <f t="shared" si="538"/>
        <v>4342.0718648814391</v>
      </c>
      <c r="R439" s="24">
        <f t="shared" si="539"/>
        <v>0.1021005705278646</v>
      </c>
      <c r="S439" s="19">
        <f t="shared" si="540"/>
        <v>1643.2967706013364</v>
      </c>
      <c r="T439" s="19">
        <f t="shared" si="541"/>
        <v>9576.5592590219294</v>
      </c>
      <c r="U439" s="17">
        <f t="shared" si="542"/>
        <v>5.9550957454364339E-2</v>
      </c>
      <c r="V439" s="47">
        <v>4977</v>
      </c>
      <c r="W439" s="47">
        <v>70001.923114925376</v>
      </c>
      <c r="X439" s="17">
        <f t="shared" si="543"/>
        <v>5.3160290421357094E-2</v>
      </c>
      <c r="Y439" s="12" t="str">
        <f t="shared" si="536"/>
        <v>yes</v>
      </c>
      <c r="Z439" s="12">
        <f t="shared" si="516"/>
        <v>4</v>
      </c>
      <c r="AA439" s="12" t="str">
        <f>IF(ISERROR(VLOOKUP(D439,'Cdn CWTs for ERA in 2017'!C$8:H$2400,6,FALSE)),"",VLOOKUP(D439,'Cdn CWTs for ERA in 2017'!C$8:H$2400,6,FALSE))</f>
        <v>NIC</v>
      </c>
    </row>
    <row r="440" spans="1:27" x14ac:dyDescent="0.2">
      <c r="A440" s="13" t="s">
        <v>1632</v>
      </c>
      <c r="B440" s="31">
        <f>+IF(ISERROR(VLOOKUP(D440,'Cdn CWTs for ERA in 2017'!C$6:F$2400,4,FALSE)),"",VLOOKUP(D440,'Cdn CWTs for ERA in 2017'!C$6:F$2400,4,FALSE))</f>
        <v>1995</v>
      </c>
      <c r="C440" s="14">
        <v>1999</v>
      </c>
      <c r="D440" s="63" t="s">
        <v>1690</v>
      </c>
      <c r="E440" s="9" t="s">
        <v>1640</v>
      </c>
      <c r="F440" s="9" t="s">
        <v>1643</v>
      </c>
      <c r="G440" s="9" t="s">
        <v>1638</v>
      </c>
      <c r="H440" s="47">
        <v>593</v>
      </c>
      <c r="I440" s="59">
        <v>303</v>
      </c>
      <c r="J440" s="25">
        <f t="shared" si="537"/>
        <v>0.18438544115748631</v>
      </c>
      <c r="K440" s="44">
        <v>121</v>
      </c>
      <c r="L440" s="45">
        <v>1796</v>
      </c>
      <c r="M440" s="17">
        <f t="shared" si="544"/>
        <v>0.33017817371937641</v>
      </c>
      <c r="N440" s="56">
        <f t="shared" si="508"/>
        <v>7.8747945397947925E-5</v>
      </c>
      <c r="O440" s="35">
        <f t="shared" si="545"/>
        <v>656.23402390350407</v>
      </c>
      <c r="P440" s="19">
        <f t="shared" si="546"/>
        <v>658.7580009185175</v>
      </c>
      <c r="Q440" s="19">
        <f t="shared" si="538"/>
        <v>4440.2907836823651</v>
      </c>
      <c r="R440" s="24">
        <f t="shared" si="539"/>
        <v>0.10154229208142994</v>
      </c>
      <c r="S440" s="19">
        <f t="shared" si="540"/>
        <v>1643.2967706013364</v>
      </c>
      <c r="T440" s="19">
        <f t="shared" si="541"/>
        <v>9576.5592590219294</v>
      </c>
      <c r="U440" s="17">
        <f t="shared" si="542"/>
        <v>5.9550957454364339E-2</v>
      </c>
      <c r="V440" s="47">
        <v>4977</v>
      </c>
      <c r="W440" s="47">
        <v>70001.923114925376</v>
      </c>
      <c r="X440" s="17">
        <f t="shared" si="543"/>
        <v>5.3160290421357094E-2</v>
      </c>
      <c r="Y440" s="12" t="str">
        <f t="shared" si="536"/>
        <v>yes</v>
      </c>
      <c r="Z440" s="12">
        <f t="shared" si="516"/>
        <v>4</v>
      </c>
      <c r="AA440" s="12" t="str">
        <f>IF(ISERROR(VLOOKUP(D440,'Cdn CWTs for ERA in 2017'!C$8:H$2400,6,FALSE)),"",VLOOKUP(D440,'Cdn CWTs for ERA in 2017'!C$8:H$2400,6,FALSE))</f>
        <v>NIC</v>
      </c>
    </row>
    <row r="441" spans="1:27" x14ac:dyDescent="0.2">
      <c r="A441" s="13" t="s">
        <v>1632</v>
      </c>
      <c r="B441" s="31" t="str">
        <f>+IF(ISERROR(VLOOKUP(D441,'Cdn CWTs for ERA in 2017'!C$6:F$2400,4,FALSE)),"",VLOOKUP(D441,'Cdn CWTs for ERA in 2017'!C$6:F$2400,4,FALSE))</f>
        <v/>
      </c>
      <c r="C441" s="14">
        <v>1999</v>
      </c>
      <c r="D441" s="63" t="s">
        <v>1691</v>
      </c>
      <c r="E441" s="9" t="s">
        <v>1640</v>
      </c>
      <c r="F441" s="9" t="s">
        <v>1643</v>
      </c>
      <c r="G441" s="9" t="s">
        <v>1638</v>
      </c>
      <c r="H441" s="47">
        <v>593</v>
      </c>
      <c r="I441" s="59">
        <v>303</v>
      </c>
      <c r="J441" s="25">
        <f t="shared" si="537"/>
        <v>0.18438544115748631</v>
      </c>
      <c r="K441" s="44">
        <v>11</v>
      </c>
      <c r="L441" s="45">
        <v>1796</v>
      </c>
      <c r="M441" s="17">
        <f t="shared" si="544"/>
        <v>0.33017817371937641</v>
      </c>
      <c r="N441" s="56">
        <f t="shared" si="508"/>
        <v>7.8747945397947925E-5</v>
      </c>
      <c r="O441" s="35">
        <f t="shared" si="545"/>
        <v>59.657638536682185</v>
      </c>
      <c r="P441" s="19">
        <f t="shared" si="546"/>
        <v>59.887090992592505</v>
      </c>
      <c r="Q441" s="19">
        <f t="shared" si="538"/>
        <v>277.44819315744678</v>
      </c>
      <c r="R441" s="24">
        <f t="shared" si="539"/>
        <v>0.27920609333490487</v>
      </c>
      <c r="S441" s="19">
        <f t="shared" si="540"/>
        <v>1643.2967706013364</v>
      </c>
      <c r="T441" s="19">
        <f t="shared" si="541"/>
        <v>9576.5592590219294</v>
      </c>
      <c r="U441" s="17">
        <f t="shared" si="542"/>
        <v>5.9550957454364339E-2</v>
      </c>
      <c r="V441" s="47">
        <v>4977</v>
      </c>
      <c r="W441" s="47">
        <v>70001.923114925376</v>
      </c>
      <c r="X441" s="17">
        <f t="shared" si="543"/>
        <v>5.3160290421357094E-2</v>
      </c>
      <c r="Y441" s="12" t="str">
        <f t="shared" si="536"/>
        <v>no</v>
      </c>
      <c r="Z441" s="12" t="str">
        <f t="shared" si="516"/>
        <v/>
      </c>
      <c r="AA441" s="12" t="str">
        <f>IF(ISERROR(VLOOKUP(D441,'Cdn CWTs for ERA in 2017'!C$8:H$2400,6,FALSE)),"",VLOOKUP(D441,'Cdn CWTs for ERA in 2017'!C$8:H$2400,6,FALSE))</f>
        <v/>
      </c>
    </row>
    <row r="442" spans="1:27" x14ac:dyDescent="0.2">
      <c r="A442" s="13" t="s">
        <v>1632</v>
      </c>
      <c r="B442" s="31">
        <f>+IF(ISERROR(VLOOKUP(D442,'Cdn CWTs for ERA in 2017'!C$6:F$2400,4,FALSE)),"",VLOOKUP(D442,'Cdn CWTs for ERA in 2017'!C$6:F$2400,4,FALSE))</f>
        <v>1996</v>
      </c>
      <c r="C442" s="14">
        <v>1999</v>
      </c>
      <c r="D442" s="63" t="s">
        <v>1668</v>
      </c>
      <c r="E442" s="9" t="s">
        <v>1640</v>
      </c>
      <c r="F442" s="9" t="s">
        <v>1643</v>
      </c>
      <c r="G442" s="9" t="s">
        <v>1638</v>
      </c>
      <c r="H442" s="47">
        <v>593</v>
      </c>
      <c r="I442" s="59">
        <v>303</v>
      </c>
      <c r="J442" s="25">
        <f t="shared" si="537"/>
        <v>0.18438544115748631</v>
      </c>
      <c r="K442" s="44">
        <v>1</v>
      </c>
      <c r="L442" s="45">
        <v>1796</v>
      </c>
      <c r="M442" s="17">
        <f t="shared" si="544"/>
        <v>0.33017817371937641</v>
      </c>
      <c r="N442" s="56">
        <f t="shared" si="508"/>
        <v>7.8747945397947925E-5</v>
      </c>
      <c r="O442" s="35">
        <f t="shared" si="545"/>
        <v>5.4234216851529258</v>
      </c>
      <c r="P442" s="19">
        <f t="shared" si="546"/>
        <v>5.4442809993265913</v>
      </c>
      <c r="Q442" s="19">
        <f t="shared" si="538"/>
        <v>24.179467102254407</v>
      </c>
      <c r="R442" s="24">
        <f t="shared" si="539"/>
        <v>0.90667155176029457</v>
      </c>
      <c r="S442" s="19">
        <f t="shared" si="540"/>
        <v>1643.2967706013364</v>
      </c>
      <c r="T442" s="19">
        <f t="shared" si="541"/>
        <v>9576.5592590219294</v>
      </c>
      <c r="U442" s="17">
        <f t="shared" si="542"/>
        <v>5.9550957454364339E-2</v>
      </c>
      <c r="V442" s="47">
        <v>4977</v>
      </c>
      <c r="W442" s="47">
        <v>70001.923114925376</v>
      </c>
      <c r="X442" s="17">
        <f t="shared" si="543"/>
        <v>5.3160290421357094E-2</v>
      </c>
      <c r="Y442" s="12" t="str">
        <f t="shared" si="536"/>
        <v>yes</v>
      </c>
      <c r="Z442" s="12">
        <f t="shared" si="516"/>
        <v>3</v>
      </c>
      <c r="AA442" s="12" t="str">
        <f>IF(ISERROR(VLOOKUP(D442,'Cdn CWTs for ERA in 2017'!C$8:H$2400,6,FALSE)),"",VLOOKUP(D442,'Cdn CWTs for ERA in 2017'!C$8:H$2400,6,FALSE))</f>
        <v>NIC</v>
      </c>
    </row>
    <row r="443" spans="1:27" x14ac:dyDescent="0.2">
      <c r="A443" s="13" t="s">
        <v>1632</v>
      </c>
      <c r="B443" s="31">
        <f>+IF(ISERROR(VLOOKUP(D443,'Cdn CWTs for ERA in 2017'!C$6:F$2400,4,FALSE)),"",VLOOKUP(D443,'Cdn CWTs for ERA in 2017'!C$6:F$2400,4,FALSE))</f>
        <v>1996</v>
      </c>
      <c r="C443" s="14">
        <v>1999</v>
      </c>
      <c r="D443" s="63" t="s">
        <v>1669</v>
      </c>
      <c r="E443" s="9" t="s">
        <v>1640</v>
      </c>
      <c r="F443" s="9" t="s">
        <v>1643</v>
      </c>
      <c r="G443" s="9" t="s">
        <v>1638</v>
      </c>
      <c r="H443" s="47">
        <v>593</v>
      </c>
      <c r="I443" s="59">
        <v>303</v>
      </c>
      <c r="J443" s="25">
        <f t="shared" si="537"/>
        <v>0.18438544115748631</v>
      </c>
      <c r="K443" s="44">
        <v>1</v>
      </c>
      <c r="L443" s="45">
        <v>1796</v>
      </c>
      <c r="M443" s="17">
        <f t="shared" si="544"/>
        <v>0.33017817371937641</v>
      </c>
      <c r="N443" s="56">
        <f t="shared" si="508"/>
        <v>7.8747945397947925E-5</v>
      </c>
      <c r="O443" s="35">
        <f t="shared" si="545"/>
        <v>5.4234216851529258</v>
      </c>
      <c r="P443" s="19">
        <f t="shared" si="546"/>
        <v>5.4442809993265913</v>
      </c>
      <c r="Q443" s="19">
        <f t="shared" si="538"/>
        <v>24.179467102254407</v>
      </c>
      <c r="R443" s="24">
        <f t="shared" si="539"/>
        <v>0.90667155176029457</v>
      </c>
      <c r="S443" s="19">
        <f t="shared" si="540"/>
        <v>1643.2967706013364</v>
      </c>
      <c r="T443" s="19">
        <f t="shared" si="541"/>
        <v>9576.5592590219294</v>
      </c>
      <c r="U443" s="17">
        <f t="shared" si="542"/>
        <v>5.9550957454364339E-2</v>
      </c>
      <c r="V443" s="47">
        <v>4977</v>
      </c>
      <c r="W443" s="47">
        <v>70001.923114925376</v>
      </c>
      <c r="X443" s="17">
        <f t="shared" si="543"/>
        <v>5.3160290421357094E-2</v>
      </c>
      <c r="Y443" s="12" t="str">
        <f t="shared" si="536"/>
        <v>yes</v>
      </c>
      <c r="Z443" s="12">
        <f t="shared" si="516"/>
        <v>3</v>
      </c>
      <c r="AA443" s="12" t="str">
        <f>IF(ISERROR(VLOOKUP(D443,'Cdn CWTs for ERA in 2017'!C$8:H$2400,6,FALSE)),"",VLOOKUP(D443,'Cdn CWTs for ERA in 2017'!C$8:H$2400,6,FALSE))</f>
        <v>NIC</v>
      </c>
    </row>
    <row r="444" spans="1:27" x14ac:dyDescent="0.2">
      <c r="A444" s="13" t="s">
        <v>1632</v>
      </c>
      <c r="B444" s="31" t="str">
        <f>+IF(ISERROR(VLOOKUP(D444,'Cdn CWTs for ERA in 2017'!C$6:F$2400,4,FALSE)),"",VLOOKUP(D444,'Cdn CWTs for ERA in 2017'!C$6:F$2400,4,FALSE))</f>
        <v/>
      </c>
      <c r="C444" s="14">
        <v>1999</v>
      </c>
      <c r="D444" s="63" t="s">
        <v>1694</v>
      </c>
      <c r="E444" s="9" t="s">
        <v>1640</v>
      </c>
      <c r="F444" s="9" t="s">
        <v>1643</v>
      </c>
      <c r="G444" s="9" t="s">
        <v>1638</v>
      </c>
      <c r="H444" s="47">
        <v>593</v>
      </c>
      <c r="I444" s="59">
        <v>303</v>
      </c>
      <c r="J444" s="25">
        <f t="shared" si="537"/>
        <v>0.18438544115748631</v>
      </c>
      <c r="K444" s="44">
        <v>5</v>
      </c>
      <c r="L444" s="45">
        <v>1796</v>
      </c>
      <c r="M444" s="17">
        <f t="shared" si="544"/>
        <v>0.33017817371937641</v>
      </c>
      <c r="N444" s="56">
        <f t="shared" si="508"/>
        <v>7.8747945397947925E-5</v>
      </c>
      <c r="O444" s="35">
        <f t="shared" si="545"/>
        <v>27.117108425764627</v>
      </c>
      <c r="P444" s="19">
        <f t="shared" si="546"/>
        <v>27.221404996632952</v>
      </c>
      <c r="Q444" s="19">
        <f t="shared" si="538"/>
        <v>122.98352733538991</v>
      </c>
      <c r="R444" s="24">
        <f t="shared" si="539"/>
        <v>0.40895930577658862</v>
      </c>
      <c r="S444" s="19">
        <f t="shared" si="540"/>
        <v>1643.2967706013364</v>
      </c>
      <c r="T444" s="19">
        <f t="shared" si="541"/>
        <v>9576.5592590219294</v>
      </c>
      <c r="U444" s="17">
        <f t="shared" si="542"/>
        <v>5.9550957454364339E-2</v>
      </c>
      <c r="V444" s="47">
        <v>4977</v>
      </c>
      <c r="W444" s="47">
        <v>70001.923114925376</v>
      </c>
      <c r="X444" s="17">
        <f t="shared" si="543"/>
        <v>5.3160290421357094E-2</v>
      </c>
      <c r="Y444" s="12" t="str">
        <f t="shared" si="536"/>
        <v>no</v>
      </c>
      <c r="Z444" s="12" t="str">
        <f t="shared" si="516"/>
        <v/>
      </c>
      <c r="AA444" s="12" t="str">
        <f>IF(ISERROR(VLOOKUP(D444,'Cdn CWTs for ERA in 2017'!C$8:H$2400,6,FALSE)),"",VLOOKUP(D444,'Cdn CWTs for ERA in 2017'!C$8:H$2400,6,FALSE))</f>
        <v/>
      </c>
    </row>
    <row r="445" spans="1:27" x14ac:dyDescent="0.2">
      <c r="A445" s="13" t="s">
        <v>1632</v>
      </c>
      <c r="B445" s="31" t="str">
        <f>+IF(ISERROR(VLOOKUP(D445,'Cdn CWTs for ERA in 2017'!C$6:F$2400,4,FALSE)),"",VLOOKUP(D445,'Cdn CWTs for ERA in 2017'!C$6:F$2400,4,FALSE))</f>
        <v/>
      </c>
      <c r="C445" s="14">
        <v>1999</v>
      </c>
      <c r="D445" s="62" t="s">
        <v>1664</v>
      </c>
      <c r="E445" s="9" t="s">
        <v>1640</v>
      </c>
      <c r="F445" s="9" t="s">
        <v>1643</v>
      </c>
      <c r="G445" s="9" t="s">
        <v>1638</v>
      </c>
      <c r="H445" s="47">
        <v>593</v>
      </c>
      <c r="I445" s="59">
        <v>303</v>
      </c>
      <c r="J445" s="25">
        <f t="shared" si="537"/>
        <v>0.18438544115748631</v>
      </c>
      <c r="K445" s="44">
        <v>42</v>
      </c>
      <c r="L445" s="45">
        <v>1796</v>
      </c>
      <c r="M445" s="17">
        <f t="shared" si="544"/>
        <v>0.33017817371937641</v>
      </c>
      <c r="N445" s="56">
        <f t="shared" si="508"/>
        <v>7.8747945397947925E-5</v>
      </c>
      <c r="O445" s="35">
        <f t="shared" si="545"/>
        <v>227.78371077642288</v>
      </c>
      <c r="P445" s="19">
        <f>+O445</f>
        <v>227.78371077642288</v>
      </c>
      <c r="Q445" s="19">
        <f t="shared" si="538"/>
        <v>1195.1587343512347</v>
      </c>
      <c r="R445" s="24">
        <f t="shared" si="539"/>
        <v>0.15177146672157893</v>
      </c>
      <c r="S445" s="19">
        <f t="shared" si="540"/>
        <v>1643.2967706013364</v>
      </c>
      <c r="T445" s="19">
        <f t="shared" si="541"/>
        <v>9576.5592590219294</v>
      </c>
      <c r="U445" s="17">
        <f t="shared" si="542"/>
        <v>5.9550957454364339E-2</v>
      </c>
      <c r="V445" s="47">
        <v>4977</v>
      </c>
      <c r="W445" s="47">
        <v>70001.923114925376</v>
      </c>
      <c r="X445" s="17">
        <f t="shared" si="543"/>
        <v>5.3160290421357094E-2</v>
      </c>
      <c r="Y445" s="12" t="str">
        <f t="shared" si="536"/>
        <v>no</v>
      </c>
      <c r="Z445" s="12" t="str">
        <f t="shared" si="516"/>
        <v/>
      </c>
      <c r="AA445" s="12" t="str">
        <f>IF(ISERROR(VLOOKUP(D445,'Cdn CWTs for ERA in 2017'!C$8:H$2400,6,FALSE)),"",VLOOKUP(D445,'Cdn CWTs for ERA in 2017'!C$8:H$2400,6,FALSE))</f>
        <v/>
      </c>
    </row>
    <row r="446" spans="1:27" x14ac:dyDescent="0.2">
      <c r="A446" s="13" t="s">
        <v>1632</v>
      </c>
      <c r="B446" s="31" t="str">
        <f>+IF(ISERROR(VLOOKUP(D446,'Cdn CWTs for ERA in 2017'!C$6:F$2400,4,FALSE)),"",VLOOKUP(D446,'Cdn CWTs for ERA in 2017'!C$6:F$2400,4,FALSE))</f>
        <v/>
      </c>
      <c r="C446" s="14">
        <v>1999</v>
      </c>
      <c r="D446" s="63" t="s">
        <v>1665</v>
      </c>
      <c r="E446" s="9" t="s">
        <v>1640</v>
      </c>
      <c r="F446" s="9" t="s">
        <v>1643</v>
      </c>
      <c r="G446" s="9" t="s">
        <v>1638</v>
      </c>
      <c r="H446" s="47">
        <v>593</v>
      </c>
      <c r="I446" s="59">
        <v>303</v>
      </c>
      <c r="J446" s="25">
        <f t="shared" si="537"/>
        <v>0.18438544115748631</v>
      </c>
      <c r="K446" s="44">
        <v>1</v>
      </c>
      <c r="L446" s="45">
        <v>1796</v>
      </c>
      <c r="M446" s="17">
        <f t="shared" si="544"/>
        <v>0.33017817371937641</v>
      </c>
      <c r="N446" s="56">
        <f t="shared" si="508"/>
        <v>7.8747945397947925E-5</v>
      </c>
      <c r="O446" s="35">
        <f t="shared" si="545"/>
        <v>5.4234216851529258</v>
      </c>
      <c r="P446" s="14"/>
      <c r="Q446" s="19">
        <f t="shared" si="538"/>
        <v>24.179467102254407</v>
      </c>
      <c r="R446" s="24">
        <f t="shared" si="539"/>
        <v>0.90667155176029457</v>
      </c>
      <c r="S446" s="19">
        <f t="shared" si="540"/>
        <v>1643.2967706013364</v>
      </c>
      <c r="T446" s="19">
        <f t="shared" si="541"/>
        <v>9576.5592590219294</v>
      </c>
      <c r="U446" s="17">
        <f t="shared" si="542"/>
        <v>5.9550957454364339E-2</v>
      </c>
      <c r="V446" s="47">
        <v>4977</v>
      </c>
      <c r="W446" s="47">
        <v>70001.923114925376</v>
      </c>
      <c r="X446" s="17">
        <f t="shared" si="543"/>
        <v>5.3160290421357094E-2</v>
      </c>
      <c r="Y446" s="12" t="str">
        <f t="shared" si="536"/>
        <v>no</v>
      </c>
      <c r="Z446" s="12" t="str">
        <f t="shared" si="516"/>
        <v/>
      </c>
      <c r="AA446" s="12" t="str">
        <f>IF(ISERROR(VLOOKUP(D446,'Cdn CWTs for ERA in 2017'!C$8:H$2400,6,FALSE)),"",VLOOKUP(D446,'Cdn CWTs for ERA in 2017'!C$8:H$2400,6,FALSE))</f>
        <v/>
      </c>
    </row>
    <row r="447" spans="1:27" x14ac:dyDescent="0.2">
      <c r="B447" s="31" t="str">
        <f>+IF(ISERROR(VLOOKUP(D447,'Cdn CWTs for ERA in 2017'!C$6:F$2400,4,FALSE)),"",VLOOKUP(D447,'Cdn CWTs for ERA in 2017'!C$6:F$2400,4,FALSE))</f>
        <v/>
      </c>
      <c r="D447" s="63"/>
      <c r="G447" s="14"/>
      <c r="H447" s="44"/>
      <c r="I447" s="44"/>
      <c r="J447" s="14"/>
      <c r="L447" s="44"/>
      <c r="M447" s="14"/>
      <c r="N447" s="56"/>
      <c r="O447" s="14"/>
      <c r="P447" s="14"/>
      <c r="Q447" s="14"/>
      <c r="R447" s="14"/>
      <c r="S447" s="14"/>
      <c r="T447" s="14"/>
      <c r="U447" s="14"/>
      <c r="V447" s="44"/>
      <c r="W447" s="44"/>
      <c r="X447" s="14"/>
      <c r="Y447" s="12" t="str">
        <f t="shared" si="536"/>
        <v>no</v>
      </c>
      <c r="Z447" s="12" t="str">
        <f t="shared" si="516"/>
        <v/>
      </c>
      <c r="AA447" s="12" t="str">
        <f>IF(ISERROR(VLOOKUP(D447,'Cdn CWTs for ERA in 2017'!C$8:H$2400,6,FALSE)),"",VLOOKUP(D447,'Cdn CWTs for ERA in 2017'!C$8:H$2400,6,FALSE))</f>
        <v/>
      </c>
    </row>
    <row r="448" spans="1:27" x14ac:dyDescent="0.2">
      <c r="A448" s="13" t="s">
        <v>1632</v>
      </c>
      <c r="B448" s="31">
        <f>+IF(ISERROR(VLOOKUP(D448,'Cdn CWTs for ERA in 2017'!C$6:F$2400,4,FALSE)),"",VLOOKUP(D448,'Cdn CWTs for ERA in 2017'!C$6:F$2400,4,FALSE))</f>
        <v>1993</v>
      </c>
      <c r="C448" s="14">
        <v>1998</v>
      </c>
      <c r="D448" s="63" t="s">
        <v>1701</v>
      </c>
      <c r="E448" s="9" t="s">
        <v>1640</v>
      </c>
      <c r="F448" s="9" t="s">
        <v>1639</v>
      </c>
      <c r="G448" s="9" t="s">
        <v>1638</v>
      </c>
      <c r="H448" s="47">
        <v>24</v>
      </c>
      <c r="I448" s="59">
        <v>24</v>
      </c>
      <c r="J448" s="25">
        <f t="shared" si="537"/>
        <v>0.33233532934131732</v>
      </c>
      <c r="K448" s="44">
        <v>1</v>
      </c>
      <c r="L448" s="47">
        <v>222</v>
      </c>
      <c r="M448" s="17">
        <f t="shared" ref="M448:M454" si="547">+H448/L448</f>
        <v>0.10810810810810811</v>
      </c>
      <c r="N448" s="56">
        <f t="shared" si="508"/>
        <v>2.9129739819647768E-4</v>
      </c>
      <c r="O448" s="35">
        <f t="shared" ref="O448:O454" si="548">K448*(1/J448)</f>
        <v>3.0090090090090094</v>
      </c>
      <c r="P448" s="129">
        <f t="shared" ref="P448:P454" si="549">+O448</f>
        <v>3.0090090090090094</v>
      </c>
      <c r="Q448" s="19">
        <f xml:space="preserve">  ((O448*(1-J448)*(1+(U448^2))) / J448) + ((O448^2)*(U448^2))</f>
        <v>6.9266955731679856</v>
      </c>
      <c r="R448" s="24">
        <f t="shared" ref="R448:R454" si="550">+IF(ISERROR((Q448^0.5)/O448),"NA",(Q448^0.5)/O448)</f>
        <v>0.87466059740095692</v>
      </c>
      <c r="S448" s="19">
        <f t="shared" ref="S448:S454" si="551">+M448*V448</f>
        <v>72.216216216216225</v>
      </c>
      <c r="T448" s="19">
        <f t="shared" ref="T448:T454" si="552">(N448*V448^2+W448*M448^2-N448*W448)</f>
        <v>304.48804467752905</v>
      </c>
      <c r="U448" s="17">
        <f t="shared" ref="U448:U454" si="553">+(T448^0.5)/S448</f>
        <v>0.24162974352213409</v>
      </c>
      <c r="V448" s="47">
        <v>668</v>
      </c>
      <c r="W448" s="47">
        <v>15312.666666666666</v>
      </c>
      <c r="X448" s="17">
        <f t="shared" si="543"/>
        <v>0.18524604811503451</v>
      </c>
      <c r="Y448" s="12" t="str">
        <f t="shared" si="536"/>
        <v>yes</v>
      </c>
      <c r="Z448" s="12">
        <f t="shared" si="516"/>
        <v>5</v>
      </c>
      <c r="AA448" s="12" t="str">
        <f>IF(ISERROR(VLOOKUP(D448,'Cdn CWTs for ERA in 2017'!C$8:H$2400,6,FALSE)),"",VLOOKUP(D448,'Cdn CWTs for ERA in 2017'!C$8:H$2400,6,FALSE))</f>
        <v>NIC</v>
      </c>
    </row>
    <row r="449" spans="1:27" x14ac:dyDescent="0.2">
      <c r="A449" s="13" t="s">
        <v>1632</v>
      </c>
      <c r="B449" s="31" t="str">
        <f>+IF(ISERROR(VLOOKUP(D449,'Cdn CWTs for ERA in 2017'!C$6:F$2400,4,FALSE)),"",VLOOKUP(D449,'Cdn CWTs for ERA in 2017'!C$6:F$2400,4,FALSE))</f>
        <v/>
      </c>
      <c r="C449" s="14">
        <v>1998</v>
      </c>
      <c r="D449" s="63" t="s">
        <v>813</v>
      </c>
      <c r="E449" s="9" t="s">
        <v>1640</v>
      </c>
      <c r="F449" s="9" t="s">
        <v>1639</v>
      </c>
      <c r="G449" s="9" t="s">
        <v>1638</v>
      </c>
      <c r="H449" s="47">
        <v>24</v>
      </c>
      <c r="I449" s="59">
        <v>24</v>
      </c>
      <c r="J449" s="25">
        <f t="shared" ref="J449" si="554">I449/S449</f>
        <v>0.33233532934131732</v>
      </c>
      <c r="K449" s="44">
        <v>0</v>
      </c>
      <c r="L449" s="137">
        <v>222</v>
      </c>
      <c r="M449" s="17">
        <f t="shared" ref="M449" si="555">+H449/L449</f>
        <v>0.10810810810810811</v>
      </c>
      <c r="N449" s="56">
        <f t="shared" ref="N449" si="556">((M449*(1-M449))/(L449-1)) * (1-(L449/V449))</f>
        <v>2.9129739819647768E-4</v>
      </c>
      <c r="O449" s="35">
        <f t="shared" ref="O449" si="557">K449*(1/J449)</f>
        <v>0</v>
      </c>
      <c r="P449" s="129">
        <f t="shared" si="549"/>
        <v>0</v>
      </c>
      <c r="Q449" s="19">
        <f t="shared" ref="Q449" si="558" xml:space="preserve">  ((O449*(1-J449)*(1+(U449^2))) / J449) + ((O449^2)*(U449^2))</f>
        <v>0</v>
      </c>
      <c r="R449" s="24" t="str">
        <f t="shared" ref="R449" si="559">+IF(ISERROR((Q449^0.5)/O449),"NA",(Q449^0.5)/O449)</f>
        <v>NA</v>
      </c>
      <c r="S449" s="19">
        <f t="shared" ref="S449" si="560">+M449*V449</f>
        <v>72.216216216216225</v>
      </c>
      <c r="T449" s="19">
        <f t="shared" ref="T449" si="561">(N449*V449^2+W449*M449^2-N449*W449)</f>
        <v>304.48804467752905</v>
      </c>
      <c r="U449" s="17">
        <f t="shared" ref="U449" si="562">+(T449^0.5)/S449</f>
        <v>0.24162974352213409</v>
      </c>
      <c r="V449" s="47">
        <v>668</v>
      </c>
      <c r="W449" s="47">
        <v>15312.666666666666</v>
      </c>
      <c r="X449" s="17">
        <f t="shared" ref="X449" si="563">+(W449^0.5)/V449</f>
        <v>0.18524604811503451</v>
      </c>
      <c r="Y449" s="12" t="str">
        <f t="shared" ref="Y449" si="564">+IF(B449="","no","yes")</f>
        <v>no</v>
      </c>
      <c r="Z449" s="12" t="str">
        <f t="shared" ref="Z449" si="565">+IF(B449="","",C449-B449)</f>
        <v/>
      </c>
      <c r="AA449" s="12" t="str">
        <f>IF(ISERROR(VLOOKUP(D449,'Cdn CWTs for ERA in 2017'!C$8:H$2400,6,FALSE)),"",VLOOKUP(D449,'Cdn CWTs for ERA in 2017'!C$8:H$2400,6,FALSE))</f>
        <v/>
      </c>
    </row>
    <row r="450" spans="1:27" x14ac:dyDescent="0.2">
      <c r="A450" s="13" t="s">
        <v>1632</v>
      </c>
      <c r="B450" s="31">
        <f>+IF(ISERROR(VLOOKUP(D450,'Cdn CWTs for ERA in 2017'!C$6:F$2400,4,FALSE)),"",VLOOKUP(D450,'Cdn CWTs for ERA in 2017'!C$6:F$2400,4,FALSE))</f>
        <v>1994</v>
      </c>
      <c r="C450" s="14">
        <v>1998</v>
      </c>
      <c r="D450" s="63" t="s">
        <v>1692</v>
      </c>
      <c r="E450" s="9" t="s">
        <v>1640</v>
      </c>
      <c r="F450" s="9" t="s">
        <v>1639</v>
      </c>
      <c r="G450" s="9" t="s">
        <v>1638</v>
      </c>
      <c r="H450" s="47">
        <v>24</v>
      </c>
      <c r="I450" s="59">
        <v>24</v>
      </c>
      <c r="J450" s="25">
        <f t="shared" si="537"/>
        <v>0.33233532934131732</v>
      </c>
      <c r="K450" s="44">
        <v>4</v>
      </c>
      <c r="L450" s="137">
        <v>222</v>
      </c>
      <c r="M450" s="17">
        <f t="shared" si="547"/>
        <v>0.10810810810810811</v>
      </c>
      <c r="N450" s="56">
        <f t="shared" si="508"/>
        <v>2.9129739819647768E-4</v>
      </c>
      <c r="O450" s="35">
        <f t="shared" si="548"/>
        <v>12.036036036036037</v>
      </c>
      <c r="P450" s="129">
        <f t="shared" si="549"/>
        <v>12.036036036036037</v>
      </c>
      <c r="Q450" s="19">
        <f t="shared" ref="Q450:Q454" si="566" xml:space="preserve">  ((O450*(1-J450)*(1+(U450^2))) / J450) + ((O450^2)*(U450^2))</f>
        <v>34.050283223453796</v>
      </c>
      <c r="R450" s="24">
        <f t="shared" si="550"/>
        <v>0.48481593401762174</v>
      </c>
      <c r="S450" s="19">
        <f t="shared" si="551"/>
        <v>72.216216216216225</v>
      </c>
      <c r="T450" s="19">
        <f t="shared" si="552"/>
        <v>304.48804467752905</v>
      </c>
      <c r="U450" s="17">
        <f t="shared" si="553"/>
        <v>0.24162974352213409</v>
      </c>
      <c r="V450" s="47">
        <v>668</v>
      </c>
      <c r="W450" s="47">
        <v>15312.666666666666</v>
      </c>
      <c r="X450" s="17">
        <f t="shared" si="543"/>
        <v>0.18524604811503451</v>
      </c>
      <c r="Y450" s="12" t="str">
        <f t="shared" si="536"/>
        <v>yes</v>
      </c>
      <c r="Z450" s="12">
        <f t="shared" si="516"/>
        <v>4</v>
      </c>
      <c r="AA450" s="12" t="str">
        <f>IF(ISERROR(VLOOKUP(D450,'Cdn CWTs for ERA in 2017'!C$8:H$2400,6,FALSE)),"",VLOOKUP(D450,'Cdn CWTs for ERA in 2017'!C$8:H$2400,6,FALSE))</f>
        <v>NIC</v>
      </c>
    </row>
    <row r="451" spans="1:27" x14ac:dyDescent="0.2">
      <c r="A451" s="13" t="s">
        <v>1632</v>
      </c>
      <c r="B451" s="31">
        <f>+IF(ISERROR(VLOOKUP(D451,'Cdn CWTs for ERA in 2017'!C$6:F$2400,4,FALSE)),"",VLOOKUP(D451,'Cdn CWTs for ERA in 2017'!C$6:F$2400,4,FALSE))</f>
        <v>1994</v>
      </c>
      <c r="C451" s="14">
        <v>1998</v>
      </c>
      <c r="D451" s="63" t="s">
        <v>1693</v>
      </c>
      <c r="E451" s="9" t="s">
        <v>1640</v>
      </c>
      <c r="F451" s="9" t="s">
        <v>1639</v>
      </c>
      <c r="G451" s="9" t="s">
        <v>1638</v>
      </c>
      <c r="H451" s="47">
        <v>24</v>
      </c>
      <c r="I451" s="59">
        <v>24</v>
      </c>
      <c r="J451" s="25">
        <f t="shared" si="537"/>
        <v>0.33233532934131732</v>
      </c>
      <c r="K451" s="44">
        <v>14</v>
      </c>
      <c r="L451" s="137">
        <v>222</v>
      </c>
      <c r="M451" s="17">
        <f t="shared" si="547"/>
        <v>0.10810810810810811</v>
      </c>
      <c r="N451" s="56">
        <f t="shared" si="508"/>
        <v>2.9129739819647768E-4</v>
      </c>
      <c r="O451" s="35">
        <f t="shared" si="548"/>
        <v>42.126126126126131</v>
      </c>
      <c r="P451" s="129">
        <f t="shared" si="549"/>
        <v>42.126126126126131</v>
      </c>
      <c r="Q451" s="19">
        <f t="shared" si="566"/>
        <v>193.18350214120991</v>
      </c>
      <c r="R451" s="24">
        <f t="shared" si="550"/>
        <v>0.32993887843651526</v>
      </c>
      <c r="S451" s="19">
        <f t="shared" si="551"/>
        <v>72.216216216216225</v>
      </c>
      <c r="T451" s="19">
        <f t="shared" si="552"/>
        <v>304.48804467752905</v>
      </c>
      <c r="U451" s="17">
        <f t="shared" si="553"/>
        <v>0.24162974352213409</v>
      </c>
      <c r="V451" s="47">
        <v>668</v>
      </c>
      <c r="W451" s="47">
        <v>15312.666666666666</v>
      </c>
      <c r="X451" s="17">
        <f t="shared" si="543"/>
        <v>0.18524604811503451</v>
      </c>
      <c r="Y451" s="12" t="str">
        <f t="shared" si="536"/>
        <v>yes</v>
      </c>
      <c r="Z451" s="12">
        <f t="shared" si="516"/>
        <v>4</v>
      </c>
      <c r="AA451" s="12" t="str">
        <f>IF(ISERROR(VLOOKUP(D451,'Cdn CWTs for ERA in 2017'!C$8:H$2400,6,FALSE)),"",VLOOKUP(D451,'Cdn CWTs for ERA in 2017'!C$8:H$2400,6,FALSE))</f>
        <v>NIC</v>
      </c>
    </row>
    <row r="452" spans="1:27" x14ac:dyDescent="0.2">
      <c r="A452" s="13" t="s">
        <v>1632</v>
      </c>
      <c r="B452" s="31">
        <f>+IF(ISERROR(VLOOKUP(D452,'Cdn CWTs for ERA in 2017'!C$6:F$2400,4,FALSE)),"",VLOOKUP(D452,'Cdn CWTs for ERA in 2017'!C$6:F$2400,4,FALSE))</f>
        <v>1995</v>
      </c>
      <c r="C452" s="14">
        <v>1998</v>
      </c>
      <c r="D452" s="63" t="s">
        <v>1689</v>
      </c>
      <c r="E452" s="9" t="s">
        <v>1640</v>
      </c>
      <c r="F452" s="9" t="s">
        <v>1639</v>
      </c>
      <c r="G452" s="9" t="s">
        <v>1638</v>
      </c>
      <c r="H452" s="47">
        <v>24</v>
      </c>
      <c r="I452" s="59">
        <v>24</v>
      </c>
      <c r="J452" s="25">
        <f t="shared" si="537"/>
        <v>0.33233532934131732</v>
      </c>
      <c r="K452" s="44">
        <v>2</v>
      </c>
      <c r="L452" s="137">
        <v>222</v>
      </c>
      <c r="M452" s="17">
        <f t="shared" si="547"/>
        <v>0.10810810810810811</v>
      </c>
      <c r="N452" s="56">
        <f t="shared" si="508"/>
        <v>2.9129739819647768E-4</v>
      </c>
      <c r="O452" s="35">
        <f t="shared" si="548"/>
        <v>6.0180180180180187</v>
      </c>
      <c r="P452" s="129">
        <f t="shared" si="549"/>
        <v>6.0180180180180187</v>
      </c>
      <c r="Q452" s="19">
        <f t="shared" si="566"/>
        <v>14.910641301466281</v>
      </c>
      <c r="R452" s="24">
        <f t="shared" si="550"/>
        <v>0.64164479799978558</v>
      </c>
      <c r="S452" s="19">
        <f t="shared" si="551"/>
        <v>72.216216216216225</v>
      </c>
      <c r="T452" s="19">
        <f t="shared" si="552"/>
        <v>304.48804467752905</v>
      </c>
      <c r="U452" s="17">
        <f t="shared" si="553"/>
        <v>0.24162974352213409</v>
      </c>
      <c r="V452" s="47">
        <v>668</v>
      </c>
      <c r="W452" s="47">
        <v>15312.666666666666</v>
      </c>
      <c r="X452" s="17">
        <f t="shared" si="543"/>
        <v>0.18524604811503451</v>
      </c>
      <c r="Y452" s="12" t="str">
        <f t="shared" si="536"/>
        <v>yes</v>
      </c>
      <c r="Z452" s="12">
        <f t="shared" si="516"/>
        <v>3</v>
      </c>
      <c r="AA452" s="12" t="str">
        <f>IF(ISERROR(VLOOKUP(D452,'Cdn CWTs for ERA in 2017'!C$8:H$2400,6,FALSE)),"",VLOOKUP(D452,'Cdn CWTs for ERA in 2017'!C$8:H$2400,6,FALSE))</f>
        <v>NIC</v>
      </c>
    </row>
    <row r="453" spans="1:27" x14ac:dyDescent="0.2">
      <c r="A453" s="13" t="s">
        <v>1632</v>
      </c>
      <c r="B453" s="31">
        <f>+IF(ISERROR(VLOOKUP(D453,'Cdn CWTs for ERA in 2017'!C$6:F$2400,4,FALSE)),"",VLOOKUP(D453,'Cdn CWTs for ERA in 2017'!C$6:F$2400,4,FALSE))</f>
        <v>1995</v>
      </c>
      <c r="C453" s="14">
        <v>1998</v>
      </c>
      <c r="D453" s="63" t="s">
        <v>1690</v>
      </c>
      <c r="E453" s="9" t="s">
        <v>1640</v>
      </c>
      <c r="F453" s="9" t="s">
        <v>1639</v>
      </c>
      <c r="G453" s="9" t="s">
        <v>1638</v>
      </c>
      <c r="H453" s="47">
        <v>24</v>
      </c>
      <c r="I453" s="59">
        <v>24</v>
      </c>
      <c r="J453" s="25">
        <f t="shared" si="537"/>
        <v>0.33233532934131732</v>
      </c>
      <c r="K453" s="44">
        <v>1</v>
      </c>
      <c r="L453" s="137">
        <v>222</v>
      </c>
      <c r="M453" s="17">
        <f t="shared" si="547"/>
        <v>0.10810810810810811</v>
      </c>
      <c r="N453" s="56">
        <f t="shared" si="508"/>
        <v>2.9129739819647768E-4</v>
      </c>
      <c r="O453" s="35">
        <f t="shared" si="548"/>
        <v>3.0090090090090094</v>
      </c>
      <c r="P453" s="129">
        <f t="shared" si="549"/>
        <v>3.0090090090090094</v>
      </c>
      <c r="Q453" s="19">
        <f t="shared" si="566"/>
        <v>6.9266955731679856</v>
      </c>
      <c r="R453" s="24">
        <f t="shared" si="550"/>
        <v>0.87466059740095692</v>
      </c>
      <c r="S453" s="19">
        <f t="shared" si="551"/>
        <v>72.216216216216225</v>
      </c>
      <c r="T453" s="19">
        <f t="shared" si="552"/>
        <v>304.48804467752905</v>
      </c>
      <c r="U453" s="17">
        <f t="shared" si="553"/>
        <v>0.24162974352213409</v>
      </c>
      <c r="V453" s="47">
        <v>668</v>
      </c>
      <c r="W453" s="47">
        <v>15312.666666666666</v>
      </c>
      <c r="X453" s="17">
        <f t="shared" si="543"/>
        <v>0.18524604811503451</v>
      </c>
      <c r="Y453" s="12" t="str">
        <f t="shared" si="536"/>
        <v>yes</v>
      </c>
      <c r="Z453" s="12">
        <f t="shared" si="516"/>
        <v>3</v>
      </c>
      <c r="AA453" s="12" t="str">
        <f>IF(ISERROR(VLOOKUP(D453,'Cdn CWTs for ERA in 2017'!C$8:H$2400,6,FALSE)),"",VLOOKUP(D453,'Cdn CWTs for ERA in 2017'!C$8:H$2400,6,FALSE))</f>
        <v>NIC</v>
      </c>
    </row>
    <row r="454" spans="1:27" x14ac:dyDescent="0.2">
      <c r="A454" s="13" t="s">
        <v>1632</v>
      </c>
      <c r="B454" s="31" t="str">
        <f>+IF(ISERROR(VLOOKUP(D454,'Cdn CWTs for ERA in 2017'!C$6:F$2400,4,FALSE)),"",VLOOKUP(D454,'Cdn CWTs for ERA in 2017'!C$6:F$2400,4,FALSE))</f>
        <v/>
      </c>
      <c r="C454" s="14">
        <v>1998</v>
      </c>
      <c r="D454" s="62" t="s">
        <v>1664</v>
      </c>
      <c r="E454" s="9" t="s">
        <v>1640</v>
      </c>
      <c r="F454" s="9" t="s">
        <v>1639</v>
      </c>
      <c r="G454" s="9" t="s">
        <v>1638</v>
      </c>
      <c r="H454" s="47">
        <v>24</v>
      </c>
      <c r="I454" s="59">
        <v>24</v>
      </c>
      <c r="J454" s="25">
        <f t="shared" si="537"/>
        <v>0.33233532934131732</v>
      </c>
      <c r="K454" s="44">
        <v>2</v>
      </c>
      <c r="L454" s="137">
        <v>222</v>
      </c>
      <c r="M454" s="17">
        <f t="shared" si="547"/>
        <v>0.10810810810810811</v>
      </c>
      <c r="N454" s="56">
        <f t="shared" si="508"/>
        <v>2.9129739819647768E-4</v>
      </c>
      <c r="O454" s="35">
        <f t="shared" si="548"/>
        <v>6.0180180180180187</v>
      </c>
      <c r="P454" s="129">
        <f t="shared" si="549"/>
        <v>6.0180180180180187</v>
      </c>
      <c r="Q454" s="19">
        <f t="shared" si="566"/>
        <v>14.910641301466281</v>
      </c>
      <c r="R454" s="24">
        <f t="shared" si="550"/>
        <v>0.64164479799978558</v>
      </c>
      <c r="S454" s="19">
        <f t="shared" si="551"/>
        <v>72.216216216216225</v>
      </c>
      <c r="T454" s="19">
        <f t="shared" si="552"/>
        <v>304.48804467752905</v>
      </c>
      <c r="U454" s="17">
        <f t="shared" si="553"/>
        <v>0.24162974352213409</v>
      </c>
      <c r="V454" s="47">
        <v>668</v>
      </c>
      <c r="W454" s="47">
        <v>15312.666666666666</v>
      </c>
      <c r="X454" s="17">
        <f t="shared" si="543"/>
        <v>0.18524604811503451</v>
      </c>
      <c r="Y454" s="12" t="str">
        <f t="shared" si="536"/>
        <v>no</v>
      </c>
      <c r="Z454" s="12" t="str">
        <f t="shared" si="516"/>
        <v/>
      </c>
      <c r="AA454" s="12" t="str">
        <f>IF(ISERROR(VLOOKUP(D454,'Cdn CWTs for ERA in 2017'!C$8:H$2400,6,FALSE)),"",VLOOKUP(D454,'Cdn CWTs for ERA in 2017'!C$8:H$2400,6,FALSE))</f>
        <v/>
      </c>
    </row>
    <row r="455" spans="1:27" x14ac:dyDescent="0.2">
      <c r="B455" s="31" t="str">
        <f>+IF(ISERROR(VLOOKUP(D455,'Cdn CWTs for ERA in 2017'!C$6:F$2400,4,FALSE)),"",VLOOKUP(D455,'Cdn CWTs for ERA in 2017'!C$6:F$2400,4,FALSE))</f>
        <v/>
      </c>
      <c r="D455" s="63"/>
      <c r="E455" s="9"/>
      <c r="F455" s="9"/>
      <c r="G455" s="9"/>
      <c r="H455" s="44"/>
      <c r="I455" s="44"/>
      <c r="J455" s="14"/>
      <c r="L455" s="44"/>
      <c r="M455" s="14"/>
      <c r="N455" s="56"/>
      <c r="O455" s="14"/>
      <c r="P455" s="129"/>
      <c r="Q455" s="14"/>
      <c r="R455" s="14"/>
      <c r="S455" s="14"/>
      <c r="T455" s="14"/>
      <c r="U455" s="14"/>
      <c r="V455" s="44"/>
      <c r="W455" s="47"/>
      <c r="X455" s="14"/>
      <c r="Y455" s="12"/>
      <c r="Z455" s="12" t="str">
        <f t="shared" si="516"/>
        <v/>
      </c>
      <c r="AA455" s="12" t="str">
        <f>IF(ISERROR(VLOOKUP(D455,'Cdn CWTs for ERA in 2017'!C$8:H$2400,6,FALSE)),"",VLOOKUP(D455,'Cdn CWTs for ERA in 2017'!C$8:H$2400,6,FALSE))</f>
        <v/>
      </c>
    </row>
    <row r="456" spans="1:27" x14ac:dyDescent="0.2">
      <c r="A456" s="13" t="s">
        <v>1632</v>
      </c>
      <c r="B456" s="31">
        <f>+IF(ISERROR(VLOOKUP(D456,'Cdn CWTs for ERA in 2017'!C$6:F$2400,4,FALSE)),"",VLOOKUP(D456,'Cdn CWTs for ERA in 2017'!C$6:F$2400,4,FALSE))</f>
        <v>1993</v>
      </c>
      <c r="C456" s="14">
        <v>1998</v>
      </c>
      <c r="D456" s="63" t="s">
        <v>1701</v>
      </c>
      <c r="E456" s="9" t="s">
        <v>1640</v>
      </c>
      <c r="F456" s="9" t="s">
        <v>1643</v>
      </c>
      <c r="G456" s="9" t="s">
        <v>1638</v>
      </c>
      <c r="H456" s="44">
        <v>31</v>
      </c>
      <c r="I456" s="44">
        <v>31</v>
      </c>
      <c r="J456" s="25">
        <f t="shared" si="537"/>
        <v>0.2491467576791809</v>
      </c>
      <c r="K456" s="44">
        <v>0</v>
      </c>
      <c r="L456" s="44">
        <v>219</v>
      </c>
      <c r="M456" s="17">
        <f t="shared" ref="M456:M462" si="567">+H456/L456</f>
        <v>0.14155251141552511</v>
      </c>
      <c r="N456" s="56">
        <f t="shared" si="508"/>
        <v>4.1853316754933472E-4</v>
      </c>
      <c r="O456" s="35">
        <f t="shared" ref="O456:O462" si="568">K456*(1/J456)</f>
        <v>0</v>
      </c>
      <c r="P456" s="129">
        <f t="shared" ref="P456:P462" si="569">+O456</f>
        <v>0</v>
      </c>
      <c r="Q456" s="19">
        <f t="shared" ref="Q456:Q462" si="570" xml:space="preserve">  ((O456*(1-J456)*(1+(U456^2))) / J456) + ((O456^2)*(U456^2))</f>
        <v>0</v>
      </c>
      <c r="R456" s="24" t="str">
        <f t="shared" ref="R456:R462" si="571">+IF(ISERROR((Q456^0.5)/O456),"NA",(Q456^0.5)/O456)</f>
        <v>NA</v>
      </c>
      <c r="S456" s="19">
        <f t="shared" ref="S456:S462" si="572">+M456*V456</f>
        <v>124.42465753424656</v>
      </c>
      <c r="T456" s="19">
        <f t="shared" ref="T456:T462" si="573">(N456*V456^2+W456*M456^2-N456*W456)</f>
        <v>791.8675831618591</v>
      </c>
      <c r="U456" s="17">
        <f t="shared" ref="U456:U462" si="574">+(T456^0.5)/S456</f>
        <v>0.22616210005740106</v>
      </c>
      <c r="V456" s="47">
        <v>879</v>
      </c>
      <c r="W456" s="47">
        <v>23880</v>
      </c>
      <c r="X456" s="17">
        <f t="shared" si="543"/>
        <v>0.17580381135000553</v>
      </c>
      <c r="Y456" s="12" t="str">
        <f t="shared" si="536"/>
        <v>yes</v>
      </c>
      <c r="Z456" s="12">
        <f t="shared" si="516"/>
        <v>5</v>
      </c>
      <c r="AA456" s="12" t="str">
        <f>IF(ISERROR(VLOOKUP(D456,'Cdn CWTs for ERA in 2017'!C$8:H$2400,6,FALSE)),"",VLOOKUP(D456,'Cdn CWTs for ERA in 2017'!C$8:H$2400,6,FALSE))</f>
        <v>NIC</v>
      </c>
    </row>
    <row r="457" spans="1:27" x14ac:dyDescent="0.2">
      <c r="A457" s="13" t="s">
        <v>1632</v>
      </c>
      <c r="B457" s="31" t="str">
        <f>+IF(ISERROR(VLOOKUP(D457,'Cdn CWTs for ERA in 2017'!C$6:F$2400,4,FALSE)),"",VLOOKUP(D457,'Cdn CWTs for ERA in 2017'!C$6:F$2400,4,FALSE))</f>
        <v/>
      </c>
      <c r="C457" s="14">
        <v>1998</v>
      </c>
      <c r="D457" s="63" t="s">
        <v>813</v>
      </c>
      <c r="E457" s="9" t="s">
        <v>1640</v>
      </c>
      <c r="F457" s="9" t="s">
        <v>1643</v>
      </c>
      <c r="G457" s="9" t="s">
        <v>1638</v>
      </c>
      <c r="H457" s="44">
        <v>31</v>
      </c>
      <c r="I457" s="44">
        <v>31</v>
      </c>
      <c r="J457" s="25">
        <f t="shared" ref="J457" si="575">I457/S457</f>
        <v>0.2491467576791809</v>
      </c>
      <c r="K457" s="44">
        <v>1</v>
      </c>
      <c r="L457" s="44">
        <v>219</v>
      </c>
      <c r="M457" s="17">
        <f t="shared" ref="M457" si="576">+H457/L457</f>
        <v>0.14155251141552511</v>
      </c>
      <c r="N457" s="56">
        <f t="shared" ref="N457" si="577">((M457*(1-M457))/(L457-1)) * (1-(L457/V457))</f>
        <v>4.1853316754933472E-4</v>
      </c>
      <c r="O457" s="35">
        <f t="shared" ref="O457" si="578">K457*(1/J457)</f>
        <v>4.0136986301369859</v>
      </c>
      <c r="P457" s="129">
        <f t="shared" si="569"/>
        <v>4.0136986301369859</v>
      </c>
      <c r="Q457" s="19">
        <f t="shared" ref="Q457" si="579" xml:space="preserve">  ((O457*(1-J457)*(1+(U457^2))) / J457) + ((O457^2)*(U457^2))</f>
        <v>13.538787663288854</v>
      </c>
      <c r="R457" s="24">
        <f t="shared" ref="R457" si="580">+IF(ISERROR((Q457^0.5)/O457),"NA",(Q457^0.5)/O457)</f>
        <v>0.91673777722616856</v>
      </c>
      <c r="S457" s="19">
        <f t="shared" ref="S457" si="581">+M457*V457</f>
        <v>124.42465753424656</v>
      </c>
      <c r="T457" s="19">
        <f t="shared" ref="T457" si="582">(N457*V457^2+W457*M457^2-N457*W457)</f>
        <v>791.8675831618591</v>
      </c>
      <c r="U457" s="17">
        <f t="shared" ref="U457" si="583">+(T457^0.5)/S457</f>
        <v>0.22616210005740106</v>
      </c>
      <c r="V457" s="47">
        <v>879</v>
      </c>
      <c r="W457" s="47">
        <v>23880</v>
      </c>
      <c r="X457" s="17">
        <f t="shared" ref="X457" si="584">+(W457^0.5)/V457</f>
        <v>0.17580381135000553</v>
      </c>
      <c r="Y457" s="12" t="str">
        <f t="shared" ref="Y457" si="585">+IF(B457="","no","yes")</f>
        <v>no</v>
      </c>
      <c r="Z457" s="12" t="str">
        <f t="shared" ref="Z457" si="586">+IF(B457="","",C457-B457)</f>
        <v/>
      </c>
      <c r="AA457" s="12" t="str">
        <f>IF(ISERROR(VLOOKUP(D457,'Cdn CWTs for ERA in 2017'!C$8:H$2400,6,FALSE)),"",VLOOKUP(D457,'Cdn CWTs for ERA in 2017'!C$8:H$2400,6,FALSE))</f>
        <v/>
      </c>
    </row>
    <row r="458" spans="1:27" x14ac:dyDescent="0.2">
      <c r="A458" s="13" t="s">
        <v>1632</v>
      </c>
      <c r="B458" s="31">
        <f>+IF(ISERROR(VLOOKUP(D458,'Cdn CWTs for ERA in 2017'!C$6:F$2400,4,FALSE)),"",VLOOKUP(D458,'Cdn CWTs for ERA in 2017'!C$6:F$2400,4,FALSE))</f>
        <v>1994</v>
      </c>
      <c r="C458" s="14">
        <v>1998</v>
      </c>
      <c r="D458" s="63" t="s">
        <v>1692</v>
      </c>
      <c r="E458" s="9" t="s">
        <v>1640</v>
      </c>
      <c r="F458" s="9" t="s">
        <v>1643</v>
      </c>
      <c r="G458" s="9" t="s">
        <v>1638</v>
      </c>
      <c r="H458" s="44">
        <v>31</v>
      </c>
      <c r="I458" s="44">
        <v>31</v>
      </c>
      <c r="J458" s="25">
        <f t="shared" si="537"/>
        <v>0.2491467576791809</v>
      </c>
      <c r="K458" s="44">
        <v>10</v>
      </c>
      <c r="L458" s="44">
        <v>219</v>
      </c>
      <c r="M458" s="17">
        <f t="shared" si="567"/>
        <v>0.14155251141552511</v>
      </c>
      <c r="N458" s="56">
        <f t="shared" si="508"/>
        <v>4.1853316754933472E-4</v>
      </c>
      <c r="O458" s="35">
        <f t="shared" si="568"/>
        <v>40.136986301369859</v>
      </c>
      <c r="P458" s="129">
        <f t="shared" si="569"/>
        <v>40.136986301369859</v>
      </c>
      <c r="Q458" s="19">
        <f t="shared" si="570"/>
        <v>209.54821220475878</v>
      </c>
      <c r="R458" s="24">
        <f t="shared" si="571"/>
        <v>0.36065937000373927</v>
      </c>
      <c r="S458" s="19">
        <f t="shared" si="572"/>
        <v>124.42465753424656</v>
      </c>
      <c r="T458" s="19">
        <f t="shared" si="573"/>
        <v>791.8675831618591</v>
      </c>
      <c r="U458" s="17">
        <f t="shared" si="574"/>
        <v>0.22616210005740106</v>
      </c>
      <c r="V458" s="47">
        <v>879</v>
      </c>
      <c r="W458" s="47">
        <v>23880</v>
      </c>
      <c r="X458" s="17">
        <f t="shared" si="543"/>
        <v>0.17580381135000553</v>
      </c>
      <c r="Y458" s="12" t="str">
        <f t="shared" si="536"/>
        <v>yes</v>
      </c>
      <c r="Z458" s="12">
        <f t="shared" si="516"/>
        <v>4</v>
      </c>
      <c r="AA458" s="12" t="str">
        <f>IF(ISERROR(VLOOKUP(D458,'Cdn CWTs for ERA in 2017'!C$8:H$2400,6,FALSE)),"",VLOOKUP(D458,'Cdn CWTs for ERA in 2017'!C$8:H$2400,6,FALSE))</f>
        <v>NIC</v>
      </c>
    </row>
    <row r="459" spans="1:27" x14ac:dyDescent="0.2">
      <c r="A459" s="13" t="s">
        <v>1632</v>
      </c>
      <c r="B459" s="31">
        <f>+IF(ISERROR(VLOOKUP(D459,'Cdn CWTs for ERA in 2017'!C$6:F$2400,4,FALSE)),"",VLOOKUP(D459,'Cdn CWTs for ERA in 2017'!C$6:F$2400,4,FALSE))</f>
        <v>1994</v>
      </c>
      <c r="C459" s="14">
        <v>1998</v>
      </c>
      <c r="D459" s="63" t="s">
        <v>1693</v>
      </c>
      <c r="E459" s="9" t="s">
        <v>1640</v>
      </c>
      <c r="F459" s="9" t="s">
        <v>1643</v>
      </c>
      <c r="G459" s="9" t="s">
        <v>1638</v>
      </c>
      <c r="H459" s="44">
        <v>31</v>
      </c>
      <c r="I459" s="44">
        <v>31</v>
      </c>
      <c r="J459" s="25">
        <f t="shared" si="537"/>
        <v>0.2491467576791809</v>
      </c>
      <c r="K459" s="44">
        <v>15</v>
      </c>
      <c r="L459" s="44">
        <v>219</v>
      </c>
      <c r="M459" s="17">
        <f t="shared" si="567"/>
        <v>0.14155251141552511</v>
      </c>
      <c r="N459" s="56">
        <f t="shared" si="508"/>
        <v>4.1853316754933472E-4</v>
      </c>
      <c r="O459" s="35">
        <f t="shared" si="568"/>
        <v>60.205479452054789</v>
      </c>
      <c r="P459" s="129">
        <f t="shared" si="569"/>
        <v>60.205479452054789</v>
      </c>
      <c r="Q459" s="19">
        <f t="shared" si="570"/>
        <v>376.12259795036334</v>
      </c>
      <c r="R459" s="24">
        <f t="shared" si="571"/>
        <v>0.32212816178521353</v>
      </c>
      <c r="S459" s="19">
        <f t="shared" si="572"/>
        <v>124.42465753424656</v>
      </c>
      <c r="T459" s="19">
        <f t="shared" si="573"/>
        <v>791.8675831618591</v>
      </c>
      <c r="U459" s="17">
        <f t="shared" si="574"/>
        <v>0.22616210005740106</v>
      </c>
      <c r="V459" s="47">
        <v>879</v>
      </c>
      <c r="W459" s="47">
        <v>23880</v>
      </c>
      <c r="X459" s="17">
        <f t="shared" si="543"/>
        <v>0.17580381135000553</v>
      </c>
      <c r="Y459" s="12" t="str">
        <f t="shared" si="536"/>
        <v>yes</v>
      </c>
      <c r="Z459" s="12">
        <f t="shared" si="516"/>
        <v>4</v>
      </c>
      <c r="AA459" s="12" t="str">
        <f>IF(ISERROR(VLOOKUP(D459,'Cdn CWTs for ERA in 2017'!C$8:H$2400,6,FALSE)),"",VLOOKUP(D459,'Cdn CWTs for ERA in 2017'!C$8:H$2400,6,FALSE))</f>
        <v>NIC</v>
      </c>
    </row>
    <row r="460" spans="1:27" x14ac:dyDescent="0.2">
      <c r="A460" s="13" t="s">
        <v>1632</v>
      </c>
      <c r="B460" s="31">
        <f>+IF(ISERROR(VLOOKUP(D460,'Cdn CWTs for ERA in 2017'!C$6:F$2400,4,FALSE)),"",VLOOKUP(D460,'Cdn CWTs for ERA in 2017'!C$6:F$2400,4,FALSE))</f>
        <v>1995</v>
      </c>
      <c r="C460" s="14">
        <v>1998</v>
      </c>
      <c r="D460" s="63" t="s">
        <v>1689</v>
      </c>
      <c r="E460" s="9" t="s">
        <v>1640</v>
      </c>
      <c r="F460" s="9" t="s">
        <v>1643</v>
      </c>
      <c r="G460" s="9" t="s">
        <v>1638</v>
      </c>
      <c r="H460" s="44">
        <v>31</v>
      </c>
      <c r="I460" s="44">
        <v>31</v>
      </c>
      <c r="J460" s="25">
        <f t="shared" si="537"/>
        <v>0.2491467576791809</v>
      </c>
      <c r="K460" s="44">
        <v>1</v>
      </c>
      <c r="L460" s="44">
        <v>219</v>
      </c>
      <c r="M460" s="17">
        <f t="shared" si="567"/>
        <v>0.14155251141552511</v>
      </c>
      <c r="N460" s="56">
        <f t="shared" si="508"/>
        <v>4.1853316754933472E-4</v>
      </c>
      <c r="O460" s="35">
        <f t="shared" si="568"/>
        <v>4.0136986301369859</v>
      </c>
      <c r="P460" s="129">
        <f t="shared" si="569"/>
        <v>4.0136986301369859</v>
      </c>
      <c r="Q460" s="19">
        <f t="shared" si="570"/>
        <v>13.538787663288854</v>
      </c>
      <c r="R460" s="24">
        <f t="shared" si="571"/>
        <v>0.91673777722616856</v>
      </c>
      <c r="S460" s="19">
        <f t="shared" si="572"/>
        <v>124.42465753424656</v>
      </c>
      <c r="T460" s="19">
        <f t="shared" si="573"/>
        <v>791.8675831618591</v>
      </c>
      <c r="U460" s="17">
        <f t="shared" si="574"/>
        <v>0.22616210005740106</v>
      </c>
      <c r="V460" s="47">
        <v>879</v>
      </c>
      <c r="W460" s="47">
        <v>23880</v>
      </c>
      <c r="X460" s="17">
        <f t="shared" si="543"/>
        <v>0.17580381135000553</v>
      </c>
      <c r="Y460" s="12" t="str">
        <f t="shared" si="536"/>
        <v>yes</v>
      </c>
      <c r="Z460" s="12">
        <f t="shared" si="516"/>
        <v>3</v>
      </c>
      <c r="AA460" s="12" t="str">
        <f>IF(ISERROR(VLOOKUP(D460,'Cdn CWTs for ERA in 2017'!C$8:H$2400,6,FALSE)),"",VLOOKUP(D460,'Cdn CWTs for ERA in 2017'!C$8:H$2400,6,FALSE))</f>
        <v>NIC</v>
      </c>
    </row>
    <row r="461" spans="1:27" x14ac:dyDescent="0.2">
      <c r="A461" s="13" t="s">
        <v>1632</v>
      </c>
      <c r="B461" s="31">
        <f>+IF(ISERROR(VLOOKUP(D461,'Cdn CWTs for ERA in 2017'!C$6:F$2400,4,FALSE)),"",VLOOKUP(D461,'Cdn CWTs for ERA in 2017'!C$6:F$2400,4,FALSE))</f>
        <v>1995</v>
      </c>
      <c r="C461" s="14">
        <v>1998</v>
      </c>
      <c r="D461" s="63" t="s">
        <v>1690</v>
      </c>
      <c r="E461" s="9" t="s">
        <v>1640</v>
      </c>
      <c r="F461" s="9" t="s">
        <v>1643</v>
      </c>
      <c r="G461" s="9" t="s">
        <v>1638</v>
      </c>
      <c r="H461" s="44">
        <v>31</v>
      </c>
      <c r="I461" s="44">
        <v>31</v>
      </c>
      <c r="J461" s="25">
        <f t="shared" si="537"/>
        <v>0.2491467576791809</v>
      </c>
      <c r="K461" s="44">
        <v>1</v>
      </c>
      <c r="L461" s="44">
        <v>219</v>
      </c>
      <c r="M461" s="17">
        <f t="shared" si="567"/>
        <v>0.14155251141552511</v>
      </c>
      <c r="N461" s="56">
        <f t="shared" si="508"/>
        <v>4.1853316754933472E-4</v>
      </c>
      <c r="O461" s="35">
        <f t="shared" si="568"/>
        <v>4.0136986301369859</v>
      </c>
      <c r="P461" s="129">
        <f t="shared" si="569"/>
        <v>4.0136986301369859</v>
      </c>
      <c r="Q461" s="19">
        <f t="shared" si="570"/>
        <v>13.538787663288854</v>
      </c>
      <c r="R461" s="24">
        <f t="shared" si="571"/>
        <v>0.91673777722616856</v>
      </c>
      <c r="S461" s="19">
        <f t="shared" si="572"/>
        <v>124.42465753424656</v>
      </c>
      <c r="T461" s="19">
        <f t="shared" si="573"/>
        <v>791.8675831618591</v>
      </c>
      <c r="U461" s="17">
        <f t="shared" si="574"/>
        <v>0.22616210005740106</v>
      </c>
      <c r="V461" s="47">
        <v>879</v>
      </c>
      <c r="W461" s="47">
        <v>23880</v>
      </c>
      <c r="X461" s="17">
        <f t="shared" si="543"/>
        <v>0.17580381135000553</v>
      </c>
      <c r="Y461" s="12" t="str">
        <f t="shared" si="536"/>
        <v>yes</v>
      </c>
      <c r="Z461" s="12">
        <f t="shared" si="516"/>
        <v>3</v>
      </c>
      <c r="AA461" s="12" t="str">
        <f>IF(ISERROR(VLOOKUP(D461,'Cdn CWTs for ERA in 2017'!C$8:H$2400,6,FALSE)),"",VLOOKUP(D461,'Cdn CWTs for ERA in 2017'!C$8:H$2400,6,FALSE))</f>
        <v>NIC</v>
      </c>
    </row>
    <row r="462" spans="1:27" x14ac:dyDescent="0.2">
      <c r="A462" s="13" t="s">
        <v>1632</v>
      </c>
      <c r="B462" s="31" t="str">
        <f>+IF(ISERROR(VLOOKUP(D462,'Cdn CWTs for ERA in 2017'!C$6:F$2400,4,FALSE)),"",VLOOKUP(D462,'Cdn CWTs for ERA in 2017'!C$6:F$2400,4,FALSE))</f>
        <v/>
      </c>
      <c r="C462" s="14">
        <v>1998</v>
      </c>
      <c r="D462" s="62" t="s">
        <v>1664</v>
      </c>
      <c r="E462" s="9" t="s">
        <v>1640</v>
      </c>
      <c r="F462" s="9" t="s">
        <v>1643</v>
      </c>
      <c r="G462" s="9" t="s">
        <v>1638</v>
      </c>
      <c r="H462" s="44">
        <v>31</v>
      </c>
      <c r="I462" s="44">
        <v>31</v>
      </c>
      <c r="J462" s="25">
        <f t="shared" si="537"/>
        <v>0.2491467576791809</v>
      </c>
      <c r="K462" s="44">
        <v>3</v>
      </c>
      <c r="L462" s="44">
        <v>219</v>
      </c>
      <c r="M462" s="17">
        <f t="shared" si="567"/>
        <v>0.14155251141552511</v>
      </c>
      <c r="N462" s="56">
        <f t="shared" si="508"/>
        <v>4.1853316754933472E-4</v>
      </c>
      <c r="O462" s="35">
        <f t="shared" si="568"/>
        <v>12.041095890410958</v>
      </c>
      <c r="P462" s="129">
        <f t="shared" si="569"/>
        <v>12.041095890410958</v>
      </c>
      <c r="Q462" s="19">
        <f t="shared" si="570"/>
        <v>45.560385361324578</v>
      </c>
      <c r="R462" s="24">
        <f t="shared" si="571"/>
        <v>0.56056719585265413</v>
      </c>
      <c r="S462" s="19">
        <f t="shared" si="572"/>
        <v>124.42465753424656</v>
      </c>
      <c r="T462" s="19">
        <f t="shared" si="573"/>
        <v>791.8675831618591</v>
      </c>
      <c r="U462" s="17">
        <f t="shared" si="574"/>
        <v>0.22616210005740106</v>
      </c>
      <c r="V462" s="47">
        <v>879</v>
      </c>
      <c r="W462" s="47">
        <v>23880</v>
      </c>
      <c r="X462" s="17">
        <f t="shared" si="543"/>
        <v>0.17580381135000553</v>
      </c>
      <c r="Y462" s="12" t="str">
        <f t="shared" si="536"/>
        <v>no</v>
      </c>
      <c r="Z462" s="12" t="str">
        <f t="shared" si="516"/>
        <v/>
      </c>
      <c r="AA462" s="12" t="str">
        <f>IF(ISERROR(VLOOKUP(D462,'Cdn CWTs for ERA in 2017'!C$8:H$2400,6,FALSE)),"",VLOOKUP(D462,'Cdn CWTs for ERA in 2017'!C$8:H$2400,6,FALSE))</f>
        <v/>
      </c>
    </row>
    <row r="463" spans="1:27" x14ac:dyDescent="0.2">
      <c r="B463" s="31" t="str">
        <f>+IF(ISERROR(VLOOKUP(D463,'Cdn CWTs for ERA in 2017'!C$6:F$2400,4,FALSE)),"",VLOOKUP(D463,'Cdn CWTs for ERA in 2017'!C$6:F$2400,4,FALSE))</f>
        <v/>
      </c>
      <c r="D463" s="63"/>
      <c r="E463" s="9"/>
      <c r="F463" s="9"/>
      <c r="G463" s="15"/>
      <c r="H463" s="44"/>
      <c r="I463" s="44"/>
      <c r="J463" s="25"/>
      <c r="L463" s="44"/>
      <c r="N463" s="56"/>
      <c r="W463" s="47"/>
      <c r="Y463" s="12" t="str">
        <f t="shared" si="536"/>
        <v>no</v>
      </c>
      <c r="Z463" s="12" t="str">
        <f t="shared" si="516"/>
        <v/>
      </c>
      <c r="AA463" s="12" t="str">
        <f>IF(ISERROR(VLOOKUP(D463,'Cdn CWTs for ERA in 2017'!C$8:H$2400,6,FALSE)),"",VLOOKUP(D463,'Cdn CWTs for ERA in 2017'!C$8:H$2400,6,FALSE))</f>
        <v/>
      </c>
    </row>
    <row r="464" spans="1:27" ht="14.25" x14ac:dyDescent="0.2">
      <c r="A464" s="13" t="s">
        <v>1632</v>
      </c>
      <c r="B464" s="31" t="str">
        <f>+IF(ISERROR(VLOOKUP(D464,'Cdn CWTs for ERA in 2017'!C$6:F$2400,4,FALSE)),"",VLOOKUP(D464,'Cdn CWTs for ERA in 2017'!C$6:F$2400,4,FALSE))</f>
        <v/>
      </c>
      <c r="C464" s="14">
        <v>1997</v>
      </c>
      <c r="D464" s="63" t="s">
        <v>1696</v>
      </c>
      <c r="E464" s="9" t="s">
        <v>1640</v>
      </c>
      <c r="F464" s="9" t="s">
        <v>1639</v>
      </c>
      <c r="G464" s="9" t="s">
        <v>1638</v>
      </c>
      <c r="H464" s="44">
        <v>30</v>
      </c>
      <c r="I464" s="44">
        <v>26</v>
      </c>
      <c r="J464" s="25">
        <f t="shared" si="537"/>
        <v>0.35987228038909935</v>
      </c>
      <c r="K464" s="45">
        <v>1</v>
      </c>
      <c r="L464" s="55">
        <v>1864</v>
      </c>
      <c r="M464" s="17">
        <f t="shared" ref="M464:M471" si="587">+H464/L464</f>
        <v>1.6094420600858368E-2</v>
      </c>
      <c r="N464" s="56">
        <f t="shared" si="508"/>
        <v>4.9704489478784609E-6</v>
      </c>
      <c r="O464" s="35">
        <f t="shared" ref="O464:O471" si="588">K464*(1/J464)</f>
        <v>2.7787636183558924</v>
      </c>
      <c r="P464" s="19">
        <f t="shared" ref="P464:P471" si="589">+O464</f>
        <v>2.7787636183558924</v>
      </c>
      <c r="Q464" s="19">
        <f t="shared" ref="Q464:Q471" si="590" xml:space="preserve">  ((O464*(1-J464)*(1+(U464^2))) / J464) + ((O464^2)*(U464^2))</f>
        <v>5.2353221515166837</v>
      </c>
      <c r="R464" s="24">
        <f t="shared" ref="R464:R471" si="591">+IF(ISERROR((Q464^0.5)/O464),"NA",(Q464^0.5)/O464)</f>
        <v>0.82341751612098235</v>
      </c>
      <c r="S464" s="19">
        <f t="shared" ref="S464:S471" si="592">+M464*V464</f>
        <v>72.247854077253209</v>
      </c>
      <c r="T464" s="19">
        <f t="shared" ref="T464:T471" si="593">(N464*V464^2+W464*M464^2-N464*W464)</f>
        <v>120.58180549055511</v>
      </c>
      <c r="U464" s="17">
        <f t="shared" ref="U464:U471" si="594">+(T464^0.5)/S464</f>
        <v>0.15199032339576443</v>
      </c>
      <c r="V464" s="47">
        <v>4489</v>
      </c>
      <c r="W464" s="47">
        <v>80381.379609456955</v>
      </c>
      <c r="X464" s="17">
        <f t="shared" si="543"/>
        <v>6.3157964167243244E-2</v>
      </c>
      <c r="Y464" s="12" t="str">
        <f t="shared" si="536"/>
        <v>no</v>
      </c>
      <c r="Z464" s="12" t="str">
        <f t="shared" si="516"/>
        <v/>
      </c>
      <c r="AA464" s="12" t="str">
        <f>IF(ISERROR(VLOOKUP(D464,'Cdn CWTs for ERA in 2017'!C$8:H$2400,6,FALSE)),"",VLOOKUP(D464,'Cdn CWTs for ERA in 2017'!C$8:H$2400,6,FALSE))</f>
        <v/>
      </c>
    </row>
    <row r="465" spans="1:27" ht="14.25" x14ac:dyDescent="0.2">
      <c r="A465" s="13" t="s">
        <v>1632</v>
      </c>
      <c r="B465" s="31" t="str">
        <f>+IF(ISERROR(VLOOKUP(D465,'Cdn CWTs for ERA in 2017'!C$6:F$2400,4,FALSE)),"",VLOOKUP(D465,'Cdn CWTs for ERA in 2017'!C$6:F$2400,4,FALSE))</f>
        <v/>
      </c>
      <c r="C465" s="14">
        <v>1997</v>
      </c>
      <c r="D465" s="63" t="s">
        <v>1697</v>
      </c>
      <c r="E465" s="9" t="s">
        <v>1640</v>
      </c>
      <c r="F465" s="9" t="s">
        <v>1639</v>
      </c>
      <c r="G465" s="9" t="s">
        <v>1638</v>
      </c>
      <c r="H465" s="44">
        <v>30</v>
      </c>
      <c r="I465" s="44">
        <v>26</v>
      </c>
      <c r="J465" s="25">
        <f t="shared" si="537"/>
        <v>0.35987228038909935</v>
      </c>
      <c r="K465" s="45">
        <v>0</v>
      </c>
      <c r="L465" s="55">
        <v>1864</v>
      </c>
      <c r="M465" s="17">
        <f t="shared" si="587"/>
        <v>1.6094420600858368E-2</v>
      </c>
      <c r="N465" s="56">
        <f t="shared" si="508"/>
        <v>4.9704489478784609E-6</v>
      </c>
      <c r="O465" s="35">
        <f t="shared" si="588"/>
        <v>0</v>
      </c>
      <c r="P465" s="19">
        <f t="shared" si="589"/>
        <v>0</v>
      </c>
      <c r="Q465" s="19">
        <f t="shared" si="590"/>
        <v>0</v>
      </c>
      <c r="R465" s="24" t="str">
        <f t="shared" si="591"/>
        <v>NA</v>
      </c>
      <c r="S465" s="19">
        <f t="shared" si="592"/>
        <v>72.247854077253209</v>
      </c>
      <c r="T465" s="19">
        <f t="shared" si="593"/>
        <v>120.58180549055511</v>
      </c>
      <c r="U465" s="17">
        <f t="shared" si="594"/>
        <v>0.15199032339576443</v>
      </c>
      <c r="V465" s="47">
        <v>4489</v>
      </c>
      <c r="W465" s="47">
        <v>80381.379609456955</v>
      </c>
      <c r="X465" s="17">
        <f t="shared" si="543"/>
        <v>6.3157964167243244E-2</v>
      </c>
      <c r="Y465" s="12" t="str">
        <f t="shared" si="536"/>
        <v>no</v>
      </c>
      <c r="Z465" s="12" t="str">
        <f t="shared" si="516"/>
        <v/>
      </c>
      <c r="AA465" s="12" t="str">
        <f>IF(ISERROR(VLOOKUP(D465,'Cdn CWTs for ERA in 2017'!C$8:H$2400,6,FALSE)),"",VLOOKUP(D465,'Cdn CWTs for ERA in 2017'!C$8:H$2400,6,FALSE))</f>
        <v/>
      </c>
    </row>
    <row r="466" spans="1:27" ht="14.25" x14ac:dyDescent="0.2">
      <c r="A466" s="13" t="s">
        <v>1632</v>
      </c>
      <c r="B466" s="31" t="str">
        <f>+IF(ISERROR(VLOOKUP(D466,'Cdn CWTs for ERA in 2017'!C$6:F$2400,4,FALSE)),"",VLOOKUP(D466,'Cdn CWTs for ERA in 2017'!C$6:F$2400,4,FALSE))</f>
        <v/>
      </c>
      <c r="C466" s="14">
        <v>1997</v>
      </c>
      <c r="D466" s="63" t="s">
        <v>1698</v>
      </c>
      <c r="E466" s="9" t="s">
        <v>1640</v>
      </c>
      <c r="F466" s="9" t="s">
        <v>1639</v>
      </c>
      <c r="G466" s="9" t="s">
        <v>1638</v>
      </c>
      <c r="H466" s="44">
        <v>30</v>
      </c>
      <c r="I466" s="44">
        <v>26</v>
      </c>
      <c r="J466" s="25">
        <f t="shared" si="537"/>
        <v>0.35987228038909935</v>
      </c>
      <c r="K466" s="45">
        <v>0</v>
      </c>
      <c r="L466" s="55">
        <v>1864</v>
      </c>
      <c r="M466" s="17">
        <f t="shared" si="587"/>
        <v>1.6094420600858368E-2</v>
      </c>
      <c r="N466" s="56">
        <f t="shared" si="508"/>
        <v>4.9704489478784609E-6</v>
      </c>
      <c r="O466" s="35">
        <f t="shared" si="588"/>
        <v>0</v>
      </c>
      <c r="P466" s="19">
        <f t="shared" si="589"/>
        <v>0</v>
      </c>
      <c r="Q466" s="19">
        <f t="shared" si="590"/>
        <v>0</v>
      </c>
      <c r="R466" s="24" t="str">
        <f t="shared" si="591"/>
        <v>NA</v>
      </c>
      <c r="S466" s="19">
        <f t="shared" si="592"/>
        <v>72.247854077253209</v>
      </c>
      <c r="T466" s="19">
        <f t="shared" si="593"/>
        <v>120.58180549055511</v>
      </c>
      <c r="U466" s="17">
        <f t="shared" si="594"/>
        <v>0.15199032339576443</v>
      </c>
      <c r="V466" s="47">
        <v>4489</v>
      </c>
      <c r="W466" s="47">
        <v>80381.379609456955</v>
      </c>
      <c r="X466" s="17">
        <f t="shared" si="543"/>
        <v>6.3157964167243244E-2</v>
      </c>
      <c r="Y466" s="12" t="str">
        <f t="shared" si="536"/>
        <v>no</v>
      </c>
      <c r="Z466" s="12" t="str">
        <f t="shared" si="516"/>
        <v/>
      </c>
      <c r="AA466" s="12" t="str">
        <f>IF(ISERROR(VLOOKUP(D466,'Cdn CWTs for ERA in 2017'!C$8:H$2400,6,FALSE)),"",VLOOKUP(D466,'Cdn CWTs for ERA in 2017'!C$8:H$2400,6,FALSE))</f>
        <v/>
      </c>
    </row>
    <row r="467" spans="1:27" ht="14.25" x14ac:dyDescent="0.2">
      <c r="A467" s="13" t="s">
        <v>1632</v>
      </c>
      <c r="B467" s="31" t="str">
        <f>+IF(ISERROR(VLOOKUP(D467,'Cdn CWTs for ERA in 2017'!C$6:F$2400,4,FALSE)),"",VLOOKUP(D467,'Cdn CWTs for ERA in 2017'!C$6:F$2400,4,FALSE))</f>
        <v/>
      </c>
      <c r="C467" s="14">
        <v>1997</v>
      </c>
      <c r="D467" s="63" t="s">
        <v>1699</v>
      </c>
      <c r="E467" s="9" t="s">
        <v>1640</v>
      </c>
      <c r="F467" s="9" t="s">
        <v>1639</v>
      </c>
      <c r="G467" s="9" t="s">
        <v>1638</v>
      </c>
      <c r="H467" s="44">
        <v>30</v>
      </c>
      <c r="I467" s="44">
        <v>26</v>
      </c>
      <c r="J467" s="25">
        <f t="shared" si="537"/>
        <v>0.35987228038909935</v>
      </c>
      <c r="K467" s="45">
        <v>0</v>
      </c>
      <c r="L467" s="55">
        <v>1864</v>
      </c>
      <c r="M467" s="17">
        <f t="shared" si="587"/>
        <v>1.6094420600858368E-2</v>
      </c>
      <c r="N467" s="56">
        <f t="shared" si="508"/>
        <v>4.9704489478784609E-6</v>
      </c>
      <c r="O467" s="35">
        <f t="shared" si="588"/>
        <v>0</v>
      </c>
      <c r="P467" s="19">
        <f t="shared" si="589"/>
        <v>0</v>
      </c>
      <c r="Q467" s="19">
        <f t="shared" si="590"/>
        <v>0</v>
      </c>
      <c r="R467" s="24" t="str">
        <f t="shared" si="591"/>
        <v>NA</v>
      </c>
      <c r="S467" s="19">
        <f t="shared" si="592"/>
        <v>72.247854077253209</v>
      </c>
      <c r="T467" s="19">
        <f t="shared" si="593"/>
        <v>120.58180549055511</v>
      </c>
      <c r="U467" s="17">
        <f t="shared" si="594"/>
        <v>0.15199032339576443</v>
      </c>
      <c r="V467" s="47">
        <v>4489</v>
      </c>
      <c r="W467" s="47">
        <v>80381.379609456955</v>
      </c>
      <c r="X467" s="17">
        <f t="shared" si="543"/>
        <v>6.3157964167243244E-2</v>
      </c>
      <c r="Y467" s="12" t="str">
        <f t="shared" si="536"/>
        <v>no</v>
      </c>
      <c r="Z467" s="12" t="str">
        <f t="shared" si="516"/>
        <v/>
      </c>
      <c r="AA467" s="12" t="str">
        <f>IF(ISERROR(VLOOKUP(D467,'Cdn CWTs for ERA in 2017'!C$8:H$2400,6,FALSE)),"",VLOOKUP(D467,'Cdn CWTs for ERA in 2017'!C$8:H$2400,6,FALSE))</f>
        <v/>
      </c>
    </row>
    <row r="468" spans="1:27" ht="14.25" x14ac:dyDescent="0.2">
      <c r="A468" s="13" t="s">
        <v>1632</v>
      </c>
      <c r="B468" s="31" t="str">
        <f>+IF(ISERROR(VLOOKUP(D468,'Cdn CWTs for ERA in 2017'!C$6:F$2400,4,FALSE)),"",VLOOKUP(D468,'Cdn CWTs for ERA in 2017'!C$6:F$2400,4,FALSE))</f>
        <v/>
      </c>
      <c r="C468" s="14">
        <v>1997</v>
      </c>
      <c r="D468" s="63" t="s">
        <v>1700</v>
      </c>
      <c r="E468" s="9" t="s">
        <v>1640</v>
      </c>
      <c r="F468" s="9" t="s">
        <v>1639</v>
      </c>
      <c r="G468" s="9" t="s">
        <v>1638</v>
      </c>
      <c r="H468" s="44">
        <v>30</v>
      </c>
      <c r="I468" s="44">
        <v>26</v>
      </c>
      <c r="J468" s="25">
        <f t="shared" si="537"/>
        <v>0.35987228038909935</v>
      </c>
      <c r="K468" s="45">
        <v>0</v>
      </c>
      <c r="L468" s="55">
        <v>1864</v>
      </c>
      <c r="M468" s="17">
        <f t="shared" si="587"/>
        <v>1.6094420600858368E-2</v>
      </c>
      <c r="N468" s="56">
        <f t="shared" ref="N468:N524" si="595">((M468*(1-M468))/(L468-1)) * (1-(L468/V468))</f>
        <v>4.9704489478784609E-6</v>
      </c>
      <c r="O468" s="35">
        <f t="shared" si="588"/>
        <v>0</v>
      </c>
      <c r="P468" s="19">
        <f t="shared" si="589"/>
        <v>0</v>
      </c>
      <c r="Q468" s="19">
        <f t="shared" si="590"/>
        <v>0</v>
      </c>
      <c r="R468" s="24" t="str">
        <f t="shared" si="591"/>
        <v>NA</v>
      </c>
      <c r="S468" s="19">
        <f t="shared" si="592"/>
        <v>72.247854077253209</v>
      </c>
      <c r="T468" s="19">
        <f t="shared" si="593"/>
        <v>120.58180549055511</v>
      </c>
      <c r="U468" s="17">
        <f t="shared" si="594"/>
        <v>0.15199032339576443</v>
      </c>
      <c r="V468" s="47">
        <v>4489</v>
      </c>
      <c r="W468" s="47">
        <v>80381.379609456955</v>
      </c>
      <c r="X468" s="17">
        <f t="shared" si="543"/>
        <v>6.3157964167243244E-2</v>
      </c>
      <c r="Y468" s="12" t="str">
        <f t="shared" si="536"/>
        <v>no</v>
      </c>
      <c r="Z468" s="12" t="str">
        <f t="shared" si="516"/>
        <v/>
      </c>
      <c r="AA468" s="12" t="str">
        <f>IF(ISERROR(VLOOKUP(D468,'Cdn CWTs for ERA in 2017'!C$8:H$2400,6,FALSE)),"",VLOOKUP(D468,'Cdn CWTs for ERA in 2017'!C$8:H$2400,6,FALSE))</f>
        <v/>
      </c>
    </row>
    <row r="469" spans="1:27" ht="14.25" x14ac:dyDescent="0.2">
      <c r="A469" s="13" t="s">
        <v>1632</v>
      </c>
      <c r="B469" s="31">
        <f>+IF(ISERROR(VLOOKUP(D469,'Cdn CWTs for ERA in 2017'!C$6:F$2400,4,FALSE)),"",VLOOKUP(D469,'Cdn CWTs for ERA in 2017'!C$6:F$2400,4,FALSE))</f>
        <v>1993</v>
      </c>
      <c r="C469" s="14">
        <v>1997</v>
      </c>
      <c r="D469" s="63" t="s">
        <v>1701</v>
      </c>
      <c r="E469" s="9" t="s">
        <v>1640</v>
      </c>
      <c r="F469" s="9" t="s">
        <v>1639</v>
      </c>
      <c r="G469" s="9" t="s">
        <v>1638</v>
      </c>
      <c r="H469" s="44">
        <v>30</v>
      </c>
      <c r="I469" s="44">
        <v>26</v>
      </c>
      <c r="J469" s="25">
        <f t="shared" si="537"/>
        <v>0.35987228038909935</v>
      </c>
      <c r="K469" s="45">
        <v>20</v>
      </c>
      <c r="L469" s="55">
        <v>1864</v>
      </c>
      <c r="M469" s="17">
        <f t="shared" si="587"/>
        <v>1.6094420600858368E-2</v>
      </c>
      <c r="N469" s="56">
        <f t="shared" si="595"/>
        <v>4.9704489478784609E-6</v>
      </c>
      <c r="O469" s="35">
        <f t="shared" si="588"/>
        <v>55.575272367117847</v>
      </c>
      <c r="P469" s="19">
        <f t="shared" si="589"/>
        <v>55.575272367117847</v>
      </c>
      <c r="Q469" s="19">
        <f t="shared" si="590"/>
        <v>172.48911475579362</v>
      </c>
      <c r="R469" s="24">
        <f t="shared" si="591"/>
        <v>0.23631933009890241</v>
      </c>
      <c r="S469" s="19">
        <f t="shared" si="592"/>
        <v>72.247854077253209</v>
      </c>
      <c r="T469" s="19">
        <f t="shared" si="593"/>
        <v>120.58180549055511</v>
      </c>
      <c r="U469" s="17">
        <f t="shared" si="594"/>
        <v>0.15199032339576443</v>
      </c>
      <c r="V469" s="47">
        <v>4489</v>
      </c>
      <c r="W469" s="47">
        <v>80381.379609456955</v>
      </c>
      <c r="X469" s="17">
        <f t="shared" si="543"/>
        <v>6.3157964167243244E-2</v>
      </c>
      <c r="Y469" s="12" t="str">
        <f t="shared" si="536"/>
        <v>yes</v>
      </c>
      <c r="Z469" s="12">
        <f t="shared" si="516"/>
        <v>4</v>
      </c>
      <c r="AA469" s="12" t="str">
        <f>IF(ISERROR(VLOOKUP(D469,'Cdn CWTs for ERA in 2017'!C$8:H$2400,6,FALSE)),"",VLOOKUP(D469,'Cdn CWTs for ERA in 2017'!C$8:H$2400,6,FALSE))</f>
        <v>NIC</v>
      </c>
    </row>
    <row r="470" spans="1:27" ht="14.25" x14ac:dyDescent="0.2">
      <c r="A470" s="13" t="s">
        <v>1632</v>
      </c>
      <c r="B470" s="31">
        <f>+IF(ISERROR(VLOOKUP(D470,'Cdn CWTs for ERA in 2017'!C$6:F$2400,4,FALSE)),"",VLOOKUP(D470,'Cdn CWTs for ERA in 2017'!C$6:F$2400,4,FALSE))</f>
        <v>1993</v>
      </c>
      <c r="C470" s="14">
        <v>1997</v>
      </c>
      <c r="D470" s="63" t="s">
        <v>1695</v>
      </c>
      <c r="E470" s="9" t="s">
        <v>1640</v>
      </c>
      <c r="F470" s="9" t="s">
        <v>1639</v>
      </c>
      <c r="G470" s="9" t="s">
        <v>1638</v>
      </c>
      <c r="H470" s="44">
        <v>30</v>
      </c>
      <c r="I470" s="44">
        <v>26</v>
      </c>
      <c r="J470" s="25">
        <f t="shared" si="537"/>
        <v>0.35987228038909935</v>
      </c>
      <c r="K470" s="45">
        <v>3</v>
      </c>
      <c r="L470" s="55">
        <v>1864</v>
      </c>
      <c r="M470" s="17">
        <f t="shared" si="587"/>
        <v>1.6094420600858368E-2</v>
      </c>
      <c r="N470" s="56">
        <f t="shared" si="595"/>
        <v>4.9704489478784609E-6</v>
      </c>
      <c r="O470" s="35">
        <f t="shared" si="588"/>
        <v>8.3362908550676771</v>
      </c>
      <c r="P470" s="19">
        <f t="shared" si="589"/>
        <v>8.3362908550676771</v>
      </c>
      <c r="Q470" s="19">
        <f t="shared" si="590"/>
        <v>16.776219166004683</v>
      </c>
      <c r="R470" s="24">
        <f t="shared" si="591"/>
        <v>0.49133102306108123</v>
      </c>
      <c r="S470" s="19">
        <f t="shared" si="592"/>
        <v>72.247854077253209</v>
      </c>
      <c r="T470" s="19">
        <f t="shared" si="593"/>
        <v>120.58180549055511</v>
      </c>
      <c r="U470" s="17">
        <f t="shared" si="594"/>
        <v>0.15199032339576443</v>
      </c>
      <c r="V470" s="47">
        <v>4489</v>
      </c>
      <c r="W470" s="47">
        <v>80381.379609456955</v>
      </c>
      <c r="X470" s="17">
        <f t="shared" si="543"/>
        <v>6.3157964167243244E-2</v>
      </c>
      <c r="Y470" s="12" t="str">
        <f t="shared" si="536"/>
        <v>yes</v>
      </c>
      <c r="Z470" s="12">
        <f t="shared" si="516"/>
        <v>4</v>
      </c>
      <c r="AA470" s="12" t="str">
        <f>IF(ISERROR(VLOOKUP(D470,'Cdn CWTs for ERA in 2017'!C$8:H$2400,6,FALSE)),"",VLOOKUP(D470,'Cdn CWTs for ERA in 2017'!C$8:H$2400,6,FALSE))</f>
        <v>NIC</v>
      </c>
    </row>
    <row r="471" spans="1:27" ht="14.25" x14ac:dyDescent="0.2">
      <c r="A471" s="13" t="s">
        <v>1632</v>
      </c>
      <c r="B471" s="31" t="str">
        <f>+IF(ISERROR(VLOOKUP(D471,'Cdn CWTs for ERA in 2017'!C$6:F$2400,4,FALSE)),"",VLOOKUP(D471,'Cdn CWTs for ERA in 2017'!C$6:F$2400,4,FALSE))</f>
        <v/>
      </c>
      <c r="C471" s="14">
        <v>1997</v>
      </c>
      <c r="D471" s="62" t="s">
        <v>1664</v>
      </c>
      <c r="E471" s="9" t="s">
        <v>1640</v>
      </c>
      <c r="F471" s="9" t="s">
        <v>1639</v>
      </c>
      <c r="G471" s="9" t="s">
        <v>1638</v>
      </c>
      <c r="H471" s="44">
        <v>30</v>
      </c>
      <c r="I471" s="44">
        <v>26</v>
      </c>
      <c r="J471" s="25">
        <f t="shared" si="537"/>
        <v>0.35987228038909935</v>
      </c>
      <c r="K471" s="44">
        <v>2</v>
      </c>
      <c r="L471" s="55">
        <v>1864</v>
      </c>
      <c r="M471" s="17">
        <f t="shared" si="587"/>
        <v>1.6094420600858368E-2</v>
      </c>
      <c r="N471" s="56">
        <f t="shared" si="595"/>
        <v>4.9704489478784609E-6</v>
      </c>
      <c r="O471" s="35">
        <f t="shared" si="588"/>
        <v>5.5575272367117847</v>
      </c>
      <c r="P471" s="130">
        <f t="shared" si="589"/>
        <v>5.5575272367117847</v>
      </c>
      <c r="Q471" s="19">
        <f t="shared" si="590"/>
        <v>10.827395206851579</v>
      </c>
      <c r="R471" s="24">
        <f t="shared" si="591"/>
        <v>0.59208000483920975</v>
      </c>
      <c r="S471" s="19">
        <f t="shared" si="592"/>
        <v>72.247854077253209</v>
      </c>
      <c r="T471" s="19">
        <f t="shared" si="593"/>
        <v>120.58180549055511</v>
      </c>
      <c r="U471" s="17">
        <f t="shared" si="594"/>
        <v>0.15199032339576443</v>
      </c>
      <c r="V471" s="47">
        <v>4489</v>
      </c>
      <c r="W471" s="47">
        <v>80381.379609456955</v>
      </c>
      <c r="X471" s="17">
        <f t="shared" si="543"/>
        <v>6.3157964167243244E-2</v>
      </c>
      <c r="Y471" s="12" t="str">
        <f t="shared" si="536"/>
        <v>no</v>
      </c>
      <c r="Z471" s="12" t="str">
        <f t="shared" si="516"/>
        <v/>
      </c>
      <c r="AA471" s="12" t="str">
        <f>IF(ISERROR(VLOOKUP(D471,'Cdn CWTs for ERA in 2017'!C$8:H$2400,6,FALSE)),"",VLOOKUP(D471,'Cdn CWTs for ERA in 2017'!C$8:H$2400,6,FALSE))</f>
        <v/>
      </c>
    </row>
    <row r="472" spans="1:27" x14ac:dyDescent="0.2">
      <c r="B472" s="31" t="str">
        <f>+IF(ISERROR(VLOOKUP(D472,'Cdn CWTs for ERA in 2017'!C$6:F$2400,4,FALSE)),"",VLOOKUP(D472,'Cdn CWTs for ERA in 2017'!C$6:F$2400,4,FALSE))</f>
        <v/>
      </c>
      <c r="D472" s="63"/>
      <c r="H472" s="44"/>
      <c r="I472" s="44"/>
      <c r="N472" s="56"/>
      <c r="W472" s="47"/>
      <c r="Y472" s="12" t="str">
        <f t="shared" si="536"/>
        <v>no</v>
      </c>
      <c r="Z472" s="12" t="str">
        <f t="shared" si="516"/>
        <v/>
      </c>
      <c r="AA472" s="12" t="str">
        <f>IF(ISERROR(VLOOKUP(D472,'Cdn CWTs for ERA in 2017'!C$8:H$2400,6,FALSE)),"",VLOOKUP(D472,'Cdn CWTs for ERA in 2017'!C$8:H$2400,6,FALSE))</f>
        <v/>
      </c>
    </row>
    <row r="473" spans="1:27" ht="14.25" x14ac:dyDescent="0.2">
      <c r="A473" s="13" t="s">
        <v>1632</v>
      </c>
      <c r="B473" s="31" t="str">
        <f>+IF(ISERROR(VLOOKUP(D473,'Cdn CWTs for ERA in 2017'!C$6:F$2400,4,FALSE)),"",VLOOKUP(D473,'Cdn CWTs for ERA in 2017'!C$6:F$2400,4,FALSE))</f>
        <v/>
      </c>
      <c r="C473" s="14">
        <v>1997</v>
      </c>
      <c r="D473" s="63" t="s">
        <v>1696</v>
      </c>
      <c r="E473" s="9" t="s">
        <v>1640</v>
      </c>
      <c r="F473" s="9" t="s">
        <v>1643</v>
      </c>
      <c r="G473" s="9" t="s">
        <v>1638</v>
      </c>
      <c r="H473" s="44">
        <v>53</v>
      </c>
      <c r="I473" s="44">
        <v>51</v>
      </c>
      <c r="J473" s="25">
        <f t="shared" si="537"/>
        <v>0.42374935087415616</v>
      </c>
      <c r="K473" s="45">
        <v>0</v>
      </c>
      <c r="L473" s="55">
        <v>2256</v>
      </c>
      <c r="M473" s="17">
        <f t="shared" ref="M473:M480" si="596">+H473/L473</f>
        <v>2.3492907801418439E-2</v>
      </c>
      <c r="N473" s="56">
        <f t="shared" si="595"/>
        <v>5.6933642106291904E-6</v>
      </c>
      <c r="O473" s="35">
        <f t="shared" ref="O473:O480" si="597">K473*(1/J473)</f>
        <v>0</v>
      </c>
      <c r="P473" s="19">
        <f t="shared" ref="P473:P480" si="598">+O473</f>
        <v>0</v>
      </c>
      <c r="Q473" s="19">
        <f t="shared" ref="Q473:Q480" si="599" xml:space="preserve">  ((O473*(1-J473)*(1+(U473^2))) / J473) + ((O473^2)*(U473^2))</f>
        <v>0</v>
      </c>
      <c r="R473" s="24" t="str">
        <f t="shared" ref="R473:R480" si="600">+IF(ISERROR((Q473^0.5)/O473),"NA",(Q473^0.5)/O473)</f>
        <v>NA</v>
      </c>
      <c r="S473" s="19">
        <f t="shared" ref="S473:S491" si="601">+M473*V473</f>
        <v>120.35416666666666</v>
      </c>
      <c r="T473" s="19">
        <f t="shared" ref="T473:T480" si="602">(N473*V473^2+W473*M473^2-N473*W473)</f>
        <v>196.05159982381488</v>
      </c>
      <c r="U473" s="17">
        <f t="shared" ref="U473:U480" si="603">+(T473^0.5)/S473</f>
        <v>0.11633866211177209</v>
      </c>
      <c r="V473" s="40">
        <v>5123</v>
      </c>
      <c r="W473" s="47">
        <v>85365.302374312727</v>
      </c>
      <c r="X473" s="17">
        <f t="shared" si="543"/>
        <v>5.703170241603548E-2</v>
      </c>
      <c r="Y473" s="12" t="str">
        <f t="shared" si="536"/>
        <v>no</v>
      </c>
      <c r="Z473" s="12" t="str">
        <f t="shared" si="516"/>
        <v/>
      </c>
      <c r="AA473" s="12" t="str">
        <f>IF(ISERROR(VLOOKUP(D473,'Cdn CWTs for ERA in 2017'!C$8:H$2400,6,FALSE)),"",VLOOKUP(D473,'Cdn CWTs for ERA in 2017'!C$8:H$2400,6,FALSE))</f>
        <v/>
      </c>
    </row>
    <row r="474" spans="1:27" ht="14.25" x14ac:dyDescent="0.2">
      <c r="A474" s="13" t="s">
        <v>1632</v>
      </c>
      <c r="B474" s="31" t="str">
        <f>+IF(ISERROR(VLOOKUP(D474,'Cdn CWTs for ERA in 2017'!C$6:F$2400,4,FALSE)),"",VLOOKUP(D474,'Cdn CWTs for ERA in 2017'!C$6:F$2400,4,FALSE))</f>
        <v/>
      </c>
      <c r="C474" s="14">
        <v>1997</v>
      </c>
      <c r="D474" s="63" t="s">
        <v>1697</v>
      </c>
      <c r="E474" s="9" t="s">
        <v>1640</v>
      </c>
      <c r="F474" s="9" t="s">
        <v>1643</v>
      </c>
      <c r="G474" s="9" t="s">
        <v>1638</v>
      </c>
      <c r="H474" s="44">
        <v>53</v>
      </c>
      <c r="I474" s="44">
        <v>51</v>
      </c>
      <c r="J474" s="25">
        <f t="shared" si="537"/>
        <v>0.42374935087415616</v>
      </c>
      <c r="K474" s="45">
        <v>1</v>
      </c>
      <c r="L474" s="55">
        <v>2256</v>
      </c>
      <c r="M474" s="17">
        <f t="shared" si="596"/>
        <v>2.3492907801418439E-2</v>
      </c>
      <c r="N474" s="56">
        <f t="shared" si="595"/>
        <v>5.6933642106291904E-6</v>
      </c>
      <c r="O474" s="35">
        <f t="shared" si="597"/>
        <v>2.3598856209150325</v>
      </c>
      <c r="P474" s="19">
        <f t="shared" si="598"/>
        <v>2.3598856209150325</v>
      </c>
      <c r="Q474" s="19">
        <f t="shared" si="599"/>
        <v>3.3279851578286141</v>
      </c>
      <c r="R474" s="24">
        <f t="shared" si="600"/>
        <v>0.77303603023566569</v>
      </c>
      <c r="S474" s="19">
        <f t="shared" si="601"/>
        <v>120.35416666666666</v>
      </c>
      <c r="T474" s="19">
        <f t="shared" si="602"/>
        <v>196.05159982381488</v>
      </c>
      <c r="U474" s="17">
        <f t="shared" si="603"/>
        <v>0.11633866211177209</v>
      </c>
      <c r="V474" s="40">
        <v>5123</v>
      </c>
      <c r="W474" s="47">
        <v>85365.302374312727</v>
      </c>
      <c r="X474" s="17">
        <f t="shared" si="543"/>
        <v>5.703170241603548E-2</v>
      </c>
      <c r="Y474" s="12" t="str">
        <f t="shared" si="536"/>
        <v>no</v>
      </c>
      <c r="Z474" s="12" t="str">
        <f t="shared" si="516"/>
        <v/>
      </c>
      <c r="AA474" s="12" t="str">
        <f>IF(ISERROR(VLOOKUP(D474,'Cdn CWTs for ERA in 2017'!C$8:H$2400,6,FALSE)),"",VLOOKUP(D474,'Cdn CWTs for ERA in 2017'!C$8:H$2400,6,FALSE))</f>
        <v/>
      </c>
    </row>
    <row r="475" spans="1:27" ht="14.25" x14ac:dyDescent="0.2">
      <c r="A475" s="13" t="s">
        <v>1632</v>
      </c>
      <c r="B475" s="31" t="str">
        <f>+IF(ISERROR(VLOOKUP(D475,'Cdn CWTs for ERA in 2017'!C$6:F$2400,4,FALSE)),"",VLOOKUP(D475,'Cdn CWTs for ERA in 2017'!C$6:F$2400,4,FALSE))</f>
        <v/>
      </c>
      <c r="C475" s="14">
        <v>1997</v>
      </c>
      <c r="D475" s="63" t="s">
        <v>1698</v>
      </c>
      <c r="E475" s="9" t="s">
        <v>1640</v>
      </c>
      <c r="F475" s="9" t="s">
        <v>1643</v>
      </c>
      <c r="G475" s="9" t="s">
        <v>1638</v>
      </c>
      <c r="H475" s="44">
        <v>53</v>
      </c>
      <c r="I475" s="44">
        <v>51</v>
      </c>
      <c r="J475" s="25">
        <f t="shared" si="537"/>
        <v>0.42374935087415616</v>
      </c>
      <c r="K475" s="45">
        <v>2</v>
      </c>
      <c r="L475" s="55">
        <v>2256</v>
      </c>
      <c r="M475" s="17">
        <f t="shared" si="596"/>
        <v>2.3492907801418439E-2</v>
      </c>
      <c r="N475" s="56">
        <f t="shared" si="595"/>
        <v>5.6933642106291904E-6</v>
      </c>
      <c r="O475" s="35">
        <f t="shared" si="597"/>
        <v>4.719771241830065</v>
      </c>
      <c r="P475" s="19">
        <f t="shared" si="598"/>
        <v>4.719771241830065</v>
      </c>
      <c r="Q475" s="19">
        <f t="shared" si="599"/>
        <v>6.8067212574671592</v>
      </c>
      <c r="R475" s="24">
        <f t="shared" si="600"/>
        <v>0.55277454189953168</v>
      </c>
      <c r="S475" s="19">
        <f t="shared" si="601"/>
        <v>120.35416666666666</v>
      </c>
      <c r="T475" s="19">
        <f t="shared" si="602"/>
        <v>196.05159982381488</v>
      </c>
      <c r="U475" s="17">
        <f t="shared" si="603"/>
        <v>0.11633866211177209</v>
      </c>
      <c r="V475" s="40">
        <v>5123</v>
      </c>
      <c r="W475" s="47">
        <v>85365.302374312727</v>
      </c>
      <c r="X475" s="17">
        <f t="shared" si="543"/>
        <v>5.703170241603548E-2</v>
      </c>
      <c r="Y475" s="12" t="str">
        <f t="shared" si="536"/>
        <v>no</v>
      </c>
      <c r="Z475" s="12" t="str">
        <f t="shared" si="516"/>
        <v/>
      </c>
      <c r="AA475" s="12" t="str">
        <f>IF(ISERROR(VLOOKUP(D475,'Cdn CWTs for ERA in 2017'!C$8:H$2400,6,FALSE)),"",VLOOKUP(D475,'Cdn CWTs for ERA in 2017'!C$8:H$2400,6,FALSE))</f>
        <v/>
      </c>
    </row>
    <row r="476" spans="1:27" ht="14.25" x14ac:dyDescent="0.2">
      <c r="A476" s="13" t="s">
        <v>1632</v>
      </c>
      <c r="B476" s="31" t="str">
        <f>+IF(ISERROR(VLOOKUP(D476,'Cdn CWTs for ERA in 2017'!C$6:F$2400,4,FALSE)),"",VLOOKUP(D476,'Cdn CWTs for ERA in 2017'!C$6:F$2400,4,FALSE))</f>
        <v/>
      </c>
      <c r="C476" s="14">
        <v>1997</v>
      </c>
      <c r="D476" s="63" t="s">
        <v>1699</v>
      </c>
      <c r="E476" s="9" t="s">
        <v>1640</v>
      </c>
      <c r="F476" s="9" t="s">
        <v>1643</v>
      </c>
      <c r="G476" s="9" t="s">
        <v>1638</v>
      </c>
      <c r="H476" s="44">
        <v>53</v>
      </c>
      <c r="I476" s="44">
        <v>51</v>
      </c>
      <c r="J476" s="25">
        <f t="shared" si="537"/>
        <v>0.42374935087415616</v>
      </c>
      <c r="K476" s="45">
        <v>1</v>
      </c>
      <c r="L476" s="55">
        <v>2256</v>
      </c>
      <c r="M476" s="17">
        <f t="shared" si="596"/>
        <v>2.3492907801418439E-2</v>
      </c>
      <c r="N476" s="56">
        <f t="shared" si="595"/>
        <v>5.6933642106291904E-6</v>
      </c>
      <c r="O476" s="35">
        <f t="shared" si="597"/>
        <v>2.3598856209150325</v>
      </c>
      <c r="P476" s="19">
        <f t="shared" si="598"/>
        <v>2.3598856209150325</v>
      </c>
      <c r="Q476" s="19">
        <f t="shared" si="599"/>
        <v>3.3279851578286141</v>
      </c>
      <c r="R476" s="24">
        <f t="shared" si="600"/>
        <v>0.77303603023566569</v>
      </c>
      <c r="S476" s="19">
        <f t="shared" si="601"/>
        <v>120.35416666666666</v>
      </c>
      <c r="T476" s="19">
        <f t="shared" si="602"/>
        <v>196.05159982381488</v>
      </c>
      <c r="U476" s="17">
        <f t="shared" si="603"/>
        <v>0.11633866211177209</v>
      </c>
      <c r="V476" s="40">
        <v>5123</v>
      </c>
      <c r="W476" s="47">
        <v>85365.302374312727</v>
      </c>
      <c r="X476" s="17">
        <f t="shared" si="543"/>
        <v>5.703170241603548E-2</v>
      </c>
      <c r="Y476" s="12" t="str">
        <f t="shared" si="536"/>
        <v>no</v>
      </c>
      <c r="Z476" s="12" t="str">
        <f t="shared" ref="Z476:Z524" si="604">+IF(B476="","",C476-B476)</f>
        <v/>
      </c>
      <c r="AA476" s="12" t="str">
        <f>IF(ISERROR(VLOOKUP(D476,'Cdn CWTs for ERA in 2017'!C$8:H$2400,6,FALSE)),"",VLOOKUP(D476,'Cdn CWTs for ERA in 2017'!C$8:H$2400,6,FALSE))</f>
        <v/>
      </c>
    </row>
    <row r="477" spans="1:27" ht="14.25" x14ac:dyDescent="0.2">
      <c r="A477" s="13" t="s">
        <v>1632</v>
      </c>
      <c r="B477" s="31" t="str">
        <f>+IF(ISERROR(VLOOKUP(D477,'Cdn CWTs for ERA in 2017'!C$6:F$2400,4,FALSE)),"",VLOOKUP(D477,'Cdn CWTs for ERA in 2017'!C$6:F$2400,4,FALSE))</f>
        <v/>
      </c>
      <c r="C477" s="14">
        <v>1997</v>
      </c>
      <c r="D477" s="63" t="s">
        <v>1700</v>
      </c>
      <c r="E477" s="9" t="s">
        <v>1640</v>
      </c>
      <c r="F477" s="9" t="s">
        <v>1643</v>
      </c>
      <c r="G477" s="9" t="s">
        <v>1638</v>
      </c>
      <c r="H477" s="44">
        <v>53</v>
      </c>
      <c r="I477" s="44">
        <v>51</v>
      </c>
      <c r="J477" s="25">
        <f t="shared" si="537"/>
        <v>0.42374935087415616</v>
      </c>
      <c r="K477" s="45">
        <v>2</v>
      </c>
      <c r="L477" s="55">
        <v>2256</v>
      </c>
      <c r="M477" s="17">
        <f t="shared" si="596"/>
        <v>2.3492907801418439E-2</v>
      </c>
      <c r="N477" s="56">
        <f t="shared" si="595"/>
        <v>5.6933642106291904E-6</v>
      </c>
      <c r="O477" s="35">
        <f t="shared" si="597"/>
        <v>4.719771241830065</v>
      </c>
      <c r="P477" s="19">
        <f t="shared" si="598"/>
        <v>4.719771241830065</v>
      </c>
      <c r="Q477" s="19">
        <f t="shared" si="599"/>
        <v>6.8067212574671592</v>
      </c>
      <c r="R477" s="24">
        <f t="shared" si="600"/>
        <v>0.55277454189953168</v>
      </c>
      <c r="S477" s="19">
        <f t="shared" si="601"/>
        <v>120.35416666666666</v>
      </c>
      <c r="T477" s="19">
        <f t="shared" si="602"/>
        <v>196.05159982381488</v>
      </c>
      <c r="U477" s="17">
        <f t="shared" si="603"/>
        <v>0.11633866211177209</v>
      </c>
      <c r="V477" s="40">
        <v>5123</v>
      </c>
      <c r="W477" s="47">
        <v>85365.302374312727</v>
      </c>
      <c r="X477" s="17">
        <f t="shared" si="543"/>
        <v>5.703170241603548E-2</v>
      </c>
      <c r="Y477" s="12" t="str">
        <f t="shared" si="536"/>
        <v>no</v>
      </c>
      <c r="Z477" s="12" t="str">
        <f t="shared" si="604"/>
        <v/>
      </c>
      <c r="AA477" s="12" t="str">
        <f>IF(ISERROR(VLOOKUP(D477,'Cdn CWTs for ERA in 2017'!C$8:H$2400,6,FALSE)),"",VLOOKUP(D477,'Cdn CWTs for ERA in 2017'!C$8:H$2400,6,FALSE))</f>
        <v/>
      </c>
    </row>
    <row r="478" spans="1:27" ht="14.25" x14ac:dyDescent="0.2">
      <c r="A478" s="13" t="s">
        <v>1632</v>
      </c>
      <c r="B478" s="31">
        <f>+IF(ISERROR(VLOOKUP(D478,'Cdn CWTs for ERA in 2017'!C$6:F$2400,4,FALSE)),"",VLOOKUP(D478,'Cdn CWTs for ERA in 2017'!C$6:F$2400,4,FALSE))</f>
        <v>1993</v>
      </c>
      <c r="C478" s="14">
        <v>1997</v>
      </c>
      <c r="D478" s="63" t="s">
        <v>1701</v>
      </c>
      <c r="E478" s="9" t="s">
        <v>1640</v>
      </c>
      <c r="F478" s="9" t="s">
        <v>1643</v>
      </c>
      <c r="G478" s="9" t="s">
        <v>1638</v>
      </c>
      <c r="H478" s="44">
        <v>53</v>
      </c>
      <c r="I478" s="44">
        <v>51</v>
      </c>
      <c r="J478" s="25">
        <f t="shared" si="537"/>
        <v>0.42374935087415616</v>
      </c>
      <c r="K478" s="45">
        <v>22</v>
      </c>
      <c r="L478" s="55">
        <v>2256</v>
      </c>
      <c r="M478" s="17">
        <f t="shared" si="596"/>
        <v>2.3492907801418439E-2</v>
      </c>
      <c r="N478" s="56">
        <f t="shared" si="595"/>
        <v>5.6933642106291904E-6</v>
      </c>
      <c r="O478" s="35">
        <f t="shared" si="597"/>
        <v>51.917483660130713</v>
      </c>
      <c r="P478" s="19">
        <f t="shared" si="598"/>
        <v>51.917483660130713</v>
      </c>
      <c r="Q478" s="19">
        <f t="shared" si="599"/>
        <v>108.03914103032349</v>
      </c>
      <c r="R478" s="24">
        <f t="shared" si="600"/>
        <v>0.20020592516702027</v>
      </c>
      <c r="S478" s="19">
        <f t="shared" si="601"/>
        <v>120.35416666666666</v>
      </c>
      <c r="T478" s="19">
        <f t="shared" si="602"/>
        <v>196.05159982381488</v>
      </c>
      <c r="U478" s="17">
        <f t="shared" si="603"/>
        <v>0.11633866211177209</v>
      </c>
      <c r="V478" s="40">
        <v>5123</v>
      </c>
      <c r="W478" s="47">
        <v>85365.302374312727</v>
      </c>
      <c r="X478" s="17">
        <f t="shared" si="543"/>
        <v>5.703170241603548E-2</v>
      </c>
      <c r="Y478" s="12" t="str">
        <f t="shared" si="536"/>
        <v>yes</v>
      </c>
      <c r="Z478" s="12">
        <f t="shared" si="604"/>
        <v>4</v>
      </c>
      <c r="AA478" s="12" t="str">
        <f>IF(ISERROR(VLOOKUP(D478,'Cdn CWTs for ERA in 2017'!C$8:H$2400,6,FALSE)),"",VLOOKUP(D478,'Cdn CWTs for ERA in 2017'!C$8:H$2400,6,FALSE))</f>
        <v>NIC</v>
      </c>
    </row>
    <row r="479" spans="1:27" ht="14.25" x14ac:dyDescent="0.2">
      <c r="A479" s="13" t="s">
        <v>1632</v>
      </c>
      <c r="B479" s="31">
        <f>+IF(ISERROR(VLOOKUP(D479,'Cdn CWTs for ERA in 2017'!C$6:F$2400,4,FALSE)),"",VLOOKUP(D479,'Cdn CWTs for ERA in 2017'!C$6:F$2400,4,FALSE))</f>
        <v>1993</v>
      </c>
      <c r="C479" s="14">
        <v>1997</v>
      </c>
      <c r="D479" s="63" t="s">
        <v>1695</v>
      </c>
      <c r="E479" s="9" t="s">
        <v>1640</v>
      </c>
      <c r="F479" s="9" t="s">
        <v>1643</v>
      </c>
      <c r="G479" s="9" t="s">
        <v>1638</v>
      </c>
      <c r="H479" s="44">
        <v>53</v>
      </c>
      <c r="I479" s="44">
        <v>51</v>
      </c>
      <c r="J479" s="25">
        <f t="shared" si="537"/>
        <v>0.42374935087415616</v>
      </c>
      <c r="K479" s="45">
        <v>16</v>
      </c>
      <c r="L479" s="55">
        <v>2256</v>
      </c>
      <c r="M479" s="17">
        <f t="shared" si="596"/>
        <v>2.3492907801418439E-2</v>
      </c>
      <c r="N479" s="56">
        <f t="shared" si="595"/>
        <v>5.6933642106291904E-6</v>
      </c>
      <c r="O479" s="35">
        <f t="shared" si="597"/>
        <v>37.75816993464052</v>
      </c>
      <c r="P479" s="19">
        <f t="shared" si="598"/>
        <v>37.75816993464052</v>
      </c>
      <c r="Q479" s="19">
        <f t="shared" si="599"/>
        <v>71.33787554244951</v>
      </c>
      <c r="R479" s="24">
        <f t="shared" si="600"/>
        <v>0.22369132870038141</v>
      </c>
      <c r="S479" s="19">
        <f t="shared" si="601"/>
        <v>120.35416666666666</v>
      </c>
      <c r="T479" s="19">
        <f t="shared" si="602"/>
        <v>196.05159982381488</v>
      </c>
      <c r="U479" s="17">
        <f t="shared" si="603"/>
        <v>0.11633866211177209</v>
      </c>
      <c r="V479" s="40">
        <v>5123</v>
      </c>
      <c r="W479" s="47">
        <v>85365.302374312727</v>
      </c>
      <c r="X479" s="17">
        <f t="shared" si="543"/>
        <v>5.703170241603548E-2</v>
      </c>
      <c r="Y479" s="12" t="str">
        <f t="shared" si="536"/>
        <v>yes</v>
      </c>
      <c r="Z479" s="12">
        <f t="shared" si="604"/>
        <v>4</v>
      </c>
      <c r="AA479" s="12" t="str">
        <f>IF(ISERROR(VLOOKUP(D479,'Cdn CWTs for ERA in 2017'!C$8:H$2400,6,FALSE)),"",VLOOKUP(D479,'Cdn CWTs for ERA in 2017'!C$8:H$2400,6,FALSE))</f>
        <v>NIC</v>
      </c>
    </row>
    <row r="480" spans="1:27" ht="14.25" x14ac:dyDescent="0.2">
      <c r="A480" s="13" t="s">
        <v>1632</v>
      </c>
      <c r="B480" s="31" t="str">
        <f>+IF(ISERROR(VLOOKUP(D480,'Cdn CWTs for ERA in 2017'!C$6:F$2400,4,FALSE)),"",VLOOKUP(D480,'Cdn CWTs for ERA in 2017'!C$6:F$2400,4,FALSE))</f>
        <v/>
      </c>
      <c r="C480" s="14">
        <v>1997</v>
      </c>
      <c r="D480" s="62" t="s">
        <v>1664</v>
      </c>
      <c r="E480" s="9" t="s">
        <v>1640</v>
      </c>
      <c r="F480" s="9" t="s">
        <v>1643</v>
      </c>
      <c r="G480" s="9" t="s">
        <v>1638</v>
      </c>
      <c r="H480" s="44">
        <v>53</v>
      </c>
      <c r="I480" s="44">
        <v>51</v>
      </c>
      <c r="J480" s="25">
        <f t="shared" si="537"/>
        <v>0.42374935087415616</v>
      </c>
      <c r="K480" s="44">
        <v>7</v>
      </c>
      <c r="L480" s="55">
        <v>2256</v>
      </c>
      <c r="M480" s="17">
        <f t="shared" si="596"/>
        <v>2.3492907801418439E-2</v>
      </c>
      <c r="N480" s="56">
        <f t="shared" si="595"/>
        <v>5.6933642106291904E-6</v>
      </c>
      <c r="O480" s="35">
        <f t="shared" si="597"/>
        <v>16.519199346405227</v>
      </c>
      <c r="P480" s="130">
        <f t="shared" si="598"/>
        <v>16.519199346405227</v>
      </c>
      <c r="Q480" s="19">
        <f t="shared" si="599"/>
        <v>26.461665882808838</v>
      </c>
      <c r="R480" s="24">
        <f t="shared" si="600"/>
        <v>0.31140070874638576</v>
      </c>
      <c r="S480" s="19">
        <f t="shared" si="601"/>
        <v>120.35416666666666</v>
      </c>
      <c r="T480" s="19">
        <f t="shared" si="602"/>
        <v>196.05159982381488</v>
      </c>
      <c r="U480" s="17">
        <f t="shared" si="603"/>
        <v>0.11633866211177209</v>
      </c>
      <c r="V480" s="40">
        <v>5123</v>
      </c>
      <c r="W480" s="47">
        <v>85365.302374312727</v>
      </c>
      <c r="X480" s="17">
        <f t="shared" si="543"/>
        <v>5.703170241603548E-2</v>
      </c>
      <c r="Y480" s="12" t="str">
        <f t="shared" si="536"/>
        <v>no</v>
      </c>
      <c r="Z480" s="12" t="str">
        <f t="shared" si="604"/>
        <v/>
      </c>
      <c r="AA480" s="12" t="str">
        <f>IF(ISERROR(VLOOKUP(D480,'Cdn CWTs for ERA in 2017'!C$8:H$2400,6,FALSE)),"",VLOOKUP(D480,'Cdn CWTs for ERA in 2017'!C$8:H$2400,6,FALSE))</f>
        <v/>
      </c>
    </row>
    <row r="481" spans="1:27" x14ac:dyDescent="0.2">
      <c r="B481" s="31" t="str">
        <f>+IF(ISERROR(VLOOKUP(D481,'Cdn CWTs for ERA in 2017'!C$6:F$2400,4,FALSE)),"",VLOOKUP(D481,'Cdn CWTs for ERA in 2017'!C$6:F$2400,4,FALSE))</f>
        <v/>
      </c>
      <c r="D481" s="63"/>
      <c r="H481" s="44"/>
      <c r="I481" s="44"/>
      <c r="N481" s="56"/>
      <c r="Y481" s="12" t="str">
        <f t="shared" si="536"/>
        <v>no</v>
      </c>
      <c r="Z481" s="12" t="str">
        <f t="shared" si="604"/>
        <v/>
      </c>
      <c r="AA481" s="12" t="str">
        <f>IF(ISERROR(VLOOKUP(D481,'Cdn CWTs for ERA in 2017'!C$8:H$2400,6,FALSE)),"",VLOOKUP(D481,'Cdn CWTs for ERA in 2017'!C$8:H$2400,6,FALSE))</f>
        <v/>
      </c>
    </row>
    <row r="482" spans="1:27" ht="14.25" x14ac:dyDescent="0.2">
      <c r="A482" s="13" t="s">
        <v>1632</v>
      </c>
      <c r="B482" s="31" t="str">
        <f>+IF(ISERROR(VLOOKUP(D482,'Cdn CWTs for ERA in 2017'!C$6:F$2400,4,FALSE)),"",VLOOKUP(D482,'Cdn CWTs for ERA in 2017'!C$6:F$2400,4,FALSE))</f>
        <v/>
      </c>
      <c r="C482" s="14">
        <v>1996</v>
      </c>
      <c r="D482" s="63" t="s">
        <v>1702</v>
      </c>
      <c r="E482" s="9" t="s">
        <v>1640</v>
      </c>
      <c r="F482" s="9" t="s">
        <v>1639</v>
      </c>
      <c r="G482" s="9" t="s">
        <v>1638</v>
      </c>
      <c r="H482" s="44">
        <v>53</v>
      </c>
      <c r="I482" s="44">
        <v>45</v>
      </c>
      <c r="J482" s="25">
        <f>I482/S482</f>
        <v>0.39151005683049761</v>
      </c>
      <c r="K482" s="44">
        <v>0</v>
      </c>
      <c r="L482" s="55">
        <v>3492</v>
      </c>
      <c r="M482" s="17">
        <f t="shared" ref="M482:M491" si="605">+H482/L482</f>
        <v>1.5177548682703322E-2</v>
      </c>
      <c r="N482" s="56">
        <f t="shared" si="595"/>
        <v>2.3073228365401035E-6</v>
      </c>
      <c r="O482" s="35">
        <f t="shared" ref="O482:O491" si="606">K482*(1/J482)</f>
        <v>0</v>
      </c>
      <c r="P482" s="129">
        <f>+(O482/(SUM(O$482:O$489)))*O$491+O482</f>
        <v>0</v>
      </c>
      <c r="Q482" s="19">
        <f t="shared" ref="Q482:Q491" si="607" xml:space="preserve">  ((O482*(1-J482)*(1+(U482^2))) / J482) + ((O482^2)*(U482^2))</f>
        <v>0</v>
      </c>
      <c r="R482" s="24" t="str">
        <f t="shared" ref="R482:R491" si="608">+IF(ISERROR((Q482^0.5)/O482),"NA",(Q482^0.5)/O482)</f>
        <v>NA</v>
      </c>
      <c r="S482" s="19">
        <f t="shared" si="601"/>
        <v>114.93957617411226</v>
      </c>
      <c r="T482" s="19">
        <f t="shared" ref="T482:T491" si="609">(N482*V482^2+W482*M482^2-N482*W482)</f>
        <v>169.18201866089535</v>
      </c>
      <c r="U482" s="17">
        <f t="shared" ref="U482:U491" si="610">+(T482^0.5)/S482</f>
        <v>0.11316379672425526</v>
      </c>
      <c r="V482" s="40">
        <v>7573</v>
      </c>
      <c r="W482" s="47">
        <v>161614.50567833026</v>
      </c>
      <c r="X482" s="17">
        <f t="shared" si="543"/>
        <v>5.3085047742207271E-2</v>
      </c>
      <c r="Y482" s="12" t="str">
        <f t="shared" si="536"/>
        <v>no</v>
      </c>
      <c r="Z482" s="12" t="str">
        <f t="shared" si="604"/>
        <v/>
      </c>
      <c r="AA482" s="12" t="str">
        <f>IF(ISERROR(VLOOKUP(D482,'Cdn CWTs for ERA in 2017'!C$8:H$2400,6,FALSE)),"",VLOOKUP(D482,'Cdn CWTs for ERA in 2017'!C$8:H$2400,6,FALSE))</f>
        <v/>
      </c>
    </row>
    <row r="483" spans="1:27" ht="14.25" x14ac:dyDescent="0.2">
      <c r="A483" s="13" t="s">
        <v>1632</v>
      </c>
      <c r="B483" s="31">
        <f>+IF(ISERROR(VLOOKUP(D483,'Cdn CWTs for ERA in 2017'!C$6:F$2400,4,FALSE)),"",VLOOKUP(D483,'Cdn CWTs for ERA in 2017'!C$6:F$2400,4,FALSE))</f>
        <v>1991</v>
      </c>
      <c r="C483" s="14">
        <v>1996</v>
      </c>
      <c r="D483" s="63" t="s">
        <v>1703</v>
      </c>
      <c r="E483" s="9" t="s">
        <v>1640</v>
      </c>
      <c r="F483" s="9" t="s">
        <v>1639</v>
      </c>
      <c r="G483" s="9" t="s">
        <v>1638</v>
      </c>
      <c r="H483" s="44">
        <v>53</v>
      </c>
      <c r="I483" s="44">
        <v>45</v>
      </c>
      <c r="J483" s="25">
        <f t="shared" si="537"/>
        <v>0.39151005683049761</v>
      </c>
      <c r="K483" s="44">
        <v>5</v>
      </c>
      <c r="L483" s="55">
        <v>3492</v>
      </c>
      <c r="M483" s="17">
        <f t="shared" si="605"/>
        <v>1.5177548682703322E-2</v>
      </c>
      <c r="N483" s="56">
        <f t="shared" si="595"/>
        <v>2.3073228365401035E-6</v>
      </c>
      <c r="O483" s="35">
        <f t="shared" si="606"/>
        <v>12.771064019345806</v>
      </c>
      <c r="P483" s="129">
        <f t="shared" ref="P483:P489" si="611">+(O483/(SUM(O$482:O$489)))*O$491+O483</f>
        <v>13.068065508167802</v>
      </c>
      <c r="Q483" s="19">
        <f t="shared" si="607"/>
        <v>22.191804675245056</v>
      </c>
      <c r="R483" s="24">
        <f t="shared" si="608"/>
        <v>0.36886651166553691</v>
      </c>
      <c r="S483" s="19">
        <f t="shared" si="601"/>
        <v>114.93957617411226</v>
      </c>
      <c r="T483" s="19">
        <f t="shared" si="609"/>
        <v>169.18201866089535</v>
      </c>
      <c r="U483" s="17">
        <f t="shared" si="610"/>
        <v>0.11316379672425526</v>
      </c>
      <c r="V483" s="40">
        <v>7573</v>
      </c>
      <c r="W483" s="47">
        <v>161614.50567833026</v>
      </c>
      <c r="X483" s="17">
        <f t="shared" si="543"/>
        <v>5.3085047742207271E-2</v>
      </c>
      <c r="Y483" s="12" t="str">
        <f t="shared" si="536"/>
        <v>yes</v>
      </c>
      <c r="Z483" s="12">
        <f t="shared" si="604"/>
        <v>5</v>
      </c>
      <c r="AA483" s="12" t="str">
        <f>IF(ISERROR(VLOOKUP(D483,'Cdn CWTs for ERA in 2017'!C$8:H$2400,6,FALSE)),"",VLOOKUP(D483,'Cdn CWTs for ERA in 2017'!C$8:H$2400,6,FALSE))</f>
        <v>NIC</v>
      </c>
    </row>
    <row r="484" spans="1:27" ht="14.25" x14ac:dyDescent="0.2">
      <c r="A484" s="13" t="s">
        <v>1632</v>
      </c>
      <c r="B484" s="31" t="str">
        <f>+IF(ISERROR(VLOOKUP(D484,'Cdn CWTs for ERA in 2017'!C$6:F$2400,4,FALSE)),"",VLOOKUP(D484,'Cdn CWTs for ERA in 2017'!C$6:F$2400,4,FALSE))</f>
        <v/>
      </c>
      <c r="C484" s="14">
        <v>1996</v>
      </c>
      <c r="D484" s="63" t="s">
        <v>1696</v>
      </c>
      <c r="E484" s="9" t="s">
        <v>1640</v>
      </c>
      <c r="F484" s="9" t="s">
        <v>1639</v>
      </c>
      <c r="G484" s="9" t="s">
        <v>1638</v>
      </c>
      <c r="H484" s="44">
        <v>53</v>
      </c>
      <c r="I484" s="44">
        <v>45</v>
      </c>
      <c r="J484" s="25">
        <f t="shared" si="537"/>
        <v>0.39151005683049761</v>
      </c>
      <c r="K484" s="44">
        <v>20</v>
      </c>
      <c r="L484" s="55">
        <v>3492</v>
      </c>
      <c r="M484" s="17">
        <f>+H484/L484</f>
        <v>1.5177548682703322E-2</v>
      </c>
      <c r="N484" s="56">
        <f t="shared" si="595"/>
        <v>2.3073228365401035E-6</v>
      </c>
      <c r="O484" s="35">
        <f t="shared" si="606"/>
        <v>51.084256077383223</v>
      </c>
      <c r="P484" s="129">
        <f t="shared" si="611"/>
        <v>52.272262032671208</v>
      </c>
      <c r="Q484" s="19">
        <f t="shared" si="607"/>
        <v>113.83122146555732</v>
      </c>
      <c r="R484" s="24">
        <f t="shared" si="608"/>
        <v>0.20885439790404667</v>
      </c>
      <c r="S484" s="19">
        <f t="shared" si="601"/>
        <v>114.93957617411226</v>
      </c>
      <c r="T484" s="19">
        <f t="shared" si="609"/>
        <v>169.18201866089535</v>
      </c>
      <c r="U484" s="17">
        <f t="shared" si="610"/>
        <v>0.11316379672425526</v>
      </c>
      <c r="V484" s="40">
        <v>7573</v>
      </c>
      <c r="W484" s="47">
        <v>161614.50567833026</v>
      </c>
      <c r="X484" s="17">
        <f t="shared" si="543"/>
        <v>5.3085047742207271E-2</v>
      </c>
      <c r="Y484" s="12" t="str">
        <f t="shared" si="536"/>
        <v>no</v>
      </c>
      <c r="Z484" s="12" t="str">
        <f t="shared" si="604"/>
        <v/>
      </c>
      <c r="AA484" s="12" t="str">
        <f>IF(ISERROR(VLOOKUP(D484,'Cdn CWTs for ERA in 2017'!C$8:H$2400,6,FALSE)),"",VLOOKUP(D484,'Cdn CWTs for ERA in 2017'!C$8:H$2400,6,FALSE))</f>
        <v/>
      </c>
    </row>
    <row r="485" spans="1:27" ht="14.25" x14ac:dyDescent="0.2">
      <c r="A485" s="13" t="s">
        <v>1632</v>
      </c>
      <c r="B485" s="31" t="str">
        <f>+IF(ISERROR(VLOOKUP(D485,'Cdn CWTs for ERA in 2017'!C$6:F$2400,4,FALSE)),"",VLOOKUP(D485,'Cdn CWTs for ERA in 2017'!C$6:F$2400,4,FALSE))</f>
        <v/>
      </c>
      <c r="C485" s="14">
        <v>1996</v>
      </c>
      <c r="D485" s="63" t="s">
        <v>1697</v>
      </c>
      <c r="E485" s="9" t="s">
        <v>1640</v>
      </c>
      <c r="F485" s="9" t="s">
        <v>1639</v>
      </c>
      <c r="G485" s="9" t="s">
        <v>1638</v>
      </c>
      <c r="H485" s="44">
        <v>53</v>
      </c>
      <c r="I485" s="44">
        <v>45</v>
      </c>
      <c r="J485" s="25">
        <f t="shared" si="537"/>
        <v>0.39151005683049761</v>
      </c>
      <c r="K485" s="44">
        <v>10</v>
      </c>
      <c r="L485" s="55">
        <v>3492</v>
      </c>
      <c r="M485" s="17">
        <f t="shared" si="605"/>
        <v>1.5177548682703322E-2</v>
      </c>
      <c r="N485" s="56">
        <f t="shared" si="595"/>
        <v>2.3073228365401035E-6</v>
      </c>
      <c r="O485" s="35">
        <f t="shared" si="606"/>
        <v>25.542128038691612</v>
      </c>
      <c r="P485" s="129">
        <f t="shared" si="611"/>
        <v>26.136131016335604</v>
      </c>
      <c r="Q485" s="19">
        <f t="shared" si="607"/>
        <v>48.560943144586297</v>
      </c>
      <c r="R485" s="24">
        <f t="shared" si="608"/>
        <v>0.2728264542867409</v>
      </c>
      <c r="S485" s="19">
        <f t="shared" si="601"/>
        <v>114.93957617411226</v>
      </c>
      <c r="T485" s="19">
        <f t="shared" si="609"/>
        <v>169.18201866089535</v>
      </c>
      <c r="U485" s="17">
        <f t="shared" si="610"/>
        <v>0.11316379672425526</v>
      </c>
      <c r="V485" s="40">
        <v>7573</v>
      </c>
      <c r="W485" s="47">
        <v>161614.50567833026</v>
      </c>
      <c r="X485" s="17">
        <f t="shared" si="543"/>
        <v>5.3085047742207271E-2</v>
      </c>
      <c r="Y485" s="12" t="str">
        <f t="shared" si="536"/>
        <v>no</v>
      </c>
      <c r="Z485" s="12" t="str">
        <f t="shared" si="604"/>
        <v/>
      </c>
      <c r="AA485" s="12" t="str">
        <f>IF(ISERROR(VLOOKUP(D485,'Cdn CWTs for ERA in 2017'!C$8:H$2400,6,FALSE)),"",VLOOKUP(D485,'Cdn CWTs for ERA in 2017'!C$8:H$2400,6,FALSE))</f>
        <v/>
      </c>
    </row>
    <row r="486" spans="1:27" ht="14.25" x14ac:dyDescent="0.2">
      <c r="A486" s="13" t="s">
        <v>1632</v>
      </c>
      <c r="B486" s="31" t="str">
        <f>+IF(ISERROR(VLOOKUP(D486,'Cdn CWTs for ERA in 2017'!C$6:F$2400,4,FALSE)),"",VLOOKUP(D486,'Cdn CWTs for ERA in 2017'!C$6:F$2400,4,FALSE))</f>
        <v/>
      </c>
      <c r="C486" s="14">
        <v>1996</v>
      </c>
      <c r="D486" s="63" t="s">
        <v>1704</v>
      </c>
      <c r="E486" s="9" t="s">
        <v>1640</v>
      </c>
      <c r="F486" s="9" t="s">
        <v>1639</v>
      </c>
      <c r="G486" s="9" t="s">
        <v>1638</v>
      </c>
      <c r="H486" s="44">
        <v>53</v>
      </c>
      <c r="I486" s="44">
        <v>45</v>
      </c>
      <c r="J486" s="25">
        <f t="shared" si="537"/>
        <v>0.39151005683049761</v>
      </c>
      <c r="K486" s="44">
        <v>3</v>
      </c>
      <c r="L486" s="55">
        <v>3492</v>
      </c>
      <c r="M486" s="17">
        <f t="shared" si="605"/>
        <v>1.5177548682703322E-2</v>
      </c>
      <c r="N486" s="56">
        <f t="shared" si="595"/>
        <v>2.3073228365401035E-6</v>
      </c>
      <c r="O486" s="35">
        <f t="shared" si="606"/>
        <v>7.6626384116074835</v>
      </c>
      <c r="P486" s="129">
        <f t="shared" si="611"/>
        <v>7.8408393049006806</v>
      </c>
      <c r="Q486" s="19">
        <f t="shared" si="607"/>
        <v>12.813802749855492</v>
      </c>
      <c r="R486" s="24">
        <f t="shared" si="608"/>
        <v>0.46715465938787737</v>
      </c>
      <c r="S486" s="19">
        <f t="shared" si="601"/>
        <v>114.93957617411226</v>
      </c>
      <c r="T486" s="19">
        <f t="shared" si="609"/>
        <v>169.18201866089535</v>
      </c>
      <c r="U486" s="17">
        <f t="shared" si="610"/>
        <v>0.11316379672425526</v>
      </c>
      <c r="V486" s="40">
        <v>7573</v>
      </c>
      <c r="W486" s="47">
        <v>161614.50567833026</v>
      </c>
      <c r="X486" s="17">
        <f t="shared" si="543"/>
        <v>5.3085047742207271E-2</v>
      </c>
      <c r="Y486" s="12" t="str">
        <f t="shared" si="536"/>
        <v>no</v>
      </c>
      <c r="Z486" s="12" t="str">
        <f t="shared" si="604"/>
        <v/>
      </c>
      <c r="AA486" s="12" t="str">
        <f>IF(ISERROR(VLOOKUP(D486,'Cdn CWTs for ERA in 2017'!C$8:H$2400,6,FALSE)),"",VLOOKUP(D486,'Cdn CWTs for ERA in 2017'!C$8:H$2400,6,FALSE))</f>
        <v/>
      </c>
    </row>
    <row r="487" spans="1:27" ht="14.25" x14ac:dyDescent="0.2">
      <c r="A487" s="13" t="s">
        <v>1632</v>
      </c>
      <c r="B487" s="31">
        <f>+IF(ISERROR(VLOOKUP(D487,'Cdn CWTs for ERA in 2017'!C$6:F$2400,4,FALSE)),"",VLOOKUP(D487,'Cdn CWTs for ERA in 2017'!C$6:F$2400,4,FALSE))</f>
        <v>1992</v>
      </c>
      <c r="C487" s="14">
        <v>1996</v>
      </c>
      <c r="D487" s="63" t="s">
        <v>1705</v>
      </c>
      <c r="E487" s="9" t="s">
        <v>1640</v>
      </c>
      <c r="F487" s="9" t="s">
        <v>1639</v>
      </c>
      <c r="G487" s="9" t="s">
        <v>1638</v>
      </c>
      <c r="H487" s="44">
        <v>53</v>
      </c>
      <c r="I487" s="44">
        <v>45</v>
      </c>
      <c r="J487" s="25">
        <f t="shared" si="537"/>
        <v>0.39151005683049761</v>
      </c>
      <c r="K487" s="44">
        <v>4</v>
      </c>
      <c r="L487" s="55">
        <v>3492</v>
      </c>
      <c r="M487" s="17">
        <f t="shared" si="605"/>
        <v>1.5177548682703322E-2</v>
      </c>
      <c r="N487" s="56">
        <f t="shared" si="595"/>
        <v>2.3073228365401035E-6</v>
      </c>
      <c r="O487" s="35">
        <f t="shared" si="606"/>
        <v>10.216851215476645</v>
      </c>
      <c r="P487" s="19">
        <f t="shared" si="611"/>
        <v>10.454452406534241</v>
      </c>
      <c r="Q487" s="19">
        <f t="shared" si="607"/>
        <v>17.419257036668352</v>
      </c>
      <c r="R487" s="24">
        <f t="shared" si="608"/>
        <v>0.40850534643149411</v>
      </c>
      <c r="S487" s="19">
        <f t="shared" si="601"/>
        <v>114.93957617411226</v>
      </c>
      <c r="T487" s="19">
        <f t="shared" si="609"/>
        <v>169.18201866089535</v>
      </c>
      <c r="U487" s="17">
        <f t="shared" si="610"/>
        <v>0.11316379672425526</v>
      </c>
      <c r="V487" s="40">
        <v>7573</v>
      </c>
      <c r="W487" s="47">
        <v>161614.50567833026</v>
      </c>
      <c r="X487" s="17">
        <f t="shared" si="543"/>
        <v>5.3085047742207271E-2</v>
      </c>
      <c r="Y487" s="12" t="str">
        <f t="shared" si="536"/>
        <v>yes</v>
      </c>
      <c r="Z487" s="12">
        <f t="shared" si="604"/>
        <v>4</v>
      </c>
      <c r="AA487" s="12" t="str">
        <f>IF(ISERROR(VLOOKUP(D487,'Cdn CWTs for ERA in 2017'!C$8:H$2400,6,FALSE)),"",VLOOKUP(D487,'Cdn CWTs for ERA in 2017'!C$8:H$2400,6,FALSE))</f>
        <v>NIC</v>
      </c>
    </row>
    <row r="488" spans="1:27" ht="14.25" x14ac:dyDescent="0.2">
      <c r="A488" s="13" t="s">
        <v>1632</v>
      </c>
      <c r="B488" s="31">
        <f>+IF(ISERROR(VLOOKUP(D488,'Cdn CWTs for ERA in 2017'!C$6:F$2400,4,FALSE)),"",VLOOKUP(D488,'Cdn CWTs for ERA in 2017'!C$6:F$2400,4,FALSE))</f>
        <v>1993</v>
      </c>
      <c r="C488" s="14">
        <v>1996</v>
      </c>
      <c r="D488" s="63" t="s">
        <v>1701</v>
      </c>
      <c r="E488" s="9" t="s">
        <v>1640</v>
      </c>
      <c r="F488" s="9" t="s">
        <v>1639</v>
      </c>
      <c r="G488" s="9" t="s">
        <v>1638</v>
      </c>
      <c r="H488" s="44">
        <v>53</v>
      </c>
      <c r="I488" s="44">
        <v>45</v>
      </c>
      <c r="J488" s="25">
        <f t="shared" si="537"/>
        <v>0.39151005683049761</v>
      </c>
      <c r="K488" s="44">
        <v>1</v>
      </c>
      <c r="L488" s="55">
        <v>3492</v>
      </c>
      <c r="M488" s="17">
        <f t="shared" si="605"/>
        <v>1.5177548682703322E-2</v>
      </c>
      <c r="N488" s="56">
        <f t="shared" si="595"/>
        <v>2.3073228365401035E-6</v>
      </c>
      <c r="O488" s="35">
        <f t="shared" si="606"/>
        <v>2.5542128038691612</v>
      </c>
      <c r="P488" s="19">
        <f t="shared" si="611"/>
        <v>2.6136131016335602</v>
      </c>
      <c r="Q488" s="19">
        <f t="shared" si="607"/>
        <v>4.1041742315213172</v>
      </c>
      <c r="R488" s="24">
        <f t="shared" si="608"/>
        <v>0.79315089206614031</v>
      </c>
      <c r="S488" s="19">
        <f t="shared" si="601"/>
        <v>114.93957617411226</v>
      </c>
      <c r="T488" s="19">
        <f t="shared" si="609"/>
        <v>169.18201866089535</v>
      </c>
      <c r="U488" s="17">
        <f t="shared" si="610"/>
        <v>0.11316379672425526</v>
      </c>
      <c r="V488" s="40">
        <v>7573</v>
      </c>
      <c r="W488" s="47">
        <v>161614.50567833026</v>
      </c>
      <c r="X488" s="17">
        <f t="shared" si="543"/>
        <v>5.3085047742207271E-2</v>
      </c>
      <c r="Y488" s="12" t="str">
        <f t="shared" si="536"/>
        <v>yes</v>
      </c>
      <c r="Z488" s="12">
        <f t="shared" si="604"/>
        <v>3</v>
      </c>
      <c r="AA488" s="12" t="str">
        <f>IF(ISERROR(VLOOKUP(D488,'Cdn CWTs for ERA in 2017'!C$8:H$2400,6,FALSE)),"",VLOOKUP(D488,'Cdn CWTs for ERA in 2017'!C$8:H$2400,6,FALSE))</f>
        <v>NIC</v>
      </c>
    </row>
    <row r="489" spans="1:27" ht="14.25" x14ac:dyDescent="0.2">
      <c r="A489" s="13" t="s">
        <v>1632</v>
      </c>
      <c r="B489" s="31" t="str">
        <f>+IF(ISERROR(VLOOKUP(D489,'Cdn CWTs for ERA in 2017'!C$6:F$2400,4,FALSE)),"",VLOOKUP(D489,'Cdn CWTs for ERA in 2017'!C$6:F$2400,4,FALSE))</f>
        <v/>
      </c>
      <c r="C489" s="14">
        <v>1996</v>
      </c>
      <c r="D489" s="63" t="s">
        <v>1706</v>
      </c>
      <c r="E489" s="9" t="s">
        <v>1640</v>
      </c>
      <c r="F489" s="9" t="s">
        <v>1639</v>
      </c>
      <c r="G489" s="9" t="s">
        <v>1638</v>
      </c>
      <c r="H489" s="44">
        <v>53</v>
      </c>
      <c r="I489" s="44">
        <v>45</v>
      </c>
      <c r="J489" s="25">
        <f t="shared" si="537"/>
        <v>0.39151005683049761</v>
      </c>
      <c r="K489" s="44">
        <v>0</v>
      </c>
      <c r="L489" s="55">
        <v>3492</v>
      </c>
      <c r="M489" s="17">
        <f t="shared" si="605"/>
        <v>1.5177548682703322E-2</v>
      </c>
      <c r="N489" s="56">
        <f t="shared" si="595"/>
        <v>2.3073228365401035E-6</v>
      </c>
      <c r="O489" s="35">
        <f t="shared" si="606"/>
        <v>0</v>
      </c>
      <c r="P489" s="19">
        <f t="shared" si="611"/>
        <v>0</v>
      </c>
      <c r="Q489" s="19">
        <f t="shared" si="607"/>
        <v>0</v>
      </c>
      <c r="R489" s="24" t="str">
        <f t="shared" si="608"/>
        <v>NA</v>
      </c>
      <c r="S489" s="19">
        <f t="shared" si="601"/>
        <v>114.93957617411226</v>
      </c>
      <c r="T489" s="19">
        <f t="shared" si="609"/>
        <v>169.18201866089535</v>
      </c>
      <c r="U489" s="17">
        <f t="shared" si="610"/>
        <v>0.11316379672425526</v>
      </c>
      <c r="V489" s="40">
        <v>7573</v>
      </c>
      <c r="W489" s="47">
        <v>161614.50567833026</v>
      </c>
      <c r="X489" s="17">
        <f t="shared" si="543"/>
        <v>5.3085047742207271E-2</v>
      </c>
      <c r="Y489" s="12" t="str">
        <f t="shared" si="536"/>
        <v>no</v>
      </c>
      <c r="Z489" s="12" t="str">
        <f t="shared" si="604"/>
        <v/>
      </c>
      <c r="AA489" s="12" t="str">
        <f>IF(ISERROR(VLOOKUP(D489,'Cdn CWTs for ERA in 2017'!C$8:H$2400,6,FALSE)),"",VLOOKUP(D489,'Cdn CWTs for ERA in 2017'!C$8:H$2400,6,FALSE))</f>
        <v/>
      </c>
    </row>
    <row r="490" spans="1:27" ht="14.25" x14ac:dyDescent="0.2">
      <c r="A490" s="13" t="s">
        <v>1632</v>
      </c>
      <c r="B490" s="31" t="str">
        <f>+IF(ISERROR(VLOOKUP(D490,'Cdn CWTs for ERA in 2017'!C$6:F$2400,4,FALSE)),"",VLOOKUP(D490,'Cdn CWTs for ERA in 2017'!C$6:F$2400,4,FALSE))</f>
        <v/>
      </c>
      <c r="C490" s="14">
        <v>1996</v>
      </c>
      <c r="D490" s="62" t="s">
        <v>1664</v>
      </c>
      <c r="E490" s="9" t="s">
        <v>1640</v>
      </c>
      <c r="F490" s="9" t="s">
        <v>1639</v>
      </c>
      <c r="G490" s="9" t="s">
        <v>1638</v>
      </c>
      <c r="H490" s="44">
        <v>53</v>
      </c>
      <c r="I490" s="44">
        <v>45</v>
      </c>
      <c r="J490" s="25">
        <f t="shared" si="537"/>
        <v>0.39151005683049761</v>
      </c>
      <c r="K490" s="44">
        <v>1</v>
      </c>
      <c r="L490" s="55">
        <v>3492</v>
      </c>
      <c r="M490" s="17">
        <f t="shared" si="605"/>
        <v>1.5177548682703322E-2</v>
      </c>
      <c r="N490" s="56">
        <f t="shared" si="595"/>
        <v>2.3073228365401035E-6</v>
      </c>
      <c r="O490" s="35">
        <f t="shared" si="606"/>
        <v>2.5542128038691612</v>
      </c>
      <c r="P490" s="19">
        <f>+O490</f>
        <v>2.5542128038691612</v>
      </c>
      <c r="Q490" s="19">
        <f t="shared" si="607"/>
        <v>4.1041742315213172</v>
      </c>
      <c r="R490" s="24">
        <f t="shared" si="608"/>
        <v>0.79315089206614031</v>
      </c>
      <c r="S490" s="19">
        <f t="shared" si="601"/>
        <v>114.93957617411226</v>
      </c>
      <c r="T490" s="19">
        <f t="shared" si="609"/>
        <v>169.18201866089535</v>
      </c>
      <c r="U490" s="17">
        <f t="shared" si="610"/>
        <v>0.11316379672425526</v>
      </c>
      <c r="V490" s="40">
        <v>7573</v>
      </c>
      <c r="W490" s="47">
        <v>161614.50567833026</v>
      </c>
      <c r="X490" s="17">
        <f t="shared" si="543"/>
        <v>5.3085047742207271E-2</v>
      </c>
      <c r="Y490" s="12" t="str">
        <f t="shared" si="536"/>
        <v>no</v>
      </c>
      <c r="Z490" s="12" t="str">
        <f t="shared" si="604"/>
        <v/>
      </c>
      <c r="AA490" s="12" t="str">
        <f>IF(ISERROR(VLOOKUP(D490,'Cdn CWTs for ERA in 2017'!C$8:H$2400,6,FALSE)),"",VLOOKUP(D490,'Cdn CWTs for ERA in 2017'!C$8:H$2400,6,FALSE))</f>
        <v/>
      </c>
    </row>
    <row r="491" spans="1:27" ht="14.25" x14ac:dyDescent="0.2">
      <c r="A491" s="13" t="s">
        <v>1632</v>
      </c>
      <c r="B491" s="31" t="str">
        <f>+IF(ISERROR(VLOOKUP(D491,'Cdn CWTs for ERA in 2017'!C$6:F$2400,4,FALSE)),"",VLOOKUP(D491,'Cdn CWTs for ERA in 2017'!C$6:F$2400,4,FALSE))</f>
        <v/>
      </c>
      <c r="C491" s="14">
        <v>1996</v>
      </c>
      <c r="D491" s="63" t="s">
        <v>1679</v>
      </c>
      <c r="E491" s="9" t="s">
        <v>1640</v>
      </c>
      <c r="F491" s="9" t="s">
        <v>1639</v>
      </c>
      <c r="G491" s="9" t="s">
        <v>1638</v>
      </c>
      <c r="H491" s="44">
        <v>53</v>
      </c>
      <c r="I491" s="44">
        <v>45</v>
      </c>
      <c r="J491" s="25">
        <f t="shared" si="537"/>
        <v>0.39151005683049761</v>
      </c>
      <c r="K491" s="44">
        <v>1</v>
      </c>
      <c r="L491" s="55">
        <v>3492</v>
      </c>
      <c r="M491" s="17">
        <f t="shared" si="605"/>
        <v>1.5177548682703322E-2</v>
      </c>
      <c r="N491" s="56">
        <f t="shared" si="595"/>
        <v>2.3073228365401035E-6</v>
      </c>
      <c r="O491" s="35">
        <f t="shared" si="606"/>
        <v>2.5542128038691612</v>
      </c>
      <c r="Q491" s="19">
        <f t="shared" si="607"/>
        <v>4.1041742315213172</v>
      </c>
      <c r="R491" s="24">
        <f t="shared" si="608"/>
        <v>0.79315089206614031</v>
      </c>
      <c r="S491" s="19">
        <f t="shared" si="601"/>
        <v>114.93957617411226</v>
      </c>
      <c r="T491" s="19">
        <f t="shared" si="609"/>
        <v>169.18201866089535</v>
      </c>
      <c r="U491" s="17">
        <f t="shared" si="610"/>
        <v>0.11316379672425526</v>
      </c>
      <c r="V491" s="40">
        <v>7573</v>
      </c>
      <c r="W491" s="47">
        <v>161614.50567833026</v>
      </c>
      <c r="X491" s="17">
        <f t="shared" si="543"/>
        <v>5.3085047742207271E-2</v>
      </c>
      <c r="Y491" s="12" t="str">
        <f t="shared" si="536"/>
        <v>no</v>
      </c>
      <c r="Z491" s="12" t="str">
        <f t="shared" si="604"/>
        <v/>
      </c>
      <c r="AA491" s="12" t="str">
        <f>IF(ISERROR(VLOOKUP(D491,'Cdn CWTs for ERA in 2017'!C$8:H$2400,6,FALSE)),"",VLOOKUP(D491,'Cdn CWTs for ERA in 2017'!C$8:H$2400,6,FALSE))</f>
        <v/>
      </c>
    </row>
    <row r="492" spans="1:27" x14ac:dyDescent="0.2">
      <c r="B492" s="31" t="str">
        <f>+IF(ISERROR(VLOOKUP(D492,'Cdn CWTs for ERA in 2017'!C$6:F$2400,4,FALSE)),"",VLOOKUP(D492,'Cdn CWTs for ERA in 2017'!C$6:F$2400,4,FALSE))</f>
        <v/>
      </c>
      <c r="D492" s="63"/>
      <c r="H492" s="44"/>
      <c r="I492" s="44"/>
      <c r="N492" s="56"/>
      <c r="W492" s="47"/>
      <c r="Y492" s="12" t="str">
        <f t="shared" si="536"/>
        <v>no</v>
      </c>
      <c r="Z492" s="12" t="str">
        <f t="shared" si="604"/>
        <v/>
      </c>
      <c r="AA492" s="12" t="str">
        <f>IF(ISERROR(VLOOKUP(D492,'Cdn CWTs for ERA in 2017'!C$8:H$2400,6,FALSE)),"",VLOOKUP(D492,'Cdn CWTs for ERA in 2017'!C$8:H$2400,6,FALSE))</f>
        <v/>
      </c>
    </row>
    <row r="493" spans="1:27" x14ac:dyDescent="0.2">
      <c r="A493" s="13" t="s">
        <v>1632</v>
      </c>
      <c r="B493" s="31" t="str">
        <f>+IF(ISERROR(VLOOKUP(D493,'Cdn CWTs for ERA in 2017'!C$6:F$2400,4,FALSE)),"",VLOOKUP(D493,'Cdn CWTs for ERA in 2017'!C$6:F$2400,4,FALSE))</f>
        <v/>
      </c>
      <c r="C493" s="14">
        <v>1996</v>
      </c>
      <c r="D493" s="66" t="s">
        <v>1702</v>
      </c>
      <c r="E493" s="9" t="s">
        <v>1640</v>
      </c>
      <c r="F493" s="9" t="s">
        <v>1643</v>
      </c>
      <c r="G493" s="9" t="s">
        <v>1638</v>
      </c>
      <c r="H493" s="44">
        <v>105</v>
      </c>
      <c r="I493" s="44">
        <v>94</v>
      </c>
      <c r="J493" s="25">
        <f>I493/S493</f>
        <v>0.38795990367922945</v>
      </c>
      <c r="K493" s="44">
        <v>1</v>
      </c>
      <c r="L493" s="40">
        <v>4422</v>
      </c>
      <c r="M493" s="17">
        <f t="shared" ref="M493:M502" si="612">+H493/L493</f>
        <v>2.3744911804613297E-2</v>
      </c>
      <c r="N493" s="56">
        <f t="shared" si="595"/>
        <v>2.9711254794191623E-6</v>
      </c>
      <c r="O493" s="35">
        <f>K493*(1/J493)</f>
        <v>2.5775859580241924</v>
      </c>
      <c r="P493" s="19">
        <f>+(O493/(SUM(O$493:O$500)))*O$502+O493</f>
        <v>2.612418200700195</v>
      </c>
      <c r="Q493" s="19">
        <f t="shared" ref="Q493:Q502" si="613" xml:space="preserve">  ((O493*(1-J493)*(1+(U493^2))) / J493) + ((O493^2)*(U493^2))</f>
        <v>4.1552416551484113</v>
      </c>
      <c r="R493" s="24">
        <f t="shared" ref="R493:R502" si="614">+IF(ISERROR((Q493^0.5)/O493),"NA",(Q493^0.5)/O493)</f>
        <v>0.7908333687502912</v>
      </c>
      <c r="S493" s="19">
        <f t="shared" ref="S493:S502" si="615">+M493*V493</f>
        <v>242.29308005427407</v>
      </c>
      <c r="T493" s="19">
        <f t="shared" ref="T493:T502" si="616">(N493*V493^2+W493*M493^2-N493*W493)</f>
        <v>487.16415280155837</v>
      </c>
      <c r="U493" s="17">
        <f t="shared" ref="U493:U502" si="617">+(T493^0.5)/S493</f>
        <v>9.1095442796585296E-2</v>
      </c>
      <c r="V493" s="40">
        <v>10204</v>
      </c>
      <c r="W493" s="47">
        <v>317029.25581898482</v>
      </c>
      <c r="X493" s="17">
        <f t="shared" si="543"/>
        <v>5.5179685478024376E-2</v>
      </c>
      <c r="Y493" s="12" t="str">
        <f t="shared" si="536"/>
        <v>no</v>
      </c>
      <c r="Z493" s="12" t="str">
        <f t="shared" si="604"/>
        <v/>
      </c>
      <c r="AA493" s="12" t="str">
        <f>IF(ISERROR(VLOOKUP(D493,'Cdn CWTs for ERA in 2017'!C$8:H$2400,6,FALSE)),"",VLOOKUP(D493,'Cdn CWTs for ERA in 2017'!C$8:H$2400,6,FALSE))</f>
        <v/>
      </c>
    </row>
    <row r="494" spans="1:27" x14ac:dyDescent="0.2">
      <c r="A494" s="13" t="s">
        <v>1632</v>
      </c>
      <c r="B494" s="31">
        <f>+IF(ISERROR(VLOOKUP(D494,'Cdn CWTs for ERA in 2017'!C$6:F$2400,4,FALSE)),"",VLOOKUP(D494,'Cdn CWTs for ERA in 2017'!C$6:F$2400,4,FALSE))</f>
        <v>1991</v>
      </c>
      <c r="C494" s="14">
        <v>1996</v>
      </c>
      <c r="D494" s="66" t="s">
        <v>1703</v>
      </c>
      <c r="E494" s="9" t="s">
        <v>1640</v>
      </c>
      <c r="F494" s="9" t="s">
        <v>1643</v>
      </c>
      <c r="G494" s="9" t="s">
        <v>1638</v>
      </c>
      <c r="H494" s="44">
        <v>105</v>
      </c>
      <c r="I494" s="44">
        <v>94</v>
      </c>
      <c r="J494" s="25">
        <f t="shared" si="537"/>
        <v>0.38795990367922945</v>
      </c>
      <c r="K494" s="44">
        <v>8</v>
      </c>
      <c r="L494" s="40">
        <v>4422</v>
      </c>
      <c r="M494" s="17">
        <f t="shared" si="612"/>
        <v>2.3744911804613297E-2</v>
      </c>
      <c r="N494" s="56">
        <f t="shared" si="595"/>
        <v>2.9711254794191623E-6</v>
      </c>
      <c r="O494" s="35">
        <f t="shared" ref="O494:O502" si="618">K494*(1/J494)</f>
        <v>20.620687664193539</v>
      </c>
      <c r="P494" s="19">
        <f t="shared" ref="P494:P500" si="619">+(O494/(SUM(O$493:O$500)))*O$502+O494</f>
        <v>20.89934560560156</v>
      </c>
      <c r="Q494" s="19">
        <f t="shared" si="613"/>
        <v>36.32943805749413</v>
      </c>
      <c r="R494" s="24">
        <f t="shared" si="614"/>
        <v>0.2922982370407568</v>
      </c>
      <c r="S494" s="19">
        <f t="shared" si="615"/>
        <v>242.29308005427407</v>
      </c>
      <c r="T494" s="19">
        <f t="shared" si="616"/>
        <v>487.16415280155837</v>
      </c>
      <c r="U494" s="17">
        <f t="shared" si="617"/>
        <v>9.1095442796585296E-2</v>
      </c>
      <c r="V494" s="40">
        <v>10204</v>
      </c>
      <c r="W494" s="47">
        <v>317029.25581898482</v>
      </c>
      <c r="X494" s="17">
        <f t="shared" si="543"/>
        <v>5.5179685478024376E-2</v>
      </c>
      <c r="Y494" s="12" t="str">
        <f t="shared" si="536"/>
        <v>yes</v>
      </c>
      <c r="Z494" s="12">
        <f t="shared" si="604"/>
        <v>5</v>
      </c>
      <c r="AA494" s="12" t="str">
        <f>IF(ISERROR(VLOOKUP(D494,'Cdn CWTs for ERA in 2017'!C$8:H$2400,6,FALSE)),"",VLOOKUP(D494,'Cdn CWTs for ERA in 2017'!C$8:H$2400,6,FALSE))</f>
        <v>NIC</v>
      </c>
    </row>
    <row r="495" spans="1:27" x14ac:dyDescent="0.2">
      <c r="A495" s="13" t="s">
        <v>1632</v>
      </c>
      <c r="B495" s="31" t="str">
        <f>+IF(ISERROR(VLOOKUP(D495,'Cdn CWTs for ERA in 2017'!C$6:F$2400,4,FALSE)),"",VLOOKUP(D495,'Cdn CWTs for ERA in 2017'!C$6:F$2400,4,FALSE))</f>
        <v/>
      </c>
      <c r="C495" s="14">
        <v>1996</v>
      </c>
      <c r="D495" s="66" t="s">
        <v>1696</v>
      </c>
      <c r="E495" s="9" t="s">
        <v>1640</v>
      </c>
      <c r="F495" s="9" t="s">
        <v>1643</v>
      </c>
      <c r="G495" s="9" t="s">
        <v>1638</v>
      </c>
      <c r="H495" s="44">
        <v>105</v>
      </c>
      <c r="I495" s="44">
        <v>94</v>
      </c>
      <c r="J495" s="25">
        <f t="shared" si="537"/>
        <v>0.38795990367922945</v>
      </c>
      <c r="K495" s="44">
        <v>32</v>
      </c>
      <c r="L495" s="40">
        <v>4422</v>
      </c>
      <c r="M495" s="17">
        <f t="shared" si="612"/>
        <v>2.3744911804613297E-2</v>
      </c>
      <c r="N495" s="56">
        <f t="shared" si="595"/>
        <v>2.9711254794191623E-6</v>
      </c>
      <c r="O495" s="35">
        <f t="shared" si="618"/>
        <v>82.482750656774158</v>
      </c>
      <c r="P495" s="19">
        <f t="shared" si="619"/>
        <v>83.597382422406241</v>
      </c>
      <c r="Q495" s="19">
        <f t="shared" si="613"/>
        <v>187.66067542504183</v>
      </c>
      <c r="R495" s="24">
        <f t="shared" si="614"/>
        <v>0.16608235793729892</v>
      </c>
      <c r="S495" s="19">
        <f t="shared" si="615"/>
        <v>242.29308005427407</v>
      </c>
      <c r="T495" s="19">
        <f t="shared" si="616"/>
        <v>487.16415280155837</v>
      </c>
      <c r="U495" s="17">
        <f t="shared" si="617"/>
        <v>9.1095442796585296E-2</v>
      </c>
      <c r="V495" s="40">
        <v>10204</v>
      </c>
      <c r="W495" s="47">
        <v>317029.25581898482</v>
      </c>
      <c r="X495" s="17">
        <f t="shared" si="543"/>
        <v>5.5179685478024376E-2</v>
      </c>
      <c r="Y495" s="12" t="str">
        <f t="shared" si="536"/>
        <v>no</v>
      </c>
      <c r="Z495" s="12" t="str">
        <f t="shared" si="604"/>
        <v/>
      </c>
      <c r="AA495" s="12" t="str">
        <f>IF(ISERROR(VLOOKUP(D495,'Cdn CWTs for ERA in 2017'!C$8:H$2400,6,FALSE)),"",VLOOKUP(D495,'Cdn CWTs for ERA in 2017'!C$8:H$2400,6,FALSE))</f>
        <v/>
      </c>
    </row>
    <row r="496" spans="1:27" x14ac:dyDescent="0.2">
      <c r="A496" s="13" t="s">
        <v>1632</v>
      </c>
      <c r="B496" s="31" t="str">
        <f>+IF(ISERROR(VLOOKUP(D496,'Cdn CWTs for ERA in 2017'!C$6:F$2400,4,FALSE)),"",VLOOKUP(D496,'Cdn CWTs for ERA in 2017'!C$6:F$2400,4,FALSE))</f>
        <v/>
      </c>
      <c r="C496" s="14">
        <v>1996</v>
      </c>
      <c r="D496" s="66" t="s">
        <v>1697</v>
      </c>
      <c r="E496" s="9" t="s">
        <v>1640</v>
      </c>
      <c r="F496" s="9" t="s">
        <v>1643</v>
      </c>
      <c r="G496" s="9" t="s">
        <v>1638</v>
      </c>
      <c r="H496" s="44">
        <v>105</v>
      </c>
      <c r="I496" s="44">
        <v>94</v>
      </c>
      <c r="J496" s="25">
        <f t="shared" si="537"/>
        <v>0.38795990367922945</v>
      </c>
      <c r="K496" s="44">
        <v>25</v>
      </c>
      <c r="L496" s="40">
        <v>4422</v>
      </c>
      <c r="M496" s="17">
        <f t="shared" si="612"/>
        <v>2.3744911804613297E-2</v>
      </c>
      <c r="N496" s="56">
        <f t="shared" si="595"/>
        <v>2.9711254794191623E-6</v>
      </c>
      <c r="O496" s="35">
        <f t="shared" si="618"/>
        <v>64.439648950604806</v>
      </c>
      <c r="P496" s="19">
        <f t="shared" si="619"/>
        <v>65.310455017504864</v>
      </c>
      <c r="Q496" s="19">
        <f t="shared" si="613"/>
        <v>136.96145012485505</v>
      </c>
      <c r="R496" s="24">
        <f t="shared" si="614"/>
        <v>0.18161261298580303</v>
      </c>
      <c r="S496" s="19">
        <f t="shared" si="615"/>
        <v>242.29308005427407</v>
      </c>
      <c r="T496" s="19">
        <f t="shared" si="616"/>
        <v>487.16415280155837</v>
      </c>
      <c r="U496" s="17">
        <f t="shared" si="617"/>
        <v>9.1095442796585296E-2</v>
      </c>
      <c r="V496" s="40">
        <v>10204</v>
      </c>
      <c r="W496" s="47">
        <v>317029.25581898482</v>
      </c>
      <c r="X496" s="17">
        <f t="shared" si="543"/>
        <v>5.5179685478024376E-2</v>
      </c>
      <c r="Y496" s="12" t="str">
        <f t="shared" ref="Y496:Y524" si="620">+IF(B496="","no","yes")</f>
        <v>no</v>
      </c>
      <c r="Z496" s="12" t="str">
        <f t="shared" si="604"/>
        <v/>
      </c>
      <c r="AA496" s="12" t="str">
        <f>IF(ISERROR(VLOOKUP(D496,'Cdn CWTs for ERA in 2017'!C$8:H$2400,6,FALSE)),"",VLOOKUP(D496,'Cdn CWTs for ERA in 2017'!C$8:H$2400,6,FALSE))</f>
        <v/>
      </c>
    </row>
    <row r="497" spans="1:27" x14ac:dyDescent="0.2">
      <c r="A497" s="13" t="s">
        <v>1632</v>
      </c>
      <c r="B497" s="31" t="str">
        <f>+IF(ISERROR(VLOOKUP(D497,'Cdn CWTs for ERA in 2017'!C$6:F$2400,4,FALSE)),"",VLOOKUP(D497,'Cdn CWTs for ERA in 2017'!C$6:F$2400,4,FALSE))</f>
        <v/>
      </c>
      <c r="C497" s="14">
        <v>1996</v>
      </c>
      <c r="D497" s="66" t="s">
        <v>1704</v>
      </c>
      <c r="E497" s="9" t="s">
        <v>1640</v>
      </c>
      <c r="F497" s="9" t="s">
        <v>1643</v>
      </c>
      <c r="G497" s="9" t="s">
        <v>1638</v>
      </c>
      <c r="H497" s="44">
        <v>105</v>
      </c>
      <c r="I497" s="44">
        <v>94</v>
      </c>
      <c r="J497" s="25">
        <f t="shared" si="537"/>
        <v>0.38795990367922945</v>
      </c>
      <c r="K497" s="44">
        <v>3</v>
      </c>
      <c r="L497" s="40">
        <v>4422</v>
      </c>
      <c r="M497" s="17">
        <f t="shared" si="612"/>
        <v>2.3744911804613297E-2</v>
      </c>
      <c r="N497" s="56">
        <f t="shared" si="595"/>
        <v>2.9711254794191623E-6</v>
      </c>
      <c r="O497" s="35">
        <f t="shared" si="618"/>
        <v>7.7327578740725773</v>
      </c>
      <c r="P497" s="19">
        <f t="shared" si="619"/>
        <v>7.8372546021005851</v>
      </c>
      <c r="Q497" s="19">
        <f t="shared" si="613"/>
        <v>12.79652905290668</v>
      </c>
      <c r="R497" s="24">
        <f t="shared" si="614"/>
        <v>0.46260644775934034</v>
      </c>
      <c r="S497" s="19">
        <f t="shared" si="615"/>
        <v>242.29308005427407</v>
      </c>
      <c r="T497" s="19">
        <f t="shared" si="616"/>
        <v>487.16415280155837</v>
      </c>
      <c r="U497" s="17">
        <f t="shared" si="617"/>
        <v>9.1095442796585296E-2</v>
      </c>
      <c r="V497" s="40">
        <v>10204</v>
      </c>
      <c r="W497" s="47">
        <v>317029.25581898482</v>
      </c>
      <c r="X497" s="17">
        <f t="shared" si="543"/>
        <v>5.5179685478024376E-2</v>
      </c>
      <c r="Y497" s="12" t="str">
        <f t="shared" si="620"/>
        <v>no</v>
      </c>
      <c r="Z497" s="12" t="str">
        <f t="shared" si="604"/>
        <v/>
      </c>
      <c r="AA497" s="12" t="str">
        <f>IF(ISERROR(VLOOKUP(D497,'Cdn CWTs for ERA in 2017'!C$8:H$2400,6,FALSE)),"",VLOOKUP(D497,'Cdn CWTs for ERA in 2017'!C$8:H$2400,6,FALSE))</f>
        <v/>
      </c>
    </row>
    <row r="498" spans="1:27" x14ac:dyDescent="0.2">
      <c r="A498" s="13" t="s">
        <v>1632</v>
      </c>
      <c r="B498" s="31">
        <f>+IF(ISERROR(VLOOKUP(D498,'Cdn CWTs for ERA in 2017'!C$6:F$2400,4,FALSE)),"",VLOOKUP(D498,'Cdn CWTs for ERA in 2017'!C$6:F$2400,4,FALSE))</f>
        <v>1992</v>
      </c>
      <c r="C498" s="14">
        <v>1996</v>
      </c>
      <c r="D498" s="66" t="s">
        <v>1705</v>
      </c>
      <c r="E498" s="9" t="s">
        <v>1640</v>
      </c>
      <c r="F498" s="9" t="s">
        <v>1643</v>
      </c>
      <c r="G498" s="9" t="s">
        <v>1638</v>
      </c>
      <c r="H498" s="44">
        <v>105</v>
      </c>
      <c r="I498" s="44">
        <v>94</v>
      </c>
      <c r="J498" s="25">
        <f t="shared" si="537"/>
        <v>0.38795990367922945</v>
      </c>
      <c r="K498" s="44">
        <v>3</v>
      </c>
      <c r="L498" s="40">
        <v>4422</v>
      </c>
      <c r="M498" s="17">
        <f t="shared" si="612"/>
        <v>2.3744911804613297E-2</v>
      </c>
      <c r="N498" s="56">
        <f t="shared" si="595"/>
        <v>2.9711254794191623E-6</v>
      </c>
      <c r="O498" s="35">
        <f t="shared" si="618"/>
        <v>7.7327578740725773</v>
      </c>
      <c r="P498" s="19">
        <f t="shared" si="619"/>
        <v>7.8372546021005851</v>
      </c>
      <c r="Q498" s="19">
        <f t="shared" si="613"/>
        <v>12.79652905290668</v>
      </c>
      <c r="R498" s="24">
        <f t="shared" si="614"/>
        <v>0.46260644775934034</v>
      </c>
      <c r="S498" s="19">
        <f t="shared" si="615"/>
        <v>242.29308005427407</v>
      </c>
      <c r="T498" s="19">
        <f t="shared" si="616"/>
        <v>487.16415280155837</v>
      </c>
      <c r="U498" s="17">
        <f t="shared" si="617"/>
        <v>9.1095442796585296E-2</v>
      </c>
      <c r="V498" s="40">
        <v>10204</v>
      </c>
      <c r="W498" s="47">
        <v>317029.25581898482</v>
      </c>
      <c r="X498" s="17">
        <f t="shared" si="543"/>
        <v>5.5179685478024376E-2</v>
      </c>
      <c r="Y498" s="12" t="str">
        <f t="shared" si="620"/>
        <v>yes</v>
      </c>
      <c r="Z498" s="12">
        <f t="shared" si="604"/>
        <v>4</v>
      </c>
      <c r="AA498" s="12" t="str">
        <f>IF(ISERROR(VLOOKUP(D498,'Cdn CWTs for ERA in 2017'!C$8:H$2400,6,FALSE)),"",VLOOKUP(D498,'Cdn CWTs for ERA in 2017'!C$8:H$2400,6,FALSE))</f>
        <v>NIC</v>
      </c>
    </row>
    <row r="499" spans="1:27" x14ac:dyDescent="0.2">
      <c r="A499" s="13" t="s">
        <v>1632</v>
      </c>
      <c r="B499" s="31">
        <f>+IF(ISERROR(VLOOKUP(D499,'Cdn CWTs for ERA in 2017'!C$6:F$2400,4,FALSE)),"",VLOOKUP(D499,'Cdn CWTs for ERA in 2017'!C$6:F$2400,4,FALSE))</f>
        <v>1993</v>
      </c>
      <c r="C499" s="14">
        <v>1996</v>
      </c>
      <c r="D499" s="66" t="s">
        <v>1701</v>
      </c>
      <c r="E499" s="9" t="s">
        <v>1640</v>
      </c>
      <c r="F499" s="9" t="s">
        <v>1643</v>
      </c>
      <c r="G499" s="9" t="s">
        <v>1638</v>
      </c>
      <c r="H499" s="44">
        <v>105</v>
      </c>
      <c r="I499" s="44">
        <v>94</v>
      </c>
      <c r="J499" s="25">
        <f t="shared" si="537"/>
        <v>0.38795990367922945</v>
      </c>
      <c r="K499" s="44">
        <v>0</v>
      </c>
      <c r="L499" s="40">
        <v>4422</v>
      </c>
      <c r="M499" s="17">
        <f t="shared" si="612"/>
        <v>2.3744911804613297E-2</v>
      </c>
      <c r="N499" s="56">
        <f t="shared" si="595"/>
        <v>2.9711254794191623E-6</v>
      </c>
      <c r="O499" s="35">
        <f t="shared" si="618"/>
        <v>0</v>
      </c>
      <c r="P499" s="19">
        <f t="shared" si="619"/>
        <v>0</v>
      </c>
      <c r="Q499" s="19">
        <f t="shared" si="613"/>
        <v>0</v>
      </c>
      <c r="R499" s="24" t="str">
        <f t="shared" si="614"/>
        <v>NA</v>
      </c>
      <c r="S499" s="19">
        <f t="shared" si="615"/>
        <v>242.29308005427407</v>
      </c>
      <c r="T499" s="19">
        <f t="shared" si="616"/>
        <v>487.16415280155837</v>
      </c>
      <c r="U499" s="17">
        <f t="shared" si="617"/>
        <v>9.1095442796585296E-2</v>
      </c>
      <c r="V499" s="40">
        <v>10204</v>
      </c>
      <c r="W499" s="47">
        <v>317029.25581898482</v>
      </c>
      <c r="X499" s="17">
        <f t="shared" si="543"/>
        <v>5.5179685478024376E-2</v>
      </c>
      <c r="Y499" s="12" t="str">
        <f t="shared" si="620"/>
        <v>yes</v>
      </c>
      <c r="Z499" s="12">
        <f t="shared" si="604"/>
        <v>3</v>
      </c>
      <c r="AA499" s="12" t="str">
        <f>IF(ISERROR(VLOOKUP(D499,'Cdn CWTs for ERA in 2017'!C$8:H$2400,6,FALSE)),"",VLOOKUP(D499,'Cdn CWTs for ERA in 2017'!C$8:H$2400,6,FALSE))</f>
        <v>NIC</v>
      </c>
    </row>
    <row r="500" spans="1:27" x14ac:dyDescent="0.2">
      <c r="A500" s="13" t="s">
        <v>1632</v>
      </c>
      <c r="B500" s="31" t="str">
        <f>+IF(ISERROR(VLOOKUP(D500,'Cdn CWTs for ERA in 2017'!C$6:F$2400,4,FALSE)),"",VLOOKUP(D500,'Cdn CWTs for ERA in 2017'!C$6:F$2400,4,FALSE))</f>
        <v/>
      </c>
      <c r="C500" s="14">
        <v>1996</v>
      </c>
      <c r="D500" s="66" t="s">
        <v>1706</v>
      </c>
      <c r="E500" s="9" t="s">
        <v>1640</v>
      </c>
      <c r="F500" s="9" t="s">
        <v>1643</v>
      </c>
      <c r="G500" s="9" t="s">
        <v>1638</v>
      </c>
      <c r="H500" s="44">
        <v>105</v>
      </c>
      <c r="I500" s="44">
        <v>94</v>
      </c>
      <c r="J500" s="25">
        <f t="shared" si="537"/>
        <v>0.38795990367922945</v>
      </c>
      <c r="K500" s="44">
        <v>2</v>
      </c>
      <c r="L500" s="40">
        <v>4422</v>
      </c>
      <c r="M500" s="17">
        <f t="shared" si="612"/>
        <v>2.3744911804613297E-2</v>
      </c>
      <c r="N500" s="56">
        <f t="shared" si="595"/>
        <v>2.9711254794191623E-6</v>
      </c>
      <c r="O500" s="35">
        <f t="shared" si="618"/>
        <v>5.1551719160483849</v>
      </c>
      <c r="P500" s="19">
        <f t="shared" si="619"/>
        <v>5.2248364014003901</v>
      </c>
      <c r="Q500" s="19">
        <f t="shared" si="613"/>
        <v>8.4207513394506375</v>
      </c>
      <c r="R500" s="24">
        <f t="shared" si="614"/>
        <v>0.56290132209262034</v>
      </c>
      <c r="S500" s="19">
        <f t="shared" si="615"/>
        <v>242.29308005427407</v>
      </c>
      <c r="T500" s="19">
        <f t="shared" si="616"/>
        <v>487.16415280155837</v>
      </c>
      <c r="U500" s="17">
        <f t="shared" si="617"/>
        <v>9.1095442796585296E-2</v>
      </c>
      <c r="V500" s="40">
        <v>10204</v>
      </c>
      <c r="W500" s="47">
        <v>317029.25581898482</v>
      </c>
      <c r="X500" s="17">
        <f t="shared" si="543"/>
        <v>5.5179685478024376E-2</v>
      </c>
      <c r="Y500" s="12" t="str">
        <f t="shared" si="620"/>
        <v>no</v>
      </c>
      <c r="Z500" s="12" t="str">
        <f t="shared" si="604"/>
        <v/>
      </c>
      <c r="AA500" s="12" t="str">
        <f>IF(ISERROR(VLOOKUP(D500,'Cdn CWTs for ERA in 2017'!C$8:H$2400,6,FALSE)),"",VLOOKUP(D500,'Cdn CWTs for ERA in 2017'!C$8:H$2400,6,FALSE))</f>
        <v/>
      </c>
    </row>
    <row r="501" spans="1:27" x14ac:dyDescent="0.2">
      <c r="A501" s="13" t="s">
        <v>1632</v>
      </c>
      <c r="B501" s="31" t="str">
        <f>+IF(ISERROR(VLOOKUP(D501,'Cdn CWTs for ERA in 2017'!C$6:F$2400,4,FALSE)),"",VLOOKUP(D501,'Cdn CWTs for ERA in 2017'!C$6:F$2400,4,FALSE))</f>
        <v/>
      </c>
      <c r="C501" s="14">
        <v>1996</v>
      </c>
      <c r="D501" s="62" t="s">
        <v>1664</v>
      </c>
      <c r="E501" s="9" t="s">
        <v>1640</v>
      </c>
      <c r="F501" s="9" t="s">
        <v>1643</v>
      </c>
      <c r="G501" s="9" t="s">
        <v>1638</v>
      </c>
      <c r="H501" s="44">
        <v>105</v>
      </c>
      <c r="I501" s="44">
        <v>94</v>
      </c>
      <c r="J501" s="25">
        <f t="shared" si="537"/>
        <v>0.38795990367922945</v>
      </c>
      <c r="K501" s="44">
        <v>19</v>
      </c>
      <c r="L501" s="40">
        <v>4422</v>
      </c>
      <c r="M501" s="17">
        <f t="shared" si="612"/>
        <v>2.3744911804613297E-2</v>
      </c>
      <c r="N501" s="56">
        <f t="shared" si="595"/>
        <v>2.9711254794191623E-6</v>
      </c>
      <c r="O501" s="35">
        <f t="shared" si="618"/>
        <v>48.974133202459655</v>
      </c>
      <c r="P501" s="19">
        <f>+O501</f>
        <v>48.974133202459655</v>
      </c>
      <c r="Q501" s="19">
        <f t="shared" si="613"/>
        <v>97.805424433122326</v>
      </c>
      <c r="R501" s="24">
        <f t="shared" si="614"/>
        <v>0.20193644801461685</v>
      </c>
      <c r="S501" s="19">
        <f t="shared" si="615"/>
        <v>242.29308005427407</v>
      </c>
      <c r="T501" s="19">
        <f t="shared" si="616"/>
        <v>487.16415280155837</v>
      </c>
      <c r="U501" s="17">
        <f t="shared" si="617"/>
        <v>9.1095442796585296E-2</v>
      </c>
      <c r="V501" s="40">
        <v>10204</v>
      </c>
      <c r="W501" s="47">
        <v>317029.25581898482</v>
      </c>
      <c r="X501" s="17">
        <f t="shared" si="543"/>
        <v>5.5179685478024376E-2</v>
      </c>
      <c r="Y501" s="12" t="str">
        <f t="shared" si="620"/>
        <v>no</v>
      </c>
      <c r="Z501" s="12" t="str">
        <f t="shared" si="604"/>
        <v/>
      </c>
      <c r="AA501" s="12" t="str">
        <f>IF(ISERROR(VLOOKUP(D501,'Cdn CWTs for ERA in 2017'!C$8:H$2400,6,FALSE)),"",VLOOKUP(D501,'Cdn CWTs for ERA in 2017'!C$8:H$2400,6,FALSE))</f>
        <v/>
      </c>
    </row>
    <row r="502" spans="1:27" x14ac:dyDescent="0.2">
      <c r="A502" s="13" t="s">
        <v>1632</v>
      </c>
      <c r="B502" s="31" t="str">
        <f>+IF(ISERROR(VLOOKUP(D502,'Cdn CWTs for ERA in 2017'!C$6:F$2400,4,FALSE)),"",VLOOKUP(D502,'Cdn CWTs for ERA in 2017'!C$6:F$2400,4,FALSE))</f>
        <v/>
      </c>
      <c r="C502" s="14">
        <v>1996</v>
      </c>
      <c r="D502" s="63" t="s">
        <v>1679</v>
      </c>
      <c r="E502" s="9" t="s">
        <v>1640</v>
      </c>
      <c r="F502" s="9" t="s">
        <v>1643</v>
      </c>
      <c r="G502" s="9" t="s">
        <v>1638</v>
      </c>
      <c r="H502" s="44">
        <v>105</v>
      </c>
      <c r="I502" s="44">
        <v>94</v>
      </c>
      <c r="J502" s="25">
        <f t="shared" si="537"/>
        <v>0.38795990367922945</v>
      </c>
      <c r="K502" s="44">
        <v>1</v>
      </c>
      <c r="L502" s="40">
        <v>4422</v>
      </c>
      <c r="M502" s="17">
        <f t="shared" si="612"/>
        <v>2.3744911804613297E-2</v>
      </c>
      <c r="N502" s="56">
        <f t="shared" si="595"/>
        <v>2.9711254794191623E-6</v>
      </c>
      <c r="O502" s="35">
        <f t="shared" si="618"/>
        <v>2.5775859580241924</v>
      </c>
      <c r="Q502" s="19">
        <f t="shared" si="613"/>
        <v>4.1552416551484113</v>
      </c>
      <c r="R502" s="24">
        <f t="shared" si="614"/>
        <v>0.7908333687502912</v>
      </c>
      <c r="S502" s="19">
        <f t="shared" si="615"/>
        <v>242.29308005427407</v>
      </c>
      <c r="T502" s="19">
        <f t="shared" si="616"/>
        <v>487.16415280155837</v>
      </c>
      <c r="U502" s="17">
        <f t="shared" si="617"/>
        <v>9.1095442796585296E-2</v>
      </c>
      <c r="V502" s="40">
        <v>10204</v>
      </c>
      <c r="W502" s="47">
        <v>317029.25581898482</v>
      </c>
      <c r="X502" s="17">
        <f t="shared" si="543"/>
        <v>5.5179685478024376E-2</v>
      </c>
      <c r="Y502" s="12" t="str">
        <f t="shared" si="620"/>
        <v>no</v>
      </c>
      <c r="Z502" s="12" t="str">
        <f t="shared" si="604"/>
        <v/>
      </c>
      <c r="AA502" s="12" t="str">
        <f>IF(ISERROR(VLOOKUP(D502,'Cdn CWTs for ERA in 2017'!C$8:H$2400,6,FALSE)),"",VLOOKUP(D502,'Cdn CWTs for ERA in 2017'!C$8:H$2400,6,FALSE))</f>
        <v/>
      </c>
    </row>
    <row r="503" spans="1:27" x14ac:dyDescent="0.2">
      <c r="B503" s="31" t="str">
        <f>+IF(ISERROR(VLOOKUP(D503,'Cdn CWTs for ERA in 2017'!C$6:F$2400,4,FALSE)),"",VLOOKUP(D503,'Cdn CWTs for ERA in 2017'!C$6:F$2400,4,FALSE))</f>
        <v/>
      </c>
      <c r="D503" s="63"/>
      <c r="H503" s="44"/>
      <c r="I503" s="44"/>
      <c r="N503" s="56"/>
      <c r="Y503" s="12" t="str">
        <f t="shared" si="620"/>
        <v>no</v>
      </c>
      <c r="Z503" s="12" t="str">
        <f t="shared" si="604"/>
        <v/>
      </c>
      <c r="AA503" s="12" t="str">
        <f>IF(ISERROR(VLOOKUP(D503,'Cdn CWTs for ERA in 2017'!C$8:H$2400,6,FALSE)),"",VLOOKUP(D503,'Cdn CWTs for ERA in 2017'!C$8:H$2400,6,FALSE))</f>
        <v/>
      </c>
    </row>
    <row r="504" spans="1:27" x14ac:dyDescent="0.2">
      <c r="A504" s="13" t="s">
        <v>1632</v>
      </c>
      <c r="B504" s="31">
        <f>+IF(ISERROR(VLOOKUP(D504,'Cdn CWTs for ERA in 2017'!C$6:F$2400,4,FALSE)),"",VLOOKUP(D504,'Cdn CWTs for ERA in 2017'!C$6:F$2400,4,FALSE))</f>
        <v>1990</v>
      </c>
      <c r="C504" s="14">
        <v>1995</v>
      </c>
      <c r="D504" s="63" t="s">
        <v>1707</v>
      </c>
      <c r="E504" s="9" t="s">
        <v>1640</v>
      </c>
      <c r="F504" s="9" t="s">
        <v>1639</v>
      </c>
      <c r="G504" s="9" t="s">
        <v>1638</v>
      </c>
      <c r="H504" s="44">
        <v>341</v>
      </c>
      <c r="I504" s="44">
        <v>151</v>
      </c>
      <c r="J504" s="25">
        <f t="shared" ref="J504:J513" si="621">I504/S504</f>
        <v>0.18009948736518391</v>
      </c>
      <c r="K504" s="44">
        <v>4</v>
      </c>
      <c r="L504" s="44">
        <v>1805</v>
      </c>
      <c r="M504" s="17">
        <f t="shared" ref="M504:M513" si="622">+H504/L504</f>
        <v>0.18891966759002771</v>
      </c>
      <c r="N504" s="56">
        <f t="shared" si="595"/>
        <v>5.0392751415663484E-5</v>
      </c>
      <c r="O504" s="35">
        <f t="shared" ref="O504:O513" si="623">K504*(1/J504)</f>
        <v>22.209946616279282</v>
      </c>
      <c r="P504" s="19">
        <f t="shared" ref="P504:P512" si="624">+O504</f>
        <v>22.209946616279282</v>
      </c>
      <c r="Q504" s="19">
        <f t="shared" ref="Q504:Q513" si="625" xml:space="preserve">  ((O504*(1-J504)*(1+(U504^2))) / J504) + ((O504^2)*(U504^2))</f>
        <v>105.53868244774684</v>
      </c>
      <c r="R504" s="24">
        <f t="shared" ref="R504:R513" si="626">+IF(ISERROR((Q504^0.5)/O504),"NA",(Q504^0.5)/O504)</f>
        <v>0.4625496102757527</v>
      </c>
      <c r="S504" s="19">
        <f t="shared" ref="S504:S513" si="627">+M504*V504</f>
        <v>838.42548476454294</v>
      </c>
      <c r="T504" s="19">
        <f t="shared" ref="T504:T513" si="628">(N504*V504^2+W504*M504^2-N504*W504)</f>
        <v>5237.0021442117995</v>
      </c>
      <c r="U504" s="17">
        <f t="shared" ref="U504:U513" si="629">+(T504^0.5)/S504</f>
        <v>8.6313137822456226E-2</v>
      </c>
      <c r="V504" s="40">
        <v>4438</v>
      </c>
      <c r="W504" s="47">
        <v>119092.16702237941</v>
      </c>
      <c r="X504" s="17">
        <f t="shared" ref="X504:X513" si="630">+(W504^0.5)/V504</f>
        <v>7.7759650694363247E-2</v>
      </c>
      <c r="Y504" s="12" t="str">
        <f t="shared" si="620"/>
        <v>yes</v>
      </c>
      <c r="Z504" s="12">
        <f t="shared" si="604"/>
        <v>5</v>
      </c>
      <c r="AA504" s="12" t="str">
        <f>IF(ISERROR(VLOOKUP(D504,'Cdn CWTs for ERA in 2017'!C$8:H$2400,6,FALSE)),"",VLOOKUP(D504,'Cdn CWTs for ERA in 2017'!C$8:H$2400,6,FALSE))</f>
        <v>NIC</v>
      </c>
    </row>
    <row r="505" spans="1:27" x14ac:dyDescent="0.2">
      <c r="A505" s="13" t="s">
        <v>1632</v>
      </c>
      <c r="B505" s="31">
        <f>+IF(ISERROR(VLOOKUP(D505,'Cdn CWTs for ERA in 2017'!C$6:F$2400,4,FALSE)),"",VLOOKUP(D505,'Cdn CWTs for ERA in 2017'!C$6:F$2400,4,FALSE))</f>
        <v>1990</v>
      </c>
      <c r="C505" s="14">
        <v>1995</v>
      </c>
      <c r="D505" s="63" t="s">
        <v>1708</v>
      </c>
      <c r="E505" s="9" t="s">
        <v>1640</v>
      </c>
      <c r="F505" s="9" t="s">
        <v>1639</v>
      </c>
      <c r="G505" s="9" t="s">
        <v>1638</v>
      </c>
      <c r="H505" s="44">
        <v>341</v>
      </c>
      <c r="I505" s="44">
        <v>151</v>
      </c>
      <c r="J505" s="25">
        <f t="shared" si="621"/>
        <v>0.18009948736518391</v>
      </c>
      <c r="K505" s="44">
        <v>7</v>
      </c>
      <c r="L505" s="44">
        <v>1805</v>
      </c>
      <c r="M505" s="17">
        <f t="shared" si="622"/>
        <v>0.18891966759002771</v>
      </c>
      <c r="N505" s="56">
        <f t="shared" si="595"/>
        <v>5.0392751415663484E-5</v>
      </c>
      <c r="O505" s="35">
        <f t="shared" si="623"/>
        <v>38.86740657848874</v>
      </c>
      <c r="P505" s="19">
        <f t="shared" si="624"/>
        <v>38.86740657848874</v>
      </c>
      <c r="Q505" s="19">
        <f t="shared" si="625"/>
        <v>189.5160373399338</v>
      </c>
      <c r="R505" s="24">
        <f t="shared" si="626"/>
        <v>0.35419091727228491</v>
      </c>
      <c r="S505" s="19">
        <f t="shared" si="627"/>
        <v>838.42548476454294</v>
      </c>
      <c r="T505" s="19">
        <f t="shared" si="628"/>
        <v>5237.0021442117995</v>
      </c>
      <c r="U505" s="17">
        <f t="shared" si="629"/>
        <v>8.6313137822456226E-2</v>
      </c>
      <c r="V505" s="40">
        <v>4438</v>
      </c>
      <c r="W505" s="47">
        <v>119092.16702237941</v>
      </c>
      <c r="X505" s="17">
        <f t="shared" si="630"/>
        <v>7.7759650694363247E-2</v>
      </c>
      <c r="Y505" s="12" t="str">
        <f t="shared" si="620"/>
        <v>yes</v>
      </c>
      <c r="Z505" s="12">
        <f t="shared" si="604"/>
        <v>5</v>
      </c>
      <c r="AA505" s="12" t="str">
        <f>IF(ISERROR(VLOOKUP(D505,'Cdn CWTs for ERA in 2017'!C$8:H$2400,6,FALSE)),"",VLOOKUP(D505,'Cdn CWTs for ERA in 2017'!C$8:H$2400,6,FALSE))</f>
        <v>NIC</v>
      </c>
    </row>
    <row r="506" spans="1:27" x14ac:dyDescent="0.2">
      <c r="A506" s="13" t="s">
        <v>1632</v>
      </c>
      <c r="B506" s="31">
        <f>+IF(ISERROR(VLOOKUP(D506,'Cdn CWTs for ERA in 2017'!C$6:F$2400,4,FALSE)),"",VLOOKUP(D506,'Cdn CWTs for ERA in 2017'!C$6:F$2400,4,FALSE))</f>
        <v>1990</v>
      </c>
      <c r="C506" s="14">
        <v>1995</v>
      </c>
      <c r="D506" s="63" t="s">
        <v>1709</v>
      </c>
      <c r="E506" s="9" t="s">
        <v>1640</v>
      </c>
      <c r="F506" s="9" t="s">
        <v>1639</v>
      </c>
      <c r="G506" s="9" t="s">
        <v>1638</v>
      </c>
      <c r="H506" s="44">
        <v>341</v>
      </c>
      <c r="I506" s="44">
        <v>151</v>
      </c>
      <c r="J506" s="25">
        <f t="shared" si="621"/>
        <v>0.18009948736518391</v>
      </c>
      <c r="K506" s="44">
        <v>3</v>
      </c>
      <c r="L506" s="44">
        <v>1805</v>
      </c>
      <c r="M506" s="17">
        <f t="shared" si="622"/>
        <v>0.18891966759002771</v>
      </c>
      <c r="N506" s="56">
        <f t="shared" si="595"/>
        <v>5.0392751415663484E-5</v>
      </c>
      <c r="O506" s="35">
        <f t="shared" si="623"/>
        <v>16.657459962209462</v>
      </c>
      <c r="P506" s="19">
        <f t="shared" si="624"/>
        <v>16.657459962209462</v>
      </c>
      <c r="Q506" s="19">
        <f t="shared" si="625"/>
        <v>78.464962827756295</v>
      </c>
      <c r="R506" s="24">
        <f t="shared" si="626"/>
        <v>0.53177645996046263</v>
      </c>
      <c r="S506" s="19">
        <f t="shared" si="627"/>
        <v>838.42548476454294</v>
      </c>
      <c r="T506" s="19">
        <f t="shared" si="628"/>
        <v>5237.0021442117995</v>
      </c>
      <c r="U506" s="17">
        <f t="shared" si="629"/>
        <v>8.6313137822456226E-2</v>
      </c>
      <c r="V506" s="40">
        <v>4438</v>
      </c>
      <c r="W506" s="47">
        <v>119092.16702237941</v>
      </c>
      <c r="X506" s="17">
        <f t="shared" si="630"/>
        <v>7.7759650694363247E-2</v>
      </c>
      <c r="Y506" s="12" t="str">
        <f t="shared" si="620"/>
        <v>yes</v>
      </c>
      <c r="Z506" s="12">
        <f t="shared" si="604"/>
        <v>5</v>
      </c>
      <c r="AA506" s="12" t="str">
        <f>IF(ISERROR(VLOOKUP(D506,'Cdn CWTs for ERA in 2017'!C$8:H$2400,6,FALSE)),"",VLOOKUP(D506,'Cdn CWTs for ERA in 2017'!C$8:H$2400,6,FALSE))</f>
        <v>NIC</v>
      </c>
    </row>
    <row r="507" spans="1:27" x14ac:dyDescent="0.2">
      <c r="A507" s="13" t="s">
        <v>1632</v>
      </c>
      <c r="B507" s="31" t="str">
        <f>+IF(ISERROR(VLOOKUP(D507,'Cdn CWTs for ERA in 2017'!C$6:F$2400,4,FALSE)),"",VLOOKUP(D507,'Cdn CWTs for ERA in 2017'!C$6:F$2400,4,FALSE))</f>
        <v/>
      </c>
      <c r="C507" s="14">
        <v>1995</v>
      </c>
      <c r="D507" s="63" t="s">
        <v>1710</v>
      </c>
      <c r="E507" s="9" t="s">
        <v>1640</v>
      </c>
      <c r="F507" s="9" t="s">
        <v>1639</v>
      </c>
      <c r="G507" s="9" t="s">
        <v>1638</v>
      </c>
      <c r="H507" s="44">
        <v>341</v>
      </c>
      <c r="I507" s="44">
        <v>151</v>
      </c>
      <c r="J507" s="25">
        <f t="shared" si="621"/>
        <v>0.18009948736518391</v>
      </c>
      <c r="K507" s="44">
        <v>26</v>
      </c>
      <c r="L507" s="44">
        <v>1805</v>
      </c>
      <c r="M507" s="17">
        <f t="shared" si="622"/>
        <v>0.18891966759002771</v>
      </c>
      <c r="N507" s="56">
        <f t="shared" si="595"/>
        <v>5.0392751415663484E-5</v>
      </c>
      <c r="O507" s="35">
        <f t="shared" si="623"/>
        <v>144.36465300581534</v>
      </c>
      <c r="P507" s="19">
        <f t="shared" si="624"/>
        <v>144.36465300581534</v>
      </c>
      <c r="Q507" s="19">
        <f t="shared" si="625"/>
        <v>817.38011344595145</v>
      </c>
      <c r="R507" s="24">
        <f t="shared" si="626"/>
        <v>0.19803919955807564</v>
      </c>
      <c r="S507" s="19">
        <f t="shared" si="627"/>
        <v>838.42548476454294</v>
      </c>
      <c r="T507" s="19">
        <f t="shared" si="628"/>
        <v>5237.0021442117995</v>
      </c>
      <c r="U507" s="17">
        <f t="shared" si="629"/>
        <v>8.6313137822456226E-2</v>
      </c>
      <c r="V507" s="40">
        <v>4438</v>
      </c>
      <c r="W507" s="47">
        <v>119092.16702237941</v>
      </c>
      <c r="X507" s="17">
        <f t="shared" si="630"/>
        <v>7.7759650694363247E-2</v>
      </c>
      <c r="Y507" s="12" t="str">
        <f t="shared" si="620"/>
        <v>no</v>
      </c>
      <c r="Z507" s="12" t="str">
        <f t="shared" si="604"/>
        <v/>
      </c>
      <c r="AA507" s="12" t="str">
        <f>IF(ISERROR(VLOOKUP(D507,'Cdn CWTs for ERA in 2017'!C$8:H$2400,6,FALSE)),"",VLOOKUP(D507,'Cdn CWTs for ERA in 2017'!C$8:H$2400,6,FALSE))</f>
        <v/>
      </c>
    </row>
    <row r="508" spans="1:27" x14ac:dyDescent="0.2">
      <c r="A508" s="13" t="s">
        <v>1632</v>
      </c>
      <c r="B508" s="31" t="str">
        <f>+IF(ISERROR(VLOOKUP(D508,'Cdn CWTs for ERA in 2017'!C$6:F$2400,4,FALSE)),"",VLOOKUP(D508,'Cdn CWTs for ERA in 2017'!C$6:F$2400,4,FALSE))</f>
        <v/>
      </c>
      <c r="C508" s="14">
        <v>1995</v>
      </c>
      <c r="D508" s="63" t="s">
        <v>1711</v>
      </c>
      <c r="E508" s="9" t="s">
        <v>1640</v>
      </c>
      <c r="F508" s="9" t="s">
        <v>1639</v>
      </c>
      <c r="G508" s="9" t="s">
        <v>1638</v>
      </c>
      <c r="H508" s="44">
        <v>341</v>
      </c>
      <c r="I508" s="44">
        <v>151</v>
      </c>
      <c r="J508" s="25">
        <f t="shared" si="621"/>
        <v>0.18009948736518391</v>
      </c>
      <c r="K508" s="44">
        <v>0</v>
      </c>
      <c r="L508" s="44">
        <v>1805</v>
      </c>
      <c r="M508" s="17">
        <f t="shared" si="622"/>
        <v>0.18891966759002771</v>
      </c>
      <c r="N508" s="56">
        <f t="shared" si="595"/>
        <v>5.0392751415663484E-5</v>
      </c>
      <c r="O508" s="35">
        <f t="shared" si="623"/>
        <v>0</v>
      </c>
      <c r="P508" s="19">
        <f t="shared" si="624"/>
        <v>0</v>
      </c>
      <c r="Q508" s="19">
        <f t="shared" si="625"/>
        <v>0</v>
      </c>
      <c r="R508" s="24" t="str">
        <f t="shared" si="626"/>
        <v>NA</v>
      </c>
      <c r="S508" s="19">
        <f t="shared" si="627"/>
        <v>838.42548476454294</v>
      </c>
      <c r="T508" s="19">
        <f t="shared" si="628"/>
        <v>5237.0021442117995</v>
      </c>
      <c r="U508" s="17">
        <f t="shared" si="629"/>
        <v>8.6313137822456226E-2</v>
      </c>
      <c r="V508" s="40">
        <v>4438</v>
      </c>
      <c r="W508" s="47">
        <v>119092.16702237941</v>
      </c>
      <c r="X508" s="17">
        <f t="shared" si="630"/>
        <v>7.7759650694363247E-2</v>
      </c>
      <c r="Y508" s="12" t="str">
        <f t="shared" si="620"/>
        <v>no</v>
      </c>
      <c r="Z508" s="12" t="str">
        <f t="shared" si="604"/>
        <v/>
      </c>
      <c r="AA508" s="12" t="str">
        <f>IF(ISERROR(VLOOKUP(D508,'Cdn CWTs for ERA in 2017'!C$8:H$2400,6,FALSE)),"",VLOOKUP(D508,'Cdn CWTs for ERA in 2017'!C$8:H$2400,6,FALSE))</f>
        <v/>
      </c>
    </row>
    <row r="509" spans="1:27" x14ac:dyDescent="0.2">
      <c r="A509" s="13" t="s">
        <v>1632</v>
      </c>
      <c r="B509" s="31" t="str">
        <f>+IF(ISERROR(VLOOKUP(D509,'Cdn CWTs for ERA in 2017'!C$6:F$2400,4,FALSE)),"",VLOOKUP(D509,'Cdn CWTs for ERA in 2017'!C$6:F$2400,4,FALSE))</f>
        <v/>
      </c>
      <c r="C509" s="14">
        <v>1995</v>
      </c>
      <c r="D509" s="63" t="s">
        <v>1702</v>
      </c>
      <c r="E509" s="9" t="s">
        <v>1640</v>
      </c>
      <c r="F509" s="9" t="s">
        <v>1639</v>
      </c>
      <c r="G509" s="9" t="s">
        <v>1638</v>
      </c>
      <c r="H509" s="44">
        <v>341</v>
      </c>
      <c r="I509" s="44">
        <v>151</v>
      </c>
      <c r="J509" s="25">
        <f t="shared" si="621"/>
        <v>0.18009948736518391</v>
      </c>
      <c r="K509" s="44">
        <v>4</v>
      </c>
      <c r="L509" s="44">
        <v>1805</v>
      </c>
      <c r="M509" s="17">
        <f t="shared" si="622"/>
        <v>0.18891966759002771</v>
      </c>
      <c r="N509" s="56">
        <f t="shared" si="595"/>
        <v>5.0392751415663484E-5</v>
      </c>
      <c r="O509" s="35">
        <f t="shared" si="623"/>
        <v>22.209946616279282</v>
      </c>
      <c r="P509" s="19">
        <f t="shared" si="624"/>
        <v>22.209946616279282</v>
      </c>
      <c r="Q509" s="19">
        <f t="shared" si="625"/>
        <v>105.53868244774684</v>
      </c>
      <c r="R509" s="24">
        <f t="shared" si="626"/>
        <v>0.4625496102757527</v>
      </c>
      <c r="S509" s="19">
        <f t="shared" si="627"/>
        <v>838.42548476454294</v>
      </c>
      <c r="T509" s="19">
        <f t="shared" si="628"/>
        <v>5237.0021442117995</v>
      </c>
      <c r="U509" s="17">
        <f t="shared" si="629"/>
        <v>8.6313137822456226E-2</v>
      </c>
      <c r="V509" s="40">
        <v>4438</v>
      </c>
      <c r="W509" s="47">
        <v>119092.16702237941</v>
      </c>
      <c r="X509" s="17">
        <f t="shared" si="630"/>
        <v>7.7759650694363247E-2</v>
      </c>
      <c r="Y509" s="12" t="str">
        <f t="shared" si="620"/>
        <v>no</v>
      </c>
      <c r="Z509" s="12" t="str">
        <f t="shared" si="604"/>
        <v/>
      </c>
      <c r="AA509" s="12" t="str">
        <f>IF(ISERROR(VLOOKUP(D509,'Cdn CWTs for ERA in 2017'!C$8:H$2400,6,FALSE)),"",VLOOKUP(D509,'Cdn CWTs for ERA in 2017'!C$8:H$2400,6,FALSE))</f>
        <v/>
      </c>
    </row>
    <row r="510" spans="1:27" x14ac:dyDescent="0.2">
      <c r="A510" s="13" t="s">
        <v>1632</v>
      </c>
      <c r="B510" s="31">
        <f>+IF(ISERROR(VLOOKUP(D510,'Cdn CWTs for ERA in 2017'!C$6:F$2400,4,FALSE)),"",VLOOKUP(D510,'Cdn CWTs for ERA in 2017'!C$6:F$2400,4,FALSE))</f>
        <v>1991</v>
      </c>
      <c r="C510" s="14">
        <v>1995</v>
      </c>
      <c r="D510" s="63" t="s">
        <v>1703</v>
      </c>
      <c r="E510" s="9" t="s">
        <v>1640</v>
      </c>
      <c r="F510" s="9" t="s">
        <v>1639</v>
      </c>
      <c r="G510" s="9" t="s">
        <v>1638</v>
      </c>
      <c r="H510" s="44">
        <v>341</v>
      </c>
      <c r="I510" s="44">
        <v>151</v>
      </c>
      <c r="J510" s="25">
        <f t="shared" si="621"/>
        <v>0.18009948736518391</v>
      </c>
      <c r="K510" s="44">
        <v>91</v>
      </c>
      <c r="L510" s="44">
        <v>1805</v>
      </c>
      <c r="M510" s="17">
        <f t="shared" si="622"/>
        <v>0.18891966759002771</v>
      </c>
      <c r="N510" s="56">
        <f t="shared" si="595"/>
        <v>5.0392751415663484E-5</v>
      </c>
      <c r="O510" s="35">
        <f t="shared" si="623"/>
        <v>505.27628552035367</v>
      </c>
      <c r="P510" s="19">
        <f t="shared" si="624"/>
        <v>505.27628552035367</v>
      </c>
      <c r="Q510" s="19">
        <f t="shared" si="625"/>
        <v>4219.4053579402998</v>
      </c>
      <c r="R510" s="24">
        <f t="shared" si="626"/>
        <v>0.12855729013445341</v>
      </c>
      <c r="S510" s="19">
        <f t="shared" si="627"/>
        <v>838.42548476454294</v>
      </c>
      <c r="T510" s="19">
        <f t="shared" si="628"/>
        <v>5237.0021442117995</v>
      </c>
      <c r="U510" s="17">
        <f t="shared" si="629"/>
        <v>8.6313137822456226E-2</v>
      </c>
      <c r="V510" s="40">
        <v>4438</v>
      </c>
      <c r="W510" s="47">
        <v>119092.16702237941</v>
      </c>
      <c r="X510" s="17">
        <f t="shared" si="630"/>
        <v>7.7759650694363247E-2</v>
      </c>
      <c r="Y510" s="12" t="str">
        <f t="shared" si="620"/>
        <v>yes</v>
      </c>
      <c r="Z510" s="12">
        <f t="shared" si="604"/>
        <v>4</v>
      </c>
      <c r="AA510" s="12" t="str">
        <f>IF(ISERROR(VLOOKUP(D510,'Cdn CWTs for ERA in 2017'!C$8:H$2400,6,FALSE)),"",VLOOKUP(D510,'Cdn CWTs for ERA in 2017'!C$8:H$2400,6,FALSE))</f>
        <v>NIC</v>
      </c>
    </row>
    <row r="511" spans="1:27" x14ac:dyDescent="0.2">
      <c r="A511" s="13" t="s">
        <v>1632</v>
      </c>
      <c r="B511" s="31" t="str">
        <f>+IF(ISERROR(VLOOKUP(D511,'Cdn CWTs for ERA in 2017'!C$6:F$2400,4,FALSE)),"",VLOOKUP(D511,'Cdn CWTs for ERA in 2017'!C$6:F$2400,4,FALSE))</f>
        <v/>
      </c>
      <c r="C511" s="14">
        <v>1995</v>
      </c>
      <c r="D511" s="63" t="s">
        <v>1696</v>
      </c>
      <c r="E511" s="9" t="s">
        <v>1640</v>
      </c>
      <c r="F511" s="9" t="s">
        <v>1639</v>
      </c>
      <c r="G511" s="9" t="s">
        <v>1638</v>
      </c>
      <c r="H511" s="44">
        <v>341</v>
      </c>
      <c r="I511" s="44">
        <v>151</v>
      </c>
      <c r="J511" s="25">
        <f t="shared" si="621"/>
        <v>0.18009948736518391</v>
      </c>
      <c r="K511" s="44">
        <v>14</v>
      </c>
      <c r="L511" s="44">
        <v>1805</v>
      </c>
      <c r="M511" s="17">
        <f t="shared" si="622"/>
        <v>0.18891966759002771</v>
      </c>
      <c r="N511" s="56">
        <f t="shared" si="595"/>
        <v>5.0392751415663484E-5</v>
      </c>
      <c r="O511" s="35">
        <f t="shared" si="623"/>
        <v>77.734813156977481</v>
      </c>
      <c r="P511" s="19">
        <f t="shared" si="624"/>
        <v>77.734813156977481</v>
      </c>
      <c r="Q511" s="19">
        <f t="shared" si="625"/>
        <v>401.54100894295942</v>
      </c>
      <c r="R511" s="24">
        <f t="shared" si="626"/>
        <v>0.25778010361443815</v>
      </c>
      <c r="S511" s="19">
        <f t="shared" si="627"/>
        <v>838.42548476454294</v>
      </c>
      <c r="T511" s="19">
        <f t="shared" si="628"/>
        <v>5237.0021442117995</v>
      </c>
      <c r="U511" s="17">
        <f t="shared" si="629"/>
        <v>8.6313137822456226E-2</v>
      </c>
      <c r="V511" s="40">
        <v>4438</v>
      </c>
      <c r="W511" s="47">
        <v>119092.16702237941</v>
      </c>
      <c r="X511" s="17">
        <f t="shared" si="630"/>
        <v>7.7759650694363247E-2</v>
      </c>
      <c r="Y511" s="12" t="str">
        <f t="shared" si="620"/>
        <v>no</v>
      </c>
      <c r="Z511" s="12" t="str">
        <f t="shared" si="604"/>
        <v/>
      </c>
      <c r="AA511" s="12" t="str">
        <f>IF(ISERROR(VLOOKUP(D511,'Cdn CWTs for ERA in 2017'!C$8:H$2400,6,FALSE)),"",VLOOKUP(D511,'Cdn CWTs for ERA in 2017'!C$8:H$2400,6,FALSE))</f>
        <v/>
      </c>
    </row>
    <row r="512" spans="1:27" x14ac:dyDescent="0.2">
      <c r="A512" s="13" t="s">
        <v>1632</v>
      </c>
      <c r="B512" s="31" t="str">
        <f>+IF(ISERROR(VLOOKUP(D512,'Cdn CWTs for ERA in 2017'!C$6:F$2400,4,FALSE)),"",VLOOKUP(D512,'Cdn CWTs for ERA in 2017'!C$6:F$2400,4,FALSE))</f>
        <v/>
      </c>
      <c r="C512" s="14">
        <v>1995</v>
      </c>
      <c r="D512" s="62" t="s">
        <v>1664</v>
      </c>
      <c r="E512" s="9" t="s">
        <v>1640</v>
      </c>
      <c r="F512" s="9" t="s">
        <v>1639</v>
      </c>
      <c r="G512" s="9" t="s">
        <v>1638</v>
      </c>
      <c r="H512" s="44">
        <v>341</v>
      </c>
      <c r="I512" s="44">
        <v>151</v>
      </c>
      <c r="J512" s="25">
        <f t="shared" si="621"/>
        <v>0.18009948736518391</v>
      </c>
      <c r="K512" s="44">
        <v>2</v>
      </c>
      <c r="L512" s="44">
        <v>1805</v>
      </c>
      <c r="M512" s="17">
        <f t="shared" si="622"/>
        <v>0.18891966759002771</v>
      </c>
      <c r="N512" s="56">
        <f t="shared" si="595"/>
        <v>5.0392751415663484E-5</v>
      </c>
      <c r="O512" s="35">
        <f t="shared" si="623"/>
        <v>11.104973308139641</v>
      </c>
      <c r="P512" s="19">
        <f t="shared" si="624"/>
        <v>11.104973308139641</v>
      </c>
      <c r="Q512" s="19">
        <f t="shared" si="625"/>
        <v>51.850609213134973</v>
      </c>
      <c r="R512" s="24">
        <f t="shared" si="626"/>
        <v>0.64842449535141955</v>
      </c>
      <c r="S512" s="19">
        <f t="shared" si="627"/>
        <v>838.42548476454294</v>
      </c>
      <c r="T512" s="19">
        <f t="shared" si="628"/>
        <v>5237.0021442117995</v>
      </c>
      <c r="U512" s="17">
        <f t="shared" si="629"/>
        <v>8.6313137822456226E-2</v>
      </c>
      <c r="V512" s="40">
        <v>4438</v>
      </c>
      <c r="W512" s="47">
        <v>119092.16702237941</v>
      </c>
      <c r="X512" s="17">
        <f t="shared" si="630"/>
        <v>7.7759650694363247E-2</v>
      </c>
      <c r="Y512" s="12" t="str">
        <f t="shared" si="620"/>
        <v>no</v>
      </c>
      <c r="Z512" s="12" t="str">
        <f t="shared" si="604"/>
        <v/>
      </c>
      <c r="AA512" s="12" t="str">
        <f>IF(ISERROR(VLOOKUP(D512,'Cdn CWTs for ERA in 2017'!C$8:H$2400,6,FALSE)),"",VLOOKUP(D512,'Cdn CWTs for ERA in 2017'!C$8:H$2400,6,FALSE))</f>
        <v/>
      </c>
    </row>
    <row r="513" spans="1:28" x14ac:dyDescent="0.2">
      <c r="A513" s="13" t="s">
        <v>1632</v>
      </c>
      <c r="B513" s="31" t="str">
        <f>+IF(ISERROR(VLOOKUP(D513,'Cdn CWTs for ERA in 2017'!C$6:F$2400,4,FALSE)),"",VLOOKUP(D513,'Cdn CWTs for ERA in 2017'!C$6:F$2400,4,FALSE))</f>
        <v/>
      </c>
      <c r="C513" s="14">
        <v>1995</v>
      </c>
      <c r="D513" s="63" t="s">
        <v>1679</v>
      </c>
      <c r="E513" s="9" t="s">
        <v>1640</v>
      </c>
      <c r="F513" s="9" t="s">
        <v>1639</v>
      </c>
      <c r="G513" s="9" t="s">
        <v>1638</v>
      </c>
      <c r="H513" s="44">
        <v>341</v>
      </c>
      <c r="I513" s="44">
        <v>151</v>
      </c>
      <c r="J513" s="25">
        <f t="shared" si="621"/>
        <v>0.18009948736518391</v>
      </c>
      <c r="K513" s="44">
        <v>0</v>
      </c>
      <c r="L513" s="44">
        <v>1805</v>
      </c>
      <c r="M513" s="17">
        <f t="shared" si="622"/>
        <v>0.18891966759002771</v>
      </c>
      <c r="N513" s="56">
        <f t="shared" si="595"/>
        <v>5.0392751415663484E-5</v>
      </c>
      <c r="O513" s="35">
        <f t="shared" si="623"/>
        <v>0</v>
      </c>
      <c r="Q513" s="19">
        <f t="shared" si="625"/>
        <v>0</v>
      </c>
      <c r="R513" s="24" t="str">
        <f t="shared" si="626"/>
        <v>NA</v>
      </c>
      <c r="S513" s="19">
        <f t="shared" si="627"/>
        <v>838.42548476454294</v>
      </c>
      <c r="T513" s="19">
        <f t="shared" si="628"/>
        <v>5237.0021442117995</v>
      </c>
      <c r="U513" s="17">
        <f t="shared" si="629"/>
        <v>8.6313137822456226E-2</v>
      </c>
      <c r="V513" s="40">
        <v>4438</v>
      </c>
      <c r="W513" s="47">
        <v>119092.16702237941</v>
      </c>
      <c r="X513" s="17">
        <f t="shared" si="630"/>
        <v>7.7759650694363247E-2</v>
      </c>
      <c r="Y513" s="12" t="str">
        <f t="shared" si="620"/>
        <v>no</v>
      </c>
      <c r="Z513" s="12" t="str">
        <f t="shared" si="604"/>
        <v/>
      </c>
      <c r="AA513" s="12" t="str">
        <f>IF(ISERROR(VLOOKUP(D513,'Cdn CWTs for ERA in 2017'!C$8:H$2400,6,FALSE)),"",VLOOKUP(D513,'Cdn CWTs for ERA in 2017'!C$8:H$2400,6,FALSE))</f>
        <v/>
      </c>
    </row>
    <row r="514" spans="1:28" x14ac:dyDescent="0.2">
      <c r="B514" s="31" t="str">
        <f>+IF(ISERROR(VLOOKUP(D514,'Cdn CWTs for ERA in 2017'!C$6:F$2400,4,FALSE)),"",VLOOKUP(D514,'Cdn CWTs for ERA in 2017'!C$6:F$2400,4,FALSE))</f>
        <v/>
      </c>
      <c r="D514" s="63"/>
      <c r="N514" s="56"/>
      <c r="W514" s="47"/>
      <c r="Y514" s="12" t="str">
        <f t="shared" si="620"/>
        <v>no</v>
      </c>
      <c r="Z514" s="12" t="str">
        <f t="shared" si="604"/>
        <v/>
      </c>
      <c r="AA514" s="12" t="str">
        <f>IF(ISERROR(VLOOKUP(D514,'Cdn CWTs for ERA in 2017'!C$8:H$2400,6,FALSE)),"",VLOOKUP(D514,'Cdn CWTs for ERA in 2017'!C$8:H$2400,6,FALSE))</f>
        <v/>
      </c>
    </row>
    <row r="515" spans="1:28" x14ac:dyDescent="0.2">
      <c r="A515" s="13" t="s">
        <v>1632</v>
      </c>
      <c r="B515" s="31">
        <f>+IF(ISERROR(VLOOKUP(D515,'Cdn CWTs for ERA in 2017'!C$6:F$2400,4,FALSE)),"",VLOOKUP(D515,'Cdn CWTs for ERA in 2017'!C$6:F$2400,4,FALSE))</f>
        <v>1990</v>
      </c>
      <c r="C515" s="14">
        <v>1995</v>
      </c>
      <c r="D515" s="63" t="s">
        <v>1707</v>
      </c>
      <c r="E515" s="9" t="s">
        <v>1640</v>
      </c>
      <c r="F515" s="9" t="s">
        <v>1643</v>
      </c>
      <c r="G515" s="9" t="s">
        <v>1638</v>
      </c>
      <c r="H515" s="44">
        <v>489</v>
      </c>
      <c r="I515" s="44">
        <v>241</v>
      </c>
      <c r="J515" s="25">
        <f t="shared" ref="J515:J524" si="631">I515/S515</f>
        <v>0.16698964678471145</v>
      </c>
      <c r="K515" s="44">
        <v>7</v>
      </c>
      <c r="L515" s="44">
        <v>2096</v>
      </c>
      <c r="M515" s="17">
        <f t="shared" ref="M515:M524" si="632">+H515/L515</f>
        <v>0.23330152671755724</v>
      </c>
      <c r="N515" s="56">
        <f t="shared" si="595"/>
        <v>5.6450987608993897E-5</v>
      </c>
      <c r="O515" s="35">
        <f t="shared" ref="O515:O524" si="633">K515*(1/J515)</f>
        <v>41.918766431218515</v>
      </c>
      <c r="P515" s="19">
        <f>+(O515/(SUM(O$515:O$522)))*O$524+O515</f>
        <v>42.104247698613285</v>
      </c>
      <c r="Q515" s="19">
        <f t="shared" ref="Q515:Q524" si="634" xml:space="preserve">  ((O515*(1-J515)*(1+(U515^2))) / J515) + ((O515^2)*(U515^2))</f>
        <v>221.09609821033649</v>
      </c>
      <c r="R515" s="24">
        <f t="shared" ref="R515:R524" si="635">+IF(ISERROR((Q515^0.5)/O515),"NA",(Q515^0.5)/O515)</f>
        <v>0.35471703474421629</v>
      </c>
      <c r="S515" s="19">
        <f t="shared" ref="S515:S524" si="636">+M515*V515</f>
        <v>1443.2032442748091</v>
      </c>
      <c r="T515" s="19">
        <f t="shared" ref="T515:T524" si="637">(N515*V515^2+W515*M515^2-N515*W515)</f>
        <v>12699.316133164468</v>
      </c>
      <c r="U515" s="17">
        <f t="shared" ref="U515:U524" si="638">+(T515^0.5)/S515</f>
        <v>7.8084111114360061E-2</v>
      </c>
      <c r="V515" s="40">
        <v>6186</v>
      </c>
      <c r="W515" s="47">
        <v>193829.65174585904</v>
      </c>
      <c r="X515" s="17">
        <f t="shared" ref="X515:X524" si="639">+(W515^0.5)/V515</f>
        <v>7.1170528701536673E-2</v>
      </c>
      <c r="Y515" s="12" t="str">
        <f t="shared" si="620"/>
        <v>yes</v>
      </c>
      <c r="Z515" s="12">
        <f t="shared" si="604"/>
        <v>5</v>
      </c>
      <c r="AA515" s="12" t="str">
        <f>IF(ISERROR(VLOOKUP(D515,'Cdn CWTs for ERA in 2017'!C$8:H$2400,6,FALSE)),"",VLOOKUP(D515,'Cdn CWTs for ERA in 2017'!C$8:H$2400,6,FALSE))</f>
        <v>NIC</v>
      </c>
    </row>
    <row r="516" spans="1:28" x14ac:dyDescent="0.2">
      <c r="A516" s="13" t="s">
        <v>1632</v>
      </c>
      <c r="B516" s="31">
        <f>+IF(ISERROR(VLOOKUP(D516,'Cdn CWTs for ERA in 2017'!C$6:F$2400,4,FALSE)),"",VLOOKUP(D516,'Cdn CWTs for ERA in 2017'!C$6:F$2400,4,FALSE))</f>
        <v>1990</v>
      </c>
      <c r="C516" s="14">
        <v>1995</v>
      </c>
      <c r="D516" s="63" t="s">
        <v>1708</v>
      </c>
      <c r="E516" s="9" t="s">
        <v>1640</v>
      </c>
      <c r="F516" s="9" t="s">
        <v>1643</v>
      </c>
      <c r="G516" s="9" t="s">
        <v>1638</v>
      </c>
      <c r="H516" s="44">
        <v>489</v>
      </c>
      <c r="I516" s="44">
        <v>241</v>
      </c>
      <c r="J516" s="25">
        <f t="shared" si="631"/>
        <v>0.16698964678471145</v>
      </c>
      <c r="K516" s="44">
        <v>6</v>
      </c>
      <c r="L516" s="44">
        <v>2096</v>
      </c>
      <c r="M516" s="17">
        <f t="shared" si="632"/>
        <v>0.23330152671755724</v>
      </c>
      <c r="N516" s="56">
        <f t="shared" si="595"/>
        <v>5.6450987608993897E-5</v>
      </c>
      <c r="O516" s="35">
        <f t="shared" si="633"/>
        <v>35.93037122675873</v>
      </c>
      <c r="P516" s="19">
        <f t="shared" ref="P516:P522" si="640">+(O516/(SUM(O$515:O$522)))*O$524+O516</f>
        <v>36.089355170239962</v>
      </c>
      <c r="Q516" s="19">
        <f t="shared" si="634"/>
        <v>188.19905108711339</v>
      </c>
      <c r="R516" s="24">
        <f t="shared" si="635"/>
        <v>0.38180974641732823</v>
      </c>
      <c r="S516" s="19">
        <f t="shared" si="636"/>
        <v>1443.2032442748091</v>
      </c>
      <c r="T516" s="19">
        <f t="shared" si="637"/>
        <v>12699.316133164468</v>
      </c>
      <c r="U516" s="17">
        <f t="shared" si="638"/>
        <v>7.8084111114360061E-2</v>
      </c>
      <c r="V516" s="40">
        <v>6186</v>
      </c>
      <c r="W516" s="47">
        <v>193829.65174585904</v>
      </c>
      <c r="X516" s="17">
        <f t="shared" si="639"/>
        <v>7.1170528701536673E-2</v>
      </c>
      <c r="Y516" s="12" t="str">
        <f t="shared" si="620"/>
        <v>yes</v>
      </c>
      <c r="Z516" s="12">
        <f t="shared" si="604"/>
        <v>5</v>
      </c>
      <c r="AA516" s="12" t="str">
        <f>IF(ISERROR(VLOOKUP(D516,'Cdn CWTs for ERA in 2017'!C$8:H$2400,6,FALSE)),"",VLOOKUP(D516,'Cdn CWTs for ERA in 2017'!C$8:H$2400,6,FALSE))</f>
        <v>NIC</v>
      </c>
    </row>
    <row r="517" spans="1:28" x14ac:dyDescent="0.2">
      <c r="A517" s="13" t="s">
        <v>1632</v>
      </c>
      <c r="B517" s="31">
        <f>+IF(ISERROR(VLOOKUP(D517,'Cdn CWTs for ERA in 2017'!C$6:F$2400,4,FALSE)),"",VLOOKUP(D517,'Cdn CWTs for ERA in 2017'!C$6:F$2400,4,FALSE))</f>
        <v>1990</v>
      </c>
      <c r="C517" s="14">
        <v>1995</v>
      </c>
      <c r="D517" s="63" t="s">
        <v>1709</v>
      </c>
      <c r="E517" s="9" t="s">
        <v>1640</v>
      </c>
      <c r="F517" s="9" t="s">
        <v>1643</v>
      </c>
      <c r="G517" s="9" t="s">
        <v>1638</v>
      </c>
      <c r="H517" s="44">
        <v>489</v>
      </c>
      <c r="I517" s="44">
        <v>241</v>
      </c>
      <c r="J517" s="25">
        <f t="shared" si="631"/>
        <v>0.16698964678471145</v>
      </c>
      <c r="K517" s="44">
        <v>9</v>
      </c>
      <c r="L517" s="44">
        <v>2096</v>
      </c>
      <c r="M517" s="17">
        <f t="shared" si="632"/>
        <v>0.23330152671755724</v>
      </c>
      <c r="N517" s="56">
        <f t="shared" si="595"/>
        <v>5.6450987608993897E-5</v>
      </c>
      <c r="O517" s="35">
        <f t="shared" si="633"/>
        <v>53.895556840138099</v>
      </c>
      <c r="P517" s="19">
        <f t="shared" si="640"/>
        <v>54.134032755359947</v>
      </c>
      <c r="Q517" s="19">
        <f t="shared" si="634"/>
        <v>288.20208269281505</v>
      </c>
      <c r="R517" s="24">
        <f t="shared" si="635"/>
        <v>0.31498914972162068</v>
      </c>
      <c r="S517" s="19">
        <f t="shared" si="636"/>
        <v>1443.2032442748091</v>
      </c>
      <c r="T517" s="19">
        <f t="shared" si="637"/>
        <v>12699.316133164468</v>
      </c>
      <c r="U517" s="17">
        <f t="shared" si="638"/>
        <v>7.8084111114360061E-2</v>
      </c>
      <c r="V517" s="40">
        <v>6186</v>
      </c>
      <c r="W517" s="47">
        <v>193829.65174585904</v>
      </c>
      <c r="X517" s="17">
        <f t="shared" si="639"/>
        <v>7.1170528701536673E-2</v>
      </c>
      <c r="Y517" s="12" t="str">
        <f t="shared" si="620"/>
        <v>yes</v>
      </c>
      <c r="Z517" s="12">
        <f t="shared" si="604"/>
        <v>5</v>
      </c>
      <c r="AA517" s="12" t="str">
        <f>IF(ISERROR(VLOOKUP(D517,'Cdn CWTs for ERA in 2017'!C$8:H$2400,6,FALSE)),"",VLOOKUP(D517,'Cdn CWTs for ERA in 2017'!C$8:H$2400,6,FALSE))</f>
        <v>NIC</v>
      </c>
    </row>
    <row r="518" spans="1:28" x14ac:dyDescent="0.2">
      <c r="A518" s="13" t="s">
        <v>1632</v>
      </c>
      <c r="B518" s="31" t="str">
        <f>+IF(ISERROR(VLOOKUP(D518,'Cdn CWTs for ERA in 2017'!C$6:F$2400,4,FALSE)),"",VLOOKUP(D518,'Cdn CWTs for ERA in 2017'!C$6:F$2400,4,FALSE))</f>
        <v/>
      </c>
      <c r="C518" s="14">
        <v>1995</v>
      </c>
      <c r="D518" s="63" t="s">
        <v>1710</v>
      </c>
      <c r="E518" s="9" t="s">
        <v>1640</v>
      </c>
      <c r="F518" s="9" t="s">
        <v>1643</v>
      </c>
      <c r="G518" s="9" t="s">
        <v>1638</v>
      </c>
      <c r="H518" s="44">
        <v>489</v>
      </c>
      <c r="I518" s="44">
        <v>241</v>
      </c>
      <c r="J518" s="25">
        <f t="shared" si="631"/>
        <v>0.16698964678471145</v>
      </c>
      <c r="K518" s="44">
        <v>39</v>
      </c>
      <c r="L518" s="44">
        <v>2096</v>
      </c>
      <c r="M518" s="17">
        <f t="shared" si="632"/>
        <v>0.23330152671755724</v>
      </c>
      <c r="N518" s="56">
        <f t="shared" si="595"/>
        <v>5.6450987608993897E-5</v>
      </c>
      <c r="O518" s="35">
        <f t="shared" si="633"/>
        <v>233.54741297393176</v>
      </c>
      <c r="P518" s="19">
        <f t="shared" si="640"/>
        <v>234.58080860655977</v>
      </c>
      <c r="Q518" s="19">
        <f t="shared" si="634"/>
        <v>1504.6942876951459</v>
      </c>
      <c r="R518" s="24">
        <f t="shared" si="635"/>
        <v>0.16609213787076274</v>
      </c>
      <c r="S518" s="19">
        <f t="shared" si="636"/>
        <v>1443.2032442748091</v>
      </c>
      <c r="T518" s="19">
        <f t="shared" si="637"/>
        <v>12699.316133164468</v>
      </c>
      <c r="U518" s="17">
        <f t="shared" si="638"/>
        <v>7.8084111114360061E-2</v>
      </c>
      <c r="V518" s="40">
        <v>6186</v>
      </c>
      <c r="W518" s="47">
        <v>193829.65174585904</v>
      </c>
      <c r="X518" s="17">
        <f t="shared" si="639"/>
        <v>7.1170528701536673E-2</v>
      </c>
      <c r="Y518" s="12" t="str">
        <f t="shared" si="620"/>
        <v>no</v>
      </c>
      <c r="Z518" s="12" t="str">
        <f t="shared" si="604"/>
        <v/>
      </c>
      <c r="AA518" s="12" t="str">
        <f>IF(ISERROR(VLOOKUP(D518,'Cdn CWTs for ERA in 2017'!C$8:H$2400,6,FALSE)),"",VLOOKUP(D518,'Cdn CWTs for ERA in 2017'!C$8:H$2400,6,FALSE))</f>
        <v/>
      </c>
    </row>
    <row r="519" spans="1:28" x14ac:dyDescent="0.2">
      <c r="A519" s="13" t="s">
        <v>1632</v>
      </c>
      <c r="B519" s="31" t="str">
        <f>+IF(ISERROR(VLOOKUP(D519,'Cdn CWTs for ERA in 2017'!C$6:F$2400,4,FALSE)),"",VLOOKUP(D519,'Cdn CWTs for ERA in 2017'!C$6:F$2400,4,FALSE))</f>
        <v/>
      </c>
      <c r="C519" s="14">
        <v>1995</v>
      </c>
      <c r="D519" s="63" t="s">
        <v>1711</v>
      </c>
      <c r="E519" s="9" t="s">
        <v>1640</v>
      </c>
      <c r="F519" s="9" t="s">
        <v>1643</v>
      </c>
      <c r="G519" s="9" t="s">
        <v>1638</v>
      </c>
      <c r="H519" s="44">
        <v>489</v>
      </c>
      <c r="I519" s="44">
        <v>241</v>
      </c>
      <c r="J519" s="25">
        <f t="shared" si="631"/>
        <v>0.16698964678471145</v>
      </c>
      <c r="K519" s="44">
        <v>1</v>
      </c>
      <c r="L519" s="44">
        <v>2096</v>
      </c>
      <c r="M519" s="17">
        <f t="shared" si="632"/>
        <v>0.23330152671755724</v>
      </c>
      <c r="N519" s="56">
        <f t="shared" si="595"/>
        <v>5.6450987608993897E-5</v>
      </c>
      <c r="O519" s="35">
        <f t="shared" si="633"/>
        <v>5.9883952044597883</v>
      </c>
      <c r="P519" s="19">
        <f t="shared" si="640"/>
        <v>6.014892528373327</v>
      </c>
      <c r="Q519" s="19">
        <f t="shared" si="634"/>
        <v>30.273266651158721</v>
      </c>
      <c r="R519" s="24">
        <f t="shared" si="635"/>
        <v>0.91879619759388886</v>
      </c>
      <c r="S519" s="19">
        <f t="shared" si="636"/>
        <v>1443.2032442748091</v>
      </c>
      <c r="T519" s="19">
        <f t="shared" si="637"/>
        <v>12699.316133164468</v>
      </c>
      <c r="U519" s="17">
        <f t="shared" si="638"/>
        <v>7.8084111114360061E-2</v>
      </c>
      <c r="V519" s="40">
        <v>6186</v>
      </c>
      <c r="W519" s="47">
        <v>193829.65174585904</v>
      </c>
      <c r="X519" s="17">
        <f t="shared" si="639"/>
        <v>7.1170528701536673E-2</v>
      </c>
      <c r="Y519" s="12" t="str">
        <f t="shared" si="620"/>
        <v>no</v>
      </c>
      <c r="Z519" s="12" t="str">
        <f t="shared" si="604"/>
        <v/>
      </c>
      <c r="AA519" s="12" t="str">
        <f>IF(ISERROR(VLOOKUP(D519,'Cdn CWTs for ERA in 2017'!C$8:H$2400,6,FALSE)),"",VLOOKUP(D519,'Cdn CWTs for ERA in 2017'!C$8:H$2400,6,FALSE))</f>
        <v/>
      </c>
    </row>
    <row r="520" spans="1:28" x14ac:dyDescent="0.2">
      <c r="A520" s="13" t="s">
        <v>1632</v>
      </c>
      <c r="B520" s="31" t="str">
        <f>+IF(ISERROR(VLOOKUP(D520,'Cdn CWTs for ERA in 2017'!C$6:F$2400,4,FALSE)),"",VLOOKUP(D520,'Cdn CWTs for ERA in 2017'!C$6:F$2400,4,FALSE))</f>
        <v/>
      </c>
      <c r="C520" s="14">
        <v>1995</v>
      </c>
      <c r="D520" s="63" t="s">
        <v>1702</v>
      </c>
      <c r="E520" s="9" t="s">
        <v>1640</v>
      </c>
      <c r="F520" s="9" t="s">
        <v>1643</v>
      </c>
      <c r="G520" s="9" t="s">
        <v>1638</v>
      </c>
      <c r="H520" s="44">
        <v>489</v>
      </c>
      <c r="I520" s="44">
        <v>241</v>
      </c>
      <c r="J520" s="25">
        <f t="shared" si="631"/>
        <v>0.16698964678471145</v>
      </c>
      <c r="K520" s="44">
        <v>2</v>
      </c>
      <c r="L520" s="44">
        <v>2096</v>
      </c>
      <c r="M520" s="17">
        <f t="shared" si="632"/>
        <v>0.23330152671755724</v>
      </c>
      <c r="N520" s="56">
        <f t="shared" si="595"/>
        <v>5.6450987608993897E-5</v>
      </c>
      <c r="O520" s="35">
        <f t="shared" si="633"/>
        <v>11.976790408919577</v>
      </c>
      <c r="P520" s="19">
        <f t="shared" si="640"/>
        <v>12.029785056746654</v>
      </c>
      <c r="Q520" s="19">
        <f t="shared" si="634"/>
        <v>60.983830047661513</v>
      </c>
      <c r="R520" s="24">
        <f t="shared" si="635"/>
        <v>0.65202897984733321</v>
      </c>
      <c r="S520" s="19">
        <f t="shared" si="636"/>
        <v>1443.2032442748091</v>
      </c>
      <c r="T520" s="19">
        <f t="shared" si="637"/>
        <v>12699.316133164468</v>
      </c>
      <c r="U520" s="17">
        <f t="shared" si="638"/>
        <v>7.8084111114360061E-2</v>
      </c>
      <c r="V520" s="40">
        <v>6186</v>
      </c>
      <c r="W520" s="47">
        <v>193829.65174585904</v>
      </c>
      <c r="X520" s="17">
        <f t="shared" si="639"/>
        <v>7.1170528701536673E-2</v>
      </c>
      <c r="Y520" s="12" t="str">
        <f t="shared" si="620"/>
        <v>no</v>
      </c>
      <c r="Z520" s="12" t="str">
        <f t="shared" si="604"/>
        <v/>
      </c>
      <c r="AA520" s="12" t="str">
        <f>IF(ISERROR(VLOOKUP(D520,'Cdn CWTs for ERA in 2017'!C$8:H$2400,6,FALSE)),"",VLOOKUP(D520,'Cdn CWTs for ERA in 2017'!C$8:H$2400,6,FALSE))</f>
        <v/>
      </c>
    </row>
    <row r="521" spans="1:28" x14ac:dyDescent="0.2">
      <c r="A521" s="13" t="s">
        <v>1632</v>
      </c>
      <c r="B521" s="31">
        <f>+IF(ISERROR(VLOOKUP(D521,'Cdn CWTs for ERA in 2017'!C$6:F$2400,4,FALSE)),"",VLOOKUP(D521,'Cdn CWTs for ERA in 2017'!C$6:F$2400,4,FALSE))</f>
        <v>1991</v>
      </c>
      <c r="C521" s="14">
        <v>1995</v>
      </c>
      <c r="D521" s="63" t="s">
        <v>1703</v>
      </c>
      <c r="E521" s="9" t="s">
        <v>1640</v>
      </c>
      <c r="F521" s="9" t="s">
        <v>1643</v>
      </c>
      <c r="G521" s="9" t="s">
        <v>1638</v>
      </c>
      <c r="H521" s="44">
        <v>489</v>
      </c>
      <c r="I521" s="44">
        <v>241</v>
      </c>
      <c r="J521" s="25">
        <f t="shared" si="631"/>
        <v>0.16698964678471145</v>
      </c>
      <c r="K521" s="44">
        <v>144</v>
      </c>
      <c r="L521" s="44">
        <v>2096</v>
      </c>
      <c r="M521" s="17">
        <f t="shared" si="632"/>
        <v>0.23330152671755724</v>
      </c>
      <c r="N521" s="56">
        <f t="shared" si="595"/>
        <v>5.6450987608993897E-5</v>
      </c>
      <c r="O521" s="35">
        <f t="shared" si="633"/>
        <v>862.32890944220958</v>
      </c>
      <c r="P521" s="19">
        <f t="shared" si="640"/>
        <v>866.14452408575914</v>
      </c>
      <c r="Q521" s="19">
        <f t="shared" si="634"/>
        <v>8861.7576878294021</v>
      </c>
      <c r="R521" s="24">
        <f t="shared" si="635"/>
        <v>0.1091658974251304</v>
      </c>
      <c r="S521" s="19">
        <f t="shared" si="636"/>
        <v>1443.2032442748091</v>
      </c>
      <c r="T521" s="19">
        <f t="shared" si="637"/>
        <v>12699.316133164468</v>
      </c>
      <c r="U521" s="17">
        <f t="shared" si="638"/>
        <v>7.8084111114360061E-2</v>
      </c>
      <c r="V521" s="40">
        <v>6186</v>
      </c>
      <c r="W521" s="47">
        <v>193829.65174585904</v>
      </c>
      <c r="X521" s="17">
        <f t="shared" si="639"/>
        <v>7.1170528701536673E-2</v>
      </c>
      <c r="Y521" s="12" t="str">
        <f t="shared" si="620"/>
        <v>yes</v>
      </c>
      <c r="Z521" s="12">
        <f t="shared" si="604"/>
        <v>4</v>
      </c>
      <c r="AA521" s="12" t="str">
        <f>IF(ISERROR(VLOOKUP(D521,'Cdn CWTs for ERA in 2017'!C$8:H$2400,6,FALSE)),"",VLOOKUP(D521,'Cdn CWTs for ERA in 2017'!C$8:H$2400,6,FALSE))</f>
        <v>NIC</v>
      </c>
    </row>
    <row r="522" spans="1:28" x14ac:dyDescent="0.2">
      <c r="A522" s="13" t="s">
        <v>1632</v>
      </c>
      <c r="B522" s="31" t="str">
        <f>+IF(ISERROR(VLOOKUP(D522,'Cdn CWTs for ERA in 2017'!C$6:F$2400,4,FALSE)),"",VLOOKUP(D522,'Cdn CWTs for ERA in 2017'!C$6:F$2400,4,FALSE))</f>
        <v/>
      </c>
      <c r="C522" s="14">
        <v>1995</v>
      </c>
      <c r="D522" s="63" t="s">
        <v>1696</v>
      </c>
      <c r="E522" s="9" t="s">
        <v>1640</v>
      </c>
      <c r="F522" s="9" t="s">
        <v>1643</v>
      </c>
      <c r="G522" s="9" t="s">
        <v>1638</v>
      </c>
      <c r="H522" s="44">
        <v>489</v>
      </c>
      <c r="I522" s="44">
        <v>241</v>
      </c>
      <c r="J522" s="25">
        <f t="shared" si="631"/>
        <v>0.16698964678471145</v>
      </c>
      <c r="K522" s="44">
        <v>18</v>
      </c>
      <c r="L522" s="44">
        <v>2096</v>
      </c>
      <c r="M522" s="17">
        <f t="shared" si="632"/>
        <v>0.23330152671755724</v>
      </c>
      <c r="N522" s="56">
        <f t="shared" si="595"/>
        <v>5.6450987608993897E-5</v>
      </c>
      <c r="O522" s="35">
        <f t="shared" si="633"/>
        <v>107.7911136802762</v>
      </c>
      <c r="P522" s="19">
        <f t="shared" si="640"/>
        <v>108.26806551071989</v>
      </c>
      <c r="Q522" s="19">
        <f t="shared" si="634"/>
        <v>611.82520175849982</v>
      </c>
      <c r="R522" s="24">
        <f t="shared" si="635"/>
        <v>0.22947253958902067</v>
      </c>
      <c r="S522" s="19">
        <f t="shared" si="636"/>
        <v>1443.2032442748091</v>
      </c>
      <c r="T522" s="19">
        <f t="shared" si="637"/>
        <v>12699.316133164468</v>
      </c>
      <c r="U522" s="17">
        <f t="shared" si="638"/>
        <v>7.8084111114360061E-2</v>
      </c>
      <c r="V522" s="40">
        <v>6186</v>
      </c>
      <c r="W522" s="47">
        <v>193829.65174585904</v>
      </c>
      <c r="X522" s="17">
        <f t="shared" si="639"/>
        <v>7.1170528701536673E-2</v>
      </c>
      <c r="Y522" s="12" t="str">
        <f t="shared" si="620"/>
        <v>no</v>
      </c>
      <c r="Z522" s="12" t="str">
        <f t="shared" si="604"/>
        <v/>
      </c>
      <c r="AA522" s="12" t="str">
        <f>IF(ISERROR(VLOOKUP(D522,'Cdn CWTs for ERA in 2017'!C$8:H$2400,6,FALSE)),"",VLOOKUP(D522,'Cdn CWTs for ERA in 2017'!C$8:H$2400,6,FALSE))</f>
        <v/>
      </c>
    </row>
    <row r="523" spans="1:28" x14ac:dyDescent="0.2">
      <c r="A523" s="13" t="s">
        <v>1632</v>
      </c>
      <c r="B523" s="31" t="str">
        <f>+IF(ISERROR(VLOOKUP(D523,'Cdn CWTs for ERA in 2017'!C$6:F$2400,4,FALSE)),"",VLOOKUP(D523,'Cdn CWTs for ERA in 2017'!C$6:F$2400,4,FALSE))</f>
        <v/>
      </c>
      <c r="C523" s="14">
        <v>1995</v>
      </c>
      <c r="D523" s="62" t="s">
        <v>1664</v>
      </c>
      <c r="E523" s="9" t="s">
        <v>1640</v>
      </c>
      <c r="F523" s="9" t="s">
        <v>1643</v>
      </c>
      <c r="G523" s="9" t="s">
        <v>1638</v>
      </c>
      <c r="H523" s="44">
        <v>489</v>
      </c>
      <c r="I523" s="44">
        <v>241</v>
      </c>
      <c r="J523" s="25">
        <f t="shared" si="631"/>
        <v>0.16698964678471145</v>
      </c>
      <c r="K523" s="44">
        <v>14</v>
      </c>
      <c r="L523" s="44">
        <v>2096</v>
      </c>
      <c r="M523" s="17">
        <f t="shared" si="632"/>
        <v>0.23330152671755724</v>
      </c>
      <c r="N523" s="56">
        <f t="shared" si="595"/>
        <v>5.6450987608993897E-5</v>
      </c>
      <c r="O523" s="35">
        <f t="shared" si="633"/>
        <v>83.83753286243703</v>
      </c>
      <c r="P523" s="19">
        <f>+O523</f>
        <v>83.83753286243703</v>
      </c>
      <c r="Q523" s="19">
        <f t="shared" si="634"/>
        <v>463.61973694253243</v>
      </c>
      <c r="R523" s="24">
        <f t="shared" si="635"/>
        <v>0.25682805838366773</v>
      </c>
      <c r="S523" s="19">
        <f t="shared" si="636"/>
        <v>1443.2032442748091</v>
      </c>
      <c r="T523" s="19">
        <f t="shared" si="637"/>
        <v>12699.316133164468</v>
      </c>
      <c r="U523" s="17">
        <f t="shared" si="638"/>
        <v>7.8084111114360061E-2</v>
      </c>
      <c r="V523" s="40">
        <v>6186</v>
      </c>
      <c r="W523" s="47">
        <v>193829.65174585904</v>
      </c>
      <c r="X523" s="17">
        <f t="shared" si="639"/>
        <v>7.1170528701536673E-2</v>
      </c>
      <c r="Y523" s="12" t="str">
        <f t="shared" si="620"/>
        <v>no</v>
      </c>
      <c r="Z523" s="12" t="str">
        <f t="shared" si="604"/>
        <v/>
      </c>
      <c r="AA523" s="12" t="str">
        <f>IF(ISERROR(VLOOKUP(D523,'Cdn CWTs for ERA in 2017'!C$8:H$2400,6,FALSE)),"",VLOOKUP(D523,'Cdn CWTs for ERA in 2017'!C$8:H$2400,6,FALSE))</f>
        <v/>
      </c>
    </row>
    <row r="524" spans="1:28" x14ac:dyDescent="0.2">
      <c r="A524" s="13" t="s">
        <v>1632</v>
      </c>
      <c r="B524" s="31" t="str">
        <f>+IF(ISERROR(VLOOKUP(D524,'Cdn CWTs for ERA in 2017'!C$6:F$2400,4,FALSE)),"",VLOOKUP(D524,'Cdn CWTs for ERA in 2017'!C$6:F$2400,4,FALSE))</f>
        <v/>
      </c>
      <c r="C524" s="14">
        <v>1995</v>
      </c>
      <c r="D524" s="63" t="s">
        <v>1679</v>
      </c>
      <c r="E524" s="9" t="s">
        <v>1640</v>
      </c>
      <c r="F524" s="9" t="s">
        <v>1643</v>
      </c>
      <c r="G524" s="9" t="s">
        <v>1638</v>
      </c>
      <c r="H524" s="44">
        <v>489</v>
      </c>
      <c r="I524" s="44">
        <v>241</v>
      </c>
      <c r="J524" s="25">
        <f t="shared" si="631"/>
        <v>0.16698964678471145</v>
      </c>
      <c r="K524" s="44">
        <v>1</v>
      </c>
      <c r="L524" s="44">
        <v>2096</v>
      </c>
      <c r="M524" s="17">
        <f t="shared" si="632"/>
        <v>0.23330152671755724</v>
      </c>
      <c r="N524" s="56">
        <f t="shared" si="595"/>
        <v>5.6450987608993897E-5</v>
      </c>
      <c r="O524" s="35">
        <f t="shared" si="633"/>
        <v>5.9883952044597883</v>
      </c>
      <c r="Q524" s="19">
        <f t="shared" si="634"/>
        <v>30.273266651158721</v>
      </c>
      <c r="R524" s="24">
        <f t="shared" si="635"/>
        <v>0.91879619759388886</v>
      </c>
      <c r="S524" s="19">
        <f t="shared" si="636"/>
        <v>1443.2032442748091</v>
      </c>
      <c r="T524" s="19">
        <f t="shared" si="637"/>
        <v>12699.316133164468</v>
      </c>
      <c r="U524" s="17">
        <f t="shared" si="638"/>
        <v>7.8084111114360061E-2</v>
      </c>
      <c r="V524" s="40">
        <v>6186</v>
      </c>
      <c r="W524" s="47">
        <v>193829.65174585904</v>
      </c>
      <c r="X524" s="17">
        <f t="shared" si="639"/>
        <v>7.1170528701536673E-2</v>
      </c>
      <c r="Y524" s="12" t="str">
        <f t="shared" si="620"/>
        <v>no</v>
      </c>
      <c r="Z524" s="12" t="str">
        <f t="shared" si="604"/>
        <v/>
      </c>
      <c r="AA524" s="12" t="str">
        <f>IF(ISERROR(VLOOKUP(D524,'Cdn CWTs for ERA in 2017'!C$8:H$2400,6,FALSE)),"",VLOOKUP(D524,'Cdn CWTs for ERA in 2017'!C$8:H$2400,6,FALSE))</f>
        <v/>
      </c>
    </row>
    <row r="525" spans="1:28" x14ac:dyDescent="0.2">
      <c r="B525" s="31" t="str">
        <f>+IF(ISERROR(VLOOKUP(D525,'Cdn CWTs for ERA in 2017'!C$6:F$2400,4,FALSE)),"",VLOOKUP(D525,'Cdn CWTs for ERA in 2017'!C$6:F$2400,4,FALSE))</f>
        <v/>
      </c>
      <c r="AA525" s="12" t="str">
        <f>IF(ISERROR(VLOOKUP(D525,'Cdn CWTs for ERA in 2017'!C$8:H$2400,6,FALSE)),"",VLOOKUP(D525,'Cdn CWTs for ERA in 2017'!C$8:H$2400,6,FALSE))</f>
        <v/>
      </c>
    </row>
    <row r="526" spans="1:28" x14ac:dyDescent="0.2">
      <c r="A526" s="13" t="s">
        <v>1632</v>
      </c>
      <c r="B526" s="31" t="str">
        <f>+IF(ISERROR(VLOOKUP(D526,'Cdn CWTs for ERA in 2017'!C$6:F$2400,4,FALSE)),"",VLOOKUP(D526,'Cdn CWTs for ERA in 2017'!C$6:F$2400,4,FALSE))</f>
        <v/>
      </c>
      <c r="C526" s="14">
        <v>1994</v>
      </c>
      <c r="D526" s="92" t="s">
        <v>789</v>
      </c>
      <c r="E526" s="9" t="s">
        <v>1640</v>
      </c>
      <c r="F526" s="9" t="s">
        <v>1666</v>
      </c>
      <c r="G526" s="9" t="s">
        <v>1638</v>
      </c>
      <c r="H526" s="44">
        <v>1056</v>
      </c>
      <c r="I526" s="44">
        <v>522</v>
      </c>
      <c r="J526" s="25">
        <f t="shared" ref="J526:J538" si="641">I526/S526</f>
        <v>0.23622520794915056</v>
      </c>
      <c r="K526" s="93">
        <v>1</v>
      </c>
      <c r="L526" s="44">
        <v>4429</v>
      </c>
      <c r="M526" s="17">
        <f t="shared" ref="M526:M538" si="642">+H526/L526</f>
        <v>0.23842853917362836</v>
      </c>
      <c r="N526" s="56">
        <f t="shared" ref="N526:N538" si="643">((M526*(1-M526))/(L526-1)) * (1-(L526/V526))</f>
        <v>2.1410700851906119E-5</v>
      </c>
      <c r="O526" s="35">
        <f t="shared" ref="O526:O538" si="644">K526*(1/J526)</f>
        <v>4.2332484694658765</v>
      </c>
      <c r="P526" s="19">
        <f>+(O526/(SUM(O$526:O$536)))*O$538+O526</f>
        <v>4.2507412317363968</v>
      </c>
      <c r="Q526" s="19">
        <f t="shared" ref="Q526:Q538" si="645" xml:space="preserve">  ((O526*(1-J526)*(1+(U526^2))) / J526) + ((O526^2)*(U526^2))</f>
        <v>14.618865569432165</v>
      </c>
      <c r="R526" s="24">
        <f t="shared" ref="R526:R538" si="646">+IF(ISERROR((Q526^0.5)/O526),"NA",(Q526^0.5)/O526)</f>
        <v>0.9031982266358477</v>
      </c>
      <c r="S526" s="19">
        <f t="shared" ref="S526:S538" si="647">+M526*V526</f>
        <v>2209.7557010611877</v>
      </c>
      <c r="T526" s="19">
        <f t="shared" ref="T526:T538" si="648">(N526*V526^2+W526*M526^2-N526*W526)</f>
        <v>143940.81633714295</v>
      </c>
      <c r="U526" s="17">
        <f t="shared" ref="U526:U538" si="649">+(T526^0.5)/S526</f>
        <v>0.1716910741313856</v>
      </c>
      <c r="V526" s="94">
        <v>9268</v>
      </c>
      <c r="W526" s="219">
        <v>2500612.9606453171</v>
      </c>
      <c r="X526" s="17">
        <f t="shared" ref="X526:X538" si="650">+(W526^0.5)/V526</f>
        <v>0.17062285858651677</v>
      </c>
      <c r="Y526" s="12" t="str">
        <f t="shared" ref="Y526:Y538" si="651">+IF(B526="","no","yes")</f>
        <v>no</v>
      </c>
      <c r="Z526" s="12" t="str">
        <f t="shared" ref="Z526:Z538" si="652">+IF(B526="","",C526-B526)</f>
        <v/>
      </c>
      <c r="AA526" s="12" t="str">
        <f>IF(ISERROR(VLOOKUP(D526,'Cdn CWTs for ERA in 2017'!C$8:H$2400,6,FALSE)),"",VLOOKUP(D526,'Cdn CWTs for ERA in 2017'!C$8:H$2400,6,FALSE))</f>
        <v/>
      </c>
      <c r="AB526" s="92"/>
    </row>
    <row r="527" spans="1:28" x14ac:dyDescent="0.2">
      <c r="A527" s="13" t="s">
        <v>1632</v>
      </c>
      <c r="B527" s="31" t="str">
        <f>+IF(ISERROR(VLOOKUP(D527,'Cdn CWTs for ERA in 2017'!C$6:F$2400,4,FALSE)),"",VLOOKUP(D527,'Cdn CWTs for ERA in 2017'!C$6:F$2400,4,FALSE))</f>
        <v/>
      </c>
      <c r="C527" s="14">
        <v>1994</v>
      </c>
      <c r="D527" s="92" t="s">
        <v>743</v>
      </c>
      <c r="E527" s="9" t="s">
        <v>1640</v>
      </c>
      <c r="F527" s="9" t="s">
        <v>1666</v>
      </c>
      <c r="G527" s="9" t="s">
        <v>1638</v>
      </c>
      <c r="H527" s="44">
        <v>1056</v>
      </c>
      <c r="I527" s="44">
        <v>522</v>
      </c>
      <c r="J527" s="25">
        <f t="shared" si="641"/>
        <v>0.23622520794915056</v>
      </c>
      <c r="K527" s="93">
        <v>1</v>
      </c>
      <c r="L527" s="44">
        <v>4429</v>
      </c>
      <c r="M527" s="17">
        <f t="shared" si="642"/>
        <v>0.23842853917362836</v>
      </c>
      <c r="N527" s="56">
        <f t="shared" si="643"/>
        <v>2.1410700851906119E-5</v>
      </c>
      <c r="O527" s="35">
        <f t="shared" si="644"/>
        <v>4.2332484694658765</v>
      </c>
      <c r="P527" s="19">
        <f t="shared" ref="P527:P536" si="653">+(O527/(SUM(O$526:O$536)))*O$538+O527</f>
        <v>4.2507412317363968</v>
      </c>
      <c r="Q527" s="19">
        <f t="shared" si="645"/>
        <v>14.618865569432165</v>
      </c>
      <c r="R527" s="24">
        <f t="shared" si="646"/>
        <v>0.9031982266358477</v>
      </c>
      <c r="S527" s="19">
        <f t="shared" si="647"/>
        <v>2209.7557010611877</v>
      </c>
      <c r="T527" s="19">
        <f t="shared" si="648"/>
        <v>143940.81633714295</v>
      </c>
      <c r="U527" s="17">
        <f t="shared" si="649"/>
        <v>0.1716910741313856</v>
      </c>
      <c r="V527" s="94">
        <v>9268</v>
      </c>
      <c r="W527" s="219">
        <v>2500612.9606453171</v>
      </c>
      <c r="X527" s="17">
        <f t="shared" si="650"/>
        <v>0.17062285858651677</v>
      </c>
      <c r="Y527" s="12" t="str">
        <f t="shared" si="651"/>
        <v>no</v>
      </c>
      <c r="Z527" s="12" t="str">
        <f t="shared" si="652"/>
        <v/>
      </c>
      <c r="AA527" s="12" t="str">
        <f>IF(ISERROR(VLOOKUP(D527,'Cdn CWTs for ERA in 2017'!C$8:H$2400,6,FALSE)),"",VLOOKUP(D527,'Cdn CWTs for ERA in 2017'!C$8:H$2400,6,FALSE))</f>
        <v/>
      </c>
      <c r="AB527" s="92"/>
    </row>
    <row r="528" spans="1:28" x14ac:dyDescent="0.2">
      <c r="A528" s="13" t="s">
        <v>1632</v>
      </c>
      <c r="B528" s="31">
        <f>+IF(ISERROR(VLOOKUP(D528,'Cdn CWTs for ERA in 2017'!C$6:F$2400,4,FALSE)),"",VLOOKUP(D528,'Cdn CWTs for ERA in 2017'!C$6:F$2400,4,FALSE))</f>
        <v>1989</v>
      </c>
      <c r="C528" s="14">
        <v>1994</v>
      </c>
      <c r="D528" s="92" t="s">
        <v>694</v>
      </c>
      <c r="E528" s="9" t="s">
        <v>1640</v>
      </c>
      <c r="F528" s="9" t="s">
        <v>1666</v>
      </c>
      <c r="G528" s="9" t="s">
        <v>1638</v>
      </c>
      <c r="H528" s="44">
        <v>1056</v>
      </c>
      <c r="I528" s="44">
        <v>522</v>
      </c>
      <c r="J528" s="25">
        <f t="shared" si="641"/>
        <v>0.23622520794915056</v>
      </c>
      <c r="K528" s="93">
        <v>3</v>
      </c>
      <c r="L528" s="44">
        <v>4429</v>
      </c>
      <c r="M528" s="17">
        <f t="shared" si="642"/>
        <v>0.23842853917362836</v>
      </c>
      <c r="N528" s="56">
        <f t="shared" si="643"/>
        <v>2.1410700851906119E-5</v>
      </c>
      <c r="O528" s="35">
        <f t="shared" si="644"/>
        <v>12.699745408397629</v>
      </c>
      <c r="P528" s="19">
        <f t="shared" si="653"/>
        <v>12.752223695209189</v>
      </c>
      <c r="Q528" s="19">
        <f t="shared" si="645"/>
        <v>47.026121884170514</v>
      </c>
      <c r="R528" s="24">
        <f t="shared" si="646"/>
        <v>0.53997613727241622</v>
      </c>
      <c r="S528" s="19">
        <f t="shared" si="647"/>
        <v>2209.7557010611877</v>
      </c>
      <c r="T528" s="19">
        <f t="shared" si="648"/>
        <v>143940.81633714295</v>
      </c>
      <c r="U528" s="17">
        <f t="shared" si="649"/>
        <v>0.1716910741313856</v>
      </c>
      <c r="V528" s="94">
        <v>9268</v>
      </c>
      <c r="W528" s="219">
        <v>2500612.9606453171</v>
      </c>
      <c r="X528" s="17">
        <f t="shared" si="650"/>
        <v>0.17062285858651677</v>
      </c>
      <c r="Y528" s="12" t="str">
        <f t="shared" si="651"/>
        <v>yes</v>
      </c>
      <c r="Z528" s="12">
        <f t="shared" si="652"/>
        <v>5</v>
      </c>
      <c r="AA528" s="12" t="str">
        <f>IF(ISERROR(VLOOKUP(D528,'Cdn CWTs for ERA in 2017'!C$8:H$2400,6,FALSE)),"",VLOOKUP(D528,'Cdn CWTs for ERA in 2017'!C$8:H$2400,6,FALSE))</f>
        <v>NIC</v>
      </c>
      <c r="AB528" s="92"/>
    </row>
    <row r="529" spans="1:28" x14ac:dyDescent="0.2">
      <c r="A529" s="13" t="s">
        <v>1632</v>
      </c>
      <c r="B529" s="31">
        <f>+IF(ISERROR(VLOOKUP(D529,'Cdn CWTs for ERA in 2017'!C$6:F$2400,4,FALSE)),"",VLOOKUP(D529,'Cdn CWTs for ERA in 2017'!C$6:F$2400,4,FALSE))</f>
        <v>1989</v>
      </c>
      <c r="C529" s="14">
        <v>1994</v>
      </c>
      <c r="D529" s="92" t="s">
        <v>809</v>
      </c>
      <c r="E529" s="9" t="s">
        <v>1640</v>
      </c>
      <c r="F529" s="9" t="s">
        <v>1666</v>
      </c>
      <c r="G529" s="9" t="s">
        <v>1638</v>
      </c>
      <c r="H529" s="44">
        <v>1056</v>
      </c>
      <c r="I529" s="44">
        <v>522</v>
      </c>
      <c r="J529" s="25">
        <f t="shared" si="641"/>
        <v>0.23622520794915056</v>
      </c>
      <c r="K529" s="93">
        <v>2</v>
      </c>
      <c r="L529" s="44">
        <v>4429</v>
      </c>
      <c r="M529" s="17">
        <f t="shared" si="642"/>
        <v>0.23842853917362836</v>
      </c>
      <c r="N529" s="56">
        <f t="shared" si="643"/>
        <v>2.1410700851906119E-5</v>
      </c>
      <c r="O529" s="35">
        <f t="shared" si="644"/>
        <v>8.466496938931753</v>
      </c>
      <c r="P529" s="19">
        <f t="shared" si="653"/>
        <v>8.5014824634727937</v>
      </c>
      <c r="Q529" s="19">
        <f t="shared" si="645"/>
        <v>30.294239530822338</v>
      </c>
      <c r="R529" s="24">
        <f t="shared" si="646"/>
        <v>0.65009417069165032</v>
      </c>
      <c r="S529" s="19">
        <f t="shared" si="647"/>
        <v>2209.7557010611877</v>
      </c>
      <c r="T529" s="19">
        <f t="shared" si="648"/>
        <v>143940.81633714295</v>
      </c>
      <c r="U529" s="17">
        <f t="shared" si="649"/>
        <v>0.1716910741313856</v>
      </c>
      <c r="V529" s="94">
        <v>9268</v>
      </c>
      <c r="W529" s="219">
        <v>2500612.9606453171</v>
      </c>
      <c r="X529" s="17">
        <f t="shared" si="650"/>
        <v>0.17062285858651677</v>
      </c>
      <c r="Y529" s="12" t="str">
        <f t="shared" si="651"/>
        <v>yes</v>
      </c>
      <c r="Z529" s="12">
        <f t="shared" si="652"/>
        <v>5</v>
      </c>
      <c r="AA529" s="12" t="str">
        <f>IF(ISERROR(VLOOKUP(D529,'Cdn CWTs for ERA in 2017'!C$8:H$2400,6,FALSE)),"",VLOOKUP(D529,'Cdn CWTs for ERA in 2017'!C$8:H$2400,6,FALSE))</f>
        <v>NIC</v>
      </c>
      <c r="AB529" s="92"/>
    </row>
    <row r="530" spans="1:28" x14ac:dyDescent="0.2">
      <c r="A530" s="13" t="s">
        <v>1632</v>
      </c>
      <c r="B530" s="31" t="str">
        <f>+IF(ISERROR(VLOOKUP(D530,'Cdn CWTs for ERA in 2017'!C$6:F$2400,4,FALSE)),"",VLOOKUP(D530,'Cdn CWTs for ERA in 2017'!C$6:F$2400,4,FALSE))</f>
        <v/>
      </c>
      <c r="C530" s="14">
        <v>1994</v>
      </c>
      <c r="D530" s="92" t="s">
        <v>3092</v>
      </c>
      <c r="E530" s="9" t="s">
        <v>1640</v>
      </c>
      <c r="F530" s="9" t="s">
        <v>1666</v>
      </c>
      <c r="G530" s="9" t="s">
        <v>1638</v>
      </c>
      <c r="H530" s="44">
        <v>1056</v>
      </c>
      <c r="I530" s="44">
        <v>522</v>
      </c>
      <c r="J530" s="25">
        <f t="shared" si="641"/>
        <v>0.23622520794915056</v>
      </c>
      <c r="K530" s="93">
        <v>28</v>
      </c>
      <c r="L530" s="44">
        <v>4429</v>
      </c>
      <c r="M530" s="17">
        <f t="shared" si="642"/>
        <v>0.23842853917362836</v>
      </c>
      <c r="N530" s="56">
        <f t="shared" si="643"/>
        <v>2.1410700851906119E-5</v>
      </c>
      <c r="O530" s="35">
        <f t="shared" si="644"/>
        <v>118.53095714504454</v>
      </c>
      <c r="P530" s="19">
        <f t="shared" si="653"/>
        <v>119.0207544886191</v>
      </c>
      <c r="Q530" s="19">
        <f t="shared" si="645"/>
        <v>808.68840810422762</v>
      </c>
      <c r="R530" s="24">
        <f t="shared" si="646"/>
        <v>0.23991578208975167</v>
      </c>
      <c r="S530" s="19">
        <f t="shared" si="647"/>
        <v>2209.7557010611877</v>
      </c>
      <c r="T530" s="19">
        <f t="shared" si="648"/>
        <v>143940.81633714295</v>
      </c>
      <c r="U530" s="17">
        <f t="shared" si="649"/>
        <v>0.1716910741313856</v>
      </c>
      <c r="V530" s="94">
        <v>9268</v>
      </c>
      <c r="W530" s="219">
        <v>2500612.9606453171</v>
      </c>
      <c r="X530" s="17">
        <f t="shared" si="650"/>
        <v>0.17062285858651677</v>
      </c>
      <c r="Y530" s="12" t="str">
        <f t="shared" si="651"/>
        <v>no</v>
      </c>
      <c r="Z530" s="12" t="str">
        <f t="shared" si="652"/>
        <v/>
      </c>
      <c r="AA530" s="12" t="str">
        <f>IF(ISERROR(VLOOKUP(D530,'Cdn CWTs for ERA in 2017'!C$8:H$2400,6,FALSE)),"",VLOOKUP(D530,'Cdn CWTs for ERA in 2017'!C$8:H$2400,6,FALSE))</f>
        <v/>
      </c>
      <c r="AB530" s="92"/>
    </row>
    <row r="531" spans="1:28" x14ac:dyDescent="0.2">
      <c r="A531" s="13" t="s">
        <v>1632</v>
      </c>
      <c r="B531" s="31" t="str">
        <f>+IF(ISERROR(VLOOKUP(D531,'Cdn CWTs for ERA in 2017'!C$6:F$2400,4,FALSE)),"",VLOOKUP(D531,'Cdn CWTs for ERA in 2017'!C$6:F$2400,4,FALSE))</f>
        <v/>
      </c>
      <c r="C531" s="14">
        <v>1994</v>
      </c>
      <c r="D531" s="92" t="s">
        <v>3093</v>
      </c>
      <c r="E531" s="9" t="s">
        <v>1640</v>
      </c>
      <c r="F531" s="9" t="s">
        <v>1666</v>
      </c>
      <c r="G531" s="9" t="s">
        <v>1638</v>
      </c>
      <c r="H531" s="44">
        <v>1056</v>
      </c>
      <c r="I531" s="44">
        <v>522</v>
      </c>
      <c r="J531" s="25">
        <f t="shared" si="641"/>
        <v>0.23622520794915056</v>
      </c>
      <c r="K531" s="93">
        <v>8</v>
      </c>
      <c r="L531" s="44">
        <v>4429</v>
      </c>
      <c r="M531" s="17">
        <f t="shared" si="642"/>
        <v>0.23842853917362836</v>
      </c>
      <c r="N531" s="56">
        <f t="shared" si="643"/>
        <v>2.1410700851906119E-5</v>
      </c>
      <c r="O531" s="35">
        <f t="shared" si="644"/>
        <v>33.865987755727012</v>
      </c>
      <c r="P531" s="19">
        <f t="shared" si="653"/>
        <v>34.005929853891175</v>
      </c>
      <c r="Q531" s="19">
        <f t="shared" si="645"/>
        <v>146.53315953028155</v>
      </c>
      <c r="R531" s="24">
        <f t="shared" si="646"/>
        <v>0.35744087118586182</v>
      </c>
      <c r="S531" s="19">
        <f t="shared" si="647"/>
        <v>2209.7557010611877</v>
      </c>
      <c r="T531" s="19">
        <f t="shared" si="648"/>
        <v>143940.81633714295</v>
      </c>
      <c r="U531" s="17">
        <f t="shared" si="649"/>
        <v>0.1716910741313856</v>
      </c>
      <c r="V531" s="94">
        <v>9268</v>
      </c>
      <c r="W531" s="219">
        <v>2500612.9606453171</v>
      </c>
      <c r="X531" s="17">
        <f t="shared" si="650"/>
        <v>0.17062285858651677</v>
      </c>
      <c r="Y531" s="12" t="str">
        <f t="shared" si="651"/>
        <v>no</v>
      </c>
      <c r="Z531" s="12" t="str">
        <f t="shared" si="652"/>
        <v/>
      </c>
      <c r="AA531" s="12" t="str">
        <f>IF(ISERROR(VLOOKUP(D531,'Cdn CWTs for ERA in 2017'!C$8:H$2400,6,FALSE)),"",VLOOKUP(D531,'Cdn CWTs for ERA in 2017'!C$8:H$2400,6,FALSE))</f>
        <v/>
      </c>
      <c r="AB531" s="92"/>
    </row>
    <row r="532" spans="1:28" x14ac:dyDescent="0.2">
      <c r="A532" s="13" t="s">
        <v>1632</v>
      </c>
      <c r="B532" s="31">
        <f>+IF(ISERROR(VLOOKUP(D532,'Cdn CWTs for ERA in 2017'!C$6:F$2400,4,FALSE)),"",VLOOKUP(D532,'Cdn CWTs for ERA in 2017'!C$6:F$2400,4,FALSE))</f>
        <v>1990</v>
      </c>
      <c r="C532" s="14">
        <v>1994</v>
      </c>
      <c r="D532" s="92" t="s">
        <v>1707</v>
      </c>
      <c r="E532" s="9" t="s">
        <v>1640</v>
      </c>
      <c r="F532" s="9" t="s">
        <v>1666</v>
      </c>
      <c r="G532" s="9" t="s">
        <v>1638</v>
      </c>
      <c r="H532" s="44">
        <v>1056</v>
      </c>
      <c r="I532" s="44">
        <v>522</v>
      </c>
      <c r="J532" s="25">
        <f t="shared" si="641"/>
        <v>0.23622520794915056</v>
      </c>
      <c r="K532" s="93">
        <v>131</v>
      </c>
      <c r="L532" s="44">
        <v>4429</v>
      </c>
      <c r="M532" s="17">
        <f t="shared" si="642"/>
        <v>0.23842853917362836</v>
      </c>
      <c r="N532" s="56">
        <f t="shared" si="643"/>
        <v>2.1410700851906119E-5</v>
      </c>
      <c r="O532" s="35">
        <f t="shared" si="644"/>
        <v>554.55554950002977</v>
      </c>
      <c r="P532" s="19">
        <f t="shared" si="653"/>
        <v>556.84710135746786</v>
      </c>
      <c r="Q532" s="19">
        <f t="shared" si="645"/>
        <v>10911.240347118051</v>
      </c>
      <c r="R532" s="24">
        <f t="shared" si="646"/>
        <v>0.18836144153992276</v>
      </c>
      <c r="S532" s="19">
        <f t="shared" si="647"/>
        <v>2209.7557010611877</v>
      </c>
      <c r="T532" s="19">
        <f t="shared" si="648"/>
        <v>143940.81633714295</v>
      </c>
      <c r="U532" s="17">
        <f t="shared" si="649"/>
        <v>0.1716910741313856</v>
      </c>
      <c r="V532" s="94">
        <v>9268</v>
      </c>
      <c r="W532" s="219">
        <v>2500612.9606453171</v>
      </c>
      <c r="X532" s="17">
        <f t="shared" si="650"/>
        <v>0.17062285858651677</v>
      </c>
      <c r="Y532" s="12" t="str">
        <f t="shared" si="651"/>
        <v>yes</v>
      </c>
      <c r="Z532" s="12">
        <f t="shared" si="652"/>
        <v>4</v>
      </c>
      <c r="AA532" s="12" t="str">
        <f>IF(ISERROR(VLOOKUP(D532,'Cdn CWTs for ERA in 2017'!C$8:H$2400,6,FALSE)),"",VLOOKUP(D532,'Cdn CWTs for ERA in 2017'!C$8:H$2400,6,FALSE))</f>
        <v>NIC</v>
      </c>
      <c r="AB532" s="92"/>
    </row>
    <row r="533" spans="1:28" x14ac:dyDescent="0.2">
      <c r="A533" s="13" t="s">
        <v>1632</v>
      </c>
      <c r="B533" s="31">
        <f>+IF(ISERROR(VLOOKUP(D533,'Cdn CWTs for ERA in 2017'!C$6:F$2400,4,FALSE)),"",VLOOKUP(D533,'Cdn CWTs for ERA in 2017'!C$6:F$2400,4,FALSE))</f>
        <v>1990</v>
      </c>
      <c r="C533" s="14">
        <v>1994</v>
      </c>
      <c r="D533" s="92" t="s">
        <v>1708</v>
      </c>
      <c r="E533" s="9" t="s">
        <v>1640</v>
      </c>
      <c r="F533" s="9" t="s">
        <v>1666</v>
      </c>
      <c r="G533" s="9" t="s">
        <v>1638</v>
      </c>
      <c r="H533" s="44">
        <v>1056</v>
      </c>
      <c r="I533" s="44">
        <v>522</v>
      </c>
      <c r="J533" s="25">
        <f>I533/S533</f>
        <v>0.23622520794915056</v>
      </c>
      <c r="K533" s="93">
        <v>124</v>
      </c>
      <c r="L533" s="44">
        <v>4429</v>
      </c>
      <c r="M533" s="17">
        <f>+H533/L533</f>
        <v>0.23842853917362836</v>
      </c>
      <c r="N533" s="56">
        <f>((M533*(1-M533))/(L533-1)) * (1-(L533/V533))</f>
        <v>2.1410700851906119E-5</v>
      </c>
      <c r="O533" s="35">
        <f>K533*(1/J533)</f>
        <v>524.92281021376868</v>
      </c>
      <c r="P533" s="19">
        <f t="shared" si="653"/>
        <v>527.09191273531314</v>
      </c>
      <c r="Q533" s="19">
        <f xml:space="preserve">  ((O533*(1-J533)*(1+(U533^2))) / J533) + ((O533^2)*(U533^2))</f>
        <v>9869.6723276813573</v>
      </c>
      <c r="R533" s="24">
        <f>+IF(ISERROR((Q533^0.5)/O533),"NA",(Q533^0.5)/O533)</f>
        <v>0.18925873022378439</v>
      </c>
      <c r="S533" s="19">
        <f>+M533*V533</f>
        <v>2209.7557010611877</v>
      </c>
      <c r="T533" s="19">
        <f>(N533*V533^2+W533*M533^2-N533*W533)</f>
        <v>143940.81633714295</v>
      </c>
      <c r="U533" s="17">
        <f>+(T533^0.5)/S533</f>
        <v>0.1716910741313856</v>
      </c>
      <c r="V533" s="94">
        <v>9268</v>
      </c>
      <c r="W533" s="219">
        <v>2500612.9606453171</v>
      </c>
      <c r="X533" s="17">
        <f>+(W533^0.5)/V533</f>
        <v>0.17062285858651677</v>
      </c>
      <c r="Y533" s="12" t="str">
        <f>+IF(B533="","no","yes")</f>
        <v>yes</v>
      </c>
      <c r="Z533" s="12">
        <f>+IF(B533="","",C533-B533)</f>
        <v>4</v>
      </c>
      <c r="AA533" s="12" t="str">
        <f>IF(ISERROR(VLOOKUP(D533,'Cdn CWTs for ERA in 2017'!C$8:H$2400,6,FALSE)),"",VLOOKUP(D533,'Cdn CWTs for ERA in 2017'!C$8:H$2400,6,FALSE))</f>
        <v>NIC</v>
      </c>
      <c r="AB533" s="92"/>
    </row>
    <row r="534" spans="1:28" x14ac:dyDescent="0.2">
      <c r="A534" s="13" t="s">
        <v>1632</v>
      </c>
      <c r="B534" s="31">
        <f>+IF(ISERROR(VLOOKUP(D534,'Cdn CWTs for ERA in 2017'!C$6:F$2400,4,FALSE)),"",VLOOKUP(D534,'Cdn CWTs for ERA in 2017'!C$6:F$2400,4,FALSE))</f>
        <v>1990</v>
      </c>
      <c r="C534" s="14">
        <v>1994</v>
      </c>
      <c r="D534" s="92" t="s">
        <v>1709</v>
      </c>
      <c r="E534" s="9" t="s">
        <v>1640</v>
      </c>
      <c r="F534" s="9" t="s">
        <v>1666</v>
      </c>
      <c r="G534" s="9" t="s">
        <v>1638</v>
      </c>
      <c r="H534" s="44">
        <v>1056</v>
      </c>
      <c r="I534" s="44">
        <v>522</v>
      </c>
      <c r="J534" s="25">
        <f>I534/S534</f>
        <v>0.23622520794915056</v>
      </c>
      <c r="K534" s="93">
        <v>124</v>
      </c>
      <c r="L534" s="44">
        <v>4429</v>
      </c>
      <c r="M534" s="17">
        <f>+H534/L534</f>
        <v>0.23842853917362836</v>
      </c>
      <c r="N534" s="56">
        <f>((M534*(1-M534))/(L534-1)) * (1-(L534/V534))</f>
        <v>2.1410700851906119E-5</v>
      </c>
      <c r="O534" s="35">
        <f>K534*(1/J534)</f>
        <v>524.92281021376868</v>
      </c>
      <c r="P534" s="19">
        <f t="shared" si="653"/>
        <v>527.09191273531314</v>
      </c>
      <c r="Q534" s="19">
        <f xml:space="preserve">  ((O534*(1-J534)*(1+(U534^2))) / J534) + ((O534^2)*(U534^2))</f>
        <v>9869.6723276813573</v>
      </c>
      <c r="R534" s="24">
        <f>+IF(ISERROR((Q534^0.5)/O534),"NA",(Q534^0.5)/O534)</f>
        <v>0.18925873022378439</v>
      </c>
      <c r="S534" s="19">
        <f>+M534*V534</f>
        <v>2209.7557010611877</v>
      </c>
      <c r="T534" s="19">
        <f>(N534*V534^2+W534*M534^2-N534*W534)</f>
        <v>143940.81633714295</v>
      </c>
      <c r="U534" s="17">
        <f>+(T534^0.5)/S534</f>
        <v>0.1716910741313856</v>
      </c>
      <c r="V534" s="94">
        <v>9268</v>
      </c>
      <c r="W534" s="219">
        <v>2500612.9606453171</v>
      </c>
      <c r="X534" s="17">
        <f>+(W534^0.5)/V534</f>
        <v>0.17062285858651677</v>
      </c>
      <c r="Y534" s="12" t="str">
        <f>+IF(B534="","no","yes")</f>
        <v>yes</v>
      </c>
      <c r="Z534" s="12">
        <f>+IF(B534="","",C534-B534)</f>
        <v>4</v>
      </c>
      <c r="AA534" s="12" t="str">
        <f>IF(ISERROR(VLOOKUP(D534,'Cdn CWTs for ERA in 2017'!C$8:H$2400,6,FALSE)),"",VLOOKUP(D534,'Cdn CWTs for ERA in 2017'!C$8:H$2400,6,FALSE))</f>
        <v>NIC</v>
      </c>
      <c r="AB534" s="92"/>
    </row>
    <row r="535" spans="1:28" x14ac:dyDescent="0.2">
      <c r="A535" s="13" t="s">
        <v>1632</v>
      </c>
      <c r="B535" s="31" t="str">
        <f>+IF(ISERROR(VLOOKUP(D535,'Cdn CWTs for ERA in 2017'!C$6:F$2400,4,FALSE)),"",VLOOKUP(D535,'Cdn CWTs for ERA in 2017'!C$6:F$2400,4,FALSE))</f>
        <v/>
      </c>
      <c r="C535" s="14">
        <v>1994</v>
      </c>
      <c r="D535" s="92" t="s">
        <v>1710</v>
      </c>
      <c r="E535" s="9" t="s">
        <v>1640</v>
      </c>
      <c r="F535" s="9" t="s">
        <v>1666</v>
      </c>
      <c r="G535" s="9" t="s">
        <v>1638</v>
      </c>
      <c r="H535" s="44">
        <v>1056</v>
      </c>
      <c r="I535" s="44">
        <v>522</v>
      </c>
      <c r="J535" s="25">
        <f>I535/S535</f>
        <v>0.23622520794915056</v>
      </c>
      <c r="K535" s="93">
        <v>53</v>
      </c>
      <c r="L535" s="44">
        <v>4429</v>
      </c>
      <c r="M535" s="17">
        <f>+H535/L535</f>
        <v>0.23842853917362836</v>
      </c>
      <c r="N535" s="56">
        <f>((M535*(1-M535))/(L535-1)) * (1-(L535/V535))</f>
        <v>2.1410700851906119E-5</v>
      </c>
      <c r="O535" s="35">
        <f>K535*(1/J535)</f>
        <v>224.36216888169145</v>
      </c>
      <c r="P535" s="19">
        <f t="shared" si="653"/>
        <v>225.28928528202903</v>
      </c>
      <c r="Q535" s="19">
        <f xml:space="preserve">  ((O535*(1-J535)*(1+(U535^2))) / J535) + ((O535^2)*(U535^2))</f>
        <v>2230.6684392980396</v>
      </c>
      <c r="R535" s="24">
        <f>+IF(ISERROR((Q535^0.5)/O535),"NA",(Q535^0.5)/O535)</f>
        <v>0.21050764936087443</v>
      </c>
      <c r="S535" s="19">
        <f>+M535*V535</f>
        <v>2209.7557010611877</v>
      </c>
      <c r="T535" s="19">
        <f>(N535*V535^2+W535*M535^2-N535*W535)</f>
        <v>143940.81633714295</v>
      </c>
      <c r="U535" s="17">
        <f>+(T535^0.5)/S535</f>
        <v>0.1716910741313856</v>
      </c>
      <c r="V535" s="94">
        <v>9268</v>
      </c>
      <c r="W535" s="219">
        <v>2500612.9606453171</v>
      </c>
      <c r="X535" s="17">
        <f>+(W535^0.5)/V535</f>
        <v>0.17062285858651677</v>
      </c>
      <c r="Y535" s="12" t="str">
        <f>+IF(B535="","no","yes")</f>
        <v>no</v>
      </c>
      <c r="Z535" s="12" t="str">
        <f>+IF(B535="","",C535-B535)</f>
        <v/>
      </c>
      <c r="AA535" s="12" t="str">
        <f>IF(ISERROR(VLOOKUP(D535,'Cdn CWTs for ERA in 2017'!C$8:H$2400,6,FALSE)),"",VLOOKUP(D535,'Cdn CWTs for ERA in 2017'!C$8:H$2400,6,FALSE))</f>
        <v/>
      </c>
      <c r="AB535" s="92"/>
    </row>
    <row r="536" spans="1:28" ht="12" customHeight="1" x14ac:dyDescent="0.2">
      <c r="A536" s="13" t="s">
        <v>1632</v>
      </c>
      <c r="B536" s="31">
        <f>+IF(ISERROR(VLOOKUP(D536,'Cdn CWTs for ERA in 2017'!C$6:F$2400,4,FALSE)),"",VLOOKUP(D536,'Cdn CWTs for ERA in 2017'!C$6:F$2400,4,FALSE))</f>
        <v>1991</v>
      </c>
      <c r="C536" s="14">
        <v>1994</v>
      </c>
      <c r="D536" s="92" t="s">
        <v>1703</v>
      </c>
      <c r="E536" s="9" t="s">
        <v>1640</v>
      </c>
      <c r="F536" s="9" t="s">
        <v>1666</v>
      </c>
      <c r="G536" s="9" t="s">
        <v>1638</v>
      </c>
      <c r="H536" s="44">
        <v>1056</v>
      </c>
      <c r="I536" s="44">
        <v>522</v>
      </c>
      <c r="J536" s="25">
        <f t="shared" si="641"/>
        <v>0.23622520794915056</v>
      </c>
      <c r="K536" s="93">
        <v>9</v>
      </c>
      <c r="L536" s="44">
        <v>4429</v>
      </c>
      <c r="M536" s="17">
        <f t="shared" si="642"/>
        <v>0.23842853917362836</v>
      </c>
      <c r="N536" s="56">
        <f t="shared" si="643"/>
        <v>2.1410700851906119E-5</v>
      </c>
      <c r="O536" s="35">
        <f t="shared" si="644"/>
        <v>38.09923622519289</v>
      </c>
      <c r="P536" s="19">
        <f t="shared" si="653"/>
        <v>38.256671085627573</v>
      </c>
      <c r="Q536" s="19">
        <f t="shared" si="645"/>
        <v>169.60409223537778</v>
      </c>
      <c r="R536" s="24">
        <f t="shared" si="646"/>
        <v>0.34182348207635727</v>
      </c>
      <c r="S536" s="19">
        <f t="shared" si="647"/>
        <v>2209.7557010611877</v>
      </c>
      <c r="T536" s="19">
        <f t="shared" si="648"/>
        <v>143940.81633714295</v>
      </c>
      <c r="U536" s="17">
        <f t="shared" si="649"/>
        <v>0.1716910741313856</v>
      </c>
      <c r="V536" s="94">
        <v>9268</v>
      </c>
      <c r="W536" s="219">
        <v>2500612.9606453171</v>
      </c>
      <c r="X536" s="17">
        <f t="shared" si="650"/>
        <v>0.17062285858651677</v>
      </c>
      <c r="Y536" s="12" t="str">
        <f t="shared" si="651"/>
        <v>yes</v>
      </c>
      <c r="Z536" s="12">
        <f t="shared" si="652"/>
        <v>3</v>
      </c>
      <c r="AA536" s="12" t="str">
        <f>IF(ISERROR(VLOOKUP(D536,'Cdn CWTs for ERA in 2017'!C$8:H$2400,6,FALSE)),"",VLOOKUP(D536,'Cdn CWTs for ERA in 2017'!C$8:H$2400,6,FALSE))</f>
        <v>NIC</v>
      </c>
      <c r="AB536" s="92"/>
    </row>
    <row r="537" spans="1:28" x14ac:dyDescent="0.2">
      <c r="A537" s="13" t="s">
        <v>1632</v>
      </c>
      <c r="B537" s="31" t="str">
        <f>+IF(ISERROR(VLOOKUP(D537,'Cdn CWTs for ERA in 2017'!C$6:F$2400,4,FALSE)),"",VLOOKUP(D537,'Cdn CWTs for ERA in 2017'!C$6:F$2400,4,FALSE))</f>
        <v/>
      </c>
      <c r="C537" s="14">
        <v>1994</v>
      </c>
      <c r="D537" s="62" t="s">
        <v>1664</v>
      </c>
      <c r="E537" s="9" t="s">
        <v>1640</v>
      </c>
      <c r="F537" s="9" t="s">
        <v>1666</v>
      </c>
      <c r="G537" s="9" t="s">
        <v>1638</v>
      </c>
      <c r="H537" s="44">
        <v>1056</v>
      </c>
      <c r="I537" s="44">
        <v>522</v>
      </c>
      <c r="J537" s="25">
        <f t="shared" si="641"/>
        <v>0.23622520794915056</v>
      </c>
      <c r="K537" s="44">
        <v>36</v>
      </c>
      <c r="L537" s="44">
        <v>4429</v>
      </c>
      <c r="M537" s="17">
        <f t="shared" si="642"/>
        <v>0.23842853917362836</v>
      </c>
      <c r="N537" s="56">
        <f t="shared" si="643"/>
        <v>2.1410700851906119E-5</v>
      </c>
      <c r="O537" s="35">
        <f t="shared" si="644"/>
        <v>152.39694490077156</v>
      </c>
      <c r="P537" s="19">
        <f>+O537</f>
        <v>152.39694490077156</v>
      </c>
      <c r="Q537" s="19">
        <f t="shared" si="645"/>
        <v>1191.879447433103</v>
      </c>
      <c r="R537" s="24">
        <f t="shared" si="646"/>
        <v>0.22653739631017467</v>
      </c>
      <c r="S537" s="19">
        <f t="shared" si="647"/>
        <v>2209.7557010611877</v>
      </c>
      <c r="T537" s="19">
        <f t="shared" si="648"/>
        <v>143940.81633714295</v>
      </c>
      <c r="U537" s="17">
        <f t="shared" si="649"/>
        <v>0.1716910741313856</v>
      </c>
      <c r="V537" s="94">
        <v>9268</v>
      </c>
      <c r="W537" s="219">
        <v>2500612.9606453171</v>
      </c>
      <c r="X537" s="17">
        <f t="shared" si="650"/>
        <v>0.17062285858651677</v>
      </c>
      <c r="Y537" s="12" t="str">
        <f t="shared" si="651"/>
        <v>no</v>
      </c>
      <c r="Z537" s="12" t="str">
        <f t="shared" si="652"/>
        <v/>
      </c>
      <c r="AA537" s="12" t="str">
        <f>IF(ISERROR(VLOOKUP(D537,'Cdn CWTs for ERA in 2017'!C$8:H$2400,6,FALSE)),"",VLOOKUP(D537,'Cdn CWTs for ERA in 2017'!C$8:H$2400,6,FALSE))</f>
        <v/>
      </c>
    </row>
    <row r="538" spans="1:28" x14ac:dyDescent="0.2">
      <c r="A538" s="13" t="s">
        <v>1632</v>
      </c>
      <c r="B538" s="31" t="str">
        <f>+IF(ISERROR(VLOOKUP(D538,'Cdn CWTs for ERA in 2017'!C$6:F$2400,4,FALSE)),"",VLOOKUP(D538,'Cdn CWTs for ERA in 2017'!C$6:F$2400,4,FALSE))</f>
        <v/>
      </c>
      <c r="C538" s="14">
        <v>1994</v>
      </c>
      <c r="D538" s="63" t="s">
        <v>1679</v>
      </c>
      <c r="E538" s="9" t="s">
        <v>1640</v>
      </c>
      <c r="F538" s="9" t="s">
        <v>1666</v>
      </c>
      <c r="G538" s="9" t="s">
        <v>1638</v>
      </c>
      <c r="H538" s="44">
        <v>1056</v>
      </c>
      <c r="I538" s="44">
        <v>522</v>
      </c>
      <c r="J538" s="25">
        <f t="shared" si="641"/>
        <v>0.23622520794915056</v>
      </c>
      <c r="K538" s="44">
        <v>2</v>
      </c>
      <c r="L538" s="44">
        <v>4429</v>
      </c>
      <c r="M538" s="17">
        <f t="shared" si="642"/>
        <v>0.23842853917362836</v>
      </c>
      <c r="N538" s="56">
        <f t="shared" si="643"/>
        <v>2.1410700851906119E-5</v>
      </c>
      <c r="O538" s="35">
        <f t="shared" si="644"/>
        <v>8.466496938931753</v>
      </c>
      <c r="Q538" s="19">
        <f t="shared" si="645"/>
        <v>30.294239530822338</v>
      </c>
      <c r="R538" s="24">
        <f t="shared" si="646"/>
        <v>0.65009417069165032</v>
      </c>
      <c r="S538" s="19">
        <f t="shared" si="647"/>
        <v>2209.7557010611877</v>
      </c>
      <c r="T538" s="19">
        <f t="shared" si="648"/>
        <v>143940.81633714295</v>
      </c>
      <c r="U538" s="17">
        <f t="shared" si="649"/>
        <v>0.1716910741313856</v>
      </c>
      <c r="V538" s="94">
        <v>9268</v>
      </c>
      <c r="W538" s="219">
        <v>2500612.9606453171</v>
      </c>
      <c r="X538" s="17">
        <f t="shared" si="650"/>
        <v>0.17062285858651677</v>
      </c>
      <c r="Y538" s="12" t="str">
        <f t="shared" si="651"/>
        <v>no</v>
      </c>
      <c r="Z538" s="12" t="str">
        <f t="shared" si="652"/>
        <v/>
      </c>
      <c r="AA538" s="12" t="str">
        <f>IF(ISERROR(VLOOKUP(D538,'Cdn CWTs for ERA in 2017'!C$8:H$2400,6,FALSE)),"",VLOOKUP(D538,'Cdn CWTs for ERA in 2017'!C$8:H$2400,6,FALSE))</f>
        <v/>
      </c>
    </row>
    <row r="539" spans="1:28" x14ac:dyDescent="0.2">
      <c r="B539" s="31" t="str">
        <f>+IF(ISERROR(VLOOKUP(D539,'Cdn CWTs for ERA in 2017'!C$6:F$2400,4,FALSE)),"",VLOOKUP(D539,'Cdn CWTs for ERA in 2017'!C$6:F$2400,4,FALSE))</f>
        <v/>
      </c>
      <c r="AA539" s="12" t="str">
        <f>IF(ISERROR(VLOOKUP(D539,'Cdn CWTs for ERA in 2017'!C$8:H$2400,6,FALSE)),"",VLOOKUP(D539,'Cdn CWTs for ERA in 2017'!C$8:H$2400,6,FALSE))</f>
        <v/>
      </c>
      <c r="AB539" s="15"/>
    </row>
    <row r="540" spans="1:28" x14ac:dyDescent="0.2">
      <c r="A540" s="13" t="s">
        <v>1632</v>
      </c>
      <c r="B540" s="31" t="str">
        <f>+IF(ISERROR(VLOOKUP(D540,'Cdn CWTs for ERA in 2017'!C$6:F$2400,4,FALSE)),"",VLOOKUP(D540,'Cdn CWTs for ERA in 2017'!C$6:F$2400,4,FALSE))</f>
        <v/>
      </c>
      <c r="C540" s="14">
        <v>1993</v>
      </c>
      <c r="D540" s="86" t="s">
        <v>741</v>
      </c>
      <c r="E540" s="9" t="s">
        <v>1640</v>
      </c>
      <c r="F540" s="9" t="s">
        <v>1666</v>
      </c>
      <c r="G540" s="9" t="s">
        <v>1638</v>
      </c>
      <c r="H540" s="44">
        <v>570</v>
      </c>
      <c r="I540" s="44">
        <v>257</v>
      </c>
      <c r="J540" s="25">
        <f t="shared" ref="J540:J563" si="654">I540/S540</f>
        <v>0.22970615840011552</v>
      </c>
      <c r="K540" s="46">
        <v>3</v>
      </c>
      <c r="L540" s="44">
        <v>2476</v>
      </c>
      <c r="M540" s="17">
        <f t="shared" ref="M540:M563" si="655">+H540/L540</f>
        <v>0.23021001615508885</v>
      </c>
      <c r="N540" s="56">
        <f t="shared" ref="N540:N563" si="656">((M540*(1-M540))/(L540-1)) * (1-(L540/V540))</f>
        <v>3.5122971380208577E-5</v>
      </c>
      <c r="O540" s="35">
        <f t="shared" ref="O540:O587" si="657">K540*(1/J540)</f>
        <v>13.060163562417104</v>
      </c>
      <c r="P540" s="19">
        <f>+(O540/(SUM(O$540:O$561)))*O$563+O540</f>
        <v>13.060163562417104</v>
      </c>
      <c r="Q540" s="19">
        <f t="shared" ref="Q540:Q563" si="658" xml:space="preserve">  ((O540*(1-J540)*(1+(U540^2))) / J540) + ((O540^2)*(U540^2))</f>
        <v>50.038067859428367</v>
      </c>
      <c r="R540" s="24">
        <f t="shared" ref="R540:R563" si="659">+IF(ISERROR((Q540^0.5)/O540),"NA",(Q540^0.5)/O540)</f>
        <v>0.54162867639843304</v>
      </c>
      <c r="S540" s="19">
        <f t="shared" ref="S540:S563" si="660">+M540*V540</f>
        <v>1118.8206785137318</v>
      </c>
      <c r="T540" s="19">
        <f t="shared" ref="T540:T563" si="661">(N540*V540^2+W540*M540^2-N540*W540)</f>
        <v>36451.266355120992</v>
      </c>
      <c r="U540" s="17">
        <f t="shared" ref="U540:U563" si="662">+(T540^0.5)/S540</f>
        <v>0.17064588725724067</v>
      </c>
      <c r="V540" s="50">
        <v>4860</v>
      </c>
      <c r="W540" s="219">
        <v>672595.31181045738</v>
      </c>
      <c r="X540" s="17">
        <f t="shared" ref="X540:X563" si="663">+(W540^0.5)/V540</f>
        <v>0.16874878269967344</v>
      </c>
      <c r="Y540" s="12" t="str">
        <f t="shared" ref="Y540:Y563" si="664">+IF(B540="","no","yes")</f>
        <v>no</v>
      </c>
      <c r="Z540" s="12" t="str">
        <f t="shared" ref="Z540:Z563" si="665">+IF(B540="","",C540-B540)</f>
        <v/>
      </c>
      <c r="AA540" s="12" t="str">
        <f>IF(ISERROR(VLOOKUP(D540,'Cdn CWTs for ERA in 2017'!C$8:H$2400,6,FALSE)),"",VLOOKUP(D540,'Cdn CWTs for ERA in 2017'!C$8:H$2400,6,FALSE))</f>
        <v/>
      </c>
      <c r="AB540" s="98"/>
    </row>
    <row r="541" spans="1:28" x14ac:dyDescent="0.2">
      <c r="A541" s="13" t="s">
        <v>1632</v>
      </c>
      <c r="B541" s="31" t="str">
        <f>+IF(ISERROR(VLOOKUP(D541,'Cdn CWTs for ERA in 2017'!C$6:F$2400,4,FALSE)),"",VLOOKUP(D541,'Cdn CWTs for ERA in 2017'!C$6:F$2400,4,FALSE))</f>
        <v/>
      </c>
      <c r="C541" s="14">
        <v>1993</v>
      </c>
      <c r="D541" s="86" t="s">
        <v>728</v>
      </c>
      <c r="E541" s="9" t="s">
        <v>1640</v>
      </c>
      <c r="F541" s="9" t="s">
        <v>1666</v>
      </c>
      <c r="G541" s="9" t="s">
        <v>1638</v>
      </c>
      <c r="H541" s="44">
        <v>570</v>
      </c>
      <c r="I541" s="44">
        <v>257</v>
      </c>
      <c r="J541" s="25">
        <f t="shared" si="654"/>
        <v>0.22970615840011552</v>
      </c>
      <c r="K541" s="46">
        <v>7</v>
      </c>
      <c r="L541" s="44">
        <v>2476</v>
      </c>
      <c r="M541" s="17">
        <f t="shared" si="655"/>
        <v>0.23021001615508885</v>
      </c>
      <c r="N541" s="56">
        <f t="shared" si="656"/>
        <v>3.5122971380208577E-5</v>
      </c>
      <c r="O541" s="35">
        <f t="shared" si="657"/>
        <v>30.473714978973241</v>
      </c>
      <c r="P541" s="19">
        <f t="shared" ref="P541:P561" si="666">+(O541/(SUM(O$540:O$561)))*O$563+O541</f>
        <v>30.473714978973241</v>
      </c>
      <c r="Q541" s="19">
        <f t="shared" si="658"/>
        <v>132.20819281726119</v>
      </c>
      <c r="R541" s="24">
        <f t="shared" si="659"/>
        <v>0.37731475012677212</v>
      </c>
      <c r="S541" s="19">
        <f t="shared" si="660"/>
        <v>1118.8206785137318</v>
      </c>
      <c r="T541" s="19">
        <f t="shared" si="661"/>
        <v>36451.266355120992</v>
      </c>
      <c r="U541" s="17">
        <f t="shared" si="662"/>
        <v>0.17064588725724067</v>
      </c>
      <c r="V541" s="50">
        <v>4860</v>
      </c>
      <c r="W541" s="219">
        <v>672595.31181045738</v>
      </c>
      <c r="X541" s="17">
        <f t="shared" si="663"/>
        <v>0.16874878269967344</v>
      </c>
      <c r="Y541" s="12" t="str">
        <f t="shared" si="664"/>
        <v>no</v>
      </c>
      <c r="Z541" s="12" t="str">
        <f t="shared" si="665"/>
        <v/>
      </c>
      <c r="AA541" s="12" t="str">
        <f>IF(ISERROR(VLOOKUP(D541,'Cdn CWTs for ERA in 2017'!C$8:H$2400,6,FALSE)),"",VLOOKUP(D541,'Cdn CWTs for ERA in 2017'!C$8:H$2400,6,FALSE))</f>
        <v/>
      </c>
      <c r="AB541" s="98"/>
    </row>
    <row r="542" spans="1:28" x14ac:dyDescent="0.2">
      <c r="A542" s="13" t="s">
        <v>1632</v>
      </c>
      <c r="B542" s="31" t="str">
        <f>+IF(ISERROR(VLOOKUP(D542,'Cdn CWTs for ERA in 2017'!C$6:F$2400,4,FALSE)),"",VLOOKUP(D542,'Cdn CWTs for ERA in 2017'!C$6:F$2400,4,FALSE))</f>
        <v/>
      </c>
      <c r="C542" s="14">
        <v>1993</v>
      </c>
      <c r="D542" s="86" t="s">
        <v>733</v>
      </c>
      <c r="E542" s="9" t="s">
        <v>1640</v>
      </c>
      <c r="F542" s="9" t="s">
        <v>1666</v>
      </c>
      <c r="G542" s="9" t="s">
        <v>1638</v>
      </c>
      <c r="H542" s="44">
        <v>570</v>
      </c>
      <c r="I542" s="44">
        <v>257</v>
      </c>
      <c r="J542" s="25">
        <f t="shared" si="654"/>
        <v>0.22970615840011552</v>
      </c>
      <c r="K542" s="46">
        <v>5</v>
      </c>
      <c r="L542" s="44">
        <v>2476</v>
      </c>
      <c r="M542" s="17">
        <f t="shared" si="655"/>
        <v>0.23021001615508885</v>
      </c>
      <c r="N542" s="56">
        <f t="shared" si="656"/>
        <v>3.5122971380208577E-5</v>
      </c>
      <c r="O542" s="35">
        <f t="shared" si="657"/>
        <v>21.766939270695175</v>
      </c>
      <c r="P542" s="19">
        <f t="shared" si="666"/>
        <v>21.766939270695175</v>
      </c>
      <c r="Q542" s="19">
        <f t="shared" si="658"/>
        <v>88.915601603307394</v>
      </c>
      <c r="R542" s="24">
        <f t="shared" si="659"/>
        <v>0.43320316410824539</v>
      </c>
      <c r="S542" s="19">
        <f t="shared" si="660"/>
        <v>1118.8206785137318</v>
      </c>
      <c r="T542" s="19">
        <f t="shared" si="661"/>
        <v>36451.266355120992</v>
      </c>
      <c r="U542" s="17">
        <f t="shared" si="662"/>
        <v>0.17064588725724067</v>
      </c>
      <c r="V542" s="50">
        <v>4860</v>
      </c>
      <c r="W542" s="219">
        <v>672595.31181045738</v>
      </c>
      <c r="X542" s="17">
        <f t="shared" si="663"/>
        <v>0.16874878269967344</v>
      </c>
      <c r="Y542" s="12" t="str">
        <f t="shared" si="664"/>
        <v>no</v>
      </c>
      <c r="Z542" s="12" t="str">
        <f t="shared" si="665"/>
        <v/>
      </c>
      <c r="AA542" s="12" t="str">
        <f>IF(ISERROR(VLOOKUP(D542,'Cdn CWTs for ERA in 2017'!C$8:H$2400,6,FALSE)),"",VLOOKUP(D542,'Cdn CWTs for ERA in 2017'!C$8:H$2400,6,FALSE))</f>
        <v/>
      </c>
      <c r="AB542" s="98"/>
    </row>
    <row r="543" spans="1:28" x14ac:dyDescent="0.2">
      <c r="A543" s="13" t="s">
        <v>1632</v>
      </c>
      <c r="B543" s="31" t="str">
        <f>+IF(ISERROR(VLOOKUP(D543,'Cdn CWTs for ERA in 2017'!C$6:F$2400,4,FALSE)),"",VLOOKUP(D543,'Cdn CWTs for ERA in 2017'!C$6:F$2400,4,FALSE))</f>
        <v/>
      </c>
      <c r="C543" s="14">
        <v>1993</v>
      </c>
      <c r="D543" s="86" t="s">
        <v>801</v>
      </c>
      <c r="E543" s="9" t="s">
        <v>1640</v>
      </c>
      <c r="F543" s="9" t="s">
        <v>1666</v>
      </c>
      <c r="G543" s="9" t="s">
        <v>1638</v>
      </c>
      <c r="H543" s="44">
        <v>570</v>
      </c>
      <c r="I543" s="44">
        <v>257</v>
      </c>
      <c r="J543" s="25">
        <f t="shared" si="654"/>
        <v>0.22970615840011552</v>
      </c>
      <c r="K543" s="46">
        <v>3</v>
      </c>
      <c r="L543" s="44">
        <v>2476</v>
      </c>
      <c r="M543" s="17">
        <f t="shared" si="655"/>
        <v>0.23021001615508885</v>
      </c>
      <c r="N543" s="56">
        <f t="shared" si="656"/>
        <v>3.5122971380208577E-5</v>
      </c>
      <c r="O543" s="35">
        <f t="shared" si="657"/>
        <v>13.060163562417104</v>
      </c>
      <c r="P543" s="19">
        <f t="shared" si="666"/>
        <v>13.060163562417104</v>
      </c>
      <c r="Q543" s="19">
        <f t="shared" si="658"/>
        <v>50.038067859428367</v>
      </c>
      <c r="R543" s="24">
        <f t="shared" si="659"/>
        <v>0.54162867639843304</v>
      </c>
      <c r="S543" s="19">
        <f t="shared" si="660"/>
        <v>1118.8206785137318</v>
      </c>
      <c r="T543" s="19">
        <f t="shared" si="661"/>
        <v>36451.266355120992</v>
      </c>
      <c r="U543" s="17">
        <f t="shared" si="662"/>
        <v>0.17064588725724067</v>
      </c>
      <c r="V543" s="50">
        <v>4860</v>
      </c>
      <c r="W543" s="219">
        <v>672595.31181045738</v>
      </c>
      <c r="X543" s="17">
        <f t="shared" si="663"/>
        <v>0.16874878269967344</v>
      </c>
      <c r="Y543" s="12" t="str">
        <f t="shared" si="664"/>
        <v>no</v>
      </c>
      <c r="Z543" s="12" t="str">
        <f t="shared" si="665"/>
        <v/>
      </c>
      <c r="AA543" s="12" t="str">
        <f>IF(ISERROR(VLOOKUP(D543,'Cdn CWTs for ERA in 2017'!C$8:H$2400,6,FALSE)),"",VLOOKUP(D543,'Cdn CWTs for ERA in 2017'!C$8:H$2400,6,FALSE))</f>
        <v/>
      </c>
      <c r="AB543" s="98"/>
    </row>
    <row r="544" spans="1:28" x14ac:dyDescent="0.2">
      <c r="A544" s="13" t="s">
        <v>1632</v>
      </c>
      <c r="B544" s="31" t="str">
        <f>+IF(ISERROR(VLOOKUP(D544,'Cdn CWTs for ERA in 2017'!C$6:F$2400,4,FALSE)),"",VLOOKUP(D544,'Cdn CWTs for ERA in 2017'!C$6:F$2400,4,FALSE))</f>
        <v/>
      </c>
      <c r="C544" s="14">
        <v>1993</v>
      </c>
      <c r="D544" s="86" t="s">
        <v>731</v>
      </c>
      <c r="E544" s="9" t="s">
        <v>1640</v>
      </c>
      <c r="F544" s="9" t="s">
        <v>1666</v>
      </c>
      <c r="G544" s="9" t="s">
        <v>1638</v>
      </c>
      <c r="H544" s="44">
        <v>570</v>
      </c>
      <c r="I544" s="44">
        <v>257</v>
      </c>
      <c r="J544" s="25">
        <f t="shared" si="654"/>
        <v>0.22970615840011552</v>
      </c>
      <c r="K544" s="46">
        <v>3</v>
      </c>
      <c r="L544" s="44">
        <v>2476</v>
      </c>
      <c r="M544" s="17">
        <f t="shared" si="655"/>
        <v>0.23021001615508885</v>
      </c>
      <c r="N544" s="56">
        <f t="shared" si="656"/>
        <v>3.5122971380208577E-5</v>
      </c>
      <c r="O544" s="35">
        <f t="shared" si="657"/>
        <v>13.060163562417104</v>
      </c>
      <c r="P544" s="19">
        <f t="shared" si="666"/>
        <v>13.060163562417104</v>
      </c>
      <c r="Q544" s="19">
        <f t="shared" si="658"/>
        <v>50.038067859428367</v>
      </c>
      <c r="R544" s="24">
        <f t="shared" si="659"/>
        <v>0.54162867639843304</v>
      </c>
      <c r="S544" s="19">
        <f t="shared" si="660"/>
        <v>1118.8206785137318</v>
      </c>
      <c r="T544" s="19">
        <f t="shared" si="661"/>
        <v>36451.266355120992</v>
      </c>
      <c r="U544" s="17">
        <f t="shared" si="662"/>
        <v>0.17064588725724067</v>
      </c>
      <c r="V544" s="50">
        <v>4860</v>
      </c>
      <c r="W544" s="219">
        <v>672595.31181045738</v>
      </c>
      <c r="X544" s="17">
        <f t="shared" si="663"/>
        <v>0.16874878269967344</v>
      </c>
      <c r="Y544" s="12" t="str">
        <f t="shared" si="664"/>
        <v>no</v>
      </c>
      <c r="Z544" s="12" t="str">
        <f t="shared" si="665"/>
        <v/>
      </c>
      <c r="AA544" s="12" t="str">
        <f>IF(ISERROR(VLOOKUP(D544,'Cdn CWTs for ERA in 2017'!C$8:H$2400,6,FALSE)),"",VLOOKUP(D544,'Cdn CWTs for ERA in 2017'!C$8:H$2400,6,FALSE))</f>
        <v/>
      </c>
      <c r="AB544" s="98"/>
    </row>
    <row r="545" spans="1:28" x14ac:dyDescent="0.2">
      <c r="A545" s="13" t="s">
        <v>1632</v>
      </c>
      <c r="B545" s="31" t="str">
        <f>+IF(ISERROR(VLOOKUP(D545,'Cdn CWTs for ERA in 2017'!C$6:F$2400,4,FALSE)),"",VLOOKUP(D545,'Cdn CWTs for ERA in 2017'!C$6:F$2400,4,FALSE))</f>
        <v/>
      </c>
      <c r="C545" s="14">
        <v>1993</v>
      </c>
      <c r="D545" s="86" t="s">
        <v>743</v>
      </c>
      <c r="E545" s="9" t="s">
        <v>1640</v>
      </c>
      <c r="F545" s="9" t="s">
        <v>1666</v>
      </c>
      <c r="G545" s="9" t="s">
        <v>1638</v>
      </c>
      <c r="H545" s="44">
        <v>570</v>
      </c>
      <c r="I545" s="44">
        <v>257</v>
      </c>
      <c r="J545" s="25">
        <f t="shared" si="654"/>
        <v>0.22970615840011552</v>
      </c>
      <c r="K545" s="46">
        <v>3</v>
      </c>
      <c r="L545" s="44">
        <v>2476</v>
      </c>
      <c r="M545" s="17">
        <f t="shared" si="655"/>
        <v>0.23021001615508885</v>
      </c>
      <c r="N545" s="56">
        <f t="shared" si="656"/>
        <v>3.5122971380208577E-5</v>
      </c>
      <c r="O545" s="35">
        <f t="shared" si="657"/>
        <v>13.060163562417104</v>
      </c>
      <c r="P545" s="19">
        <f t="shared" si="666"/>
        <v>13.060163562417104</v>
      </c>
      <c r="Q545" s="19">
        <f t="shared" si="658"/>
        <v>50.038067859428367</v>
      </c>
      <c r="R545" s="24">
        <f t="shared" si="659"/>
        <v>0.54162867639843304</v>
      </c>
      <c r="S545" s="19">
        <f t="shared" si="660"/>
        <v>1118.8206785137318</v>
      </c>
      <c r="T545" s="19">
        <f t="shared" si="661"/>
        <v>36451.266355120992</v>
      </c>
      <c r="U545" s="17">
        <f t="shared" si="662"/>
        <v>0.17064588725724067</v>
      </c>
      <c r="V545" s="50">
        <v>4860</v>
      </c>
      <c r="W545" s="219">
        <v>672595.31181045738</v>
      </c>
      <c r="X545" s="17">
        <f t="shared" si="663"/>
        <v>0.16874878269967344</v>
      </c>
      <c r="Y545" s="12" t="str">
        <f t="shared" si="664"/>
        <v>no</v>
      </c>
      <c r="Z545" s="12" t="str">
        <f t="shared" si="665"/>
        <v/>
      </c>
      <c r="AA545" s="12" t="str">
        <f>IF(ISERROR(VLOOKUP(D545,'Cdn CWTs for ERA in 2017'!C$8:H$2400,6,FALSE)),"",VLOOKUP(D545,'Cdn CWTs for ERA in 2017'!C$8:H$2400,6,FALSE))</f>
        <v/>
      </c>
      <c r="AB545" s="98"/>
    </row>
    <row r="546" spans="1:28" x14ac:dyDescent="0.2">
      <c r="A546" s="13" t="s">
        <v>1632</v>
      </c>
      <c r="B546" s="31">
        <f>+IF(ISERROR(VLOOKUP(D546,'Cdn CWTs for ERA in 2017'!C$6:F$2400,4,FALSE)),"",VLOOKUP(D546,'Cdn CWTs for ERA in 2017'!C$6:F$2400,4,FALSE))</f>
        <v>1989</v>
      </c>
      <c r="C546" s="14">
        <v>1993</v>
      </c>
      <c r="D546" s="86" t="s">
        <v>703</v>
      </c>
      <c r="E546" s="9" t="s">
        <v>1640</v>
      </c>
      <c r="F546" s="9" t="s">
        <v>1666</v>
      </c>
      <c r="G546" s="9" t="s">
        <v>1638</v>
      </c>
      <c r="H546" s="44">
        <v>570</v>
      </c>
      <c r="I546" s="44">
        <v>257</v>
      </c>
      <c r="J546" s="25">
        <f t="shared" si="654"/>
        <v>0.22970615840011552</v>
      </c>
      <c r="K546" s="46">
        <v>43</v>
      </c>
      <c r="L546" s="44">
        <v>2476</v>
      </c>
      <c r="M546" s="17">
        <f t="shared" si="655"/>
        <v>0.23021001615508885</v>
      </c>
      <c r="N546" s="56">
        <f t="shared" si="656"/>
        <v>3.5122971380208577E-5</v>
      </c>
      <c r="O546" s="35">
        <f t="shared" si="657"/>
        <v>187.19567772797851</v>
      </c>
      <c r="P546" s="19">
        <f t="shared" si="666"/>
        <v>187.19567772797851</v>
      </c>
      <c r="Q546" s="19">
        <f t="shared" si="658"/>
        <v>1666.4496620512141</v>
      </c>
      <c r="R546" s="24">
        <f t="shared" si="659"/>
        <v>0.2180721889652327</v>
      </c>
      <c r="S546" s="19">
        <f t="shared" si="660"/>
        <v>1118.8206785137318</v>
      </c>
      <c r="T546" s="19">
        <f t="shared" si="661"/>
        <v>36451.266355120992</v>
      </c>
      <c r="U546" s="17">
        <f t="shared" si="662"/>
        <v>0.17064588725724067</v>
      </c>
      <c r="V546" s="50">
        <v>4860</v>
      </c>
      <c r="W546" s="219">
        <v>672595.31181045738</v>
      </c>
      <c r="X546" s="17">
        <f t="shared" si="663"/>
        <v>0.16874878269967344</v>
      </c>
      <c r="Y546" s="12" t="str">
        <f t="shared" si="664"/>
        <v>yes</v>
      </c>
      <c r="Z546" s="12">
        <f t="shared" si="665"/>
        <v>4</v>
      </c>
      <c r="AA546" s="12" t="str">
        <f>IF(ISERROR(VLOOKUP(D546,'Cdn CWTs for ERA in 2017'!C$8:H$2400,6,FALSE)),"",VLOOKUP(D546,'Cdn CWTs for ERA in 2017'!C$8:H$2400,6,FALSE))</f>
        <v>NIC</v>
      </c>
      <c r="AB546" s="98"/>
    </row>
    <row r="547" spans="1:28" x14ac:dyDescent="0.2">
      <c r="A547" s="13" t="s">
        <v>1632</v>
      </c>
      <c r="B547" s="31">
        <f>+IF(ISERROR(VLOOKUP(D547,'Cdn CWTs for ERA in 2017'!C$6:F$2400,4,FALSE)),"",VLOOKUP(D547,'Cdn CWTs for ERA in 2017'!C$6:F$2400,4,FALSE))</f>
        <v>1989</v>
      </c>
      <c r="C547" s="14">
        <v>1993</v>
      </c>
      <c r="D547" s="86" t="s">
        <v>694</v>
      </c>
      <c r="E547" s="9" t="s">
        <v>1640</v>
      </c>
      <c r="F547" s="9" t="s">
        <v>1666</v>
      </c>
      <c r="G547" s="9" t="s">
        <v>1638</v>
      </c>
      <c r="H547" s="44">
        <v>570</v>
      </c>
      <c r="I547" s="44">
        <v>257</v>
      </c>
      <c r="J547" s="25">
        <f t="shared" si="654"/>
        <v>0.22970615840011552</v>
      </c>
      <c r="K547" s="46">
        <v>39</v>
      </c>
      <c r="L547" s="44">
        <v>2476</v>
      </c>
      <c r="M547" s="17">
        <f t="shared" si="655"/>
        <v>0.23021001615508885</v>
      </c>
      <c r="N547" s="56">
        <f t="shared" si="656"/>
        <v>3.5122971380208577E-5</v>
      </c>
      <c r="O547" s="35">
        <f t="shared" si="657"/>
        <v>169.78212631142236</v>
      </c>
      <c r="P547" s="19">
        <f t="shared" si="666"/>
        <v>169.78212631142236</v>
      </c>
      <c r="Q547" s="19">
        <f t="shared" si="658"/>
        <v>1425.3374681706898</v>
      </c>
      <c r="R547" s="24">
        <f t="shared" si="659"/>
        <v>0.22236523129420854</v>
      </c>
      <c r="S547" s="19">
        <f t="shared" si="660"/>
        <v>1118.8206785137318</v>
      </c>
      <c r="T547" s="19">
        <f t="shared" si="661"/>
        <v>36451.266355120992</v>
      </c>
      <c r="U547" s="17">
        <f t="shared" si="662"/>
        <v>0.17064588725724067</v>
      </c>
      <c r="V547" s="50">
        <v>4860</v>
      </c>
      <c r="W547" s="219">
        <v>672595.31181045738</v>
      </c>
      <c r="X547" s="17">
        <f t="shared" si="663"/>
        <v>0.16874878269967344</v>
      </c>
      <c r="Y547" s="12" t="str">
        <f t="shared" si="664"/>
        <v>yes</v>
      </c>
      <c r="Z547" s="12">
        <f t="shared" si="665"/>
        <v>4</v>
      </c>
      <c r="AA547" s="12" t="str">
        <f>IF(ISERROR(VLOOKUP(D547,'Cdn CWTs for ERA in 2017'!C$8:H$2400,6,FALSE)),"",VLOOKUP(D547,'Cdn CWTs for ERA in 2017'!C$8:H$2400,6,FALSE))</f>
        <v>NIC</v>
      </c>
      <c r="AB547" s="98"/>
    </row>
    <row r="548" spans="1:28" x14ac:dyDescent="0.2">
      <c r="A548" s="13" t="s">
        <v>1632</v>
      </c>
      <c r="B548" s="31">
        <f>+IF(ISERROR(VLOOKUP(D548,'Cdn CWTs for ERA in 2017'!C$6:F$2400,4,FALSE)),"",VLOOKUP(D548,'Cdn CWTs for ERA in 2017'!C$6:F$2400,4,FALSE))</f>
        <v>1989</v>
      </c>
      <c r="C548" s="14">
        <v>1993</v>
      </c>
      <c r="D548" s="86" t="s">
        <v>809</v>
      </c>
      <c r="E548" s="9" t="s">
        <v>1640</v>
      </c>
      <c r="F548" s="9" t="s">
        <v>1666</v>
      </c>
      <c r="G548" s="9" t="s">
        <v>1638</v>
      </c>
      <c r="H548" s="44">
        <v>570</v>
      </c>
      <c r="I548" s="44">
        <v>257</v>
      </c>
      <c r="J548" s="25">
        <f t="shared" ref="J548:J558" si="667">I548/S548</f>
        <v>0.22970615840011552</v>
      </c>
      <c r="K548" s="46">
        <v>35</v>
      </c>
      <c r="L548" s="44">
        <v>2476</v>
      </c>
      <c r="M548" s="17">
        <f t="shared" ref="M548:M558" si="668">+H548/L548</f>
        <v>0.23021001615508885</v>
      </c>
      <c r="N548" s="56">
        <f t="shared" ref="N548:N558" si="669">((M548*(1-M548))/(L548-1)) * (1-(L548/V548))</f>
        <v>3.5122971380208577E-5</v>
      </c>
      <c r="O548" s="35">
        <f t="shared" ref="O548:O558" si="670">K548*(1/J548)</f>
        <v>152.36857489486621</v>
      </c>
      <c r="P548" s="19">
        <f t="shared" si="666"/>
        <v>152.36857489486621</v>
      </c>
      <c r="Q548" s="19">
        <f t="shared" ref="Q548:Q558" si="671" xml:space="preserve">  ((O548*(1-J548)*(1+(U548^2))) / J548) + ((O548^2)*(U548^2))</f>
        <v>1201.8855041704642</v>
      </c>
      <c r="R548" s="24">
        <f t="shared" ref="R548:R558" si="672">+IF(ISERROR((Q548^0.5)/O548),"NA",(Q548^0.5)/O548)</f>
        <v>0.22752867775929786</v>
      </c>
      <c r="S548" s="19">
        <f t="shared" ref="S548:S558" si="673">+M548*V548</f>
        <v>1118.8206785137318</v>
      </c>
      <c r="T548" s="19">
        <f t="shared" ref="T548:T558" si="674">(N548*V548^2+W548*M548^2-N548*W548)</f>
        <v>36451.266355120992</v>
      </c>
      <c r="U548" s="17">
        <f t="shared" ref="U548:U558" si="675">+(T548^0.5)/S548</f>
        <v>0.17064588725724067</v>
      </c>
      <c r="V548" s="50">
        <v>4860</v>
      </c>
      <c r="W548" s="219">
        <v>672595.31181045738</v>
      </c>
      <c r="X548" s="17">
        <f t="shared" ref="X548:X558" si="676">+(W548^0.5)/V548</f>
        <v>0.16874878269967344</v>
      </c>
      <c r="Y548" s="12" t="str">
        <f t="shared" ref="Y548:Y558" si="677">+IF(B548="","no","yes")</f>
        <v>yes</v>
      </c>
      <c r="Z548" s="12">
        <f t="shared" ref="Z548:Z558" si="678">+IF(B548="","",C548-B548)</f>
        <v>4</v>
      </c>
      <c r="AA548" s="12" t="str">
        <f>IF(ISERROR(VLOOKUP(D548,'Cdn CWTs for ERA in 2017'!C$8:H$2400,6,FALSE)),"",VLOOKUP(D548,'Cdn CWTs for ERA in 2017'!C$8:H$2400,6,FALSE))</f>
        <v>NIC</v>
      </c>
      <c r="AB548" s="98"/>
    </row>
    <row r="549" spans="1:28" x14ac:dyDescent="0.2">
      <c r="A549" s="13" t="s">
        <v>1632</v>
      </c>
      <c r="B549" s="31">
        <f>+IF(ISERROR(VLOOKUP(D549,'Cdn CWTs for ERA in 2017'!C$6:F$2400,4,FALSE)),"",VLOOKUP(D549,'Cdn CWTs for ERA in 2017'!C$6:F$2400,4,FALSE))</f>
        <v>1989</v>
      </c>
      <c r="C549" s="14">
        <v>1993</v>
      </c>
      <c r="D549" s="86" t="s">
        <v>696</v>
      </c>
      <c r="E549" s="9" t="s">
        <v>1640</v>
      </c>
      <c r="F549" s="9" t="s">
        <v>1666</v>
      </c>
      <c r="G549" s="9" t="s">
        <v>1638</v>
      </c>
      <c r="H549" s="44">
        <v>570</v>
      </c>
      <c r="I549" s="44">
        <v>257</v>
      </c>
      <c r="J549" s="25">
        <f t="shared" si="667"/>
        <v>0.22970615840011552</v>
      </c>
      <c r="K549" s="46">
        <v>31</v>
      </c>
      <c r="L549" s="44">
        <v>2476</v>
      </c>
      <c r="M549" s="17">
        <f t="shared" si="668"/>
        <v>0.23021001615508885</v>
      </c>
      <c r="N549" s="56">
        <f t="shared" si="669"/>
        <v>3.5122971380208577E-5</v>
      </c>
      <c r="O549" s="35">
        <f t="shared" si="670"/>
        <v>134.95502347831007</v>
      </c>
      <c r="P549" s="19">
        <f t="shared" si="666"/>
        <v>134.95502347831007</v>
      </c>
      <c r="Q549" s="19">
        <f t="shared" si="671"/>
        <v>996.09377005053807</v>
      </c>
      <c r="R549" s="24">
        <f t="shared" si="672"/>
        <v>0.23386275246806071</v>
      </c>
      <c r="S549" s="19">
        <f t="shared" si="673"/>
        <v>1118.8206785137318</v>
      </c>
      <c r="T549" s="19">
        <f t="shared" si="674"/>
        <v>36451.266355120992</v>
      </c>
      <c r="U549" s="17">
        <f t="shared" si="675"/>
        <v>0.17064588725724067</v>
      </c>
      <c r="V549" s="50">
        <v>4860</v>
      </c>
      <c r="W549" s="219">
        <v>672595.31181045738</v>
      </c>
      <c r="X549" s="17">
        <f t="shared" si="676"/>
        <v>0.16874878269967344</v>
      </c>
      <c r="Y549" s="12" t="str">
        <f t="shared" si="677"/>
        <v>yes</v>
      </c>
      <c r="Z549" s="12">
        <f t="shared" si="678"/>
        <v>4</v>
      </c>
      <c r="AA549" s="12" t="str">
        <f>IF(ISERROR(VLOOKUP(D549,'Cdn CWTs for ERA in 2017'!C$8:H$2400,6,FALSE)),"",VLOOKUP(D549,'Cdn CWTs for ERA in 2017'!C$8:H$2400,6,FALSE))</f>
        <v>NIC</v>
      </c>
      <c r="AB549" s="98"/>
    </row>
    <row r="550" spans="1:28" x14ac:dyDescent="0.2">
      <c r="A550" s="13" t="s">
        <v>1632</v>
      </c>
      <c r="B550" s="31" t="str">
        <f>+IF(ISERROR(VLOOKUP(D550,'Cdn CWTs for ERA in 2017'!C$6:F$2400,4,FALSE)),"",VLOOKUP(D550,'Cdn CWTs for ERA in 2017'!C$6:F$2400,4,FALSE))</f>
        <v/>
      </c>
      <c r="C550" s="14">
        <v>1993</v>
      </c>
      <c r="D550" s="86" t="s">
        <v>814</v>
      </c>
      <c r="E550" s="9" t="s">
        <v>1640</v>
      </c>
      <c r="F550" s="9" t="s">
        <v>1666</v>
      </c>
      <c r="G550" s="9" t="s">
        <v>1638</v>
      </c>
      <c r="H550" s="44">
        <v>570</v>
      </c>
      <c r="I550" s="44">
        <v>257</v>
      </c>
      <c r="J550" s="25">
        <f t="shared" si="667"/>
        <v>0.22970615840011552</v>
      </c>
      <c r="K550" s="46">
        <v>3</v>
      </c>
      <c r="L550" s="44">
        <v>2476</v>
      </c>
      <c r="M550" s="17">
        <f t="shared" si="668"/>
        <v>0.23021001615508885</v>
      </c>
      <c r="N550" s="56">
        <f t="shared" si="669"/>
        <v>3.5122971380208577E-5</v>
      </c>
      <c r="O550" s="35">
        <f t="shared" si="670"/>
        <v>13.060163562417104</v>
      </c>
      <c r="P550" s="19">
        <f t="shared" si="666"/>
        <v>13.060163562417104</v>
      </c>
      <c r="Q550" s="19">
        <f t="shared" si="671"/>
        <v>50.038067859428367</v>
      </c>
      <c r="R550" s="24">
        <f t="shared" si="672"/>
        <v>0.54162867639843304</v>
      </c>
      <c r="S550" s="19">
        <f t="shared" si="673"/>
        <v>1118.8206785137318</v>
      </c>
      <c r="T550" s="19">
        <f t="shared" si="674"/>
        <v>36451.266355120992</v>
      </c>
      <c r="U550" s="17">
        <f t="shared" si="675"/>
        <v>0.17064588725724067</v>
      </c>
      <c r="V550" s="50">
        <v>4860</v>
      </c>
      <c r="W550" s="219">
        <v>672595.31181045738</v>
      </c>
      <c r="X550" s="17">
        <f t="shared" si="676"/>
        <v>0.16874878269967344</v>
      </c>
      <c r="Y550" s="12" t="str">
        <f t="shared" si="677"/>
        <v>no</v>
      </c>
      <c r="Z550" s="12" t="str">
        <f t="shared" si="678"/>
        <v/>
      </c>
      <c r="AA550" s="12" t="str">
        <f>IF(ISERROR(VLOOKUP(D550,'Cdn CWTs for ERA in 2017'!C$8:H$2400,6,FALSE)),"",VLOOKUP(D550,'Cdn CWTs for ERA in 2017'!C$8:H$2400,6,FALSE))</f>
        <v/>
      </c>
      <c r="AB550" s="98"/>
    </row>
    <row r="551" spans="1:28" x14ac:dyDescent="0.2">
      <c r="A551" s="13" t="s">
        <v>1632</v>
      </c>
      <c r="B551" s="31" t="str">
        <f>+IF(ISERROR(VLOOKUP(D551,'Cdn CWTs for ERA in 2017'!C$6:F$2400,4,FALSE)),"",VLOOKUP(D551,'Cdn CWTs for ERA in 2017'!C$6:F$2400,4,FALSE))</f>
        <v/>
      </c>
      <c r="C551" s="14">
        <v>1993</v>
      </c>
      <c r="D551" s="86" t="s">
        <v>785</v>
      </c>
      <c r="E551" s="9" t="s">
        <v>1640</v>
      </c>
      <c r="F551" s="9" t="s">
        <v>1666</v>
      </c>
      <c r="G551" s="9" t="s">
        <v>1638</v>
      </c>
      <c r="H551" s="44">
        <v>570</v>
      </c>
      <c r="I551" s="44">
        <v>257</v>
      </c>
      <c r="J551" s="25">
        <f t="shared" si="667"/>
        <v>0.22970615840011552</v>
      </c>
      <c r="K551" s="46">
        <v>4</v>
      </c>
      <c r="L551" s="44">
        <v>2476</v>
      </c>
      <c r="M551" s="17">
        <f t="shared" si="668"/>
        <v>0.23021001615508885</v>
      </c>
      <c r="N551" s="56">
        <f t="shared" si="669"/>
        <v>3.5122971380208577E-5</v>
      </c>
      <c r="O551" s="35">
        <f t="shared" si="670"/>
        <v>17.413551416556139</v>
      </c>
      <c r="P551" s="19">
        <f t="shared" si="666"/>
        <v>17.413551416556139</v>
      </c>
      <c r="Q551" s="19">
        <f t="shared" si="671"/>
        <v>68.924952547608541</v>
      </c>
      <c r="R551" s="24">
        <f t="shared" si="672"/>
        <v>0.47676117924207256</v>
      </c>
      <c r="S551" s="19">
        <f t="shared" si="673"/>
        <v>1118.8206785137318</v>
      </c>
      <c r="T551" s="19">
        <f t="shared" si="674"/>
        <v>36451.266355120992</v>
      </c>
      <c r="U551" s="17">
        <f t="shared" si="675"/>
        <v>0.17064588725724067</v>
      </c>
      <c r="V551" s="50">
        <v>4860</v>
      </c>
      <c r="W551" s="219">
        <v>672595.31181045738</v>
      </c>
      <c r="X551" s="17">
        <f t="shared" si="676"/>
        <v>0.16874878269967344</v>
      </c>
      <c r="Y551" s="12" t="str">
        <f t="shared" si="677"/>
        <v>no</v>
      </c>
      <c r="Z551" s="12" t="str">
        <f t="shared" si="678"/>
        <v/>
      </c>
      <c r="AA551" s="12" t="str">
        <f>IF(ISERROR(VLOOKUP(D551,'Cdn CWTs for ERA in 2017'!C$8:H$2400,6,FALSE)),"",VLOOKUP(D551,'Cdn CWTs for ERA in 2017'!C$8:H$2400,6,FALSE))</f>
        <v/>
      </c>
      <c r="AB551" s="98"/>
    </row>
    <row r="552" spans="1:28" x14ac:dyDescent="0.2">
      <c r="A552" s="13" t="s">
        <v>1632</v>
      </c>
      <c r="B552" s="31" t="str">
        <f>+IF(ISERROR(VLOOKUP(D552,'Cdn CWTs for ERA in 2017'!C$6:F$2400,4,FALSE)),"",VLOOKUP(D552,'Cdn CWTs for ERA in 2017'!C$6:F$2400,4,FALSE))</f>
        <v/>
      </c>
      <c r="C552" s="14">
        <v>1993</v>
      </c>
      <c r="D552" s="86" t="s">
        <v>3092</v>
      </c>
      <c r="E552" s="9" t="s">
        <v>1640</v>
      </c>
      <c r="F552" s="9" t="s">
        <v>1666</v>
      </c>
      <c r="G552" s="9" t="s">
        <v>1638</v>
      </c>
      <c r="H552" s="44">
        <v>570</v>
      </c>
      <c r="I552" s="44">
        <v>257</v>
      </c>
      <c r="J552" s="25">
        <f t="shared" si="667"/>
        <v>0.22970615840011552</v>
      </c>
      <c r="K552" s="46">
        <v>37</v>
      </c>
      <c r="L552" s="44">
        <v>2476</v>
      </c>
      <c r="M552" s="17">
        <f t="shared" si="668"/>
        <v>0.23021001615508885</v>
      </c>
      <c r="N552" s="56">
        <f t="shared" si="669"/>
        <v>3.5122971380208577E-5</v>
      </c>
      <c r="O552" s="35">
        <f t="shared" si="670"/>
        <v>161.07535060314427</v>
      </c>
      <c r="P552" s="19">
        <f t="shared" si="666"/>
        <v>161.07535060314427</v>
      </c>
      <c r="Q552" s="19">
        <f t="shared" si="671"/>
        <v>1311.4039574355397</v>
      </c>
      <c r="R552" s="24">
        <f t="shared" si="672"/>
        <v>0.22482218257492911</v>
      </c>
      <c r="S552" s="19">
        <f t="shared" si="673"/>
        <v>1118.8206785137318</v>
      </c>
      <c r="T552" s="19">
        <f t="shared" si="674"/>
        <v>36451.266355120992</v>
      </c>
      <c r="U552" s="17">
        <f t="shared" si="675"/>
        <v>0.17064588725724067</v>
      </c>
      <c r="V552" s="50">
        <v>4860</v>
      </c>
      <c r="W552" s="219">
        <v>672595.31181045738</v>
      </c>
      <c r="X552" s="17">
        <f t="shared" si="676"/>
        <v>0.16874878269967344</v>
      </c>
      <c r="Y552" s="12" t="str">
        <f t="shared" si="677"/>
        <v>no</v>
      </c>
      <c r="Z552" s="12" t="str">
        <f t="shared" si="678"/>
        <v/>
      </c>
      <c r="AA552" s="12" t="str">
        <f>IF(ISERROR(VLOOKUP(D552,'Cdn CWTs for ERA in 2017'!C$8:H$2400,6,FALSE)),"",VLOOKUP(D552,'Cdn CWTs for ERA in 2017'!C$8:H$2400,6,FALSE))</f>
        <v/>
      </c>
      <c r="AB552" s="98"/>
    </row>
    <row r="553" spans="1:28" x14ac:dyDescent="0.2">
      <c r="A553" s="13" t="s">
        <v>1632</v>
      </c>
      <c r="B553" s="31" t="str">
        <f>+IF(ISERROR(VLOOKUP(D553,'Cdn CWTs for ERA in 2017'!C$6:F$2400,4,FALSE)),"",VLOOKUP(D553,'Cdn CWTs for ERA in 2017'!C$6:F$2400,4,FALSE))</f>
        <v/>
      </c>
      <c r="C553" s="14">
        <v>1993</v>
      </c>
      <c r="D553" s="86" t="s">
        <v>3093</v>
      </c>
      <c r="E553" s="9" t="s">
        <v>1640</v>
      </c>
      <c r="F553" s="9" t="s">
        <v>1666</v>
      </c>
      <c r="G553" s="9" t="s">
        <v>1638</v>
      </c>
      <c r="H553" s="44">
        <v>570</v>
      </c>
      <c r="I553" s="44">
        <v>257</v>
      </c>
      <c r="J553" s="25">
        <f t="shared" si="667"/>
        <v>0.22970615840011552</v>
      </c>
      <c r="K553" s="46">
        <v>6</v>
      </c>
      <c r="L553" s="44">
        <v>2476</v>
      </c>
      <c r="M553" s="17">
        <f t="shared" si="668"/>
        <v>0.23021001615508885</v>
      </c>
      <c r="N553" s="56">
        <f t="shared" si="669"/>
        <v>3.5122971380208577E-5</v>
      </c>
      <c r="O553" s="35">
        <f t="shared" si="670"/>
        <v>26.120327124834208</v>
      </c>
      <c r="P553" s="19">
        <f t="shared" si="666"/>
        <v>26.120327124834208</v>
      </c>
      <c r="Q553" s="19">
        <f t="shared" si="671"/>
        <v>110.01001502652494</v>
      </c>
      <c r="R553" s="24">
        <f t="shared" si="672"/>
        <v>0.40154803071048012</v>
      </c>
      <c r="S553" s="19">
        <f t="shared" si="673"/>
        <v>1118.8206785137318</v>
      </c>
      <c r="T553" s="19">
        <f t="shared" si="674"/>
        <v>36451.266355120992</v>
      </c>
      <c r="U553" s="17">
        <f t="shared" si="675"/>
        <v>0.17064588725724067</v>
      </c>
      <c r="V553" s="50">
        <v>4860</v>
      </c>
      <c r="W553" s="219">
        <v>672595.31181045738</v>
      </c>
      <c r="X553" s="17">
        <f t="shared" si="676"/>
        <v>0.16874878269967344</v>
      </c>
      <c r="Y553" s="12" t="str">
        <f t="shared" si="677"/>
        <v>no</v>
      </c>
      <c r="Z553" s="12" t="str">
        <f t="shared" si="678"/>
        <v/>
      </c>
      <c r="AA553" s="12" t="str">
        <f>IF(ISERROR(VLOOKUP(D553,'Cdn CWTs for ERA in 2017'!C$8:H$2400,6,FALSE)),"",VLOOKUP(D553,'Cdn CWTs for ERA in 2017'!C$8:H$2400,6,FALSE))</f>
        <v/>
      </c>
      <c r="AB553" s="98"/>
    </row>
    <row r="554" spans="1:28" x14ac:dyDescent="0.2">
      <c r="A554" s="13" t="s">
        <v>1632</v>
      </c>
      <c r="B554" s="31">
        <f>+IF(ISERROR(VLOOKUP(D554,'Cdn CWTs for ERA in 2017'!C$6:F$2400,4,FALSE)),"",VLOOKUP(D554,'Cdn CWTs for ERA in 2017'!C$6:F$2400,4,FALSE))</f>
        <v>1988</v>
      </c>
      <c r="C554" s="14">
        <v>1993</v>
      </c>
      <c r="D554" s="86" t="s">
        <v>715</v>
      </c>
      <c r="E554" s="9" t="s">
        <v>1640</v>
      </c>
      <c r="F554" s="9" t="s">
        <v>1666</v>
      </c>
      <c r="G554" s="9" t="s">
        <v>1638</v>
      </c>
      <c r="H554" s="44">
        <v>570</v>
      </c>
      <c r="I554" s="44">
        <v>257</v>
      </c>
      <c r="J554" s="25">
        <f t="shared" si="667"/>
        <v>0.22970615840011552</v>
      </c>
      <c r="K554" s="46">
        <v>4</v>
      </c>
      <c r="L554" s="44">
        <v>2476</v>
      </c>
      <c r="M554" s="17">
        <f t="shared" si="668"/>
        <v>0.23021001615508885</v>
      </c>
      <c r="N554" s="56">
        <f t="shared" si="669"/>
        <v>3.5122971380208577E-5</v>
      </c>
      <c r="O554" s="35">
        <f t="shared" si="670"/>
        <v>17.413551416556139</v>
      </c>
      <c r="P554" s="19">
        <f t="shared" si="666"/>
        <v>17.413551416556139</v>
      </c>
      <c r="Q554" s="19">
        <f t="shared" si="671"/>
        <v>68.924952547608541</v>
      </c>
      <c r="R554" s="24">
        <f t="shared" si="672"/>
        <v>0.47676117924207256</v>
      </c>
      <c r="S554" s="19">
        <f t="shared" si="673"/>
        <v>1118.8206785137318</v>
      </c>
      <c r="T554" s="19">
        <f t="shared" si="674"/>
        <v>36451.266355120992</v>
      </c>
      <c r="U554" s="17">
        <f t="shared" si="675"/>
        <v>0.17064588725724067</v>
      </c>
      <c r="V554" s="50">
        <v>4860</v>
      </c>
      <c r="W554" s="219">
        <v>672595.31181045738</v>
      </c>
      <c r="X554" s="17">
        <f t="shared" si="676"/>
        <v>0.16874878269967344</v>
      </c>
      <c r="Y554" s="12" t="str">
        <f t="shared" si="677"/>
        <v>yes</v>
      </c>
      <c r="Z554" s="12">
        <f t="shared" si="678"/>
        <v>5</v>
      </c>
      <c r="AA554" s="12" t="str">
        <f>IF(ISERROR(VLOOKUP(D554,'Cdn CWTs for ERA in 2017'!C$8:H$2400,6,FALSE)),"",VLOOKUP(D554,'Cdn CWTs for ERA in 2017'!C$8:H$2400,6,FALSE))</f>
        <v>NIC</v>
      </c>
      <c r="AB554" s="98"/>
    </row>
    <row r="555" spans="1:28" x14ac:dyDescent="0.2">
      <c r="A555" s="13" t="s">
        <v>1632</v>
      </c>
      <c r="B555" s="31">
        <f>+IF(ISERROR(VLOOKUP(D555,'Cdn CWTs for ERA in 2017'!C$6:F$2400,4,FALSE)),"",VLOOKUP(D555,'Cdn CWTs for ERA in 2017'!C$6:F$2400,4,FALSE))</f>
        <v>1988</v>
      </c>
      <c r="C555" s="14">
        <v>1993</v>
      </c>
      <c r="D555" s="86" t="s">
        <v>708</v>
      </c>
      <c r="E555" s="9" t="s">
        <v>1640</v>
      </c>
      <c r="F555" s="9" t="s">
        <v>1666</v>
      </c>
      <c r="G555" s="9" t="s">
        <v>1638</v>
      </c>
      <c r="H555" s="44">
        <v>570</v>
      </c>
      <c r="I555" s="44">
        <v>257</v>
      </c>
      <c r="J555" s="25">
        <f t="shared" si="667"/>
        <v>0.22970615840011552</v>
      </c>
      <c r="K555" s="46">
        <v>1</v>
      </c>
      <c r="L555" s="44">
        <v>2476</v>
      </c>
      <c r="M555" s="17">
        <f t="shared" si="668"/>
        <v>0.23021001615508885</v>
      </c>
      <c r="N555" s="56">
        <f t="shared" si="669"/>
        <v>3.5122971380208577E-5</v>
      </c>
      <c r="O555" s="35">
        <f t="shared" si="670"/>
        <v>4.3533878541390347</v>
      </c>
      <c r="P555" s="19">
        <f t="shared" si="666"/>
        <v>4.3533878541390347</v>
      </c>
      <c r="Q555" s="19">
        <f t="shared" si="671"/>
        <v>15.575591585624098</v>
      </c>
      <c r="R555" s="24">
        <f t="shared" si="672"/>
        <v>0.90655657937920997</v>
      </c>
      <c r="S555" s="19">
        <f t="shared" si="673"/>
        <v>1118.8206785137318</v>
      </c>
      <c r="T555" s="19">
        <f t="shared" si="674"/>
        <v>36451.266355120992</v>
      </c>
      <c r="U555" s="17">
        <f t="shared" si="675"/>
        <v>0.17064588725724067</v>
      </c>
      <c r="V555" s="50">
        <v>4860</v>
      </c>
      <c r="W555" s="219">
        <v>672595.31181045738</v>
      </c>
      <c r="X555" s="17">
        <f t="shared" si="676"/>
        <v>0.16874878269967344</v>
      </c>
      <c r="Y555" s="12" t="str">
        <f t="shared" si="677"/>
        <v>yes</v>
      </c>
      <c r="Z555" s="12">
        <f t="shared" si="678"/>
        <v>5</v>
      </c>
      <c r="AA555" s="12" t="str">
        <f>IF(ISERROR(VLOOKUP(D555,'Cdn CWTs for ERA in 2017'!C$8:H$2400,6,FALSE)),"",VLOOKUP(D555,'Cdn CWTs for ERA in 2017'!C$8:H$2400,6,FALSE))</f>
        <v>NIC</v>
      </c>
      <c r="AB555" s="98"/>
    </row>
    <row r="556" spans="1:28" x14ac:dyDescent="0.2">
      <c r="A556" s="13" t="s">
        <v>1632</v>
      </c>
      <c r="B556" s="31">
        <f>+IF(ISERROR(VLOOKUP(D556,'Cdn CWTs for ERA in 2017'!C$6:F$2400,4,FALSE)),"",VLOOKUP(D556,'Cdn CWTs for ERA in 2017'!C$6:F$2400,4,FALSE))</f>
        <v>1988</v>
      </c>
      <c r="C556" s="14">
        <v>1993</v>
      </c>
      <c r="D556" s="86" t="s">
        <v>701</v>
      </c>
      <c r="E556" s="9" t="s">
        <v>1640</v>
      </c>
      <c r="F556" s="9" t="s">
        <v>1666</v>
      </c>
      <c r="G556" s="9" t="s">
        <v>1638</v>
      </c>
      <c r="H556" s="44">
        <v>570</v>
      </c>
      <c r="I556" s="44">
        <v>257</v>
      </c>
      <c r="J556" s="25">
        <f t="shared" si="667"/>
        <v>0.22970615840011552</v>
      </c>
      <c r="K556" s="46">
        <v>2</v>
      </c>
      <c r="L556" s="44">
        <v>2476</v>
      </c>
      <c r="M556" s="17">
        <f t="shared" si="668"/>
        <v>0.23021001615508885</v>
      </c>
      <c r="N556" s="56">
        <f t="shared" si="669"/>
        <v>3.5122971380208577E-5</v>
      </c>
      <c r="O556" s="35">
        <f t="shared" si="670"/>
        <v>8.7067757082780695</v>
      </c>
      <c r="P556" s="19">
        <f t="shared" si="666"/>
        <v>8.7067757082780695</v>
      </c>
      <c r="Q556" s="19">
        <f t="shared" si="671"/>
        <v>32.254947538766885</v>
      </c>
      <c r="R556" s="24">
        <f t="shared" si="672"/>
        <v>0.65229013883913056</v>
      </c>
      <c r="S556" s="19">
        <f t="shared" si="673"/>
        <v>1118.8206785137318</v>
      </c>
      <c r="T556" s="19">
        <f t="shared" si="674"/>
        <v>36451.266355120992</v>
      </c>
      <c r="U556" s="17">
        <f t="shared" si="675"/>
        <v>0.17064588725724067</v>
      </c>
      <c r="V556" s="50">
        <v>4860</v>
      </c>
      <c r="W556" s="219">
        <v>672595.31181045738</v>
      </c>
      <c r="X556" s="17">
        <f t="shared" si="676"/>
        <v>0.16874878269967344</v>
      </c>
      <c r="Y556" s="12" t="str">
        <f t="shared" si="677"/>
        <v>yes</v>
      </c>
      <c r="Z556" s="12">
        <f t="shared" si="678"/>
        <v>5</v>
      </c>
      <c r="AA556" s="12" t="str">
        <f>IF(ISERROR(VLOOKUP(D556,'Cdn CWTs for ERA in 2017'!C$8:H$2400,6,FALSE)),"",VLOOKUP(D556,'Cdn CWTs for ERA in 2017'!C$8:H$2400,6,FALSE))</f>
        <v>NIC</v>
      </c>
      <c r="AB556" s="98"/>
    </row>
    <row r="557" spans="1:28" x14ac:dyDescent="0.2">
      <c r="A557" s="13" t="s">
        <v>1632</v>
      </c>
      <c r="B557" s="31">
        <f>+IF(ISERROR(VLOOKUP(D557,'Cdn CWTs for ERA in 2017'!C$6:F$2400,4,FALSE)),"",VLOOKUP(D557,'Cdn CWTs for ERA in 2017'!C$6:F$2400,4,FALSE))</f>
        <v>1988</v>
      </c>
      <c r="C557" s="14">
        <v>1993</v>
      </c>
      <c r="D557" s="86" t="s">
        <v>799</v>
      </c>
      <c r="E557" s="9" t="s">
        <v>1640</v>
      </c>
      <c r="F557" s="9" t="s">
        <v>1666</v>
      </c>
      <c r="G557" s="9" t="s">
        <v>1638</v>
      </c>
      <c r="H557" s="44">
        <v>570</v>
      </c>
      <c r="I557" s="44">
        <v>257</v>
      </c>
      <c r="J557" s="25">
        <f t="shared" si="667"/>
        <v>0.22970615840011552</v>
      </c>
      <c r="K557" s="46">
        <v>1</v>
      </c>
      <c r="L557" s="44">
        <v>2476</v>
      </c>
      <c r="M557" s="17">
        <f t="shared" si="668"/>
        <v>0.23021001615508885</v>
      </c>
      <c r="N557" s="56">
        <f t="shared" si="669"/>
        <v>3.5122971380208577E-5</v>
      </c>
      <c r="O557" s="35">
        <f t="shared" si="670"/>
        <v>4.3533878541390347</v>
      </c>
      <c r="P557" s="19">
        <f t="shared" si="666"/>
        <v>4.3533878541390347</v>
      </c>
      <c r="Q557" s="19">
        <f t="shared" si="671"/>
        <v>15.575591585624098</v>
      </c>
      <c r="R557" s="24">
        <f t="shared" si="672"/>
        <v>0.90655657937920997</v>
      </c>
      <c r="S557" s="19">
        <f t="shared" si="673"/>
        <v>1118.8206785137318</v>
      </c>
      <c r="T557" s="19">
        <f t="shared" si="674"/>
        <v>36451.266355120992</v>
      </c>
      <c r="U557" s="17">
        <f t="shared" si="675"/>
        <v>0.17064588725724067</v>
      </c>
      <c r="V557" s="50">
        <v>4860</v>
      </c>
      <c r="W557" s="219">
        <v>672595.31181045738</v>
      </c>
      <c r="X557" s="17">
        <f t="shared" si="676"/>
        <v>0.16874878269967344</v>
      </c>
      <c r="Y557" s="12" t="str">
        <f t="shared" si="677"/>
        <v>yes</v>
      </c>
      <c r="Z557" s="12">
        <f t="shared" si="678"/>
        <v>5</v>
      </c>
      <c r="AA557" s="12" t="str">
        <f>IF(ISERROR(VLOOKUP(D557,'Cdn CWTs for ERA in 2017'!C$8:H$2400,6,FALSE)),"",VLOOKUP(D557,'Cdn CWTs for ERA in 2017'!C$8:H$2400,6,FALSE))</f>
        <v>NIC</v>
      </c>
      <c r="AB557" s="98"/>
    </row>
    <row r="558" spans="1:28" x14ac:dyDescent="0.2">
      <c r="A558" s="13" t="s">
        <v>1632</v>
      </c>
      <c r="B558" s="31" t="str">
        <f>+IF(ISERROR(VLOOKUP(D558,'Cdn CWTs for ERA in 2017'!C$6:F$2400,4,FALSE)),"",VLOOKUP(D558,'Cdn CWTs for ERA in 2017'!C$6:F$2400,4,FALSE))</f>
        <v/>
      </c>
      <c r="C558" s="14">
        <v>1993</v>
      </c>
      <c r="D558" s="86" t="s">
        <v>789</v>
      </c>
      <c r="E558" s="9" t="s">
        <v>1640</v>
      </c>
      <c r="F558" s="9" t="s">
        <v>1666</v>
      </c>
      <c r="G558" s="9" t="s">
        <v>1638</v>
      </c>
      <c r="H558" s="44">
        <v>570</v>
      </c>
      <c r="I558" s="44">
        <v>257</v>
      </c>
      <c r="J558" s="25">
        <f t="shared" si="667"/>
        <v>0.22970615840011552</v>
      </c>
      <c r="K558" s="46">
        <v>1</v>
      </c>
      <c r="L558" s="44">
        <v>2476</v>
      </c>
      <c r="M558" s="17">
        <f t="shared" si="668"/>
        <v>0.23021001615508885</v>
      </c>
      <c r="N558" s="56">
        <f t="shared" si="669"/>
        <v>3.5122971380208577E-5</v>
      </c>
      <c r="O558" s="35">
        <f t="shared" si="670"/>
        <v>4.3533878541390347</v>
      </c>
      <c r="P558" s="19">
        <f t="shared" si="666"/>
        <v>4.3533878541390347</v>
      </c>
      <c r="Q558" s="19">
        <f t="shared" si="671"/>
        <v>15.575591585624098</v>
      </c>
      <c r="R558" s="24">
        <f t="shared" si="672"/>
        <v>0.90655657937920997</v>
      </c>
      <c r="S558" s="19">
        <f t="shared" si="673"/>
        <v>1118.8206785137318</v>
      </c>
      <c r="T558" s="19">
        <f t="shared" si="674"/>
        <v>36451.266355120992</v>
      </c>
      <c r="U558" s="17">
        <f t="shared" si="675"/>
        <v>0.17064588725724067</v>
      </c>
      <c r="V558" s="50">
        <v>4860</v>
      </c>
      <c r="W558" s="219">
        <v>672595.31181045738</v>
      </c>
      <c r="X558" s="17">
        <f t="shared" si="676"/>
        <v>0.16874878269967344</v>
      </c>
      <c r="Y558" s="12" t="str">
        <f t="shared" si="677"/>
        <v>no</v>
      </c>
      <c r="Z558" s="12" t="str">
        <f t="shared" si="678"/>
        <v/>
      </c>
      <c r="AA558" s="12" t="str">
        <f>IF(ISERROR(VLOOKUP(D558,'Cdn CWTs for ERA in 2017'!C$8:H$2400,6,FALSE)),"",VLOOKUP(D558,'Cdn CWTs for ERA in 2017'!C$8:H$2400,6,FALSE))</f>
        <v/>
      </c>
      <c r="AB558" s="98"/>
    </row>
    <row r="559" spans="1:28" x14ac:dyDescent="0.2">
      <c r="A559" s="13" t="s">
        <v>1632</v>
      </c>
      <c r="B559" s="31">
        <f>+IF(ISERROR(VLOOKUP(D559,'Cdn CWTs for ERA in 2017'!C$6:F$2400,4,FALSE)),"",VLOOKUP(D559,'Cdn CWTs for ERA in 2017'!C$6:F$2400,4,FALSE))</f>
        <v>1990</v>
      </c>
      <c r="C559" s="14">
        <v>1993</v>
      </c>
      <c r="D559" s="86" t="s">
        <v>1707</v>
      </c>
      <c r="E559" s="9" t="s">
        <v>1640</v>
      </c>
      <c r="F559" s="9" t="s">
        <v>1666</v>
      </c>
      <c r="G559" s="9" t="s">
        <v>1638</v>
      </c>
      <c r="H559" s="44">
        <v>570</v>
      </c>
      <c r="I559" s="44">
        <v>257</v>
      </c>
      <c r="J559" s="25">
        <f t="shared" si="654"/>
        <v>0.22970615840011552</v>
      </c>
      <c r="K559" s="46">
        <v>3</v>
      </c>
      <c r="L559" s="44">
        <v>2476</v>
      </c>
      <c r="M559" s="17">
        <f t="shared" si="655"/>
        <v>0.23021001615508885</v>
      </c>
      <c r="N559" s="56">
        <f t="shared" si="656"/>
        <v>3.5122971380208577E-5</v>
      </c>
      <c r="O559" s="35">
        <f t="shared" si="657"/>
        <v>13.060163562417104</v>
      </c>
      <c r="P559" s="19">
        <f t="shared" si="666"/>
        <v>13.060163562417104</v>
      </c>
      <c r="Q559" s="19">
        <f t="shared" si="658"/>
        <v>50.038067859428367</v>
      </c>
      <c r="R559" s="24">
        <f t="shared" si="659"/>
        <v>0.54162867639843304</v>
      </c>
      <c r="S559" s="19">
        <f t="shared" si="660"/>
        <v>1118.8206785137318</v>
      </c>
      <c r="T559" s="19">
        <f t="shared" si="661"/>
        <v>36451.266355120992</v>
      </c>
      <c r="U559" s="17">
        <f t="shared" si="662"/>
        <v>0.17064588725724067</v>
      </c>
      <c r="V559" s="50">
        <v>4860</v>
      </c>
      <c r="W559" s="219">
        <v>672595.31181045738</v>
      </c>
      <c r="X559" s="17">
        <f t="shared" si="663"/>
        <v>0.16874878269967344</v>
      </c>
      <c r="Y559" s="12" t="str">
        <f t="shared" si="664"/>
        <v>yes</v>
      </c>
      <c r="Z559" s="12">
        <f t="shared" si="665"/>
        <v>3</v>
      </c>
      <c r="AA559" s="12" t="str">
        <f>IF(ISERROR(VLOOKUP(D559,'Cdn CWTs for ERA in 2017'!C$8:H$2400,6,FALSE)),"",VLOOKUP(D559,'Cdn CWTs for ERA in 2017'!C$8:H$2400,6,FALSE))</f>
        <v>NIC</v>
      </c>
      <c r="AB559" s="98"/>
    </row>
    <row r="560" spans="1:28" x14ac:dyDescent="0.2">
      <c r="A560" s="13" t="s">
        <v>1632</v>
      </c>
      <c r="B560" s="31">
        <f>+IF(ISERROR(VLOOKUP(D560,'Cdn CWTs for ERA in 2017'!C$6:F$2400,4,FALSE)),"",VLOOKUP(D560,'Cdn CWTs for ERA in 2017'!C$6:F$2400,4,FALSE))</f>
        <v>1990</v>
      </c>
      <c r="C560" s="14">
        <v>1993</v>
      </c>
      <c r="D560" s="86" t="s">
        <v>1708</v>
      </c>
      <c r="E560" s="9" t="s">
        <v>1640</v>
      </c>
      <c r="F560" s="9" t="s">
        <v>1666</v>
      </c>
      <c r="G560" s="9" t="s">
        <v>1638</v>
      </c>
      <c r="H560" s="44">
        <v>570</v>
      </c>
      <c r="I560" s="44">
        <v>257</v>
      </c>
      <c r="J560" s="25">
        <f t="shared" si="654"/>
        <v>0.22970615840011552</v>
      </c>
      <c r="K560" s="46">
        <v>3</v>
      </c>
      <c r="L560" s="44">
        <v>2476</v>
      </c>
      <c r="M560" s="17">
        <f t="shared" si="655"/>
        <v>0.23021001615508885</v>
      </c>
      <c r="N560" s="56">
        <f t="shared" si="656"/>
        <v>3.5122971380208577E-5</v>
      </c>
      <c r="O560" s="35">
        <f t="shared" si="657"/>
        <v>13.060163562417104</v>
      </c>
      <c r="P560" s="19">
        <f t="shared" si="666"/>
        <v>13.060163562417104</v>
      </c>
      <c r="Q560" s="19">
        <f t="shared" si="658"/>
        <v>50.038067859428367</v>
      </c>
      <c r="R560" s="24">
        <f t="shared" si="659"/>
        <v>0.54162867639843304</v>
      </c>
      <c r="S560" s="19">
        <f t="shared" si="660"/>
        <v>1118.8206785137318</v>
      </c>
      <c r="T560" s="19">
        <f t="shared" si="661"/>
        <v>36451.266355120992</v>
      </c>
      <c r="U560" s="17">
        <f t="shared" si="662"/>
        <v>0.17064588725724067</v>
      </c>
      <c r="V560" s="50">
        <v>4860</v>
      </c>
      <c r="W560" s="219">
        <v>672595.31181045738</v>
      </c>
      <c r="X560" s="17">
        <f t="shared" si="663"/>
        <v>0.16874878269967344</v>
      </c>
      <c r="Y560" s="12" t="str">
        <f t="shared" si="664"/>
        <v>yes</v>
      </c>
      <c r="Z560" s="12">
        <f t="shared" si="665"/>
        <v>3</v>
      </c>
      <c r="AA560" s="12" t="str">
        <f>IF(ISERROR(VLOOKUP(D560,'Cdn CWTs for ERA in 2017'!C$8:H$2400,6,FALSE)),"",VLOOKUP(D560,'Cdn CWTs for ERA in 2017'!C$8:H$2400,6,FALSE))</f>
        <v>NIC</v>
      </c>
      <c r="AB560" s="98"/>
    </row>
    <row r="561" spans="1:28" x14ac:dyDescent="0.2">
      <c r="A561" s="13" t="s">
        <v>1632</v>
      </c>
      <c r="B561" s="31">
        <f>+IF(ISERROR(VLOOKUP(D561,'Cdn CWTs for ERA in 2017'!C$6:F$2400,4,FALSE)),"",VLOOKUP(D561,'Cdn CWTs for ERA in 2017'!C$6:F$2400,4,FALSE))</f>
        <v>1990</v>
      </c>
      <c r="C561" s="14">
        <v>1993</v>
      </c>
      <c r="D561" s="86" t="s">
        <v>1709</v>
      </c>
      <c r="E561" s="9" t="s">
        <v>1640</v>
      </c>
      <c r="F561" s="9" t="s">
        <v>1666</v>
      </c>
      <c r="G561" s="9" t="s">
        <v>1638</v>
      </c>
      <c r="H561" s="44">
        <v>570</v>
      </c>
      <c r="I561" s="44">
        <v>257</v>
      </c>
      <c r="J561" s="25">
        <f t="shared" si="654"/>
        <v>0.22970615840011552</v>
      </c>
      <c r="K561" s="46">
        <v>7</v>
      </c>
      <c r="L561" s="44">
        <v>2476</v>
      </c>
      <c r="M561" s="17">
        <f t="shared" si="655"/>
        <v>0.23021001615508885</v>
      </c>
      <c r="N561" s="56">
        <f t="shared" si="656"/>
        <v>3.5122971380208577E-5</v>
      </c>
      <c r="O561" s="35">
        <f t="shared" si="657"/>
        <v>30.473714978973241</v>
      </c>
      <c r="P561" s="19">
        <f t="shared" si="666"/>
        <v>30.473714978973241</v>
      </c>
      <c r="Q561" s="19">
        <f t="shared" si="658"/>
        <v>132.20819281726119</v>
      </c>
      <c r="R561" s="24">
        <f t="shared" si="659"/>
        <v>0.37731475012677212</v>
      </c>
      <c r="S561" s="19">
        <f t="shared" si="660"/>
        <v>1118.8206785137318</v>
      </c>
      <c r="T561" s="19">
        <f t="shared" si="661"/>
        <v>36451.266355120992</v>
      </c>
      <c r="U561" s="17">
        <f t="shared" si="662"/>
        <v>0.17064588725724067</v>
      </c>
      <c r="V561" s="50">
        <v>4860</v>
      </c>
      <c r="W561" s="219">
        <v>672595.31181045738</v>
      </c>
      <c r="X561" s="17">
        <f t="shared" si="663"/>
        <v>0.16874878269967344</v>
      </c>
      <c r="Y561" s="12" t="str">
        <f t="shared" si="664"/>
        <v>yes</v>
      </c>
      <c r="Z561" s="12">
        <f t="shared" si="665"/>
        <v>3</v>
      </c>
      <c r="AA561" s="12" t="str">
        <f>IF(ISERROR(VLOOKUP(D561,'Cdn CWTs for ERA in 2017'!C$8:H$2400,6,FALSE)),"",VLOOKUP(D561,'Cdn CWTs for ERA in 2017'!C$8:H$2400,6,FALSE))</f>
        <v>NIC</v>
      </c>
      <c r="AB561" s="98"/>
    </row>
    <row r="562" spans="1:28" x14ac:dyDescent="0.2">
      <c r="A562" s="13" t="s">
        <v>1632</v>
      </c>
      <c r="B562" s="31" t="str">
        <f>+IF(ISERROR(VLOOKUP(D562,'Cdn CWTs for ERA in 2017'!C$6:F$2400,4,FALSE)),"",VLOOKUP(D562,'Cdn CWTs for ERA in 2017'!C$6:F$2400,4,FALSE))</f>
        <v/>
      </c>
      <c r="C562" s="14">
        <v>1993</v>
      </c>
      <c r="D562" s="62" t="s">
        <v>1664</v>
      </c>
      <c r="E562" s="9" t="s">
        <v>1640</v>
      </c>
      <c r="F562" s="9" t="s">
        <v>1666</v>
      </c>
      <c r="G562" s="9" t="s">
        <v>1638</v>
      </c>
      <c r="H562" s="44">
        <v>570</v>
      </c>
      <c r="I562" s="44">
        <v>257</v>
      </c>
      <c r="J562" s="25">
        <f t="shared" si="654"/>
        <v>0.22970615840011552</v>
      </c>
      <c r="K562" s="44">
        <v>13</v>
      </c>
      <c r="L562" s="44">
        <v>2476</v>
      </c>
      <c r="M562" s="17">
        <f t="shared" si="655"/>
        <v>0.23021001615508885</v>
      </c>
      <c r="N562" s="56">
        <f t="shared" si="656"/>
        <v>3.5122971380208577E-5</v>
      </c>
      <c r="O562" s="35">
        <f t="shared" si="657"/>
        <v>56.594042103807453</v>
      </c>
      <c r="P562" s="19">
        <f>+O562</f>
        <v>56.594042103807453</v>
      </c>
      <c r="Q562" s="19">
        <f t="shared" si="658"/>
        <v>288.5763112795712</v>
      </c>
      <c r="R562" s="24">
        <f t="shared" si="659"/>
        <v>0.30016470576994692</v>
      </c>
      <c r="S562" s="19">
        <f t="shared" si="660"/>
        <v>1118.8206785137318</v>
      </c>
      <c r="T562" s="19">
        <f t="shared" si="661"/>
        <v>36451.266355120992</v>
      </c>
      <c r="U562" s="17">
        <f t="shared" si="662"/>
        <v>0.17064588725724067</v>
      </c>
      <c r="V562" s="50">
        <v>4860</v>
      </c>
      <c r="W562" s="219">
        <v>672595.31181045738</v>
      </c>
      <c r="X562" s="17">
        <f t="shared" si="663"/>
        <v>0.16874878269967344</v>
      </c>
      <c r="Y562" s="12" t="str">
        <f t="shared" si="664"/>
        <v>no</v>
      </c>
      <c r="Z562" s="12" t="str">
        <f t="shared" si="665"/>
        <v/>
      </c>
      <c r="AA562" s="12" t="str">
        <f>IF(ISERROR(VLOOKUP(D562,'Cdn CWTs for ERA in 2017'!C$8:H$2400,6,FALSE)),"",VLOOKUP(D562,'Cdn CWTs for ERA in 2017'!C$8:H$2400,6,FALSE))</f>
        <v/>
      </c>
      <c r="AB562" s="15"/>
    </row>
    <row r="563" spans="1:28" x14ac:dyDescent="0.2">
      <c r="A563" s="13" t="s">
        <v>1632</v>
      </c>
      <c r="B563" s="31" t="str">
        <f>+IF(ISERROR(VLOOKUP(D563,'Cdn CWTs for ERA in 2017'!C$6:F$2400,4,FALSE)),"",VLOOKUP(D563,'Cdn CWTs for ERA in 2017'!C$6:F$2400,4,FALSE))</f>
        <v/>
      </c>
      <c r="C563" s="14">
        <v>1993</v>
      </c>
      <c r="D563" s="63" t="s">
        <v>1679</v>
      </c>
      <c r="E563" s="9" t="s">
        <v>1640</v>
      </c>
      <c r="F563" s="9" t="s">
        <v>1666</v>
      </c>
      <c r="G563" s="9" t="s">
        <v>1638</v>
      </c>
      <c r="H563" s="44">
        <v>570</v>
      </c>
      <c r="I563" s="44">
        <v>257</v>
      </c>
      <c r="J563" s="25">
        <f t="shared" si="654"/>
        <v>0.22970615840011552</v>
      </c>
      <c r="K563" s="44">
        <v>0</v>
      </c>
      <c r="L563" s="44">
        <v>2476</v>
      </c>
      <c r="M563" s="17">
        <f t="shared" si="655"/>
        <v>0.23021001615508885</v>
      </c>
      <c r="N563" s="56">
        <f t="shared" si="656"/>
        <v>3.5122971380208577E-5</v>
      </c>
      <c r="O563" s="35">
        <f t="shared" si="657"/>
        <v>0</v>
      </c>
      <c r="Q563" s="19">
        <f t="shared" si="658"/>
        <v>0</v>
      </c>
      <c r="R563" s="24" t="str">
        <f t="shared" si="659"/>
        <v>NA</v>
      </c>
      <c r="S563" s="19">
        <f t="shared" si="660"/>
        <v>1118.8206785137318</v>
      </c>
      <c r="T563" s="19">
        <f t="shared" si="661"/>
        <v>36451.266355120992</v>
      </c>
      <c r="U563" s="17">
        <f t="shared" si="662"/>
        <v>0.17064588725724067</v>
      </c>
      <c r="V563" s="50">
        <v>4860</v>
      </c>
      <c r="W563" s="219">
        <v>672595.31181045738</v>
      </c>
      <c r="X563" s="17">
        <f t="shared" si="663"/>
        <v>0.16874878269967344</v>
      </c>
      <c r="Y563" s="12" t="str">
        <f t="shared" si="664"/>
        <v>no</v>
      </c>
      <c r="Z563" s="12" t="str">
        <f t="shared" si="665"/>
        <v/>
      </c>
      <c r="AA563" s="12" t="str">
        <f>IF(ISERROR(VLOOKUP(D563,'Cdn CWTs for ERA in 2017'!C$8:H$2400,6,FALSE)),"",VLOOKUP(D563,'Cdn CWTs for ERA in 2017'!C$8:H$2400,6,FALSE))</f>
        <v/>
      </c>
    </row>
    <row r="564" spans="1:28" x14ac:dyDescent="0.2">
      <c r="B564" s="31" t="str">
        <f>+IF(ISERROR(VLOOKUP(D564,'Cdn CWTs for ERA in 2017'!C$6:F$2400,4,FALSE)),"",VLOOKUP(D564,'Cdn CWTs for ERA in 2017'!C$6:F$2400,4,FALSE))</f>
        <v/>
      </c>
      <c r="AA564" s="12" t="str">
        <f>IF(ISERROR(VLOOKUP(D564,'Cdn CWTs for ERA in 2017'!C$8:H$2400,6,FALSE)),"",VLOOKUP(D564,'Cdn CWTs for ERA in 2017'!C$8:H$2400,6,FALSE))</f>
        <v/>
      </c>
    </row>
    <row r="565" spans="1:28" x14ac:dyDescent="0.2">
      <c r="A565" s="13" t="s">
        <v>1632</v>
      </c>
      <c r="B565" s="31" t="str">
        <f>+IF(ISERROR(VLOOKUP(D565,'Cdn CWTs for ERA in 2017'!C$6:F$2400,4,FALSE)),"",VLOOKUP(D565,'Cdn CWTs for ERA in 2017'!C$6:F$2400,4,FALSE))</f>
        <v/>
      </c>
      <c r="C565" s="14">
        <v>1992</v>
      </c>
      <c r="D565" s="92" t="s">
        <v>741</v>
      </c>
      <c r="E565" s="9" t="s">
        <v>1640</v>
      </c>
      <c r="F565" s="9" t="s">
        <v>1666</v>
      </c>
      <c r="G565" s="9" t="s">
        <v>1638</v>
      </c>
      <c r="H565" s="44">
        <v>95</v>
      </c>
      <c r="I565" s="44">
        <v>94</v>
      </c>
      <c r="J565" s="25">
        <f t="shared" ref="J565:J587" si="679">I565/S565</f>
        <v>0.25040237552179717</v>
      </c>
      <c r="K565" s="93">
        <v>2</v>
      </c>
      <c r="L565" s="44">
        <v>1238</v>
      </c>
      <c r="M565" s="17">
        <f t="shared" ref="M565:M587" si="680">+H565/L565</f>
        <v>7.6736672051696278E-2</v>
      </c>
      <c r="N565" s="56">
        <f t="shared" ref="N565:N587" si="681">((M565*(1-M565))/(L565-1)) * (1-(L565/V565))</f>
        <v>4.2780015869444329E-5</v>
      </c>
      <c r="O565" s="35">
        <f>K565*(1/J565)</f>
        <v>7.987144673976557</v>
      </c>
      <c r="P565" s="16">
        <f>+(O565/(SUM(O$565:O$585)))*O$586+O565</f>
        <v>8.4358606668965876</v>
      </c>
      <c r="Q565" s="19">
        <f t="shared" ref="Q565:Q587" si="682" xml:space="preserve">  ((O565*(1-J565)*(1+(U565^2))) / J565) + ((O565^2)*(U565^2))</f>
        <v>27.026325859906123</v>
      </c>
      <c r="R565" s="24">
        <f t="shared" ref="R565:R587" si="683">+IF(ISERROR((Q565^0.5)/O565),"NA",(Q565^0.5)/O565)</f>
        <v>0.65088153836837959</v>
      </c>
      <c r="S565" s="19">
        <f t="shared" ref="S565:S587" si="684">+M565*V565</f>
        <v>375.39579967689821</v>
      </c>
      <c r="T565" s="19">
        <f t="shared" ref="T565:T587" si="685">(N565*V565^2+W565*M565^2-N565*W565)</f>
        <v>5007.0985954712278</v>
      </c>
      <c r="U565" s="17">
        <f t="shared" ref="U565:U587" si="686">+(T565^0.5)/S565</f>
        <v>0.18849666146122046</v>
      </c>
      <c r="V565" s="50">
        <v>4892</v>
      </c>
      <c r="W565" s="219">
        <v>681402.83274171385</v>
      </c>
      <c r="X565" s="17">
        <f t="shared" ref="X565:X587" si="687">+(W565^0.5)/V565</f>
        <v>0.16873901863743573</v>
      </c>
      <c r="Y565" s="12" t="str">
        <f t="shared" ref="Y565:Y587" si="688">+IF(B565="","no","yes")</f>
        <v>no</v>
      </c>
      <c r="Z565" s="12" t="str">
        <f t="shared" ref="Z565:Z628" si="689">+IF(B565="","",C565-B565)</f>
        <v/>
      </c>
      <c r="AA565" s="12" t="str">
        <f>IF(ISERROR(VLOOKUP(D565,'Cdn CWTs for ERA in 2017'!C$8:H$2400,6,FALSE)),"",VLOOKUP(D565,'Cdn CWTs for ERA in 2017'!C$8:H$2400,6,FALSE))</f>
        <v/>
      </c>
    </row>
    <row r="566" spans="1:28" x14ac:dyDescent="0.2">
      <c r="A566" s="13" t="s">
        <v>1632</v>
      </c>
      <c r="B566" s="31" t="str">
        <f>+IF(ISERROR(VLOOKUP(D566,'Cdn CWTs for ERA in 2017'!C$6:F$2400,4,FALSE)),"",VLOOKUP(D566,'Cdn CWTs for ERA in 2017'!C$6:F$2400,4,FALSE))</f>
        <v/>
      </c>
      <c r="C566" s="14">
        <v>1992</v>
      </c>
      <c r="D566" s="92" t="s">
        <v>728</v>
      </c>
      <c r="E566" s="9" t="s">
        <v>1640</v>
      </c>
      <c r="F566" s="9" t="s">
        <v>1666</v>
      </c>
      <c r="G566" s="9" t="s">
        <v>1638</v>
      </c>
      <c r="H566" s="44">
        <v>95</v>
      </c>
      <c r="I566" s="44">
        <v>94</v>
      </c>
      <c r="J566" s="25">
        <f t="shared" si="679"/>
        <v>0.25040237552179717</v>
      </c>
      <c r="K566" s="93">
        <v>3</v>
      </c>
      <c r="L566" s="44">
        <v>1238</v>
      </c>
      <c r="M566" s="17">
        <f t="shared" si="680"/>
        <v>7.6736672051696278E-2</v>
      </c>
      <c r="N566" s="56">
        <f t="shared" si="681"/>
        <v>4.2780015869444329E-5</v>
      </c>
      <c r="O566" s="35">
        <f t="shared" si="657"/>
        <v>11.980717010964835</v>
      </c>
      <c r="P566" s="16">
        <f t="shared" ref="P566:P585" si="690">+(O566/(SUM(O$565:O$585)))*O$586+O566</f>
        <v>12.653791000344881</v>
      </c>
      <c r="Q566" s="19">
        <f t="shared" si="682"/>
        <v>42.23949963033153</v>
      </c>
      <c r="R566" s="24">
        <f t="shared" si="683"/>
        <v>0.54247105771017945</v>
      </c>
      <c r="S566" s="19">
        <f t="shared" si="684"/>
        <v>375.39579967689821</v>
      </c>
      <c r="T566" s="19">
        <f t="shared" si="685"/>
        <v>5007.0985954712278</v>
      </c>
      <c r="U566" s="17">
        <f t="shared" si="686"/>
        <v>0.18849666146122046</v>
      </c>
      <c r="V566" s="50">
        <v>4892</v>
      </c>
      <c r="W566" s="219">
        <v>681402.83274171385</v>
      </c>
      <c r="X566" s="17">
        <f t="shared" si="687"/>
        <v>0.16873901863743573</v>
      </c>
      <c r="Y566" s="12" t="str">
        <f t="shared" si="688"/>
        <v>no</v>
      </c>
      <c r="Z566" s="12" t="str">
        <f t="shared" si="689"/>
        <v/>
      </c>
      <c r="AA566" s="12" t="str">
        <f>IF(ISERROR(VLOOKUP(D566,'Cdn CWTs for ERA in 2017'!C$8:H$2400,6,FALSE)),"",VLOOKUP(D566,'Cdn CWTs for ERA in 2017'!C$8:H$2400,6,FALSE))</f>
        <v/>
      </c>
    </row>
    <row r="567" spans="1:28" x14ac:dyDescent="0.2">
      <c r="A567" s="13" t="s">
        <v>1632</v>
      </c>
      <c r="B567" s="31" t="str">
        <f>+IF(ISERROR(VLOOKUP(D567,'Cdn CWTs for ERA in 2017'!C$6:F$2400,4,FALSE)),"",VLOOKUP(D567,'Cdn CWTs for ERA in 2017'!C$6:F$2400,4,FALSE))</f>
        <v/>
      </c>
      <c r="C567" s="14">
        <v>1992</v>
      </c>
      <c r="D567" s="92" t="s">
        <v>733</v>
      </c>
      <c r="E567" s="9" t="s">
        <v>1640</v>
      </c>
      <c r="F567" s="9" t="s">
        <v>1666</v>
      </c>
      <c r="G567" s="9" t="s">
        <v>1638</v>
      </c>
      <c r="H567" s="44">
        <v>95</v>
      </c>
      <c r="I567" s="44">
        <v>94</v>
      </c>
      <c r="J567" s="25">
        <f t="shared" si="679"/>
        <v>0.25040237552179717</v>
      </c>
      <c r="K567" s="93">
        <v>1</v>
      </c>
      <c r="L567" s="44">
        <v>1238</v>
      </c>
      <c r="M567" s="17">
        <f t="shared" si="680"/>
        <v>7.6736672051696278E-2</v>
      </c>
      <c r="N567" s="56">
        <f t="shared" si="681"/>
        <v>4.2780015869444329E-5</v>
      </c>
      <c r="O567" s="35">
        <f t="shared" si="657"/>
        <v>3.9935723369882785</v>
      </c>
      <c r="P567" s="16">
        <f t="shared" si="690"/>
        <v>4.2179303334482938</v>
      </c>
      <c r="Q567" s="19">
        <f t="shared" si="682"/>
        <v>12.94649264979561</v>
      </c>
      <c r="R567" s="24">
        <f t="shared" si="683"/>
        <v>0.90097866933438031</v>
      </c>
      <c r="S567" s="19">
        <f t="shared" si="684"/>
        <v>375.39579967689821</v>
      </c>
      <c r="T567" s="19">
        <f t="shared" si="685"/>
        <v>5007.0985954712278</v>
      </c>
      <c r="U567" s="17">
        <f t="shared" si="686"/>
        <v>0.18849666146122046</v>
      </c>
      <c r="V567" s="50">
        <v>4892</v>
      </c>
      <c r="W567" s="219">
        <v>681402.83274171385</v>
      </c>
      <c r="X567" s="17">
        <f t="shared" si="687"/>
        <v>0.16873901863743573</v>
      </c>
      <c r="Y567" s="12" t="str">
        <f t="shared" si="688"/>
        <v>no</v>
      </c>
      <c r="Z567" s="12" t="str">
        <f t="shared" si="689"/>
        <v/>
      </c>
      <c r="AA567" s="12" t="str">
        <f>IF(ISERROR(VLOOKUP(D567,'Cdn CWTs for ERA in 2017'!C$8:H$2400,6,FALSE)),"",VLOOKUP(D567,'Cdn CWTs for ERA in 2017'!C$8:H$2400,6,FALSE))</f>
        <v/>
      </c>
    </row>
    <row r="568" spans="1:28" x14ac:dyDescent="0.2">
      <c r="A568" s="13" t="s">
        <v>1632</v>
      </c>
      <c r="B568" s="31" t="str">
        <f>+IF(ISERROR(VLOOKUP(D568,'Cdn CWTs for ERA in 2017'!C$6:F$2400,4,FALSE)),"",VLOOKUP(D568,'Cdn CWTs for ERA in 2017'!C$6:F$2400,4,FALSE))</f>
        <v/>
      </c>
      <c r="C568" s="14">
        <v>1992</v>
      </c>
      <c r="D568" s="92" t="s">
        <v>801</v>
      </c>
      <c r="E568" s="9" t="s">
        <v>1640</v>
      </c>
      <c r="F568" s="9" t="s">
        <v>1666</v>
      </c>
      <c r="G568" s="9" t="s">
        <v>1638</v>
      </c>
      <c r="H568" s="44">
        <v>95</v>
      </c>
      <c r="I568" s="44">
        <v>94</v>
      </c>
      <c r="J568" s="25">
        <f t="shared" si="679"/>
        <v>0.25040237552179717</v>
      </c>
      <c r="K568" s="93">
        <v>2</v>
      </c>
      <c r="L568" s="44">
        <v>1238</v>
      </c>
      <c r="M568" s="17">
        <f t="shared" si="680"/>
        <v>7.6736672051696278E-2</v>
      </c>
      <c r="N568" s="56">
        <f t="shared" si="681"/>
        <v>4.2780015869444329E-5</v>
      </c>
      <c r="O568" s="35">
        <f t="shared" si="657"/>
        <v>7.987144673976557</v>
      </c>
      <c r="P568" s="16">
        <f t="shared" si="690"/>
        <v>8.4358606668965876</v>
      </c>
      <c r="Q568" s="19">
        <f t="shared" si="682"/>
        <v>27.026325859906123</v>
      </c>
      <c r="R568" s="24">
        <f t="shared" si="683"/>
        <v>0.65088153836837959</v>
      </c>
      <c r="S568" s="19">
        <f t="shared" si="684"/>
        <v>375.39579967689821</v>
      </c>
      <c r="T568" s="19">
        <f t="shared" si="685"/>
        <v>5007.0985954712278</v>
      </c>
      <c r="U568" s="17">
        <f t="shared" si="686"/>
        <v>0.18849666146122046</v>
      </c>
      <c r="V568" s="50">
        <v>4892</v>
      </c>
      <c r="W568" s="219">
        <v>681402.83274171385</v>
      </c>
      <c r="X568" s="17">
        <f t="shared" si="687"/>
        <v>0.16873901863743573</v>
      </c>
      <c r="Y568" s="12" t="str">
        <f t="shared" si="688"/>
        <v>no</v>
      </c>
      <c r="Z568" s="12" t="str">
        <f t="shared" si="689"/>
        <v/>
      </c>
      <c r="AA568" s="12" t="str">
        <f>IF(ISERROR(VLOOKUP(D568,'Cdn CWTs for ERA in 2017'!C$8:H$2400,6,FALSE)),"",VLOOKUP(D568,'Cdn CWTs for ERA in 2017'!C$8:H$2400,6,FALSE))</f>
        <v/>
      </c>
    </row>
    <row r="569" spans="1:28" x14ac:dyDescent="0.2">
      <c r="A569" s="13" t="s">
        <v>1632</v>
      </c>
      <c r="B569" s="31" t="str">
        <f>+IF(ISERROR(VLOOKUP(D569,'Cdn CWTs for ERA in 2017'!C$6:F$2400,4,FALSE)),"",VLOOKUP(D569,'Cdn CWTs for ERA in 2017'!C$6:F$2400,4,FALSE))</f>
        <v/>
      </c>
      <c r="C569" s="14">
        <v>1992</v>
      </c>
      <c r="D569" s="92" t="s">
        <v>743</v>
      </c>
      <c r="E569" s="9" t="s">
        <v>1640</v>
      </c>
      <c r="F569" s="9" t="s">
        <v>1666</v>
      </c>
      <c r="G569" s="9" t="s">
        <v>1638</v>
      </c>
      <c r="H569" s="44">
        <v>95</v>
      </c>
      <c r="I569" s="44">
        <v>94</v>
      </c>
      <c r="J569" s="25">
        <f t="shared" si="679"/>
        <v>0.25040237552179717</v>
      </c>
      <c r="K569" s="93">
        <v>2</v>
      </c>
      <c r="L569" s="44">
        <v>1238</v>
      </c>
      <c r="M569" s="17">
        <f t="shared" si="680"/>
        <v>7.6736672051696278E-2</v>
      </c>
      <c r="N569" s="56">
        <f t="shared" si="681"/>
        <v>4.2780015869444329E-5</v>
      </c>
      <c r="O569" s="35">
        <f t="shared" si="657"/>
        <v>7.987144673976557</v>
      </c>
      <c r="P569" s="16">
        <f t="shared" si="690"/>
        <v>8.4358606668965876</v>
      </c>
      <c r="Q569" s="19">
        <f t="shared" si="682"/>
        <v>27.026325859906123</v>
      </c>
      <c r="R569" s="24">
        <f t="shared" si="683"/>
        <v>0.65088153836837959</v>
      </c>
      <c r="S569" s="19">
        <f t="shared" si="684"/>
        <v>375.39579967689821</v>
      </c>
      <c r="T569" s="19">
        <f t="shared" si="685"/>
        <v>5007.0985954712278</v>
      </c>
      <c r="U569" s="17">
        <f t="shared" si="686"/>
        <v>0.18849666146122046</v>
      </c>
      <c r="V569" s="50">
        <v>4892</v>
      </c>
      <c r="W569" s="219">
        <v>681402.83274171385</v>
      </c>
      <c r="X569" s="17">
        <f t="shared" si="687"/>
        <v>0.16873901863743573</v>
      </c>
      <c r="Y569" s="12" t="str">
        <f t="shared" si="688"/>
        <v>no</v>
      </c>
      <c r="Z569" s="12" t="str">
        <f t="shared" si="689"/>
        <v/>
      </c>
      <c r="AA569" s="12" t="str">
        <f>IF(ISERROR(VLOOKUP(D569,'Cdn CWTs for ERA in 2017'!C$8:H$2400,6,FALSE)),"",VLOOKUP(D569,'Cdn CWTs for ERA in 2017'!C$8:H$2400,6,FALSE))</f>
        <v/>
      </c>
    </row>
    <row r="570" spans="1:28" x14ac:dyDescent="0.2">
      <c r="A570" s="13" t="s">
        <v>1632</v>
      </c>
      <c r="B570" s="31">
        <f>+IF(ISERROR(VLOOKUP(D570,'Cdn CWTs for ERA in 2017'!C$6:F$2400,4,FALSE)),"",VLOOKUP(D570,'Cdn CWTs for ERA in 2017'!C$6:F$2400,4,FALSE))</f>
        <v>1989</v>
      </c>
      <c r="C570" s="14">
        <v>1992</v>
      </c>
      <c r="D570" s="92" t="s">
        <v>703</v>
      </c>
      <c r="E570" s="9" t="s">
        <v>1640</v>
      </c>
      <c r="F570" s="9" t="s">
        <v>1666</v>
      </c>
      <c r="G570" s="9" t="s">
        <v>1638</v>
      </c>
      <c r="H570" s="44">
        <v>95</v>
      </c>
      <c r="I570" s="44">
        <v>94</v>
      </c>
      <c r="J570" s="25">
        <f t="shared" si="679"/>
        <v>0.25040237552179717</v>
      </c>
      <c r="K570" s="93">
        <v>1</v>
      </c>
      <c r="L570" s="44">
        <v>1238</v>
      </c>
      <c r="M570" s="17">
        <f t="shared" si="680"/>
        <v>7.6736672051696278E-2</v>
      </c>
      <c r="N570" s="56">
        <f t="shared" si="681"/>
        <v>4.2780015869444329E-5</v>
      </c>
      <c r="O570" s="35">
        <f t="shared" si="657"/>
        <v>3.9935723369882785</v>
      </c>
      <c r="P570" s="16">
        <f t="shared" si="690"/>
        <v>4.2179303334482938</v>
      </c>
      <c r="Q570" s="19">
        <f t="shared" si="682"/>
        <v>12.94649264979561</v>
      </c>
      <c r="R570" s="24">
        <f t="shared" si="683"/>
        <v>0.90097866933438031</v>
      </c>
      <c r="S570" s="19">
        <f t="shared" si="684"/>
        <v>375.39579967689821</v>
      </c>
      <c r="T570" s="19">
        <f t="shared" si="685"/>
        <v>5007.0985954712278</v>
      </c>
      <c r="U570" s="17">
        <f t="shared" si="686"/>
        <v>0.18849666146122046</v>
      </c>
      <c r="V570" s="50">
        <v>4892</v>
      </c>
      <c r="W570" s="219">
        <v>681402.83274171385</v>
      </c>
      <c r="X570" s="17">
        <f t="shared" si="687"/>
        <v>0.16873901863743573</v>
      </c>
      <c r="Y570" s="12" t="str">
        <f t="shared" si="688"/>
        <v>yes</v>
      </c>
      <c r="Z570" s="12">
        <f t="shared" si="689"/>
        <v>3</v>
      </c>
      <c r="AA570" s="12" t="str">
        <f>IF(ISERROR(VLOOKUP(D570,'Cdn CWTs for ERA in 2017'!C$8:H$2400,6,FALSE)),"",VLOOKUP(D570,'Cdn CWTs for ERA in 2017'!C$8:H$2400,6,FALSE))</f>
        <v>NIC</v>
      </c>
    </row>
    <row r="571" spans="1:28" x14ac:dyDescent="0.2">
      <c r="A571" s="13" t="s">
        <v>1632</v>
      </c>
      <c r="B571" s="31">
        <f>+IF(ISERROR(VLOOKUP(D571,'Cdn CWTs for ERA in 2017'!C$6:F$2400,4,FALSE)),"",VLOOKUP(D571,'Cdn CWTs for ERA in 2017'!C$6:F$2400,4,FALSE))</f>
        <v>1989</v>
      </c>
      <c r="C571" s="14">
        <v>1992</v>
      </c>
      <c r="D571" s="92" t="s">
        <v>694</v>
      </c>
      <c r="E571" s="9" t="s">
        <v>1640</v>
      </c>
      <c r="F571" s="9" t="s">
        <v>1666</v>
      </c>
      <c r="G571" s="9" t="s">
        <v>1638</v>
      </c>
      <c r="H571" s="44">
        <v>95</v>
      </c>
      <c r="I571" s="44">
        <v>94</v>
      </c>
      <c r="J571" s="25">
        <f t="shared" si="679"/>
        <v>0.25040237552179717</v>
      </c>
      <c r="K571" s="93">
        <v>1</v>
      </c>
      <c r="L571" s="44">
        <v>1238</v>
      </c>
      <c r="M571" s="17">
        <f t="shared" si="680"/>
        <v>7.6736672051696278E-2</v>
      </c>
      <c r="N571" s="56">
        <f t="shared" si="681"/>
        <v>4.2780015869444329E-5</v>
      </c>
      <c r="O571" s="35">
        <f t="shared" si="657"/>
        <v>3.9935723369882785</v>
      </c>
      <c r="P571" s="16">
        <f t="shared" si="690"/>
        <v>4.2179303334482938</v>
      </c>
      <c r="Q571" s="19">
        <f t="shared" si="682"/>
        <v>12.94649264979561</v>
      </c>
      <c r="R571" s="24">
        <f t="shared" si="683"/>
        <v>0.90097866933438031</v>
      </c>
      <c r="S571" s="19">
        <f t="shared" si="684"/>
        <v>375.39579967689821</v>
      </c>
      <c r="T571" s="19">
        <f t="shared" si="685"/>
        <v>5007.0985954712278</v>
      </c>
      <c r="U571" s="17">
        <f t="shared" si="686"/>
        <v>0.18849666146122046</v>
      </c>
      <c r="V571" s="50">
        <v>4892</v>
      </c>
      <c r="W571" s="219">
        <v>681402.83274171385</v>
      </c>
      <c r="X571" s="17">
        <f t="shared" si="687"/>
        <v>0.16873901863743573</v>
      </c>
      <c r="Y571" s="12" t="str">
        <f t="shared" si="688"/>
        <v>yes</v>
      </c>
      <c r="Z571" s="12">
        <f t="shared" si="689"/>
        <v>3</v>
      </c>
      <c r="AA571" s="12" t="str">
        <f>IF(ISERROR(VLOOKUP(D571,'Cdn CWTs for ERA in 2017'!C$8:H$2400,6,FALSE)),"",VLOOKUP(D571,'Cdn CWTs for ERA in 2017'!C$8:H$2400,6,FALSE))</f>
        <v>NIC</v>
      </c>
    </row>
    <row r="572" spans="1:28" x14ac:dyDescent="0.2">
      <c r="A572" s="13" t="s">
        <v>1632</v>
      </c>
      <c r="B572" s="31" t="str">
        <f>+IF(ISERROR(VLOOKUP(D572,'Cdn CWTs for ERA in 2017'!C$6:F$2400,4,FALSE)),"",VLOOKUP(D572,'Cdn CWTs for ERA in 2017'!C$6:F$2400,4,FALSE))</f>
        <v/>
      </c>
      <c r="C572" s="14">
        <v>1992</v>
      </c>
      <c r="D572" s="92" t="s">
        <v>706</v>
      </c>
      <c r="E572" s="9" t="s">
        <v>1640</v>
      </c>
      <c r="F572" s="9" t="s">
        <v>1666</v>
      </c>
      <c r="G572" s="9" t="s">
        <v>1638</v>
      </c>
      <c r="H572" s="44">
        <v>95</v>
      </c>
      <c r="I572" s="44">
        <v>94</v>
      </c>
      <c r="J572" s="25">
        <f t="shared" si="679"/>
        <v>0.25040237552179717</v>
      </c>
      <c r="K572" s="93">
        <v>2</v>
      </c>
      <c r="L572" s="44">
        <v>1238</v>
      </c>
      <c r="M572" s="17">
        <f t="shared" si="680"/>
        <v>7.6736672051696278E-2</v>
      </c>
      <c r="N572" s="56">
        <f t="shared" si="681"/>
        <v>4.2780015869444329E-5</v>
      </c>
      <c r="O572" s="35">
        <f t="shared" si="657"/>
        <v>7.987144673976557</v>
      </c>
      <c r="P572" s="16">
        <f t="shared" si="690"/>
        <v>8.4358606668965876</v>
      </c>
      <c r="Q572" s="19">
        <f t="shared" si="682"/>
        <v>27.026325859906123</v>
      </c>
      <c r="R572" s="24">
        <f t="shared" si="683"/>
        <v>0.65088153836837959</v>
      </c>
      <c r="S572" s="19">
        <f t="shared" si="684"/>
        <v>375.39579967689821</v>
      </c>
      <c r="T572" s="19">
        <f t="shared" si="685"/>
        <v>5007.0985954712278</v>
      </c>
      <c r="U572" s="17">
        <f t="shared" si="686"/>
        <v>0.18849666146122046</v>
      </c>
      <c r="V572" s="50">
        <v>4892</v>
      </c>
      <c r="W572" s="219">
        <v>681402.83274171385</v>
      </c>
      <c r="X572" s="17">
        <f t="shared" si="687"/>
        <v>0.16873901863743573</v>
      </c>
      <c r="Y572" s="12" t="str">
        <f t="shared" si="688"/>
        <v>no</v>
      </c>
      <c r="Z572" s="12" t="str">
        <f t="shared" si="689"/>
        <v/>
      </c>
      <c r="AA572" s="12" t="str">
        <f>IF(ISERROR(VLOOKUP(D572,'Cdn CWTs for ERA in 2017'!C$8:H$2400,6,FALSE)),"",VLOOKUP(D572,'Cdn CWTs for ERA in 2017'!C$8:H$2400,6,FALSE))</f>
        <v/>
      </c>
    </row>
    <row r="573" spans="1:28" x14ac:dyDescent="0.2">
      <c r="A573" s="13" t="s">
        <v>1632</v>
      </c>
      <c r="B573" s="31" t="str">
        <f>+IF(ISERROR(VLOOKUP(D573,'Cdn CWTs for ERA in 2017'!C$6:F$2400,4,FALSE)),"",VLOOKUP(D573,'Cdn CWTs for ERA in 2017'!C$6:F$2400,4,FALSE))</f>
        <v/>
      </c>
      <c r="C573" s="14">
        <v>1992</v>
      </c>
      <c r="D573" s="92" t="s">
        <v>738</v>
      </c>
      <c r="E573" s="9" t="s">
        <v>1640</v>
      </c>
      <c r="F573" s="9" t="s">
        <v>1666</v>
      </c>
      <c r="G573" s="9" t="s">
        <v>1638</v>
      </c>
      <c r="H573" s="44">
        <v>95</v>
      </c>
      <c r="I573" s="44">
        <v>94</v>
      </c>
      <c r="J573" s="25">
        <f t="shared" si="679"/>
        <v>0.25040237552179717</v>
      </c>
      <c r="K573" s="93">
        <v>1</v>
      </c>
      <c r="L573" s="44">
        <v>1238</v>
      </c>
      <c r="M573" s="17">
        <f t="shared" si="680"/>
        <v>7.6736672051696278E-2</v>
      </c>
      <c r="N573" s="56">
        <f t="shared" si="681"/>
        <v>4.2780015869444329E-5</v>
      </c>
      <c r="O573" s="35">
        <f t="shared" si="657"/>
        <v>3.9935723369882785</v>
      </c>
      <c r="P573" s="16">
        <f t="shared" si="690"/>
        <v>4.2179303334482938</v>
      </c>
      <c r="Q573" s="19">
        <f t="shared" si="682"/>
        <v>12.94649264979561</v>
      </c>
      <c r="R573" s="24">
        <f t="shared" si="683"/>
        <v>0.90097866933438031</v>
      </c>
      <c r="S573" s="19">
        <f t="shared" si="684"/>
        <v>375.39579967689821</v>
      </c>
      <c r="T573" s="19">
        <f t="shared" si="685"/>
        <v>5007.0985954712278</v>
      </c>
      <c r="U573" s="17">
        <f t="shared" si="686"/>
        <v>0.18849666146122046</v>
      </c>
      <c r="V573" s="50">
        <v>4892</v>
      </c>
      <c r="W573" s="219">
        <v>681402.83274171385</v>
      </c>
      <c r="X573" s="17">
        <f t="shared" si="687"/>
        <v>0.16873901863743573</v>
      </c>
      <c r="Y573" s="12" t="str">
        <f t="shared" si="688"/>
        <v>no</v>
      </c>
      <c r="Z573" s="12" t="str">
        <f t="shared" si="689"/>
        <v/>
      </c>
      <c r="AA573" s="12" t="str">
        <f>IF(ISERROR(VLOOKUP(D573,'Cdn CWTs for ERA in 2017'!C$8:H$2400,6,FALSE)),"",VLOOKUP(D573,'Cdn CWTs for ERA in 2017'!C$8:H$2400,6,FALSE))</f>
        <v/>
      </c>
    </row>
    <row r="574" spans="1:28" x14ac:dyDescent="0.2">
      <c r="A574" s="13" t="s">
        <v>1632</v>
      </c>
      <c r="B574" s="31">
        <f>+IF(ISERROR(VLOOKUP(D574,'Cdn CWTs for ERA in 2017'!C$6:F$2400,4,FALSE)),"",VLOOKUP(D574,'Cdn CWTs for ERA in 2017'!C$6:F$2400,4,FALSE))</f>
        <v>1987</v>
      </c>
      <c r="C574" s="14">
        <v>1992</v>
      </c>
      <c r="D574" s="92" t="s">
        <v>713</v>
      </c>
      <c r="E574" s="9" t="s">
        <v>1640</v>
      </c>
      <c r="F574" s="9" t="s">
        <v>1666</v>
      </c>
      <c r="G574" s="9" t="s">
        <v>1638</v>
      </c>
      <c r="H574" s="44">
        <v>95</v>
      </c>
      <c r="I574" s="44">
        <v>94</v>
      </c>
      <c r="J574" s="25">
        <f t="shared" si="679"/>
        <v>0.25040237552179717</v>
      </c>
      <c r="K574" s="93">
        <v>3</v>
      </c>
      <c r="L574" s="44">
        <v>1238</v>
      </c>
      <c r="M574" s="17">
        <f t="shared" si="680"/>
        <v>7.6736672051696278E-2</v>
      </c>
      <c r="N574" s="56">
        <f t="shared" si="681"/>
        <v>4.2780015869444329E-5</v>
      </c>
      <c r="O574" s="35">
        <f t="shared" si="657"/>
        <v>11.980717010964835</v>
      </c>
      <c r="P574" s="16">
        <f t="shared" si="690"/>
        <v>12.653791000344881</v>
      </c>
      <c r="Q574" s="19">
        <f t="shared" si="682"/>
        <v>42.23949963033153</v>
      </c>
      <c r="R574" s="24">
        <f t="shared" si="683"/>
        <v>0.54247105771017945</v>
      </c>
      <c r="S574" s="19">
        <f t="shared" si="684"/>
        <v>375.39579967689821</v>
      </c>
      <c r="T574" s="19">
        <f t="shared" si="685"/>
        <v>5007.0985954712278</v>
      </c>
      <c r="U574" s="17">
        <f t="shared" si="686"/>
        <v>0.18849666146122046</v>
      </c>
      <c r="V574" s="50">
        <v>4892</v>
      </c>
      <c r="W574" s="219">
        <v>681402.83274171385</v>
      </c>
      <c r="X574" s="17">
        <f t="shared" si="687"/>
        <v>0.16873901863743573</v>
      </c>
      <c r="Y574" s="12" t="str">
        <f t="shared" si="688"/>
        <v>yes</v>
      </c>
      <c r="Z574" s="12">
        <f t="shared" si="689"/>
        <v>5</v>
      </c>
      <c r="AA574" s="12" t="str">
        <f>IF(ISERROR(VLOOKUP(D574,'Cdn CWTs for ERA in 2017'!C$8:H$2400,6,FALSE)),"",VLOOKUP(D574,'Cdn CWTs for ERA in 2017'!C$8:H$2400,6,FALSE))</f>
        <v>NIC</v>
      </c>
    </row>
    <row r="575" spans="1:28" x14ac:dyDescent="0.2">
      <c r="A575" s="13" t="s">
        <v>1632</v>
      </c>
      <c r="B575" s="31">
        <f>+IF(ISERROR(VLOOKUP(D575,'Cdn CWTs for ERA in 2017'!C$6:F$2400,4,FALSE)),"",VLOOKUP(D575,'Cdn CWTs for ERA in 2017'!C$6:F$2400,4,FALSE))</f>
        <v>1987</v>
      </c>
      <c r="C575" s="14">
        <v>1992</v>
      </c>
      <c r="D575" s="92" t="s">
        <v>804</v>
      </c>
      <c r="E575" s="9" t="s">
        <v>1640</v>
      </c>
      <c r="F575" s="9" t="s">
        <v>1666</v>
      </c>
      <c r="G575" s="9" t="s">
        <v>1638</v>
      </c>
      <c r="H575" s="44">
        <v>95</v>
      </c>
      <c r="I575" s="44">
        <v>94</v>
      </c>
      <c r="J575" s="25">
        <f t="shared" si="679"/>
        <v>0.25040237552179717</v>
      </c>
      <c r="K575" s="93">
        <v>1</v>
      </c>
      <c r="L575" s="44">
        <v>1238</v>
      </c>
      <c r="M575" s="17">
        <f t="shared" si="680"/>
        <v>7.6736672051696278E-2</v>
      </c>
      <c r="N575" s="56">
        <f t="shared" si="681"/>
        <v>4.2780015869444329E-5</v>
      </c>
      <c r="O575" s="35">
        <f t="shared" si="657"/>
        <v>3.9935723369882785</v>
      </c>
      <c r="P575" s="16">
        <f t="shared" si="690"/>
        <v>4.2179303334482938</v>
      </c>
      <c r="Q575" s="19">
        <f t="shared" si="682"/>
        <v>12.94649264979561</v>
      </c>
      <c r="R575" s="24">
        <f t="shared" si="683"/>
        <v>0.90097866933438031</v>
      </c>
      <c r="S575" s="19">
        <f t="shared" si="684"/>
        <v>375.39579967689821</v>
      </c>
      <c r="T575" s="19">
        <f t="shared" si="685"/>
        <v>5007.0985954712278</v>
      </c>
      <c r="U575" s="17">
        <f t="shared" si="686"/>
        <v>0.18849666146122046</v>
      </c>
      <c r="V575" s="50">
        <v>4892</v>
      </c>
      <c r="W575" s="219">
        <v>681402.83274171385</v>
      </c>
      <c r="X575" s="17">
        <f t="shared" si="687"/>
        <v>0.16873901863743573</v>
      </c>
      <c r="Y575" s="12" t="str">
        <f t="shared" si="688"/>
        <v>yes</v>
      </c>
      <c r="Z575" s="12">
        <f t="shared" si="689"/>
        <v>5</v>
      </c>
      <c r="AA575" s="12" t="str">
        <f>IF(ISERROR(VLOOKUP(D575,'Cdn CWTs for ERA in 2017'!C$8:H$2400,6,FALSE)),"",VLOOKUP(D575,'Cdn CWTs for ERA in 2017'!C$8:H$2400,6,FALSE))</f>
        <v>NIC</v>
      </c>
    </row>
    <row r="576" spans="1:28" x14ac:dyDescent="0.2">
      <c r="A576" s="13" t="s">
        <v>1632</v>
      </c>
      <c r="B576" s="31" t="str">
        <f>+IF(ISERROR(VLOOKUP(D576,'Cdn CWTs for ERA in 2017'!C$6:F$2400,4,FALSE)),"",VLOOKUP(D576,'Cdn CWTs for ERA in 2017'!C$6:F$2400,4,FALSE))</f>
        <v/>
      </c>
      <c r="C576" s="14">
        <v>1992</v>
      </c>
      <c r="D576" s="92" t="s">
        <v>714</v>
      </c>
      <c r="E576" s="9" t="s">
        <v>1640</v>
      </c>
      <c r="F576" s="9" t="s">
        <v>1666</v>
      </c>
      <c r="G576" s="9" t="s">
        <v>1638</v>
      </c>
      <c r="H576" s="44">
        <v>95</v>
      </c>
      <c r="I576" s="44">
        <v>94</v>
      </c>
      <c r="J576" s="25">
        <f t="shared" si="679"/>
        <v>0.25040237552179717</v>
      </c>
      <c r="K576" s="93">
        <v>11</v>
      </c>
      <c r="L576" s="44">
        <v>1238</v>
      </c>
      <c r="M576" s="17">
        <f t="shared" si="680"/>
        <v>7.6736672051696278E-2</v>
      </c>
      <c r="N576" s="56">
        <f t="shared" si="681"/>
        <v>4.2780015869444329E-5</v>
      </c>
      <c r="O576" s="35">
        <f t="shared" si="657"/>
        <v>43.929295706871066</v>
      </c>
      <c r="P576" s="16">
        <f t="shared" si="690"/>
        <v>46.397233667931239</v>
      </c>
      <c r="Q576" s="19">
        <f t="shared" si="682"/>
        <v>204.74514996507128</v>
      </c>
      <c r="R576" s="24">
        <f t="shared" si="683"/>
        <v>0.32572610864955664</v>
      </c>
      <c r="S576" s="19">
        <f t="shared" si="684"/>
        <v>375.39579967689821</v>
      </c>
      <c r="T576" s="19">
        <f t="shared" si="685"/>
        <v>5007.0985954712278</v>
      </c>
      <c r="U576" s="17">
        <f t="shared" si="686"/>
        <v>0.18849666146122046</v>
      </c>
      <c r="V576" s="50">
        <v>4892</v>
      </c>
      <c r="W576" s="219">
        <v>681402.83274171385</v>
      </c>
      <c r="X576" s="17">
        <f t="shared" si="687"/>
        <v>0.16873901863743573</v>
      </c>
      <c r="Y576" s="12" t="str">
        <f t="shared" si="688"/>
        <v>no</v>
      </c>
      <c r="Z576" s="12" t="str">
        <f t="shared" si="689"/>
        <v/>
      </c>
      <c r="AA576" s="12" t="str">
        <f>IF(ISERROR(VLOOKUP(D576,'Cdn CWTs for ERA in 2017'!C$8:H$2400,6,FALSE)),"",VLOOKUP(D576,'Cdn CWTs for ERA in 2017'!C$8:H$2400,6,FALSE))</f>
        <v/>
      </c>
    </row>
    <row r="577" spans="1:27" x14ac:dyDescent="0.2">
      <c r="A577" s="13" t="s">
        <v>1632</v>
      </c>
      <c r="B577" s="31">
        <f>+IF(ISERROR(VLOOKUP(D577,'Cdn CWTs for ERA in 2017'!C$6:F$2400,4,FALSE)),"",VLOOKUP(D577,'Cdn CWTs for ERA in 2017'!C$6:F$2400,4,FALSE))</f>
        <v>1987</v>
      </c>
      <c r="C577" s="14">
        <v>1992</v>
      </c>
      <c r="D577" s="92" t="s">
        <v>711</v>
      </c>
      <c r="E577" s="9" t="s">
        <v>1640</v>
      </c>
      <c r="F577" s="9" t="s">
        <v>1666</v>
      </c>
      <c r="G577" s="9" t="s">
        <v>1638</v>
      </c>
      <c r="H577" s="44">
        <v>95</v>
      </c>
      <c r="I577" s="44">
        <v>94</v>
      </c>
      <c r="J577" s="25">
        <f t="shared" si="679"/>
        <v>0.25040237552179717</v>
      </c>
      <c r="K577" s="93">
        <v>1</v>
      </c>
      <c r="L577" s="44">
        <v>1238</v>
      </c>
      <c r="M577" s="17">
        <f t="shared" si="680"/>
        <v>7.6736672051696278E-2</v>
      </c>
      <c r="N577" s="56">
        <f t="shared" si="681"/>
        <v>4.2780015869444329E-5</v>
      </c>
      <c r="O577" s="35">
        <f t="shared" si="657"/>
        <v>3.9935723369882785</v>
      </c>
      <c r="P577" s="16">
        <f t="shared" si="690"/>
        <v>4.2179303334482938</v>
      </c>
      <c r="Q577" s="19">
        <f t="shared" si="682"/>
        <v>12.94649264979561</v>
      </c>
      <c r="R577" s="24">
        <f t="shared" si="683"/>
        <v>0.90097866933438031</v>
      </c>
      <c r="S577" s="19">
        <f t="shared" si="684"/>
        <v>375.39579967689821</v>
      </c>
      <c r="T577" s="19">
        <f t="shared" si="685"/>
        <v>5007.0985954712278</v>
      </c>
      <c r="U577" s="17">
        <f t="shared" si="686"/>
        <v>0.18849666146122046</v>
      </c>
      <c r="V577" s="50">
        <v>4892</v>
      </c>
      <c r="W577" s="219">
        <v>681402.83274171385</v>
      </c>
      <c r="X577" s="17">
        <f t="shared" si="687"/>
        <v>0.16873901863743573</v>
      </c>
      <c r="Y577" s="12" t="str">
        <f t="shared" si="688"/>
        <v>yes</v>
      </c>
      <c r="Z577" s="12">
        <f t="shared" si="689"/>
        <v>5</v>
      </c>
      <c r="AA577" s="12" t="str">
        <f>IF(ISERROR(VLOOKUP(D577,'Cdn CWTs for ERA in 2017'!C$8:H$2400,6,FALSE)),"",VLOOKUP(D577,'Cdn CWTs for ERA in 2017'!C$8:H$2400,6,FALSE))</f>
        <v>NIC</v>
      </c>
    </row>
    <row r="578" spans="1:27" x14ac:dyDescent="0.2">
      <c r="A578" s="13" t="s">
        <v>1632</v>
      </c>
      <c r="B578" s="31" t="str">
        <f>+IF(ISERROR(VLOOKUP(D578,'Cdn CWTs for ERA in 2017'!C$6:F$2400,4,FALSE)),"",VLOOKUP(D578,'Cdn CWTs for ERA in 2017'!C$6:F$2400,4,FALSE))</f>
        <v/>
      </c>
      <c r="C578" s="14">
        <v>1992</v>
      </c>
      <c r="D578" s="92" t="s">
        <v>698</v>
      </c>
      <c r="E578" s="9" t="s">
        <v>1640</v>
      </c>
      <c r="F578" s="9" t="s">
        <v>1666</v>
      </c>
      <c r="G578" s="9" t="s">
        <v>1638</v>
      </c>
      <c r="H578" s="44">
        <v>95</v>
      </c>
      <c r="I578" s="44">
        <v>94</v>
      </c>
      <c r="J578" s="25">
        <f t="shared" si="679"/>
        <v>0.25040237552179717</v>
      </c>
      <c r="K578" s="93">
        <v>8</v>
      </c>
      <c r="L578" s="44">
        <v>1238</v>
      </c>
      <c r="M578" s="17">
        <f t="shared" si="680"/>
        <v>7.6736672051696278E-2</v>
      </c>
      <c r="N578" s="56">
        <f t="shared" si="681"/>
        <v>4.2780015869444329E-5</v>
      </c>
      <c r="O578" s="35">
        <f t="shared" si="657"/>
        <v>31.948578695906228</v>
      </c>
      <c r="P578" s="16">
        <f t="shared" si="690"/>
        <v>33.743442667586351</v>
      </c>
      <c r="Q578" s="19">
        <f t="shared" si="682"/>
        <v>135.30547688718207</v>
      </c>
      <c r="R578" s="24">
        <f t="shared" si="683"/>
        <v>0.36408781603305068</v>
      </c>
      <c r="S578" s="19">
        <f t="shared" si="684"/>
        <v>375.39579967689821</v>
      </c>
      <c r="T578" s="19">
        <f t="shared" si="685"/>
        <v>5007.0985954712278</v>
      </c>
      <c r="U578" s="17">
        <f t="shared" si="686"/>
        <v>0.18849666146122046</v>
      </c>
      <c r="V578" s="50">
        <v>4892</v>
      </c>
      <c r="W578" s="219">
        <v>681402.83274171385</v>
      </c>
      <c r="X578" s="17">
        <f t="shared" si="687"/>
        <v>0.16873901863743573</v>
      </c>
      <c r="Y578" s="12" t="str">
        <f t="shared" si="688"/>
        <v>no</v>
      </c>
      <c r="Z578" s="12" t="str">
        <f t="shared" si="689"/>
        <v/>
      </c>
      <c r="AA578" s="12" t="str">
        <f>IF(ISERROR(VLOOKUP(D578,'Cdn CWTs for ERA in 2017'!C$8:H$2400,6,FALSE)),"",VLOOKUP(D578,'Cdn CWTs for ERA in 2017'!C$8:H$2400,6,FALSE))</f>
        <v/>
      </c>
    </row>
    <row r="579" spans="1:27" x14ac:dyDescent="0.2">
      <c r="A579" s="13" t="s">
        <v>1632</v>
      </c>
      <c r="B579" s="31" t="str">
        <f>+IF(ISERROR(VLOOKUP(D579,'Cdn CWTs for ERA in 2017'!C$6:F$2400,4,FALSE)),"",VLOOKUP(D579,'Cdn CWTs for ERA in 2017'!C$6:F$2400,4,FALSE))</f>
        <v/>
      </c>
      <c r="C579" s="14">
        <v>1992</v>
      </c>
      <c r="D579" s="92" t="s">
        <v>735</v>
      </c>
      <c r="E579" s="9" t="s">
        <v>1640</v>
      </c>
      <c r="F579" s="9" t="s">
        <v>1666</v>
      </c>
      <c r="G579" s="9" t="s">
        <v>1638</v>
      </c>
      <c r="H579" s="44">
        <v>95</v>
      </c>
      <c r="I579" s="44">
        <v>94</v>
      </c>
      <c r="J579" s="25">
        <f t="shared" si="679"/>
        <v>0.25040237552179717</v>
      </c>
      <c r="K579" s="93">
        <v>4</v>
      </c>
      <c r="L579" s="44">
        <v>1238</v>
      </c>
      <c r="M579" s="17">
        <f t="shared" si="680"/>
        <v>7.6736672051696278E-2</v>
      </c>
      <c r="N579" s="56">
        <f t="shared" si="681"/>
        <v>4.2780015869444329E-5</v>
      </c>
      <c r="O579" s="35">
        <f t="shared" si="657"/>
        <v>15.974289347953114</v>
      </c>
      <c r="P579" s="16">
        <f t="shared" si="690"/>
        <v>16.871721333793175</v>
      </c>
      <c r="Q579" s="19">
        <f t="shared" si="682"/>
        <v>58.586013961071842</v>
      </c>
      <c r="R579" s="24">
        <f t="shared" si="683"/>
        <v>0.47915434275962393</v>
      </c>
      <c r="S579" s="19">
        <f t="shared" si="684"/>
        <v>375.39579967689821</v>
      </c>
      <c r="T579" s="19">
        <f t="shared" si="685"/>
        <v>5007.0985954712278</v>
      </c>
      <c r="U579" s="17">
        <f t="shared" si="686"/>
        <v>0.18849666146122046</v>
      </c>
      <c r="V579" s="50">
        <v>4892</v>
      </c>
      <c r="W579" s="219">
        <v>681402.83274171385</v>
      </c>
      <c r="X579" s="17">
        <f t="shared" si="687"/>
        <v>0.16873901863743573</v>
      </c>
      <c r="Y579" s="12" t="str">
        <f t="shared" si="688"/>
        <v>no</v>
      </c>
      <c r="Z579" s="12" t="str">
        <f t="shared" si="689"/>
        <v/>
      </c>
      <c r="AA579" s="12" t="str">
        <f>IF(ISERROR(VLOOKUP(D579,'Cdn CWTs for ERA in 2017'!C$8:H$2400,6,FALSE)),"",VLOOKUP(D579,'Cdn CWTs for ERA in 2017'!C$8:H$2400,6,FALSE))</f>
        <v/>
      </c>
    </row>
    <row r="580" spans="1:27" x14ac:dyDescent="0.2">
      <c r="A580" s="13" t="s">
        <v>1632</v>
      </c>
      <c r="B580" s="31" t="str">
        <f>+IF(ISERROR(VLOOKUP(D580,'Cdn CWTs for ERA in 2017'!C$6:F$2400,4,FALSE)),"",VLOOKUP(D580,'Cdn CWTs for ERA in 2017'!C$6:F$2400,4,FALSE))</f>
        <v/>
      </c>
      <c r="C580" s="14">
        <v>1992</v>
      </c>
      <c r="D580" s="92" t="s">
        <v>730</v>
      </c>
      <c r="E580" s="9" t="s">
        <v>1640</v>
      </c>
      <c r="F580" s="9" t="s">
        <v>1666</v>
      </c>
      <c r="G580" s="9" t="s">
        <v>1638</v>
      </c>
      <c r="H580" s="44">
        <v>95</v>
      </c>
      <c r="I580" s="44">
        <v>94</v>
      </c>
      <c r="J580" s="25">
        <f t="shared" si="679"/>
        <v>0.25040237552179717</v>
      </c>
      <c r="K580" s="93">
        <v>4</v>
      </c>
      <c r="L580" s="44">
        <v>1238</v>
      </c>
      <c r="M580" s="17">
        <f t="shared" si="680"/>
        <v>7.6736672051696278E-2</v>
      </c>
      <c r="N580" s="56">
        <f t="shared" si="681"/>
        <v>4.2780015869444329E-5</v>
      </c>
      <c r="O580" s="35">
        <f t="shared" si="657"/>
        <v>15.974289347953114</v>
      </c>
      <c r="P580" s="16">
        <f t="shared" si="690"/>
        <v>16.871721333793175</v>
      </c>
      <c r="Q580" s="19">
        <f t="shared" si="682"/>
        <v>58.586013961071842</v>
      </c>
      <c r="R580" s="24">
        <f t="shared" si="683"/>
        <v>0.47915434275962393</v>
      </c>
      <c r="S580" s="19">
        <f t="shared" si="684"/>
        <v>375.39579967689821</v>
      </c>
      <c r="T580" s="19">
        <f t="shared" si="685"/>
        <v>5007.0985954712278</v>
      </c>
      <c r="U580" s="17">
        <f t="shared" si="686"/>
        <v>0.18849666146122046</v>
      </c>
      <c r="V580" s="50">
        <v>4892</v>
      </c>
      <c r="W580" s="219">
        <v>681402.83274171385</v>
      </c>
      <c r="X580" s="17">
        <f t="shared" si="687"/>
        <v>0.16873901863743573</v>
      </c>
      <c r="Y580" s="12" t="str">
        <f t="shared" si="688"/>
        <v>no</v>
      </c>
      <c r="Z580" s="12" t="str">
        <f t="shared" si="689"/>
        <v/>
      </c>
      <c r="AA580" s="12" t="str">
        <f>IF(ISERROR(VLOOKUP(D580,'Cdn CWTs for ERA in 2017'!C$8:H$2400,6,FALSE)),"",VLOOKUP(D580,'Cdn CWTs for ERA in 2017'!C$8:H$2400,6,FALSE))</f>
        <v/>
      </c>
    </row>
    <row r="581" spans="1:27" x14ac:dyDescent="0.2">
      <c r="A581" s="13" t="s">
        <v>1632</v>
      </c>
      <c r="B581" s="31">
        <f>+IF(ISERROR(VLOOKUP(D581,'Cdn CWTs for ERA in 2017'!C$6:F$2400,4,FALSE)),"",VLOOKUP(D581,'Cdn CWTs for ERA in 2017'!C$6:F$2400,4,FALSE))</f>
        <v>1988</v>
      </c>
      <c r="C581" s="14">
        <v>1992</v>
      </c>
      <c r="D581" s="92" t="s">
        <v>715</v>
      </c>
      <c r="E581" s="9" t="s">
        <v>1640</v>
      </c>
      <c r="F581" s="9" t="s">
        <v>1666</v>
      </c>
      <c r="G581" s="9" t="s">
        <v>1638</v>
      </c>
      <c r="H581" s="44">
        <v>95</v>
      </c>
      <c r="I581" s="44">
        <v>94</v>
      </c>
      <c r="J581" s="25">
        <f t="shared" si="679"/>
        <v>0.25040237552179717</v>
      </c>
      <c r="K581" s="93">
        <v>7</v>
      </c>
      <c r="L581" s="44">
        <v>1238</v>
      </c>
      <c r="M581" s="17">
        <f t="shared" si="680"/>
        <v>7.6736672051696278E-2</v>
      </c>
      <c r="N581" s="56">
        <f t="shared" si="681"/>
        <v>4.2780015869444329E-5</v>
      </c>
      <c r="O581" s="35">
        <f t="shared" si="657"/>
        <v>27.955006358917949</v>
      </c>
      <c r="P581" s="16">
        <f t="shared" si="690"/>
        <v>29.525512334138057</v>
      </c>
      <c r="Q581" s="19">
        <f t="shared" si="682"/>
        <v>114.42560031518218</v>
      </c>
      <c r="R581" s="24">
        <f t="shared" si="683"/>
        <v>0.38265025263430957</v>
      </c>
      <c r="S581" s="19">
        <f t="shared" si="684"/>
        <v>375.39579967689821</v>
      </c>
      <c r="T581" s="19">
        <f t="shared" si="685"/>
        <v>5007.0985954712278</v>
      </c>
      <c r="U581" s="17">
        <f t="shared" si="686"/>
        <v>0.18849666146122046</v>
      </c>
      <c r="V581" s="50">
        <v>4892</v>
      </c>
      <c r="W581" s="219">
        <v>681402.83274171385</v>
      </c>
      <c r="X581" s="17">
        <f t="shared" si="687"/>
        <v>0.16873901863743573</v>
      </c>
      <c r="Y581" s="12" t="str">
        <f t="shared" si="688"/>
        <v>yes</v>
      </c>
      <c r="Z581" s="12">
        <f t="shared" si="689"/>
        <v>4</v>
      </c>
      <c r="AA581" s="12" t="str">
        <f>IF(ISERROR(VLOOKUP(D581,'Cdn CWTs for ERA in 2017'!C$8:H$2400,6,FALSE)),"",VLOOKUP(D581,'Cdn CWTs for ERA in 2017'!C$8:H$2400,6,FALSE))</f>
        <v>NIC</v>
      </c>
    </row>
    <row r="582" spans="1:27" x14ac:dyDescent="0.2">
      <c r="A582" s="13" t="s">
        <v>1632</v>
      </c>
      <c r="B582" s="31">
        <f>+IF(ISERROR(VLOOKUP(D582,'Cdn CWTs for ERA in 2017'!C$6:F$2400,4,FALSE)),"",VLOOKUP(D582,'Cdn CWTs for ERA in 2017'!C$6:F$2400,4,FALSE))</f>
        <v>1988</v>
      </c>
      <c r="C582" s="14">
        <v>1992</v>
      </c>
      <c r="D582" s="92" t="s">
        <v>708</v>
      </c>
      <c r="E582" s="9" t="s">
        <v>1640</v>
      </c>
      <c r="F582" s="9" t="s">
        <v>1666</v>
      </c>
      <c r="G582" s="9" t="s">
        <v>1638</v>
      </c>
      <c r="H582" s="44">
        <v>95</v>
      </c>
      <c r="I582" s="44">
        <v>94</v>
      </c>
      <c r="J582" s="25">
        <f t="shared" si="679"/>
        <v>0.25040237552179717</v>
      </c>
      <c r="K582" s="93">
        <v>8</v>
      </c>
      <c r="L582" s="44">
        <v>1238</v>
      </c>
      <c r="M582" s="17">
        <f t="shared" si="680"/>
        <v>7.6736672051696278E-2</v>
      </c>
      <c r="N582" s="56">
        <f t="shared" si="681"/>
        <v>4.2780015869444329E-5</v>
      </c>
      <c r="O582" s="35">
        <f t="shared" si="657"/>
        <v>31.948578695906228</v>
      </c>
      <c r="P582" s="16">
        <f t="shared" si="690"/>
        <v>33.743442667586351</v>
      </c>
      <c r="Q582" s="19">
        <f t="shared" si="682"/>
        <v>135.30547688718207</v>
      </c>
      <c r="R582" s="24">
        <f t="shared" si="683"/>
        <v>0.36408781603305068</v>
      </c>
      <c r="S582" s="19">
        <f t="shared" si="684"/>
        <v>375.39579967689821</v>
      </c>
      <c r="T582" s="19">
        <f t="shared" si="685"/>
        <v>5007.0985954712278</v>
      </c>
      <c r="U582" s="17">
        <f t="shared" si="686"/>
        <v>0.18849666146122046</v>
      </c>
      <c r="V582" s="50">
        <v>4892</v>
      </c>
      <c r="W582" s="219">
        <v>681402.83274171385</v>
      </c>
      <c r="X582" s="17">
        <f t="shared" si="687"/>
        <v>0.16873901863743573</v>
      </c>
      <c r="Y582" s="12" t="str">
        <f t="shared" si="688"/>
        <v>yes</v>
      </c>
      <c r="Z582" s="12">
        <f t="shared" si="689"/>
        <v>4</v>
      </c>
      <c r="AA582" s="12" t="str">
        <f>IF(ISERROR(VLOOKUP(D582,'Cdn CWTs for ERA in 2017'!C$8:H$2400,6,FALSE)),"",VLOOKUP(D582,'Cdn CWTs for ERA in 2017'!C$8:H$2400,6,FALSE))</f>
        <v>NIC</v>
      </c>
    </row>
    <row r="583" spans="1:27" x14ac:dyDescent="0.2">
      <c r="A583" s="13" t="s">
        <v>1632</v>
      </c>
      <c r="B583" s="31">
        <f>+IF(ISERROR(VLOOKUP(D583,'Cdn CWTs for ERA in 2017'!C$6:F$2400,4,FALSE)),"",VLOOKUP(D583,'Cdn CWTs for ERA in 2017'!C$6:F$2400,4,FALSE))</f>
        <v>1988</v>
      </c>
      <c r="C583" s="14">
        <v>1992</v>
      </c>
      <c r="D583" s="92" t="s">
        <v>701</v>
      </c>
      <c r="E583" s="9" t="s">
        <v>1640</v>
      </c>
      <c r="F583" s="9" t="s">
        <v>1666</v>
      </c>
      <c r="G583" s="9" t="s">
        <v>1638</v>
      </c>
      <c r="H583" s="44">
        <v>95</v>
      </c>
      <c r="I583" s="44">
        <v>94</v>
      </c>
      <c r="J583" s="25">
        <f t="shared" si="679"/>
        <v>0.25040237552179717</v>
      </c>
      <c r="K583" s="93">
        <v>11</v>
      </c>
      <c r="L583" s="44">
        <v>1238</v>
      </c>
      <c r="M583" s="17">
        <f t="shared" si="680"/>
        <v>7.6736672051696278E-2</v>
      </c>
      <c r="N583" s="56">
        <f t="shared" si="681"/>
        <v>4.2780015869444329E-5</v>
      </c>
      <c r="O583" s="35">
        <f t="shared" si="657"/>
        <v>43.929295706871066</v>
      </c>
      <c r="P583" s="16">
        <f t="shared" si="690"/>
        <v>46.397233667931239</v>
      </c>
      <c r="Q583" s="19">
        <f t="shared" si="682"/>
        <v>204.74514996507128</v>
      </c>
      <c r="R583" s="24">
        <f t="shared" si="683"/>
        <v>0.32572610864955664</v>
      </c>
      <c r="S583" s="19">
        <f t="shared" si="684"/>
        <v>375.39579967689821</v>
      </c>
      <c r="T583" s="19">
        <f t="shared" si="685"/>
        <v>5007.0985954712278</v>
      </c>
      <c r="U583" s="17">
        <f t="shared" si="686"/>
        <v>0.18849666146122046</v>
      </c>
      <c r="V583" s="50">
        <v>4892</v>
      </c>
      <c r="W583" s="219">
        <v>681402.83274171385</v>
      </c>
      <c r="X583" s="17">
        <f t="shared" si="687"/>
        <v>0.16873901863743573</v>
      </c>
      <c r="Y583" s="12" t="str">
        <f t="shared" si="688"/>
        <v>yes</v>
      </c>
      <c r="Z583" s="12">
        <f t="shared" si="689"/>
        <v>4</v>
      </c>
      <c r="AA583" s="12" t="str">
        <f>IF(ISERROR(VLOOKUP(D583,'Cdn CWTs for ERA in 2017'!C$8:H$2400,6,FALSE)),"",VLOOKUP(D583,'Cdn CWTs for ERA in 2017'!C$8:H$2400,6,FALSE))</f>
        <v>NIC</v>
      </c>
    </row>
    <row r="584" spans="1:27" x14ac:dyDescent="0.2">
      <c r="A584" s="13" t="s">
        <v>1632</v>
      </c>
      <c r="B584" s="31">
        <f>+IF(ISERROR(VLOOKUP(D584,'Cdn CWTs for ERA in 2017'!C$6:F$2400,4,FALSE)),"",VLOOKUP(D584,'Cdn CWTs for ERA in 2017'!C$6:F$2400,4,FALSE))</f>
        <v>1988</v>
      </c>
      <c r="C584" s="14">
        <v>1992</v>
      </c>
      <c r="D584" s="92" t="s">
        <v>799</v>
      </c>
      <c r="E584" s="9" t="s">
        <v>1640</v>
      </c>
      <c r="F584" s="9" t="s">
        <v>1666</v>
      </c>
      <c r="G584" s="9" t="s">
        <v>1638</v>
      </c>
      <c r="H584" s="44">
        <v>95</v>
      </c>
      <c r="I584" s="44">
        <v>94</v>
      </c>
      <c r="J584" s="25">
        <f t="shared" si="679"/>
        <v>0.25040237552179717</v>
      </c>
      <c r="K584" s="93">
        <v>11</v>
      </c>
      <c r="L584" s="44">
        <v>1238</v>
      </c>
      <c r="M584" s="17">
        <f t="shared" si="680"/>
        <v>7.6736672051696278E-2</v>
      </c>
      <c r="N584" s="56">
        <f t="shared" si="681"/>
        <v>4.2780015869444329E-5</v>
      </c>
      <c r="O584" s="35">
        <f t="shared" si="657"/>
        <v>43.929295706871066</v>
      </c>
      <c r="P584" s="16">
        <f t="shared" si="690"/>
        <v>46.397233667931239</v>
      </c>
      <c r="Q584" s="19">
        <f t="shared" si="682"/>
        <v>204.74514996507128</v>
      </c>
      <c r="R584" s="24">
        <f t="shared" si="683"/>
        <v>0.32572610864955664</v>
      </c>
      <c r="S584" s="19">
        <f t="shared" si="684"/>
        <v>375.39579967689821</v>
      </c>
      <c r="T584" s="19">
        <f t="shared" si="685"/>
        <v>5007.0985954712278</v>
      </c>
      <c r="U584" s="17">
        <f t="shared" si="686"/>
        <v>0.18849666146122046</v>
      </c>
      <c r="V584" s="50">
        <v>4892</v>
      </c>
      <c r="W584" s="219">
        <v>681402.83274171385</v>
      </c>
      <c r="X584" s="17">
        <f t="shared" si="687"/>
        <v>0.16873901863743573</v>
      </c>
      <c r="Y584" s="12" t="str">
        <f t="shared" si="688"/>
        <v>yes</v>
      </c>
      <c r="Z584" s="12">
        <f t="shared" si="689"/>
        <v>4</v>
      </c>
      <c r="AA584" s="12" t="str">
        <f>IF(ISERROR(VLOOKUP(D584,'Cdn CWTs for ERA in 2017'!C$8:H$2400,6,FALSE)),"",VLOOKUP(D584,'Cdn CWTs for ERA in 2017'!C$8:H$2400,6,FALSE))</f>
        <v>NIC</v>
      </c>
    </row>
    <row r="585" spans="1:27" x14ac:dyDescent="0.2">
      <c r="A585" s="13" t="s">
        <v>1632</v>
      </c>
      <c r="B585" s="31" t="str">
        <f>+IF(ISERROR(VLOOKUP(D585,'Cdn CWTs for ERA in 2017'!C$6:F$2400,4,FALSE)),"",VLOOKUP(D585,'Cdn CWTs for ERA in 2017'!C$6:F$2400,4,FALSE))</f>
        <v/>
      </c>
      <c r="C585" s="14">
        <v>1992</v>
      </c>
      <c r="D585" s="62" t="s">
        <v>1664</v>
      </c>
      <c r="E585" s="9" t="s">
        <v>1640</v>
      </c>
      <c r="F585" s="9" t="s">
        <v>1666</v>
      </c>
      <c r="G585" s="9" t="s">
        <v>1638</v>
      </c>
      <c r="H585" s="44">
        <v>95</v>
      </c>
      <c r="I585" s="44">
        <v>94</v>
      </c>
      <c r="J585" s="25">
        <f t="shared" si="679"/>
        <v>0.25040237552179717</v>
      </c>
      <c r="K585" s="44">
        <v>5</v>
      </c>
      <c r="L585" s="44">
        <v>1238</v>
      </c>
      <c r="M585" s="17">
        <f t="shared" si="680"/>
        <v>7.6736672051696278E-2</v>
      </c>
      <c r="N585" s="56">
        <f t="shared" si="681"/>
        <v>4.2780015869444329E-5</v>
      </c>
      <c r="O585" s="35">
        <f t="shared" si="657"/>
        <v>19.967861684941393</v>
      </c>
      <c r="P585" s="16">
        <f t="shared" si="690"/>
        <v>21.089651667241473</v>
      </c>
      <c r="Q585" s="19">
        <f t="shared" si="682"/>
        <v>76.065868852127068</v>
      </c>
      <c r="R585" s="24">
        <f t="shared" si="683"/>
        <v>0.43678061498277476</v>
      </c>
      <c r="S585" s="19">
        <f t="shared" si="684"/>
        <v>375.39579967689821</v>
      </c>
      <c r="T585" s="19">
        <f t="shared" si="685"/>
        <v>5007.0985954712278</v>
      </c>
      <c r="U585" s="17">
        <f t="shared" si="686"/>
        <v>0.18849666146122046</v>
      </c>
      <c r="V585" s="50">
        <v>4892</v>
      </c>
      <c r="W585" s="219">
        <v>681402.83274171385</v>
      </c>
      <c r="X585" s="17">
        <f t="shared" si="687"/>
        <v>0.16873901863743573</v>
      </c>
      <c r="Y585" s="12" t="str">
        <f t="shared" si="688"/>
        <v>no</v>
      </c>
      <c r="Z585" s="12" t="str">
        <f t="shared" si="689"/>
        <v/>
      </c>
      <c r="AA585" s="12" t="str">
        <f>IF(ISERROR(VLOOKUP(D585,'Cdn CWTs for ERA in 2017'!C$8:H$2400,6,FALSE)),"",VLOOKUP(D585,'Cdn CWTs for ERA in 2017'!C$8:H$2400,6,FALSE))</f>
        <v/>
      </c>
    </row>
    <row r="586" spans="1:27" x14ac:dyDescent="0.2">
      <c r="A586" s="13" t="s">
        <v>1632</v>
      </c>
      <c r="B586" s="31" t="str">
        <f>+IF(ISERROR(VLOOKUP(D586,'Cdn CWTs for ERA in 2017'!C$6:F$2400,4,FALSE)),"",VLOOKUP(D586,'Cdn CWTs for ERA in 2017'!C$6:F$2400,4,FALSE))</f>
        <v/>
      </c>
      <c r="C586" s="14">
        <v>1992</v>
      </c>
      <c r="D586" s="64" t="s">
        <v>1646</v>
      </c>
      <c r="E586" s="9" t="s">
        <v>1640</v>
      </c>
      <c r="F586" s="9" t="s">
        <v>1666</v>
      </c>
      <c r="G586" s="9" t="s">
        <v>1638</v>
      </c>
      <c r="H586" s="44">
        <v>95</v>
      </c>
      <c r="I586" s="44">
        <v>94</v>
      </c>
      <c r="J586" s="16">
        <f t="shared" si="679"/>
        <v>0.25040237552179717</v>
      </c>
      <c r="K586" s="44">
        <v>5</v>
      </c>
      <c r="L586" s="44">
        <v>1238</v>
      </c>
      <c r="M586" s="23">
        <f t="shared" si="680"/>
        <v>7.6736672051696278E-2</v>
      </c>
      <c r="N586" s="56">
        <f t="shared" si="681"/>
        <v>4.2780015869444329E-5</v>
      </c>
      <c r="O586" s="18">
        <f t="shared" si="657"/>
        <v>19.967861684941393</v>
      </c>
      <c r="P586" s="18"/>
      <c r="Q586" s="19">
        <f t="shared" si="682"/>
        <v>76.065868852127068</v>
      </c>
      <c r="R586" s="24">
        <f t="shared" si="683"/>
        <v>0.43678061498277476</v>
      </c>
      <c r="S586" s="19">
        <f t="shared" si="684"/>
        <v>375.39579967689821</v>
      </c>
      <c r="T586" s="19">
        <f t="shared" si="685"/>
        <v>5007.0985954712278</v>
      </c>
      <c r="U586" s="20">
        <f t="shared" si="686"/>
        <v>0.18849666146122046</v>
      </c>
      <c r="V586" s="50">
        <v>4892</v>
      </c>
      <c r="W586" s="219">
        <v>681402.83274171385</v>
      </c>
      <c r="X586" s="17">
        <f t="shared" si="687"/>
        <v>0.16873901863743573</v>
      </c>
      <c r="Y586" s="12" t="str">
        <f t="shared" si="688"/>
        <v>no</v>
      </c>
      <c r="Z586" s="12" t="str">
        <f t="shared" si="689"/>
        <v/>
      </c>
      <c r="AA586" s="12" t="str">
        <f>IF(ISERROR(VLOOKUP(D586,'Cdn CWTs for ERA in 2017'!C$8:H$2400,6,FALSE)),"",VLOOKUP(D586,'Cdn CWTs for ERA in 2017'!C$8:H$2400,6,FALSE))</f>
        <v/>
      </c>
    </row>
    <row r="587" spans="1:27" x14ac:dyDescent="0.2">
      <c r="A587" s="13" t="s">
        <v>1632</v>
      </c>
      <c r="B587" s="31" t="str">
        <f>+IF(ISERROR(VLOOKUP(D587,'Cdn CWTs for ERA in 2017'!C$6:F$2400,4,FALSE)),"",VLOOKUP(D587,'Cdn CWTs for ERA in 2017'!C$6:F$2400,4,FALSE))</f>
        <v/>
      </c>
      <c r="C587" s="14">
        <v>1992</v>
      </c>
      <c r="D587" s="63" t="s">
        <v>1679</v>
      </c>
      <c r="E587" s="9" t="s">
        <v>1640</v>
      </c>
      <c r="F587" s="9" t="s">
        <v>1666</v>
      </c>
      <c r="G587" s="9" t="s">
        <v>1638</v>
      </c>
      <c r="H587" s="44">
        <v>95</v>
      </c>
      <c r="I587" s="44">
        <v>94</v>
      </c>
      <c r="J587" s="25">
        <f t="shared" si="679"/>
        <v>0.25040237552179717</v>
      </c>
      <c r="K587" s="44">
        <v>0</v>
      </c>
      <c r="L587" s="44">
        <v>1238</v>
      </c>
      <c r="M587" s="17">
        <f t="shared" si="680"/>
        <v>7.6736672051696278E-2</v>
      </c>
      <c r="N587" s="56">
        <f t="shared" si="681"/>
        <v>4.2780015869444329E-5</v>
      </c>
      <c r="O587" s="35">
        <f t="shared" si="657"/>
        <v>0</v>
      </c>
      <c r="Q587" s="19">
        <f t="shared" si="682"/>
        <v>0</v>
      </c>
      <c r="R587" s="24" t="str">
        <f t="shared" si="683"/>
        <v>NA</v>
      </c>
      <c r="S587" s="19">
        <f t="shared" si="684"/>
        <v>375.39579967689821</v>
      </c>
      <c r="T587" s="19">
        <f t="shared" si="685"/>
        <v>5007.0985954712278</v>
      </c>
      <c r="U587" s="17">
        <f t="shared" si="686"/>
        <v>0.18849666146122046</v>
      </c>
      <c r="V587" s="50">
        <v>4892</v>
      </c>
      <c r="W587" s="219">
        <v>681402.83274171385</v>
      </c>
      <c r="X587" s="17">
        <f t="shared" si="687"/>
        <v>0.16873901863743573</v>
      </c>
      <c r="Y587" s="12" t="str">
        <f t="shared" si="688"/>
        <v>no</v>
      </c>
      <c r="Z587" s="12" t="str">
        <f t="shared" si="689"/>
        <v/>
      </c>
      <c r="AA587" s="12" t="str">
        <f>IF(ISERROR(VLOOKUP(D587,'Cdn CWTs for ERA in 2017'!C$8:H$2400,6,FALSE)),"",VLOOKUP(D587,'Cdn CWTs for ERA in 2017'!C$8:H$2400,6,FALSE))</f>
        <v/>
      </c>
    </row>
    <row r="588" spans="1:27" x14ac:dyDescent="0.2">
      <c r="B588" s="31" t="str">
        <f>+IF(ISERROR(VLOOKUP(D588,'Cdn CWTs for ERA in 2017'!C$6:F$2400,4,FALSE)),"",VLOOKUP(D588,'Cdn CWTs for ERA in 2017'!C$6:F$2400,4,FALSE))</f>
        <v/>
      </c>
      <c r="K588" s="43"/>
      <c r="AA588" s="12" t="str">
        <f>IF(ISERROR(VLOOKUP(D588,'Cdn CWTs for ERA in 2017'!C$8:H$2400,6,FALSE)),"",VLOOKUP(D588,'Cdn CWTs for ERA in 2017'!C$8:H$2400,6,FALSE))</f>
        <v/>
      </c>
    </row>
    <row r="589" spans="1:27" x14ac:dyDescent="0.2">
      <c r="A589" s="13" t="s">
        <v>1632</v>
      </c>
      <c r="B589" s="31">
        <f>+IF(ISERROR(VLOOKUP(D589,'Cdn CWTs for ERA in 2017'!C$6:F$2400,4,FALSE)),"",VLOOKUP(D589,'Cdn CWTs for ERA in 2017'!C$6:F$2400,4,FALSE))</f>
        <v>1986</v>
      </c>
      <c r="C589" s="14">
        <v>1991</v>
      </c>
      <c r="D589" s="28" t="s">
        <v>693</v>
      </c>
      <c r="E589" s="9" t="s">
        <v>1640</v>
      </c>
      <c r="F589" s="9" t="s">
        <v>1666</v>
      </c>
      <c r="G589" s="9" t="s">
        <v>1638</v>
      </c>
      <c r="H589" s="44">
        <v>136</v>
      </c>
      <c r="I589" s="44">
        <v>136</v>
      </c>
      <c r="J589" s="25">
        <f t="shared" ref="J589:J608" si="691">I589/S589</f>
        <v>0.10923027786649632</v>
      </c>
      <c r="K589" s="46">
        <v>1</v>
      </c>
      <c r="L589" s="44">
        <v>342</v>
      </c>
      <c r="M589" s="17">
        <f t="shared" ref="M589:M608" si="692">+H589/L589</f>
        <v>0.39766081871345027</v>
      </c>
      <c r="N589" s="56">
        <f t="shared" ref="N589:N608" si="693">((M589*(1-M589))/(L589-1)) * (1-(L589/V589))</f>
        <v>6.2569831335155385E-4</v>
      </c>
      <c r="O589" s="35">
        <f>K589*(1/J589)</f>
        <v>9.154970760233919</v>
      </c>
      <c r="P589" s="129">
        <f t="shared" ref="P589:P606" si="694">+(O589/(SUM(O$589:O$606)))*O$608+((O589/(SUM(O$589:O$606)))*O$608)+O589</f>
        <v>9.2916121148642752</v>
      </c>
      <c r="Q589" s="19">
        <f t="shared" ref="Q589:Q608" si="695" xml:space="preserve">  ((O589*(1-J589)*(1+(U589^2))) / J589) + ((O589^2)*(U589^2))</f>
        <v>79.852164157590948</v>
      </c>
      <c r="R589" s="24">
        <f t="shared" ref="R589:R608" si="696">+IF(ISERROR((Q589^0.5)/O589),"NA",(Q589^0.5)/O589)</f>
        <v>0.97608217958120447</v>
      </c>
      <c r="S589" s="19">
        <f t="shared" ref="S589:S608" si="697">+M589*V589</f>
        <v>1245.0760233918129</v>
      </c>
      <c r="T589" s="19">
        <f t="shared" ref="T589:T608" si="698">(N589*V589^2+W589*M589^2-N589*W589)</f>
        <v>50805.585836504928</v>
      </c>
      <c r="U589" s="17">
        <f t="shared" ref="U589:U608" si="699">+(T589^0.5)/S589</f>
        <v>0.18103388097379006</v>
      </c>
      <c r="V589" s="50">
        <v>3131</v>
      </c>
      <c r="W589" s="219">
        <v>283615.07367929147</v>
      </c>
      <c r="X589" s="17">
        <f t="shared" ref="X589:X608" si="700">+(W589^0.5)/V589</f>
        <v>0.17009109889410248</v>
      </c>
      <c r="Y589" s="12" t="str">
        <f t="shared" ref="Y589:Y608" si="701">+IF(B589="","no","yes")</f>
        <v>yes</v>
      </c>
      <c r="Z589" s="12">
        <f t="shared" si="689"/>
        <v>5</v>
      </c>
      <c r="AA589" s="12" t="str">
        <f>IF(ISERROR(VLOOKUP(D589,'Cdn CWTs for ERA in 2017'!C$8:H$2400,6,FALSE)),"",VLOOKUP(D589,'Cdn CWTs for ERA in 2017'!C$8:H$2400,6,FALSE))</f>
        <v>NIC</v>
      </c>
    </row>
    <row r="590" spans="1:27" x14ac:dyDescent="0.2">
      <c r="A590" s="13" t="s">
        <v>1632</v>
      </c>
      <c r="B590" s="31">
        <f>+IF(ISERROR(VLOOKUP(D590,'Cdn CWTs for ERA in 2017'!C$6:F$2400,4,FALSE)),"",VLOOKUP(D590,'Cdn CWTs for ERA in 2017'!C$6:F$2400,4,FALSE))</f>
        <v>1986</v>
      </c>
      <c r="C590" s="14">
        <v>1991</v>
      </c>
      <c r="D590" s="58" t="s">
        <v>710</v>
      </c>
      <c r="E590" s="9" t="s">
        <v>1640</v>
      </c>
      <c r="F590" s="9" t="s">
        <v>1666</v>
      </c>
      <c r="G590" s="9" t="s">
        <v>1638</v>
      </c>
      <c r="H590" s="44">
        <v>136</v>
      </c>
      <c r="I590" s="44">
        <v>136</v>
      </c>
      <c r="J590" s="25">
        <f t="shared" si="691"/>
        <v>0.10923027786649632</v>
      </c>
      <c r="K590" s="46">
        <v>1</v>
      </c>
      <c r="L590" s="44">
        <v>342</v>
      </c>
      <c r="M590" s="17">
        <f t="shared" si="692"/>
        <v>0.39766081871345027</v>
      </c>
      <c r="N590" s="56">
        <f t="shared" si="693"/>
        <v>6.2569831335155385E-4</v>
      </c>
      <c r="O590" s="35">
        <f t="shared" ref="O590:O608" si="702">K590*(1/J590)</f>
        <v>9.154970760233919</v>
      </c>
      <c r="P590" s="129">
        <f t="shared" si="694"/>
        <v>9.2916121148642752</v>
      </c>
      <c r="Q590" s="19">
        <f t="shared" si="695"/>
        <v>79.852164157590948</v>
      </c>
      <c r="R590" s="24">
        <f t="shared" si="696"/>
        <v>0.97608217958120447</v>
      </c>
      <c r="S590" s="19">
        <f t="shared" si="697"/>
        <v>1245.0760233918129</v>
      </c>
      <c r="T590" s="19">
        <f t="shared" si="698"/>
        <v>50805.585836504928</v>
      </c>
      <c r="U590" s="17">
        <f t="shared" si="699"/>
        <v>0.18103388097379006</v>
      </c>
      <c r="V590" s="50">
        <v>3131</v>
      </c>
      <c r="W590" s="219">
        <v>283615.07367929147</v>
      </c>
      <c r="X590" s="17">
        <f t="shared" si="700"/>
        <v>0.17009109889410248</v>
      </c>
      <c r="Y590" s="12" t="str">
        <f t="shared" si="701"/>
        <v>yes</v>
      </c>
      <c r="Z590" s="12">
        <f t="shared" si="689"/>
        <v>5</v>
      </c>
      <c r="AA590" s="12" t="str">
        <f>IF(ISERROR(VLOOKUP(D590,'Cdn CWTs for ERA in 2017'!C$8:H$2400,6,FALSE)),"",VLOOKUP(D590,'Cdn CWTs for ERA in 2017'!C$8:H$2400,6,FALSE))</f>
        <v>NIC</v>
      </c>
    </row>
    <row r="591" spans="1:27" x14ac:dyDescent="0.2">
      <c r="A591" s="13" t="s">
        <v>1632</v>
      </c>
      <c r="B591" s="31">
        <f>+IF(ISERROR(VLOOKUP(D591,'Cdn CWTs for ERA in 2017'!C$6:F$2400,4,FALSE)),"",VLOOKUP(D591,'Cdn CWTs for ERA in 2017'!C$6:F$2400,4,FALSE))</f>
        <v>1986</v>
      </c>
      <c r="C591" s="14">
        <v>1991</v>
      </c>
      <c r="D591" s="58" t="s">
        <v>719</v>
      </c>
      <c r="E591" s="9" t="s">
        <v>1640</v>
      </c>
      <c r="F591" s="9" t="s">
        <v>1666</v>
      </c>
      <c r="G591" s="9" t="s">
        <v>1638</v>
      </c>
      <c r="H591" s="44">
        <v>136</v>
      </c>
      <c r="I591" s="44">
        <v>136</v>
      </c>
      <c r="J591" s="25">
        <f t="shared" si="691"/>
        <v>0.10923027786649632</v>
      </c>
      <c r="K591" s="46">
        <v>1</v>
      </c>
      <c r="L591" s="44">
        <v>342</v>
      </c>
      <c r="M591" s="17">
        <f t="shared" si="692"/>
        <v>0.39766081871345027</v>
      </c>
      <c r="N591" s="56">
        <f t="shared" si="693"/>
        <v>6.2569831335155385E-4</v>
      </c>
      <c r="O591" s="35">
        <f t="shared" si="702"/>
        <v>9.154970760233919</v>
      </c>
      <c r="P591" s="129">
        <f t="shared" si="694"/>
        <v>9.2916121148642752</v>
      </c>
      <c r="Q591" s="19">
        <f t="shared" si="695"/>
        <v>79.852164157590948</v>
      </c>
      <c r="R591" s="24">
        <f t="shared" si="696"/>
        <v>0.97608217958120447</v>
      </c>
      <c r="S591" s="19">
        <f t="shared" si="697"/>
        <v>1245.0760233918129</v>
      </c>
      <c r="T591" s="19">
        <f t="shared" si="698"/>
        <v>50805.585836504928</v>
      </c>
      <c r="U591" s="17">
        <f t="shared" si="699"/>
        <v>0.18103388097379006</v>
      </c>
      <c r="V591" s="50">
        <v>3131</v>
      </c>
      <c r="W591" s="219">
        <v>283615.07367929147</v>
      </c>
      <c r="X591" s="17">
        <f t="shared" si="700"/>
        <v>0.17009109889410248</v>
      </c>
      <c r="Y591" s="12" t="str">
        <f t="shared" si="701"/>
        <v>yes</v>
      </c>
      <c r="Z591" s="12">
        <f t="shared" si="689"/>
        <v>5</v>
      </c>
      <c r="AA591" s="12" t="str">
        <f>IF(ISERROR(VLOOKUP(D591,'Cdn CWTs for ERA in 2017'!C$8:H$2400,6,FALSE)),"",VLOOKUP(D591,'Cdn CWTs for ERA in 2017'!C$8:H$2400,6,FALSE))</f>
        <v>NIC</v>
      </c>
    </row>
    <row r="592" spans="1:27" x14ac:dyDescent="0.2">
      <c r="A592" s="13" t="s">
        <v>1632</v>
      </c>
      <c r="B592" s="31" t="str">
        <f>+IF(ISERROR(VLOOKUP(D592,'Cdn CWTs for ERA in 2017'!C$6:F$2400,4,FALSE)),"",VLOOKUP(D592,'Cdn CWTs for ERA in 2017'!C$6:F$2400,4,FALSE))</f>
        <v/>
      </c>
      <c r="C592" s="14">
        <v>1991</v>
      </c>
      <c r="D592" s="58" t="s">
        <v>706</v>
      </c>
      <c r="E592" s="9" t="s">
        <v>1640</v>
      </c>
      <c r="F592" s="9" t="s">
        <v>1666</v>
      </c>
      <c r="G592" s="9" t="s">
        <v>1638</v>
      </c>
      <c r="H592" s="44">
        <v>136</v>
      </c>
      <c r="I592" s="44">
        <v>136</v>
      </c>
      <c r="J592" s="25">
        <f t="shared" si="691"/>
        <v>0.10923027786649632</v>
      </c>
      <c r="K592" s="46">
        <v>4</v>
      </c>
      <c r="L592" s="44">
        <v>342</v>
      </c>
      <c r="M592" s="17">
        <f t="shared" si="692"/>
        <v>0.39766081871345027</v>
      </c>
      <c r="N592" s="56">
        <f t="shared" si="693"/>
        <v>6.2569831335155385E-4</v>
      </c>
      <c r="O592" s="35">
        <f t="shared" si="702"/>
        <v>36.619883040935676</v>
      </c>
      <c r="P592" s="129">
        <f t="shared" si="694"/>
        <v>37.166448459457101</v>
      </c>
      <c r="Q592" s="19">
        <f t="shared" si="695"/>
        <v>352.3707581678886</v>
      </c>
      <c r="R592" s="24">
        <f t="shared" si="696"/>
        <v>0.51260516469240036</v>
      </c>
      <c r="S592" s="19">
        <f t="shared" si="697"/>
        <v>1245.0760233918129</v>
      </c>
      <c r="T592" s="19">
        <f t="shared" si="698"/>
        <v>50805.585836504928</v>
      </c>
      <c r="U592" s="17">
        <f t="shared" si="699"/>
        <v>0.18103388097379006</v>
      </c>
      <c r="V592" s="50">
        <v>3131</v>
      </c>
      <c r="W592" s="219">
        <v>283615.07367929147</v>
      </c>
      <c r="X592" s="17">
        <f t="shared" si="700"/>
        <v>0.17009109889410248</v>
      </c>
      <c r="Y592" s="12" t="str">
        <f t="shared" si="701"/>
        <v>no</v>
      </c>
      <c r="Z592" s="12" t="str">
        <f t="shared" si="689"/>
        <v/>
      </c>
      <c r="AA592" s="12" t="str">
        <f>IF(ISERROR(VLOOKUP(D592,'Cdn CWTs for ERA in 2017'!C$8:H$2400,6,FALSE)),"",VLOOKUP(D592,'Cdn CWTs for ERA in 2017'!C$8:H$2400,6,FALSE))</f>
        <v/>
      </c>
    </row>
    <row r="593" spans="1:27" x14ac:dyDescent="0.2">
      <c r="A593" s="13" t="s">
        <v>1632</v>
      </c>
      <c r="B593" s="31" t="str">
        <f>+IF(ISERROR(VLOOKUP(D593,'Cdn CWTs for ERA in 2017'!C$6:F$2400,4,FALSE)),"",VLOOKUP(D593,'Cdn CWTs for ERA in 2017'!C$6:F$2400,4,FALSE))</f>
        <v/>
      </c>
      <c r="C593" s="14">
        <v>1991</v>
      </c>
      <c r="D593" s="58" t="s">
        <v>738</v>
      </c>
      <c r="E593" s="9" t="s">
        <v>1640</v>
      </c>
      <c r="F593" s="9" t="s">
        <v>1666</v>
      </c>
      <c r="G593" s="9" t="s">
        <v>1638</v>
      </c>
      <c r="H593" s="44">
        <v>136</v>
      </c>
      <c r="I593" s="44">
        <v>136</v>
      </c>
      <c r="J593" s="25">
        <f t="shared" si="691"/>
        <v>0.10923027786649632</v>
      </c>
      <c r="K593" s="46">
        <v>7</v>
      </c>
      <c r="L593" s="44">
        <v>342</v>
      </c>
      <c r="M593" s="17">
        <f t="shared" si="692"/>
        <v>0.39766081871345027</v>
      </c>
      <c r="N593" s="56">
        <f t="shared" si="693"/>
        <v>6.2569831335155385E-4</v>
      </c>
      <c r="O593" s="35">
        <f t="shared" si="702"/>
        <v>64.084795321637429</v>
      </c>
      <c r="P593" s="129">
        <f t="shared" si="694"/>
        <v>65.041284804049923</v>
      </c>
      <c r="Q593" s="19">
        <f t="shared" si="695"/>
        <v>674.33250448447336</v>
      </c>
      <c r="R593" s="24">
        <f t="shared" si="696"/>
        <v>0.4052117643297477</v>
      </c>
      <c r="S593" s="19">
        <f t="shared" si="697"/>
        <v>1245.0760233918129</v>
      </c>
      <c r="T593" s="19">
        <f t="shared" si="698"/>
        <v>50805.585836504928</v>
      </c>
      <c r="U593" s="17">
        <f t="shared" si="699"/>
        <v>0.18103388097379006</v>
      </c>
      <c r="V593" s="50">
        <v>3131</v>
      </c>
      <c r="W593" s="219">
        <v>283615.07367929147</v>
      </c>
      <c r="X593" s="17">
        <f t="shared" si="700"/>
        <v>0.17009109889410248</v>
      </c>
      <c r="Y593" s="12" t="str">
        <f t="shared" si="701"/>
        <v>no</v>
      </c>
      <c r="Z593" s="12" t="str">
        <f t="shared" si="689"/>
        <v/>
      </c>
      <c r="AA593" s="12" t="str">
        <f>IF(ISERROR(VLOOKUP(D593,'Cdn CWTs for ERA in 2017'!C$8:H$2400,6,FALSE)),"",VLOOKUP(D593,'Cdn CWTs for ERA in 2017'!C$8:H$2400,6,FALSE))</f>
        <v/>
      </c>
    </row>
    <row r="594" spans="1:27" x14ac:dyDescent="0.2">
      <c r="A594" s="13" t="s">
        <v>1632</v>
      </c>
      <c r="B594" s="31" t="str">
        <f>+IF(ISERROR(VLOOKUP(D594,'Cdn CWTs for ERA in 2017'!C$6:F$2400,4,FALSE)),"",VLOOKUP(D594,'Cdn CWTs for ERA in 2017'!C$6:F$2400,4,FALSE))</f>
        <v/>
      </c>
      <c r="C594" s="14">
        <v>1991</v>
      </c>
      <c r="D594" s="58" t="s">
        <v>805</v>
      </c>
      <c r="E594" s="9" t="s">
        <v>1640</v>
      </c>
      <c r="F594" s="9" t="s">
        <v>1666</v>
      </c>
      <c r="G594" s="9" t="s">
        <v>1638</v>
      </c>
      <c r="H594" s="44">
        <v>136</v>
      </c>
      <c r="I594" s="44">
        <v>136</v>
      </c>
      <c r="J594" s="25">
        <f t="shared" si="691"/>
        <v>0.10923027786649632</v>
      </c>
      <c r="K594" s="46">
        <v>6</v>
      </c>
      <c r="L594" s="44">
        <v>342</v>
      </c>
      <c r="M594" s="17">
        <f t="shared" si="692"/>
        <v>0.39766081871345027</v>
      </c>
      <c r="N594" s="56">
        <f t="shared" si="693"/>
        <v>6.2569831335155385E-4</v>
      </c>
      <c r="O594" s="35">
        <f t="shared" si="702"/>
        <v>54.929824561403514</v>
      </c>
      <c r="P594" s="129">
        <f t="shared" si="694"/>
        <v>55.749672689185658</v>
      </c>
      <c r="Q594" s="19">
        <f t="shared" si="695"/>
        <v>561.51823878935772</v>
      </c>
      <c r="R594" s="24">
        <f t="shared" si="696"/>
        <v>0.43139362373555407</v>
      </c>
      <c r="S594" s="19">
        <f t="shared" si="697"/>
        <v>1245.0760233918129</v>
      </c>
      <c r="T594" s="19">
        <f t="shared" si="698"/>
        <v>50805.585836504928</v>
      </c>
      <c r="U594" s="17">
        <f t="shared" si="699"/>
        <v>0.18103388097379006</v>
      </c>
      <c r="V594" s="50">
        <v>3131</v>
      </c>
      <c r="W594" s="219">
        <v>283615.07367929147</v>
      </c>
      <c r="X594" s="17">
        <f t="shared" si="700"/>
        <v>0.17009109889410248</v>
      </c>
      <c r="Y594" s="12" t="str">
        <f t="shared" si="701"/>
        <v>no</v>
      </c>
      <c r="Z594" s="12" t="str">
        <f t="shared" si="689"/>
        <v/>
      </c>
      <c r="AA594" s="12" t="str">
        <f>IF(ISERROR(VLOOKUP(D594,'Cdn CWTs for ERA in 2017'!C$8:H$2400,6,FALSE)),"",VLOOKUP(D594,'Cdn CWTs for ERA in 2017'!C$8:H$2400,6,FALSE))</f>
        <v/>
      </c>
    </row>
    <row r="595" spans="1:27" x14ac:dyDescent="0.2">
      <c r="A595" s="13" t="s">
        <v>1632</v>
      </c>
      <c r="B595" s="31" t="str">
        <f>+IF(ISERROR(VLOOKUP(D595,'Cdn CWTs for ERA in 2017'!C$6:F$2400,4,FALSE)),"",VLOOKUP(D595,'Cdn CWTs for ERA in 2017'!C$6:F$2400,4,FALSE))</f>
        <v/>
      </c>
      <c r="C595" s="14">
        <v>1991</v>
      </c>
      <c r="D595" s="58" t="s">
        <v>806</v>
      </c>
      <c r="E595" s="9" t="s">
        <v>1640</v>
      </c>
      <c r="F595" s="9" t="s">
        <v>1666</v>
      </c>
      <c r="G595" s="9" t="s">
        <v>1638</v>
      </c>
      <c r="H595" s="44">
        <v>136</v>
      </c>
      <c r="I595" s="44">
        <v>136</v>
      </c>
      <c r="J595" s="25">
        <f t="shared" si="691"/>
        <v>0.10923027786649632</v>
      </c>
      <c r="K595" s="46">
        <v>7</v>
      </c>
      <c r="L595" s="44">
        <v>342</v>
      </c>
      <c r="M595" s="17">
        <f t="shared" si="692"/>
        <v>0.39766081871345027</v>
      </c>
      <c r="N595" s="56">
        <f t="shared" si="693"/>
        <v>6.2569831335155385E-4</v>
      </c>
      <c r="O595" s="35">
        <f t="shared" si="702"/>
        <v>64.084795321637429</v>
      </c>
      <c r="P595" s="129">
        <f t="shared" si="694"/>
        <v>65.041284804049923</v>
      </c>
      <c r="Q595" s="19">
        <f t="shared" si="695"/>
        <v>674.33250448447336</v>
      </c>
      <c r="R595" s="24">
        <f t="shared" si="696"/>
        <v>0.4052117643297477</v>
      </c>
      <c r="S595" s="19">
        <f t="shared" si="697"/>
        <v>1245.0760233918129</v>
      </c>
      <c r="T595" s="19">
        <f t="shared" si="698"/>
        <v>50805.585836504928</v>
      </c>
      <c r="U595" s="17">
        <f t="shared" si="699"/>
        <v>0.18103388097379006</v>
      </c>
      <c r="V595" s="50">
        <v>3131</v>
      </c>
      <c r="W595" s="219">
        <v>283615.07367929147</v>
      </c>
      <c r="X595" s="17">
        <f t="shared" si="700"/>
        <v>0.17009109889410248</v>
      </c>
      <c r="Y595" s="12" t="str">
        <f t="shared" si="701"/>
        <v>no</v>
      </c>
      <c r="Z595" s="12" t="str">
        <f t="shared" si="689"/>
        <v/>
      </c>
      <c r="AA595" s="12" t="str">
        <f>IF(ISERROR(VLOOKUP(D595,'Cdn CWTs for ERA in 2017'!C$8:H$2400,6,FALSE)),"",VLOOKUP(D595,'Cdn CWTs for ERA in 2017'!C$8:H$2400,6,FALSE))</f>
        <v/>
      </c>
    </row>
    <row r="596" spans="1:27" x14ac:dyDescent="0.2">
      <c r="A596" s="13" t="s">
        <v>1632</v>
      </c>
      <c r="B596" s="31" t="str">
        <f>+IF(ISERROR(VLOOKUP(D596,'Cdn CWTs for ERA in 2017'!C$6:F$2400,4,FALSE)),"",VLOOKUP(D596,'Cdn CWTs for ERA in 2017'!C$6:F$2400,4,FALSE))</f>
        <v/>
      </c>
      <c r="C596" s="14">
        <v>1991</v>
      </c>
      <c r="D596" s="58" t="s">
        <v>807</v>
      </c>
      <c r="E596" s="9" t="s">
        <v>1640</v>
      </c>
      <c r="F596" s="9" t="s">
        <v>1666</v>
      </c>
      <c r="G596" s="9" t="s">
        <v>1638</v>
      </c>
      <c r="H596" s="44">
        <v>136</v>
      </c>
      <c r="I596" s="44">
        <v>136</v>
      </c>
      <c r="J596" s="25">
        <f t="shared" si="691"/>
        <v>0.10923027786649632</v>
      </c>
      <c r="K596" s="46">
        <v>1</v>
      </c>
      <c r="L596" s="44">
        <v>342</v>
      </c>
      <c r="M596" s="17">
        <f t="shared" si="692"/>
        <v>0.39766081871345027</v>
      </c>
      <c r="N596" s="56">
        <f t="shared" si="693"/>
        <v>6.2569831335155385E-4</v>
      </c>
      <c r="O596" s="35">
        <f t="shared" si="702"/>
        <v>9.154970760233919</v>
      </c>
      <c r="P596" s="129">
        <f t="shared" si="694"/>
        <v>9.2916121148642752</v>
      </c>
      <c r="Q596" s="19">
        <f t="shared" si="695"/>
        <v>79.852164157590948</v>
      </c>
      <c r="R596" s="24">
        <f t="shared" si="696"/>
        <v>0.97608217958120447</v>
      </c>
      <c r="S596" s="19">
        <f t="shared" si="697"/>
        <v>1245.0760233918129</v>
      </c>
      <c r="T596" s="19">
        <f t="shared" si="698"/>
        <v>50805.585836504928</v>
      </c>
      <c r="U596" s="17">
        <f t="shared" si="699"/>
        <v>0.18103388097379006</v>
      </c>
      <c r="V596" s="50">
        <v>3131</v>
      </c>
      <c r="W596" s="219">
        <v>283615.07367929147</v>
      </c>
      <c r="X596" s="17">
        <f t="shared" si="700"/>
        <v>0.17009109889410248</v>
      </c>
      <c r="Y596" s="12" t="str">
        <f t="shared" si="701"/>
        <v>no</v>
      </c>
      <c r="Z596" s="12" t="str">
        <f t="shared" si="689"/>
        <v/>
      </c>
      <c r="AA596" s="12" t="str">
        <f>IF(ISERROR(VLOOKUP(D596,'Cdn CWTs for ERA in 2017'!C$8:H$2400,6,FALSE)),"",VLOOKUP(D596,'Cdn CWTs for ERA in 2017'!C$8:H$2400,6,FALSE))</f>
        <v/>
      </c>
    </row>
    <row r="597" spans="1:27" x14ac:dyDescent="0.2">
      <c r="A597" s="13" t="s">
        <v>1632</v>
      </c>
      <c r="B597" s="31">
        <f>+IF(ISERROR(VLOOKUP(D597,'Cdn CWTs for ERA in 2017'!C$6:F$2400,4,FALSE)),"",VLOOKUP(D597,'Cdn CWTs for ERA in 2017'!C$6:F$2400,4,FALSE))</f>
        <v>1987</v>
      </c>
      <c r="C597" s="14">
        <v>1991</v>
      </c>
      <c r="D597" s="58" t="s">
        <v>713</v>
      </c>
      <c r="E597" s="9" t="s">
        <v>1640</v>
      </c>
      <c r="F597" s="9" t="s">
        <v>1666</v>
      </c>
      <c r="G597" s="9" t="s">
        <v>1638</v>
      </c>
      <c r="H597" s="44">
        <v>136</v>
      </c>
      <c r="I597" s="44">
        <v>136</v>
      </c>
      <c r="J597" s="25">
        <f t="shared" ref="J597:J604" si="703">I597/S597</f>
        <v>0.10923027786649632</v>
      </c>
      <c r="K597" s="46">
        <v>28</v>
      </c>
      <c r="L597" s="44">
        <v>342</v>
      </c>
      <c r="M597" s="17">
        <f t="shared" ref="M597:M604" si="704">+H597/L597</f>
        <v>0.39766081871345027</v>
      </c>
      <c r="N597" s="56">
        <f t="shared" ref="N597:N604" si="705">((M597*(1-M597))/(L597-1)) * (1-(L597/V597))</f>
        <v>6.2569831335155385E-4</v>
      </c>
      <c r="O597" s="35">
        <f t="shared" ref="O597:O604" si="706">K597*(1/J597)</f>
        <v>256.33918128654972</v>
      </c>
      <c r="P597" s="129">
        <f t="shared" si="694"/>
        <v>260.16513921619969</v>
      </c>
      <c r="Q597" s="19">
        <f t="shared" ref="Q597:Q604" si="707" xml:space="preserve">  ((O597*(1-J597)*(1+(U597^2))) / J597) + ((O597^2)*(U597^2))</f>
        <v>4312.4729932766095</v>
      </c>
      <c r="R597" s="24">
        <f t="shared" ref="R597:R604" si="708">+IF(ISERROR((Q597^0.5)/O597),"NA",(Q597^0.5)/O597)</f>
        <v>0.25618175780709102</v>
      </c>
      <c r="S597" s="19">
        <f t="shared" ref="S597:S604" si="709">+M597*V597</f>
        <v>1245.0760233918129</v>
      </c>
      <c r="T597" s="19">
        <f t="shared" ref="T597:T604" si="710">(N597*V597^2+W597*M597^2-N597*W597)</f>
        <v>50805.585836504928</v>
      </c>
      <c r="U597" s="17">
        <f t="shared" ref="U597:U604" si="711">+(T597^0.5)/S597</f>
        <v>0.18103388097379006</v>
      </c>
      <c r="V597" s="50">
        <v>3131</v>
      </c>
      <c r="W597" s="219">
        <v>283615.07367929147</v>
      </c>
      <c r="X597" s="17">
        <f t="shared" ref="X597:X604" si="712">+(W597^0.5)/V597</f>
        <v>0.17009109889410248</v>
      </c>
      <c r="Y597" s="12" t="str">
        <f t="shared" ref="Y597:Y604" si="713">+IF(B597="","no","yes")</f>
        <v>yes</v>
      </c>
      <c r="Z597" s="12">
        <f t="shared" si="689"/>
        <v>4</v>
      </c>
      <c r="AA597" s="12" t="str">
        <f>IF(ISERROR(VLOOKUP(D597,'Cdn CWTs for ERA in 2017'!C$8:H$2400,6,FALSE)),"",VLOOKUP(D597,'Cdn CWTs for ERA in 2017'!C$8:H$2400,6,FALSE))</f>
        <v>NIC</v>
      </c>
    </row>
    <row r="598" spans="1:27" x14ac:dyDescent="0.2">
      <c r="A598" s="13" t="s">
        <v>1632</v>
      </c>
      <c r="B598" s="31">
        <f>+IF(ISERROR(VLOOKUP(D598,'Cdn CWTs for ERA in 2017'!C$6:F$2400,4,FALSE)),"",VLOOKUP(D598,'Cdn CWTs for ERA in 2017'!C$6:F$2400,4,FALSE))</f>
        <v>1987</v>
      </c>
      <c r="C598" s="14">
        <v>1991</v>
      </c>
      <c r="D598" s="58" t="s">
        <v>804</v>
      </c>
      <c r="E598" s="9" t="s">
        <v>1640</v>
      </c>
      <c r="F598" s="9" t="s">
        <v>1666</v>
      </c>
      <c r="G598" s="9" t="s">
        <v>1638</v>
      </c>
      <c r="H598" s="44">
        <v>136</v>
      </c>
      <c r="I598" s="44">
        <v>136</v>
      </c>
      <c r="J598" s="25">
        <f t="shared" si="703"/>
        <v>0.10923027786649632</v>
      </c>
      <c r="K598" s="46">
        <v>24</v>
      </c>
      <c r="L598" s="44">
        <v>342</v>
      </c>
      <c r="M598" s="17">
        <f t="shared" si="704"/>
        <v>0.39766081871345027</v>
      </c>
      <c r="N598" s="56">
        <f t="shared" si="705"/>
        <v>6.2569831335155385E-4</v>
      </c>
      <c r="O598" s="35">
        <f t="shared" si="706"/>
        <v>219.71929824561406</v>
      </c>
      <c r="P598" s="129">
        <f t="shared" si="694"/>
        <v>222.99869075674263</v>
      </c>
      <c r="Q598" s="19">
        <f t="shared" si="707"/>
        <v>3432.7086105083245</v>
      </c>
      <c r="R598" s="24">
        <f t="shared" si="708"/>
        <v>0.2666553284583818</v>
      </c>
      <c r="S598" s="19">
        <f t="shared" si="709"/>
        <v>1245.0760233918129</v>
      </c>
      <c r="T598" s="19">
        <f t="shared" si="710"/>
        <v>50805.585836504928</v>
      </c>
      <c r="U598" s="17">
        <f t="shared" si="711"/>
        <v>0.18103388097379006</v>
      </c>
      <c r="V598" s="50">
        <v>3131</v>
      </c>
      <c r="W598" s="219">
        <v>283615.07367929147</v>
      </c>
      <c r="X598" s="17">
        <f t="shared" si="712"/>
        <v>0.17009109889410248</v>
      </c>
      <c r="Y598" s="12" t="str">
        <f t="shared" si="713"/>
        <v>yes</v>
      </c>
      <c r="Z598" s="12">
        <f t="shared" si="689"/>
        <v>4</v>
      </c>
      <c r="AA598" s="12" t="str">
        <f>IF(ISERROR(VLOOKUP(D598,'Cdn CWTs for ERA in 2017'!C$8:H$2400,6,FALSE)),"",VLOOKUP(D598,'Cdn CWTs for ERA in 2017'!C$8:H$2400,6,FALSE))</f>
        <v>NIC</v>
      </c>
    </row>
    <row r="599" spans="1:27" x14ac:dyDescent="0.2">
      <c r="A599" s="13" t="s">
        <v>1632</v>
      </c>
      <c r="B599" s="31" t="str">
        <f>+IF(ISERROR(VLOOKUP(D599,'Cdn CWTs for ERA in 2017'!C$6:F$2400,4,FALSE)),"",VLOOKUP(D599,'Cdn CWTs for ERA in 2017'!C$6:F$2400,4,FALSE))</f>
        <v/>
      </c>
      <c r="C599" s="14">
        <v>1991</v>
      </c>
      <c r="D599" s="58" t="s">
        <v>714</v>
      </c>
      <c r="E599" s="9" t="s">
        <v>1640</v>
      </c>
      <c r="F599" s="9" t="s">
        <v>1666</v>
      </c>
      <c r="G599" s="9" t="s">
        <v>1638</v>
      </c>
      <c r="H599" s="44">
        <v>136</v>
      </c>
      <c r="I599" s="44">
        <v>136</v>
      </c>
      <c r="J599" s="25">
        <f t="shared" si="703"/>
        <v>0.10923027786649632</v>
      </c>
      <c r="K599" s="46">
        <v>5</v>
      </c>
      <c r="L599" s="44">
        <v>342</v>
      </c>
      <c r="M599" s="17">
        <f t="shared" si="704"/>
        <v>0.39766081871345027</v>
      </c>
      <c r="N599" s="56">
        <f t="shared" si="705"/>
        <v>6.2569831335155385E-4</v>
      </c>
      <c r="O599" s="35">
        <f t="shared" si="706"/>
        <v>45.774853801169598</v>
      </c>
      <c r="P599" s="129">
        <f t="shared" si="694"/>
        <v>46.458060574321387</v>
      </c>
      <c r="Q599" s="19">
        <f t="shared" si="707"/>
        <v>454.19765668382945</v>
      </c>
      <c r="R599" s="24">
        <f t="shared" si="708"/>
        <v>0.46558124651616373</v>
      </c>
      <c r="S599" s="19">
        <f t="shared" si="709"/>
        <v>1245.0760233918129</v>
      </c>
      <c r="T599" s="19">
        <f t="shared" si="710"/>
        <v>50805.585836504928</v>
      </c>
      <c r="U599" s="17">
        <f t="shared" si="711"/>
        <v>0.18103388097379006</v>
      </c>
      <c r="V599" s="50">
        <v>3131</v>
      </c>
      <c r="W599" s="219">
        <v>283615.07367929147</v>
      </c>
      <c r="X599" s="17">
        <f t="shared" si="712"/>
        <v>0.17009109889410248</v>
      </c>
      <c r="Y599" s="12" t="str">
        <f t="shared" si="713"/>
        <v>no</v>
      </c>
      <c r="Z599" s="12" t="str">
        <f t="shared" si="689"/>
        <v/>
      </c>
      <c r="AA599" s="12" t="str">
        <f>IF(ISERROR(VLOOKUP(D599,'Cdn CWTs for ERA in 2017'!C$8:H$2400,6,FALSE)),"",VLOOKUP(D599,'Cdn CWTs for ERA in 2017'!C$8:H$2400,6,FALSE))</f>
        <v/>
      </c>
    </row>
    <row r="600" spans="1:27" x14ac:dyDescent="0.2">
      <c r="A600" s="13" t="s">
        <v>1632</v>
      </c>
      <c r="B600" s="31">
        <f>+IF(ISERROR(VLOOKUP(D600,'Cdn CWTs for ERA in 2017'!C$6:F$2400,4,FALSE)),"",VLOOKUP(D600,'Cdn CWTs for ERA in 2017'!C$6:F$2400,4,FALSE))</f>
        <v>1987</v>
      </c>
      <c r="C600" s="14">
        <v>1991</v>
      </c>
      <c r="D600" s="58" t="s">
        <v>711</v>
      </c>
      <c r="E600" s="9" t="s">
        <v>1640</v>
      </c>
      <c r="F600" s="9" t="s">
        <v>1666</v>
      </c>
      <c r="G600" s="9" t="s">
        <v>1638</v>
      </c>
      <c r="H600" s="44">
        <v>136</v>
      </c>
      <c r="I600" s="44">
        <v>136</v>
      </c>
      <c r="J600" s="25">
        <f t="shared" si="703"/>
        <v>0.10923027786649632</v>
      </c>
      <c r="K600" s="46">
        <v>28</v>
      </c>
      <c r="L600" s="44">
        <v>342</v>
      </c>
      <c r="M600" s="17">
        <f t="shared" si="704"/>
        <v>0.39766081871345027</v>
      </c>
      <c r="N600" s="56">
        <f t="shared" si="705"/>
        <v>6.2569831335155385E-4</v>
      </c>
      <c r="O600" s="35">
        <f t="shared" si="706"/>
        <v>256.33918128654972</v>
      </c>
      <c r="P600" s="129">
        <f t="shared" si="694"/>
        <v>260.16513921619969</v>
      </c>
      <c r="Q600" s="19">
        <f t="shared" si="707"/>
        <v>4312.4729932766095</v>
      </c>
      <c r="R600" s="24">
        <f t="shared" si="708"/>
        <v>0.25618175780709102</v>
      </c>
      <c r="S600" s="19">
        <f t="shared" si="709"/>
        <v>1245.0760233918129</v>
      </c>
      <c r="T600" s="19">
        <f t="shared" si="710"/>
        <v>50805.585836504928</v>
      </c>
      <c r="U600" s="17">
        <f t="shared" si="711"/>
        <v>0.18103388097379006</v>
      </c>
      <c r="V600" s="50">
        <v>3131</v>
      </c>
      <c r="W600" s="219">
        <v>283615.07367929147</v>
      </c>
      <c r="X600" s="17">
        <f t="shared" si="712"/>
        <v>0.17009109889410248</v>
      </c>
      <c r="Y600" s="12" t="str">
        <f t="shared" si="713"/>
        <v>yes</v>
      </c>
      <c r="Z600" s="12">
        <f t="shared" si="689"/>
        <v>4</v>
      </c>
      <c r="AA600" s="12" t="str">
        <f>IF(ISERROR(VLOOKUP(D600,'Cdn CWTs for ERA in 2017'!C$8:H$2400,6,FALSE)),"",VLOOKUP(D600,'Cdn CWTs for ERA in 2017'!C$8:H$2400,6,FALSE))</f>
        <v>NIC</v>
      </c>
    </row>
    <row r="601" spans="1:27" x14ac:dyDescent="0.2">
      <c r="A601" s="13" t="s">
        <v>1632</v>
      </c>
      <c r="B601" s="31" t="str">
        <f>+IF(ISERROR(VLOOKUP(D601,'Cdn CWTs for ERA in 2017'!C$6:F$2400,4,FALSE)),"",VLOOKUP(D601,'Cdn CWTs for ERA in 2017'!C$6:F$2400,4,FALSE))</f>
        <v/>
      </c>
      <c r="C601" s="14">
        <v>1991</v>
      </c>
      <c r="D601" s="58" t="s">
        <v>698</v>
      </c>
      <c r="E601" s="9" t="s">
        <v>1640</v>
      </c>
      <c r="F601" s="9" t="s">
        <v>1666</v>
      </c>
      <c r="G601" s="9" t="s">
        <v>1638</v>
      </c>
      <c r="H601" s="44">
        <v>136</v>
      </c>
      <c r="I601" s="44">
        <v>136</v>
      </c>
      <c r="J601" s="25">
        <f t="shared" si="703"/>
        <v>0.10923027786649632</v>
      </c>
      <c r="K601" s="46">
        <v>3</v>
      </c>
      <c r="L601" s="44">
        <v>342</v>
      </c>
      <c r="M601" s="17">
        <f t="shared" si="704"/>
        <v>0.39766081871345027</v>
      </c>
      <c r="N601" s="56">
        <f t="shared" si="705"/>
        <v>6.2569831335155385E-4</v>
      </c>
      <c r="O601" s="35">
        <f t="shared" si="706"/>
        <v>27.464912280701757</v>
      </c>
      <c r="P601" s="129">
        <f t="shared" si="694"/>
        <v>27.874836344592829</v>
      </c>
      <c r="Q601" s="19">
        <f t="shared" si="707"/>
        <v>256.03754324153522</v>
      </c>
      <c r="R601" s="24">
        <f t="shared" si="708"/>
        <v>0.58260419766678062</v>
      </c>
      <c r="S601" s="19">
        <f t="shared" si="709"/>
        <v>1245.0760233918129</v>
      </c>
      <c r="T601" s="19">
        <f t="shared" si="710"/>
        <v>50805.585836504928</v>
      </c>
      <c r="U601" s="17">
        <f t="shared" si="711"/>
        <v>0.18103388097379006</v>
      </c>
      <c r="V601" s="50">
        <v>3131</v>
      </c>
      <c r="W601" s="219">
        <v>283615.07367929147</v>
      </c>
      <c r="X601" s="17">
        <f t="shared" si="712"/>
        <v>0.17009109889410248</v>
      </c>
      <c r="Y601" s="12" t="str">
        <f t="shared" si="713"/>
        <v>no</v>
      </c>
      <c r="Z601" s="12" t="str">
        <f t="shared" si="689"/>
        <v/>
      </c>
      <c r="AA601" s="12" t="str">
        <f>IF(ISERROR(VLOOKUP(D601,'Cdn CWTs for ERA in 2017'!C$8:H$2400,6,FALSE)),"",VLOOKUP(D601,'Cdn CWTs for ERA in 2017'!C$8:H$2400,6,FALSE))</f>
        <v/>
      </c>
    </row>
    <row r="602" spans="1:27" x14ac:dyDescent="0.2">
      <c r="A602" s="13" t="s">
        <v>1632</v>
      </c>
      <c r="B602" s="31" t="str">
        <f>+IF(ISERROR(VLOOKUP(D602,'Cdn CWTs for ERA in 2017'!C$6:F$2400,4,FALSE)),"",VLOOKUP(D602,'Cdn CWTs for ERA in 2017'!C$6:F$2400,4,FALSE))</f>
        <v/>
      </c>
      <c r="C602" s="14">
        <v>1991</v>
      </c>
      <c r="D602" s="58" t="s">
        <v>735</v>
      </c>
      <c r="E602" s="9" t="s">
        <v>1640</v>
      </c>
      <c r="F602" s="9" t="s">
        <v>1666</v>
      </c>
      <c r="G602" s="9" t="s">
        <v>1638</v>
      </c>
      <c r="H602" s="44">
        <v>136</v>
      </c>
      <c r="I602" s="44">
        <v>136</v>
      </c>
      <c r="J602" s="25">
        <f t="shared" si="703"/>
        <v>0.10923027786649632</v>
      </c>
      <c r="K602" s="46">
        <v>4</v>
      </c>
      <c r="L602" s="44">
        <v>342</v>
      </c>
      <c r="M602" s="17">
        <f t="shared" si="704"/>
        <v>0.39766081871345027</v>
      </c>
      <c r="N602" s="56">
        <f t="shared" si="705"/>
        <v>6.2569831335155385E-4</v>
      </c>
      <c r="O602" s="35">
        <f t="shared" si="706"/>
        <v>36.619883040935676</v>
      </c>
      <c r="P602" s="129">
        <f t="shared" si="694"/>
        <v>37.166448459457101</v>
      </c>
      <c r="Q602" s="19">
        <f t="shared" si="707"/>
        <v>352.3707581678886</v>
      </c>
      <c r="R602" s="24">
        <f t="shared" si="708"/>
        <v>0.51260516469240036</v>
      </c>
      <c r="S602" s="19">
        <f t="shared" si="709"/>
        <v>1245.0760233918129</v>
      </c>
      <c r="T602" s="19">
        <f t="shared" si="710"/>
        <v>50805.585836504928</v>
      </c>
      <c r="U602" s="17">
        <f t="shared" si="711"/>
        <v>0.18103388097379006</v>
      </c>
      <c r="V602" s="50">
        <v>3131</v>
      </c>
      <c r="W602" s="219">
        <v>283615.07367929147</v>
      </c>
      <c r="X602" s="17">
        <f t="shared" si="712"/>
        <v>0.17009109889410248</v>
      </c>
      <c r="Y602" s="12" t="str">
        <f t="shared" si="713"/>
        <v>no</v>
      </c>
      <c r="Z602" s="12" t="str">
        <f t="shared" si="689"/>
        <v/>
      </c>
      <c r="AA602" s="12" t="str">
        <f>IF(ISERROR(VLOOKUP(D602,'Cdn CWTs for ERA in 2017'!C$8:H$2400,6,FALSE)),"",VLOOKUP(D602,'Cdn CWTs for ERA in 2017'!C$8:H$2400,6,FALSE))</f>
        <v/>
      </c>
    </row>
    <row r="603" spans="1:27" x14ac:dyDescent="0.2">
      <c r="A603" s="13" t="s">
        <v>1632</v>
      </c>
      <c r="B603" s="31" t="str">
        <f>+IF(ISERROR(VLOOKUP(D603,'Cdn CWTs for ERA in 2017'!C$6:F$2400,4,FALSE)),"",VLOOKUP(D603,'Cdn CWTs for ERA in 2017'!C$6:F$2400,4,FALSE))</f>
        <v/>
      </c>
      <c r="C603" s="14">
        <v>1991</v>
      </c>
      <c r="D603" s="58" t="s">
        <v>730</v>
      </c>
      <c r="E603" s="9" t="s">
        <v>1640</v>
      </c>
      <c r="F603" s="9" t="s">
        <v>1666</v>
      </c>
      <c r="G603" s="9" t="s">
        <v>1638</v>
      </c>
      <c r="H603" s="44">
        <v>136</v>
      </c>
      <c r="I603" s="44">
        <v>136</v>
      </c>
      <c r="J603" s="25">
        <f t="shared" si="703"/>
        <v>0.10923027786649632</v>
      </c>
      <c r="K603" s="46">
        <v>7</v>
      </c>
      <c r="L603" s="44">
        <v>342</v>
      </c>
      <c r="M603" s="17">
        <f t="shared" si="704"/>
        <v>0.39766081871345027</v>
      </c>
      <c r="N603" s="56">
        <f t="shared" si="705"/>
        <v>6.2569831335155385E-4</v>
      </c>
      <c r="O603" s="35">
        <f t="shared" si="706"/>
        <v>64.084795321637429</v>
      </c>
      <c r="P603" s="129">
        <f t="shared" si="694"/>
        <v>65.041284804049923</v>
      </c>
      <c r="Q603" s="19">
        <f t="shared" si="707"/>
        <v>674.33250448447336</v>
      </c>
      <c r="R603" s="24">
        <f t="shared" si="708"/>
        <v>0.4052117643297477</v>
      </c>
      <c r="S603" s="19">
        <f t="shared" si="709"/>
        <v>1245.0760233918129</v>
      </c>
      <c r="T603" s="19">
        <f t="shared" si="710"/>
        <v>50805.585836504928</v>
      </c>
      <c r="U603" s="17">
        <f t="shared" si="711"/>
        <v>0.18103388097379006</v>
      </c>
      <c r="V603" s="50">
        <v>3131</v>
      </c>
      <c r="W603" s="219">
        <v>283615.07367929147</v>
      </c>
      <c r="X603" s="17">
        <f t="shared" si="712"/>
        <v>0.17009109889410248</v>
      </c>
      <c r="Y603" s="12" t="str">
        <f t="shared" si="713"/>
        <v>no</v>
      </c>
      <c r="Z603" s="12" t="str">
        <f t="shared" si="689"/>
        <v/>
      </c>
      <c r="AA603" s="12" t="str">
        <f>IF(ISERROR(VLOOKUP(D603,'Cdn CWTs for ERA in 2017'!C$8:H$2400,6,FALSE)),"",VLOOKUP(D603,'Cdn CWTs for ERA in 2017'!C$8:H$2400,6,FALSE))</f>
        <v/>
      </c>
    </row>
    <row r="604" spans="1:27" x14ac:dyDescent="0.2">
      <c r="A604" s="13" t="s">
        <v>1632</v>
      </c>
      <c r="B604" s="31">
        <f>+IF(ISERROR(VLOOKUP(D604,'Cdn CWTs for ERA in 2017'!C$6:F$2400,4,FALSE)),"",VLOOKUP(D604,'Cdn CWTs for ERA in 2017'!C$6:F$2400,4,FALSE))</f>
        <v>1988</v>
      </c>
      <c r="C604" s="14">
        <v>1991</v>
      </c>
      <c r="D604" s="58" t="s">
        <v>708</v>
      </c>
      <c r="E604" s="9" t="s">
        <v>1640</v>
      </c>
      <c r="F604" s="9" t="s">
        <v>1666</v>
      </c>
      <c r="G604" s="9" t="s">
        <v>1638</v>
      </c>
      <c r="H604" s="44">
        <v>136</v>
      </c>
      <c r="I604" s="44">
        <v>136</v>
      </c>
      <c r="J604" s="25">
        <f t="shared" si="703"/>
        <v>0.10923027786649632</v>
      </c>
      <c r="K604" s="46">
        <v>1</v>
      </c>
      <c r="L604" s="44">
        <v>342</v>
      </c>
      <c r="M604" s="17">
        <f t="shared" si="704"/>
        <v>0.39766081871345027</v>
      </c>
      <c r="N604" s="56">
        <f t="shared" si="705"/>
        <v>6.2569831335155385E-4</v>
      </c>
      <c r="O604" s="35">
        <f t="shared" si="706"/>
        <v>9.154970760233919</v>
      </c>
      <c r="P604" s="129">
        <f t="shared" si="694"/>
        <v>9.2916121148642752</v>
      </c>
      <c r="Q604" s="19">
        <f t="shared" si="707"/>
        <v>79.852164157590948</v>
      </c>
      <c r="R604" s="24">
        <f t="shared" si="708"/>
        <v>0.97608217958120447</v>
      </c>
      <c r="S604" s="19">
        <f t="shared" si="709"/>
        <v>1245.0760233918129</v>
      </c>
      <c r="T604" s="19">
        <f t="shared" si="710"/>
        <v>50805.585836504928</v>
      </c>
      <c r="U604" s="17">
        <f t="shared" si="711"/>
        <v>0.18103388097379006</v>
      </c>
      <c r="V604" s="50">
        <v>3131</v>
      </c>
      <c r="W604" s="219">
        <v>283615.07367929147</v>
      </c>
      <c r="X604" s="17">
        <f t="shared" si="712"/>
        <v>0.17009109889410248</v>
      </c>
      <c r="Y604" s="12" t="str">
        <f t="shared" si="713"/>
        <v>yes</v>
      </c>
      <c r="Z604" s="12">
        <f t="shared" si="689"/>
        <v>3</v>
      </c>
      <c r="AA604" s="12" t="str">
        <f>IF(ISERROR(VLOOKUP(D604,'Cdn CWTs for ERA in 2017'!C$8:H$2400,6,FALSE)),"",VLOOKUP(D604,'Cdn CWTs for ERA in 2017'!C$8:H$2400,6,FALSE))</f>
        <v>NIC</v>
      </c>
    </row>
    <row r="605" spans="1:27" x14ac:dyDescent="0.2">
      <c r="A605" s="13" t="s">
        <v>1632</v>
      </c>
      <c r="B605" s="31">
        <f>+IF(ISERROR(VLOOKUP(D605,'Cdn CWTs for ERA in 2017'!C$6:F$2400,4,FALSE)),"",VLOOKUP(D605,'Cdn CWTs for ERA in 2017'!C$6:F$2400,4,FALSE))</f>
        <v>1988</v>
      </c>
      <c r="C605" s="14">
        <v>1991</v>
      </c>
      <c r="D605" s="58" t="s">
        <v>799</v>
      </c>
      <c r="E605" s="9" t="s">
        <v>1640</v>
      </c>
      <c r="F605" s="9" t="s">
        <v>1666</v>
      </c>
      <c r="G605" s="9" t="s">
        <v>1638</v>
      </c>
      <c r="H605" s="44">
        <v>136</v>
      </c>
      <c r="I605" s="44">
        <v>136</v>
      </c>
      <c r="J605" s="25">
        <f t="shared" si="691"/>
        <v>0.10923027786649632</v>
      </c>
      <c r="K605" s="46">
        <v>1</v>
      </c>
      <c r="L605" s="44">
        <v>342</v>
      </c>
      <c r="M605" s="17">
        <f t="shared" si="692"/>
        <v>0.39766081871345027</v>
      </c>
      <c r="N605" s="56">
        <f t="shared" si="693"/>
        <v>6.2569831335155385E-4</v>
      </c>
      <c r="O605" s="35">
        <f t="shared" si="702"/>
        <v>9.154970760233919</v>
      </c>
      <c r="P605" s="129">
        <f t="shared" si="694"/>
        <v>9.2916121148642752</v>
      </c>
      <c r="Q605" s="19">
        <f t="shared" si="695"/>
        <v>79.852164157590948</v>
      </c>
      <c r="R605" s="24">
        <f t="shared" si="696"/>
        <v>0.97608217958120447</v>
      </c>
      <c r="S605" s="19">
        <f t="shared" si="697"/>
        <v>1245.0760233918129</v>
      </c>
      <c r="T605" s="19">
        <f t="shared" si="698"/>
        <v>50805.585836504928</v>
      </c>
      <c r="U605" s="17">
        <f t="shared" si="699"/>
        <v>0.18103388097379006</v>
      </c>
      <c r="V605" s="50">
        <v>3131</v>
      </c>
      <c r="W605" s="219">
        <v>283615.07367929147</v>
      </c>
      <c r="X605" s="17">
        <f t="shared" si="700"/>
        <v>0.17009109889410248</v>
      </c>
      <c r="Y605" s="12" t="str">
        <f t="shared" si="701"/>
        <v>yes</v>
      </c>
      <c r="Z605" s="12">
        <f t="shared" si="689"/>
        <v>3</v>
      </c>
      <c r="AA605" s="12" t="str">
        <f>IF(ISERROR(VLOOKUP(D605,'Cdn CWTs for ERA in 2017'!C$8:H$2400,6,FALSE)),"",VLOOKUP(D605,'Cdn CWTs for ERA in 2017'!C$8:H$2400,6,FALSE))</f>
        <v>NIC</v>
      </c>
    </row>
    <row r="606" spans="1:27" x14ac:dyDescent="0.2">
      <c r="A606" s="13" t="s">
        <v>1632</v>
      </c>
      <c r="B606" s="31" t="str">
        <f>+IF(ISERROR(VLOOKUP(D606,'Cdn CWTs for ERA in 2017'!C$6:F$2400,4,FALSE)),"",VLOOKUP(D606,'Cdn CWTs for ERA in 2017'!C$6:F$2400,4,FALSE))</f>
        <v/>
      </c>
      <c r="C606" s="14">
        <v>1991</v>
      </c>
      <c r="D606" s="62" t="s">
        <v>1664</v>
      </c>
      <c r="E606" s="9" t="s">
        <v>1640</v>
      </c>
      <c r="F606" s="9" t="s">
        <v>1666</v>
      </c>
      <c r="G606" s="9" t="s">
        <v>1638</v>
      </c>
      <c r="H606" s="44">
        <v>136</v>
      </c>
      <c r="I606" s="44">
        <v>136</v>
      </c>
      <c r="J606" s="25">
        <f t="shared" si="691"/>
        <v>0.10923027786649632</v>
      </c>
      <c r="K606" s="44">
        <v>5</v>
      </c>
      <c r="L606" s="44">
        <v>342</v>
      </c>
      <c r="M606" s="17">
        <f t="shared" si="692"/>
        <v>0.39766081871345027</v>
      </c>
      <c r="N606" s="56">
        <f t="shared" si="693"/>
        <v>6.2569831335155385E-4</v>
      </c>
      <c r="O606" s="35">
        <f t="shared" si="702"/>
        <v>45.774853801169598</v>
      </c>
      <c r="P606" s="129">
        <f t="shared" si="694"/>
        <v>46.458060574321387</v>
      </c>
      <c r="Q606" s="19">
        <f t="shared" si="695"/>
        <v>454.19765668382945</v>
      </c>
      <c r="R606" s="24">
        <f t="shared" si="696"/>
        <v>0.46558124651616373</v>
      </c>
      <c r="S606" s="19">
        <f t="shared" si="697"/>
        <v>1245.0760233918129</v>
      </c>
      <c r="T606" s="19">
        <f t="shared" si="698"/>
        <v>50805.585836504928</v>
      </c>
      <c r="U606" s="17">
        <f t="shared" si="699"/>
        <v>0.18103388097379006</v>
      </c>
      <c r="V606" s="50">
        <v>3131</v>
      </c>
      <c r="W606" s="219">
        <v>283615.07367929147</v>
      </c>
      <c r="X606" s="17">
        <f t="shared" si="700"/>
        <v>0.17009109889410248</v>
      </c>
      <c r="Y606" s="12" t="str">
        <f t="shared" si="701"/>
        <v>no</v>
      </c>
      <c r="Z606" s="12" t="str">
        <f t="shared" si="689"/>
        <v/>
      </c>
      <c r="AA606" s="12" t="str">
        <f>IF(ISERROR(VLOOKUP(D606,'Cdn CWTs for ERA in 2017'!C$8:H$2400,6,FALSE)),"",VLOOKUP(D606,'Cdn CWTs for ERA in 2017'!C$8:H$2400,6,FALSE))</f>
        <v/>
      </c>
    </row>
    <row r="607" spans="1:27" x14ac:dyDescent="0.2">
      <c r="A607" s="13" t="s">
        <v>1632</v>
      </c>
      <c r="B607" s="31" t="str">
        <f>+IF(ISERROR(VLOOKUP(D607,'Cdn CWTs for ERA in 2017'!C$6:F$2400,4,FALSE)),"",VLOOKUP(D607,'Cdn CWTs for ERA in 2017'!C$6:F$2400,4,FALSE))</f>
        <v/>
      </c>
      <c r="C607" s="14">
        <v>1991</v>
      </c>
      <c r="D607" s="64" t="s">
        <v>1646</v>
      </c>
      <c r="E607" s="9" t="s">
        <v>1640</v>
      </c>
      <c r="F607" s="9" t="s">
        <v>1666</v>
      </c>
      <c r="G607" s="9" t="s">
        <v>1638</v>
      </c>
      <c r="H607" s="44">
        <v>136</v>
      </c>
      <c r="I607" s="44">
        <v>136</v>
      </c>
      <c r="J607" s="16">
        <f t="shared" si="691"/>
        <v>0.10923027786649632</v>
      </c>
      <c r="K607" s="44">
        <v>1</v>
      </c>
      <c r="L607" s="44">
        <v>342</v>
      </c>
      <c r="M607" s="23">
        <f t="shared" si="692"/>
        <v>0.39766081871345027</v>
      </c>
      <c r="N607" s="56">
        <f t="shared" si="693"/>
        <v>6.2569831335155385E-4</v>
      </c>
      <c r="O607" s="18">
        <f t="shared" si="702"/>
        <v>9.154970760233919</v>
      </c>
      <c r="P607" s="129"/>
      <c r="Q607" s="19">
        <f t="shared" si="695"/>
        <v>79.852164157590948</v>
      </c>
      <c r="R607" s="24">
        <f t="shared" si="696"/>
        <v>0.97608217958120447</v>
      </c>
      <c r="S607" s="19">
        <f t="shared" si="697"/>
        <v>1245.0760233918129</v>
      </c>
      <c r="T607" s="19">
        <f t="shared" si="698"/>
        <v>50805.585836504928</v>
      </c>
      <c r="U607" s="20">
        <f t="shared" si="699"/>
        <v>0.18103388097379006</v>
      </c>
      <c r="V607" s="50">
        <v>3131</v>
      </c>
      <c r="W607" s="219">
        <v>283615.07367929147</v>
      </c>
      <c r="X607" s="17">
        <f t="shared" si="700"/>
        <v>0.17009109889410248</v>
      </c>
      <c r="Y607" s="12" t="str">
        <f t="shared" si="701"/>
        <v>no</v>
      </c>
      <c r="Z607" s="12" t="str">
        <f t="shared" si="689"/>
        <v/>
      </c>
      <c r="AA607" s="12" t="str">
        <f>IF(ISERROR(VLOOKUP(D607,'Cdn CWTs for ERA in 2017'!C$8:H$2400,6,FALSE)),"",VLOOKUP(D607,'Cdn CWTs for ERA in 2017'!C$8:H$2400,6,FALSE))</f>
        <v/>
      </c>
    </row>
    <row r="608" spans="1:27" x14ac:dyDescent="0.2">
      <c r="A608" s="13" t="s">
        <v>1632</v>
      </c>
      <c r="B608" s="31" t="str">
        <f>+IF(ISERROR(VLOOKUP(D608,'Cdn CWTs for ERA in 2017'!C$6:F$2400,4,FALSE)),"",VLOOKUP(D608,'Cdn CWTs for ERA in 2017'!C$6:F$2400,4,FALSE))</f>
        <v/>
      </c>
      <c r="C608" s="14">
        <v>1991</v>
      </c>
      <c r="D608" s="63" t="s">
        <v>1679</v>
      </c>
      <c r="E608" s="9" t="s">
        <v>1640</v>
      </c>
      <c r="F608" s="9" t="s">
        <v>1666</v>
      </c>
      <c r="G608" s="9" t="s">
        <v>1638</v>
      </c>
      <c r="H608" s="44">
        <v>136</v>
      </c>
      <c r="I608" s="44">
        <v>136</v>
      </c>
      <c r="J608" s="25">
        <f t="shared" si="691"/>
        <v>0.10923027786649632</v>
      </c>
      <c r="K608" s="44">
        <v>1</v>
      </c>
      <c r="L608" s="44">
        <v>342</v>
      </c>
      <c r="M608" s="17">
        <f t="shared" si="692"/>
        <v>0.39766081871345027</v>
      </c>
      <c r="N608" s="56">
        <f t="shared" si="693"/>
        <v>6.2569831335155385E-4</v>
      </c>
      <c r="O608" s="35">
        <f t="shared" si="702"/>
        <v>9.154970760233919</v>
      </c>
      <c r="P608" s="196"/>
      <c r="Q608" s="19">
        <f t="shared" si="695"/>
        <v>79.852164157590948</v>
      </c>
      <c r="R608" s="24">
        <f t="shared" si="696"/>
        <v>0.97608217958120447</v>
      </c>
      <c r="S608" s="19">
        <f t="shared" si="697"/>
        <v>1245.0760233918129</v>
      </c>
      <c r="T608" s="19">
        <f t="shared" si="698"/>
        <v>50805.585836504928</v>
      </c>
      <c r="U608" s="17">
        <f t="shared" si="699"/>
        <v>0.18103388097379006</v>
      </c>
      <c r="V608" s="50">
        <v>3131</v>
      </c>
      <c r="W608" s="219">
        <v>283615.07367929147</v>
      </c>
      <c r="X608" s="17">
        <f t="shared" si="700"/>
        <v>0.17009109889410248</v>
      </c>
      <c r="Y608" s="12" t="str">
        <f t="shared" si="701"/>
        <v>no</v>
      </c>
      <c r="Z608" s="12" t="str">
        <f t="shared" si="689"/>
        <v/>
      </c>
      <c r="AA608" s="12" t="str">
        <f>IF(ISERROR(VLOOKUP(D608,'Cdn CWTs for ERA in 2017'!C$8:H$2400,6,FALSE)),"",VLOOKUP(D608,'Cdn CWTs for ERA in 2017'!C$8:H$2400,6,FALSE))</f>
        <v/>
      </c>
    </row>
    <row r="609" spans="1:27" x14ac:dyDescent="0.2">
      <c r="B609" s="31" t="str">
        <f>+IF(ISERROR(VLOOKUP(D609,'Cdn CWTs for ERA in 2017'!C$6:F$2400,4,FALSE)),"",VLOOKUP(D609,'Cdn CWTs for ERA in 2017'!C$6:F$2400,4,FALSE))</f>
        <v/>
      </c>
      <c r="C609" s="9"/>
      <c r="D609" s="101"/>
      <c r="E609" s="9"/>
      <c r="J609" s="15"/>
      <c r="K609" s="43"/>
      <c r="L609" s="100"/>
      <c r="P609" s="196"/>
      <c r="AA609" s="12" t="str">
        <f>IF(ISERROR(VLOOKUP(D609,'Cdn CWTs for ERA in 2017'!C$8:H$2400,6,FALSE)),"",VLOOKUP(D609,'Cdn CWTs for ERA in 2017'!C$8:H$2400,6,FALSE))</f>
        <v/>
      </c>
    </row>
    <row r="610" spans="1:27" x14ac:dyDescent="0.2">
      <c r="A610" s="197" t="s">
        <v>1632</v>
      </c>
      <c r="B610" s="31">
        <f>+IF(ISERROR(VLOOKUP(D610,'Cdn CWTs for ERA in 2017'!C$6:F$2400,4,FALSE)),"",VLOOKUP(D610,'Cdn CWTs for ERA in 2017'!C$6:F$2400,4,FALSE))</f>
        <v>1985</v>
      </c>
      <c r="C610" s="198">
        <v>1990</v>
      </c>
      <c r="D610" s="103" t="s">
        <v>726</v>
      </c>
      <c r="E610" s="199" t="s">
        <v>4789</v>
      </c>
      <c r="F610" s="9" t="s">
        <v>1666</v>
      </c>
      <c r="G610" s="9" t="s">
        <v>1638</v>
      </c>
      <c r="H610" s="44">
        <v>94</v>
      </c>
      <c r="I610" s="44">
        <v>94</v>
      </c>
      <c r="J610" s="25">
        <f t="shared" ref="J610:J626" si="714">I610/S610</f>
        <v>0.39067231980617806</v>
      </c>
      <c r="K610" s="46">
        <v>8</v>
      </c>
      <c r="L610" s="43">
        <v>1290</v>
      </c>
      <c r="M610" s="17">
        <f t="shared" ref="M610:M626" si="715">+H610/L610</f>
        <v>7.2868217054263565E-2</v>
      </c>
      <c r="N610" s="56">
        <f t="shared" ref="N610:N626" si="716">((M610*(1-M610))/(L610-1)) * (1-(L610/V610))</f>
        <v>3.1935785509114709E-5</v>
      </c>
      <c r="O610" s="35">
        <f>K610*(1/J610)</f>
        <v>20.477519379844964</v>
      </c>
      <c r="P610" s="129">
        <f>+(O610/(SUM(O$610:O$624)))*O$625+O610</f>
        <v>20.697707760273403</v>
      </c>
      <c r="Q610" s="19">
        <f t="shared" ref="Q610:Q626" si="717" xml:space="preserve">  ((O610*(1-J610)*(1+(U610^2))) / J610) + ((O610^2)*(U610^2))</f>
        <v>44.689700854054713</v>
      </c>
      <c r="R610" s="24">
        <f t="shared" ref="R610:R626" si="718">+IF(ISERROR((Q610^0.5)/O610),"NA",(Q610^0.5)/O610)</f>
        <v>0.32645729529443779</v>
      </c>
      <c r="S610" s="19">
        <f t="shared" ref="S610:S626" si="719">+M610*V610</f>
        <v>240.6108527131783</v>
      </c>
      <c r="T610" s="19">
        <f t="shared" ref="T610:T626" si="720">(N610*V610^2+W610*M610^2-N610*W610)</f>
        <v>1635.8550665204023</v>
      </c>
      <c r="U610" s="17">
        <f t="shared" ref="U610:U626" si="721">+(T610^0.5)/S610</f>
        <v>0.16809593046915083</v>
      </c>
      <c r="V610" s="50">
        <f>2897+405</f>
        <v>3302</v>
      </c>
      <c r="W610" s="219">
        <v>243973.36260393495</v>
      </c>
      <c r="X610" s="17">
        <f t="shared" ref="X610:X626" si="722">+(W610^0.5)/V610</f>
        <v>0.14958709804881185</v>
      </c>
      <c r="Y610" s="12" t="str">
        <f t="shared" ref="Y610:Y626" si="723">+IF(B610="","no","yes")</f>
        <v>yes</v>
      </c>
      <c r="Z610" s="12">
        <f t="shared" si="689"/>
        <v>5</v>
      </c>
      <c r="AA610" s="12" t="str">
        <f>IF(ISERROR(VLOOKUP(D610,'Cdn CWTs for ERA in 2017'!C$8:H$2400,6,FALSE)),"",VLOOKUP(D610,'Cdn CWTs for ERA in 2017'!C$8:H$2400,6,FALSE))</f>
        <v>NIC</v>
      </c>
    </row>
    <row r="611" spans="1:27" x14ac:dyDescent="0.2">
      <c r="A611" s="197" t="s">
        <v>1632</v>
      </c>
      <c r="B611" s="31">
        <f>+IF(ISERROR(VLOOKUP(D611,'Cdn CWTs for ERA in 2017'!C$6:F$2400,4,FALSE)),"",VLOOKUP(D611,'Cdn CWTs for ERA in 2017'!C$6:F$2400,4,FALSE))</f>
        <v>1985</v>
      </c>
      <c r="C611" s="198">
        <v>1990</v>
      </c>
      <c r="D611" s="86" t="s">
        <v>724</v>
      </c>
      <c r="E611" s="199" t="s">
        <v>4789</v>
      </c>
      <c r="F611" s="9" t="s">
        <v>1666</v>
      </c>
      <c r="G611" s="9" t="s">
        <v>1638</v>
      </c>
      <c r="H611" s="44">
        <v>94</v>
      </c>
      <c r="I611" s="44">
        <v>94</v>
      </c>
      <c r="J611" s="25">
        <f t="shared" si="714"/>
        <v>0.39067231980617806</v>
      </c>
      <c r="K611" s="46">
        <v>8</v>
      </c>
      <c r="L611" s="43">
        <v>1290</v>
      </c>
      <c r="M611" s="17">
        <f t="shared" si="715"/>
        <v>7.2868217054263565E-2</v>
      </c>
      <c r="N611" s="56">
        <f t="shared" si="716"/>
        <v>3.1935785509114709E-5</v>
      </c>
      <c r="O611" s="35">
        <f t="shared" ref="O611:O626" si="724">K611*(1/J611)</f>
        <v>20.477519379844964</v>
      </c>
      <c r="P611" s="129">
        <f t="shared" ref="P611:P623" si="725">+(O611/(SUM(O$610:O$624)))*O$625+O611</f>
        <v>20.697707760273403</v>
      </c>
      <c r="Q611" s="19">
        <f t="shared" si="717"/>
        <v>44.689700854054713</v>
      </c>
      <c r="R611" s="24">
        <f t="shared" si="718"/>
        <v>0.32645729529443779</v>
      </c>
      <c r="S611" s="19">
        <f t="shared" si="719"/>
        <v>240.6108527131783</v>
      </c>
      <c r="T611" s="19">
        <f t="shared" si="720"/>
        <v>1635.8550665204023</v>
      </c>
      <c r="U611" s="17">
        <f t="shared" si="721"/>
        <v>0.16809593046915083</v>
      </c>
      <c r="V611" s="50">
        <f t="shared" ref="V611:V626" si="726">2897+405</f>
        <v>3302</v>
      </c>
      <c r="W611" s="219">
        <v>243973.36260393495</v>
      </c>
      <c r="X611" s="17">
        <f t="shared" si="722"/>
        <v>0.14958709804881185</v>
      </c>
      <c r="Y611" s="12" t="str">
        <f t="shared" si="723"/>
        <v>yes</v>
      </c>
      <c r="Z611" s="12">
        <f t="shared" si="689"/>
        <v>5</v>
      </c>
      <c r="AA611" s="12" t="str">
        <f>IF(ISERROR(VLOOKUP(D611,'Cdn CWTs for ERA in 2017'!C$8:H$2400,6,FALSE)),"",VLOOKUP(D611,'Cdn CWTs for ERA in 2017'!C$8:H$2400,6,FALSE))</f>
        <v>NIC</v>
      </c>
    </row>
    <row r="612" spans="1:27" x14ac:dyDescent="0.2">
      <c r="A612" s="197" t="s">
        <v>1632</v>
      </c>
      <c r="B612" s="31">
        <f>+IF(ISERROR(VLOOKUP(D612,'Cdn CWTs for ERA in 2017'!C$6:F$2400,4,FALSE)),"",VLOOKUP(D612,'Cdn CWTs for ERA in 2017'!C$6:F$2400,4,FALSE))</f>
        <v>1985</v>
      </c>
      <c r="C612" s="198">
        <v>1990</v>
      </c>
      <c r="D612" s="103" t="s">
        <v>736</v>
      </c>
      <c r="E612" s="199" t="s">
        <v>4789</v>
      </c>
      <c r="F612" s="9" t="s">
        <v>1666</v>
      </c>
      <c r="G612" s="9" t="s">
        <v>1638</v>
      </c>
      <c r="H612" s="44">
        <v>94</v>
      </c>
      <c r="I612" s="44">
        <v>94</v>
      </c>
      <c r="J612" s="25">
        <f t="shared" si="714"/>
        <v>0.39067231980617806</v>
      </c>
      <c r="K612" s="46">
        <v>10</v>
      </c>
      <c r="L612" s="43">
        <v>1290</v>
      </c>
      <c r="M612" s="17">
        <f t="shared" si="715"/>
        <v>7.2868217054263565E-2</v>
      </c>
      <c r="N612" s="56">
        <f t="shared" si="716"/>
        <v>3.1935785509114709E-5</v>
      </c>
      <c r="O612" s="35">
        <f t="shared" si="724"/>
        <v>25.596899224806204</v>
      </c>
      <c r="P612" s="129">
        <f t="shared" si="725"/>
        <v>25.872134700341753</v>
      </c>
      <c r="Q612" s="19">
        <f t="shared" si="717"/>
        <v>59.5648310619559</v>
      </c>
      <c r="R612" s="24">
        <f t="shared" si="718"/>
        <v>0.30151408074719444</v>
      </c>
      <c r="S612" s="19">
        <f t="shared" si="719"/>
        <v>240.6108527131783</v>
      </c>
      <c r="T612" s="19">
        <f t="shared" si="720"/>
        <v>1635.8550665204023</v>
      </c>
      <c r="U612" s="17">
        <f t="shared" si="721"/>
        <v>0.16809593046915083</v>
      </c>
      <c r="V612" s="50">
        <f t="shared" si="726"/>
        <v>3302</v>
      </c>
      <c r="W612" s="219">
        <v>243973.36260393495</v>
      </c>
      <c r="X612" s="17">
        <f t="shared" si="722"/>
        <v>0.14958709804881185</v>
      </c>
      <c r="Y612" s="12" t="str">
        <f t="shared" si="723"/>
        <v>yes</v>
      </c>
      <c r="Z612" s="12">
        <f t="shared" si="689"/>
        <v>5</v>
      </c>
      <c r="AA612" s="12" t="str">
        <f>IF(ISERROR(VLOOKUP(D612,'Cdn CWTs for ERA in 2017'!C$8:H$2400,6,FALSE)),"",VLOOKUP(D612,'Cdn CWTs for ERA in 2017'!C$8:H$2400,6,FALSE))</f>
        <v>NIC</v>
      </c>
    </row>
    <row r="613" spans="1:27" x14ac:dyDescent="0.2">
      <c r="A613" s="197" t="s">
        <v>1632</v>
      </c>
      <c r="B613" s="31">
        <f>+IF(ISERROR(VLOOKUP(D613,'Cdn CWTs for ERA in 2017'!C$6:F$2400,4,FALSE)),"",VLOOKUP(D613,'Cdn CWTs for ERA in 2017'!C$6:F$2400,4,FALSE))</f>
        <v>1986</v>
      </c>
      <c r="C613" s="198">
        <v>1990</v>
      </c>
      <c r="D613" s="86" t="s">
        <v>693</v>
      </c>
      <c r="E613" s="199" t="s">
        <v>4789</v>
      </c>
      <c r="F613" s="9" t="s">
        <v>1666</v>
      </c>
      <c r="G613" s="9" t="s">
        <v>1638</v>
      </c>
      <c r="H613" s="44">
        <v>94</v>
      </c>
      <c r="I613" s="44">
        <v>94</v>
      </c>
      <c r="J613" s="25">
        <f t="shared" si="714"/>
        <v>0.39067231980617806</v>
      </c>
      <c r="K613" s="46">
        <v>14</v>
      </c>
      <c r="L613" s="43">
        <v>1290</v>
      </c>
      <c r="M613" s="17">
        <f t="shared" si="715"/>
        <v>7.2868217054263565E-2</v>
      </c>
      <c r="N613" s="56">
        <f t="shared" si="716"/>
        <v>3.1935785509114709E-5</v>
      </c>
      <c r="O613" s="35">
        <f t="shared" si="724"/>
        <v>35.835658914728683</v>
      </c>
      <c r="P613" s="129">
        <f t="shared" si="725"/>
        <v>36.220988580478455</v>
      </c>
      <c r="Q613" s="19">
        <f t="shared" si="717"/>
        <v>93.758337471023282</v>
      </c>
      <c r="R613" s="24">
        <f t="shared" si="718"/>
        <v>0.27020261924412725</v>
      </c>
      <c r="S613" s="19">
        <f t="shared" si="719"/>
        <v>240.6108527131783</v>
      </c>
      <c r="T613" s="19">
        <f t="shared" si="720"/>
        <v>1635.8550665204023</v>
      </c>
      <c r="U613" s="17">
        <f t="shared" si="721"/>
        <v>0.16809593046915083</v>
      </c>
      <c r="V613" s="50">
        <f t="shared" si="726"/>
        <v>3302</v>
      </c>
      <c r="W613" s="219">
        <v>243973.36260393495</v>
      </c>
      <c r="X613" s="17">
        <f t="shared" si="722"/>
        <v>0.14958709804881185</v>
      </c>
      <c r="Y613" s="12" t="str">
        <f t="shared" si="723"/>
        <v>yes</v>
      </c>
      <c r="Z613" s="12">
        <f t="shared" si="689"/>
        <v>4</v>
      </c>
      <c r="AA613" s="12" t="str">
        <f>IF(ISERROR(VLOOKUP(D613,'Cdn CWTs for ERA in 2017'!C$8:H$2400,6,FALSE)),"",VLOOKUP(D613,'Cdn CWTs for ERA in 2017'!C$8:H$2400,6,FALSE))</f>
        <v>NIC</v>
      </c>
    </row>
    <row r="614" spans="1:27" x14ac:dyDescent="0.2">
      <c r="A614" s="197" t="s">
        <v>1632</v>
      </c>
      <c r="B614" s="31">
        <f>+IF(ISERROR(VLOOKUP(D614,'Cdn CWTs for ERA in 2017'!C$6:F$2400,4,FALSE)),"",VLOOKUP(D614,'Cdn CWTs for ERA in 2017'!C$6:F$2400,4,FALSE))</f>
        <v>1986</v>
      </c>
      <c r="C614" s="198">
        <v>1990</v>
      </c>
      <c r="D614" s="86" t="s">
        <v>710</v>
      </c>
      <c r="E614" s="199" t="s">
        <v>4789</v>
      </c>
      <c r="F614" s="9" t="s">
        <v>1666</v>
      </c>
      <c r="G614" s="9" t="s">
        <v>1638</v>
      </c>
      <c r="H614" s="44">
        <v>94</v>
      </c>
      <c r="I614" s="44">
        <v>94</v>
      </c>
      <c r="J614" s="25">
        <f t="shared" si="714"/>
        <v>0.39067231980617806</v>
      </c>
      <c r="K614" s="46">
        <v>11</v>
      </c>
      <c r="L614" s="43">
        <v>1290</v>
      </c>
      <c r="M614" s="17">
        <f t="shared" si="715"/>
        <v>7.2868217054263565E-2</v>
      </c>
      <c r="N614" s="56">
        <f t="shared" si="716"/>
        <v>3.1935785509114709E-5</v>
      </c>
      <c r="O614" s="35">
        <f t="shared" si="724"/>
        <v>28.156589147286823</v>
      </c>
      <c r="P614" s="129">
        <f t="shared" si="725"/>
        <v>28.459348170375929</v>
      </c>
      <c r="Q614" s="19">
        <f t="shared" si="717"/>
        <v>67.55780191506463</v>
      </c>
      <c r="R614" s="24">
        <f t="shared" si="718"/>
        <v>0.29191587373583988</v>
      </c>
      <c r="S614" s="19">
        <f t="shared" si="719"/>
        <v>240.6108527131783</v>
      </c>
      <c r="T614" s="19">
        <f t="shared" si="720"/>
        <v>1635.8550665204023</v>
      </c>
      <c r="U614" s="17">
        <f t="shared" si="721"/>
        <v>0.16809593046915083</v>
      </c>
      <c r="V614" s="50">
        <f t="shared" si="726"/>
        <v>3302</v>
      </c>
      <c r="W614" s="219">
        <v>243973.36260393495</v>
      </c>
      <c r="X614" s="17">
        <f t="shared" si="722"/>
        <v>0.14958709804881185</v>
      </c>
      <c r="Y614" s="12" t="str">
        <f t="shared" si="723"/>
        <v>yes</v>
      </c>
      <c r="Z614" s="12">
        <f t="shared" si="689"/>
        <v>4</v>
      </c>
      <c r="AA614" s="12" t="str">
        <f>IF(ISERROR(VLOOKUP(D614,'Cdn CWTs for ERA in 2017'!C$8:H$2400,6,FALSE)),"",VLOOKUP(D614,'Cdn CWTs for ERA in 2017'!C$8:H$2400,6,FALSE))</f>
        <v>NIC</v>
      </c>
    </row>
    <row r="615" spans="1:27" x14ac:dyDescent="0.2">
      <c r="A615" s="197" t="s">
        <v>1632</v>
      </c>
      <c r="B615" s="31">
        <f>+IF(ISERROR(VLOOKUP(D615,'Cdn CWTs for ERA in 2017'!C$6:F$2400,4,FALSE)),"",VLOOKUP(D615,'Cdn CWTs for ERA in 2017'!C$6:F$2400,4,FALSE))</f>
        <v>1986</v>
      </c>
      <c r="C615" s="198">
        <v>1990</v>
      </c>
      <c r="D615" s="86" t="s">
        <v>719</v>
      </c>
      <c r="E615" s="199" t="s">
        <v>4789</v>
      </c>
      <c r="F615" s="9" t="s">
        <v>1666</v>
      </c>
      <c r="G615" s="9" t="s">
        <v>1638</v>
      </c>
      <c r="H615" s="44">
        <v>94</v>
      </c>
      <c r="I615" s="44">
        <v>94</v>
      </c>
      <c r="J615" s="25">
        <f t="shared" si="714"/>
        <v>0.39067231980617806</v>
      </c>
      <c r="K615" s="46">
        <v>8</v>
      </c>
      <c r="L615" s="43">
        <v>1290</v>
      </c>
      <c r="M615" s="17">
        <f t="shared" si="715"/>
        <v>7.2868217054263565E-2</v>
      </c>
      <c r="N615" s="56">
        <f t="shared" si="716"/>
        <v>3.1935785509114709E-5</v>
      </c>
      <c r="O615" s="35">
        <f t="shared" si="724"/>
        <v>20.477519379844964</v>
      </c>
      <c r="P615" s="129">
        <f t="shared" si="725"/>
        <v>20.697707760273403</v>
      </c>
      <c r="Q615" s="19">
        <f t="shared" si="717"/>
        <v>44.689700854054713</v>
      </c>
      <c r="R615" s="24">
        <f t="shared" si="718"/>
        <v>0.32645729529443779</v>
      </c>
      <c r="S615" s="19">
        <f t="shared" si="719"/>
        <v>240.6108527131783</v>
      </c>
      <c r="T615" s="19">
        <f t="shared" si="720"/>
        <v>1635.8550665204023</v>
      </c>
      <c r="U615" s="17">
        <f t="shared" si="721"/>
        <v>0.16809593046915083</v>
      </c>
      <c r="V615" s="50">
        <f t="shared" si="726"/>
        <v>3302</v>
      </c>
      <c r="W615" s="219">
        <v>243973.36260393495</v>
      </c>
      <c r="X615" s="17">
        <f t="shared" si="722"/>
        <v>0.14958709804881185</v>
      </c>
      <c r="Y615" s="12" t="str">
        <f t="shared" si="723"/>
        <v>yes</v>
      </c>
      <c r="Z615" s="12">
        <f t="shared" si="689"/>
        <v>4</v>
      </c>
      <c r="AA615" s="12" t="str">
        <f>IF(ISERROR(VLOOKUP(D615,'Cdn CWTs for ERA in 2017'!C$8:H$2400,6,FALSE)),"",VLOOKUP(D615,'Cdn CWTs for ERA in 2017'!C$8:H$2400,6,FALSE))</f>
        <v>NIC</v>
      </c>
    </row>
    <row r="616" spans="1:27" x14ac:dyDescent="0.2">
      <c r="A616" s="197" t="s">
        <v>1632</v>
      </c>
      <c r="B616" s="31" t="str">
        <f>+IF(ISERROR(VLOOKUP(D616,'Cdn CWTs for ERA in 2017'!C$6:F$2400,4,FALSE)),"",VLOOKUP(D616,'Cdn CWTs for ERA in 2017'!C$6:F$2400,4,FALSE))</f>
        <v/>
      </c>
      <c r="C616" s="198">
        <v>1990</v>
      </c>
      <c r="D616" s="86" t="s">
        <v>783</v>
      </c>
      <c r="E616" s="199" t="s">
        <v>4789</v>
      </c>
      <c r="F616" s="9" t="s">
        <v>1666</v>
      </c>
      <c r="G616" s="9" t="s">
        <v>1638</v>
      </c>
      <c r="H616" s="44">
        <v>94</v>
      </c>
      <c r="I616" s="44">
        <v>94</v>
      </c>
      <c r="J616" s="25">
        <f t="shared" si="714"/>
        <v>0.39067231980617806</v>
      </c>
      <c r="K616" s="46">
        <v>3</v>
      </c>
      <c r="L616" s="43">
        <v>1290</v>
      </c>
      <c r="M616" s="17">
        <f t="shared" si="715"/>
        <v>7.2868217054263565E-2</v>
      </c>
      <c r="N616" s="56">
        <f t="shared" si="716"/>
        <v>3.1935785509114709E-5</v>
      </c>
      <c r="O616" s="35">
        <f t="shared" si="724"/>
        <v>7.6790697674418613</v>
      </c>
      <c r="P616" s="19">
        <f t="shared" si="725"/>
        <v>7.7616404101025269</v>
      </c>
      <c r="Q616" s="19">
        <f t="shared" si="717"/>
        <v>13.981609074479884</v>
      </c>
      <c r="R616" s="24">
        <f t="shared" si="718"/>
        <v>0.4869338476652415</v>
      </c>
      <c r="S616" s="19">
        <f t="shared" si="719"/>
        <v>240.6108527131783</v>
      </c>
      <c r="T616" s="19">
        <f t="shared" si="720"/>
        <v>1635.8550665204023</v>
      </c>
      <c r="U616" s="17">
        <f t="shared" si="721"/>
        <v>0.16809593046915083</v>
      </c>
      <c r="V616" s="50">
        <f t="shared" si="726"/>
        <v>3302</v>
      </c>
      <c r="W616" s="219">
        <v>243973.36260393495</v>
      </c>
      <c r="X616" s="17">
        <f t="shared" si="722"/>
        <v>0.14958709804881185</v>
      </c>
      <c r="Y616" s="12" t="str">
        <f t="shared" si="723"/>
        <v>no</v>
      </c>
      <c r="Z616" s="12" t="str">
        <f t="shared" si="689"/>
        <v/>
      </c>
      <c r="AA616" s="12" t="str">
        <f>IF(ISERROR(VLOOKUP(D616,'Cdn CWTs for ERA in 2017'!C$8:H$2400,6,FALSE)),"",VLOOKUP(D616,'Cdn CWTs for ERA in 2017'!C$8:H$2400,6,FALSE))</f>
        <v/>
      </c>
    </row>
    <row r="617" spans="1:27" x14ac:dyDescent="0.2">
      <c r="A617" s="197" t="s">
        <v>1632</v>
      </c>
      <c r="B617" s="31" t="str">
        <f>+IF(ISERROR(VLOOKUP(D617,'Cdn CWTs for ERA in 2017'!C$6:F$2400,4,FALSE)),"",VLOOKUP(D617,'Cdn CWTs for ERA in 2017'!C$6:F$2400,4,FALSE))</f>
        <v/>
      </c>
      <c r="C617" s="198">
        <v>1990</v>
      </c>
      <c r="D617" s="86" t="s">
        <v>738</v>
      </c>
      <c r="E617" s="199" t="s">
        <v>4789</v>
      </c>
      <c r="F617" s="9" t="s">
        <v>1666</v>
      </c>
      <c r="G617" s="9" t="s">
        <v>1638</v>
      </c>
      <c r="H617" s="44">
        <v>94</v>
      </c>
      <c r="I617" s="44">
        <v>94</v>
      </c>
      <c r="J617" s="25">
        <f t="shared" si="714"/>
        <v>0.39067231980617806</v>
      </c>
      <c r="K617" s="46">
        <v>5</v>
      </c>
      <c r="L617" s="43">
        <v>1290</v>
      </c>
      <c r="M617" s="17">
        <f t="shared" si="715"/>
        <v>7.2868217054263565E-2</v>
      </c>
      <c r="N617" s="56">
        <f t="shared" si="716"/>
        <v>3.1935785509114709E-5</v>
      </c>
      <c r="O617" s="35">
        <f t="shared" si="724"/>
        <v>12.798449612403102</v>
      </c>
      <c r="P617" s="19">
        <f t="shared" si="725"/>
        <v>12.936067350170877</v>
      </c>
      <c r="Q617" s="19">
        <f t="shared" si="717"/>
        <v>25.154034287993561</v>
      </c>
      <c r="R617" s="24">
        <f t="shared" si="718"/>
        <v>0.39187401028565522</v>
      </c>
      <c r="S617" s="19">
        <f t="shared" si="719"/>
        <v>240.6108527131783</v>
      </c>
      <c r="T617" s="19">
        <f t="shared" si="720"/>
        <v>1635.8550665204023</v>
      </c>
      <c r="U617" s="17">
        <f t="shared" si="721"/>
        <v>0.16809593046915083</v>
      </c>
      <c r="V617" s="50">
        <f t="shared" si="726"/>
        <v>3302</v>
      </c>
      <c r="W617" s="219">
        <v>243973.36260393495</v>
      </c>
      <c r="X617" s="17">
        <f t="shared" si="722"/>
        <v>0.14958709804881185</v>
      </c>
      <c r="Y617" s="12" t="str">
        <f t="shared" si="723"/>
        <v>no</v>
      </c>
      <c r="Z617" s="12" t="str">
        <f t="shared" si="689"/>
        <v/>
      </c>
      <c r="AA617" s="12" t="str">
        <f>IF(ISERROR(VLOOKUP(D617,'Cdn CWTs for ERA in 2017'!C$8:H$2400,6,FALSE)),"",VLOOKUP(D617,'Cdn CWTs for ERA in 2017'!C$8:H$2400,6,FALSE))</f>
        <v/>
      </c>
    </row>
    <row r="618" spans="1:27" x14ac:dyDescent="0.2">
      <c r="A618" s="197" t="s">
        <v>1632</v>
      </c>
      <c r="B618" s="31" t="str">
        <f>+IF(ISERROR(VLOOKUP(D618,'Cdn CWTs for ERA in 2017'!C$6:F$2400,4,FALSE)),"",VLOOKUP(D618,'Cdn CWTs for ERA in 2017'!C$6:F$2400,4,FALSE))</f>
        <v/>
      </c>
      <c r="C618" s="198">
        <v>1990</v>
      </c>
      <c r="D618" s="86" t="s">
        <v>805</v>
      </c>
      <c r="E618" s="199" t="s">
        <v>4789</v>
      </c>
      <c r="F618" s="9" t="s">
        <v>1666</v>
      </c>
      <c r="G618" s="9" t="s">
        <v>1638</v>
      </c>
      <c r="H618" s="44">
        <v>94</v>
      </c>
      <c r="I618" s="44">
        <v>94</v>
      </c>
      <c r="J618" s="25">
        <f t="shared" si="714"/>
        <v>0.39067231980617806</v>
      </c>
      <c r="K618" s="46">
        <v>3</v>
      </c>
      <c r="L618" s="43">
        <v>1290</v>
      </c>
      <c r="M618" s="17">
        <f t="shared" si="715"/>
        <v>7.2868217054263565E-2</v>
      </c>
      <c r="N618" s="56">
        <f t="shared" si="716"/>
        <v>3.1935785509114709E-5</v>
      </c>
      <c r="O618" s="35">
        <f t="shared" si="724"/>
        <v>7.6790697674418613</v>
      </c>
      <c r="P618" s="19">
        <f t="shared" si="725"/>
        <v>7.7616404101025269</v>
      </c>
      <c r="Q618" s="19">
        <f t="shared" si="717"/>
        <v>13.981609074479884</v>
      </c>
      <c r="R618" s="24">
        <f t="shared" si="718"/>
        <v>0.4869338476652415</v>
      </c>
      <c r="S618" s="19">
        <f t="shared" si="719"/>
        <v>240.6108527131783</v>
      </c>
      <c r="T618" s="19">
        <f t="shared" si="720"/>
        <v>1635.8550665204023</v>
      </c>
      <c r="U618" s="17">
        <f t="shared" si="721"/>
        <v>0.16809593046915083</v>
      </c>
      <c r="V618" s="50">
        <f t="shared" si="726"/>
        <v>3302</v>
      </c>
      <c r="W618" s="219">
        <v>243973.36260393495</v>
      </c>
      <c r="X618" s="17">
        <f t="shared" si="722"/>
        <v>0.14958709804881185</v>
      </c>
      <c r="Y618" s="12" t="str">
        <f t="shared" si="723"/>
        <v>no</v>
      </c>
      <c r="Z618" s="12" t="str">
        <f t="shared" si="689"/>
        <v/>
      </c>
      <c r="AA618" s="12" t="str">
        <f>IF(ISERROR(VLOOKUP(D618,'Cdn CWTs for ERA in 2017'!C$8:H$2400,6,FALSE)),"",VLOOKUP(D618,'Cdn CWTs for ERA in 2017'!C$8:H$2400,6,FALSE))</f>
        <v/>
      </c>
    </row>
    <row r="619" spans="1:27" x14ac:dyDescent="0.2">
      <c r="A619" s="197" t="s">
        <v>1632</v>
      </c>
      <c r="B619" s="31" t="str">
        <f>+IF(ISERROR(VLOOKUP(D619,'Cdn CWTs for ERA in 2017'!C$6:F$2400,4,FALSE)),"",VLOOKUP(D619,'Cdn CWTs for ERA in 2017'!C$6:F$2400,4,FALSE))</f>
        <v/>
      </c>
      <c r="C619" s="198">
        <v>1990</v>
      </c>
      <c r="D619" s="86" t="s">
        <v>806</v>
      </c>
      <c r="E619" s="199" t="s">
        <v>4789</v>
      </c>
      <c r="F619" s="9" t="s">
        <v>1666</v>
      </c>
      <c r="G619" s="9" t="s">
        <v>1638</v>
      </c>
      <c r="H619" s="44">
        <v>94</v>
      </c>
      <c r="I619" s="44">
        <v>94</v>
      </c>
      <c r="J619" s="25">
        <f t="shared" si="714"/>
        <v>0.39067231980617806</v>
      </c>
      <c r="K619" s="46">
        <v>4</v>
      </c>
      <c r="L619" s="43">
        <v>1290</v>
      </c>
      <c r="M619" s="17">
        <f t="shared" si="715"/>
        <v>7.2868217054263565E-2</v>
      </c>
      <c r="N619" s="56">
        <f t="shared" si="716"/>
        <v>3.1935785509114709E-5</v>
      </c>
      <c r="O619" s="35">
        <f t="shared" si="724"/>
        <v>10.238759689922482</v>
      </c>
      <c r="P619" s="19">
        <f t="shared" si="725"/>
        <v>10.348853880136701</v>
      </c>
      <c r="Q619" s="19">
        <f t="shared" si="717"/>
        <v>19.382686431517349</v>
      </c>
      <c r="R619" s="24">
        <f t="shared" si="718"/>
        <v>0.42999126672716259</v>
      </c>
      <c r="S619" s="19">
        <f t="shared" si="719"/>
        <v>240.6108527131783</v>
      </c>
      <c r="T619" s="19">
        <f t="shared" si="720"/>
        <v>1635.8550665204023</v>
      </c>
      <c r="U619" s="17">
        <f t="shared" si="721"/>
        <v>0.16809593046915083</v>
      </c>
      <c r="V619" s="50">
        <f t="shared" si="726"/>
        <v>3302</v>
      </c>
      <c r="W619" s="219">
        <v>243973.36260393495</v>
      </c>
      <c r="X619" s="17">
        <f t="shared" si="722"/>
        <v>0.14958709804881185</v>
      </c>
      <c r="Y619" s="12" t="str">
        <f t="shared" si="723"/>
        <v>no</v>
      </c>
      <c r="Z619" s="12" t="str">
        <f t="shared" si="689"/>
        <v/>
      </c>
      <c r="AA619" s="12" t="str">
        <f>IF(ISERROR(VLOOKUP(D619,'Cdn CWTs for ERA in 2017'!C$8:H$2400,6,FALSE)),"",VLOOKUP(D619,'Cdn CWTs for ERA in 2017'!C$8:H$2400,6,FALSE))</f>
        <v/>
      </c>
    </row>
    <row r="620" spans="1:27" x14ac:dyDescent="0.2">
      <c r="A620" s="197" t="s">
        <v>1632</v>
      </c>
      <c r="B620" s="31" t="str">
        <f>+IF(ISERROR(VLOOKUP(D620,'Cdn CWTs for ERA in 2017'!C$6:F$2400,4,FALSE)),"",VLOOKUP(D620,'Cdn CWTs for ERA in 2017'!C$6:F$2400,4,FALSE))</f>
        <v/>
      </c>
      <c r="C620" s="198">
        <v>1990</v>
      </c>
      <c r="D620" s="86" t="s">
        <v>807</v>
      </c>
      <c r="E620" s="199" t="s">
        <v>4789</v>
      </c>
      <c r="F620" s="9" t="s">
        <v>1666</v>
      </c>
      <c r="G620" s="9" t="s">
        <v>1638</v>
      </c>
      <c r="H620" s="44">
        <v>94</v>
      </c>
      <c r="I620" s="44">
        <v>94</v>
      </c>
      <c r="J620" s="25">
        <f t="shared" si="714"/>
        <v>0.39067231980617806</v>
      </c>
      <c r="K620" s="46">
        <v>2</v>
      </c>
      <c r="L620" s="43">
        <v>1290</v>
      </c>
      <c r="M620" s="17">
        <f t="shared" si="715"/>
        <v>7.2868217054263565E-2</v>
      </c>
      <c r="N620" s="56">
        <f t="shared" si="716"/>
        <v>3.1935785509114709E-5</v>
      </c>
      <c r="O620" s="35">
        <f t="shared" si="724"/>
        <v>5.1193798449612409</v>
      </c>
      <c r="P620" s="19">
        <f t="shared" si="725"/>
        <v>5.1744269400683507</v>
      </c>
      <c r="Q620" s="19">
        <f t="shared" si="717"/>
        <v>8.9508022168811721</v>
      </c>
      <c r="R620" s="24">
        <f t="shared" si="718"/>
        <v>0.58440460049778031</v>
      </c>
      <c r="S620" s="19">
        <f t="shared" si="719"/>
        <v>240.6108527131783</v>
      </c>
      <c r="T620" s="19">
        <f t="shared" si="720"/>
        <v>1635.8550665204023</v>
      </c>
      <c r="U620" s="17">
        <f t="shared" si="721"/>
        <v>0.16809593046915083</v>
      </c>
      <c r="V620" s="50">
        <f t="shared" si="726"/>
        <v>3302</v>
      </c>
      <c r="W620" s="219">
        <v>243973.36260393495</v>
      </c>
      <c r="X620" s="17">
        <f t="shared" si="722"/>
        <v>0.14958709804881185</v>
      </c>
      <c r="Y620" s="12" t="str">
        <f t="shared" si="723"/>
        <v>no</v>
      </c>
      <c r="Z620" s="12" t="str">
        <f t="shared" si="689"/>
        <v/>
      </c>
      <c r="AA620" s="12" t="str">
        <f>IF(ISERROR(VLOOKUP(D620,'Cdn CWTs for ERA in 2017'!C$8:H$2400,6,FALSE)),"",VLOOKUP(D620,'Cdn CWTs for ERA in 2017'!C$8:H$2400,6,FALSE))</f>
        <v/>
      </c>
    </row>
    <row r="621" spans="1:27" x14ac:dyDescent="0.2">
      <c r="A621" s="197" t="s">
        <v>1632</v>
      </c>
      <c r="B621" s="31">
        <f>+IF(ISERROR(VLOOKUP(D621,'Cdn CWTs for ERA in 2017'!C$6:F$2400,4,FALSE)),"",VLOOKUP(D621,'Cdn CWTs for ERA in 2017'!C$6:F$2400,4,FALSE))</f>
        <v>1987</v>
      </c>
      <c r="C621" s="198">
        <v>1990</v>
      </c>
      <c r="D621" s="86" t="s">
        <v>713</v>
      </c>
      <c r="E621" s="199" t="s">
        <v>4789</v>
      </c>
      <c r="F621" s="9" t="s">
        <v>1666</v>
      </c>
      <c r="G621" s="9" t="s">
        <v>1638</v>
      </c>
      <c r="H621" s="44">
        <v>94</v>
      </c>
      <c r="I621" s="44">
        <v>94</v>
      </c>
      <c r="J621" s="25">
        <f t="shared" si="714"/>
        <v>0.39067231980617806</v>
      </c>
      <c r="K621" s="46">
        <v>1</v>
      </c>
      <c r="L621" s="43">
        <v>1290</v>
      </c>
      <c r="M621" s="17">
        <f t="shared" si="715"/>
        <v>7.2868217054263565E-2</v>
      </c>
      <c r="N621" s="56">
        <f t="shared" si="716"/>
        <v>3.1935785509114709E-5</v>
      </c>
      <c r="O621" s="35">
        <f t="shared" si="724"/>
        <v>2.5596899224806204</v>
      </c>
      <c r="P621" s="19">
        <f t="shared" si="725"/>
        <v>2.5872134700341753</v>
      </c>
      <c r="Q621" s="19">
        <f t="shared" si="717"/>
        <v>4.2902658587212104</v>
      </c>
      <c r="R621" s="24">
        <f t="shared" si="718"/>
        <v>0.80919789441498846</v>
      </c>
      <c r="S621" s="19">
        <f t="shared" si="719"/>
        <v>240.6108527131783</v>
      </c>
      <c r="T621" s="19">
        <f t="shared" si="720"/>
        <v>1635.8550665204023</v>
      </c>
      <c r="U621" s="17">
        <f t="shared" si="721"/>
        <v>0.16809593046915083</v>
      </c>
      <c r="V621" s="50">
        <f t="shared" si="726"/>
        <v>3302</v>
      </c>
      <c r="W621" s="219">
        <v>243973.36260393495</v>
      </c>
      <c r="X621" s="17">
        <f t="shared" si="722"/>
        <v>0.14958709804881185</v>
      </c>
      <c r="Y621" s="12" t="str">
        <f t="shared" si="723"/>
        <v>yes</v>
      </c>
      <c r="Z621" s="12">
        <f t="shared" si="689"/>
        <v>3</v>
      </c>
      <c r="AA621" s="12" t="str">
        <f>IF(ISERROR(VLOOKUP(D621,'Cdn CWTs for ERA in 2017'!C$8:H$2400,6,FALSE)),"",VLOOKUP(D621,'Cdn CWTs for ERA in 2017'!C$8:H$2400,6,FALSE))</f>
        <v>NIC</v>
      </c>
    </row>
    <row r="622" spans="1:27" x14ac:dyDescent="0.2">
      <c r="A622" s="197" t="s">
        <v>1632</v>
      </c>
      <c r="B622" s="31" t="str">
        <f>+IF(ISERROR(VLOOKUP(D622,'Cdn CWTs for ERA in 2017'!C$6:F$2400,4,FALSE)),"",VLOOKUP(D622,'Cdn CWTs for ERA in 2017'!C$6:F$2400,4,FALSE))</f>
        <v/>
      </c>
      <c r="C622" s="198">
        <v>1990</v>
      </c>
      <c r="D622" s="86" t="s">
        <v>735</v>
      </c>
      <c r="E622" s="199" t="s">
        <v>4789</v>
      </c>
      <c r="F622" s="9" t="s">
        <v>1666</v>
      </c>
      <c r="G622" s="9" t="s">
        <v>1638</v>
      </c>
      <c r="H622" s="44">
        <v>94</v>
      </c>
      <c r="I622" s="44">
        <v>94</v>
      </c>
      <c r="J622" s="25">
        <f t="shared" si="714"/>
        <v>0.39067231980617806</v>
      </c>
      <c r="K622" s="46">
        <v>1</v>
      </c>
      <c r="L622" s="43">
        <v>1290</v>
      </c>
      <c r="M622" s="17">
        <f t="shared" si="715"/>
        <v>7.2868217054263565E-2</v>
      </c>
      <c r="N622" s="56">
        <f t="shared" si="716"/>
        <v>3.1935785509114709E-5</v>
      </c>
      <c r="O622" s="35">
        <f t="shared" si="724"/>
        <v>2.5596899224806204</v>
      </c>
      <c r="P622" s="19">
        <f t="shared" si="725"/>
        <v>2.5872134700341753</v>
      </c>
      <c r="Q622" s="19">
        <f t="shared" si="717"/>
        <v>4.2902658587212104</v>
      </c>
      <c r="R622" s="24">
        <f t="shared" si="718"/>
        <v>0.80919789441498846</v>
      </c>
      <c r="S622" s="19">
        <f t="shared" si="719"/>
        <v>240.6108527131783</v>
      </c>
      <c r="T622" s="19">
        <f t="shared" si="720"/>
        <v>1635.8550665204023</v>
      </c>
      <c r="U622" s="17">
        <f t="shared" si="721"/>
        <v>0.16809593046915083</v>
      </c>
      <c r="V622" s="50">
        <f t="shared" si="726"/>
        <v>3302</v>
      </c>
      <c r="W622" s="219">
        <v>243973.36260393495</v>
      </c>
      <c r="X622" s="17">
        <f t="shared" si="722"/>
        <v>0.14958709804881185</v>
      </c>
      <c r="Y622" s="12" t="str">
        <f t="shared" si="723"/>
        <v>no</v>
      </c>
      <c r="Z622" s="12" t="str">
        <f t="shared" si="689"/>
        <v/>
      </c>
      <c r="AA622" s="12" t="str">
        <f>IF(ISERROR(VLOOKUP(D622,'Cdn CWTs for ERA in 2017'!C$8:H$2400,6,FALSE)),"",VLOOKUP(D622,'Cdn CWTs for ERA in 2017'!C$8:H$2400,6,FALSE))</f>
        <v/>
      </c>
    </row>
    <row r="623" spans="1:27" x14ac:dyDescent="0.2">
      <c r="A623" s="197" t="s">
        <v>1632</v>
      </c>
      <c r="B623" s="31" t="str">
        <f>+IF(ISERROR(VLOOKUP(D623,'Cdn CWTs for ERA in 2017'!C$6:F$2400,4,FALSE)),"",VLOOKUP(D623,'Cdn CWTs for ERA in 2017'!C$6:F$2400,4,FALSE))</f>
        <v/>
      </c>
      <c r="C623" s="198">
        <v>1990</v>
      </c>
      <c r="D623" s="86" t="s">
        <v>730</v>
      </c>
      <c r="E623" s="199" t="s">
        <v>4789</v>
      </c>
      <c r="F623" s="9" t="s">
        <v>1666</v>
      </c>
      <c r="G623" s="9" t="s">
        <v>1638</v>
      </c>
      <c r="H623" s="44">
        <v>94</v>
      </c>
      <c r="I623" s="44">
        <v>94</v>
      </c>
      <c r="J623" s="25">
        <f t="shared" si="714"/>
        <v>0.39067231980617806</v>
      </c>
      <c r="K623" s="46">
        <v>1</v>
      </c>
      <c r="L623" s="43">
        <v>1290</v>
      </c>
      <c r="M623" s="17">
        <f t="shared" si="715"/>
        <v>7.2868217054263565E-2</v>
      </c>
      <c r="N623" s="56">
        <f t="shared" si="716"/>
        <v>3.1935785509114709E-5</v>
      </c>
      <c r="O623" s="35">
        <f t="shared" si="724"/>
        <v>2.5596899224806204</v>
      </c>
      <c r="P623" s="19">
        <f t="shared" si="725"/>
        <v>2.5872134700341753</v>
      </c>
      <c r="Q623" s="19">
        <f t="shared" si="717"/>
        <v>4.2902658587212104</v>
      </c>
      <c r="R623" s="24">
        <f t="shared" si="718"/>
        <v>0.80919789441498846</v>
      </c>
      <c r="S623" s="19">
        <f t="shared" si="719"/>
        <v>240.6108527131783</v>
      </c>
      <c r="T623" s="19">
        <f t="shared" si="720"/>
        <v>1635.8550665204023</v>
      </c>
      <c r="U623" s="17">
        <f t="shared" si="721"/>
        <v>0.16809593046915083</v>
      </c>
      <c r="V623" s="50">
        <f t="shared" si="726"/>
        <v>3302</v>
      </c>
      <c r="W623" s="219">
        <v>243973.36260393495</v>
      </c>
      <c r="X623" s="17">
        <f t="shared" si="722"/>
        <v>0.14958709804881185</v>
      </c>
      <c r="Y623" s="12" t="str">
        <f t="shared" si="723"/>
        <v>no</v>
      </c>
      <c r="Z623" s="12" t="str">
        <f t="shared" si="689"/>
        <v/>
      </c>
      <c r="AA623" s="12" t="str">
        <f>IF(ISERROR(VLOOKUP(D623,'Cdn CWTs for ERA in 2017'!C$8:H$2400,6,FALSE)),"",VLOOKUP(D623,'Cdn CWTs for ERA in 2017'!C$8:H$2400,6,FALSE))</f>
        <v/>
      </c>
    </row>
    <row r="624" spans="1:27" x14ac:dyDescent="0.2">
      <c r="A624" s="197" t="s">
        <v>1632</v>
      </c>
      <c r="B624" s="31" t="str">
        <f>+IF(ISERROR(VLOOKUP(D624,'Cdn CWTs for ERA in 2017'!C$6:F$2400,4,FALSE)),"",VLOOKUP(D624,'Cdn CWTs for ERA in 2017'!C$6:F$2400,4,FALSE))</f>
        <v/>
      </c>
      <c r="C624" s="198">
        <v>1990</v>
      </c>
      <c r="D624" s="62" t="s">
        <v>1664</v>
      </c>
      <c r="E624" s="199" t="s">
        <v>4789</v>
      </c>
      <c r="F624" s="9" t="s">
        <v>1666</v>
      </c>
      <c r="G624" s="9" t="s">
        <v>1638</v>
      </c>
      <c r="H624" s="44">
        <v>94</v>
      </c>
      <c r="I624" s="44">
        <v>94</v>
      </c>
      <c r="J624" s="25">
        <f t="shared" si="714"/>
        <v>0.39067231980617806</v>
      </c>
      <c r="K624" s="43">
        <v>14</v>
      </c>
      <c r="L624" s="43">
        <v>1290</v>
      </c>
      <c r="M624" s="17">
        <f t="shared" si="715"/>
        <v>7.2868217054263565E-2</v>
      </c>
      <c r="N624" s="56">
        <f t="shared" si="716"/>
        <v>3.1935785509114709E-5</v>
      </c>
      <c r="O624" s="35">
        <f t="shared" si="724"/>
        <v>35.835658914728683</v>
      </c>
      <c r="P624" s="19">
        <f>+(O624/(SUM(O$610:O$624)))*O$625+O624</f>
        <v>36.220988580478455</v>
      </c>
      <c r="Q624" s="19">
        <f t="shared" si="717"/>
        <v>93.758337471023282</v>
      </c>
      <c r="R624" s="24">
        <f t="shared" si="718"/>
        <v>0.27020261924412725</v>
      </c>
      <c r="S624" s="19">
        <f t="shared" si="719"/>
        <v>240.6108527131783</v>
      </c>
      <c r="T624" s="19">
        <f t="shared" si="720"/>
        <v>1635.8550665204023</v>
      </c>
      <c r="U624" s="17">
        <f t="shared" si="721"/>
        <v>0.16809593046915083</v>
      </c>
      <c r="V624" s="50">
        <f t="shared" si="726"/>
        <v>3302</v>
      </c>
      <c r="W624" s="219">
        <v>243973.36260393495</v>
      </c>
      <c r="X624" s="17">
        <f t="shared" si="722"/>
        <v>0.14958709804881185</v>
      </c>
      <c r="Y624" s="12" t="str">
        <f t="shared" si="723"/>
        <v>no</v>
      </c>
      <c r="Z624" s="12" t="str">
        <f t="shared" si="689"/>
        <v/>
      </c>
      <c r="AA624" s="12" t="str">
        <f>IF(ISERROR(VLOOKUP(D624,'Cdn CWTs for ERA in 2017'!C$8:H$2400,6,FALSE)),"",VLOOKUP(D624,'Cdn CWTs for ERA in 2017'!C$8:H$2400,6,FALSE))</f>
        <v/>
      </c>
    </row>
    <row r="625" spans="1:27" x14ac:dyDescent="0.2">
      <c r="A625" s="200" t="s">
        <v>1632</v>
      </c>
      <c r="B625" s="31" t="str">
        <f>+IF(ISERROR(VLOOKUP(D625,'Cdn CWTs for ERA in 2017'!C$6:F$2400,4,FALSE)),"",VLOOKUP(D625,'Cdn CWTs for ERA in 2017'!C$6:F$2400,4,FALSE))</f>
        <v/>
      </c>
      <c r="C625" s="198">
        <v>1990</v>
      </c>
      <c r="D625" s="64" t="s">
        <v>1646</v>
      </c>
      <c r="E625" s="199" t="s">
        <v>4789</v>
      </c>
      <c r="F625" s="9" t="s">
        <v>1666</v>
      </c>
      <c r="G625" s="9" t="s">
        <v>1638</v>
      </c>
      <c r="H625" s="44">
        <v>94</v>
      </c>
      <c r="I625" s="44">
        <v>94</v>
      </c>
      <c r="J625" s="16">
        <f t="shared" si="714"/>
        <v>0.39067231980617806</v>
      </c>
      <c r="K625" s="44">
        <v>1</v>
      </c>
      <c r="L625" s="43">
        <v>1290</v>
      </c>
      <c r="M625" s="23">
        <f t="shared" si="715"/>
        <v>7.2868217054263565E-2</v>
      </c>
      <c r="N625" s="56">
        <f t="shared" si="716"/>
        <v>3.1935785509114709E-5</v>
      </c>
      <c r="O625" s="18">
        <f t="shared" si="724"/>
        <v>2.5596899224806204</v>
      </c>
      <c r="P625" s="18"/>
      <c r="Q625" s="19">
        <f t="shared" si="717"/>
        <v>4.2902658587212104</v>
      </c>
      <c r="R625" s="24">
        <f t="shared" si="718"/>
        <v>0.80919789441498846</v>
      </c>
      <c r="S625" s="19">
        <f t="shared" si="719"/>
        <v>240.6108527131783</v>
      </c>
      <c r="T625" s="19">
        <f t="shared" si="720"/>
        <v>1635.8550665204023</v>
      </c>
      <c r="U625" s="20">
        <f t="shared" si="721"/>
        <v>0.16809593046915083</v>
      </c>
      <c r="V625" s="50">
        <f t="shared" si="726"/>
        <v>3302</v>
      </c>
      <c r="W625" s="219">
        <v>243973.36260393495</v>
      </c>
      <c r="X625" s="17">
        <f t="shared" si="722"/>
        <v>0.14958709804881185</v>
      </c>
      <c r="Y625" s="12" t="str">
        <f t="shared" si="723"/>
        <v>no</v>
      </c>
      <c r="Z625" s="12" t="str">
        <f t="shared" si="689"/>
        <v/>
      </c>
      <c r="AA625" s="12" t="str">
        <f>IF(ISERROR(VLOOKUP(D625,'Cdn CWTs for ERA in 2017'!C$8:H$2400,6,FALSE)),"",VLOOKUP(D625,'Cdn CWTs for ERA in 2017'!C$8:H$2400,6,FALSE))</f>
        <v/>
      </c>
    </row>
    <row r="626" spans="1:27" x14ac:dyDescent="0.2">
      <c r="A626" s="13" t="s">
        <v>1632</v>
      </c>
      <c r="B626" s="31" t="str">
        <f>+IF(ISERROR(VLOOKUP(D626,'Cdn CWTs for ERA in 2017'!C$6:F$2400,4,FALSE)),"",VLOOKUP(D626,'Cdn CWTs for ERA in 2017'!C$6:F$2400,4,FALSE))</f>
        <v/>
      </c>
      <c r="C626" s="14">
        <v>1990</v>
      </c>
      <c r="D626" s="63" t="s">
        <v>1679</v>
      </c>
      <c r="E626" s="199" t="s">
        <v>4789</v>
      </c>
      <c r="F626" s="9" t="s">
        <v>1666</v>
      </c>
      <c r="G626" s="9" t="s">
        <v>1638</v>
      </c>
      <c r="H626" s="44">
        <v>94</v>
      </c>
      <c r="I626" s="44">
        <v>94</v>
      </c>
      <c r="J626" s="25">
        <f t="shared" si="714"/>
        <v>0.39067231980617806</v>
      </c>
      <c r="L626" s="43">
        <v>1290</v>
      </c>
      <c r="M626" s="17">
        <f t="shared" si="715"/>
        <v>7.2868217054263565E-2</v>
      </c>
      <c r="N626" s="56">
        <f t="shared" si="716"/>
        <v>3.1935785509114709E-5</v>
      </c>
      <c r="O626" s="35">
        <f t="shared" si="724"/>
        <v>0</v>
      </c>
      <c r="Q626" s="19">
        <f t="shared" si="717"/>
        <v>0</v>
      </c>
      <c r="R626" s="24" t="str">
        <f t="shared" si="718"/>
        <v>NA</v>
      </c>
      <c r="S626" s="19">
        <f t="shared" si="719"/>
        <v>240.6108527131783</v>
      </c>
      <c r="T626" s="19">
        <f t="shared" si="720"/>
        <v>1635.8550665204023</v>
      </c>
      <c r="U626" s="17">
        <f t="shared" si="721"/>
        <v>0.16809593046915083</v>
      </c>
      <c r="V626" s="50">
        <f t="shared" si="726"/>
        <v>3302</v>
      </c>
      <c r="W626" s="219">
        <v>243973.36260393495</v>
      </c>
      <c r="X626" s="17">
        <f t="shared" si="722"/>
        <v>0.14958709804881185</v>
      </c>
      <c r="Y626" s="12" t="str">
        <f t="shared" si="723"/>
        <v>no</v>
      </c>
      <c r="Z626" s="12" t="str">
        <f t="shared" si="689"/>
        <v/>
      </c>
      <c r="AA626" s="12" t="str">
        <f>IF(ISERROR(VLOOKUP(D626,'Cdn CWTs for ERA in 2017'!C$8:H$2400,6,FALSE)),"",VLOOKUP(D626,'Cdn CWTs for ERA in 2017'!C$8:H$2400,6,FALSE))</f>
        <v/>
      </c>
    </row>
    <row r="627" spans="1:27" x14ac:dyDescent="0.2">
      <c r="B627" s="31" t="str">
        <f>+IF(ISERROR(VLOOKUP(D627,'Cdn CWTs for ERA in 2017'!C$6:F$2400,4,FALSE)),"",VLOOKUP(D627,'Cdn CWTs for ERA in 2017'!C$6:F$2400,4,FALSE))</f>
        <v/>
      </c>
      <c r="AA627" s="12" t="str">
        <f>IF(ISERROR(VLOOKUP(D627,'Cdn CWTs for ERA in 2017'!C$8:H$2400,6,FALSE)),"",VLOOKUP(D627,'Cdn CWTs for ERA in 2017'!C$8:H$2400,6,FALSE))</f>
        <v/>
      </c>
    </row>
    <row r="628" spans="1:27" x14ac:dyDescent="0.2">
      <c r="A628" s="13" t="s">
        <v>1632</v>
      </c>
      <c r="B628" s="31">
        <f>+IF(ISERROR(VLOOKUP(D628,'Cdn CWTs for ERA in 2017'!C$6:F$2400,4,FALSE)),"",VLOOKUP(D628,'Cdn CWTs for ERA in 2017'!C$6:F$2400,4,FALSE))</f>
        <v>1985</v>
      </c>
      <c r="C628" s="9">
        <v>1989</v>
      </c>
      <c r="D628" s="104" t="s">
        <v>726</v>
      </c>
      <c r="E628" s="9" t="s">
        <v>1640</v>
      </c>
      <c r="F628" s="9" t="s">
        <v>1666</v>
      </c>
      <c r="G628" s="9" t="s">
        <v>1638</v>
      </c>
      <c r="H628" s="44">
        <v>239</v>
      </c>
      <c r="I628" s="44">
        <v>49</v>
      </c>
      <c r="J628" s="25">
        <f t="shared" ref="J628:J633" si="727">I628/S628</f>
        <v>7.2067959934068712E-2</v>
      </c>
      <c r="K628" s="93">
        <v>16</v>
      </c>
      <c r="L628" s="43">
        <v>1508</v>
      </c>
      <c r="M628" s="17">
        <f t="shared" ref="M628:M633" si="728">+H628/L628</f>
        <v>0.15848806366047746</v>
      </c>
      <c r="N628" s="56">
        <f t="shared" ref="N628:N633" si="729">((M628*(1-M628))/(L628-1)) * (1-(L628/V628))</f>
        <v>5.7390950976760566E-5</v>
      </c>
      <c r="O628" s="35">
        <f t="shared" ref="O628:O633" si="730">K628*(1/J628)</f>
        <v>222.01266713581987</v>
      </c>
      <c r="P628" s="16">
        <f>+(O628/(SUM(O$628:O$631)))*O$632+O628</f>
        <v>222.01266713581987</v>
      </c>
      <c r="Q628" s="19">
        <f t="shared" ref="Q628:Q633" si="731" xml:space="preserve">  ((O628*(1-J628)*(1+(U628^2))) / J628) + ((O628^2)*(U628^2))</f>
        <v>4461.6412517527679</v>
      </c>
      <c r="R628" s="24">
        <f t="shared" ref="R628:R633" si="732">+IF(ISERROR((Q628^0.5)/O628),"NA",(Q628^0.5)/O628)</f>
        <v>0.30086354559324047</v>
      </c>
      <c r="S628" s="19">
        <f t="shared" ref="S628:S633" si="733">+M628*V628</f>
        <v>679.91379310344837</v>
      </c>
      <c r="T628" s="19">
        <f t="shared" ref="T628:T633" si="734">(N628*V628^2+W628*M628^2-N628*W628)</f>
        <v>14210.716913414728</v>
      </c>
      <c r="U628" s="17">
        <f t="shared" ref="U628:U633" si="735">+(T628^0.5)/S628</f>
        <v>0.17532915610178684</v>
      </c>
      <c r="V628" s="50">
        <v>4290</v>
      </c>
      <c r="W628" s="219">
        <v>524897.19285183866</v>
      </c>
      <c r="X628" s="17">
        <f t="shared" ref="X628:X633" si="736">+(W628^0.5)/V628</f>
        <v>0.16888062707781545</v>
      </c>
      <c r="Y628" s="12" t="str">
        <f t="shared" ref="Y628:Y633" si="737">+IF(B628="","no","yes")</f>
        <v>yes</v>
      </c>
      <c r="Z628" s="12">
        <f t="shared" si="689"/>
        <v>4</v>
      </c>
      <c r="AA628" s="12" t="str">
        <f>IF(ISERROR(VLOOKUP(D628,'Cdn CWTs for ERA in 2017'!C$8:H$2400,6,FALSE)),"",VLOOKUP(D628,'Cdn CWTs for ERA in 2017'!C$8:H$2400,6,FALSE))</f>
        <v>NIC</v>
      </c>
    </row>
    <row r="629" spans="1:27" x14ac:dyDescent="0.2">
      <c r="A629" s="13" t="s">
        <v>1632</v>
      </c>
      <c r="B629" s="31">
        <f>+IF(ISERROR(VLOOKUP(D629,'Cdn CWTs for ERA in 2017'!C$6:F$2400,4,FALSE)),"",VLOOKUP(D629,'Cdn CWTs for ERA in 2017'!C$6:F$2400,4,FALSE))</f>
        <v>1985</v>
      </c>
      <c r="C629" s="9">
        <v>1989</v>
      </c>
      <c r="D629" s="92" t="s">
        <v>724</v>
      </c>
      <c r="E629" s="9" t="s">
        <v>1640</v>
      </c>
      <c r="F629" s="9" t="s">
        <v>1666</v>
      </c>
      <c r="G629" s="9" t="s">
        <v>1638</v>
      </c>
      <c r="H629" s="44">
        <v>239</v>
      </c>
      <c r="I629" s="44">
        <v>49</v>
      </c>
      <c r="J629" s="25">
        <f t="shared" si="727"/>
        <v>7.2067959934068712E-2</v>
      </c>
      <c r="K629" s="93">
        <v>6</v>
      </c>
      <c r="L629" s="43">
        <v>1508</v>
      </c>
      <c r="M629" s="17">
        <f t="shared" si="728"/>
        <v>0.15848806366047746</v>
      </c>
      <c r="N629" s="56">
        <f t="shared" si="729"/>
        <v>5.7390950976760566E-5</v>
      </c>
      <c r="O629" s="35">
        <f t="shared" si="730"/>
        <v>83.254750175932458</v>
      </c>
      <c r="P629" s="16">
        <f>+(O629/(SUM(O$628:O$631)))*O$632+O629</f>
        <v>83.254750175932458</v>
      </c>
      <c r="Q629" s="19">
        <f t="shared" si="731"/>
        <v>1317.9955132203313</v>
      </c>
      <c r="R629" s="24">
        <f t="shared" si="732"/>
        <v>0.4360617003890862</v>
      </c>
      <c r="S629" s="19">
        <f t="shared" si="733"/>
        <v>679.91379310344837</v>
      </c>
      <c r="T629" s="19">
        <f t="shared" si="734"/>
        <v>14210.716913414728</v>
      </c>
      <c r="U629" s="17">
        <f t="shared" si="735"/>
        <v>0.17532915610178684</v>
      </c>
      <c r="V629" s="50">
        <v>4290</v>
      </c>
      <c r="W629" s="219">
        <v>524897.19285183866</v>
      </c>
      <c r="X629" s="17">
        <f t="shared" si="736"/>
        <v>0.16888062707781545</v>
      </c>
      <c r="Y629" s="12" t="str">
        <f t="shared" si="737"/>
        <v>yes</v>
      </c>
      <c r="Z629" s="12">
        <f>+IF(B629="","",C629-B629)</f>
        <v>4</v>
      </c>
      <c r="AA629" s="12" t="str">
        <f>IF(ISERROR(VLOOKUP(D629,'Cdn CWTs for ERA in 2017'!C$8:H$2400,6,FALSE)),"",VLOOKUP(D629,'Cdn CWTs for ERA in 2017'!C$8:H$2400,6,FALSE))</f>
        <v>NIC</v>
      </c>
    </row>
    <row r="630" spans="1:27" x14ac:dyDescent="0.2">
      <c r="A630" s="13" t="s">
        <v>1632</v>
      </c>
      <c r="B630" s="31">
        <f>+IF(ISERROR(VLOOKUP(D630,'Cdn CWTs for ERA in 2017'!C$6:F$2400,4,FALSE)),"",VLOOKUP(D630,'Cdn CWTs for ERA in 2017'!C$6:F$2400,4,FALSE))</f>
        <v>1985</v>
      </c>
      <c r="C630" s="9">
        <v>1989</v>
      </c>
      <c r="D630" s="104" t="s">
        <v>736</v>
      </c>
      <c r="E630" s="9" t="s">
        <v>1640</v>
      </c>
      <c r="F630" s="9" t="s">
        <v>1666</v>
      </c>
      <c r="G630" s="9" t="s">
        <v>1638</v>
      </c>
      <c r="H630" s="44">
        <v>239</v>
      </c>
      <c r="I630" s="44">
        <v>49</v>
      </c>
      <c r="J630" s="25">
        <f t="shared" si="727"/>
        <v>7.2067959934068712E-2</v>
      </c>
      <c r="K630" s="93">
        <v>23</v>
      </c>
      <c r="L630" s="43">
        <v>1508</v>
      </c>
      <c r="M630" s="17">
        <f t="shared" si="728"/>
        <v>0.15848806366047746</v>
      </c>
      <c r="N630" s="56">
        <f t="shared" si="729"/>
        <v>5.7390950976760566E-5</v>
      </c>
      <c r="O630" s="35">
        <f t="shared" si="730"/>
        <v>319.14320900774106</v>
      </c>
      <c r="P630" s="16">
        <f>+(O630/(SUM(O$628:O$631)))*O$632+O630</f>
        <v>319.14320900774106</v>
      </c>
      <c r="Q630" s="19">
        <f t="shared" si="731"/>
        <v>7366.5145151629386</v>
      </c>
      <c r="R630" s="24">
        <f t="shared" si="732"/>
        <v>0.26893381761629587</v>
      </c>
      <c r="S630" s="19">
        <f t="shared" si="733"/>
        <v>679.91379310344837</v>
      </c>
      <c r="T630" s="19">
        <f t="shared" si="734"/>
        <v>14210.716913414728</v>
      </c>
      <c r="U630" s="17">
        <f t="shared" si="735"/>
        <v>0.17532915610178684</v>
      </c>
      <c r="V630" s="50">
        <v>4290</v>
      </c>
      <c r="W630" s="219">
        <v>524897.19285183866</v>
      </c>
      <c r="X630" s="17">
        <f t="shared" si="736"/>
        <v>0.16888062707781545</v>
      </c>
      <c r="Y630" s="12" t="str">
        <f t="shared" si="737"/>
        <v>yes</v>
      </c>
      <c r="Z630" s="12">
        <f>+IF(B630="","",C630-B630)</f>
        <v>4</v>
      </c>
      <c r="AA630" s="12" t="str">
        <f>IF(ISERROR(VLOOKUP(D630,'Cdn CWTs for ERA in 2017'!C$8:H$2400,6,FALSE)),"",VLOOKUP(D630,'Cdn CWTs for ERA in 2017'!C$8:H$2400,6,FALSE))</f>
        <v>NIC</v>
      </c>
    </row>
    <row r="631" spans="1:27" x14ac:dyDescent="0.2">
      <c r="A631" s="13" t="s">
        <v>1632</v>
      </c>
      <c r="B631" s="31" t="str">
        <f>+IF(ISERROR(VLOOKUP(D631,'Cdn CWTs for ERA in 2017'!C$6:F$2400,4,FALSE)),"",VLOOKUP(D631,'Cdn CWTs for ERA in 2017'!C$6:F$2400,4,FALSE))</f>
        <v/>
      </c>
      <c r="C631" s="9">
        <v>1989</v>
      </c>
      <c r="D631" s="62" t="s">
        <v>1664</v>
      </c>
      <c r="E631" s="9" t="s">
        <v>1640</v>
      </c>
      <c r="F631" s="9" t="s">
        <v>1666</v>
      </c>
      <c r="G631" s="9" t="s">
        <v>1638</v>
      </c>
      <c r="H631" s="44">
        <v>239</v>
      </c>
      <c r="I631" s="44">
        <v>49</v>
      </c>
      <c r="J631" s="25">
        <f t="shared" si="727"/>
        <v>7.2067959934068712E-2</v>
      </c>
      <c r="K631" s="43">
        <v>4</v>
      </c>
      <c r="L631" s="43">
        <v>1508</v>
      </c>
      <c r="M631" s="17">
        <f t="shared" si="728"/>
        <v>0.15848806366047746</v>
      </c>
      <c r="N631" s="56">
        <f t="shared" si="729"/>
        <v>5.7390950976760566E-5</v>
      </c>
      <c r="O631" s="35">
        <f t="shared" si="730"/>
        <v>55.503166783954967</v>
      </c>
      <c r="P631" s="16">
        <f>+(O631/(SUM(O$628:O$631)))*O$632+O631</f>
        <v>55.503166783954967</v>
      </c>
      <c r="Q631" s="19">
        <f t="shared" si="731"/>
        <v>831.31434798862642</v>
      </c>
      <c r="R631" s="24">
        <f t="shared" si="732"/>
        <v>0.51947526729349625</v>
      </c>
      <c r="S631" s="19">
        <f t="shared" si="733"/>
        <v>679.91379310344837</v>
      </c>
      <c r="T631" s="19">
        <f t="shared" si="734"/>
        <v>14210.716913414728</v>
      </c>
      <c r="U631" s="17">
        <f t="shared" si="735"/>
        <v>0.17532915610178684</v>
      </c>
      <c r="V631" s="50">
        <v>4290</v>
      </c>
      <c r="W631" s="219">
        <v>524897.19285183866</v>
      </c>
      <c r="X631" s="17">
        <f t="shared" si="736"/>
        <v>0.16888062707781545</v>
      </c>
      <c r="Y631" s="12" t="str">
        <f t="shared" si="737"/>
        <v>no</v>
      </c>
      <c r="Z631" s="12" t="str">
        <f t="shared" ref="Z631:Z661" si="738">+IF(B631="","",C631-B631)</f>
        <v/>
      </c>
      <c r="AA631" s="12" t="str">
        <f>IF(ISERROR(VLOOKUP(D631,'Cdn CWTs for ERA in 2017'!C$8:H$2400,6,FALSE)),"",VLOOKUP(D631,'Cdn CWTs for ERA in 2017'!C$8:H$2400,6,FALSE))</f>
        <v/>
      </c>
    </row>
    <row r="632" spans="1:27" x14ac:dyDescent="0.2">
      <c r="A632" s="13" t="s">
        <v>1632</v>
      </c>
      <c r="B632" s="31" t="str">
        <f>+IF(ISERROR(VLOOKUP(D632,'Cdn CWTs for ERA in 2017'!C$6:F$2400,4,FALSE)),"",VLOOKUP(D632,'Cdn CWTs for ERA in 2017'!C$6:F$2400,4,FALSE))</f>
        <v/>
      </c>
      <c r="C632" s="9">
        <v>1989</v>
      </c>
      <c r="D632" s="64" t="s">
        <v>1646</v>
      </c>
      <c r="E632" s="9" t="s">
        <v>1640</v>
      </c>
      <c r="F632" s="9" t="s">
        <v>1666</v>
      </c>
      <c r="G632" s="9" t="s">
        <v>1638</v>
      </c>
      <c r="H632" s="44">
        <v>239</v>
      </c>
      <c r="I632" s="44">
        <v>49</v>
      </c>
      <c r="J632" s="16">
        <f t="shared" si="727"/>
        <v>7.2067959934068712E-2</v>
      </c>
      <c r="K632" s="44">
        <v>0</v>
      </c>
      <c r="L632" s="43">
        <v>1508</v>
      </c>
      <c r="M632" s="23">
        <f t="shared" si="728"/>
        <v>0.15848806366047746</v>
      </c>
      <c r="N632" s="56">
        <f t="shared" si="729"/>
        <v>5.7390950976760566E-5</v>
      </c>
      <c r="O632" s="35">
        <f t="shared" si="730"/>
        <v>0</v>
      </c>
      <c r="P632" s="18"/>
      <c r="Q632" s="19">
        <f t="shared" si="731"/>
        <v>0</v>
      </c>
      <c r="R632" s="24" t="str">
        <f t="shared" si="732"/>
        <v>NA</v>
      </c>
      <c r="S632" s="19">
        <f t="shared" si="733"/>
        <v>679.91379310344837</v>
      </c>
      <c r="T632" s="19">
        <f t="shared" si="734"/>
        <v>14210.716913414728</v>
      </c>
      <c r="U632" s="20">
        <f t="shared" si="735"/>
        <v>0.17532915610178684</v>
      </c>
      <c r="V632" s="50">
        <v>4290</v>
      </c>
      <c r="W632" s="219">
        <v>524897.19285183866</v>
      </c>
      <c r="X632" s="17">
        <f t="shared" si="736"/>
        <v>0.16888062707781545</v>
      </c>
      <c r="Y632" s="12" t="str">
        <f t="shared" si="737"/>
        <v>no</v>
      </c>
      <c r="Z632" s="12" t="str">
        <f t="shared" si="738"/>
        <v/>
      </c>
      <c r="AA632" s="12" t="str">
        <f>IF(ISERROR(VLOOKUP(D632,'Cdn CWTs for ERA in 2017'!C$8:H$2400,6,FALSE)),"",VLOOKUP(D632,'Cdn CWTs for ERA in 2017'!C$8:H$2400,6,FALSE))</f>
        <v/>
      </c>
    </row>
    <row r="633" spans="1:27" x14ac:dyDescent="0.2">
      <c r="A633" s="13" t="s">
        <v>1632</v>
      </c>
      <c r="B633" s="31" t="str">
        <f>+IF(ISERROR(VLOOKUP(D633,'Cdn CWTs for ERA in 2017'!C$6:F$2400,4,FALSE)),"",VLOOKUP(D633,'Cdn CWTs for ERA in 2017'!C$6:F$2400,4,FALSE))</f>
        <v/>
      </c>
      <c r="C633" s="9">
        <v>1989</v>
      </c>
      <c r="D633" s="63" t="s">
        <v>1679</v>
      </c>
      <c r="E633" s="9" t="s">
        <v>1640</v>
      </c>
      <c r="F633" s="9" t="s">
        <v>1666</v>
      </c>
      <c r="G633" s="9" t="s">
        <v>1638</v>
      </c>
      <c r="H633" s="44">
        <v>239</v>
      </c>
      <c r="I633" s="44">
        <v>49</v>
      </c>
      <c r="J633" s="25">
        <f t="shared" si="727"/>
        <v>7.2067959934068712E-2</v>
      </c>
      <c r="L633" s="43">
        <v>1508</v>
      </c>
      <c r="M633" s="17">
        <f t="shared" si="728"/>
        <v>0.15848806366047746</v>
      </c>
      <c r="N633" s="56">
        <f t="shared" si="729"/>
        <v>5.7390950976760566E-5</v>
      </c>
      <c r="O633" s="35">
        <f t="shared" si="730"/>
        <v>0</v>
      </c>
      <c r="Q633" s="19">
        <f t="shared" si="731"/>
        <v>0</v>
      </c>
      <c r="R633" s="24" t="str">
        <f t="shared" si="732"/>
        <v>NA</v>
      </c>
      <c r="S633" s="19">
        <f t="shared" si="733"/>
        <v>679.91379310344837</v>
      </c>
      <c r="T633" s="19">
        <f t="shared" si="734"/>
        <v>14210.716913414728</v>
      </c>
      <c r="U633" s="17">
        <f t="shared" si="735"/>
        <v>0.17532915610178684</v>
      </c>
      <c r="V633" s="50">
        <v>4290</v>
      </c>
      <c r="W633" s="219">
        <v>524897.19285183866</v>
      </c>
      <c r="X633" s="17">
        <f t="shared" si="736"/>
        <v>0.16888062707781545</v>
      </c>
      <c r="Y633" s="12" t="str">
        <f t="shared" si="737"/>
        <v>no</v>
      </c>
      <c r="Z633" s="12" t="str">
        <f t="shared" si="738"/>
        <v/>
      </c>
      <c r="AA633" s="12" t="str">
        <f>IF(ISERROR(VLOOKUP(D633,'Cdn CWTs for ERA in 2017'!C$8:H$2400,6,FALSE)),"",VLOOKUP(D633,'Cdn CWTs for ERA in 2017'!C$8:H$2400,6,FALSE))</f>
        <v/>
      </c>
    </row>
    <row r="634" spans="1:27" x14ac:dyDescent="0.2">
      <c r="B634" s="31" t="str">
        <f>+IF(ISERROR(VLOOKUP(D634,'Cdn CWTs for ERA in 2017'!C$6:F$2400,4,FALSE)),"",VLOOKUP(D634,'Cdn CWTs for ERA in 2017'!C$6:F$2400,4,FALSE))</f>
        <v/>
      </c>
      <c r="D634" s="101"/>
      <c r="Z634" s="12"/>
      <c r="AA634" s="12" t="str">
        <f>IF(ISERROR(VLOOKUP(D634,'Cdn CWTs for ERA in 2017'!C$8:H$2400,6,FALSE)),"",VLOOKUP(D634,'Cdn CWTs for ERA in 2017'!C$8:H$2400,6,FALSE))</f>
        <v/>
      </c>
    </row>
    <row r="635" spans="1:27" x14ac:dyDescent="0.2">
      <c r="A635" s="13" t="s">
        <v>1632</v>
      </c>
      <c r="B635" s="31" t="str">
        <f>+IF(ISERROR(VLOOKUP(D635,'Cdn CWTs for ERA in 2017'!C$6:F$2400,4,FALSE)),"",VLOOKUP(D635,'Cdn CWTs for ERA in 2017'!C$6:F$2400,4,FALSE))</f>
        <v/>
      </c>
      <c r="C635" s="9">
        <v>1988</v>
      </c>
      <c r="D635" s="86" t="s">
        <v>815</v>
      </c>
      <c r="E635" s="9" t="s">
        <v>1640</v>
      </c>
      <c r="F635" s="9" t="s">
        <v>1666</v>
      </c>
      <c r="G635" s="9" t="s">
        <v>1638</v>
      </c>
      <c r="H635" s="44">
        <v>78</v>
      </c>
      <c r="I635" s="44">
        <v>78</v>
      </c>
      <c r="J635" s="25">
        <f t="shared" ref="J635:J649" si="739">I635/S635</f>
        <v>0.21185897435897436</v>
      </c>
      <c r="K635" s="46">
        <v>3</v>
      </c>
      <c r="L635" s="43">
        <v>661</v>
      </c>
      <c r="M635" s="17">
        <f t="shared" ref="M635:M649" si="740">+H635/L635</f>
        <v>0.11800302571860817</v>
      </c>
      <c r="N635" s="56">
        <f t="shared" ref="N635:N649" si="741">((M635*(1-M635))/(L635-1)) * (1-(L635/V635))</f>
        <v>1.2428543527701039E-4</v>
      </c>
      <c r="O635" s="35">
        <f>K635*(1/J635)</f>
        <v>14.16036308623298</v>
      </c>
      <c r="P635" s="19">
        <f>+(O635/(SUM(O$635:O$647)))*O$648+O635</f>
        <v>14.16036308623298</v>
      </c>
      <c r="Q635" s="19">
        <f xml:space="preserve">  ((O635*(1-J635)*(1+(U635^2))) / J635) + ((O635^2)*(U635^2))</f>
        <v>62.196362449538348</v>
      </c>
      <c r="R635" s="24">
        <f t="shared" ref="R635:R649" si="742">+IF(ISERROR((Q635^0.5)/O635),"NA",(Q635^0.5)/O635)</f>
        <v>0.55693960647940632</v>
      </c>
      <c r="S635" s="19">
        <f t="shared" ref="S635:S649" si="743">+M635*V635</f>
        <v>368.16944024205748</v>
      </c>
      <c r="T635" s="19">
        <f t="shared" ref="T635:T649" si="744">(N635*V635^2+W635*M635^2-N635*W635)</f>
        <v>5095.5607322269425</v>
      </c>
      <c r="U635" s="17">
        <f t="shared" ref="U635:U649" si="745">+(T635^0.5)/S635</f>
        <v>0.19388680489262661</v>
      </c>
      <c r="V635" s="50">
        <v>3120</v>
      </c>
      <c r="W635" s="219">
        <v>281564.92029725283</v>
      </c>
      <c r="X635" s="17">
        <f t="shared" ref="X635:X649" si="746">+(W635^0.5)/V635</f>
        <v>0.170072728373832</v>
      </c>
      <c r="Y635" s="12" t="str">
        <f t="shared" ref="Y635:Y649" si="747">+IF(B635="","no","yes")</f>
        <v>no</v>
      </c>
      <c r="Z635" s="12" t="str">
        <f t="shared" si="738"/>
        <v/>
      </c>
      <c r="AA635" s="12" t="str">
        <f>IF(ISERROR(VLOOKUP(D635,'Cdn CWTs for ERA in 2017'!C$8:H$2400,6,FALSE)),"",VLOOKUP(D635,'Cdn CWTs for ERA in 2017'!C$8:H$2400,6,FALSE))</f>
        <v/>
      </c>
    </row>
    <row r="636" spans="1:27" x14ac:dyDescent="0.2">
      <c r="A636" s="13" t="s">
        <v>1632</v>
      </c>
      <c r="B636" s="31" t="str">
        <f>+IF(ISERROR(VLOOKUP(D636,'Cdn CWTs for ERA in 2017'!C$6:F$2400,4,FALSE)),"",VLOOKUP(D636,'Cdn CWTs for ERA in 2017'!C$6:F$2400,4,FALSE))</f>
        <v/>
      </c>
      <c r="C636" s="9">
        <v>1988</v>
      </c>
      <c r="D636" s="86" t="s">
        <v>740</v>
      </c>
      <c r="E636" s="9" t="s">
        <v>1640</v>
      </c>
      <c r="F636" s="9" t="s">
        <v>1666</v>
      </c>
      <c r="G636" s="9" t="s">
        <v>1638</v>
      </c>
      <c r="H636" s="44">
        <v>78</v>
      </c>
      <c r="I636" s="44">
        <v>78</v>
      </c>
      <c r="J636" s="25">
        <f t="shared" si="739"/>
        <v>0.21185897435897436</v>
      </c>
      <c r="K636" s="46">
        <v>5</v>
      </c>
      <c r="L636" s="43">
        <v>661</v>
      </c>
      <c r="M636" s="17">
        <f t="shared" si="740"/>
        <v>0.11800302571860817</v>
      </c>
      <c r="N636" s="56">
        <f t="shared" si="741"/>
        <v>1.2428543527701039E-4</v>
      </c>
      <c r="O636" s="35">
        <f t="shared" ref="O636:O649" si="748">K636*(1/J636)</f>
        <v>23.600605143721634</v>
      </c>
      <c r="P636" s="19">
        <f t="shared" ref="P636:P647" si="749">+(O636/(SUM(O$635:O$647)))*O$648+O636</f>
        <v>23.600605143721634</v>
      </c>
      <c r="Q636" s="19">
        <f t="shared" ref="Q636:Q649" si="750" xml:space="preserve">  ((O636*(1-J636)*(1+(U636^2))) / J636) + ((O636^2)*(U636^2))</f>
        <v>112.03595045374561</v>
      </c>
      <c r="R636" s="24">
        <f t="shared" si="742"/>
        <v>0.44849289002597381</v>
      </c>
      <c r="S636" s="19">
        <f t="shared" si="743"/>
        <v>368.16944024205748</v>
      </c>
      <c r="T636" s="19">
        <f t="shared" si="744"/>
        <v>5095.5607322269425</v>
      </c>
      <c r="U636" s="17">
        <f t="shared" si="745"/>
        <v>0.19388680489262661</v>
      </c>
      <c r="V636" s="50">
        <v>3120</v>
      </c>
      <c r="W636" s="219">
        <v>281564.92029725283</v>
      </c>
      <c r="X636" s="17">
        <f t="shared" si="746"/>
        <v>0.170072728373832</v>
      </c>
      <c r="Y636" s="12" t="str">
        <f t="shared" si="747"/>
        <v>no</v>
      </c>
      <c r="Z636" s="12" t="str">
        <f t="shared" si="738"/>
        <v/>
      </c>
      <c r="AA636" s="12" t="str">
        <f>IF(ISERROR(VLOOKUP(D636,'Cdn CWTs for ERA in 2017'!C$8:H$2400,6,FALSE)),"",VLOOKUP(D636,'Cdn CWTs for ERA in 2017'!C$8:H$2400,6,FALSE))</f>
        <v/>
      </c>
    </row>
    <row r="637" spans="1:27" x14ac:dyDescent="0.2">
      <c r="A637" s="13" t="s">
        <v>1632</v>
      </c>
      <c r="B637" s="31" t="str">
        <f>+IF(ISERROR(VLOOKUP(D637,'Cdn CWTs for ERA in 2017'!C$6:F$2400,4,FALSE)),"",VLOOKUP(D637,'Cdn CWTs for ERA in 2017'!C$6:F$2400,4,FALSE))</f>
        <v/>
      </c>
      <c r="C637" s="9">
        <v>1988</v>
      </c>
      <c r="D637" s="86" t="s">
        <v>745</v>
      </c>
      <c r="E637" s="9" t="s">
        <v>1640</v>
      </c>
      <c r="F637" s="9" t="s">
        <v>1666</v>
      </c>
      <c r="G637" s="9" t="s">
        <v>1638</v>
      </c>
      <c r="H637" s="44">
        <v>78</v>
      </c>
      <c r="I637" s="44">
        <v>78</v>
      </c>
      <c r="J637" s="25">
        <f t="shared" si="739"/>
        <v>0.21185897435897436</v>
      </c>
      <c r="K637" s="46">
        <v>7</v>
      </c>
      <c r="L637" s="43">
        <v>661</v>
      </c>
      <c r="M637" s="17">
        <f t="shared" si="740"/>
        <v>0.11800302571860817</v>
      </c>
      <c r="N637" s="56">
        <f t="shared" si="741"/>
        <v>1.2428543527701039E-4</v>
      </c>
      <c r="O637" s="35">
        <f t="shared" si="748"/>
        <v>33.040847201210283</v>
      </c>
      <c r="P637" s="19">
        <f t="shared" si="749"/>
        <v>33.040847201210283</v>
      </c>
      <c r="Q637" s="19">
        <f t="shared" si="750"/>
        <v>168.57581555489818</v>
      </c>
      <c r="R637" s="24">
        <f t="shared" si="742"/>
        <v>0.39295829445051322</v>
      </c>
      <c r="S637" s="19">
        <f t="shared" si="743"/>
        <v>368.16944024205748</v>
      </c>
      <c r="T637" s="19">
        <f t="shared" si="744"/>
        <v>5095.5607322269425</v>
      </c>
      <c r="U637" s="17">
        <f t="shared" si="745"/>
        <v>0.19388680489262661</v>
      </c>
      <c r="V637" s="50">
        <v>3120</v>
      </c>
      <c r="W637" s="219">
        <v>281564.92029725283</v>
      </c>
      <c r="X637" s="17">
        <f t="shared" si="746"/>
        <v>0.170072728373832</v>
      </c>
      <c r="Y637" s="12" t="str">
        <f t="shared" si="747"/>
        <v>no</v>
      </c>
      <c r="Z637" s="12" t="str">
        <f t="shared" si="738"/>
        <v/>
      </c>
      <c r="AA637" s="12" t="str">
        <f>IF(ISERROR(VLOOKUP(D637,'Cdn CWTs for ERA in 2017'!C$8:H$2400,6,FALSE)),"",VLOOKUP(D637,'Cdn CWTs for ERA in 2017'!C$8:H$2400,6,FALSE))</f>
        <v/>
      </c>
    </row>
    <row r="638" spans="1:27" x14ac:dyDescent="0.2">
      <c r="A638" s="13" t="s">
        <v>1632</v>
      </c>
      <c r="B638" s="31" t="str">
        <f>+IF(ISERROR(VLOOKUP(D638,'Cdn CWTs for ERA in 2017'!C$6:F$2400,4,FALSE)),"",VLOOKUP(D638,'Cdn CWTs for ERA in 2017'!C$6:F$2400,4,FALSE))</f>
        <v/>
      </c>
      <c r="C638" s="9">
        <v>1988</v>
      </c>
      <c r="D638" s="86" t="s">
        <v>722</v>
      </c>
      <c r="E638" s="9" t="s">
        <v>1640</v>
      </c>
      <c r="F638" s="9" t="s">
        <v>1666</v>
      </c>
      <c r="G638" s="9" t="s">
        <v>1638</v>
      </c>
      <c r="H638" s="44">
        <v>78</v>
      </c>
      <c r="I638" s="44">
        <v>78</v>
      </c>
      <c r="J638" s="25">
        <f t="shared" si="739"/>
        <v>0.21185897435897436</v>
      </c>
      <c r="K638" s="46">
        <v>6</v>
      </c>
      <c r="L638" s="43">
        <v>661</v>
      </c>
      <c r="M638" s="17">
        <f t="shared" si="740"/>
        <v>0.11800302571860817</v>
      </c>
      <c r="N638" s="56">
        <f t="shared" si="741"/>
        <v>1.2428543527701039E-4</v>
      </c>
      <c r="O638" s="35">
        <f t="shared" si="748"/>
        <v>28.32072617246596</v>
      </c>
      <c r="P638" s="19">
        <f t="shared" si="749"/>
        <v>28.32072617246596</v>
      </c>
      <c r="Q638" s="19">
        <f t="shared" si="750"/>
        <v>139.46834836720376</v>
      </c>
      <c r="R638" s="24">
        <f t="shared" si="742"/>
        <v>0.41699749302418326</v>
      </c>
      <c r="S638" s="19">
        <f t="shared" si="743"/>
        <v>368.16944024205748</v>
      </c>
      <c r="T638" s="19">
        <f t="shared" si="744"/>
        <v>5095.5607322269425</v>
      </c>
      <c r="U638" s="17">
        <f t="shared" si="745"/>
        <v>0.19388680489262661</v>
      </c>
      <c r="V638" s="50">
        <v>3120</v>
      </c>
      <c r="W638" s="219">
        <v>281564.92029725283</v>
      </c>
      <c r="X638" s="17">
        <f t="shared" si="746"/>
        <v>0.170072728373832</v>
      </c>
      <c r="Y638" s="12" t="str">
        <f t="shared" si="747"/>
        <v>no</v>
      </c>
      <c r="Z638" s="12" t="str">
        <f t="shared" si="738"/>
        <v/>
      </c>
      <c r="AA638" s="12" t="str">
        <f>IF(ISERROR(VLOOKUP(D638,'Cdn CWTs for ERA in 2017'!C$8:H$2400,6,FALSE)),"",VLOOKUP(D638,'Cdn CWTs for ERA in 2017'!C$8:H$2400,6,FALSE))</f>
        <v/>
      </c>
    </row>
    <row r="639" spans="1:27" x14ac:dyDescent="0.2">
      <c r="A639" s="13" t="s">
        <v>1632</v>
      </c>
      <c r="B639" s="31" t="str">
        <f>+IF(ISERROR(VLOOKUP(D639,'Cdn CWTs for ERA in 2017'!C$6:F$2400,4,FALSE)),"",VLOOKUP(D639,'Cdn CWTs for ERA in 2017'!C$6:F$2400,4,FALSE))</f>
        <v/>
      </c>
      <c r="C639" s="9">
        <v>1988</v>
      </c>
      <c r="D639" s="86" t="s">
        <v>723</v>
      </c>
      <c r="E639" s="9" t="s">
        <v>1640</v>
      </c>
      <c r="F639" s="9" t="s">
        <v>1666</v>
      </c>
      <c r="G639" s="9" t="s">
        <v>1638</v>
      </c>
      <c r="H639" s="44">
        <v>78</v>
      </c>
      <c r="I639" s="44">
        <v>78</v>
      </c>
      <c r="J639" s="25">
        <f t="shared" si="739"/>
        <v>0.21185897435897436</v>
      </c>
      <c r="K639" s="46">
        <v>4</v>
      </c>
      <c r="L639" s="43">
        <v>661</v>
      </c>
      <c r="M639" s="17">
        <f t="shared" si="740"/>
        <v>0.11800302571860817</v>
      </c>
      <c r="N639" s="56">
        <f t="shared" si="741"/>
        <v>1.2428543527701039E-4</v>
      </c>
      <c r="O639" s="35">
        <f t="shared" si="748"/>
        <v>18.880484114977307</v>
      </c>
      <c r="P639" s="19">
        <f t="shared" si="749"/>
        <v>18.880484114977307</v>
      </c>
      <c r="Q639" s="19">
        <f t="shared" si="750"/>
        <v>86.278621814523802</v>
      </c>
      <c r="R639" s="24">
        <f t="shared" si="742"/>
        <v>0.49196983365542335</v>
      </c>
      <c r="S639" s="19">
        <f t="shared" si="743"/>
        <v>368.16944024205748</v>
      </c>
      <c r="T639" s="19">
        <f t="shared" si="744"/>
        <v>5095.5607322269425</v>
      </c>
      <c r="U639" s="17">
        <f t="shared" si="745"/>
        <v>0.19388680489262661</v>
      </c>
      <c r="V639" s="50">
        <v>3120</v>
      </c>
      <c r="W639" s="219">
        <v>281564.92029725283</v>
      </c>
      <c r="X639" s="17">
        <f t="shared" si="746"/>
        <v>0.170072728373832</v>
      </c>
      <c r="Y639" s="12" t="str">
        <f t="shared" si="747"/>
        <v>no</v>
      </c>
      <c r="Z639" s="12" t="str">
        <f t="shared" si="738"/>
        <v/>
      </c>
      <c r="AA639" s="12" t="str">
        <f>IF(ISERROR(VLOOKUP(D639,'Cdn CWTs for ERA in 2017'!C$8:H$2400,6,FALSE)),"",VLOOKUP(D639,'Cdn CWTs for ERA in 2017'!C$8:H$2400,6,FALSE))</f>
        <v/>
      </c>
    </row>
    <row r="640" spans="1:27" x14ac:dyDescent="0.2">
      <c r="A640" s="13" t="s">
        <v>1632</v>
      </c>
      <c r="B640" s="31" t="str">
        <f>+IF(ISERROR(VLOOKUP(D640,'Cdn CWTs for ERA in 2017'!C$6:F$2400,4,FALSE)),"",VLOOKUP(D640,'Cdn CWTs for ERA in 2017'!C$6:F$2400,4,FALSE))</f>
        <v/>
      </c>
      <c r="C640" s="9">
        <v>1988</v>
      </c>
      <c r="D640" s="86" t="s">
        <v>717</v>
      </c>
      <c r="E640" s="9" t="s">
        <v>1640</v>
      </c>
      <c r="F640" s="9" t="s">
        <v>1666</v>
      </c>
      <c r="G640" s="9" t="s">
        <v>1638</v>
      </c>
      <c r="H640" s="44">
        <v>78</v>
      </c>
      <c r="I640" s="44">
        <v>78</v>
      </c>
      <c r="J640" s="25">
        <f t="shared" si="739"/>
        <v>0.21185897435897436</v>
      </c>
      <c r="K640" s="46">
        <v>3</v>
      </c>
      <c r="L640" s="43">
        <v>661</v>
      </c>
      <c r="M640" s="17">
        <f t="shared" si="740"/>
        <v>0.11800302571860817</v>
      </c>
      <c r="N640" s="56">
        <f t="shared" si="741"/>
        <v>1.2428543527701039E-4</v>
      </c>
      <c r="O640" s="35">
        <f t="shared" si="748"/>
        <v>14.16036308623298</v>
      </c>
      <c r="P640" s="19">
        <f t="shared" si="749"/>
        <v>14.16036308623298</v>
      </c>
      <c r="Q640" s="19">
        <f t="shared" si="750"/>
        <v>62.196362449538348</v>
      </c>
      <c r="R640" s="24">
        <f t="shared" si="742"/>
        <v>0.55693960647940632</v>
      </c>
      <c r="S640" s="19">
        <f t="shared" si="743"/>
        <v>368.16944024205748</v>
      </c>
      <c r="T640" s="19">
        <f t="shared" si="744"/>
        <v>5095.5607322269425</v>
      </c>
      <c r="U640" s="17">
        <f t="shared" si="745"/>
        <v>0.19388680489262661</v>
      </c>
      <c r="V640" s="50">
        <v>3120</v>
      </c>
      <c r="W640" s="219">
        <v>281564.92029725283</v>
      </c>
      <c r="X640" s="17">
        <f t="shared" si="746"/>
        <v>0.170072728373832</v>
      </c>
      <c r="Y640" s="12" t="str">
        <f t="shared" si="747"/>
        <v>no</v>
      </c>
      <c r="Z640" s="12" t="str">
        <f t="shared" si="738"/>
        <v/>
      </c>
      <c r="AA640" s="12" t="str">
        <f>IF(ISERROR(VLOOKUP(D640,'Cdn CWTs for ERA in 2017'!C$8:H$2400,6,FALSE)),"",VLOOKUP(D640,'Cdn CWTs for ERA in 2017'!C$8:H$2400,6,FALSE))</f>
        <v/>
      </c>
    </row>
    <row r="641" spans="1:27" x14ac:dyDescent="0.2">
      <c r="A641" s="13" t="s">
        <v>1632</v>
      </c>
      <c r="B641" s="31" t="str">
        <f>+IF(ISERROR(VLOOKUP(D641,'Cdn CWTs for ERA in 2017'!C$6:F$2400,4,FALSE)),"",VLOOKUP(D641,'Cdn CWTs for ERA in 2017'!C$6:F$2400,4,FALSE))</f>
        <v/>
      </c>
      <c r="C641" s="9">
        <v>1988</v>
      </c>
      <c r="D641" s="86" t="s">
        <v>721</v>
      </c>
      <c r="E641" s="9" t="s">
        <v>1640</v>
      </c>
      <c r="F641" s="9" t="s">
        <v>1666</v>
      </c>
      <c r="G641" s="9" t="s">
        <v>1638</v>
      </c>
      <c r="H641" s="44">
        <v>78</v>
      </c>
      <c r="I641" s="44">
        <v>78</v>
      </c>
      <c r="J641" s="25">
        <f t="shared" si="739"/>
        <v>0.21185897435897436</v>
      </c>
      <c r="K641" s="46">
        <v>5</v>
      </c>
      <c r="L641" s="43">
        <v>661</v>
      </c>
      <c r="M641" s="17">
        <f t="shared" si="740"/>
        <v>0.11800302571860817</v>
      </c>
      <c r="N641" s="56">
        <f t="shared" si="741"/>
        <v>1.2428543527701039E-4</v>
      </c>
      <c r="O641" s="35">
        <f t="shared" si="748"/>
        <v>23.600605143721634</v>
      </c>
      <c r="P641" s="19">
        <f t="shared" si="749"/>
        <v>23.600605143721634</v>
      </c>
      <c r="Q641" s="19">
        <f t="shared" si="750"/>
        <v>112.03595045374561</v>
      </c>
      <c r="R641" s="24">
        <f t="shared" si="742"/>
        <v>0.44849289002597381</v>
      </c>
      <c r="S641" s="19">
        <f t="shared" si="743"/>
        <v>368.16944024205748</v>
      </c>
      <c r="T641" s="19">
        <f t="shared" si="744"/>
        <v>5095.5607322269425</v>
      </c>
      <c r="U641" s="17">
        <f t="shared" si="745"/>
        <v>0.19388680489262661</v>
      </c>
      <c r="V641" s="50">
        <v>3120</v>
      </c>
      <c r="W641" s="219">
        <v>281564.92029725283</v>
      </c>
      <c r="X641" s="17">
        <f t="shared" si="746"/>
        <v>0.170072728373832</v>
      </c>
      <c r="Y641" s="12" t="str">
        <f t="shared" si="747"/>
        <v>no</v>
      </c>
      <c r="Z641" s="12" t="str">
        <f t="shared" si="738"/>
        <v/>
      </c>
      <c r="AA641" s="12" t="str">
        <f>IF(ISERROR(VLOOKUP(D641,'Cdn CWTs for ERA in 2017'!C$8:H$2400,6,FALSE)),"",VLOOKUP(D641,'Cdn CWTs for ERA in 2017'!C$8:H$2400,6,FALSE))</f>
        <v/>
      </c>
    </row>
    <row r="642" spans="1:27" x14ac:dyDescent="0.2">
      <c r="A642" s="13" t="s">
        <v>1632</v>
      </c>
      <c r="B642" s="31" t="str">
        <f>+IF(ISERROR(VLOOKUP(D642,'Cdn CWTs for ERA in 2017'!C$6:F$2400,4,FALSE)),"",VLOOKUP(D642,'Cdn CWTs for ERA in 2017'!C$6:F$2400,4,FALSE))</f>
        <v/>
      </c>
      <c r="C642" s="9">
        <v>1988</v>
      </c>
      <c r="D642" s="86" t="s">
        <v>803</v>
      </c>
      <c r="E642" s="9" t="s">
        <v>1640</v>
      </c>
      <c r="F642" s="9" t="s">
        <v>1666</v>
      </c>
      <c r="G642" s="9" t="s">
        <v>1638</v>
      </c>
      <c r="H642" s="44">
        <v>78</v>
      </c>
      <c r="I642" s="44">
        <v>78</v>
      </c>
      <c r="J642" s="25">
        <f t="shared" si="739"/>
        <v>0.21185897435897436</v>
      </c>
      <c r="K642" s="46">
        <v>8</v>
      </c>
      <c r="L642" s="43">
        <v>661</v>
      </c>
      <c r="M642" s="17">
        <f t="shared" si="740"/>
        <v>0.11800302571860817</v>
      </c>
      <c r="N642" s="56">
        <f t="shared" si="741"/>
        <v>1.2428543527701039E-4</v>
      </c>
      <c r="O642" s="35">
        <f t="shared" si="748"/>
        <v>37.760968229954614</v>
      </c>
      <c r="P642" s="19">
        <f t="shared" si="749"/>
        <v>37.760968229954614</v>
      </c>
      <c r="Q642" s="19">
        <f t="shared" si="750"/>
        <v>199.35835201682903</v>
      </c>
      <c r="R642" s="24">
        <f t="shared" si="742"/>
        <v>0.37391604026734154</v>
      </c>
      <c r="S642" s="19">
        <f t="shared" si="743"/>
        <v>368.16944024205748</v>
      </c>
      <c r="T642" s="19">
        <f t="shared" si="744"/>
        <v>5095.5607322269425</v>
      </c>
      <c r="U642" s="17">
        <f t="shared" si="745"/>
        <v>0.19388680489262661</v>
      </c>
      <c r="V642" s="50">
        <v>3120</v>
      </c>
      <c r="W642" s="219">
        <v>281564.92029725283</v>
      </c>
      <c r="X642" s="17">
        <f t="shared" si="746"/>
        <v>0.170072728373832</v>
      </c>
      <c r="Y642" s="12" t="str">
        <f t="shared" si="747"/>
        <v>no</v>
      </c>
      <c r="Z642" s="12" t="str">
        <f t="shared" si="738"/>
        <v/>
      </c>
      <c r="AA642" s="12" t="str">
        <f>IF(ISERROR(VLOOKUP(D642,'Cdn CWTs for ERA in 2017'!C$8:H$2400,6,FALSE)),"",VLOOKUP(D642,'Cdn CWTs for ERA in 2017'!C$8:H$2400,6,FALSE))</f>
        <v/>
      </c>
    </row>
    <row r="643" spans="1:27" x14ac:dyDescent="0.2">
      <c r="A643" s="13" t="s">
        <v>1632</v>
      </c>
      <c r="B643" s="31" t="str">
        <f>+IF(ISERROR(VLOOKUP(D643,'Cdn CWTs for ERA in 2017'!C$6:F$2400,4,FALSE)),"",VLOOKUP(D643,'Cdn CWTs for ERA in 2017'!C$6:F$2400,4,FALSE))</f>
        <v/>
      </c>
      <c r="C643" s="9">
        <v>1988</v>
      </c>
      <c r="D643" s="86" t="s">
        <v>811</v>
      </c>
      <c r="E643" s="9" t="s">
        <v>1640</v>
      </c>
      <c r="F643" s="9" t="s">
        <v>1666</v>
      </c>
      <c r="G643" s="9" t="s">
        <v>1638</v>
      </c>
      <c r="H643" s="44">
        <v>78</v>
      </c>
      <c r="I643" s="44">
        <v>78</v>
      </c>
      <c r="J643" s="25">
        <f t="shared" si="739"/>
        <v>0.21185897435897436</v>
      </c>
      <c r="K643" s="46">
        <v>12</v>
      </c>
      <c r="L643" s="43">
        <v>661</v>
      </c>
      <c r="M643" s="17">
        <f t="shared" si="740"/>
        <v>0.11800302571860817</v>
      </c>
      <c r="N643" s="56">
        <f t="shared" si="741"/>
        <v>1.2428543527701039E-4</v>
      </c>
      <c r="O643" s="35">
        <f t="shared" si="748"/>
        <v>56.64145234493192</v>
      </c>
      <c r="P643" s="19">
        <f t="shared" si="749"/>
        <v>56.64145234493192</v>
      </c>
      <c r="Q643" s="19">
        <f t="shared" si="750"/>
        <v>339.23919060691571</v>
      </c>
      <c r="R643" s="24">
        <f t="shared" si="742"/>
        <v>0.32517610790149176</v>
      </c>
      <c r="S643" s="19">
        <f t="shared" si="743"/>
        <v>368.16944024205748</v>
      </c>
      <c r="T643" s="19">
        <f t="shared" si="744"/>
        <v>5095.5607322269425</v>
      </c>
      <c r="U643" s="17">
        <f t="shared" si="745"/>
        <v>0.19388680489262661</v>
      </c>
      <c r="V643" s="50">
        <v>3120</v>
      </c>
      <c r="W643" s="219">
        <v>281564.92029725283</v>
      </c>
      <c r="X643" s="17">
        <f t="shared" si="746"/>
        <v>0.170072728373832</v>
      </c>
      <c r="Y643" s="12" t="str">
        <f t="shared" si="747"/>
        <v>no</v>
      </c>
      <c r="Z643" s="12" t="str">
        <f t="shared" si="738"/>
        <v/>
      </c>
      <c r="AA643" s="12" t="str">
        <f>IF(ISERROR(VLOOKUP(D643,'Cdn CWTs for ERA in 2017'!C$8:H$2400,6,FALSE)),"",VLOOKUP(D643,'Cdn CWTs for ERA in 2017'!C$8:H$2400,6,FALSE))</f>
        <v/>
      </c>
    </row>
    <row r="644" spans="1:27" x14ac:dyDescent="0.2">
      <c r="A644" s="13" t="s">
        <v>1632</v>
      </c>
      <c r="B644" s="31">
        <f>+IF(ISERROR(VLOOKUP(D644,'Cdn CWTs for ERA in 2017'!C$6:F$2400,4,FALSE)),"",VLOOKUP(D644,'Cdn CWTs for ERA in 2017'!C$6:F$2400,4,FALSE))</f>
        <v>1985</v>
      </c>
      <c r="C644" s="9">
        <v>1988</v>
      </c>
      <c r="D644" s="103" t="s">
        <v>726</v>
      </c>
      <c r="E644" s="9" t="s">
        <v>1640</v>
      </c>
      <c r="F644" s="9" t="s">
        <v>1666</v>
      </c>
      <c r="G644" s="9" t="s">
        <v>1638</v>
      </c>
      <c r="H644" s="44">
        <v>78</v>
      </c>
      <c r="I644" s="44">
        <v>78</v>
      </c>
      <c r="J644" s="25">
        <f t="shared" si="739"/>
        <v>0.21185897435897436</v>
      </c>
      <c r="K644" s="46">
        <v>3</v>
      </c>
      <c r="L644" s="43">
        <v>661</v>
      </c>
      <c r="M644" s="17">
        <f t="shared" si="740"/>
        <v>0.11800302571860817</v>
      </c>
      <c r="N644" s="56">
        <f t="shared" si="741"/>
        <v>1.2428543527701039E-4</v>
      </c>
      <c r="O644" s="35">
        <f t="shared" si="748"/>
        <v>14.16036308623298</v>
      </c>
      <c r="P644" s="19">
        <f>+(O644/(SUM(O$635:O$647)))*O$648+O644</f>
        <v>14.16036308623298</v>
      </c>
      <c r="Q644" s="16">
        <f t="shared" si="750"/>
        <v>62.196362449538348</v>
      </c>
      <c r="R644" s="24">
        <f t="shared" si="742"/>
        <v>0.55693960647940632</v>
      </c>
      <c r="S644" s="19">
        <f t="shared" si="743"/>
        <v>368.16944024205748</v>
      </c>
      <c r="T644" s="19">
        <f t="shared" si="744"/>
        <v>5095.5607322269425</v>
      </c>
      <c r="U644" s="17">
        <f t="shared" si="745"/>
        <v>0.19388680489262661</v>
      </c>
      <c r="V644" s="50">
        <v>3120</v>
      </c>
      <c r="W644" s="219">
        <v>281564.92029725283</v>
      </c>
      <c r="X644" s="17">
        <f t="shared" si="746"/>
        <v>0.170072728373832</v>
      </c>
      <c r="Y644" s="12" t="str">
        <f t="shared" si="747"/>
        <v>yes</v>
      </c>
      <c r="Z644" s="12">
        <f t="shared" si="738"/>
        <v>3</v>
      </c>
      <c r="AA644" s="12" t="str">
        <f>IF(ISERROR(VLOOKUP(D644,'Cdn CWTs for ERA in 2017'!C$8:H$2400,6,FALSE)),"",VLOOKUP(D644,'Cdn CWTs for ERA in 2017'!C$8:H$2400,6,FALSE))</f>
        <v>NIC</v>
      </c>
    </row>
    <row r="645" spans="1:27" x14ac:dyDescent="0.2">
      <c r="A645" s="13" t="s">
        <v>1632</v>
      </c>
      <c r="B645" s="31">
        <f>+IF(ISERROR(VLOOKUP(D645,'Cdn CWTs for ERA in 2017'!C$6:F$2400,4,FALSE)),"",VLOOKUP(D645,'Cdn CWTs for ERA in 2017'!C$6:F$2400,4,FALSE))</f>
        <v>1985</v>
      </c>
      <c r="C645" s="9">
        <v>1988</v>
      </c>
      <c r="D645" s="86" t="s">
        <v>724</v>
      </c>
      <c r="E645" s="9" t="s">
        <v>1640</v>
      </c>
      <c r="F645" s="9" t="s">
        <v>1666</v>
      </c>
      <c r="G645" s="9" t="s">
        <v>1638</v>
      </c>
      <c r="H645" s="44">
        <v>78</v>
      </c>
      <c r="I645" s="44">
        <v>78</v>
      </c>
      <c r="J645" s="25">
        <f t="shared" si="739"/>
        <v>0.21185897435897436</v>
      </c>
      <c r="K645" s="46">
        <v>2</v>
      </c>
      <c r="L645" s="43">
        <v>661</v>
      </c>
      <c r="M645" s="17">
        <f t="shared" si="740"/>
        <v>0.11800302571860817</v>
      </c>
      <c r="N645" s="56">
        <f t="shared" si="741"/>
        <v>1.2428543527701039E-4</v>
      </c>
      <c r="O645" s="35">
        <f t="shared" si="748"/>
        <v>9.4402420574886534</v>
      </c>
      <c r="P645" s="19">
        <f t="shared" si="749"/>
        <v>9.4402420574886534</v>
      </c>
      <c r="Q645" s="19">
        <f t="shared" si="750"/>
        <v>39.789172358789223</v>
      </c>
      <c r="R645" s="24">
        <f t="shared" si="742"/>
        <v>0.66818900121329317</v>
      </c>
      <c r="S645" s="19">
        <f t="shared" si="743"/>
        <v>368.16944024205748</v>
      </c>
      <c r="T645" s="19">
        <f t="shared" si="744"/>
        <v>5095.5607322269425</v>
      </c>
      <c r="U645" s="17">
        <f t="shared" si="745"/>
        <v>0.19388680489262661</v>
      </c>
      <c r="V645" s="50">
        <v>3120</v>
      </c>
      <c r="W645" s="219">
        <v>281564.92029725283</v>
      </c>
      <c r="X645" s="17">
        <f t="shared" si="746"/>
        <v>0.170072728373832</v>
      </c>
      <c r="Y645" s="12" t="str">
        <f t="shared" si="747"/>
        <v>yes</v>
      </c>
      <c r="Z645" s="12">
        <f t="shared" si="738"/>
        <v>3</v>
      </c>
      <c r="AA645" s="12" t="str">
        <f>IF(ISERROR(VLOOKUP(D645,'Cdn CWTs for ERA in 2017'!C$8:H$2400,6,FALSE)),"",VLOOKUP(D645,'Cdn CWTs for ERA in 2017'!C$8:H$2400,6,FALSE))</f>
        <v>NIC</v>
      </c>
    </row>
    <row r="646" spans="1:27" x14ac:dyDescent="0.2">
      <c r="A646" s="13" t="s">
        <v>1632</v>
      </c>
      <c r="B646" s="31">
        <f>+IF(ISERROR(VLOOKUP(D646,'Cdn CWTs for ERA in 2017'!C$6:F$2400,4,FALSE)),"",VLOOKUP(D646,'Cdn CWTs for ERA in 2017'!C$6:F$2400,4,FALSE))</f>
        <v>1985</v>
      </c>
      <c r="C646" s="9">
        <v>1988</v>
      </c>
      <c r="D646" s="103" t="s">
        <v>736</v>
      </c>
      <c r="E646" s="9" t="s">
        <v>1640</v>
      </c>
      <c r="F646" s="9" t="s">
        <v>1666</v>
      </c>
      <c r="G646" s="9" t="s">
        <v>1638</v>
      </c>
      <c r="H646" s="44">
        <v>78</v>
      </c>
      <c r="I646" s="44">
        <v>78</v>
      </c>
      <c r="J646" s="25">
        <f t="shared" si="739"/>
        <v>0.21185897435897436</v>
      </c>
      <c r="K646" s="46">
        <v>9</v>
      </c>
      <c r="L646" s="43">
        <v>661</v>
      </c>
      <c r="M646" s="17">
        <f t="shared" si="740"/>
        <v>0.11800302571860817</v>
      </c>
      <c r="N646" s="56">
        <f t="shared" si="741"/>
        <v>1.2428543527701039E-4</v>
      </c>
      <c r="O646" s="35">
        <f t="shared" si="748"/>
        <v>42.481089258698944</v>
      </c>
      <c r="P646" s="19">
        <f t="shared" si="749"/>
        <v>42.481089258698944</v>
      </c>
      <c r="Q646" s="16">
        <f t="shared" si="750"/>
        <v>231.81595775299621</v>
      </c>
      <c r="R646" s="24">
        <f t="shared" si="742"/>
        <v>0.35840661800455031</v>
      </c>
      <c r="S646" s="19">
        <f t="shared" si="743"/>
        <v>368.16944024205748</v>
      </c>
      <c r="T646" s="19">
        <f t="shared" si="744"/>
        <v>5095.5607322269425</v>
      </c>
      <c r="U646" s="17">
        <f t="shared" si="745"/>
        <v>0.19388680489262661</v>
      </c>
      <c r="V646" s="50">
        <v>3120</v>
      </c>
      <c r="W646" s="219">
        <v>281564.92029725283</v>
      </c>
      <c r="X646" s="17">
        <f t="shared" si="746"/>
        <v>0.170072728373832</v>
      </c>
      <c r="Y646" s="12" t="str">
        <f t="shared" si="747"/>
        <v>yes</v>
      </c>
      <c r="Z646" s="12">
        <f t="shared" si="738"/>
        <v>3</v>
      </c>
      <c r="AA646" s="12" t="str">
        <f>IF(ISERROR(VLOOKUP(D646,'Cdn CWTs for ERA in 2017'!C$8:H$2400,6,FALSE)),"",VLOOKUP(D646,'Cdn CWTs for ERA in 2017'!C$8:H$2400,6,FALSE))</f>
        <v>NIC</v>
      </c>
    </row>
    <row r="647" spans="1:27" x14ac:dyDescent="0.2">
      <c r="A647" s="13" t="s">
        <v>1632</v>
      </c>
      <c r="B647" s="31" t="str">
        <f>+IF(ISERROR(VLOOKUP(D647,'Cdn CWTs for ERA in 2017'!C$6:F$2400,4,FALSE)),"",VLOOKUP(D647,'Cdn CWTs for ERA in 2017'!C$6:F$2400,4,FALSE))</f>
        <v/>
      </c>
      <c r="C647" s="9">
        <v>1988</v>
      </c>
      <c r="D647" s="62" t="s">
        <v>1664</v>
      </c>
      <c r="E647" s="9" t="s">
        <v>1640</v>
      </c>
      <c r="F647" s="9" t="s">
        <v>1666</v>
      </c>
      <c r="G647" s="9" t="s">
        <v>1638</v>
      </c>
      <c r="H647" s="44">
        <v>78</v>
      </c>
      <c r="I647" s="44">
        <v>78</v>
      </c>
      <c r="J647" s="25">
        <f t="shared" si="739"/>
        <v>0.21185897435897436</v>
      </c>
      <c r="K647" s="43">
        <v>11</v>
      </c>
      <c r="L647" s="43">
        <v>661</v>
      </c>
      <c r="M647" s="17">
        <f t="shared" si="740"/>
        <v>0.11800302571860817</v>
      </c>
      <c r="N647" s="56">
        <f t="shared" si="741"/>
        <v>1.2428543527701039E-4</v>
      </c>
      <c r="O647" s="35">
        <f t="shared" si="748"/>
        <v>51.92133131618759</v>
      </c>
      <c r="P647" s="19">
        <f t="shared" si="749"/>
        <v>51.92133131618759</v>
      </c>
      <c r="Q647" s="19">
        <f t="shared" si="750"/>
        <v>301.7563770480395</v>
      </c>
      <c r="R647" s="24">
        <f t="shared" si="742"/>
        <v>0.33456646583683891</v>
      </c>
      <c r="S647" s="19">
        <f t="shared" si="743"/>
        <v>368.16944024205748</v>
      </c>
      <c r="T647" s="19">
        <f t="shared" si="744"/>
        <v>5095.5607322269425</v>
      </c>
      <c r="U647" s="17">
        <f t="shared" si="745"/>
        <v>0.19388680489262661</v>
      </c>
      <c r="V647" s="50">
        <v>3120</v>
      </c>
      <c r="W647" s="219">
        <v>281564.92029725283</v>
      </c>
      <c r="X647" s="17">
        <f t="shared" si="746"/>
        <v>0.170072728373832</v>
      </c>
      <c r="Y647" s="12" t="str">
        <f t="shared" si="747"/>
        <v>no</v>
      </c>
      <c r="Z647" s="12" t="str">
        <f t="shared" si="738"/>
        <v/>
      </c>
      <c r="AA647" s="12" t="str">
        <f>IF(ISERROR(VLOOKUP(D647,'Cdn CWTs for ERA in 2017'!C$8:H$2400,6,FALSE)),"",VLOOKUP(D647,'Cdn CWTs for ERA in 2017'!C$8:H$2400,6,FALSE))</f>
        <v/>
      </c>
    </row>
    <row r="648" spans="1:27" x14ac:dyDescent="0.2">
      <c r="A648" s="13" t="s">
        <v>1632</v>
      </c>
      <c r="B648" s="31" t="str">
        <f>+IF(ISERROR(VLOOKUP(D648,'Cdn CWTs for ERA in 2017'!C$6:F$2400,4,FALSE)),"",VLOOKUP(D648,'Cdn CWTs for ERA in 2017'!C$6:F$2400,4,FALSE))</f>
        <v/>
      </c>
      <c r="C648" s="9">
        <v>1988</v>
      </c>
      <c r="D648" s="64" t="s">
        <v>1646</v>
      </c>
      <c r="E648" s="9" t="s">
        <v>1640</v>
      </c>
      <c r="F648" s="9" t="s">
        <v>1666</v>
      </c>
      <c r="G648" s="9" t="s">
        <v>1638</v>
      </c>
      <c r="H648" s="44">
        <v>78</v>
      </c>
      <c r="I648" s="44">
        <v>78</v>
      </c>
      <c r="J648" s="16">
        <f t="shared" si="739"/>
        <v>0.21185897435897436</v>
      </c>
      <c r="L648" s="43">
        <v>661</v>
      </c>
      <c r="M648" s="23">
        <f t="shared" si="740"/>
        <v>0.11800302571860817</v>
      </c>
      <c r="N648" s="56">
        <f t="shared" si="741"/>
        <v>1.2428543527701039E-4</v>
      </c>
      <c r="O648" s="18">
        <f t="shared" si="748"/>
        <v>0</v>
      </c>
      <c r="P648" s="18"/>
      <c r="Q648" s="19">
        <f t="shared" si="750"/>
        <v>0</v>
      </c>
      <c r="R648" s="24" t="str">
        <f t="shared" si="742"/>
        <v>NA</v>
      </c>
      <c r="S648" s="19">
        <f t="shared" si="743"/>
        <v>368.16944024205748</v>
      </c>
      <c r="T648" s="19">
        <f t="shared" si="744"/>
        <v>5095.5607322269425</v>
      </c>
      <c r="U648" s="20">
        <f t="shared" si="745"/>
        <v>0.19388680489262661</v>
      </c>
      <c r="V648" s="50">
        <v>3120</v>
      </c>
      <c r="W648" s="219">
        <v>281564.92029725283</v>
      </c>
      <c r="X648" s="17">
        <f t="shared" si="746"/>
        <v>0.170072728373832</v>
      </c>
      <c r="Y648" s="12" t="str">
        <f t="shared" si="747"/>
        <v>no</v>
      </c>
      <c r="Z648" s="12" t="str">
        <f t="shared" si="738"/>
        <v/>
      </c>
      <c r="AA648" s="12" t="str">
        <f>IF(ISERROR(VLOOKUP(D648,'Cdn CWTs for ERA in 2017'!C$8:H$2400,6,FALSE)),"",VLOOKUP(D648,'Cdn CWTs for ERA in 2017'!C$8:H$2400,6,FALSE))</f>
        <v/>
      </c>
    </row>
    <row r="649" spans="1:27" x14ac:dyDescent="0.2">
      <c r="A649" s="13" t="s">
        <v>1632</v>
      </c>
      <c r="B649" s="31" t="str">
        <f>+IF(ISERROR(VLOOKUP(D649,'Cdn CWTs for ERA in 2017'!C$6:F$2400,4,FALSE)),"",VLOOKUP(D649,'Cdn CWTs for ERA in 2017'!C$6:F$2400,4,FALSE))</f>
        <v/>
      </c>
      <c r="C649" s="9">
        <v>1988</v>
      </c>
      <c r="D649" s="63" t="s">
        <v>1679</v>
      </c>
      <c r="E649" s="9" t="s">
        <v>1640</v>
      </c>
      <c r="F649" s="9" t="s">
        <v>1666</v>
      </c>
      <c r="G649" s="9" t="s">
        <v>1638</v>
      </c>
      <c r="H649" s="44">
        <v>78</v>
      </c>
      <c r="I649" s="44">
        <v>78</v>
      </c>
      <c r="J649" s="25">
        <f t="shared" si="739"/>
        <v>0.21185897435897436</v>
      </c>
      <c r="L649" s="43">
        <v>661</v>
      </c>
      <c r="M649" s="17">
        <f t="shared" si="740"/>
        <v>0.11800302571860817</v>
      </c>
      <c r="N649" s="56">
        <f t="shared" si="741"/>
        <v>1.2428543527701039E-4</v>
      </c>
      <c r="O649" s="35">
        <f t="shared" si="748"/>
        <v>0</v>
      </c>
      <c r="Q649" s="19">
        <f t="shared" si="750"/>
        <v>0</v>
      </c>
      <c r="R649" s="24" t="str">
        <f t="shared" si="742"/>
        <v>NA</v>
      </c>
      <c r="S649" s="19">
        <f t="shared" si="743"/>
        <v>368.16944024205748</v>
      </c>
      <c r="T649" s="19">
        <f t="shared" si="744"/>
        <v>5095.5607322269425</v>
      </c>
      <c r="U649" s="17">
        <f t="shared" si="745"/>
        <v>0.19388680489262661</v>
      </c>
      <c r="V649" s="50">
        <v>3120</v>
      </c>
      <c r="W649" s="219">
        <v>281564.92029725283</v>
      </c>
      <c r="X649" s="17">
        <f t="shared" si="746"/>
        <v>0.170072728373832</v>
      </c>
      <c r="Y649" s="12" t="str">
        <f t="shared" si="747"/>
        <v>no</v>
      </c>
      <c r="Z649" s="12" t="str">
        <f t="shared" si="738"/>
        <v/>
      </c>
      <c r="AA649" s="12" t="str">
        <f>IF(ISERROR(VLOOKUP(D649,'Cdn CWTs for ERA in 2017'!C$8:H$2400,6,FALSE)),"",VLOOKUP(D649,'Cdn CWTs for ERA in 2017'!C$8:H$2400,6,FALSE))</f>
        <v/>
      </c>
    </row>
    <row r="650" spans="1:27" x14ac:dyDescent="0.2">
      <c r="B650" s="31" t="str">
        <f>+IF(ISERROR(VLOOKUP(D650,'Cdn CWTs for ERA in 2017'!C$6:F$2400,4,FALSE)),"",VLOOKUP(D650,'Cdn CWTs for ERA in 2017'!C$6:F$2400,4,FALSE))</f>
        <v/>
      </c>
      <c r="Z650" s="12"/>
      <c r="AA650" s="12" t="str">
        <f>IF(ISERROR(VLOOKUP(D650,'Cdn CWTs for ERA in 2017'!C$8:H$2400,6,FALSE)),"",VLOOKUP(D650,'Cdn CWTs for ERA in 2017'!C$8:H$2400,6,FALSE))</f>
        <v/>
      </c>
    </row>
    <row r="651" spans="1:27" x14ac:dyDescent="0.2">
      <c r="A651" s="197" t="s">
        <v>1632</v>
      </c>
      <c r="B651" s="31" t="str">
        <f>+IF(ISERROR(VLOOKUP(D651,'Cdn CWTs for ERA in 2017'!C$6:F$2400,4,FALSE)),"",VLOOKUP(D651,'Cdn CWTs for ERA in 2017'!C$6:F$2400,4,FALSE))</f>
        <v/>
      </c>
      <c r="C651" s="198">
        <v>1987</v>
      </c>
      <c r="D651" s="86" t="s">
        <v>1881</v>
      </c>
      <c r="E651" s="199" t="s">
        <v>4789</v>
      </c>
      <c r="F651" s="9" t="s">
        <v>1666</v>
      </c>
      <c r="G651" s="9" t="s">
        <v>1638</v>
      </c>
      <c r="H651" s="44">
        <v>79</v>
      </c>
      <c r="I651" s="44">
        <v>45</v>
      </c>
      <c r="J651" s="25">
        <f t="shared" ref="J651:J661" si="751">I651/S651</f>
        <v>5.0497384327650233E-2</v>
      </c>
      <c r="K651" s="46">
        <v>2</v>
      </c>
      <c r="L651" s="43">
        <v>414</v>
      </c>
      <c r="M651" s="17">
        <f t="shared" ref="M651:M661" si="752">+H651/L651</f>
        <v>0.19082125603864733</v>
      </c>
      <c r="N651" s="56">
        <f t="shared" ref="N651:N661" si="753">((M651*(1-M651))/(L651-1)) * (1-(L651/V651))</f>
        <v>3.4072649295448064E-4</v>
      </c>
      <c r="O651" s="35">
        <f>K651*(1/J651)</f>
        <v>39.60601180891036</v>
      </c>
      <c r="P651" s="19">
        <f>+(O651/(SUM(O$651:O$659)))*O$660+O651</f>
        <v>39.60601180891036</v>
      </c>
      <c r="Q651" s="19">
        <f t="shared" ref="Q651:Q661" si="754" xml:space="preserve">  ((O651*(1-J651)*(1+(U651^2))) / J651) + ((O651^2)*(U651^2))</f>
        <v>821.51559209147513</v>
      </c>
      <c r="R651" s="24">
        <f t="shared" ref="R651:R661" si="755">+IF(ISERROR((Q651^0.5)/O651),"NA",(Q651^0.5)/O651)</f>
        <v>0.72368037039399324</v>
      </c>
      <c r="S651" s="19">
        <f t="shared" ref="S651:S661" si="756">+M651*V651</f>
        <v>891.13526570048305</v>
      </c>
      <c r="T651" s="19">
        <f t="shared" ref="T651:T661" si="757">(N651*V651^2+W651*M651^2-N651*W651)</f>
        <v>26364.97481333583</v>
      </c>
      <c r="U651" s="17">
        <f t="shared" ref="U651:U661" si="758">+(T651^0.5)/S651</f>
        <v>0.18220909440841032</v>
      </c>
      <c r="V651" s="50">
        <f>4290+380</f>
        <v>4670</v>
      </c>
      <c r="W651" s="219">
        <v>524897.19285183866</v>
      </c>
      <c r="X651" s="17">
        <f t="shared" ref="X651:X661" si="759">+(W651^0.5)/V651</f>
        <v>0.15513873451045573</v>
      </c>
      <c r="Y651" s="12" t="str">
        <f t="shared" ref="Y651:Y661" si="760">+IF(B651="","no","yes")</f>
        <v>no</v>
      </c>
      <c r="Z651" s="12" t="str">
        <f t="shared" si="738"/>
        <v/>
      </c>
      <c r="AA651" s="12" t="str">
        <f>IF(ISERROR(VLOOKUP(D651,'Cdn CWTs for ERA in 2017'!C$8:H$2400,6,FALSE)),"",VLOOKUP(D651,'Cdn CWTs for ERA in 2017'!C$8:H$2400,6,FALSE))</f>
        <v/>
      </c>
    </row>
    <row r="652" spans="1:27" x14ac:dyDescent="0.2">
      <c r="A652" s="197" t="s">
        <v>1632</v>
      </c>
      <c r="B652" s="31" t="str">
        <f>+IF(ISERROR(VLOOKUP(D652,'Cdn CWTs for ERA in 2017'!C$6:F$2400,4,FALSE)),"",VLOOKUP(D652,'Cdn CWTs for ERA in 2017'!C$6:F$2400,4,FALSE))</f>
        <v/>
      </c>
      <c r="C652" s="198">
        <v>1987</v>
      </c>
      <c r="D652" s="86" t="s">
        <v>740</v>
      </c>
      <c r="E652" s="199" t="s">
        <v>4789</v>
      </c>
      <c r="F652" s="9" t="s">
        <v>1666</v>
      </c>
      <c r="G652" s="9" t="s">
        <v>1638</v>
      </c>
      <c r="H652" s="44">
        <v>79</v>
      </c>
      <c r="I652" s="44">
        <v>45</v>
      </c>
      <c r="J652" s="25">
        <f t="shared" si="751"/>
        <v>5.0497384327650233E-2</v>
      </c>
      <c r="K652" s="46">
        <v>7</v>
      </c>
      <c r="L652" s="43">
        <v>414</v>
      </c>
      <c r="M652" s="17">
        <f t="shared" si="752"/>
        <v>0.19082125603864733</v>
      </c>
      <c r="N652" s="56">
        <f t="shared" si="753"/>
        <v>3.4072649295448064E-4</v>
      </c>
      <c r="O652" s="35">
        <f t="shared" ref="O652:O661" si="761">K652*(1/J652)</f>
        <v>138.62104133118626</v>
      </c>
      <c r="P652" s="19">
        <f t="shared" ref="P652:P659" si="762">+(O652/(SUM(O$651:O$659)))*O$660+O652</f>
        <v>138.62104133118626</v>
      </c>
      <c r="Q652" s="19">
        <f t="shared" si="754"/>
        <v>3330.9954950197948</v>
      </c>
      <c r="R652" s="24">
        <f t="shared" si="755"/>
        <v>0.41634932575780287</v>
      </c>
      <c r="S652" s="19">
        <f t="shared" si="756"/>
        <v>891.13526570048305</v>
      </c>
      <c r="T652" s="19">
        <f t="shared" si="757"/>
        <v>26364.97481333583</v>
      </c>
      <c r="U652" s="17">
        <f t="shared" si="758"/>
        <v>0.18220909440841032</v>
      </c>
      <c r="V652" s="50">
        <f t="shared" ref="V652:V661" si="763">4290+380</f>
        <v>4670</v>
      </c>
      <c r="W652" s="219">
        <v>524897.19285183866</v>
      </c>
      <c r="X652" s="17">
        <f t="shared" si="759"/>
        <v>0.15513873451045573</v>
      </c>
      <c r="Y652" s="12" t="str">
        <f t="shared" si="760"/>
        <v>no</v>
      </c>
      <c r="Z652" s="12" t="str">
        <f t="shared" si="738"/>
        <v/>
      </c>
      <c r="AA652" s="12" t="str">
        <f>IF(ISERROR(VLOOKUP(D652,'Cdn CWTs for ERA in 2017'!C$8:H$2400,6,FALSE)),"",VLOOKUP(D652,'Cdn CWTs for ERA in 2017'!C$8:H$2400,6,FALSE))</f>
        <v/>
      </c>
    </row>
    <row r="653" spans="1:27" x14ac:dyDescent="0.2">
      <c r="A653" s="197" t="s">
        <v>1632</v>
      </c>
      <c r="B653" s="31" t="str">
        <f>+IF(ISERROR(VLOOKUP(D653,'Cdn CWTs for ERA in 2017'!C$6:F$2400,4,FALSE)),"",VLOOKUP(D653,'Cdn CWTs for ERA in 2017'!C$6:F$2400,4,FALSE))</f>
        <v/>
      </c>
      <c r="C653" s="198">
        <v>1987</v>
      </c>
      <c r="D653" s="86" t="s">
        <v>745</v>
      </c>
      <c r="E653" s="199" t="s">
        <v>4789</v>
      </c>
      <c r="F653" s="9" t="s">
        <v>1666</v>
      </c>
      <c r="G653" s="9" t="s">
        <v>1638</v>
      </c>
      <c r="H653" s="44">
        <v>79</v>
      </c>
      <c r="I653" s="44">
        <v>45</v>
      </c>
      <c r="J653" s="25">
        <f t="shared" si="751"/>
        <v>5.0497384327650233E-2</v>
      </c>
      <c r="K653" s="46">
        <v>5</v>
      </c>
      <c r="L653" s="43">
        <v>414</v>
      </c>
      <c r="M653" s="17">
        <f t="shared" si="752"/>
        <v>0.19082125603864733</v>
      </c>
      <c r="N653" s="56">
        <f t="shared" si="753"/>
        <v>3.4072649295448064E-4</v>
      </c>
      <c r="O653" s="35">
        <f t="shared" si="761"/>
        <v>99.015029522275896</v>
      </c>
      <c r="P653" s="19">
        <f t="shared" si="762"/>
        <v>99.015029522275896</v>
      </c>
      <c r="Q653" s="19">
        <f t="shared" si="754"/>
        <v>2249.0850899571014</v>
      </c>
      <c r="R653" s="24">
        <f t="shared" si="755"/>
        <v>0.4789628418244099</v>
      </c>
      <c r="S653" s="19">
        <f t="shared" si="756"/>
        <v>891.13526570048305</v>
      </c>
      <c r="T653" s="19">
        <f t="shared" si="757"/>
        <v>26364.97481333583</v>
      </c>
      <c r="U653" s="17">
        <f t="shared" si="758"/>
        <v>0.18220909440841032</v>
      </c>
      <c r="V653" s="50">
        <f t="shared" si="763"/>
        <v>4670</v>
      </c>
      <c r="W653" s="219">
        <v>524897.19285183866</v>
      </c>
      <c r="X653" s="17">
        <f t="shared" si="759"/>
        <v>0.15513873451045573</v>
      </c>
      <c r="Y653" s="12" t="str">
        <f t="shared" si="760"/>
        <v>no</v>
      </c>
      <c r="Z653" s="12" t="str">
        <f t="shared" si="738"/>
        <v/>
      </c>
      <c r="AA653" s="12" t="str">
        <f>IF(ISERROR(VLOOKUP(D653,'Cdn CWTs for ERA in 2017'!C$8:H$2400,6,FALSE)),"",VLOOKUP(D653,'Cdn CWTs for ERA in 2017'!C$8:H$2400,6,FALSE))</f>
        <v/>
      </c>
    </row>
    <row r="654" spans="1:27" x14ac:dyDescent="0.2">
      <c r="A654" s="197" t="s">
        <v>1632</v>
      </c>
      <c r="B654" s="31" t="str">
        <f>+IF(ISERROR(VLOOKUP(D654,'Cdn CWTs for ERA in 2017'!C$6:F$2400,4,FALSE)),"",VLOOKUP(D654,'Cdn CWTs for ERA in 2017'!C$6:F$2400,4,FALSE))</f>
        <v/>
      </c>
      <c r="C654" s="198">
        <v>1987</v>
      </c>
      <c r="D654" s="86" t="s">
        <v>722</v>
      </c>
      <c r="E654" s="199" t="s">
        <v>4789</v>
      </c>
      <c r="F654" s="9" t="s">
        <v>1666</v>
      </c>
      <c r="G654" s="9" t="s">
        <v>1638</v>
      </c>
      <c r="H654" s="44">
        <v>79</v>
      </c>
      <c r="I654" s="44">
        <v>45</v>
      </c>
      <c r="J654" s="25">
        <f t="shared" si="751"/>
        <v>5.0497384327650233E-2</v>
      </c>
      <c r="K654" s="46">
        <v>7</v>
      </c>
      <c r="L654" s="43">
        <v>414</v>
      </c>
      <c r="M654" s="17">
        <f t="shared" si="752"/>
        <v>0.19082125603864733</v>
      </c>
      <c r="N654" s="56">
        <f t="shared" si="753"/>
        <v>3.4072649295448064E-4</v>
      </c>
      <c r="O654" s="35">
        <f t="shared" si="761"/>
        <v>138.62104133118626</v>
      </c>
      <c r="P654" s="19">
        <f t="shared" si="762"/>
        <v>138.62104133118626</v>
      </c>
      <c r="Q654" s="19">
        <f t="shared" si="754"/>
        <v>3330.9954950197948</v>
      </c>
      <c r="R654" s="24">
        <f t="shared" si="755"/>
        <v>0.41634932575780287</v>
      </c>
      <c r="S654" s="19">
        <f t="shared" si="756"/>
        <v>891.13526570048305</v>
      </c>
      <c r="T654" s="19">
        <f t="shared" si="757"/>
        <v>26364.97481333583</v>
      </c>
      <c r="U654" s="17">
        <f t="shared" si="758"/>
        <v>0.18220909440841032</v>
      </c>
      <c r="V654" s="50">
        <f t="shared" si="763"/>
        <v>4670</v>
      </c>
      <c r="W654" s="219">
        <v>524897.19285183866</v>
      </c>
      <c r="X654" s="17">
        <f t="shared" si="759"/>
        <v>0.15513873451045573</v>
      </c>
      <c r="Y654" s="12" t="str">
        <f t="shared" si="760"/>
        <v>no</v>
      </c>
      <c r="Z654" s="12" t="str">
        <f t="shared" si="738"/>
        <v/>
      </c>
      <c r="AA654" s="12" t="str">
        <f>IF(ISERROR(VLOOKUP(D654,'Cdn CWTs for ERA in 2017'!C$8:H$2400,6,FALSE)),"",VLOOKUP(D654,'Cdn CWTs for ERA in 2017'!C$8:H$2400,6,FALSE))</f>
        <v/>
      </c>
    </row>
    <row r="655" spans="1:27" x14ac:dyDescent="0.2">
      <c r="A655" s="197" t="s">
        <v>1632</v>
      </c>
      <c r="B655" s="31" t="str">
        <f>+IF(ISERROR(VLOOKUP(D655,'Cdn CWTs for ERA in 2017'!C$6:F$2400,4,FALSE)),"",VLOOKUP(D655,'Cdn CWTs for ERA in 2017'!C$6:F$2400,4,FALSE))</f>
        <v/>
      </c>
      <c r="C655" s="198">
        <v>1987</v>
      </c>
      <c r="D655" s="86" t="s">
        <v>723</v>
      </c>
      <c r="E655" s="199" t="s">
        <v>4789</v>
      </c>
      <c r="F655" s="9" t="s">
        <v>1666</v>
      </c>
      <c r="G655" s="9" t="s">
        <v>1638</v>
      </c>
      <c r="H655" s="44">
        <v>79</v>
      </c>
      <c r="I655" s="44">
        <v>45</v>
      </c>
      <c r="J655" s="25">
        <f t="shared" si="751"/>
        <v>5.0497384327650233E-2</v>
      </c>
      <c r="K655" s="46">
        <v>8</v>
      </c>
      <c r="L655" s="43">
        <v>414</v>
      </c>
      <c r="M655" s="17">
        <f t="shared" si="752"/>
        <v>0.19082125603864733</v>
      </c>
      <c r="N655" s="56">
        <f t="shared" si="753"/>
        <v>3.4072649295448064E-4</v>
      </c>
      <c r="O655" s="35">
        <f t="shared" si="761"/>
        <v>158.42404723564144</v>
      </c>
      <c r="P655" s="19">
        <f t="shared" si="762"/>
        <v>158.42404723564144</v>
      </c>
      <c r="Q655" s="19">
        <f t="shared" si="754"/>
        <v>3911.0099194968243</v>
      </c>
      <c r="R655" s="24">
        <f t="shared" si="755"/>
        <v>0.39475110536545249</v>
      </c>
      <c r="S655" s="19">
        <f t="shared" si="756"/>
        <v>891.13526570048305</v>
      </c>
      <c r="T655" s="19">
        <f t="shared" si="757"/>
        <v>26364.97481333583</v>
      </c>
      <c r="U655" s="17">
        <f t="shared" si="758"/>
        <v>0.18220909440841032</v>
      </c>
      <c r="V655" s="50">
        <f t="shared" si="763"/>
        <v>4670</v>
      </c>
      <c r="W655" s="219">
        <v>524897.19285183866</v>
      </c>
      <c r="X655" s="17">
        <f t="shared" si="759"/>
        <v>0.15513873451045573</v>
      </c>
      <c r="Y655" s="12" t="str">
        <f t="shared" si="760"/>
        <v>no</v>
      </c>
      <c r="Z655" s="12" t="str">
        <f t="shared" si="738"/>
        <v/>
      </c>
      <c r="AA655" s="12" t="str">
        <f>IF(ISERROR(VLOOKUP(D655,'Cdn CWTs for ERA in 2017'!C$8:H$2400,6,FALSE)),"",VLOOKUP(D655,'Cdn CWTs for ERA in 2017'!C$8:H$2400,6,FALSE))</f>
        <v/>
      </c>
    </row>
    <row r="656" spans="1:27" x14ac:dyDescent="0.2">
      <c r="A656" s="197" t="s">
        <v>1632</v>
      </c>
      <c r="B656" s="31" t="str">
        <f>+IF(ISERROR(VLOOKUP(D656,'Cdn CWTs for ERA in 2017'!C$6:F$2400,4,FALSE)),"",VLOOKUP(D656,'Cdn CWTs for ERA in 2017'!C$6:F$2400,4,FALSE))</f>
        <v/>
      </c>
      <c r="C656" s="198">
        <v>1987</v>
      </c>
      <c r="D656" s="86" t="s">
        <v>717</v>
      </c>
      <c r="E656" s="199" t="s">
        <v>4789</v>
      </c>
      <c r="F656" s="9" t="s">
        <v>1666</v>
      </c>
      <c r="G656" s="9" t="s">
        <v>1638</v>
      </c>
      <c r="H656" s="44">
        <v>79</v>
      </c>
      <c r="I656" s="44">
        <v>45</v>
      </c>
      <c r="J656" s="25">
        <f t="shared" si="751"/>
        <v>5.0497384327650233E-2</v>
      </c>
      <c r="K656" s="46">
        <v>5</v>
      </c>
      <c r="L656" s="43">
        <v>414</v>
      </c>
      <c r="M656" s="17">
        <f t="shared" si="752"/>
        <v>0.19082125603864733</v>
      </c>
      <c r="N656" s="56">
        <f t="shared" si="753"/>
        <v>3.4072649295448064E-4</v>
      </c>
      <c r="O656" s="35">
        <f t="shared" si="761"/>
        <v>99.015029522275896</v>
      </c>
      <c r="P656" s="19">
        <f t="shared" si="762"/>
        <v>99.015029522275896</v>
      </c>
      <c r="Q656" s="19">
        <f t="shared" si="754"/>
        <v>2249.0850899571014</v>
      </c>
      <c r="R656" s="24">
        <f t="shared" si="755"/>
        <v>0.4789628418244099</v>
      </c>
      <c r="S656" s="19">
        <f t="shared" si="756"/>
        <v>891.13526570048305</v>
      </c>
      <c r="T656" s="19">
        <f t="shared" si="757"/>
        <v>26364.97481333583</v>
      </c>
      <c r="U656" s="17">
        <f t="shared" si="758"/>
        <v>0.18220909440841032</v>
      </c>
      <c r="V656" s="50">
        <f t="shared" si="763"/>
        <v>4670</v>
      </c>
      <c r="W656" s="219">
        <v>524897.19285183866</v>
      </c>
      <c r="X656" s="17">
        <f t="shared" si="759"/>
        <v>0.15513873451045573</v>
      </c>
      <c r="Y656" s="12" t="str">
        <f t="shared" si="760"/>
        <v>no</v>
      </c>
      <c r="Z656" s="12" t="str">
        <f t="shared" si="738"/>
        <v/>
      </c>
      <c r="AA656" s="12" t="str">
        <f>IF(ISERROR(VLOOKUP(D656,'Cdn CWTs for ERA in 2017'!C$8:H$2400,6,FALSE)),"",VLOOKUP(D656,'Cdn CWTs for ERA in 2017'!C$8:H$2400,6,FALSE))</f>
        <v/>
      </c>
    </row>
    <row r="657" spans="1:27" x14ac:dyDescent="0.2">
      <c r="A657" s="197" t="s">
        <v>1632</v>
      </c>
      <c r="B657" s="31" t="str">
        <f>+IF(ISERROR(VLOOKUP(D657,'Cdn CWTs for ERA in 2017'!C$6:F$2400,4,FALSE)),"",VLOOKUP(D657,'Cdn CWTs for ERA in 2017'!C$6:F$2400,4,FALSE))</f>
        <v/>
      </c>
      <c r="C657" s="198">
        <v>1987</v>
      </c>
      <c r="D657" s="86" t="s">
        <v>721</v>
      </c>
      <c r="E657" s="199" t="s">
        <v>4789</v>
      </c>
      <c r="F657" s="9" t="s">
        <v>1666</v>
      </c>
      <c r="G657" s="9" t="s">
        <v>1638</v>
      </c>
      <c r="H657" s="44">
        <v>79</v>
      </c>
      <c r="I657" s="44">
        <v>45</v>
      </c>
      <c r="J657" s="25">
        <f t="shared" si="751"/>
        <v>5.0497384327650233E-2</v>
      </c>
      <c r="K657" s="46">
        <v>5</v>
      </c>
      <c r="L657" s="43">
        <v>414</v>
      </c>
      <c r="M657" s="17">
        <f t="shared" si="752"/>
        <v>0.19082125603864733</v>
      </c>
      <c r="N657" s="56">
        <f t="shared" si="753"/>
        <v>3.4072649295448064E-4</v>
      </c>
      <c r="O657" s="35">
        <f t="shared" si="761"/>
        <v>99.015029522275896</v>
      </c>
      <c r="P657" s="19">
        <f t="shared" si="762"/>
        <v>99.015029522275896</v>
      </c>
      <c r="Q657" s="19">
        <f t="shared" si="754"/>
        <v>2249.0850899571014</v>
      </c>
      <c r="R657" s="24">
        <f t="shared" si="755"/>
        <v>0.4789628418244099</v>
      </c>
      <c r="S657" s="19">
        <f t="shared" si="756"/>
        <v>891.13526570048305</v>
      </c>
      <c r="T657" s="19">
        <f t="shared" si="757"/>
        <v>26364.97481333583</v>
      </c>
      <c r="U657" s="17">
        <f t="shared" si="758"/>
        <v>0.18220909440841032</v>
      </c>
      <c r="V657" s="50">
        <f t="shared" si="763"/>
        <v>4670</v>
      </c>
      <c r="W657" s="219">
        <v>524897.19285183866</v>
      </c>
      <c r="X657" s="17">
        <f t="shared" si="759"/>
        <v>0.15513873451045573</v>
      </c>
      <c r="Y657" s="12" t="str">
        <f t="shared" si="760"/>
        <v>no</v>
      </c>
      <c r="Z657" s="12" t="str">
        <f t="shared" si="738"/>
        <v/>
      </c>
      <c r="AA657" s="12" t="str">
        <f>IF(ISERROR(VLOOKUP(D657,'Cdn CWTs for ERA in 2017'!C$8:H$2400,6,FALSE)),"",VLOOKUP(D657,'Cdn CWTs for ERA in 2017'!C$8:H$2400,6,FALSE))</f>
        <v/>
      </c>
    </row>
    <row r="658" spans="1:27" x14ac:dyDescent="0.2">
      <c r="A658" s="197" t="s">
        <v>1632</v>
      </c>
      <c r="B658" s="31" t="str">
        <f>+IF(ISERROR(VLOOKUP(D658,'Cdn CWTs for ERA in 2017'!C$6:F$2400,4,FALSE)),"",VLOOKUP(D658,'Cdn CWTs for ERA in 2017'!C$6:F$2400,4,FALSE))</f>
        <v/>
      </c>
      <c r="C658" s="198">
        <v>1987</v>
      </c>
      <c r="D658" s="86" t="s">
        <v>811</v>
      </c>
      <c r="E658" s="199" t="s">
        <v>4789</v>
      </c>
      <c r="F658" s="9" t="s">
        <v>1666</v>
      </c>
      <c r="G658" s="9" t="s">
        <v>1638</v>
      </c>
      <c r="H658" s="44">
        <v>79</v>
      </c>
      <c r="I658" s="44">
        <v>45</v>
      </c>
      <c r="J658" s="25">
        <f t="shared" si="751"/>
        <v>5.0497384327650233E-2</v>
      </c>
      <c r="K658" s="46">
        <v>1</v>
      </c>
      <c r="L658" s="43">
        <v>414</v>
      </c>
      <c r="M658" s="17">
        <f t="shared" si="752"/>
        <v>0.19082125603864733</v>
      </c>
      <c r="N658" s="56">
        <f t="shared" si="753"/>
        <v>3.4072649295448064E-4</v>
      </c>
      <c r="O658" s="35">
        <f t="shared" si="761"/>
        <v>19.80300590445518</v>
      </c>
      <c r="P658" s="19">
        <f t="shared" si="762"/>
        <v>19.80300590445518</v>
      </c>
      <c r="Q658" s="19">
        <f t="shared" si="754"/>
        <v>397.73805539717665</v>
      </c>
      <c r="R658" s="24">
        <f t="shared" si="755"/>
        <v>1.007088081004855</v>
      </c>
      <c r="S658" s="19">
        <f t="shared" si="756"/>
        <v>891.13526570048305</v>
      </c>
      <c r="T658" s="19">
        <f t="shared" si="757"/>
        <v>26364.97481333583</v>
      </c>
      <c r="U658" s="17">
        <f t="shared" si="758"/>
        <v>0.18220909440841032</v>
      </c>
      <c r="V658" s="50">
        <f t="shared" si="763"/>
        <v>4670</v>
      </c>
      <c r="W658" s="219">
        <v>524897.19285183866</v>
      </c>
      <c r="X658" s="17">
        <f t="shared" si="759"/>
        <v>0.15513873451045573</v>
      </c>
      <c r="Y658" s="12" t="str">
        <f t="shared" si="760"/>
        <v>no</v>
      </c>
      <c r="Z658" s="12" t="str">
        <f t="shared" si="738"/>
        <v/>
      </c>
      <c r="AA658" s="12" t="str">
        <f>IF(ISERROR(VLOOKUP(D658,'Cdn CWTs for ERA in 2017'!C$8:H$2400,6,FALSE)),"",VLOOKUP(D658,'Cdn CWTs for ERA in 2017'!C$8:H$2400,6,FALSE))</f>
        <v/>
      </c>
    </row>
    <row r="659" spans="1:27" x14ac:dyDescent="0.2">
      <c r="A659" s="197" t="s">
        <v>1632</v>
      </c>
      <c r="B659" s="31" t="str">
        <f>+IF(ISERROR(VLOOKUP(D659,'Cdn CWTs for ERA in 2017'!C$6:F$2400,4,FALSE)),"",VLOOKUP(D659,'Cdn CWTs for ERA in 2017'!C$6:F$2400,4,FALSE))</f>
        <v/>
      </c>
      <c r="C659" s="198">
        <v>1987</v>
      </c>
      <c r="D659" s="62" t="s">
        <v>1664</v>
      </c>
      <c r="E659" s="199" t="s">
        <v>4789</v>
      </c>
      <c r="F659" s="9" t="s">
        <v>1666</v>
      </c>
      <c r="G659" s="9" t="s">
        <v>1638</v>
      </c>
      <c r="H659" s="44">
        <v>79</v>
      </c>
      <c r="I659" s="44">
        <v>45</v>
      </c>
      <c r="J659" s="25">
        <f t="shared" si="751"/>
        <v>5.0497384327650233E-2</v>
      </c>
      <c r="K659" s="43">
        <v>5</v>
      </c>
      <c r="L659" s="43">
        <v>414</v>
      </c>
      <c r="M659" s="17">
        <f t="shared" si="752"/>
        <v>0.19082125603864733</v>
      </c>
      <c r="N659" s="56">
        <f t="shared" si="753"/>
        <v>3.4072649295448064E-4</v>
      </c>
      <c r="O659" s="35">
        <f t="shared" si="761"/>
        <v>99.015029522275896</v>
      </c>
      <c r="P659" s="19">
        <f t="shared" si="762"/>
        <v>99.015029522275896</v>
      </c>
      <c r="Q659" s="19">
        <f t="shared" si="754"/>
        <v>2249.0850899571014</v>
      </c>
      <c r="R659" s="24">
        <f t="shared" si="755"/>
        <v>0.4789628418244099</v>
      </c>
      <c r="S659" s="19">
        <f t="shared" si="756"/>
        <v>891.13526570048305</v>
      </c>
      <c r="T659" s="19">
        <f t="shared" si="757"/>
        <v>26364.97481333583</v>
      </c>
      <c r="U659" s="17">
        <f t="shared" si="758"/>
        <v>0.18220909440841032</v>
      </c>
      <c r="V659" s="50">
        <f t="shared" si="763"/>
        <v>4670</v>
      </c>
      <c r="W659" s="219">
        <v>524897.19285183866</v>
      </c>
      <c r="X659" s="17">
        <f t="shared" si="759"/>
        <v>0.15513873451045573</v>
      </c>
      <c r="Y659" s="12" t="str">
        <f t="shared" si="760"/>
        <v>no</v>
      </c>
      <c r="Z659" s="12" t="str">
        <f t="shared" si="738"/>
        <v/>
      </c>
      <c r="AA659" s="12" t="str">
        <f>IF(ISERROR(VLOOKUP(D659,'Cdn CWTs for ERA in 2017'!C$8:H$2400,6,FALSE)),"",VLOOKUP(D659,'Cdn CWTs for ERA in 2017'!C$8:H$2400,6,FALSE))</f>
        <v/>
      </c>
    </row>
    <row r="660" spans="1:27" x14ac:dyDescent="0.2">
      <c r="A660" s="197" t="s">
        <v>1632</v>
      </c>
      <c r="B660" s="31" t="str">
        <f>+IF(ISERROR(VLOOKUP(D660,'Cdn CWTs for ERA in 2017'!C$6:F$2400,4,FALSE)),"",VLOOKUP(D660,'Cdn CWTs for ERA in 2017'!C$6:F$2400,4,FALSE))</f>
        <v/>
      </c>
      <c r="C660" s="198">
        <v>1987</v>
      </c>
      <c r="D660" s="64" t="s">
        <v>1646</v>
      </c>
      <c r="E660" s="199" t="s">
        <v>4789</v>
      </c>
      <c r="F660" s="9" t="s">
        <v>1666</v>
      </c>
      <c r="G660" s="9" t="s">
        <v>1638</v>
      </c>
      <c r="H660" s="44">
        <v>79</v>
      </c>
      <c r="I660" s="44">
        <v>45</v>
      </c>
      <c r="J660" s="16">
        <f t="shared" si="751"/>
        <v>5.0497384327650233E-2</v>
      </c>
      <c r="L660" s="43">
        <v>414</v>
      </c>
      <c r="M660" s="23">
        <f t="shared" si="752"/>
        <v>0.19082125603864733</v>
      </c>
      <c r="N660" s="56">
        <f t="shared" si="753"/>
        <v>3.4072649295448064E-4</v>
      </c>
      <c r="O660" s="18">
        <f t="shared" si="761"/>
        <v>0</v>
      </c>
      <c r="P660" s="18"/>
      <c r="Q660" s="19">
        <f t="shared" si="754"/>
        <v>0</v>
      </c>
      <c r="R660" s="24" t="str">
        <f t="shared" si="755"/>
        <v>NA</v>
      </c>
      <c r="S660" s="19">
        <f t="shared" si="756"/>
        <v>891.13526570048305</v>
      </c>
      <c r="T660" s="19">
        <f t="shared" si="757"/>
        <v>26364.97481333583</v>
      </c>
      <c r="U660" s="20">
        <f t="shared" si="758"/>
        <v>0.18220909440841032</v>
      </c>
      <c r="V660" s="50">
        <f t="shared" si="763"/>
        <v>4670</v>
      </c>
      <c r="W660" s="219">
        <v>524897.19285183866</v>
      </c>
      <c r="X660" s="17">
        <f t="shared" si="759"/>
        <v>0.15513873451045573</v>
      </c>
      <c r="Y660" s="12" t="str">
        <f t="shared" si="760"/>
        <v>no</v>
      </c>
      <c r="Z660" s="12" t="str">
        <f t="shared" si="738"/>
        <v/>
      </c>
      <c r="AA660" s="12" t="str">
        <f>IF(ISERROR(VLOOKUP(D660,'Cdn CWTs for ERA in 2017'!C$8:H$2400,6,FALSE)),"",VLOOKUP(D660,'Cdn CWTs for ERA in 2017'!C$8:H$2400,6,FALSE))</f>
        <v/>
      </c>
    </row>
    <row r="661" spans="1:27" x14ac:dyDescent="0.2">
      <c r="A661" s="197" t="s">
        <v>1632</v>
      </c>
      <c r="B661" s="31" t="str">
        <f>+IF(ISERROR(VLOOKUP(D661,'Cdn CWTs for ERA in 2017'!C$6:F$2400,4,FALSE)),"",VLOOKUP(D661,'Cdn CWTs for ERA in 2017'!C$6:F$2400,4,FALSE))</f>
        <v/>
      </c>
      <c r="C661" s="198">
        <v>1987</v>
      </c>
      <c r="D661" s="63" t="s">
        <v>1679</v>
      </c>
      <c r="E661" s="199" t="s">
        <v>4789</v>
      </c>
      <c r="F661" s="9" t="s">
        <v>1666</v>
      </c>
      <c r="G661" s="9" t="s">
        <v>1638</v>
      </c>
      <c r="H661" s="44">
        <v>79</v>
      </c>
      <c r="I661" s="44">
        <v>45</v>
      </c>
      <c r="J661" s="25">
        <f t="shared" si="751"/>
        <v>5.0497384327650233E-2</v>
      </c>
      <c r="L661" s="43">
        <v>414</v>
      </c>
      <c r="M661" s="17">
        <f t="shared" si="752"/>
        <v>0.19082125603864733</v>
      </c>
      <c r="N661" s="56">
        <f t="shared" si="753"/>
        <v>3.4072649295448064E-4</v>
      </c>
      <c r="O661" s="35">
        <f t="shared" si="761"/>
        <v>0</v>
      </c>
      <c r="Q661" s="19">
        <f t="shared" si="754"/>
        <v>0</v>
      </c>
      <c r="R661" s="24" t="str">
        <f t="shared" si="755"/>
        <v>NA</v>
      </c>
      <c r="S661" s="19">
        <f t="shared" si="756"/>
        <v>891.13526570048305</v>
      </c>
      <c r="T661" s="19">
        <f t="shared" si="757"/>
        <v>26364.97481333583</v>
      </c>
      <c r="U661" s="17">
        <f t="shared" si="758"/>
        <v>0.18220909440841032</v>
      </c>
      <c r="V661" s="50">
        <f t="shared" si="763"/>
        <v>4670</v>
      </c>
      <c r="W661" s="219">
        <v>524897.19285183866</v>
      </c>
      <c r="X661" s="17">
        <f t="shared" si="759"/>
        <v>0.15513873451045573</v>
      </c>
      <c r="Y661" s="12" t="str">
        <f t="shared" si="760"/>
        <v>no</v>
      </c>
      <c r="Z661" s="12" t="str">
        <f t="shared" si="738"/>
        <v/>
      </c>
      <c r="AA661" s="12" t="str">
        <f>IF(ISERROR(VLOOKUP(D661,'Cdn CWTs for ERA in 2017'!C$8:H$2400,6,FALSE)),"",VLOOKUP(D661,'Cdn CWTs for ERA in 2017'!C$8:H$2400,6,FALSE))</f>
        <v/>
      </c>
    </row>
  </sheetData>
  <phoneticPr fontId="5" type="noConversion"/>
  <pageMargins left="0.75" right="0.75" top="1" bottom="1" header="0.5" footer="0.5"/>
  <pageSetup scale="45" orientation="landscape" r:id="rId1"/>
  <headerFooter alignWithMargins="0">
    <oddFooter>Page &amp;P of &amp;N</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2"/>
  <sheetViews>
    <sheetView topLeftCell="A7" zoomScale="85" zoomScaleNormal="85" workbookViewId="0">
      <selection activeCell="N52" sqref="N52"/>
    </sheetView>
  </sheetViews>
  <sheetFormatPr defaultRowHeight="12.75" x14ac:dyDescent="0.2"/>
  <cols>
    <col min="1" max="1" width="14.5703125" customWidth="1"/>
    <col min="2" max="2" width="19.42578125" customWidth="1"/>
    <col min="3" max="3" width="12.28515625" customWidth="1"/>
    <col min="4" max="4" width="8.85546875" customWidth="1"/>
    <col min="5" max="5" width="12.7109375" customWidth="1"/>
    <col min="6" max="6" width="15.5703125" customWidth="1"/>
    <col min="7" max="7" width="11.28515625" customWidth="1"/>
    <col min="8" max="8" width="12.7109375" customWidth="1"/>
    <col min="9" max="9" width="15.5703125" customWidth="1"/>
    <col min="10" max="10" width="11.28515625" customWidth="1"/>
    <col min="11" max="11" width="10.7109375" customWidth="1"/>
    <col min="12" max="13" width="3.140625" bestFit="1" customWidth="1"/>
    <col min="14" max="14" width="18" style="127" customWidth="1"/>
    <col min="15" max="16" width="8.140625" customWidth="1"/>
    <col min="17" max="17" width="8.140625" style="127" customWidth="1"/>
    <col min="18" max="18" width="7.28515625" customWidth="1"/>
    <col min="19" max="19" width="8.140625" customWidth="1"/>
    <col min="20" max="20" width="7.85546875" customWidth="1"/>
    <col min="22" max="22" width="10.42578125" style="127" customWidth="1"/>
  </cols>
  <sheetData>
    <row r="1" spans="1:26" x14ac:dyDescent="0.2">
      <c r="B1" s="209" t="s">
        <v>5048</v>
      </c>
      <c r="K1" s="217" t="s">
        <v>1646</v>
      </c>
      <c r="P1" s="194" t="s">
        <v>5052</v>
      </c>
      <c r="Q1" s="194"/>
    </row>
    <row r="2" spans="1:26" x14ac:dyDescent="0.2">
      <c r="B2" s="127" t="s">
        <v>1666</v>
      </c>
      <c r="E2" s="127" t="s">
        <v>1643</v>
      </c>
      <c r="H2" s="127" t="s">
        <v>1639</v>
      </c>
      <c r="U2" s="194" t="s">
        <v>5057</v>
      </c>
      <c r="V2" s="194"/>
    </row>
    <row r="3" spans="1:26" s="192" customFormat="1" ht="76.5" x14ac:dyDescent="0.2">
      <c r="A3" s="216" t="s">
        <v>5039</v>
      </c>
      <c r="B3" s="192" t="s">
        <v>5049</v>
      </c>
      <c r="C3" s="192" t="s">
        <v>5051</v>
      </c>
      <c r="D3" s="192" t="s">
        <v>5050</v>
      </c>
      <c r="E3" s="192" t="s">
        <v>5049</v>
      </c>
      <c r="F3" s="192" t="s">
        <v>5051</v>
      </c>
      <c r="G3" s="192" t="s">
        <v>5050</v>
      </c>
      <c r="H3" s="192" t="s">
        <v>5049</v>
      </c>
      <c r="I3" s="192" t="s">
        <v>5051</v>
      </c>
      <c r="J3" s="192" t="s">
        <v>5050</v>
      </c>
      <c r="K3" s="218" t="s">
        <v>1666</v>
      </c>
      <c r="L3" s="218" t="s">
        <v>1643</v>
      </c>
      <c r="M3" s="218" t="s">
        <v>1639</v>
      </c>
      <c r="N3" s="218"/>
      <c r="O3" s="195" t="s">
        <v>1625</v>
      </c>
      <c r="P3" s="195" t="s">
        <v>5053</v>
      </c>
      <c r="Q3" s="195" t="s">
        <v>5058</v>
      </c>
      <c r="R3" s="218" t="s">
        <v>5054</v>
      </c>
      <c r="S3" s="195" t="s">
        <v>5056</v>
      </c>
      <c r="T3" s="218" t="s">
        <v>5055</v>
      </c>
      <c r="U3" s="195" t="s">
        <v>5053</v>
      </c>
      <c r="V3" s="195" t="s">
        <v>5059</v>
      </c>
      <c r="W3" s="218" t="s">
        <v>5054</v>
      </c>
      <c r="X3" s="195" t="s">
        <v>5056</v>
      </c>
      <c r="Y3" s="218"/>
      <c r="Z3" s="195" t="s">
        <v>5060</v>
      </c>
    </row>
    <row r="4" spans="1:26" x14ac:dyDescent="0.2">
      <c r="A4" s="88">
        <v>1987</v>
      </c>
      <c r="B4" s="77">
        <v>79</v>
      </c>
      <c r="C4" s="77">
        <v>45</v>
      </c>
      <c r="D4" s="128">
        <v>891.13526570048282</v>
      </c>
      <c r="E4" s="77"/>
      <c r="F4" s="77"/>
      <c r="G4" s="128"/>
      <c r="H4" s="77"/>
      <c r="I4" s="77"/>
      <c r="J4" s="128"/>
      <c r="K4">
        <f>+B43</f>
        <v>0</v>
      </c>
      <c r="L4" s="127">
        <f t="shared" ref="L4:M8" si="0">+C43</f>
        <v>0</v>
      </c>
      <c r="M4" s="127">
        <f t="shared" si="0"/>
        <v>0</v>
      </c>
      <c r="O4" s="88">
        <v>1987</v>
      </c>
      <c r="P4">
        <f>+SUM(B4,E4,H4)</f>
        <v>79</v>
      </c>
      <c r="Q4" s="127">
        <f>+P4-R4</f>
        <v>34</v>
      </c>
      <c r="R4" s="127">
        <f>+SUM(C4,F4,I4)</f>
        <v>45</v>
      </c>
      <c r="S4">
        <f t="shared" ref="S4:S9" si="1">+E43</f>
        <v>0</v>
      </c>
      <c r="T4" s="128">
        <f>+SUM(D4,G4,J4)</f>
        <v>891.13526570048282</v>
      </c>
      <c r="U4" s="79">
        <f>+P4/$T4</f>
        <v>8.8650963597430438E-2</v>
      </c>
      <c r="V4" s="79">
        <f>+SUM(Q4,S4)/P4</f>
        <v>0.43037974683544306</v>
      </c>
      <c r="W4" s="79">
        <f t="shared" ref="W4:X4" si="2">+R4/$T4</f>
        <v>5.0497384327650247E-2</v>
      </c>
      <c r="X4" s="79">
        <f t="shared" si="2"/>
        <v>0</v>
      </c>
      <c r="Y4" s="79"/>
      <c r="Z4" s="128">
        <f>+T4-P4</f>
        <v>812.13526570048282</v>
      </c>
    </row>
    <row r="5" spans="1:26" x14ac:dyDescent="0.2">
      <c r="A5" s="88">
        <v>1988</v>
      </c>
      <c r="B5" s="77">
        <v>78</v>
      </c>
      <c r="C5" s="77">
        <v>78</v>
      </c>
      <c r="D5" s="128">
        <v>368.16944024205742</v>
      </c>
      <c r="E5" s="77"/>
      <c r="F5" s="77"/>
      <c r="G5" s="128"/>
      <c r="H5" s="77"/>
      <c r="I5" s="77"/>
      <c r="J5" s="128"/>
      <c r="K5" s="127">
        <f t="shared" ref="K5:K8" si="3">+B44</f>
        <v>0</v>
      </c>
      <c r="L5" s="127">
        <f t="shared" si="0"/>
        <v>0</v>
      </c>
      <c r="M5" s="127">
        <f t="shared" si="0"/>
        <v>0</v>
      </c>
      <c r="O5" s="88">
        <v>1988</v>
      </c>
      <c r="P5" s="127">
        <f t="shared" ref="P5:P31" si="4">+SUM(B5,E5,H5)</f>
        <v>78</v>
      </c>
      <c r="Q5" s="127">
        <f t="shared" ref="Q5:Q31" si="5">+P5-R5</f>
        <v>0</v>
      </c>
      <c r="R5" s="127">
        <f t="shared" ref="R5:R31" si="6">+SUM(C5,F5,I5)</f>
        <v>78</v>
      </c>
      <c r="S5" s="127">
        <f t="shared" si="1"/>
        <v>0</v>
      </c>
      <c r="T5" s="128">
        <f t="shared" ref="T5:T31" si="7">+SUM(D5,G5,J5)</f>
        <v>368.16944024205742</v>
      </c>
      <c r="U5" s="79">
        <f t="shared" ref="U5:U31" si="8">+P5/$T5</f>
        <v>0.21185897435897441</v>
      </c>
      <c r="V5" s="79">
        <f t="shared" ref="V5:V31" si="9">+SUM(Q5,S5)/P5</f>
        <v>0</v>
      </c>
      <c r="W5" s="79">
        <f t="shared" ref="W5:W31" si="10">+R5/$T5</f>
        <v>0.21185897435897441</v>
      </c>
      <c r="X5" s="79">
        <f t="shared" ref="X5:X31" si="11">+S5/$T5</f>
        <v>0</v>
      </c>
      <c r="Y5" s="79"/>
      <c r="Z5" s="128">
        <f t="shared" ref="Z5:Z31" si="12">+T5-P5</f>
        <v>290.16944024205742</v>
      </c>
    </row>
    <row r="6" spans="1:26" x14ac:dyDescent="0.2">
      <c r="A6" s="88">
        <v>1989</v>
      </c>
      <c r="B6" s="77">
        <v>239</v>
      </c>
      <c r="C6" s="77">
        <v>49</v>
      </c>
      <c r="D6" s="128">
        <v>679.91379310344837</v>
      </c>
      <c r="E6" s="77"/>
      <c r="F6" s="77"/>
      <c r="G6" s="128"/>
      <c r="H6" s="77"/>
      <c r="I6" s="77"/>
      <c r="J6" s="128"/>
      <c r="K6" s="127">
        <f t="shared" si="3"/>
        <v>0</v>
      </c>
      <c r="L6" s="127">
        <f t="shared" si="0"/>
        <v>0</v>
      </c>
      <c r="M6" s="127">
        <f t="shared" si="0"/>
        <v>0</v>
      </c>
      <c r="O6" s="88">
        <v>1989</v>
      </c>
      <c r="P6" s="127">
        <f t="shared" si="4"/>
        <v>239</v>
      </c>
      <c r="Q6" s="127">
        <f t="shared" si="5"/>
        <v>190</v>
      </c>
      <c r="R6" s="127">
        <f t="shared" si="6"/>
        <v>49</v>
      </c>
      <c r="S6" s="127">
        <f t="shared" si="1"/>
        <v>0</v>
      </c>
      <c r="T6" s="128">
        <f t="shared" si="7"/>
        <v>679.91379310344837</v>
      </c>
      <c r="U6" s="79">
        <f t="shared" si="8"/>
        <v>0.35151515151515145</v>
      </c>
      <c r="V6" s="79">
        <f t="shared" si="9"/>
        <v>0.79497907949790791</v>
      </c>
      <c r="W6" s="79">
        <f t="shared" si="10"/>
        <v>7.2067959934068712E-2</v>
      </c>
      <c r="X6" s="79">
        <f t="shared" si="11"/>
        <v>0</v>
      </c>
      <c r="Y6" s="79"/>
      <c r="Z6" s="128">
        <f t="shared" si="12"/>
        <v>440.91379310344837</v>
      </c>
    </row>
    <row r="7" spans="1:26" x14ac:dyDescent="0.2">
      <c r="A7" s="88">
        <v>1990</v>
      </c>
      <c r="B7" s="77">
        <v>94</v>
      </c>
      <c r="C7" s="77">
        <v>94</v>
      </c>
      <c r="D7" s="128">
        <v>240.61085271317828</v>
      </c>
      <c r="E7" s="77"/>
      <c r="F7" s="77"/>
      <c r="G7" s="128"/>
      <c r="H7" s="77"/>
      <c r="I7" s="77"/>
      <c r="J7" s="128"/>
      <c r="K7" s="127">
        <f t="shared" si="3"/>
        <v>1</v>
      </c>
      <c r="L7" s="127">
        <f t="shared" si="0"/>
        <v>0</v>
      </c>
      <c r="M7" s="127">
        <f t="shared" si="0"/>
        <v>0</v>
      </c>
      <c r="O7" s="88">
        <v>1990</v>
      </c>
      <c r="P7" s="127">
        <f t="shared" si="4"/>
        <v>94</v>
      </c>
      <c r="Q7" s="127">
        <f t="shared" si="5"/>
        <v>0</v>
      </c>
      <c r="R7" s="127">
        <f t="shared" si="6"/>
        <v>94</v>
      </c>
      <c r="S7" s="127">
        <f t="shared" si="1"/>
        <v>1</v>
      </c>
      <c r="T7" s="128">
        <f t="shared" si="7"/>
        <v>240.61085271317828</v>
      </c>
      <c r="U7" s="79">
        <f t="shared" si="8"/>
        <v>0.39067231980617811</v>
      </c>
      <c r="V7" s="79">
        <f t="shared" si="9"/>
        <v>1.0638297872340425E-2</v>
      </c>
      <c r="W7" s="79">
        <f t="shared" si="10"/>
        <v>0.39067231980617811</v>
      </c>
      <c r="X7" s="79">
        <f t="shared" si="11"/>
        <v>4.1560885085763629E-3</v>
      </c>
      <c r="Y7" s="79"/>
      <c r="Z7" s="128">
        <f t="shared" si="12"/>
        <v>146.61085271317828</v>
      </c>
    </row>
    <row r="8" spans="1:26" x14ac:dyDescent="0.2">
      <c r="A8" s="88">
        <v>1991</v>
      </c>
      <c r="B8" s="77">
        <v>136</v>
      </c>
      <c r="C8" s="77">
        <v>136</v>
      </c>
      <c r="D8" s="128">
        <v>1245.0760233918127</v>
      </c>
      <c r="E8" s="77"/>
      <c r="F8" s="77"/>
      <c r="G8" s="128"/>
      <c r="H8" s="77"/>
      <c r="I8" s="77"/>
      <c r="J8" s="128"/>
      <c r="K8" s="127">
        <f t="shared" si="3"/>
        <v>1</v>
      </c>
      <c r="L8" s="127">
        <f t="shared" si="0"/>
        <v>0</v>
      </c>
      <c r="M8" s="127">
        <f t="shared" si="0"/>
        <v>0</v>
      </c>
      <c r="O8" s="88">
        <v>1991</v>
      </c>
      <c r="P8" s="127">
        <f t="shared" si="4"/>
        <v>136</v>
      </c>
      <c r="Q8" s="127">
        <f t="shared" si="5"/>
        <v>0</v>
      </c>
      <c r="R8" s="127">
        <f t="shared" si="6"/>
        <v>136</v>
      </c>
      <c r="S8" s="127">
        <f t="shared" si="1"/>
        <v>1</v>
      </c>
      <c r="T8" s="128">
        <f t="shared" si="7"/>
        <v>1245.0760233918127</v>
      </c>
      <c r="U8" s="79">
        <f t="shared" si="8"/>
        <v>0.10923027786649635</v>
      </c>
      <c r="V8" s="79">
        <f t="shared" si="9"/>
        <v>7.3529411764705881E-3</v>
      </c>
      <c r="W8" s="79">
        <f t="shared" si="10"/>
        <v>0.10923027786649635</v>
      </c>
      <c r="X8" s="79">
        <f t="shared" si="11"/>
        <v>8.0316380784188493E-4</v>
      </c>
      <c r="Y8" s="79"/>
      <c r="Z8" s="128">
        <f t="shared" si="12"/>
        <v>1109.0760233918127</v>
      </c>
    </row>
    <row r="9" spans="1:26" x14ac:dyDescent="0.2">
      <c r="A9" s="88">
        <v>1992</v>
      </c>
      <c r="B9" s="77">
        <v>95</v>
      </c>
      <c r="C9" s="77">
        <v>94</v>
      </c>
      <c r="D9" s="128">
        <v>375.39579967689838</v>
      </c>
      <c r="E9" s="77"/>
      <c r="F9" s="77"/>
      <c r="G9" s="128"/>
      <c r="H9" s="77"/>
      <c r="I9" s="77"/>
      <c r="J9" s="128"/>
      <c r="K9" s="127">
        <f>+B48</f>
        <v>5</v>
      </c>
      <c r="L9" s="127">
        <f t="shared" ref="L9:M9" si="13">+C48</f>
        <v>0</v>
      </c>
      <c r="M9" s="127">
        <f t="shared" si="13"/>
        <v>0</v>
      </c>
      <c r="O9" s="88">
        <v>1992</v>
      </c>
      <c r="P9" s="127">
        <f t="shared" si="4"/>
        <v>95</v>
      </c>
      <c r="Q9" s="127">
        <f t="shared" si="5"/>
        <v>1</v>
      </c>
      <c r="R9" s="127">
        <f t="shared" si="6"/>
        <v>94</v>
      </c>
      <c r="S9" s="127">
        <f t="shared" si="1"/>
        <v>5</v>
      </c>
      <c r="T9" s="128">
        <f t="shared" si="7"/>
        <v>375.39579967689838</v>
      </c>
      <c r="U9" s="79">
        <f t="shared" si="8"/>
        <v>0.25306623058053956</v>
      </c>
      <c r="V9" s="79">
        <f t="shared" si="9"/>
        <v>6.3157894736842107E-2</v>
      </c>
      <c r="W9" s="79">
        <f t="shared" si="10"/>
        <v>0.250402375521797</v>
      </c>
      <c r="X9" s="79">
        <f t="shared" si="11"/>
        <v>1.3319275293712608E-2</v>
      </c>
      <c r="Y9" s="79"/>
      <c r="Z9" s="128">
        <f t="shared" si="12"/>
        <v>280.39579967689838</v>
      </c>
    </row>
    <row r="10" spans="1:26" x14ac:dyDescent="0.2">
      <c r="A10" s="88">
        <v>1993</v>
      </c>
      <c r="B10" s="77">
        <v>570</v>
      </c>
      <c r="C10" s="77">
        <v>257</v>
      </c>
      <c r="D10" s="128">
        <v>1118.8206785137311</v>
      </c>
      <c r="E10" s="77"/>
      <c r="F10" s="77"/>
      <c r="G10" s="128"/>
      <c r="H10" s="77"/>
      <c r="I10" s="77"/>
      <c r="J10" s="128"/>
      <c r="O10" s="88">
        <v>1993</v>
      </c>
      <c r="P10" s="127">
        <f t="shared" si="4"/>
        <v>570</v>
      </c>
      <c r="Q10" s="127">
        <f t="shared" si="5"/>
        <v>313</v>
      </c>
      <c r="R10" s="127">
        <f t="shared" si="6"/>
        <v>257</v>
      </c>
      <c r="S10" s="127"/>
      <c r="T10" s="128">
        <f t="shared" si="7"/>
        <v>1118.8206785137311</v>
      </c>
      <c r="U10" s="79">
        <f t="shared" si="8"/>
        <v>0.50946502057613208</v>
      </c>
      <c r="V10" s="79">
        <f t="shared" si="9"/>
        <v>0.5491228070175439</v>
      </c>
      <c r="W10" s="79">
        <f t="shared" si="10"/>
        <v>0.22970615840011566</v>
      </c>
      <c r="X10" s="79">
        <f t="shared" si="11"/>
        <v>0</v>
      </c>
      <c r="Y10" s="79"/>
      <c r="Z10" s="128">
        <f t="shared" si="12"/>
        <v>548.82067851373108</v>
      </c>
    </row>
    <row r="11" spans="1:26" x14ac:dyDescent="0.2">
      <c r="A11" s="88">
        <v>1994</v>
      </c>
      <c r="B11" s="77">
        <v>1056</v>
      </c>
      <c r="C11" s="77">
        <v>522</v>
      </c>
      <c r="D11" s="128">
        <v>2209.7557010611881</v>
      </c>
      <c r="E11" s="77"/>
      <c r="F11" s="77"/>
      <c r="G11" s="128"/>
      <c r="H11" s="77"/>
      <c r="I11" s="77"/>
      <c r="J11" s="128"/>
      <c r="O11" s="88">
        <v>1994</v>
      </c>
      <c r="P11" s="127">
        <f t="shared" si="4"/>
        <v>1056</v>
      </c>
      <c r="Q11" s="127">
        <f t="shared" si="5"/>
        <v>534</v>
      </c>
      <c r="R11" s="127">
        <f t="shared" si="6"/>
        <v>522</v>
      </c>
      <c r="S11" s="127"/>
      <c r="T11" s="128">
        <f t="shared" si="7"/>
        <v>2209.7557010611881</v>
      </c>
      <c r="U11" s="79">
        <f t="shared" si="8"/>
        <v>0.47788088044885618</v>
      </c>
      <c r="V11" s="79">
        <f t="shared" si="9"/>
        <v>0.50568181818181823</v>
      </c>
      <c r="W11" s="79">
        <f t="shared" si="10"/>
        <v>0.2362252079491505</v>
      </c>
      <c r="X11" s="79">
        <f t="shared" si="11"/>
        <v>0</v>
      </c>
      <c r="Y11" s="79"/>
      <c r="Z11" s="128">
        <f t="shared" si="12"/>
        <v>1153.7557010611881</v>
      </c>
    </row>
    <row r="12" spans="1:26" x14ac:dyDescent="0.2">
      <c r="A12" s="88">
        <v>1995</v>
      </c>
      <c r="B12" s="77"/>
      <c r="C12" s="77"/>
      <c r="D12" s="128"/>
      <c r="E12" s="77">
        <v>489</v>
      </c>
      <c r="F12" s="77">
        <v>241</v>
      </c>
      <c r="G12" s="128">
        <v>1443.2032442748093</v>
      </c>
      <c r="H12" s="77">
        <v>341</v>
      </c>
      <c r="I12" s="77">
        <v>151</v>
      </c>
      <c r="J12" s="128">
        <v>838.42548476454272</v>
      </c>
      <c r="O12" s="88">
        <v>1995</v>
      </c>
      <c r="P12" s="127">
        <f t="shared" si="4"/>
        <v>830</v>
      </c>
      <c r="Q12" s="127">
        <f t="shared" si="5"/>
        <v>438</v>
      </c>
      <c r="R12" s="127">
        <f t="shared" si="6"/>
        <v>392</v>
      </c>
      <c r="S12" s="127"/>
      <c r="T12" s="128">
        <f t="shared" si="7"/>
        <v>2281.628729039352</v>
      </c>
      <c r="U12" s="79">
        <f t="shared" si="8"/>
        <v>0.36377522312732269</v>
      </c>
      <c r="V12" s="79">
        <f t="shared" si="9"/>
        <v>0.52771084337349394</v>
      </c>
      <c r="W12" s="79">
        <f t="shared" si="10"/>
        <v>0.17180709333242228</v>
      </c>
      <c r="X12" s="79">
        <f t="shared" si="11"/>
        <v>0</v>
      </c>
      <c r="Y12" s="79"/>
      <c r="Z12" s="128">
        <f t="shared" si="12"/>
        <v>1451.628729039352</v>
      </c>
    </row>
    <row r="13" spans="1:26" x14ac:dyDescent="0.2">
      <c r="A13" s="88">
        <v>1996</v>
      </c>
      <c r="B13" s="77"/>
      <c r="C13" s="77"/>
      <c r="D13" s="128"/>
      <c r="E13" s="77">
        <v>105</v>
      </c>
      <c r="F13" s="77">
        <v>94</v>
      </c>
      <c r="G13" s="128">
        <v>242.29308005427407</v>
      </c>
      <c r="H13" s="77">
        <v>53</v>
      </c>
      <c r="I13" s="77">
        <v>45</v>
      </c>
      <c r="J13" s="128">
        <v>114.93957617411226</v>
      </c>
      <c r="O13" s="88">
        <v>1996</v>
      </c>
      <c r="P13" s="127">
        <f t="shared" si="4"/>
        <v>158</v>
      </c>
      <c r="Q13" s="127">
        <f t="shared" si="5"/>
        <v>19</v>
      </c>
      <c r="R13" s="127">
        <f t="shared" si="6"/>
        <v>139</v>
      </c>
      <c r="S13" s="127"/>
      <c r="T13" s="128">
        <f t="shared" si="7"/>
        <v>357.2326562283863</v>
      </c>
      <c r="U13" s="79">
        <f t="shared" si="8"/>
        <v>0.44228879203861837</v>
      </c>
      <c r="V13" s="79">
        <f t="shared" si="9"/>
        <v>0.12025316455696203</v>
      </c>
      <c r="W13" s="79">
        <f t="shared" si="10"/>
        <v>0.38910216514789847</v>
      </c>
      <c r="X13" s="79">
        <f t="shared" si="11"/>
        <v>0</v>
      </c>
      <c r="Y13" s="79"/>
      <c r="Z13" s="128">
        <f t="shared" si="12"/>
        <v>199.2326562283863</v>
      </c>
    </row>
    <row r="14" spans="1:26" x14ac:dyDescent="0.2">
      <c r="A14" s="88">
        <v>1997</v>
      </c>
      <c r="B14" s="77"/>
      <c r="C14" s="77"/>
      <c r="D14" s="128"/>
      <c r="E14" s="77">
        <v>53</v>
      </c>
      <c r="F14" s="77">
        <v>51</v>
      </c>
      <c r="G14" s="128">
        <v>120.35416666666664</v>
      </c>
      <c r="H14" s="77">
        <v>30</v>
      </c>
      <c r="I14" s="77">
        <v>26</v>
      </c>
      <c r="J14" s="128">
        <v>72.247854077253223</v>
      </c>
      <c r="O14" s="88">
        <v>1997</v>
      </c>
      <c r="P14" s="127">
        <f t="shared" si="4"/>
        <v>83</v>
      </c>
      <c r="Q14" s="127">
        <f t="shared" si="5"/>
        <v>6</v>
      </c>
      <c r="R14" s="127">
        <f t="shared" si="6"/>
        <v>77</v>
      </c>
      <c r="S14" s="127"/>
      <c r="T14" s="128">
        <f t="shared" si="7"/>
        <v>192.60202074391987</v>
      </c>
      <c r="U14" s="79">
        <f t="shared" si="8"/>
        <v>0.43094044226231293</v>
      </c>
      <c r="V14" s="79">
        <f t="shared" si="9"/>
        <v>7.2289156626506021E-2</v>
      </c>
      <c r="W14" s="79">
        <f t="shared" si="10"/>
        <v>0.39978812113491685</v>
      </c>
      <c r="X14" s="79">
        <f t="shared" si="11"/>
        <v>0</v>
      </c>
      <c r="Y14" s="79"/>
      <c r="Z14" s="128">
        <f t="shared" si="12"/>
        <v>109.60202074391987</v>
      </c>
    </row>
    <row r="15" spans="1:26" x14ac:dyDescent="0.2">
      <c r="A15" s="88">
        <v>1998</v>
      </c>
      <c r="B15" s="77"/>
      <c r="C15" s="77"/>
      <c r="D15" s="128"/>
      <c r="E15" s="77">
        <v>31</v>
      </c>
      <c r="F15" s="77">
        <v>31</v>
      </c>
      <c r="G15" s="128">
        <v>124.42465753424655</v>
      </c>
      <c r="H15" s="77">
        <v>24</v>
      </c>
      <c r="I15" s="77">
        <v>24</v>
      </c>
      <c r="J15" s="128">
        <v>72.216216216216239</v>
      </c>
      <c r="O15" s="88">
        <v>1998</v>
      </c>
      <c r="P15" s="127">
        <f t="shared" si="4"/>
        <v>55</v>
      </c>
      <c r="Q15" s="127">
        <f t="shared" si="5"/>
        <v>0</v>
      </c>
      <c r="R15" s="127">
        <f t="shared" si="6"/>
        <v>55</v>
      </c>
      <c r="S15" s="127"/>
      <c r="T15" s="128">
        <f t="shared" si="7"/>
        <v>196.64087375046279</v>
      </c>
      <c r="U15" s="79">
        <f t="shared" si="8"/>
        <v>0.27969769942028933</v>
      </c>
      <c r="V15" s="79">
        <f t="shared" si="9"/>
        <v>0</v>
      </c>
      <c r="W15" s="79">
        <f t="shared" si="10"/>
        <v>0.27969769942028933</v>
      </c>
      <c r="X15" s="79">
        <f t="shared" si="11"/>
        <v>0</v>
      </c>
      <c r="Y15" s="79"/>
      <c r="Z15" s="128">
        <f t="shared" si="12"/>
        <v>141.64087375046279</v>
      </c>
    </row>
    <row r="16" spans="1:26" x14ac:dyDescent="0.2">
      <c r="A16" s="88">
        <v>1999</v>
      </c>
      <c r="B16" s="77"/>
      <c r="C16" s="77"/>
      <c r="D16" s="128"/>
      <c r="E16" s="77">
        <v>593</v>
      </c>
      <c r="F16" s="77">
        <v>303</v>
      </c>
      <c r="G16" s="128">
        <v>1643.2967706013364</v>
      </c>
      <c r="H16" s="77">
        <v>342</v>
      </c>
      <c r="I16" s="77">
        <v>158</v>
      </c>
      <c r="J16" s="128">
        <v>935.2350390286208</v>
      </c>
      <c r="O16" s="88">
        <v>1999</v>
      </c>
      <c r="P16" s="127">
        <f t="shared" si="4"/>
        <v>935</v>
      </c>
      <c r="Q16" s="127">
        <f t="shared" si="5"/>
        <v>474</v>
      </c>
      <c r="R16" s="127">
        <f t="shared" si="6"/>
        <v>461</v>
      </c>
      <c r="S16" s="127"/>
      <c r="T16" s="128">
        <f t="shared" si="7"/>
        <v>2578.531809629957</v>
      </c>
      <c r="U16" s="79">
        <f t="shared" si="8"/>
        <v>0.36260944949683638</v>
      </c>
      <c r="V16" s="79">
        <f t="shared" si="9"/>
        <v>0.50695187165775402</v>
      </c>
      <c r="W16" s="79">
        <f t="shared" si="10"/>
        <v>0.17878391039362734</v>
      </c>
      <c r="X16" s="79">
        <f t="shared" si="11"/>
        <v>0</v>
      </c>
      <c r="Y16" s="79"/>
      <c r="Z16" s="128">
        <f t="shared" si="12"/>
        <v>1643.531809629957</v>
      </c>
    </row>
    <row r="17" spans="1:26" x14ac:dyDescent="0.2">
      <c r="A17" s="88">
        <v>2000</v>
      </c>
      <c r="B17" s="77"/>
      <c r="C17" s="77"/>
      <c r="D17" s="128"/>
      <c r="E17" s="77">
        <v>575</v>
      </c>
      <c r="F17" s="77">
        <v>289</v>
      </c>
      <c r="G17" s="128">
        <v>1010.5418356063399</v>
      </c>
      <c r="H17" s="77">
        <v>256</v>
      </c>
      <c r="I17" s="77">
        <v>110</v>
      </c>
      <c r="J17" s="128">
        <v>516.0802833530106</v>
      </c>
      <c r="O17" s="88">
        <v>2000</v>
      </c>
      <c r="P17" s="127">
        <f t="shared" si="4"/>
        <v>831</v>
      </c>
      <c r="Q17" s="127">
        <f t="shared" si="5"/>
        <v>432</v>
      </c>
      <c r="R17" s="127">
        <f t="shared" si="6"/>
        <v>399</v>
      </c>
      <c r="S17" s="127"/>
      <c r="T17" s="128">
        <f t="shared" si="7"/>
        <v>1526.6221189593505</v>
      </c>
      <c r="U17" s="79">
        <f t="shared" si="8"/>
        <v>0.54433902776573562</v>
      </c>
      <c r="V17" s="79">
        <f t="shared" si="9"/>
        <v>0.51985559566786999</v>
      </c>
      <c r="W17" s="79">
        <f t="shared" si="10"/>
        <v>0.26136133824130986</v>
      </c>
      <c r="X17" s="79">
        <f t="shared" si="11"/>
        <v>0</v>
      </c>
      <c r="Y17" s="79"/>
      <c r="Z17" s="128">
        <f t="shared" si="12"/>
        <v>695.62211895935047</v>
      </c>
    </row>
    <row r="18" spans="1:26" x14ac:dyDescent="0.2">
      <c r="A18" s="88">
        <v>2001</v>
      </c>
      <c r="B18" s="77"/>
      <c r="C18" s="77"/>
      <c r="D18" s="128"/>
      <c r="E18" s="77">
        <v>631</v>
      </c>
      <c r="F18" s="77">
        <v>342</v>
      </c>
      <c r="G18" s="128">
        <v>1307.4793542463683</v>
      </c>
      <c r="H18" s="77">
        <v>343</v>
      </c>
      <c r="I18" s="77">
        <v>148</v>
      </c>
      <c r="J18" s="128">
        <v>645.77351849009312</v>
      </c>
      <c r="O18" s="88">
        <v>2001</v>
      </c>
      <c r="P18" s="127">
        <f t="shared" si="4"/>
        <v>974</v>
      </c>
      <c r="Q18" s="127">
        <f t="shared" si="5"/>
        <v>484</v>
      </c>
      <c r="R18" s="127">
        <f t="shared" si="6"/>
        <v>490</v>
      </c>
      <c r="S18" s="127"/>
      <c r="T18" s="128">
        <f t="shared" si="7"/>
        <v>1953.2528727364615</v>
      </c>
      <c r="U18" s="79">
        <f t="shared" si="8"/>
        <v>0.4986553526146611</v>
      </c>
      <c r="V18" s="79">
        <f t="shared" si="9"/>
        <v>0.49691991786447637</v>
      </c>
      <c r="W18" s="79">
        <f t="shared" si="10"/>
        <v>0.25086357575070217</v>
      </c>
      <c r="X18" s="79">
        <f t="shared" si="11"/>
        <v>0</v>
      </c>
      <c r="Y18" s="79"/>
      <c r="Z18" s="128">
        <f t="shared" si="12"/>
        <v>979.25287273646154</v>
      </c>
    </row>
    <row r="19" spans="1:26" x14ac:dyDescent="0.2">
      <c r="A19" s="88">
        <v>2002</v>
      </c>
      <c r="B19" s="77"/>
      <c r="C19" s="77"/>
      <c r="D19" s="128"/>
      <c r="E19" s="77">
        <v>623</v>
      </c>
      <c r="F19" s="77">
        <v>333</v>
      </c>
      <c r="G19" s="128">
        <v>1407.227231740306</v>
      </c>
      <c r="H19" s="77">
        <v>287</v>
      </c>
      <c r="I19" s="77">
        <v>119</v>
      </c>
      <c r="J19" s="128">
        <v>630.34355828220851</v>
      </c>
      <c r="K19" s="127">
        <f>+B49</f>
        <v>0</v>
      </c>
      <c r="L19" s="127">
        <f t="shared" ref="L19:M19" si="14">+C49</f>
        <v>1</v>
      </c>
      <c r="M19" s="127">
        <f t="shared" si="14"/>
        <v>0</v>
      </c>
      <c r="O19" s="88">
        <v>2002</v>
      </c>
      <c r="P19" s="127">
        <f t="shared" si="4"/>
        <v>910</v>
      </c>
      <c r="Q19" s="127">
        <f t="shared" si="5"/>
        <v>458</v>
      </c>
      <c r="R19" s="127">
        <f t="shared" si="6"/>
        <v>452</v>
      </c>
      <c r="S19" s="127">
        <f>+E49</f>
        <v>1</v>
      </c>
      <c r="T19" s="128">
        <f t="shared" si="7"/>
        <v>2037.5707900225145</v>
      </c>
      <c r="U19" s="79">
        <f t="shared" si="8"/>
        <v>0.44661025003697896</v>
      </c>
      <c r="V19" s="79">
        <f t="shared" si="9"/>
        <v>0.50439560439560438</v>
      </c>
      <c r="W19" s="79">
        <f t="shared" si="10"/>
        <v>0.22183278353485109</v>
      </c>
      <c r="X19" s="79">
        <f t="shared" si="11"/>
        <v>4.9078049454613073E-4</v>
      </c>
      <c r="Y19" s="79"/>
      <c r="Z19" s="128">
        <f t="shared" si="12"/>
        <v>1127.5707900225145</v>
      </c>
    </row>
    <row r="20" spans="1:26" x14ac:dyDescent="0.2">
      <c r="A20" s="88">
        <v>2003</v>
      </c>
      <c r="B20" s="77"/>
      <c r="C20" s="77"/>
      <c r="D20" s="128"/>
      <c r="E20" s="77">
        <v>576</v>
      </c>
      <c r="F20" s="77">
        <v>341</v>
      </c>
      <c r="G20" s="128">
        <v>1175.0596766912709</v>
      </c>
      <c r="H20" s="77">
        <v>347</v>
      </c>
      <c r="I20" s="77">
        <v>160</v>
      </c>
      <c r="J20" s="128">
        <v>653.82751873783593</v>
      </c>
      <c r="K20" s="127">
        <f t="shared" ref="K20" si="15">+B50</f>
        <v>0</v>
      </c>
      <c r="L20" s="127">
        <f t="shared" ref="L20" si="16">+C50</f>
        <v>4</v>
      </c>
      <c r="M20" s="127">
        <f t="shared" ref="M20" si="17">+D50</f>
        <v>0</v>
      </c>
      <c r="O20" s="88">
        <v>2003</v>
      </c>
      <c r="P20" s="127">
        <f t="shared" si="4"/>
        <v>923</v>
      </c>
      <c r="Q20" s="127">
        <f t="shared" si="5"/>
        <v>422</v>
      </c>
      <c r="R20" s="127">
        <f t="shared" si="6"/>
        <v>501</v>
      </c>
      <c r="S20" s="127">
        <f>+E50</f>
        <v>4</v>
      </c>
      <c r="T20" s="128">
        <f t="shared" si="7"/>
        <v>1828.8871954291067</v>
      </c>
      <c r="U20" s="79">
        <f t="shared" si="8"/>
        <v>0.5046784745974664</v>
      </c>
      <c r="V20" s="79">
        <f t="shared" si="9"/>
        <v>0.46153846153846156</v>
      </c>
      <c r="W20" s="79">
        <f t="shared" si="10"/>
        <v>0.27393707017695629</v>
      </c>
      <c r="X20" s="79">
        <f t="shared" si="11"/>
        <v>2.1871223167820864E-3</v>
      </c>
      <c r="Y20" s="79"/>
      <c r="Z20" s="128">
        <f t="shared" si="12"/>
        <v>905.88719542910667</v>
      </c>
    </row>
    <row r="21" spans="1:26" x14ac:dyDescent="0.2">
      <c r="A21" s="88">
        <v>2004</v>
      </c>
      <c r="B21" s="77"/>
      <c r="C21" s="77"/>
      <c r="D21" s="128"/>
      <c r="E21" s="77">
        <v>76</v>
      </c>
      <c r="F21" s="77">
        <v>43</v>
      </c>
      <c r="G21" s="128">
        <v>243.4772879525662</v>
      </c>
      <c r="H21" s="77">
        <v>37</v>
      </c>
      <c r="I21" s="77">
        <v>20</v>
      </c>
      <c r="J21" s="128">
        <v>111.71455406880979</v>
      </c>
      <c r="O21" s="88">
        <v>2004</v>
      </c>
      <c r="P21" s="127">
        <f t="shared" si="4"/>
        <v>113</v>
      </c>
      <c r="Q21" s="127">
        <f t="shared" si="5"/>
        <v>50</v>
      </c>
      <c r="R21" s="127">
        <f t="shared" si="6"/>
        <v>63</v>
      </c>
      <c r="S21" s="127"/>
      <c r="T21" s="128">
        <f t="shared" si="7"/>
        <v>355.19184202137598</v>
      </c>
      <c r="U21" s="79">
        <f t="shared" si="8"/>
        <v>0.31813793739440527</v>
      </c>
      <c r="V21" s="79">
        <f t="shared" si="9"/>
        <v>0.44247787610619471</v>
      </c>
      <c r="W21" s="79">
        <f t="shared" si="10"/>
        <v>0.1773689385473233</v>
      </c>
      <c r="X21" s="79">
        <f t="shared" si="11"/>
        <v>0</v>
      </c>
      <c r="Y21" s="79"/>
      <c r="Z21" s="128">
        <f t="shared" si="12"/>
        <v>242.19184202137598</v>
      </c>
    </row>
    <row r="22" spans="1:26" x14ac:dyDescent="0.2">
      <c r="A22" s="88">
        <v>2005</v>
      </c>
      <c r="B22" s="77"/>
      <c r="C22" s="77"/>
      <c r="D22" s="128"/>
      <c r="E22" s="77">
        <v>59</v>
      </c>
      <c r="F22" s="77">
        <v>32</v>
      </c>
      <c r="G22" s="128">
        <v>169.70471667212578</v>
      </c>
      <c r="H22" s="77">
        <v>25</v>
      </c>
      <c r="I22" s="77">
        <v>19</v>
      </c>
      <c r="J22" s="128">
        <v>84.97757847533633</v>
      </c>
      <c r="K22" s="127">
        <f>+B51</f>
        <v>0</v>
      </c>
      <c r="L22" s="127">
        <f>+C51</f>
        <v>1</v>
      </c>
      <c r="M22" s="127">
        <f>+D51</f>
        <v>0</v>
      </c>
      <c r="O22" s="88">
        <v>2005</v>
      </c>
      <c r="P22" s="127">
        <f t="shared" si="4"/>
        <v>84</v>
      </c>
      <c r="Q22" s="127">
        <f t="shared" si="5"/>
        <v>33</v>
      </c>
      <c r="R22" s="127">
        <f t="shared" si="6"/>
        <v>51</v>
      </c>
      <c r="S22" s="127">
        <f>+E51</f>
        <v>1</v>
      </c>
      <c r="T22" s="128">
        <f t="shared" si="7"/>
        <v>254.68229514746213</v>
      </c>
      <c r="U22" s="79">
        <f t="shared" si="8"/>
        <v>0.32982269125289471</v>
      </c>
      <c r="V22" s="79">
        <f t="shared" si="9"/>
        <v>0.40476190476190477</v>
      </c>
      <c r="W22" s="79">
        <f t="shared" si="10"/>
        <v>0.20024949111782891</v>
      </c>
      <c r="X22" s="79">
        <f t="shared" si="11"/>
        <v>3.9264606101535081E-3</v>
      </c>
      <c r="Y22" s="79"/>
      <c r="Z22" s="128">
        <f t="shared" si="12"/>
        <v>170.68229514746213</v>
      </c>
    </row>
    <row r="23" spans="1:26" x14ac:dyDescent="0.2">
      <c r="A23" s="88">
        <v>2006</v>
      </c>
      <c r="B23" s="77"/>
      <c r="C23" s="77"/>
      <c r="D23" s="128"/>
      <c r="E23" s="77">
        <v>66</v>
      </c>
      <c r="F23" s="77">
        <v>55</v>
      </c>
      <c r="G23" s="128">
        <v>183</v>
      </c>
      <c r="H23" s="77">
        <v>44</v>
      </c>
      <c r="I23" s="77">
        <v>33</v>
      </c>
      <c r="J23" s="128">
        <v>135.20767869494523</v>
      </c>
      <c r="O23" s="88">
        <v>2006</v>
      </c>
      <c r="P23" s="127">
        <f t="shared" si="4"/>
        <v>110</v>
      </c>
      <c r="Q23" s="127">
        <f t="shared" si="5"/>
        <v>22</v>
      </c>
      <c r="R23" s="127">
        <f t="shared" si="6"/>
        <v>88</v>
      </c>
      <c r="S23" s="127"/>
      <c r="T23" s="128">
        <f t="shared" si="7"/>
        <v>318.20767869494523</v>
      </c>
      <c r="U23" s="79">
        <f t="shared" si="8"/>
        <v>0.34568618975864884</v>
      </c>
      <c r="V23" s="79">
        <f t="shared" si="9"/>
        <v>0.2</v>
      </c>
      <c r="W23" s="79">
        <f t="shared" si="10"/>
        <v>0.27654895180691907</v>
      </c>
      <c r="X23" s="79">
        <f t="shared" si="11"/>
        <v>0</v>
      </c>
      <c r="Y23" s="79"/>
      <c r="Z23" s="128">
        <f t="shared" si="12"/>
        <v>208.20767869494523</v>
      </c>
    </row>
    <row r="24" spans="1:26" x14ac:dyDescent="0.2">
      <c r="A24" s="88">
        <v>2007</v>
      </c>
      <c r="B24" s="77"/>
      <c r="C24" s="77"/>
      <c r="D24" s="128"/>
      <c r="E24" s="77">
        <v>13</v>
      </c>
      <c r="F24" s="77">
        <v>13</v>
      </c>
      <c r="G24" s="128">
        <v>39.452736318407965</v>
      </c>
      <c r="H24" s="77">
        <v>6</v>
      </c>
      <c r="I24" s="77">
        <v>6</v>
      </c>
      <c r="J24" s="128">
        <v>13.11475409836066</v>
      </c>
      <c r="O24" s="88">
        <v>2007</v>
      </c>
      <c r="P24" s="127">
        <f t="shared" si="4"/>
        <v>19</v>
      </c>
      <c r="Q24" s="127">
        <f t="shared" si="5"/>
        <v>0</v>
      </c>
      <c r="R24" s="127">
        <f t="shared" si="6"/>
        <v>19</v>
      </c>
      <c r="S24" s="127"/>
      <c r="T24" s="128">
        <f t="shared" si="7"/>
        <v>52.567490416768621</v>
      </c>
      <c r="U24" s="79">
        <f t="shared" si="8"/>
        <v>0.36144011915659469</v>
      </c>
      <c r="V24" s="79">
        <f t="shared" si="9"/>
        <v>0</v>
      </c>
      <c r="W24" s="79">
        <f t="shared" si="10"/>
        <v>0.36144011915659469</v>
      </c>
      <c r="X24" s="79">
        <f t="shared" si="11"/>
        <v>0</v>
      </c>
      <c r="Y24" s="79"/>
      <c r="Z24" s="128">
        <f t="shared" si="12"/>
        <v>33.567490416768621</v>
      </c>
    </row>
    <row r="25" spans="1:26" x14ac:dyDescent="0.2">
      <c r="A25" s="88">
        <v>2008</v>
      </c>
      <c r="B25" s="77"/>
      <c r="C25" s="77"/>
      <c r="D25" s="128"/>
      <c r="E25" s="77">
        <v>99</v>
      </c>
      <c r="F25" s="77">
        <v>91</v>
      </c>
      <c r="G25" s="128">
        <v>309.63440197287298</v>
      </c>
      <c r="H25" s="77">
        <v>62</v>
      </c>
      <c r="I25" s="77">
        <v>48</v>
      </c>
      <c r="J25" s="128">
        <v>186.19871794871793</v>
      </c>
      <c r="K25" s="127">
        <f t="shared" ref="K25:M31" si="18">+B52</f>
        <v>0</v>
      </c>
      <c r="L25" s="127">
        <f t="shared" si="18"/>
        <v>3</v>
      </c>
      <c r="M25" s="127">
        <f t="shared" si="18"/>
        <v>2</v>
      </c>
      <c r="O25" s="88">
        <v>2008</v>
      </c>
      <c r="P25" s="127">
        <f t="shared" si="4"/>
        <v>161</v>
      </c>
      <c r="Q25" s="127">
        <f t="shared" si="5"/>
        <v>22</v>
      </c>
      <c r="R25" s="127">
        <f t="shared" si="6"/>
        <v>139</v>
      </c>
      <c r="S25" s="127">
        <f>+E52</f>
        <v>5</v>
      </c>
      <c r="T25" s="128">
        <f t="shared" si="7"/>
        <v>495.83311992159088</v>
      </c>
      <c r="U25" s="79">
        <f t="shared" si="8"/>
        <v>0.32470602210973709</v>
      </c>
      <c r="V25" s="79">
        <f t="shared" si="9"/>
        <v>0.16770186335403728</v>
      </c>
      <c r="W25" s="79">
        <f t="shared" si="10"/>
        <v>0.28033625511337551</v>
      </c>
      <c r="X25" s="79">
        <f t="shared" si="11"/>
        <v>1.0084037953718542E-2</v>
      </c>
      <c r="Y25" s="79"/>
      <c r="Z25" s="128">
        <f t="shared" si="12"/>
        <v>334.83311992159088</v>
      </c>
    </row>
    <row r="26" spans="1:26" x14ac:dyDescent="0.2">
      <c r="A26" s="88">
        <v>2009</v>
      </c>
      <c r="B26" s="77"/>
      <c r="C26" s="77"/>
      <c r="D26" s="128"/>
      <c r="E26" s="77">
        <v>20</v>
      </c>
      <c r="F26" s="77">
        <v>19</v>
      </c>
      <c r="G26" s="128">
        <v>57.606837606837615</v>
      </c>
      <c r="H26" s="77">
        <v>20</v>
      </c>
      <c r="I26" s="77">
        <v>20</v>
      </c>
      <c r="J26" s="128">
        <v>39.354575163398692</v>
      </c>
      <c r="K26" s="127">
        <f t="shared" si="18"/>
        <v>0</v>
      </c>
      <c r="L26" s="127">
        <f t="shared" si="18"/>
        <v>0</v>
      </c>
      <c r="M26" s="127">
        <f t="shared" si="18"/>
        <v>1</v>
      </c>
      <c r="O26" s="88">
        <v>2009</v>
      </c>
      <c r="P26" s="127">
        <f t="shared" si="4"/>
        <v>40</v>
      </c>
      <c r="Q26" s="127">
        <f t="shared" si="5"/>
        <v>1</v>
      </c>
      <c r="R26" s="127">
        <f t="shared" si="6"/>
        <v>39</v>
      </c>
      <c r="S26" s="127">
        <f t="shared" ref="S26:S31" si="19">+E53</f>
        <v>1</v>
      </c>
      <c r="T26" s="128">
        <f t="shared" si="7"/>
        <v>96.961412770236308</v>
      </c>
      <c r="U26" s="79">
        <f t="shared" si="8"/>
        <v>0.41253524321871859</v>
      </c>
      <c r="V26" s="79">
        <f t="shared" si="9"/>
        <v>0.05</v>
      </c>
      <c r="W26" s="79">
        <f t="shared" si="10"/>
        <v>0.40222186213825062</v>
      </c>
      <c r="X26" s="79">
        <f t="shared" si="11"/>
        <v>1.0313381080467964E-2</v>
      </c>
      <c r="Y26" s="79"/>
      <c r="Z26" s="128">
        <f t="shared" si="12"/>
        <v>56.961412770236308</v>
      </c>
    </row>
    <row r="27" spans="1:26" x14ac:dyDescent="0.2">
      <c r="A27" s="88">
        <v>2010</v>
      </c>
      <c r="B27" s="77"/>
      <c r="C27" s="77"/>
      <c r="D27" s="128"/>
      <c r="E27" s="77">
        <v>265</v>
      </c>
      <c r="F27" s="77">
        <v>128</v>
      </c>
      <c r="G27" s="128">
        <v>1292.4480968858131</v>
      </c>
      <c r="H27" s="77">
        <v>203</v>
      </c>
      <c r="I27" s="77">
        <v>89</v>
      </c>
      <c r="J27" s="128">
        <v>1020.8597938144331</v>
      </c>
      <c r="K27" s="127">
        <f t="shared" si="18"/>
        <v>0</v>
      </c>
      <c r="L27" s="127">
        <f t="shared" si="18"/>
        <v>2</v>
      </c>
      <c r="M27" s="127">
        <f t="shared" si="18"/>
        <v>0</v>
      </c>
      <c r="O27" s="88">
        <v>2010</v>
      </c>
      <c r="P27" s="127">
        <f t="shared" si="4"/>
        <v>468</v>
      </c>
      <c r="Q27" s="127">
        <f t="shared" si="5"/>
        <v>251</v>
      </c>
      <c r="R27" s="127">
        <f t="shared" si="6"/>
        <v>217</v>
      </c>
      <c r="S27" s="127">
        <f t="shared" si="19"/>
        <v>2</v>
      </c>
      <c r="T27" s="128">
        <f t="shared" si="7"/>
        <v>2313.3078907002464</v>
      </c>
      <c r="U27" s="79">
        <f t="shared" si="8"/>
        <v>0.20230770053628044</v>
      </c>
      <c r="V27" s="79">
        <f t="shared" si="9"/>
        <v>0.54059829059829057</v>
      </c>
      <c r="W27" s="79">
        <f t="shared" si="10"/>
        <v>9.3805066274300977E-2</v>
      </c>
      <c r="X27" s="79">
        <f t="shared" si="11"/>
        <v>8.6456282280461723E-4</v>
      </c>
      <c r="Y27" s="79"/>
      <c r="Z27" s="128">
        <f t="shared" si="12"/>
        <v>1845.3078907002464</v>
      </c>
    </row>
    <row r="28" spans="1:26" x14ac:dyDescent="0.2">
      <c r="A28" s="88">
        <v>2011</v>
      </c>
      <c r="B28" s="77"/>
      <c r="C28" s="77"/>
      <c r="D28" s="128"/>
      <c r="E28" s="77">
        <v>103</v>
      </c>
      <c r="F28" s="77">
        <v>89</v>
      </c>
      <c r="G28" s="128">
        <v>320.96129032258062</v>
      </c>
      <c r="H28" s="77">
        <v>62</v>
      </c>
      <c r="I28" s="77">
        <v>53</v>
      </c>
      <c r="J28" s="128">
        <v>251.53164556962025</v>
      </c>
      <c r="K28" s="127">
        <f t="shared" si="18"/>
        <v>0</v>
      </c>
      <c r="L28" s="127">
        <f t="shared" si="18"/>
        <v>6</v>
      </c>
      <c r="M28" s="127">
        <f t="shared" si="18"/>
        <v>5</v>
      </c>
      <c r="O28" s="88">
        <v>2011</v>
      </c>
      <c r="P28" s="127">
        <f t="shared" si="4"/>
        <v>165</v>
      </c>
      <c r="Q28" s="127">
        <f t="shared" si="5"/>
        <v>23</v>
      </c>
      <c r="R28" s="127">
        <f t="shared" si="6"/>
        <v>142</v>
      </c>
      <c r="S28" s="127">
        <f t="shared" si="19"/>
        <v>11</v>
      </c>
      <c r="T28" s="128">
        <f t="shared" si="7"/>
        <v>572.49293589220088</v>
      </c>
      <c r="U28" s="79">
        <f t="shared" si="8"/>
        <v>0.28821316326437452</v>
      </c>
      <c r="V28" s="79">
        <f t="shared" si="9"/>
        <v>0.20606060606060606</v>
      </c>
      <c r="W28" s="79">
        <f t="shared" si="10"/>
        <v>0.24803799505176477</v>
      </c>
      <c r="X28" s="79">
        <f t="shared" si="11"/>
        <v>1.9214210884291635E-2</v>
      </c>
      <c r="Y28" s="79"/>
      <c r="Z28" s="128">
        <f t="shared" si="12"/>
        <v>407.49293589220088</v>
      </c>
    </row>
    <row r="29" spans="1:26" x14ac:dyDescent="0.2">
      <c r="A29" s="88">
        <v>2012</v>
      </c>
      <c r="B29" s="77"/>
      <c r="C29" s="77"/>
      <c r="D29" s="128"/>
      <c r="E29" s="77">
        <v>78</v>
      </c>
      <c r="F29" s="77">
        <v>70</v>
      </c>
      <c r="G29" s="128">
        <v>370.52575957727879</v>
      </c>
      <c r="H29" s="77">
        <v>62</v>
      </c>
      <c r="I29" s="77">
        <v>60</v>
      </c>
      <c r="J29" s="128">
        <v>207.5866454689984</v>
      </c>
      <c r="K29" s="127">
        <f t="shared" si="18"/>
        <v>0</v>
      </c>
      <c r="L29" s="127">
        <f t="shared" si="18"/>
        <v>0</v>
      </c>
      <c r="M29" s="127">
        <f t="shared" si="18"/>
        <v>1</v>
      </c>
      <c r="O29" s="88">
        <v>2012</v>
      </c>
      <c r="P29" s="127">
        <f t="shared" si="4"/>
        <v>140</v>
      </c>
      <c r="Q29" s="127">
        <f t="shared" si="5"/>
        <v>10</v>
      </c>
      <c r="R29" s="127">
        <f t="shared" si="6"/>
        <v>130</v>
      </c>
      <c r="S29" s="127">
        <f t="shared" si="19"/>
        <v>1</v>
      </c>
      <c r="T29" s="128">
        <f t="shared" si="7"/>
        <v>578.11240504627722</v>
      </c>
      <c r="U29" s="79">
        <f t="shared" si="8"/>
        <v>0.24216743798949128</v>
      </c>
      <c r="V29" s="79">
        <f t="shared" si="9"/>
        <v>7.857142857142857E-2</v>
      </c>
      <c r="W29" s="79">
        <f t="shared" si="10"/>
        <v>0.22486976384738475</v>
      </c>
      <c r="X29" s="79">
        <f t="shared" si="11"/>
        <v>1.729767414210652E-3</v>
      </c>
      <c r="Y29" s="79"/>
      <c r="Z29" s="128">
        <f t="shared" si="12"/>
        <v>438.11240504627722</v>
      </c>
    </row>
    <row r="30" spans="1:26" x14ac:dyDescent="0.2">
      <c r="A30" s="88">
        <v>2013</v>
      </c>
      <c r="B30" s="77"/>
      <c r="C30" s="77"/>
      <c r="D30" s="128"/>
      <c r="E30" s="77">
        <v>168</v>
      </c>
      <c r="F30" s="77">
        <v>146</v>
      </c>
      <c r="G30" s="128">
        <v>929.65384615384596</v>
      </c>
      <c r="H30" s="77">
        <v>139</v>
      </c>
      <c r="I30" s="77">
        <v>118</v>
      </c>
      <c r="J30" s="128">
        <v>460.51304347826078</v>
      </c>
      <c r="K30" s="127">
        <f t="shared" si="18"/>
        <v>0</v>
      </c>
      <c r="L30" s="127">
        <f t="shared" si="18"/>
        <v>0</v>
      </c>
      <c r="M30" s="127">
        <f t="shared" si="18"/>
        <v>0</v>
      </c>
      <c r="O30" s="88">
        <v>2013</v>
      </c>
      <c r="P30" s="127">
        <f t="shared" si="4"/>
        <v>307</v>
      </c>
      <c r="Q30" s="127">
        <f t="shared" si="5"/>
        <v>43</v>
      </c>
      <c r="R30" s="127">
        <f t="shared" si="6"/>
        <v>264</v>
      </c>
      <c r="S30" s="127">
        <f t="shared" si="19"/>
        <v>0</v>
      </c>
      <c r="T30" s="128">
        <f t="shared" si="7"/>
        <v>1390.1668896321066</v>
      </c>
      <c r="U30" s="79">
        <f t="shared" si="8"/>
        <v>0.2208367946968183</v>
      </c>
      <c r="V30" s="79">
        <f t="shared" si="9"/>
        <v>0.14006514657980457</v>
      </c>
      <c r="W30" s="79">
        <f t="shared" si="10"/>
        <v>0.18990525667739425</v>
      </c>
      <c r="X30" s="79">
        <f t="shared" si="11"/>
        <v>0</v>
      </c>
      <c r="Y30" s="79"/>
      <c r="Z30" s="128">
        <f t="shared" si="12"/>
        <v>1083.1668896321066</v>
      </c>
    </row>
    <row r="31" spans="1:26" x14ac:dyDescent="0.2">
      <c r="A31" s="88">
        <v>2014</v>
      </c>
      <c r="B31" s="77"/>
      <c r="C31" s="77"/>
      <c r="D31" s="128"/>
      <c r="E31" s="77">
        <v>70</v>
      </c>
      <c r="F31" s="77">
        <v>61</v>
      </c>
      <c r="G31" s="128">
        <v>305.80223304175991</v>
      </c>
      <c r="H31" s="77">
        <v>78</v>
      </c>
      <c r="I31" s="77">
        <v>39</v>
      </c>
      <c r="J31" s="128">
        <v>236.44632086851621</v>
      </c>
      <c r="K31" s="127">
        <f t="shared" si="18"/>
        <v>0</v>
      </c>
      <c r="L31" s="127">
        <f t="shared" si="18"/>
        <v>11</v>
      </c>
      <c r="M31" s="127">
        <f t="shared" si="18"/>
        <v>10</v>
      </c>
      <c r="O31" s="88">
        <v>2014</v>
      </c>
      <c r="P31" s="127">
        <f t="shared" si="4"/>
        <v>148</v>
      </c>
      <c r="Q31" s="127">
        <f t="shared" si="5"/>
        <v>48</v>
      </c>
      <c r="R31" s="127">
        <f t="shared" si="6"/>
        <v>100</v>
      </c>
      <c r="S31" s="127">
        <f t="shared" si="19"/>
        <v>21</v>
      </c>
      <c r="T31" s="128">
        <f t="shared" si="7"/>
        <v>542.24855391027609</v>
      </c>
      <c r="U31" s="79">
        <f t="shared" si="8"/>
        <v>0.27293756513085882</v>
      </c>
      <c r="V31" s="79">
        <f t="shared" si="9"/>
        <v>0.46621621621621623</v>
      </c>
      <c r="W31" s="79">
        <f t="shared" si="10"/>
        <v>0.18441727373706679</v>
      </c>
      <c r="X31" s="79">
        <f t="shared" si="11"/>
        <v>3.8727627484784026E-2</v>
      </c>
      <c r="Y31" s="79"/>
      <c r="Z31" s="128">
        <f t="shared" si="12"/>
        <v>394.24855391027609</v>
      </c>
    </row>
    <row r="32" spans="1:26" x14ac:dyDescent="0.2">
      <c r="A32" s="88">
        <v>2015</v>
      </c>
      <c r="B32" s="77"/>
      <c r="C32" s="77"/>
      <c r="D32" s="128"/>
      <c r="E32" s="77">
        <v>358</v>
      </c>
      <c r="F32" s="77">
        <v>209</v>
      </c>
      <c r="G32" s="128">
        <v>802.85391304347831</v>
      </c>
      <c r="H32" s="77">
        <v>259</v>
      </c>
      <c r="I32" s="77">
        <v>148</v>
      </c>
      <c r="J32" s="128">
        <v>585.8985200845666</v>
      </c>
      <c r="K32" s="127">
        <f t="shared" ref="K32" si="20">+B59</f>
        <v>0</v>
      </c>
      <c r="L32" s="127">
        <f t="shared" ref="L32" si="21">+C59</f>
        <v>11</v>
      </c>
      <c r="M32" s="127">
        <f t="shared" ref="M32" si="22">+D59</f>
        <v>12</v>
      </c>
      <c r="O32" s="88">
        <v>2015</v>
      </c>
      <c r="P32" s="127">
        <f t="shared" ref="P32" si="23">+SUM(B32,E32,H32)</f>
        <v>617</v>
      </c>
      <c r="Q32" s="127">
        <f t="shared" ref="Q32" si="24">+P32-R32</f>
        <v>260</v>
      </c>
      <c r="R32" s="127">
        <f t="shared" ref="R32" si="25">+SUM(C32,F32,I32)</f>
        <v>357</v>
      </c>
      <c r="S32" s="127">
        <f t="shared" ref="S32" si="26">+E59</f>
        <v>23</v>
      </c>
      <c r="T32" s="128">
        <f t="shared" ref="T32" si="27">+SUM(D32,G32,J32)</f>
        <v>1388.7524331280449</v>
      </c>
      <c r="U32" s="79">
        <f t="shared" ref="U32" si="28">+P32/$T32</f>
        <v>0.44428365004571824</v>
      </c>
      <c r="V32" s="79">
        <f t="shared" ref="V32" si="29">+SUM(Q32,S32)/P32</f>
        <v>0.45867098865478118</v>
      </c>
      <c r="W32" s="79">
        <f t="shared" ref="W32" si="30">+R32/$T32</f>
        <v>0.25706525618528592</v>
      </c>
      <c r="X32" s="79">
        <f t="shared" ref="X32" si="31">+S32/$T32</f>
        <v>1.6561627149192088E-2</v>
      </c>
      <c r="Y32" s="79"/>
      <c r="Z32" s="128">
        <f t="shared" ref="Z32" si="32">+T32-P32</f>
        <v>771.75243312804491</v>
      </c>
    </row>
    <row r="33" spans="1:26" s="127" customFormat="1" x14ac:dyDescent="0.2">
      <c r="A33" s="88">
        <v>2016</v>
      </c>
      <c r="B33" s="77"/>
      <c r="C33" s="77"/>
      <c r="D33" s="128"/>
      <c r="E33" s="77">
        <v>114</v>
      </c>
      <c r="F33" s="77">
        <v>104</v>
      </c>
      <c r="G33" s="128">
        <v>435.375</v>
      </c>
      <c r="H33" s="77">
        <v>75</v>
      </c>
      <c r="I33" s="77">
        <v>71</v>
      </c>
      <c r="J33" s="128">
        <v>355.46511627906972</v>
      </c>
      <c r="K33" s="127">
        <f t="shared" ref="K33" si="33">+B60</f>
        <v>0</v>
      </c>
      <c r="L33" s="127">
        <f t="shared" ref="L33" si="34">+C60</f>
        <v>1</v>
      </c>
      <c r="M33" s="127">
        <f t="shared" ref="M33" si="35">+D60</f>
        <v>0</v>
      </c>
      <c r="O33" s="88">
        <v>2016</v>
      </c>
      <c r="P33" s="127">
        <f t="shared" ref="P33" si="36">+SUM(B33,E33,H33)</f>
        <v>189</v>
      </c>
      <c r="Q33" s="127">
        <f t="shared" ref="Q33" si="37">+P33-R33</f>
        <v>14</v>
      </c>
      <c r="R33" s="127">
        <f t="shared" ref="R33" si="38">+SUM(C33,F33,I33)</f>
        <v>175</v>
      </c>
      <c r="S33" s="127">
        <f t="shared" ref="S33" si="39">+E60</f>
        <v>1</v>
      </c>
      <c r="T33" s="128">
        <f t="shared" ref="T33" si="40">+SUM(D33,G33,J33)</f>
        <v>790.84011627906966</v>
      </c>
      <c r="U33" s="79">
        <f t="shared" ref="U33" si="41">+P33/$T33</f>
        <v>0.23898635907501961</v>
      </c>
      <c r="V33" s="79">
        <f t="shared" ref="V33" si="42">+SUM(Q33,S33)/P33</f>
        <v>7.9365079365079361E-2</v>
      </c>
      <c r="W33" s="79">
        <f t="shared" ref="W33" si="43">+R33/$T33</f>
        <v>0.22128366581020334</v>
      </c>
      <c r="X33" s="79">
        <f t="shared" ref="X33" si="44">+S33/$T33</f>
        <v>1.264478090344019E-3</v>
      </c>
      <c r="Y33" s="79"/>
      <c r="Z33" s="128">
        <f t="shared" ref="Z33" si="45">+T33-P33</f>
        <v>601.84011627906966</v>
      </c>
    </row>
    <row r="34" spans="1:26" s="127" customFormat="1" x14ac:dyDescent="0.2">
      <c r="A34" s="88">
        <v>2017</v>
      </c>
      <c r="B34" s="77"/>
      <c r="C34" s="77"/>
      <c r="D34" s="128"/>
      <c r="E34" s="77">
        <v>190</v>
      </c>
      <c r="F34" s="77">
        <v>183</v>
      </c>
      <c r="G34" s="128">
        <v>506.66666666666674</v>
      </c>
      <c r="H34" s="77">
        <v>124</v>
      </c>
      <c r="I34" s="77">
        <v>123</v>
      </c>
      <c r="J34" s="128">
        <v>382.86131386861319</v>
      </c>
      <c r="K34" s="127">
        <f t="shared" ref="K34" si="46">+B61</f>
        <v>0</v>
      </c>
      <c r="L34" s="127">
        <f t="shared" ref="L34" si="47">+C61</f>
        <v>2</v>
      </c>
      <c r="M34" s="127">
        <f t="shared" ref="M34" si="48">+D61</f>
        <v>2</v>
      </c>
      <c r="O34" s="88">
        <v>2017</v>
      </c>
      <c r="P34" s="127">
        <f t="shared" ref="P34" si="49">+SUM(B34,E34,H34)</f>
        <v>314</v>
      </c>
      <c r="Q34" s="127">
        <f t="shared" ref="Q34" si="50">+P34-R34</f>
        <v>8</v>
      </c>
      <c r="R34" s="127">
        <f t="shared" ref="R34" si="51">+SUM(C34,F34,I34)</f>
        <v>306</v>
      </c>
      <c r="S34" s="127">
        <f t="shared" ref="S34" si="52">+E61</f>
        <v>4</v>
      </c>
      <c r="T34" s="128">
        <f t="shared" ref="T34" si="53">+SUM(D34,G34,J34)</f>
        <v>889.52798053527999</v>
      </c>
      <c r="U34" s="79">
        <f t="shared" ref="U34" si="54">+P34/$T34</f>
        <v>0.3529962034595564</v>
      </c>
      <c r="V34" s="79">
        <f t="shared" ref="V34" si="55">+SUM(Q34,S34)/P34</f>
        <v>3.8216560509554139E-2</v>
      </c>
      <c r="W34" s="79">
        <f t="shared" ref="W34" si="56">+R34/$T34</f>
        <v>0.34400266961345305</v>
      </c>
      <c r="X34" s="79">
        <f t="shared" ref="X34" si="57">+S34/$T34</f>
        <v>4.4967669230516734E-3</v>
      </c>
      <c r="Y34" s="79"/>
      <c r="Z34" s="128">
        <f t="shared" ref="Z34" si="58">+T34-P34</f>
        <v>575.52798053527999</v>
      </c>
    </row>
    <row r="35" spans="1:26" s="127" customFormat="1" x14ac:dyDescent="0.2">
      <c r="A35" s="88" t="s">
        <v>1678</v>
      </c>
      <c r="B35" s="77">
        <v>289.79844961240309</v>
      </c>
      <c r="C35" s="77">
        <v>165.83720930232559</v>
      </c>
      <c r="D35" s="128">
        <v>872.93830263264181</v>
      </c>
      <c r="E35" s="77">
        <v>244.86974789915968</v>
      </c>
      <c r="F35" s="77">
        <v>150.42016806722688</v>
      </c>
      <c r="G35" s="128">
        <v>652.67864345203452</v>
      </c>
      <c r="H35" s="77">
        <v>147.0041841004184</v>
      </c>
      <c r="I35" s="77">
        <v>82.962343096234306</v>
      </c>
      <c r="J35" s="128">
        <v>388.31215506739284</v>
      </c>
    </row>
    <row r="36" spans="1:26" s="127" customFormat="1" x14ac:dyDescent="0.2">
      <c r="A36" s="88"/>
      <c r="B36" s="77"/>
      <c r="C36" s="77"/>
      <c r="D36" s="128"/>
      <c r="E36" s="77"/>
      <c r="F36" s="77"/>
      <c r="G36" s="128"/>
      <c r="H36" s="77"/>
      <c r="I36" s="77"/>
      <c r="J36" s="128"/>
    </row>
    <row r="40" spans="1:26" x14ac:dyDescent="0.2">
      <c r="A40" s="209" t="s">
        <v>3044</v>
      </c>
      <c r="B40" s="209" t="s">
        <v>5048</v>
      </c>
    </row>
    <row r="41" spans="1:26" x14ac:dyDescent="0.2">
      <c r="B41" s="127" t="s">
        <v>1666</v>
      </c>
      <c r="C41" s="127" t="s">
        <v>1643</v>
      </c>
      <c r="D41" s="127" t="s">
        <v>1639</v>
      </c>
    </row>
    <row r="42" spans="1:26" x14ac:dyDescent="0.2">
      <c r="A42" s="216" t="s">
        <v>5039</v>
      </c>
      <c r="B42" s="127" t="s">
        <v>1646</v>
      </c>
      <c r="C42" s="127" t="s">
        <v>1646</v>
      </c>
      <c r="D42" s="127" t="s">
        <v>1646</v>
      </c>
    </row>
    <row r="43" spans="1:26" x14ac:dyDescent="0.2">
      <c r="A43" s="88">
        <v>1987</v>
      </c>
      <c r="B43" s="77"/>
      <c r="C43" s="77"/>
      <c r="D43" s="77"/>
      <c r="E43">
        <f>+SUM(B43:D43)</f>
        <v>0</v>
      </c>
    </row>
    <row r="44" spans="1:26" x14ac:dyDescent="0.2">
      <c r="A44" s="88">
        <v>1988</v>
      </c>
      <c r="B44" s="77"/>
      <c r="C44" s="77"/>
      <c r="D44" s="77"/>
      <c r="E44" s="127">
        <f t="shared" ref="E44:E61" si="59">+SUM(B44:D44)</f>
        <v>0</v>
      </c>
    </row>
    <row r="45" spans="1:26" x14ac:dyDescent="0.2">
      <c r="A45" s="88">
        <v>1989</v>
      </c>
      <c r="B45" s="77">
        <v>0</v>
      </c>
      <c r="C45" s="77"/>
      <c r="D45" s="77"/>
      <c r="E45" s="127">
        <f t="shared" si="59"/>
        <v>0</v>
      </c>
    </row>
    <row r="46" spans="1:26" x14ac:dyDescent="0.2">
      <c r="A46" s="88">
        <v>1990</v>
      </c>
      <c r="B46" s="77">
        <v>1</v>
      </c>
      <c r="C46" s="77"/>
      <c r="D46" s="77"/>
      <c r="E46" s="127">
        <f t="shared" si="59"/>
        <v>1</v>
      </c>
    </row>
    <row r="47" spans="1:26" x14ac:dyDescent="0.2">
      <c r="A47" s="88">
        <v>1991</v>
      </c>
      <c r="B47" s="77">
        <v>1</v>
      </c>
      <c r="C47" s="77"/>
      <c r="D47" s="77"/>
      <c r="E47" s="127">
        <f t="shared" si="59"/>
        <v>1</v>
      </c>
    </row>
    <row r="48" spans="1:26" x14ac:dyDescent="0.2">
      <c r="A48" s="88">
        <v>1992</v>
      </c>
      <c r="B48" s="77">
        <v>5</v>
      </c>
      <c r="C48" s="77"/>
      <c r="D48" s="77"/>
      <c r="E48" s="127">
        <f t="shared" si="59"/>
        <v>5</v>
      </c>
    </row>
    <row r="49" spans="1:5" x14ac:dyDescent="0.2">
      <c r="A49" s="88">
        <v>2002</v>
      </c>
      <c r="B49" s="77"/>
      <c r="C49" s="77">
        <v>1</v>
      </c>
      <c r="D49" s="77">
        <v>0</v>
      </c>
      <c r="E49" s="127">
        <f t="shared" si="59"/>
        <v>1</v>
      </c>
    </row>
    <row r="50" spans="1:5" x14ac:dyDescent="0.2">
      <c r="A50" s="88">
        <v>2003</v>
      </c>
      <c r="B50" s="77"/>
      <c r="C50" s="77">
        <v>4</v>
      </c>
      <c r="D50" s="77">
        <v>0</v>
      </c>
      <c r="E50" s="127">
        <f t="shared" si="59"/>
        <v>4</v>
      </c>
    </row>
    <row r="51" spans="1:5" x14ac:dyDescent="0.2">
      <c r="A51" s="88">
        <v>2005</v>
      </c>
      <c r="B51" s="77"/>
      <c r="C51" s="77">
        <v>1</v>
      </c>
      <c r="D51" s="77">
        <v>0</v>
      </c>
      <c r="E51" s="127">
        <f t="shared" si="59"/>
        <v>1</v>
      </c>
    </row>
    <row r="52" spans="1:5" x14ac:dyDescent="0.2">
      <c r="A52" s="88">
        <v>2008</v>
      </c>
      <c r="B52" s="77"/>
      <c r="C52" s="77">
        <v>3</v>
      </c>
      <c r="D52" s="77">
        <v>2</v>
      </c>
      <c r="E52" s="127">
        <f t="shared" si="59"/>
        <v>5</v>
      </c>
    </row>
    <row r="53" spans="1:5" x14ac:dyDescent="0.2">
      <c r="A53" s="88">
        <v>2009</v>
      </c>
      <c r="B53" s="77"/>
      <c r="C53" s="77">
        <v>0</v>
      </c>
      <c r="D53" s="77">
        <v>1</v>
      </c>
      <c r="E53" s="127">
        <f t="shared" si="59"/>
        <v>1</v>
      </c>
    </row>
    <row r="54" spans="1:5" x14ac:dyDescent="0.2">
      <c r="A54" s="88">
        <v>2010</v>
      </c>
      <c r="B54" s="77"/>
      <c r="C54" s="77">
        <v>2</v>
      </c>
      <c r="D54" s="77"/>
      <c r="E54" s="127">
        <f t="shared" si="59"/>
        <v>2</v>
      </c>
    </row>
    <row r="55" spans="1:5" x14ac:dyDescent="0.2">
      <c r="A55" s="88">
        <v>2011</v>
      </c>
      <c r="B55" s="77"/>
      <c r="C55" s="77">
        <v>6</v>
      </c>
      <c r="D55" s="77">
        <v>5</v>
      </c>
      <c r="E55" s="127">
        <f t="shared" si="59"/>
        <v>11</v>
      </c>
    </row>
    <row r="56" spans="1:5" x14ac:dyDescent="0.2">
      <c r="A56" s="88">
        <v>2012</v>
      </c>
      <c r="B56" s="77"/>
      <c r="C56" s="77">
        <v>0</v>
      </c>
      <c r="D56" s="77">
        <v>1</v>
      </c>
      <c r="E56" s="127">
        <f t="shared" si="59"/>
        <v>1</v>
      </c>
    </row>
    <row r="57" spans="1:5" x14ac:dyDescent="0.2">
      <c r="A57" s="88">
        <v>2013</v>
      </c>
      <c r="B57" s="77"/>
      <c r="C57" s="77">
        <v>0</v>
      </c>
      <c r="D57" s="77">
        <v>0</v>
      </c>
      <c r="E57" s="127">
        <f t="shared" si="59"/>
        <v>0</v>
      </c>
    </row>
    <row r="58" spans="1:5" x14ac:dyDescent="0.2">
      <c r="A58" s="88">
        <v>2014</v>
      </c>
      <c r="B58" s="77"/>
      <c r="C58" s="77">
        <v>11</v>
      </c>
      <c r="D58" s="77">
        <v>10</v>
      </c>
      <c r="E58" s="127">
        <f t="shared" si="59"/>
        <v>21</v>
      </c>
    </row>
    <row r="59" spans="1:5" x14ac:dyDescent="0.2">
      <c r="A59" s="88">
        <v>2015</v>
      </c>
      <c r="B59" s="77"/>
      <c r="C59" s="77">
        <v>11</v>
      </c>
      <c r="D59" s="77">
        <v>12</v>
      </c>
      <c r="E59" s="127">
        <f t="shared" si="59"/>
        <v>23</v>
      </c>
    </row>
    <row r="60" spans="1:5" x14ac:dyDescent="0.2">
      <c r="A60" s="88">
        <v>2016</v>
      </c>
      <c r="B60" s="77"/>
      <c r="C60" s="77">
        <v>1</v>
      </c>
      <c r="D60" s="77">
        <v>0</v>
      </c>
      <c r="E60" s="127">
        <f t="shared" si="59"/>
        <v>1</v>
      </c>
    </row>
    <row r="61" spans="1:5" x14ac:dyDescent="0.2">
      <c r="A61" s="88">
        <v>2017</v>
      </c>
      <c r="B61" s="77"/>
      <c r="C61" s="77">
        <v>2</v>
      </c>
      <c r="D61" s="77">
        <v>2</v>
      </c>
      <c r="E61" s="127">
        <f t="shared" si="59"/>
        <v>4</v>
      </c>
    </row>
    <row r="62" spans="1:5" x14ac:dyDescent="0.2">
      <c r="A62" s="88" t="s">
        <v>1678</v>
      </c>
      <c r="B62" s="77">
        <v>7</v>
      </c>
      <c r="C62" s="77">
        <v>42</v>
      </c>
      <c r="D62" s="77">
        <v>33</v>
      </c>
    </row>
  </sheetData>
  <phoneticPr fontId="5" type="noConversion"/>
  <pageMargins left="0.75" right="0.75" top="1" bottom="1" header="0.5" footer="0.5"/>
  <pageSetup scale="95" orientation="portrait" r:id="rId3"/>
  <headerFooter alignWithMargins="0"/>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1"/>
  <sheetViews>
    <sheetView topLeftCell="A7" zoomScale="85" zoomScaleNormal="85" workbookViewId="0">
      <selection activeCell="B66" sqref="B66"/>
    </sheetView>
  </sheetViews>
  <sheetFormatPr defaultRowHeight="12.75" x14ac:dyDescent="0.2"/>
  <cols>
    <col min="1" max="1" width="47.7109375" customWidth="1"/>
    <col min="2" max="5" width="7.140625" customWidth="1"/>
    <col min="6" max="7" width="10.5703125" customWidth="1"/>
  </cols>
  <sheetData>
    <row r="1" spans="1:6" x14ac:dyDescent="0.2">
      <c r="A1" s="165" t="s">
        <v>168</v>
      </c>
      <c r="B1" s="166" t="s">
        <v>170</v>
      </c>
    </row>
    <row r="3" spans="1:6" x14ac:dyDescent="0.2">
      <c r="A3" s="131" t="s">
        <v>4780</v>
      </c>
      <c r="B3" s="131" t="s">
        <v>118</v>
      </c>
      <c r="C3" s="132"/>
      <c r="D3" s="132"/>
      <c r="E3" s="132"/>
      <c r="F3" s="134"/>
    </row>
    <row r="4" spans="1:6" x14ac:dyDescent="0.2">
      <c r="A4" s="131" t="s">
        <v>1718</v>
      </c>
      <c r="B4" s="133">
        <v>3</v>
      </c>
      <c r="C4" s="135">
        <v>4</v>
      </c>
      <c r="D4" s="135">
        <v>5</v>
      </c>
      <c r="E4" s="135">
        <v>2</v>
      </c>
      <c r="F4" s="136" t="s">
        <v>1678</v>
      </c>
    </row>
    <row r="5" spans="1:6" x14ac:dyDescent="0.2">
      <c r="A5" s="133">
        <v>1985</v>
      </c>
      <c r="B5" s="170">
        <v>66.081694402420581</v>
      </c>
      <c r="C5" s="171">
        <v>624.4106263194933</v>
      </c>
      <c r="D5" s="171">
        <v>67.267550220888552</v>
      </c>
      <c r="E5" s="171"/>
      <c r="F5" s="172">
        <v>757.75987094280242</v>
      </c>
    </row>
    <row r="6" spans="1:6" x14ac:dyDescent="0.2">
      <c r="A6" s="138">
        <v>1986</v>
      </c>
      <c r="B6" s="173"/>
      <c r="C6" s="174">
        <v>85.378044511127797</v>
      </c>
      <c r="D6" s="174">
        <v>27.874836344592826</v>
      </c>
      <c r="E6" s="174"/>
      <c r="F6" s="175">
        <v>113.25288085572062</v>
      </c>
    </row>
    <row r="7" spans="1:6" x14ac:dyDescent="0.2">
      <c r="A7" s="138">
        <v>1987</v>
      </c>
      <c r="B7" s="173">
        <v>2.5872134700341753</v>
      </c>
      <c r="C7" s="174">
        <v>743.32896918914207</v>
      </c>
      <c r="D7" s="174">
        <v>21.089651667241469</v>
      </c>
      <c r="E7" s="174"/>
      <c r="F7" s="175">
        <v>767.0058343264177</v>
      </c>
    </row>
    <row r="8" spans="1:6" x14ac:dyDescent="0.2">
      <c r="A8" s="138">
        <v>1988</v>
      </c>
      <c r="B8" s="173">
        <v>18.58322422972855</v>
      </c>
      <c r="C8" s="174">
        <v>156.06342233758687</v>
      </c>
      <c r="D8" s="174">
        <v>34.827102833112278</v>
      </c>
      <c r="E8" s="174"/>
      <c r="F8" s="175">
        <v>209.47374940042772</v>
      </c>
    </row>
    <row r="9" spans="1:6" x14ac:dyDescent="0.2">
      <c r="A9" s="138">
        <v>1989</v>
      </c>
      <c r="B9" s="173">
        <v>8.4358606668965876</v>
      </c>
      <c r="C9" s="174">
        <v>644.3014024125772</v>
      </c>
      <c r="D9" s="174">
        <v>21.253706158681982</v>
      </c>
      <c r="E9" s="174"/>
      <c r="F9" s="175">
        <v>673.9909692381558</v>
      </c>
    </row>
    <row r="10" spans="1:6" x14ac:dyDescent="0.2">
      <c r="A10" s="138">
        <v>1990</v>
      </c>
      <c r="B10" s="173">
        <v>56.594042103807446</v>
      </c>
      <c r="C10" s="174">
        <v>1611.0309268280942</v>
      </c>
      <c r="D10" s="174">
        <v>210.06244878119071</v>
      </c>
      <c r="E10" s="174"/>
      <c r="F10" s="175">
        <v>1877.6874177130921</v>
      </c>
    </row>
    <row r="11" spans="1:6" x14ac:dyDescent="0.2">
      <c r="A11" s="138">
        <v>1991</v>
      </c>
      <c r="B11" s="173">
        <v>38.256671085627573</v>
      </c>
      <c r="C11" s="174">
        <v>1371.4208096061129</v>
      </c>
      <c r="D11" s="174">
        <v>33.967411113769359</v>
      </c>
      <c r="E11" s="174"/>
      <c r="F11" s="175">
        <v>1443.64489180551</v>
      </c>
    </row>
    <row r="12" spans="1:6" x14ac:dyDescent="0.2">
      <c r="A12" s="138">
        <v>1992</v>
      </c>
      <c r="B12" s="173"/>
      <c r="C12" s="174">
        <v>18.291707008634827</v>
      </c>
      <c r="D12" s="174"/>
      <c r="E12" s="174"/>
      <c r="F12" s="175">
        <v>18.291707008634827</v>
      </c>
    </row>
    <row r="13" spans="1:6" x14ac:dyDescent="0.2">
      <c r="A13" s="138">
        <v>1993</v>
      </c>
      <c r="B13" s="173">
        <v>2.6136131016335602</v>
      </c>
      <c r="C13" s="174">
        <v>153.58721681695675</v>
      </c>
      <c r="D13" s="174">
        <v>3.0090090090090094</v>
      </c>
      <c r="E13" s="174"/>
      <c r="F13" s="175">
        <v>159.20983892759932</v>
      </c>
    </row>
    <row r="14" spans="1:6" x14ac:dyDescent="0.2">
      <c r="A14" s="138">
        <v>1994</v>
      </c>
      <c r="B14" s="173"/>
      <c r="C14" s="174">
        <v>154.50462791558681</v>
      </c>
      <c r="D14" s="174">
        <v>46.403816645309675</v>
      </c>
      <c r="E14" s="174"/>
      <c r="F14" s="175">
        <v>200.9084445608965</v>
      </c>
    </row>
    <row r="15" spans="1:6" x14ac:dyDescent="0.2">
      <c r="A15" s="138">
        <v>1995</v>
      </c>
      <c r="B15" s="173">
        <v>17.054424287301</v>
      </c>
      <c r="C15" s="174">
        <v>2040.6093692026157</v>
      </c>
      <c r="D15" s="174">
        <v>47.934986563761619</v>
      </c>
      <c r="E15" s="174"/>
      <c r="F15" s="175">
        <v>2105.5987800536782</v>
      </c>
    </row>
    <row r="16" spans="1:6" x14ac:dyDescent="0.2">
      <c r="A16" s="138">
        <v>1996</v>
      </c>
      <c r="B16" s="173">
        <v>22.726980214205348</v>
      </c>
      <c r="C16" s="174">
        <v>1253.0871163954992</v>
      </c>
      <c r="D16" s="174">
        <v>120.63442233089376</v>
      </c>
      <c r="E16" s="174"/>
      <c r="F16" s="175">
        <v>1396.4485189405982</v>
      </c>
    </row>
    <row r="17" spans="1:6" x14ac:dyDescent="0.2">
      <c r="A17" s="138">
        <v>1997</v>
      </c>
      <c r="B17" s="173">
        <v>31.646518189708015</v>
      </c>
      <c r="C17" s="174">
        <v>1578.2186317013181</v>
      </c>
      <c r="D17" s="174">
        <v>152.12244712768003</v>
      </c>
      <c r="E17" s="174"/>
      <c r="F17" s="175">
        <v>1761.9875970187063</v>
      </c>
    </row>
    <row r="18" spans="1:6" x14ac:dyDescent="0.2">
      <c r="A18" s="138">
        <v>1998</v>
      </c>
      <c r="B18" s="173">
        <v>45.29520274387513</v>
      </c>
      <c r="C18" s="174">
        <v>1682.7357447504933</v>
      </c>
      <c r="D18" s="174">
        <v>93.16657941775884</v>
      </c>
      <c r="E18" s="174"/>
      <c r="F18" s="175">
        <v>1821.1975269121272</v>
      </c>
    </row>
    <row r="19" spans="1:6" x14ac:dyDescent="0.2">
      <c r="A19" s="138">
        <v>1999</v>
      </c>
      <c r="B19" s="173">
        <v>38.252636133381536</v>
      </c>
      <c r="C19" s="174">
        <v>1401.7416545338897</v>
      </c>
      <c r="D19" s="174">
        <v>135.43509141008923</v>
      </c>
      <c r="E19" s="174"/>
      <c r="F19" s="175">
        <v>1575.4293820773603</v>
      </c>
    </row>
    <row r="20" spans="1:6" x14ac:dyDescent="0.2">
      <c r="A20" s="138">
        <v>2000</v>
      </c>
      <c r="B20" s="173">
        <v>7.5732459585544145</v>
      </c>
      <c r="C20" s="174">
        <v>152.11573971332641</v>
      </c>
      <c r="D20" s="174">
        <v>5.4743456991008319</v>
      </c>
      <c r="E20" s="174"/>
      <c r="F20" s="175">
        <v>165.16333137098167</v>
      </c>
    </row>
    <row r="21" spans="1:6" x14ac:dyDescent="0.2">
      <c r="A21" s="138">
        <v>2001</v>
      </c>
      <c r="B21" s="173"/>
      <c r="C21" s="174">
        <v>201.94252129409375</v>
      </c>
      <c r="D21" s="174">
        <v>36.3524459024176</v>
      </c>
      <c r="E21" s="174"/>
      <c r="F21" s="175">
        <v>238.29496719651135</v>
      </c>
    </row>
    <row r="22" spans="1:6" x14ac:dyDescent="0.2">
      <c r="A22" s="138">
        <v>2002</v>
      </c>
      <c r="B22" s="173">
        <v>5.4743456991008319</v>
      </c>
      <c r="C22" s="174">
        <v>247.04264620495519</v>
      </c>
      <c r="D22" s="174">
        <v>20.394747573607372</v>
      </c>
      <c r="E22" s="174"/>
      <c r="F22" s="175">
        <v>272.91173947766339</v>
      </c>
    </row>
    <row r="23" spans="1:6" x14ac:dyDescent="0.2">
      <c r="A23" s="138">
        <v>2003</v>
      </c>
      <c r="B23" s="173"/>
      <c r="C23" s="174">
        <v>24.766332273060925</v>
      </c>
      <c r="D23" s="174"/>
      <c r="E23" s="174"/>
      <c r="F23" s="175">
        <v>24.766332273060925</v>
      </c>
    </row>
    <row r="24" spans="1:6" x14ac:dyDescent="0.2">
      <c r="A24" s="138">
        <v>2004</v>
      </c>
      <c r="B24" s="173">
        <v>7.4064105701003182</v>
      </c>
      <c r="C24" s="174">
        <v>435.83137766042989</v>
      </c>
      <c r="D24" s="174">
        <v>7.1745256807176307</v>
      </c>
      <c r="E24" s="174"/>
      <c r="F24" s="175">
        <v>450.41231391124785</v>
      </c>
    </row>
    <row r="25" spans="1:6" x14ac:dyDescent="0.2">
      <c r="A25" s="138">
        <v>2005</v>
      </c>
      <c r="B25" s="173"/>
      <c r="C25" s="174">
        <v>65.231371225953268</v>
      </c>
      <c r="D25" s="174">
        <v>21.727859340418757</v>
      </c>
      <c r="E25" s="174"/>
      <c r="F25" s="175">
        <v>86.959230566372028</v>
      </c>
    </row>
    <row r="26" spans="1:6" x14ac:dyDescent="0.2">
      <c r="A26" s="138">
        <v>2006</v>
      </c>
      <c r="B26" s="173">
        <v>11.317112540022757</v>
      </c>
      <c r="C26" s="174">
        <v>2001.2859557229269</v>
      </c>
      <c r="D26" s="174">
        <v>57.741679343399134</v>
      </c>
      <c r="E26" s="174"/>
      <c r="F26" s="175">
        <v>2070.3447476063488</v>
      </c>
    </row>
    <row r="27" spans="1:6" x14ac:dyDescent="0.2">
      <c r="A27" s="138">
        <v>2007</v>
      </c>
      <c r="B27" s="173">
        <v>33.198194102378679</v>
      </c>
      <c r="C27" s="174">
        <v>447.34417070513075</v>
      </c>
      <c r="D27" s="174">
        <v>22.629652580048731</v>
      </c>
      <c r="E27" s="174"/>
      <c r="F27" s="175">
        <v>503.17201738755818</v>
      </c>
    </row>
    <row r="28" spans="1:6" x14ac:dyDescent="0.2">
      <c r="A28" s="138">
        <v>2008</v>
      </c>
      <c r="B28" s="173">
        <v>3.8670034978624175</v>
      </c>
      <c r="C28" s="174">
        <v>406.45077426000665</v>
      </c>
      <c r="D28" s="174">
        <v>26.907782112497895</v>
      </c>
      <c r="E28" s="174"/>
      <c r="F28" s="175">
        <v>437.22555987036696</v>
      </c>
    </row>
    <row r="29" spans="1:6" x14ac:dyDescent="0.2">
      <c r="A29" s="138">
        <v>2009</v>
      </c>
      <c r="B29" s="173">
        <v>24.640186035919161</v>
      </c>
      <c r="C29" s="174">
        <v>1200.9908383179595</v>
      </c>
      <c r="D29" s="174">
        <v>32.617500052599979</v>
      </c>
      <c r="E29" s="174"/>
      <c r="F29" s="175">
        <v>1258.2485244064787</v>
      </c>
    </row>
    <row r="30" spans="1:6" x14ac:dyDescent="0.2">
      <c r="A30" s="138">
        <v>2010</v>
      </c>
      <c r="B30" s="173">
        <v>3.9026529108327193</v>
      </c>
      <c r="C30" s="174">
        <v>295.59477722182379</v>
      </c>
      <c r="D30" s="174">
        <v>4.3080773535629904</v>
      </c>
      <c r="E30" s="174"/>
      <c r="F30" s="175">
        <v>303.80550748621948</v>
      </c>
    </row>
    <row r="31" spans="1:6" x14ac:dyDescent="0.2">
      <c r="A31" s="138">
        <v>2011</v>
      </c>
      <c r="B31" s="173">
        <v>32.613285637036725</v>
      </c>
      <c r="C31" s="174">
        <v>1231.787639919276</v>
      </c>
      <c r="D31" s="174">
        <v>65.74295377139785</v>
      </c>
      <c r="E31" s="174"/>
      <c r="F31" s="175">
        <v>1330.1438793277107</v>
      </c>
    </row>
    <row r="32" spans="1:6" x14ac:dyDescent="0.2">
      <c r="A32" s="138">
        <v>2012</v>
      </c>
      <c r="B32" s="173">
        <v>16.542394483984797</v>
      </c>
      <c r="C32" s="174">
        <v>641.99572837794426</v>
      </c>
      <c r="D32" s="174">
        <v>35.050679173289311</v>
      </c>
      <c r="E32" s="174"/>
      <c r="F32" s="175">
        <v>693.58880203521835</v>
      </c>
    </row>
    <row r="33" spans="1:6" x14ac:dyDescent="0.2">
      <c r="A33" s="138">
        <v>2013</v>
      </c>
      <c r="B33" s="173">
        <v>28.48008722917773</v>
      </c>
      <c r="C33" s="174">
        <v>799.10201925030697</v>
      </c>
      <c r="D33" s="174"/>
      <c r="E33" s="174">
        <v>0</v>
      </c>
      <c r="F33" s="175">
        <v>827.58210647948465</v>
      </c>
    </row>
    <row r="34" spans="1:6" x14ac:dyDescent="0.2">
      <c r="A34" s="138">
        <v>2014</v>
      </c>
      <c r="B34" s="173">
        <v>9.1275495313960366</v>
      </c>
      <c r="C34" s="174"/>
      <c r="D34" s="174"/>
      <c r="E34" s="174"/>
      <c r="F34" s="175">
        <v>9.1275495313960366</v>
      </c>
    </row>
    <row r="35" spans="1:6" x14ac:dyDescent="0.2">
      <c r="A35" s="139" t="s">
        <v>1678</v>
      </c>
      <c r="B35" s="176">
        <v>532.27054882498612</v>
      </c>
      <c r="C35" s="177">
        <v>21670.192161676321</v>
      </c>
      <c r="D35" s="177">
        <v>1351.1713082070373</v>
      </c>
      <c r="E35" s="177">
        <v>0</v>
      </c>
      <c r="F35" s="178">
        <v>23553.634018708344</v>
      </c>
    </row>
    <row r="38" spans="1:6" x14ac:dyDescent="0.2">
      <c r="A38">
        <f t="shared" ref="A38:A65" si="0">+A5</f>
        <v>1985</v>
      </c>
      <c r="B38" s="79">
        <f>+B5/$F5</f>
        <v>8.7206642811794646E-2</v>
      </c>
      <c r="C38" s="79">
        <f t="shared" ref="C38:D38" si="1">+C5/$F5</f>
        <v>0.82402176502511748</v>
      </c>
      <c r="D38" s="79">
        <f t="shared" si="1"/>
        <v>8.8771592163087859E-2</v>
      </c>
    </row>
    <row r="39" spans="1:6" x14ac:dyDescent="0.2">
      <c r="A39">
        <f t="shared" si="0"/>
        <v>1986</v>
      </c>
      <c r="B39" s="79">
        <f t="shared" ref="B39:D39" si="2">+B6/$F6</f>
        <v>0</v>
      </c>
      <c r="C39" s="79">
        <f t="shared" si="2"/>
        <v>0.75387084077707323</v>
      </c>
      <c r="D39" s="79">
        <f t="shared" si="2"/>
        <v>0.24612915922292686</v>
      </c>
    </row>
    <row r="40" spans="1:6" x14ac:dyDescent="0.2">
      <c r="A40">
        <f t="shared" si="0"/>
        <v>1987</v>
      </c>
      <c r="B40" s="79">
        <f t="shared" ref="B40:D40" si="3">+B7/$F7</f>
        <v>3.3731340157356934E-3</v>
      </c>
      <c r="C40" s="79">
        <f t="shared" si="3"/>
        <v>0.9691307887402596</v>
      </c>
      <c r="D40" s="79">
        <f t="shared" si="3"/>
        <v>2.749607724400472E-2</v>
      </c>
    </row>
    <row r="41" spans="1:6" x14ac:dyDescent="0.2">
      <c r="A41">
        <f t="shared" si="0"/>
        <v>1988</v>
      </c>
      <c r="B41" s="79">
        <f t="shared" ref="B41:D41" si="4">+B8/$F8</f>
        <v>8.8713856905311139E-2</v>
      </c>
      <c r="C41" s="79">
        <f t="shared" si="4"/>
        <v>0.74502615618560275</v>
      </c>
      <c r="D41" s="79">
        <f t="shared" si="4"/>
        <v>0.16625998690908603</v>
      </c>
    </row>
    <row r="42" spans="1:6" x14ac:dyDescent="0.2">
      <c r="A42">
        <f t="shared" si="0"/>
        <v>1989</v>
      </c>
      <c r="B42" s="79">
        <f t="shared" ref="B42:D42" si="5">+B9/$F9</f>
        <v>1.2516281451711504E-2</v>
      </c>
      <c r="C42" s="79">
        <f t="shared" si="5"/>
        <v>0.95594960736768009</v>
      </c>
      <c r="D42" s="79">
        <f t="shared" si="5"/>
        <v>3.1534111180608344E-2</v>
      </c>
    </row>
    <row r="43" spans="1:6" x14ac:dyDescent="0.2">
      <c r="A43">
        <f t="shared" si="0"/>
        <v>1990</v>
      </c>
      <c r="B43" s="79">
        <f t="shared" ref="B43:D43" si="6">+B10/$F10</f>
        <v>3.014028936335714E-2</v>
      </c>
      <c r="C43" s="79">
        <f t="shared" si="6"/>
        <v>0.85798675095252586</v>
      </c>
      <c r="D43" s="79">
        <f t="shared" si="6"/>
        <v>0.1118729596841171</v>
      </c>
    </row>
    <row r="44" spans="1:6" x14ac:dyDescent="0.2">
      <c r="A44">
        <f t="shared" si="0"/>
        <v>1991</v>
      </c>
      <c r="B44" s="79">
        <f t="shared" ref="B44:D44" si="7">+B11/$F11</f>
        <v>2.6500056421618654E-2</v>
      </c>
      <c r="C44" s="79">
        <f t="shared" si="7"/>
        <v>0.94997101945959206</v>
      </c>
      <c r="D44" s="79">
        <f t="shared" si="7"/>
        <v>2.352892411878911E-2</v>
      </c>
    </row>
    <row r="45" spans="1:6" x14ac:dyDescent="0.2">
      <c r="A45">
        <f t="shared" si="0"/>
        <v>1992</v>
      </c>
      <c r="B45" s="79">
        <f t="shared" ref="B45:D45" si="8">+B12/$F12</f>
        <v>0</v>
      </c>
      <c r="C45" s="79">
        <f t="shared" si="8"/>
        <v>1</v>
      </c>
      <c r="D45" s="79">
        <f t="shared" si="8"/>
        <v>0</v>
      </c>
    </row>
    <row r="46" spans="1:6" x14ac:dyDescent="0.2">
      <c r="A46">
        <f t="shared" si="0"/>
        <v>1993</v>
      </c>
      <c r="B46" s="79">
        <f t="shared" ref="B46:D46" si="9">+B13/$F13</f>
        <v>1.6416153167657564E-2</v>
      </c>
      <c r="C46" s="79">
        <f t="shared" si="9"/>
        <v>0.96468420451578085</v>
      </c>
      <c r="D46" s="79">
        <f t="shared" si="9"/>
        <v>1.889964231656158E-2</v>
      </c>
    </row>
    <row r="47" spans="1:6" x14ac:dyDescent="0.2">
      <c r="A47">
        <f t="shared" si="0"/>
        <v>1994</v>
      </c>
      <c r="B47" s="79">
        <f t="shared" ref="B47:D47" si="10">+B14/$F14</f>
        <v>0</v>
      </c>
      <c r="C47" s="79">
        <f t="shared" si="10"/>
        <v>0.76903003382098045</v>
      </c>
      <c r="D47" s="79">
        <f t="shared" si="10"/>
        <v>0.23096996617901949</v>
      </c>
    </row>
    <row r="48" spans="1:6" x14ac:dyDescent="0.2">
      <c r="A48">
        <f t="shared" si="0"/>
        <v>1995</v>
      </c>
      <c r="B48" s="79">
        <f t="shared" ref="B48:D48" si="11">+B15/$F15</f>
        <v>8.0995603003086048E-3</v>
      </c>
      <c r="C48" s="79">
        <f t="shared" si="11"/>
        <v>0.96913495036817709</v>
      </c>
      <c r="D48" s="79">
        <f t="shared" si="11"/>
        <v>2.276548933151434E-2</v>
      </c>
    </row>
    <row r="49" spans="1:4" x14ac:dyDescent="0.2">
      <c r="A49">
        <f t="shared" si="0"/>
        <v>1996</v>
      </c>
      <c r="B49" s="79">
        <f t="shared" ref="B49:D49" si="12">+B16/$F16</f>
        <v>1.6274842864559696E-2</v>
      </c>
      <c r="C49" s="79">
        <f t="shared" si="12"/>
        <v>0.89733856952073054</v>
      </c>
      <c r="D49" s="79">
        <f t="shared" si="12"/>
        <v>8.6386587614709826E-2</v>
      </c>
    </row>
    <row r="50" spans="1:4" x14ac:dyDescent="0.2">
      <c r="A50">
        <f t="shared" si="0"/>
        <v>1997</v>
      </c>
      <c r="B50" s="79">
        <f t="shared" ref="B50:D50" si="13">+B17/$F17</f>
        <v>1.7960692937483848E-2</v>
      </c>
      <c r="C50" s="79">
        <f t="shared" si="13"/>
        <v>0.89570359880607198</v>
      </c>
      <c r="D50" s="79">
        <f t="shared" si="13"/>
        <v>8.6335708256444113E-2</v>
      </c>
    </row>
    <row r="51" spans="1:4" x14ac:dyDescent="0.2">
      <c r="A51">
        <f t="shared" si="0"/>
        <v>1998</v>
      </c>
      <c r="B51" s="79">
        <f t="shared" ref="B51:D51" si="14">+B18/$F18</f>
        <v>2.4871109297339072E-2</v>
      </c>
      <c r="C51" s="79">
        <f t="shared" si="14"/>
        <v>0.92397212267446993</v>
      </c>
      <c r="D51" s="79">
        <f t="shared" si="14"/>
        <v>5.115676802819101E-2</v>
      </c>
    </row>
    <row r="52" spans="1:4" x14ac:dyDescent="0.2">
      <c r="A52">
        <f t="shared" si="0"/>
        <v>1999</v>
      </c>
      <c r="B52" s="79">
        <f t="shared" ref="B52:D52" si="15">+B19/$F19</f>
        <v>2.4280768512100259E-2</v>
      </c>
      <c r="C52" s="79">
        <f t="shared" si="15"/>
        <v>0.88975213391383745</v>
      </c>
      <c r="D52" s="79">
        <f t="shared" si="15"/>
        <v>8.5967097574062373E-2</v>
      </c>
    </row>
    <row r="53" spans="1:4" ht="13.15" x14ac:dyDescent="0.25">
      <c r="A53">
        <f t="shared" si="0"/>
        <v>2000</v>
      </c>
      <c r="B53" s="79">
        <f t="shared" ref="B53:D53" si="16">+B20/$F20</f>
        <v>4.5853070991549366E-2</v>
      </c>
      <c r="C53" s="79">
        <f t="shared" si="16"/>
        <v>0.92100188613689071</v>
      </c>
      <c r="D53" s="79">
        <f t="shared" si="16"/>
        <v>3.3145042871559845E-2</v>
      </c>
    </row>
    <row r="54" spans="1:4" ht="13.15" x14ac:dyDescent="0.25">
      <c r="A54">
        <f t="shared" si="0"/>
        <v>2001</v>
      </c>
      <c r="B54" s="79">
        <f t="shared" ref="B54:D54" si="17">+B21/$F21</f>
        <v>0</v>
      </c>
      <c r="C54" s="79">
        <f t="shared" si="17"/>
        <v>0.84744769757374128</v>
      </c>
      <c r="D54" s="79">
        <f t="shared" si="17"/>
        <v>0.15255230242625872</v>
      </c>
    </row>
    <row r="55" spans="1:4" ht="13.15" x14ac:dyDescent="0.25">
      <c r="A55">
        <f t="shared" si="0"/>
        <v>2002</v>
      </c>
      <c r="B55" s="79">
        <f t="shared" ref="B55:D55" si="18">+B22/$F22</f>
        <v>2.0059033406105577E-2</v>
      </c>
      <c r="C55" s="79">
        <f t="shared" si="18"/>
        <v>0.9052107713569959</v>
      </c>
      <c r="D55" s="79">
        <f t="shared" si="18"/>
        <v>7.4730195236898528E-2</v>
      </c>
    </row>
    <row r="56" spans="1:4" ht="13.15" x14ac:dyDescent="0.25">
      <c r="A56">
        <f t="shared" si="0"/>
        <v>2003</v>
      </c>
      <c r="B56" s="79">
        <f t="shared" ref="B56:D56" si="19">+B23/$F23</f>
        <v>0</v>
      </c>
      <c r="C56" s="79">
        <f t="shared" si="19"/>
        <v>1</v>
      </c>
      <c r="D56" s="79">
        <f t="shared" si="19"/>
        <v>0</v>
      </c>
    </row>
    <row r="57" spans="1:4" ht="13.15" x14ac:dyDescent="0.25">
      <c r="A57">
        <f t="shared" si="0"/>
        <v>2004</v>
      </c>
      <c r="B57" s="79">
        <f t="shared" ref="B57:D57" si="20">+B24/$F24</f>
        <v>1.644362363405483E-2</v>
      </c>
      <c r="C57" s="79">
        <f t="shared" si="20"/>
        <v>0.9676275807732666</v>
      </c>
      <c r="D57" s="79">
        <f t="shared" si="20"/>
        <v>1.5928795592678548E-2</v>
      </c>
    </row>
    <row r="58" spans="1:4" ht="13.15" x14ac:dyDescent="0.25">
      <c r="A58">
        <f t="shared" si="0"/>
        <v>2005</v>
      </c>
      <c r="B58" s="79">
        <f t="shared" ref="B58:D58" si="21">+B25/$F25</f>
        <v>0</v>
      </c>
      <c r="C58" s="79">
        <f t="shared" si="21"/>
        <v>0.75013740118324901</v>
      </c>
      <c r="D58" s="79">
        <f t="shared" si="21"/>
        <v>0.24986259881675091</v>
      </c>
    </row>
    <row r="59" spans="1:4" ht="13.15" x14ac:dyDescent="0.25">
      <c r="A59">
        <f t="shared" si="0"/>
        <v>2006</v>
      </c>
      <c r="B59" s="79">
        <f t="shared" ref="B59:D59" si="22">+B26/$F26</f>
        <v>5.4662937431590357E-3</v>
      </c>
      <c r="C59" s="79">
        <f t="shared" si="22"/>
        <v>0.96664382008684058</v>
      </c>
      <c r="D59" s="79">
        <f t="shared" si="22"/>
        <v>2.7889886170000332E-2</v>
      </c>
    </row>
    <row r="60" spans="1:4" ht="13.15" x14ac:dyDescent="0.25">
      <c r="A60">
        <f t="shared" si="0"/>
        <v>2007</v>
      </c>
      <c r="B60" s="79">
        <f t="shared" ref="B60:D60" si="23">+B27/$F27</f>
        <v>6.5977822603772565E-2</v>
      </c>
      <c r="C60" s="79">
        <f t="shared" si="23"/>
        <v>0.88904818878386249</v>
      </c>
      <c r="D60" s="79">
        <f t="shared" si="23"/>
        <v>4.4973988612364929E-2</v>
      </c>
    </row>
    <row r="61" spans="1:4" ht="13.15" x14ac:dyDescent="0.25">
      <c r="A61">
        <f t="shared" si="0"/>
        <v>2008</v>
      </c>
      <c r="B61" s="79">
        <f t="shared" ref="B61:D61" si="24">+B28/$F28</f>
        <v>8.844413165161125E-3</v>
      </c>
      <c r="C61" s="79">
        <f t="shared" si="24"/>
        <v>0.92961348000907196</v>
      </c>
      <c r="D61" s="79">
        <f t="shared" si="24"/>
        <v>6.1542106825766968E-2</v>
      </c>
    </row>
    <row r="62" spans="1:4" ht="13.15" x14ac:dyDescent="0.25">
      <c r="A62">
        <f t="shared" si="0"/>
        <v>2009</v>
      </c>
      <c r="B62" s="79">
        <f t="shared" ref="B62:D62" si="25">+B29/$F29</f>
        <v>1.9582924643239335E-2</v>
      </c>
      <c r="C62" s="79">
        <f t="shared" si="25"/>
        <v>0.95449413611231704</v>
      </c>
      <c r="D62" s="79">
        <f t="shared" si="25"/>
        <v>2.5922939244443617E-2</v>
      </c>
    </row>
    <row r="63" spans="1:4" ht="13.15" x14ac:dyDescent="0.25">
      <c r="A63" s="127">
        <f t="shared" si="0"/>
        <v>2010</v>
      </c>
      <c r="B63" s="79">
        <f t="shared" ref="B63:D63" si="26">+B30/$F30</f>
        <v>1.2845892568322654E-2</v>
      </c>
      <c r="C63" s="79">
        <f t="shared" si="26"/>
        <v>0.97297372805274729</v>
      </c>
      <c r="D63" s="79">
        <f t="shared" si="26"/>
        <v>1.4180379378930132E-2</v>
      </c>
    </row>
    <row r="64" spans="1:4" ht="13.15" x14ac:dyDescent="0.25">
      <c r="A64" s="127">
        <f t="shared" si="0"/>
        <v>2011</v>
      </c>
      <c r="B64" s="79">
        <f>+B31/$F31</f>
        <v>2.4518614973833001E-2</v>
      </c>
      <c r="C64" s="79">
        <f t="shared" ref="C64:D64" si="27">+C31/$F31</f>
        <v>0.92605593955884946</v>
      </c>
      <c r="D64" s="79">
        <f t="shared" si="27"/>
        <v>4.9425445467317454E-2</v>
      </c>
    </row>
    <row r="65" spans="1:4" ht="13.15" x14ac:dyDescent="0.25">
      <c r="A65" s="127">
        <f t="shared" si="0"/>
        <v>2012</v>
      </c>
      <c r="B65" s="79">
        <f t="shared" ref="B65:D65" si="28">+B32/$F32</f>
        <v>2.3850434775538408E-2</v>
      </c>
      <c r="C65" s="79">
        <f t="shared" si="28"/>
        <v>0.92561432147421785</v>
      </c>
      <c r="D65" s="79">
        <f t="shared" si="28"/>
        <v>5.0535243750243743E-2</v>
      </c>
    </row>
    <row r="66" spans="1:4" ht="13.15" x14ac:dyDescent="0.25">
      <c r="A66" s="127"/>
      <c r="B66" s="79"/>
      <c r="C66" s="79"/>
      <c r="D66" s="79"/>
    </row>
    <row r="71" spans="1:4" ht="13.15" x14ac:dyDescent="0.25">
      <c r="A71" s="122" t="s">
        <v>4775</v>
      </c>
      <c r="B71" s="91">
        <f>+AVERAGE(B38:B65)</f>
        <v>2.1421268305489776E-2</v>
      </c>
      <c r="C71" s="169">
        <f t="shared" ref="C71:D71" si="29">+AVERAGE(C38:C65)</f>
        <v>0.90433719618678399</v>
      </c>
      <c r="D71" s="169">
        <f t="shared" si="29"/>
        <v>7.4241535507726303E-2</v>
      </c>
    </row>
  </sheetData>
  <phoneticPr fontId="5" type="noConversion"/>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8"/>
  <sheetViews>
    <sheetView topLeftCell="G1" zoomScale="85" zoomScaleNormal="85" workbookViewId="0">
      <selection activeCell="N38" sqref="N38"/>
    </sheetView>
  </sheetViews>
  <sheetFormatPr defaultColWidth="9.140625" defaultRowHeight="12.75" x14ac:dyDescent="0.2"/>
  <cols>
    <col min="1" max="1" width="16.7109375" style="127" customWidth="1"/>
    <col min="2" max="9" width="47.7109375" style="127" customWidth="1"/>
    <col min="10" max="10" width="18.28515625" style="127" customWidth="1"/>
    <col min="11" max="12" width="11.42578125" style="127" customWidth="1"/>
    <col min="13" max="13" width="5.85546875" style="127" bestFit="1" customWidth="1"/>
    <col min="14" max="15" width="6.85546875" style="127" customWidth="1"/>
    <col min="16" max="16" width="4.85546875" style="127" bestFit="1" customWidth="1"/>
    <col min="17" max="17" width="7.140625" style="127" bestFit="1" customWidth="1"/>
    <col min="18" max="18" width="10.5703125" style="127" bestFit="1" customWidth="1"/>
    <col min="19" max="16384" width="9.140625" style="127"/>
  </cols>
  <sheetData>
    <row r="1" spans="1:18" x14ac:dyDescent="0.2">
      <c r="A1" s="165" t="s">
        <v>168</v>
      </c>
      <c r="B1" s="166" t="s">
        <v>4782</v>
      </c>
    </row>
    <row r="3" spans="1:18" x14ac:dyDescent="0.2">
      <c r="A3" s="133"/>
      <c r="B3" s="131" t="s">
        <v>118</v>
      </c>
      <c r="C3" s="151" t="s">
        <v>1713</v>
      </c>
      <c r="D3" s="132"/>
      <c r="E3" s="132"/>
      <c r="F3" s="132"/>
      <c r="G3" s="132"/>
      <c r="H3" s="132"/>
      <c r="I3" s="132"/>
      <c r="J3" s="132"/>
      <c r="K3" s="134"/>
      <c r="L3" s="86"/>
      <c r="M3"/>
      <c r="N3"/>
      <c r="O3"/>
      <c r="P3"/>
      <c r="Q3"/>
      <c r="R3"/>
    </row>
    <row r="4" spans="1:18" ht="51" x14ac:dyDescent="0.2">
      <c r="A4" s="150"/>
      <c r="B4" s="133">
        <v>3</v>
      </c>
      <c r="C4" s="132"/>
      <c r="D4" s="133">
        <v>4</v>
      </c>
      <c r="E4" s="132"/>
      <c r="F4" s="133">
        <v>5</v>
      </c>
      <c r="G4" s="132"/>
      <c r="H4" s="133">
        <v>2</v>
      </c>
      <c r="I4" s="132"/>
      <c r="J4" s="188" t="s">
        <v>4783</v>
      </c>
      <c r="K4" s="193" t="s">
        <v>4785</v>
      </c>
      <c r="L4" s="244"/>
      <c r="M4"/>
      <c r="N4"/>
      <c r="O4"/>
      <c r="P4"/>
      <c r="Q4"/>
      <c r="R4"/>
    </row>
    <row r="5" spans="1:18" s="192" customFormat="1" x14ac:dyDescent="0.2">
      <c r="A5" s="187" t="s">
        <v>1625</v>
      </c>
      <c r="B5" s="188" t="s">
        <v>4780</v>
      </c>
      <c r="C5" s="189" t="s">
        <v>4784</v>
      </c>
      <c r="D5" s="188" t="s">
        <v>4780</v>
      </c>
      <c r="E5" s="189" t="s">
        <v>4784</v>
      </c>
      <c r="F5" s="188" t="s">
        <v>4780</v>
      </c>
      <c r="G5" s="189" t="s">
        <v>4784</v>
      </c>
      <c r="H5" s="133" t="s">
        <v>4780</v>
      </c>
      <c r="I5" s="135" t="s">
        <v>4784</v>
      </c>
      <c r="J5" s="190"/>
      <c r="K5" s="191"/>
      <c r="L5" s="244"/>
      <c r="M5" s="195" t="s">
        <v>4786</v>
      </c>
      <c r="N5" s="195" t="s">
        <v>4787</v>
      </c>
      <c r="O5" s="195" t="s">
        <v>4788</v>
      </c>
    </row>
    <row r="6" spans="1:18" x14ac:dyDescent="0.2">
      <c r="A6" s="133">
        <v>1988</v>
      </c>
      <c r="B6" s="140">
        <v>66.081694402420581</v>
      </c>
      <c r="C6" s="141">
        <v>333.80149256132381</v>
      </c>
      <c r="D6" s="140"/>
      <c r="E6" s="141"/>
      <c r="F6" s="140"/>
      <c r="G6" s="141"/>
      <c r="H6" s="140"/>
      <c r="I6" s="141"/>
      <c r="J6" s="140">
        <v>66.081694402420581</v>
      </c>
      <c r="K6" s="142">
        <v>333.80149256132381</v>
      </c>
      <c r="L6" s="133">
        <v>1988</v>
      </c>
      <c r="M6" s="79">
        <f>+(C6^0.5)/B6</f>
        <v>0.27647952006437043</v>
      </c>
      <c r="N6" s="79"/>
      <c r="O6" s="79"/>
      <c r="P6"/>
      <c r="Q6"/>
      <c r="R6"/>
    </row>
    <row r="7" spans="1:18" x14ac:dyDescent="0.2">
      <c r="A7" s="138">
        <v>1989</v>
      </c>
      <c r="B7" s="143"/>
      <c r="C7" s="128"/>
      <c r="D7" s="143">
        <v>624.4106263194933</v>
      </c>
      <c r="E7" s="128">
        <v>13146.151280136037</v>
      </c>
      <c r="F7" s="143"/>
      <c r="G7" s="128"/>
      <c r="H7" s="143"/>
      <c r="I7" s="128"/>
      <c r="J7" s="143">
        <v>624.4106263194933</v>
      </c>
      <c r="K7" s="144">
        <v>13146.151280136037</v>
      </c>
      <c r="L7" s="138">
        <v>1989</v>
      </c>
      <c r="M7" s="79"/>
      <c r="N7" s="79">
        <f t="shared" ref="N7:N30" si="0">+(E7^0.5)/D7</f>
        <v>0.18362382402667043</v>
      </c>
      <c r="O7" s="79"/>
      <c r="P7"/>
      <c r="Q7"/>
      <c r="R7"/>
    </row>
    <row r="8" spans="1:18" x14ac:dyDescent="0.2">
      <c r="A8" s="138">
        <v>1990</v>
      </c>
      <c r="B8" s="143">
        <v>2.5872134700341753</v>
      </c>
      <c r="C8" s="128">
        <v>4.2902658587212104</v>
      </c>
      <c r="D8" s="143">
        <v>85.378044511127797</v>
      </c>
      <c r="E8" s="128">
        <v>206.00584024014262</v>
      </c>
      <c r="F8" s="143">
        <v>67.267550220888552</v>
      </c>
      <c r="G8" s="128">
        <v>148.94423277006533</v>
      </c>
      <c r="H8" s="143"/>
      <c r="I8" s="128"/>
      <c r="J8" s="143">
        <v>155.23280820205053</v>
      </c>
      <c r="K8" s="144">
        <v>359.24033886892914</v>
      </c>
      <c r="L8" s="138">
        <v>1990</v>
      </c>
      <c r="M8" s="79">
        <f t="shared" ref="M8:M30" si="1">+(C8^0.5)/B8</f>
        <v>0.80058940617653118</v>
      </c>
      <c r="N8" s="79">
        <f t="shared" si="0"/>
        <v>0.16811000567599754</v>
      </c>
      <c r="O8" s="79">
        <f t="shared" ref="O8:O30" si="2">+(G8^0.5)/F8</f>
        <v>0.18142880255238411</v>
      </c>
      <c r="P8"/>
      <c r="Q8"/>
      <c r="R8"/>
    </row>
    <row r="9" spans="1:18" x14ac:dyDescent="0.2">
      <c r="A9" s="138">
        <v>1991</v>
      </c>
      <c r="B9" s="143">
        <v>18.58322422972855</v>
      </c>
      <c r="C9" s="128">
        <v>159.7043283151819</v>
      </c>
      <c r="D9" s="143">
        <v>743.32896918914207</v>
      </c>
      <c r="E9" s="128">
        <v>12057.654597061544</v>
      </c>
      <c r="F9" s="143">
        <v>27.874836344592826</v>
      </c>
      <c r="G9" s="128">
        <v>239.55649247277285</v>
      </c>
      <c r="H9" s="143"/>
      <c r="I9" s="128"/>
      <c r="J9" s="143">
        <v>789.78702976346347</v>
      </c>
      <c r="K9" s="144">
        <v>12456.915417849499</v>
      </c>
      <c r="L9" s="138">
        <v>1991</v>
      </c>
      <c r="M9" s="79">
        <f t="shared" si="1"/>
        <v>0.68004441158637385</v>
      </c>
      <c r="N9" s="79">
        <f t="shared" si="0"/>
        <v>0.1477237626286341</v>
      </c>
      <c r="O9" s="79">
        <f t="shared" si="2"/>
        <v>0.55525393693928149</v>
      </c>
      <c r="P9"/>
      <c r="Q9"/>
      <c r="R9"/>
    </row>
    <row r="10" spans="1:18" x14ac:dyDescent="0.2">
      <c r="A10" s="138">
        <v>1992</v>
      </c>
      <c r="B10" s="143">
        <v>8.4358606668965876</v>
      </c>
      <c r="C10" s="128">
        <v>25.892985299591221</v>
      </c>
      <c r="D10" s="143">
        <v>156.06342233758687</v>
      </c>
      <c r="E10" s="128">
        <v>659.22137713250686</v>
      </c>
      <c r="F10" s="143">
        <v>21.089651667241469</v>
      </c>
      <c r="G10" s="128">
        <v>68.132484929922754</v>
      </c>
      <c r="H10" s="143"/>
      <c r="I10" s="128"/>
      <c r="J10" s="143">
        <v>185.58893467172493</v>
      </c>
      <c r="K10" s="144">
        <v>753.24684736202084</v>
      </c>
      <c r="L10" s="138">
        <v>1992</v>
      </c>
      <c r="M10" s="79">
        <f t="shared" si="1"/>
        <v>0.6032004604721144</v>
      </c>
      <c r="N10" s="79">
        <f t="shared" si="0"/>
        <v>0.16451841420441826</v>
      </c>
      <c r="O10" s="79">
        <f t="shared" si="2"/>
        <v>0.39138818181419971</v>
      </c>
      <c r="P10"/>
      <c r="Q10"/>
      <c r="R10"/>
    </row>
    <row r="11" spans="1:18" x14ac:dyDescent="0.2">
      <c r="A11" s="138">
        <v>1993</v>
      </c>
      <c r="B11" s="143">
        <v>56.594042103807446</v>
      </c>
      <c r="C11" s="128">
        <v>232.28432853611793</v>
      </c>
      <c r="D11" s="143">
        <v>644.3014024125772</v>
      </c>
      <c r="E11" s="128">
        <v>5289.7664044429057</v>
      </c>
      <c r="F11" s="143">
        <v>34.827102833112278</v>
      </c>
      <c r="G11" s="128">
        <v>132.33108325762362</v>
      </c>
      <c r="H11" s="143"/>
      <c r="I11" s="128"/>
      <c r="J11" s="143">
        <v>735.72254734949684</v>
      </c>
      <c r="K11" s="144">
        <v>5654.381816236647</v>
      </c>
      <c r="L11" s="138">
        <v>1993</v>
      </c>
      <c r="M11" s="79">
        <f t="shared" si="1"/>
        <v>0.26930179094281542</v>
      </c>
      <c r="N11" s="79">
        <f t="shared" si="0"/>
        <v>0.11288316312405645</v>
      </c>
      <c r="O11" s="79">
        <f t="shared" si="2"/>
        <v>0.33030381177445989</v>
      </c>
      <c r="P11"/>
      <c r="Q11"/>
      <c r="R11"/>
    </row>
    <row r="12" spans="1:18" x14ac:dyDescent="0.2">
      <c r="A12" s="138">
        <v>1994</v>
      </c>
      <c r="B12" s="143">
        <v>38.256671085627573</v>
      </c>
      <c r="C12" s="128">
        <v>169.60409223537778</v>
      </c>
      <c r="D12" s="143">
        <v>1611.0309268280942</v>
      </c>
      <c r="E12" s="128">
        <v>30650.585002480766</v>
      </c>
      <c r="F12" s="143">
        <v>21.253706158681982</v>
      </c>
      <c r="G12" s="128">
        <v>77.320361414992846</v>
      </c>
      <c r="H12" s="143"/>
      <c r="I12" s="128"/>
      <c r="J12" s="143">
        <v>1670.5413040724038</v>
      </c>
      <c r="K12" s="144">
        <v>30897.509456131138</v>
      </c>
      <c r="L12" s="138">
        <v>1994</v>
      </c>
      <c r="M12" s="79">
        <f t="shared" si="1"/>
        <v>0.34041680108015826</v>
      </c>
      <c r="N12" s="79">
        <f t="shared" si="0"/>
        <v>0.1086714611312258</v>
      </c>
      <c r="O12" s="79">
        <f t="shared" si="2"/>
        <v>0.41372547733506232</v>
      </c>
      <c r="P12"/>
      <c r="Q12"/>
      <c r="R12"/>
    </row>
    <row r="13" spans="1:18" x14ac:dyDescent="0.2">
      <c r="A13" s="138">
        <v>1995</v>
      </c>
      <c r="B13" s="143"/>
      <c r="C13" s="128"/>
      <c r="D13" s="143">
        <v>1371.4208096061129</v>
      </c>
      <c r="E13" s="128">
        <v>13081.163045769703</v>
      </c>
      <c r="F13" s="143">
        <v>210.06244878119071</v>
      </c>
      <c r="G13" s="128">
        <v>1071.0169146057019</v>
      </c>
      <c r="H13" s="143"/>
      <c r="I13" s="128"/>
      <c r="J13" s="143">
        <v>1581.4832583873035</v>
      </c>
      <c r="K13" s="144">
        <v>14152.179960375404</v>
      </c>
      <c r="L13" s="138">
        <v>1995</v>
      </c>
      <c r="M13" s="79"/>
      <c r="N13" s="79">
        <f t="shared" si="0"/>
        <v>8.3397387148980137E-2</v>
      </c>
      <c r="O13" s="79">
        <f t="shared" si="2"/>
        <v>0.15579364593400655</v>
      </c>
      <c r="P13"/>
      <c r="Q13"/>
      <c r="R13"/>
    </row>
    <row r="14" spans="1:18" x14ac:dyDescent="0.2">
      <c r="A14" s="138">
        <v>1996</v>
      </c>
      <c r="B14" s="143">
        <v>2.6136131016335602</v>
      </c>
      <c r="C14" s="128">
        <v>4.1041742315213172</v>
      </c>
      <c r="D14" s="143">
        <v>18.291707008634827</v>
      </c>
      <c r="E14" s="128">
        <v>30.215786089575033</v>
      </c>
      <c r="F14" s="143">
        <v>33.967411113769359</v>
      </c>
      <c r="G14" s="128">
        <v>58.521242732739182</v>
      </c>
      <c r="H14" s="143"/>
      <c r="I14" s="128"/>
      <c r="J14" s="143">
        <v>54.87273122403775</v>
      </c>
      <c r="K14" s="144">
        <v>92.841203053835528</v>
      </c>
      <c r="L14" s="138">
        <v>1996</v>
      </c>
      <c r="M14" s="79">
        <f t="shared" si="1"/>
        <v>0.77512473542827354</v>
      </c>
      <c r="N14" s="79">
        <f t="shared" si="0"/>
        <v>0.30051261820077185</v>
      </c>
      <c r="O14" s="79">
        <f t="shared" si="2"/>
        <v>0.22521344943261895</v>
      </c>
      <c r="P14"/>
      <c r="Q14"/>
      <c r="R14"/>
    </row>
    <row r="15" spans="1:18" x14ac:dyDescent="0.2">
      <c r="A15" s="138">
        <v>1997</v>
      </c>
      <c r="B15" s="143"/>
      <c r="C15" s="128"/>
      <c r="D15" s="143">
        <v>153.58721681695675</v>
      </c>
      <c r="E15" s="128">
        <v>368.64235049457136</v>
      </c>
      <c r="F15" s="143"/>
      <c r="G15" s="128"/>
      <c r="H15" s="143"/>
      <c r="I15" s="128"/>
      <c r="J15" s="143">
        <v>153.58721681695675</v>
      </c>
      <c r="K15" s="144">
        <v>368.64235049457136</v>
      </c>
      <c r="L15" s="138">
        <v>1997</v>
      </c>
      <c r="M15" s="79"/>
      <c r="N15" s="79">
        <f t="shared" si="0"/>
        <v>0.1250108023871605</v>
      </c>
      <c r="O15" s="79"/>
      <c r="P15"/>
      <c r="Q15"/>
      <c r="R15"/>
    </row>
    <row r="16" spans="1:18" x14ac:dyDescent="0.2">
      <c r="A16" s="138">
        <v>1998</v>
      </c>
      <c r="B16" s="143">
        <v>17.054424287301</v>
      </c>
      <c r="C16" s="128">
        <v>48.914912201211976</v>
      </c>
      <c r="D16" s="143">
        <v>154.50462791558681</v>
      </c>
      <c r="E16" s="128">
        <v>812.90459551978586</v>
      </c>
      <c r="F16" s="143">
        <v>3.0090090090090094</v>
      </c>
      <c r="G16" s="128">
        <v>6.9266955731679856</v>
      </c>
      <c r="H16" s="143"/>
      <c r="I16" s="128"/>
      <c r="J16" s="143">
        <v>174.56806121189683</v>
      </c>
      <c r="K16" s="144">
        <v>868.74620329416587</v>
      </c>
      <c r="L16" s="138">
        <v>1998</v>
      </c>
      <c r="M16" s="79">
        <f t="shared" si="1"/>
        <v>0.41009415161210167</v>
      </c>
      <c r="N16" s="79">
        <f t="shared" si="0"/>
        <v>0.18453480781597145</v>
      </c>
      <c r="O16" s="79">
        <f t="shared" si="2"/>
        <v>0.87466059740095692</v>
      </c>
      <c r="P16"/>
      <c r="Q16"/>
      <c r="R16"/>
    </row>
    <row r="17" spans="1:18" x14ac:dyDescent="0.2">
      <c r="A17" s="138">
        <v>1999</v>
      </c>
      <c r="B17" s="143">
        <v>22.726980214205348</v>
      </c>
      <c r="C17" s="128">
        <v>107.36435132115716</v>
      </c>
      <c r="D17" s="143">
        <v>2040.6093692026157</v>
      </c>
      <c r="E17" s="128">
        <v>14081.488612536685</v>
      </c>
      <c r="F17" s="143">
        <v>46.403816645309675</v>
      </c>
      <c r="G17" s="128">
        <v>228.52654896417408</v>
      </c>
      <c r="H17" s="143"/>
      <c r="I17" s="128"/>
      <c r="J17" s="143">
        <v>2109.7401660621308</v>
      </c>
      <c r="K17" s="144">
        <v>14417.379512822015</v>
      </c>
      <c r="L17" s="138">
        <v>1999</v>
      </c>
      <c r="M17" s="79">
        <f t="shared" si="1"/>
        <v>0.45591965821748393</v>
      </c>
      <c r="N17" s="79">
        <f t="shared" si="0"/>
        <v>5.8151966789171144E-2</v>
      </c>
      <c r="O17" s="79">
        <f t="shared" si="2"/>
        <v>0.3257726559338</v>
      </c>
      <c r="P17"/>
      <c r="Q17"/>
      <c r="R17"/>
    </row>
    <row r="18" spans="1:18" x14ac:dyDescent="0.2">
      <c r="A18" s="138">
        <v>2000</v>
      </c>
      <c r="B18" s="143">
        <v>31.646518189708015</v>
      </c>
      <c r="C18" s="128">
        <v>116.1056820934283</v>
      </c>
      <c r="D18" s="143">
        <v>1253.0871163954992</v>
      </c>
      <c r="E18" s="128">
        <v>5217.6026887191165</v>
      </c>
      <c r="F18" s="143">
        <v>47.934986563761619</v>
      </c>
      <c r="G18" s="128">
        <v>151.29331181089219</v>
      </c>
      <c r="H18" s="143"/>
      <c r="I18" s="128"/>
      <c r="J18" s="143">
        <v>1332.6686211489689</v>
      </c>
      <c r="K18" s="144">
        <v>5485.0016826234369</v>
      </c>
      <c r="L18" s="138">
        <v>2000</v>
      </c>
      <c r="M18" s="79">
        <f t="shared" si="1"/>
        <v>0.3404872093909353</v>
      </c>
      <c r="N18" s="79">
        <f t="shared" si="0"/>
        <v>5.7644017030891788E-2</v>
      </c>
      <c r="O18" s="79">
        <f t="shared" si="2"/>
        <v>0.25660035617953136</v>
      </c>
      <c r="P18"/>
      <c r="Q18"/>
      <c r="R18"/>
    </row>
    <row r="19" spans="1:18" x14ac:dyDescent="0.2">
      <c r="A19" s="138">
        <v>2001</v>
      </c>
      <c r="B19" s="143">
        <v>45.29520274387513</v>
      </c>
      <c r="C19" s="128">
        <v>145.22259577234223</v>
      </c>
      <c r="D19" s="143">
        <v>1578.2186317013181</v>
      </c>
      <c r="E19" s="128">
        <v>7469.2041087389644</v>
      </c>
      <c r="F19" s="143">
        <v>120.63442233089376</v>
      </c>
      <c r="G19" s="128">
        <v>386.21000027364477</v>
      </c>
      <c r="H19" s="143"/>
      <c r="I19" s="128"/>
      <c r="J19" s="143">
        <v>1744.148256776087</v>
      </c>
      <c r="K19" s="144">
        <v>8000.6367047849517</v>
      </c>
      <c r="L19" s="138">
        <v>2001</v>
      </c>
      <c r="M19" s="79">
        <f t="shared" si="1"/>
        <v>0.26605099636639729</v>
      </c>
      <c r="N19" s="79">
        <f t="shared" si="0"/>
        <v>5.4760826914933072E-2</v>
      </c>
      <c r="O19" s="79">
        <f t="shared" si="2"/>
        <v>0.16290728603184229</v>
      </c>
      <c r="P19"/>
      <c r="Q19"/>
      <c r="R19"/>
    </row>
    <row r="20" spans="1:18" x14ac:dyDescent="0.2">
      <c r="A20" s="138">
        <v>2002</v>
      </c>
      <c r="B20" s="143">
        <v>38.252636133381536</v>
      </c>
      <c r="C20" s="128">
        <v>147.2620920781082</v>
      </c>
      <c r="D20" s="143">
        <v>1682.7357447504933</v>
      </c>
      <c r="E20" s="128">
        <v>8305.8498017743714</v>
      </c>
      <c r="F20" s="143">
        <v>152.12244712768003</v>
      </c>
      <c r="G20" s="128">
        <v>572.27954682051154</v>
      </c>
      <c r="H20" s="143"/>
      <c r="I20" s="128"/>
      <c r="J20" s="143">
        <v>1873.1108280115548</v>
      </c>
      <c r="K20" s="144">
        <v>9025.3914406729909</v>
      </c>
      <c r="L20" s="138">
        <v>2002</v>
      </c>
      <c r="M20" s="79">
        <f t="shared" si="1"/>
        <v>0.31723720405485106</v>
      </c>
      <c r="N20" s="79">
        <f t="shared" si="0"/>
        <v>5.4159683348400392E-2</v>
      </c>
      <c r="O20" s="79">
        <f t="shared" si="2"/>
        <v>0.15725729794585358</v>
      </c>
      <c r="P20"/>
      <c r="Q20"/>
      <c r="R20"/>
    </row>
    <row r="21" spans="1:18" x14ac:dyDescent="0.2">
      <c r="A21" s="138">
        <v>2003</v>
      </c>
      <c r="B21" s="143">
        <v>7.5732459585544145</v>
      </c>
      <c r="C21" s="128">
        <v>21.183473201797479</v>
      </c>
      <c r="D21" s="143">
        <v>1401.7416545338897</v>
      </c>
      <c r="E21" s="128">
        <v>4667.0576502963377</v>
      </c>
      <c r="F21" s="143">
        <v>93.16657941775884</v>
      </c>
      <c r="G21" s="128">
        <v>259.59246589151292</v>
      </c>
      <c r="H21" s="143"/>
      <c r="I21" s="128"/>
      <c r="J21" s="143">
        <v>1502.481479910203</v>
      </c>
      <c r="K21" s="144">
        <v>4947.8335893896483</v>
      </c>
      <c r="L21" s="138">
        <v>2003</v>
      </c>
      <c r="M21" s="79">
        <f t="shared" si="1"/>
        <v>0.60773818161579218</v>
      </c>
      <c r="N21" s="79">
        <f t="shared" si="0"/>
        <v>4.8736417679134836E-2</v>
      </c>
      <c r="O21" s="79">
        <f t="shared" si="2"/>
        <v>0.17293619176735214</v>
      </c>
      <c r="P21"/>
      <c r="Q21"/>
      <c r="R21"/>
    </row>
    <row r="22" spans="1:18" x14ac:dyDescent="0.2">
      <c r="A22" s="138">
        <v>2004</v>
      </c>
      <c r="B22" s="143"/>
      <c r="C22" s="128"/>
      <c r="D22" s="143">
        <v>152.11573971332641</v>
      </c>
      <c r="E22" s="128">
        <v>799.95153914882849</v>
      </c>
      <c r="F22" s="143">
        <v>135.43509141008923</v>
      </c>
      <c r="G22" s="128">
        <v>705.97183267502623</v>
      </c>
      <c r="H22" s="143"/>
      <c r="I22" s="128"/>
      <c r="J22" s="143">
        <v>287.55083112341561</v>
      </c>
      <c r="K22" s="144">
        <v>1505.9233718238547</v>
      </c>
      <c r="L22" s="138">
        <v>2004</v>
      </c>
      <c r="M22" s="79"/>
      <c r="N22" s="79">
        <f t="shared" si="0"/>
        <v>0.18593351754971646</v>
      </c>
      <c r="O22" s="79">
        <f t="shared" si="2"/>
        <v>0.19618350151072228</v>
      </c>
      <c r="P22"/>
      <c r="Q22"/>
      <c r="R22"/>
    </row>
    <row r="23" spans="1:18" x14ac:dyDescent="0.2">
      <c r="A23" s="138">
        <v>2005</v>
      </c>
      <c r="B23" s="143">
        <v>5.4743456991008319</v>
      </c>
      <c r="C23" s="128">
        <v>23.733753953669595</v>
      </c>
      <c r="D23" s="143">
        <v>201.94252129409375</v>
      </c>
      <c r="E23" s="128">
        <v>1003.231177566248</v>
      </c>
      <c r="F23" s="143">
        <v>5.4743456991008319</v>
      </c>
      <c r="G23" s="128">
        <v>23.733753953669595</v>
      </c>
      <c r="H23" s="143"/>
      <c r="I23" s="128"/>
      <c r="J23" s="143">
        <v>212.89121269229543</v>
      </c>
      <c r="K23" s="144">
        <v>1050.6986854735871</v>
      </c>
      <c r="L23" s="138">
        <v>2005</v>
      </c>
      <c r="M23" s="79">
        <f t="shared" si="1"/>
        <v>0.88992006458054185</v>
      </c>
      <c r="N23" s="79">
        <f t="shared" si="0"/>
        <v>0.15684574302968407</v>
      </c>
      <c r="O23" s="79">
        <f t="shared" si="2"/>
        <v>0.88992006458054185</v>
      </c>
      <c r="P23"/>
      <c r="Q23"/>
      <c r="R23"/>
    </row>
    <row r="24" spans="1:18" x14ac:dyDescent="0.2">
      <c r="A24" s="138">
        <v>2006</v>
      </c>
      <c r="B24" s="143"/>
      <c r="C24" s="128"/>
      <c r="D24" s="143">
        <v>247.04264620495519</v>
      </c>
      <c r="E24" s="128">
        <v>964.38772739985257</v>
      </c>
      <c r="F24" s="143">
        <v>36.3524459024176</v>
      </c>
      <c r="G24" s="128">
        <v>103.77072258471603</v>
      </c>
      <c r="H24" s="143"/>
      <c r="I24" s="128"/>
      <c r="J24" s="143">
        <v>283.39509210737276</v>
      </c>
      <c r="K24" s="144">
        <v>1068.1584499845685</v>
      </c>
      <c r="L24" s="138">
        <v>2006</v>
      </c>
      <c r="M24" s="79"/>
      <c r="N24" s="79">
        <f t="shared" si="0"/>
        <v>0.12570539204956066</v>
      </c>
      <c r="O24" s="79">
        <f t="shared" si="2"/>
        <v>0.28022300347996432</v>
      </c>
      <c r="P24"/>
      <c r="Q24"/>
      <c r="R24"/>
    </row>
    <row r="25" spans="1:18" x14ac:dyDescent="0.2">
      <c r="A25" s="138">
        <v>2007</v>
      </c>
      <c r="B25" s="143">
        <v>7.4064105701003182</v>
      </c>
      <c r="C25" s="128">
        <v>13.919043976077234</v>
      </c>
      <c r="D25" s="143">
        <v>24.766332273060925</v>
      </c>
      <c r="E25" s="128">
        <v>57.749079541902816</v>
      </c>
      <c r="F25" s="143">
        <v>20.394747573607372</v>
      </c>
      <c r="G25" s="128">
        <v>54.764445463952562</v>
      </c>
      <c r="H25" s="143"/>
      <c r="I25" s="128"/>
      <c r="J25" s="143">
        <v>52.567490416768621</v>
      </c>
      <c r="K25" s="144">
        <v>126.4325689819326</v>
      </c>
      <c r="L25" s="138">
        <v>2007</v>
      </c>
      <c r="M25" s="79">
        <f t="shared" si="1"/>
        <v>0.5037289606173142</v>
      </c>
      <c r="N25" s="79">
        <f t="shared" si="0"/>
        <v>0.30683919730469972</v>
      </c>
      <c r="O25" s="79">
        <f t="shared" si="2"/>
        <v>0.36285324622829973</v>
      </c>
      <c r="P25"/>
      <c r="Q25"/>
      <c r="R25"/>
    </row>
    <row r="26" spans="1:18" x14ac:dyDescent="0.2">
      <c r="A26" s="138">
        <v>2008</v>
      </c>
      <c r="B26" s="143"/>
      <c r="C26" s="128"/>
      <c r="D26" s="143">
        <v>435.83137766042989</v>
      </c>
      <c r="E26" s="128">
        <v>1718.9284601640056</v>
      </c>
      <c r="F26" s="143"/>
      <c r="G26" s="128"/>
      <c r="H26" s="143"/>
      <c r="I26" s="128"/>
      <c r="J26" s="143">
        <v>435.83137766042989</v>
      </c>
      <c r="K26" s="144">
        <v>1718.9284601640056</v>
      </c>
      <c r="L26" s="138">
        <v>2008</v>
      </c>
      <c r="M26" s="79"/>
      <c r="N26" s="79">
        <f t="shared" si="0"/>
        <v>9.5128447053757004E-2</v>
      </c>
      <c r="O26" s="79"/>
      <c r="P26"/>
      <c r="Q26"/>
      <c r="R26"/>
    </row>
    <row r="27" spans="1:18" x14ac:dyDescent="0.2">
      <c r="A27" s="138">
        <v>2009</v>
      </c>
      <c r="B27" s="143">
        <v>11.317112540022757</v>
      </c>
      <c r="C27" s="128">
        <v>15.616632387009963</v>
      </c>
      <c r="D27" s="143">
        <v>65.231371225953268</v>
      </c>
      <c r="E27" s="128">
        <v>137.4634564878709</v>
      </c>
      <c r="F27" s="143">
        <v>7.1745256807176307</v>
      </c>
      <c r="G27" s="128">
        <v>11.136187200318576</v>
      </c>
      <c r="H27" s="143"/>
      <c r="I27" s="128"/>
      <c r="J27" s="143">
        <v>83.723009446693666</v>
      </c>
      <c r="K27" s="144">
        <v>164.21627607519943</v>
      </c>
      <c r="L27" s="138">
        <v>2009</v>
      </c>
      <c r="M27" s="79">
        <f t="shared" si="1"/>
        <v>0.34918699366712674</v>
      </c>
      <c r="N27" s="79">
        <f t="shared" si="0"/>
        <v>0.1797368483150141</v>
      </c>
      <c r="O27" s="79">
        <f t="shared" si="2"/>
        <v>0.46513076618292559</v>
      </c>
      <c r="P27"/>
      <c r="Q27"/>
      <c r="R27"/>
    </row>
    <row r="28" spans="1:18" x14ac:dyDescent="0.2">
      <c r="A28" s="138">
        <v>2010</v>
      </c>
      <c r="B28" s="143">
        <v>33.198194102378679</v>
      </c>
      <c r="C28" s="128">
        <v>341.72459650951475</v>
      </c>
      <c r="D28" s="143">
        <v>2001.2859557229269</v>
      </c>
      <c r="E28" s="128">
        <v>25475.539818846402</v>
      </c>
      <c r="F28" s="143">
        <v>21.727859340418757</v>
      </c>
      <c r="G28" s="128">
        <v>216.13192015445938</v>
      </c>
      <c r="H28" s="143"/>
      <c r="I28" s="128"/>
      <c r="J28" s="143">
        <v>2056.2120091657243</v>
      </c>
      <c r="K28" s="144">
        <v>26033.396335510377</v>
      </c>
      <c r="L28" s="138">
        <v>2010</v>
      </c>
      <c r="M28" s="79">
        <f t="shared" si="1"/>
        <v>0.55683132626629106</v>
      </c>
      <c r="N28" s="79">
        <f t="shared" si="0"/>
        <v>7.9754013961507525E-2</v>
      </c>
      <c r="O28" s="79">
        <f t="shared" si="2"/>
        <v>0.67661639170779819</v>
      </c>
      <c r="P28"/>
      <c r="Q28"/>
      <c r="R28"/>
    </row>
    <row r="29" spans="1:18" x14ac:dyDescent="0.2">
      <c r="A29" s="138">
        <v>2011</v>
      </c>
      <c r="B29" s="143">
        <v>3.8670034978624175</v>
      </c>
      <c r="C29" s="128">
        <v>9.6627748773314455</v>
      </c>
      <c r="D29" s="143">
        <v>447.34417070513075</v>
      </c>
      <c r="E29" s="128">
        <v>1772.9833034098074</v>
      </c>
      <c r="F29" s="143">
        <v>57.741679343399134</v>
      </c>
      <c r="G29" s="128">
        <v>176.49399436335494</v>
      </c>
      <c r="H29" s="143"/>
      <c r="I29" s="128"/>
      <c r="J29" s="143">
        <v>508.9528535463923</v>
      </c>
      <c r="K29" s="144">
        <v>1959.1400726504937</v>
      </c>
      <c r="L29" s="138">
        <v>2011</v>
      </c>
      <c r="M29" s="79">
        <f t="shared" si="1"/>
        <v>0.80385249827745298</v>
      </c>
      <c r="N29" s="79">
        <f t="shared" si="0"/>
        <v>9.4126203125028327E-2</v>
      </c>
      <c r="O29" s="79">
        <f t="shared" si="2"/>
        <v>0.23007824468592675</v>
      </c>
      <c r="P29"/>
      <c r="Q29"/>
      <c r="R29"/>
    </row>
    <row r="30" spans="1:18" x14ac:dyDescent="0.2">
      <c r="A30" s="138">
        <v>2012</v>
      </c>
      <c r="B30" s="143">
        <v>24.640186035919161</v>
      </c>
      <c r="C30" s="128">
        <v>105.52856122018514</v>
      </c>
      <c r="D30" s="143">
        <v>406.45077426000665</v>
      </c>
      <c r="E30" s="128">
        <v>2241.4652077702704</v>
      </c>
      <c r="F30" s="143">
        <v>22.629652580048731</v>
      </c>
      <c r="G30" s="128">
        <v>71.474361770533051</v>
      </c>
      <c r="H30" s="143"/>
      <c r="I30" s="128"/>
      <c r="J30" s="143">
        <v>453.72061287597455</v>
      </c>
      <c r="K30" s="144">
        <v>2418.4681307609885</v>
      </c>
      <c r="L30" s="138">
        <v>2012</v>
      </c>
      <c r="M30" s="79">
        <f t="shared" si="1"/>
        <v>0.41690876527761678</v>
      </c>
      <c r="N30" s="79">
        <f t="shared" si="0"/>
        <v>0.11648179266683899</v>
      </c>
      <c r="O30" s="79">
        <f t="shared" si="2"/>
        <v>0.37359173219836678</v>
      </c>
      <c r="P30"/>
      <c r="Q30"/>
      <c r="R30"/>
    </row>
    <row r="31" spans="1:18" x14ac:dyDescent="0.2">
      <c r="A31" s="138">
        <v>2013</v>
      </c>
      <c r="B31" s="143">
        <v>3.9026529108327193</v>
      </c>
      <c r="C31" s="128">
        <v>11.639942264799114</v>
      </c>
      <c r="D31" s="143">
        <v>1200.9908383179595</v>
      </c>
      <c r="E31" s="128">
        <v>8218.9178167712926</v>
      </c>
      <c r="F31" s="143">
        <v>26.907782112497895</v>
      </c>
      <c r="G31" s="128">
        <v>129.48369916665774</v>
      </c>
      <c r="H31" s="143"/>
      <c r="I31" s="128"/>
      <c r="J31" s="143">
        <v>1231.8012733412902</v>
      </c>
      <c r="K31" s="144">
        <v>8360.0414582027497</v>
      </c>
      <c r="L31" s="138">
        <v>2013</v>
      </c>
      <c r="M31" s="79">
        <f>+(C31^0.5)/B31</f>
        <v>0.87420942588112316</v>
      </c>
      <c r="N31" s="79">
        <f t="shared" ref="N31" si="3">+(E31^0.5)/D31</f>
        <v>7.5486210619325839E-2</v>
      </c>
      <c r="O31" s="79">
        <f t="shared" ref="O31" si="4">+(G31^0.5)/F31</f>
        <v>0.4228921725740224</v>
      </c>
      <c r="P31"/>
      <c r="Q31"/>
      <c r="R31"/>
    </row>
    <row r="32" spans="1:18" x14ac:dyDescent="0.2">
      <c r="A32" s="138">
        <v>2014</v>
      </c>
      <c r="B32" s="143">
        <v>32.613285637036725</v>
      </c>
      <c r="C32" s="128">
        <v>128.36310836249405</v>
      </c>
      <c r="D32" s="143">
        <v>295.59477722182379</v>
      </c>
      <c r="E32" s="128">
        <v>1143.1219447686592</v>
      </c>
      <c r="F32" s="143">
        <v>32.617500052599979</v>
      </c>
      <c r="G32" s="128">
        <v>116.32463035520185</v>
      </c>
      <c r="H32" s="143"/>
      <c r="I32" s="128"/>
      <c r="J32" s="143">
        <v>360.82556291146045</v>
      </c>
      <c r="K32" s="144">
        <v>1387.8096834863552</v>
      </c>
      <c r="L32" s="138">
        <v>2014</v>
      </c>
      <c r="M32" s="79">
        <f t="shared" ref="M32" si="5">+(C32^0.5)/B32</f>
        <v>0.34739659581119148</v>
      </c>
      <c r="N32" s="79">
        <f t="shared" ref="N32" si="6">+(E32^0.5)/D32</f>
        <v>0.11437985052766865</v>
      </c>
      <c r="O32" s="79">
        <f t="shared" ref="O32" si="7">+(G32^0.5)/F32</f>
        <v>0.33066267045610409</v>
      </c>
      <c r="P32"/>
      <c r="Q32"/>
      <c r="R32"/>
    </row>
    <row r="33" spans="1:15" x14ac:dyDescent="0.2">
      <c r="A33" s="138">
        <v>2015</v>
      </c>
      <c r="B33" s="143">
        <v>16.542394483984797</v>
      </c>
      <c r="C33" s="128">
        <v>44.90545631747775</v>
      </c>
      <c r="D33" s="143">
        <v>1231.787639919276</v>
      </c>
      <c r="E33" s="128">
        <v>3919.6408407942586</v>
      </c>
      <c r="F33" s="143">
        <v>4.3080773535629904</v>
      </c>
      <c r="G33" s="128">
        <v>11.811916325776144</v>
      </c>
      <c r="H33" s="143">
        <v>0</v>
      </c>
      <c r="I33" s="128">
        <v>0</v>
      </c>
      <c r="J33" s="143">
        <v>1252.6381117568237</v>
      </c>
      <c r="K33" s="144">
        <v>3976.3582134375124</v>
      </c>
      <c r="L33" s="138">
        <v>2015</v>
      </c>
      <c r="M33" s="79">
        <f t="shared" ref="M33" si="8">+(C33^0.5)/B33</f>
        <v>0.4050896841895934</v>
      </c>
      <c r="N33" s="79">
        <f>+(E33^0.5)/D33</f>
        <v>5.0826159514313622E-2</v>
      </c>
      <c r="O33" s="79">
        <f t="shared" ref="O33" si="9">+(G33^0.5)/F33</f>
        <v>0.79776814017054731</v>
      </c>
    </row>
    <row r="34" spans="1:15" x14ac:dyDescent="0.2">
      <c r="A34" s="138">
        <v>2016</v>
      </c>
      <c r="B34" s="143">
        <v>28.48008722917773</v>
      </c>
      <c r="C34" s="128">
        <v>116.09845951666497</v>
      </c>
      <c r="D34" s="143">
        <v>641.99572837794426</v>
      </c>
      <c r="E34" s="128">
        <v>3791.4716443631364</v>
      </c>
      <c r="F34" s="143">
        <v>65.74295377139785</v>
      </c>
      <c r="G34" s="128">
        <v>239.8908238149611</v>
      </c>
      <c r="H34" s="143"/>
      <c r="I34" s="128"/>
      <c r="J34" s="143">
        <v>736.21876937851982</v>
      </c>
      <c r="K34" s="144">
        <v>4147.4609276947631</v>
      </c>
      <c r="L34" s="138">
        <v>2016</v>
      </c>
      <c r="M34" s="79">
        <f t="shared" ref="M34" si="10">+(C34^0.5)/B34</f>
        <v>0.37833098706337287</v>
      </c>
      <c r="N34" s="79">
        <f t="shared" ref="N34" si="11">+(E34^0.5)/D34</f>
        <v>9.5911739523805453E-2</v>
      </c>
      <c r="O34" s="79">
        <f t="shared" ref="O34" si="12">+(G34^0.5)/F34</f>
        <v>0.23559040854244456</v>
      </c>
    </row>
    <row r="35" spans="1:15" x14ac:dyDescent="0.2">
      <c r="A35" s="138">
        <v>2017</v>
      </c>
      <c r="B35" s="143">
        <v>9.1275495313960366</v>
      </c>
      <c r="C35" s="128">
        <v>19.261678704727398</v>
      </c>
      <c r="D35" s="143">
        <v>799.10201925030697</v>
      </c>
      <c r="E35" s="128">
        <v>3647.7280715733718</v>
      </c>
      <c r="F35" s="143">
        <v>35.050679173289311</v>
      </c>
      <c r="G35" s="128">
        <v>71.954167660867</v>
      </c>
      <c r="H35" s="143"/>
      <c r="I35" s="128"/>
      <c r="J35" s="143">
        <v>843.28024795499232</v>
      </c>
      <c r="K35" s="144">
        <v>3738.943917938966</v>
      </c>
      <c r="L35" s="138">
        <v>2017</v>
      </c>
      <c r="M35" s="79">
        <f t="shared" ref="M35" si="13">+(C35^0.5)/B35</f>
        <v>0.4808314530337755</v>
      </c>
      <c r="N35" s="79">
        <f t="shared" ref="N35" si="14">+(E35^0.5)/D35</f>
        <v>7.5580367553540667E-2</v>
      </c>
      <c r="O35" s="79">
        <f t="shared" ref="O35" si="15">+(G35^0.5)/F35</f>
        <v>0.24200901231876032</v>
      </c>
    </row>
    <row r="36" spans="1:15" x14ac:dyDescent="0.2">
      <c r="A36" s="139" t="s">
        <v>1678</v>
      </c>
      <c r="B36" s="145">
        <v>532.27054882498612</v>
      </c>
      <c r="C36" s="146">
        <v>2346.1887817958318</v>
      </c>
      <c r="D36" s="145">
        <v>21670.192161676321</v>
      </c>
      <c r="E36" s="146">
        <v>170936.09323003885</v>
      </c>
      <c r="F36" s="145">
        <v>1351.1713082070373</v>
      </c>
      <c r="G36" s="146">
        <v>5333.5938370072154</v>
      </c>
      <c r="H36" s="145">
        <v>0</v>
      </c>
      <c r="I36" s="146">
        <v>0</v>
      </c>
      <c r="J36" s="145">
        <v>23553.634018708344</v>
      </c>
      <c r="K36" s="186">
        <v>178615.875848842</v>
      </c>
    </row>
    <row r="37" spans="1:15" x14ac:dyDescent="0.2">
      <c r="A37"/>
      <c r="B37"/>
      <c r="C37"/>
      <c r="D37"/>
      <c r="E37"/>
      <c r="F37"/>
      <c r="G37"/>
    </row>
    <row r="38" spans="1:15" x14ac:dyDescent="0.2">
      <c r="A38"/>
      <c r="B38"/>
      <c r="C38"/>
      <c r="D38"/>
      <c r="E38"/>
      <c r="F38"/>
      <c r="G38"/>
    </row>
    <row r="39" spans="1:15" x14ac:dyDescent="0.2">
      <c r="A39"/>
      <c r="B39"/>
      <c r="C39"/>
      <c r="D39"/>
      <c r="E39"/>
      <c r="F39"/>
      <c r="G39"/>
    </row>
    <row r="40" spans="1:15" x14ac:dyDescent="0.2">
      <c r="A40"/>
      <c r="B40"/>
      <c r="C40"/>
      <c r="D40"/>
      <c r="E40"/>
      <c r="F40"/>
      <c r="G40"/>
    </row>
    <row r="41" spans="1:15" x14ac:dyDescent="0.2">
      <c r="A41"/>
      <c r="B41"/>
      <c r="C41"/>
      <c r="D41"/>
      <c r="E41"/>
      <c r="F41"/>
      <c r="G41"/>
    </row>
    <row r="42" spans="1:15" x14ac:dyDescent="0.2">
      <c r="A42"/>
      <c r="B42"/>
      <c r="C42"/>
      <c r="D42"/>
      <c r="E42"/>
      <c r="F42"/>
      <c r="G42"/>
      <c r="L42" s="194" t="s">
        <v>4775</v>
      </c>
      <c r="M42" s="169">
        <f>+AVERAGE(M6:M35)</f>
        <v>0.50620713673639994</v>
      </c>
      <c r="N42" s="169">
        <f t="shared" ref="N42:O42" si="16">+AVERAGE(N6:N35)</f>
        <v>0.12431636692761651</v>
      </c>
      <c r="O42" s="169">
        <f t="shared" si="16"/>
        <v>0.37333696329529886</v>
      </c>
    </row>
    <row r="43" spans="1:15" x14ac:dyDescent="0.2">
      <c r="A43"/>
      <c r="B43"/>
      <c r="C43"/>
      <c r="D43"/>
      <c r="E43"/>
      <c r="F43"/>
      <c r="G43"/>
      <c r="L43" s="194" t="s">
        <v>4775</v>
      </c>
      <c r="M43" s="169">
        <f>+AVERAGE(M6:M26)</f>
        <v>0.50242223681373699</v>
      </c>
      <c r="N43" s="169">
        <f>+AVERAGE(N6:N26)</f>
        <v>0.1361445727546918</v>
      </c>
      <c r="O43" s="169">
        <f>+AVERAGE(O6:O26)</f>
        <v>0.34896597099063981</v>
      </c>
    </row>
    <row r="44" spans="1:15" x14ac:dyDescent="0.2">
      <c r="A44"/>
      <c r="B44"/>
      <c r="C44"/>
      <c r="D44"/>
      <c r="E44"/>
      <c r="F44"/>
      <c r="G44"/>
      <c r="L44" s="194" t="s">
        <v>4775</v>
      </c>
      <c r="M44" s="169">
        <f>+AVERAGE(M27:M31)</f>
        <v>0.60019780187392213</v>
      </c>
      <c r="N44" s="169">
        <f>+AVERAGE(N27:N31)</f>
        <v>0.10911701373754297</v>
      </c>
      <c r="O44" s="169">
        <f>+AVERAGE(O27:O31)</f>
        <v>0.43366186146980795</v>
      </c>
    </row>
    <row r="45" spans="1:15" x14ac:dyDescent="0.2">
      <c r="A45"/>
      <c r="B45"/>
      <c r="C45"/>
      <c r="D45"/>
      <c r="E45"/>
      <c r="F45"/>
      <c r="G45"/>
    </row>
    <row r="46" spans="1:15" x14ac:dyDescent="0.2">
      <c r="A46"/>
      <c r="B46"/>
      <c r="C46"/>
      <c r="D46"/>
      <c r="E46"/>
      <c r="F46"/>
      <c r="G46"/>
    </row>
    <row r="47" spans="1:15" x14ac:dyDescent="0.2">
      <c r="A47"/>
      <c r="B47"/>
      <c r="C47"/>
      <c r="D47"/>
      <c r="E47"/>
      <c r="F47"/>
      <c r="G47"/>
    </row>
    <row r="48" spans="1:15" x14ac:dyDescent="0.2">
      <c r="A48"/>
      <c r="B48"/>
      <c r="C48"/>
      <c r="D48"/>
      <c r="E48"/>
      <c r="F48"/>
      <c r="G48"/>
    </row>
    <row r="49" spans="1:7" x14ac:dyDescent="0.2">
      <c r="A49"/>
      <c r="B49"/>
      <c r="C49"/>
      <c r="D49"/>
      <c r="E49"/>
      <c r="F49"/>
      <c r="G49"/>
    </row>
    <row r="50" spans="1:7" x14ac:dyDescent="0.2">
      <c r="A50"/>
      <c r="B50"/>
      <c r="C50"/>
      <c r="D50"/>
      <c r="E50"/>
      <c r="F50"/>
      <c r="G50"/>
    </row>
    <row r="51" spans="1:7" x14ac:dyDescent="0.2">
      <c r="A51"/>
      <c r="B51"/>
      <c r="C51"/>
      <c r="D51"/>
      <c r="E51"/>
      <c r="F51"/>
      <c r="G51"/>
    </row>
    <row r="52" spans="1:7" x14ac:dyDescent="0.2">
      <c r="A52"/>
      <c r="B52"/>
      <c r="C52"/>
      <c r="D52"/>
      <c r="E52"/>
      <c r="F52"/>
      <c r="G52"/>
    </row>
    <row r="53" spans="1:7" x14ac:dyDescent="0.2">
      <c r="A53"/>
      <c r="B53"/>
      <c r="C53"/>
      <c r="D53"/>
      <c r="E53"/>
      <c r="F53"/>
      <c r="G53"/>
    </row>
    <row r="54" spans="1:7" x14ac:dyDescent="0.2">
      <c r="A54"/>
      <c r="B54"/>
      <c r="C54"/>
      <c r="D54"/>
      <c r="E54"/>
      <c r="F54"/>
      <c r="G54"/>
    </row>
    <row r="55" spans="1:7" x14ac:dyDescent="0.2">
      <c r="A55"/>
      <c r="B55"/>
      <c r="C55"/>
      <c r="D55"/>
      <c r="E55"/>
      <c r="F55"/>
      <c r="G55"/>
    </row>
    <row r="56" spans="1:7" x14ac:dyDescent="0.2">
      <c r="A56"/>
      <c r="B56"/>
      <c r="C56"/>
      <c r="D56"/>
      <c r="E56"/>
      <c r="F56"/>
      <c r="G56"/>
    </row>
    <row r="57" spans="1:7" x14ac:dyDescent="0.2">
      <c r="A57"/>
      <c r="B57"/>
      <c r="C57"/>
      <c r="D57"/>
      <c r="E57"/>
      <c r="F57"/>
      <c r="G57"/>
    </row>
    <row r="58" spans="1:7" x14ac:dyDescent="0.2">
      <c r="A58"/>
      <c r="B58"/>
      <c r="C58"/>
      <c r="D58"/>
      <c r="E58"/>
      <c r="F58"/>
      <c r="G58"/>
    </row>
  </sheetData>
  <pageMargins left="0.75" right="0.75" top="1" bottom="1" header="0.5" footer="0.5"/>
  <pageSetup orientation="portrait" r:id="rId2"/>
  <headerFooter alignWithMargins="0"/>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T183"/>
  <sheetViews>
    <sheetView tabSelected="1" zoomScale="85" zoomScaleNormal="85" workbookViewId="0">
      <pane xSplit="1" ySplit="4" topLeftCell="AF137" activePane="bottomRight" state="frozen"/>
      <selection pane="topRight" activeCell="B1" sqref="B1"/>
      <selection pane="bottomLeft" activeCell="A5" sqref="A5"/>
      <selection pane="bottomRight" activeCell="BT188" sqref="BT188"/>
    </sheetView>
  </sheetViews>
  <sheetFormatPr defaultRowHeight="12.75" x14ac:dyDescent="0.2"/>
  <cols>
    <col min="1" max="1" width="47.7109375" customWidth="1"/>
    <col min="2" max="2" width="16.7109375" bestFit="1" customWidth="1"/>
    <col min="3" max="5" width="6.7109375" bestFit="1" customWidth="1"/>
    <col min="6" max="6" width="7.7109375" bestFit="1" customWidth="1"/>
    <col min="7" max="7" width="6.7109375" bestFit="1" customWidth="1"/>
    <col min="8" max="10" width="7.7109375" bestFit="1" customWidth="1"/>
    <col min="11" max="13" width="6.7109375" bestFit="1" customWidth="1"/>
    <col min="14" max="18" width="7.7109375" bestFit="1" customWidth="1"/>
    <col min="19" max="21" width="6.7109375" bestFit="1" customWidth="1"/>
    <col min="22" max="22" width="5.7109375" bestFit="1" customWidth="1"/>
    <col min="23" max="23" width="6.7109375" bestFit="1" customWidth="1"/>
    <col min="24" max="24" width="5.7109375" bestFit="1" customWidth="1"/>
    <col min="25" max="25" width="7.7109375" bestFit="1" customWidth="1"/>
    <col min="26" max="27" width="6.7109375" bestFit="1" customWidth="1"/>
    <col min="28" max="28" width="7.7109375" bestFit="1" customWidth="1"/>
    <col min="29" max="29" width="7.140625" style="127" bestFit="1" customWidth="1"/>
    <col min="30" max="30" width="7.7109375" bestFit="1" customWidth="1"/>
    <col min="31" max="31" width="6.7109375" style="127" bestFit="1" customWidth="1"/>
    <col min="32" max="32" width="6.7109375" bestFit="1" customWidth="1"/>
    <col min="33" max="33" width="10.5703125" bestFit="1" customWidth="1"/>
    <col min="34" max="34" width="10.5703125" style="127" customWidth="1"/>
    <col min="35" max="35" width="25.28515625" customWidth="1"/>
    <col min="36" max="36" width="12.5703125" bestFit="1" customWidth="1"/>
    <col min="37" max="37" width="7.85546875" customWidth="1"/>
    <col min="38" max="43" width="7.5703125" bestFit="1" customWidth="1"/>
    <col min="44" max="45" width="8.28515625" bestFit="1" customWidth="1"/>
    <col min="46" max="46" width="8.42578125" customWidth="1"/>
    <col min="47" max="47" width="10.42578125" customWidth="1"/>
    <col min="48" max="48" width="7.5703125" bestFit="1" customWidth="1"/>
    <col min="49" max="50" width="7.7109375" bestFit="1" customWidth="1"/>
    <col min="51" max="52" width="8.28515625" bestFit="1" customWidth="1"/>
    <col min="53" max="53" width="7.7109375" bestFit="1" customWidth="1"/>
    <col min="54" max="54" width="7.5703125" bestFit="1" customWidth="1"/>
    <col min="55" max="56" width="7.7109375" bestFit="1" customWidth="1"/>
    <col min="57" max="57" width="7.5703125" bestFit="1" customWidth="1"/>
    <col min="58" max="58" width="6" bestFit="1" customWidth="1"/>
    <col min="59" max="61" width="7.5703125" bestFit="1" customWidth="1"/>
  </cols>
  <sheetData>
    <row r="2" spans="1:66" x14ac:dyDescent="0.2">
      <c r="AJ2" t="s">
        <v>163</v>
      </c>
    </row>
    <row r="3" spans="1:66" x14ac:dyDescent="0.2">
      <c r="A3" s="131" t="s">
        <v>4780</v>
      </c>
      <c r="B3" s="131" t="s">
        <v>1625</v>
      </c>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c r="AG3" s="134"/>
      <c r="AH3" s="86"/>
    </row>
    <row r="4" spans="1:66" x14ac:dyDescent="0.2">
      <c r="A4" s="131" t="s">
        <v>1621</v>
      </c>
      <c r="B4" s="133">
        <v>1987</v>
      </c>
      <c r="C4" s="135">
        <v>1988</v>
      </c>
      <c r="D4" s="135">
        <v>1989</v>
      </c>
      <c r="E4" s="135">
        <v>1990</v>
      </c>
      <c r="F4" s="135">
        <v>1991</v>
      </c>
      <c r="G4" s="135">
        <v>1992</v>
      </c>
      <c r="H4" s="135">
        <v>1993</v>
      </c>
      <c r="I4" s="135">
        <v>1994</v>
      </c>
      <c r="J4" s="135">
        <v>1995</v>
      </c>
      <c r="K4" s="135">
        <v>1996</v>
      </c>
      <c r="L4" s="135">
        <v>1997</v>
      </c>
      <c r="M4" s="135">
        <v>1998</v>
      </c>
      <c r="N4" s="135">
        <v>1999</v>
      </c>
      <c r="O4" s="135">
        <v>2000</v>
      </c>
      <c r="P4" s="135">
        <v>2001</v>
      </c>
      <c r="Q4" s="135">
        <v>2002</v>
      </c>
      <c r="R4" s="135">
        <v>2003</v>
      </c>
      <c r="S4" s="135">
        <v>2004</v>
      </c>
      <c r="T4" s="135">
        <v>2005</v>
      </c>
      <c r="U4" s="135">
        <v>2006</v>
      </c>
      <c r="V4" s="135">
        <v>2007</v>
      </c>
      <c r="W4" s="135">
        <v>2008</v>
      </c>
      <c r="X4" s="135">
        <v>2009</v>
      </c>
      <c r="Y4" s="135">
        <v>2010</v>
      </c>
      <c r="Z4" s="135">
        <v>2011</v>
      </c>
      <c r="AA4" s="135">
        <v>2012</v>
      </c>
      <c r="AB4" s="135">
        <v>2013</v>
      </c>
      <c r="AC4" s="135">
        <v>2014</v>
      </c>
      <c r="AD4" s="135">
        <v>2015</v>
      </c>
      <c r="AE4" s="135">
        <v>2016</v>
      </c>
      <c r="AF4" s="135">
        <v>2017</v>
      </c>
      <c r="AG4" s="136" t="s">
        <v>1678</v>
      </c>
      <c r="AH4" s="86"/>
      <c r="AI4" t="s">
        <v>162</v>
      </c>
      <c r="AJ4">
        <f t="shared" ref="AJ4:BN4" si="0">+B4</f>
        <v>1987</v>
      </c>
      <c r="AK4">
        <f t="shared" si="0"/>
        <v>1988</v>
      </c>
      <c r="AL4">
        <f t="shared" si="0"/>
        <v>1989</v>
      </c>
      <c r="AM4">
        <f t="shared" si="0"/>
        <v>1990</v>
      </c>
      <c r="AN4">
        <f t="shared" si="0"/>
        <v>1991</v>
      </c>
      <c r="AO4">
        <f t="shared" si="0"/>
        <v>1992</v>
      </c>
      <c r="AP4">
        <f t="shared" si="0"/>
        <v>1993</v>
      </c>
      <c r="AQ4">
        <f t="shared" si="0"/>
        <v>1994</v>
      </c>
      <c r="AR4">
        <f t="shared" si="0"/>
        <v>1995</v>
      </c>
      <c r="AS4">
        <f t="shared" si="0"/>
        <v>1996</v>
      </c>
      <c r="AT4">
        <f t="shared" si="0"/>
        <v>1997</v>
      </c>
      <c r="AU4">
        <f t="shared" si="0"/>
        <v>1998</v>
      </c>
      <c r="AV4">
        <f t="shared" si="0"/>
        <v>1999</v>
      </c>
      <c r="AW4">
        <f t="shared" si="0"/>
        <v>2000</v>
      </c>
      <c r="AX4">
        <f t="shared" si="0"/>
        <v>2001</v>
      </c>
      <c r="AY4">
        <f t="shared" si="0"/>
        <v>2002</v>
      </c>
      <c r="AZ4">
        <f t="shared" si="0"/>
        <v>2003</v>
      </c>
      <c r="BA4">
        <f t="shared" si="0"/>
        <v>2004</v>
      </c>
      <c r="BB4">
        <f t="shared" si="0"/>
        <v>2005</v>
      </c>
      <c r="BC4">
        <f t="shared" si="0"/>
        <v>2006</v>
      </c>
      <c r="BD4">
        <f t="shared" si="0"/>
        <v>2007</v>
      </c>
      <c r="BE4">
        <f t="shared" si="0"/>
        <v>2008</v>
      </c>
      <c r="BF4">
        <f t="shared" si="0"/>
        <v>2009</v>
      </c>
      <c r="BG4">
        <f t="shared" si="0"/>
        <v>2010</v>
      </c>
      <c r="BH4">
        <f t="shared" si="0"/>
        <v>2011</v>
      </c>
      <c r="BI4">
        <f t="shared" si="0"/>
        <v>2012</v>
      </c>
      <c r="BJ4" s="127">
        <f t="shared" si="0"/>
        <v>2013</v>
      </c>
      <c r="BK4" s="127">
        <f t="shared" si="0"/>
        <v>2014</v>
      </c>
      <c r="BL4" s="127">
        <f t="shared" si="0"/>
        <v>2015</v>
      </c>
      <c r="BM4" s="127">
        <f t="shared" si="0"/>
        <v>2016</v>
      </c>
      <c r="BN4" s="127">
        <f t="shared" si="0"/>
        <v>2017</v>
      </c>
    </row>
    <row r="5" spans="1:66" x14ac:dyDescent="0.2">
      <c r="A5" s="133" t="s">
        <v>741</v>
      </c>
      <c r="B5" s="153"/>
      <c r="C5" s="154"/>
      <c r="D5" s="154"/>
      <c r="E5" s="154"/>
      <c r="F5" s="154"/>
      <c r="G5" s="154">
        <v>8.4358606668965876</v>
      </c>
      <c r="H5" s="154">
        <v>13.060163562417104</v>
      </c>
      <c r="I5" s="154"/>
      <c r="J5" s="154"/>
      <c r="K5" s="154"/>
      <c r="L5" s="154"/>
      <c r="M5" s="154"/>
      <c r="N5" s="154"/>
      <c r="O5" s="154"/>
      <c r="P5" s="154"/>
      <c r="Q5" s="154"/>
      <c r="R5" s="154"/>
      <c r="S5" s="154"/>
      <c r="T5" s="154"/>
      <c r="U5" s="154"/>
      <c r="V5" s="154"/>
      <c r="W5" s="154"/>
      <c r="X5" s="154"/>
      <c r="Y5" s="154"/>
      <c r="Z5" s="154"/>
      <c r="AA5" s="154"/>
      <c r="AB5" s="154"/>
      <c r="AC5" s="154"/>
      <c r="AD5" s="154"/>
      <c r="AE5" s="154"/>
      <c r="AF5" s="154"/>
      <c r="AG5" s="155">
        <v>21.49602422931369</v>
      </c>
      <c r="AH5" s="269"/>
      <c r="AI5" s="72">
        <f>+VLOOKUP(A5,'CWT Releases'!G$1:'CWT Releases'!AW2300,43,FALSE)</f>
        <v>1.5780004007212984</v>
      </c>
      <c r="AJ5" s="1" t="str">
        <f t="shared" ref="AJ5:AJ18" si="1">+IF(B5="","",$AI5*B5)</f>
        <v/>
      </c>
      <c r="AK5" s="1" t="str">
        <f t="shared" ref="AK5:AK18" si="2">+IF(C5="","",$AI5*C5)</f>
        <v/>
      </c>
      <c r="AL5" s="1" t="str">
        <f t="shared" ref="AL5:AL18" si="3">+IF(D5="","",$AI5*D5)</f>
        <v/>
      </c>
      <c r="AM5" s="1" t="str">
        <f t="shared" ref="AM5:AM18" si="4">+IF(E5="","",$AI5*E5)</f>
        <v/>
      </c>
      <c r="AN5" s="1" t="str">
        <f t="shared" ref="AN5:AN18" si="5">+IF(F5="","",$AI5*F5)</f>
        <v/>
      </c>
      <c r="AO5" s="1">
        <f t="shared" ref="AO5:AO18" si="6">+IF(G5="","",$AI5*G5)</f>
        <v>13.311791512791855</v>
      </c>
      <c r="AP5" s="1">
        <f t="shared" ref="AP5:AP18" si="7">+IF(H5="","",$AI5*H5)</f>
        <v>20.608943334979891</v>
      </c>
      <c r="AQ5" s="1" t="str">
        <f t="shared" ref="AQ5:AQ18" si="8">+IF(I5="","",$AI5*I5)</f>
        <v/>
      </c>
      <c r="AR5" s="1" t="str">
        <f t="shared" ref="AR5:AR18" si="9">+IF(J5="","",$AI5*J5)</f>
        <v/>
      </c>
      <c r="AS5" s="1" t="str">
        <f t="shared" ref="AS5:AS18" si="10">+IF(K5="","",$AI5*K5)</f>
        <v/>
      </c>
      <c r="AT5" s="1" t="str">
        <f t="shared" ref="AT5:AT18" si="11">+IF(L5="","",$AI5*L5)</f>
        <v/>
      </c>
      <c r="AU5" s="1" t="str">
        <f t="shared" ref="AU5:AU18" si="12">+IF(M5="","",$AI5*M5)</f>
        <v/>
      </c>
      <c r="AV5" s="1" t="str">
        <f t="shared" ref="AV5:AV18" si="13">+IF(N5="","",$AI5*N5)</f>
        <v/>
      </c>
      <c r="AW5" s="1" t="str">
        <f t="shared" ref="AW5:AW18" si="14">+IF(O5="","",$AI5*O5)</f>
        <v/>
      </c>
      <c r="AX5" s="1" t="str">
        <f t="shared" ref="AX5:AX18" si="15">+IF(P5="","",$AI5*P5)</f>
        <v/>
      </c>
      <c r="AY5" s="1" t="str">
        <f t="shared" ref="AY5:AY18" si="16">+IF(Q5="","",$AI5*Q5)</f>
        <v/>
      </c>
      <c r="AZ5" s="1" t="str">
        <f t="shared" ref="AZ5:AZ18" si="17">+IF(R5="","",$AI5*R5)</f>
        <v/>
      </c>
      <c r="BA5" s="1" t="str">
        <f t="shared" ref="BA5:BA18" si="18">+IF(S5="","",$AI5*S5)</f>
        <v/>
      </c>
      <c r="BB5" s="1" t="str">
        <f t="shared" ref="BB5:BB18" si="19">+IF(T5="","",$AI5*T5)</f>
        <v/>
      </c>
      <c r="BC5" s="1" t="str">
        <f t="shared" ref="BC5:BC18" si="20">+IF(U5="","",$AI5*U5)</f>
        <v/>
      </c>
      <c r="BD5" s="1" t="str">
        <f t="shared" ref="BD5:BD18" si="21">+IF(V5="","",$AI5*V5)</f>
        <v/>
      </c>
      <c r="BE5" s="1" t="str">
        <f t="shared" ref="BE5:BE18" si="22">+IF(W5="","",$AI5*W5)</f>
        <v/>
      </c>
      <c r="BF5" s="1" t="str">
        <f t="shared" ref="BF5:BF18" si="23">+IF(X5="","",$AI5*X5)</f>
        <v/>
      </c>
      <c r="BG5" s="1" t="str">
        <f t="shared" ref="BG5:BG18" si="24">+IF(Y5="","",$AI5*Y5)</f>
        <v/>
      </c>
      <c r="BH5" s="1" t="str">
        <f t="shared" ref="BH5:BH18" si="25">+IF(Z5="","",$AI5*Z5)</f>
        <v/>
      </c>
      <c r="BI5" s="1" t="str">
        <f t="shared" ref="BI5:BI36" si="26">+IF(AA5="","",$AI5*AA5)</f>
        <v/>
      </c>
      <c r="BJ5" s="128" t="str">
        <f t="shared" ref="BJ5:BJ36" si="27">+IF(AB5="","",$AI5*AB5)</f>
        <v/>
      </c>
      <c r="BK5" s="128" t="str">
        <f t="shared" ref="BK5:BK36" si="28">+IF(AC5="","",$AI5*AC5)</f>
        <v/>
      </c>
      <c r="BL5" s="128" t="str">
        <f t="shared" ref="BL5:BL36" si="29">+IF(AD5="","",$AI5*AD5)</f>
        <v/>
      </c>
      <c r="BM5" s="128" t="str">
        <f t="shared" ref="BM5:BM36" si="30">+IF(AE5="","",$AI5*AE5)</f>
        <v/>
      </c>
      <c r="BN5" s="128" t="str">
        <f t="shared" ref="BN5:BN36" si="31">+IF(AF5="","",$AI5*AF5)</f>
        <v/>
      </c>
    </row>
    <row r="6" spans="1:66" x14ac:dyDescent="0.2">
      <c r="A6" s="138" t="s">
        <v>728</v>
      </c>
      <c r="B6" s="156"/>
      <c r="C6" s="149"/>
      <c r="D6" s="149"/>
      <c r="E6" s="149"/>
      <c r="F6" s="149"/>
      <c r="G6" s="149">
        <v>12.653791000344881</v>
      </c>
      <c r="H6" s="149">
        <v>30.473714978973241</v>
      </c>
      <c r="I6" s="149"/>
      <c r="J6" s="149"/>
      <c r="K6" s="149"/>
      <c r="L6" s="149"/>
      <c r="M6" s="149"/>
      <c r="N6" s="149"/>
      <c r="O6" s="149"/>
      <c r="P6" s="149"/>
      <c r="Q6" s="149"/>
      <c r="R6" s="149"/>
      <c r="S6" s="149"/>
      <c r="T6" s="149"/>
      <c r="U6" s="149"/>
      <c r="V6" s="149"/>
      <c r="W6" s="149"/>
      <c r="X6" s="149"/>
      <c r="Y6" s="149"/>
      <c r="Z6" s="149"/>
      <c r="AA6" s="149"/>
      <c r="AB6" s="149"/>
      <c r="AC6" s="149"/>
      <c r="AD6" s="149"/>
      <c r="AE6" s="149"/>
      <c r="AF6" s="149"/>
      <c r="AG6" s="157">
        <v>43.127505979318123</v>
      </c>
      <c r="AH6" s="269"/>
      <c r="AI6" s="147">
        <f>+VLOOKUP(A6,'CWT Releases'!G$1:'CWT Releases'!AW2301,43,FALSE)</f>
        <v>1.5780137564860626</v>
      </c>
      <c r="AJ6" s="1" t="str">
        <f t="shared" si="1"/>
        <v/>
      </c>
      <c r="AK6" s="1" t="str">
        <f t="shared" si="2"/>
        <v/>
      </c>
      <c r="AL6" s="1" t="str">
        <f t="shared" si="3"/>
        <v/>
      </c>
      <c r="AM6" s="1" t="str">
        <f t="shared" si="4"/>
        <v/>
      </c>
      <c r="AN6" s="1" t="str">
        <f t="shared" si="5"/>
        <v/>
      </c>
      <c r="AO6" s="1">
        <f t="shared" si="6"/>
        <v>19.967856270243757</v>
      </c>
      <c r="AP6" s="1">
        <f t="shared" si="7"/>
        <v>48.087941448055155</v>
      </c>
      <c r="AQ6" s="1" t="str">
        <f t="shared" si="8"/>
        <v/>
      </c>
      <c r="AR6" s="1" t="str">
        <f t="shared" si="9"/>
        <v/>
      </c>
      <c r="AS6" s="1" t="str">
        <f t="shared" si="10"/>
        <v/>
      </c>
      <c r="AT6" s="1" t="str">
        <f t="shared" si="11"/>
        <v/>
      </c>
      <c r="AU6" s="1" t="str">
        <f t="shared" si="12"/>
        <v/>
      </c>
      <c r="AV6" s="1" t="str">
        <f t="shared" si="13"/>
        <v/>
      </c>
      <c r="AW6" s="1" t="str">
        <f t="shared" si="14"/>
        <v/>
      </c>
      <c r="AX6" s="1" t="str">
        <f t="shared" si="15"/>
        <v/>
      </c>
      <c r="AY6" s="1" t="str">
        <f t="shared" si="16"/>
        <v/>
      </c>
      <c r="AZ6" s="1" t="str">
        <f t="shared" si="17"/>
        <v/>
      </c>
      <c r="BA6" s="1" t="str">
        <f t="shared" si="18"/>
        <v/>
      </c>
      <c r="BB6" s="1" t="str">
        <f t="shared" si="19"/>
        <v/>
      </c>
      <c r="BC6" s="1" t="str">
        <f t="shared" si="20"/>
        <v/>
      </c>
      <c r="BD6" s="1" t="str">
        <f t="shared" si="21"/>
        <v/>
      </c>
      <c r="BE6" s="1" t="str">
        <f t="shared" si="22"/>
        <v/>
      </c>
      <c r="BF6" s="1" t="str">
        <f t="shared" si="23"/>
        <v/>
      </c>
      <c r="BG6" s="1" t="str">
        <f t="shared" si="24"/>
        <v/>
      </c>
      <c r="BH6" s="1" t="str">
        <f t="shared" si="25"/>
        <v/>
      </c>
      <c r="BI6" s="1" t="str">
        <f t="shared" si="26"/>
        <v/>
      </c>
      <c r="BJ6" s="128" t="str">
        <f t="shared" si="27"/>
        <v/>
      </c>
      <c r="BK6" s="128" t="str">
        <f t="shared" si="28"/>
        <v/>
      </c>
      <c r="BL6" s="128" t="str">
        <f t="shared" si="29"/>
        <v/>
      </c>
      <c r="BM6" s="128" t="str">
        <f t="shared" si="30"/>
        <v/>
      </c>
      <c r="BN6" s="128" t="str">
        <f t="shared" si="31"/>
        <v/>
      </c>
    </row>
    <row r="7" spans="1:66" x14ac:dyDescent="0.2">
      <c r="A7" s="138" t="s">
        <v>733</v>
      </c>
      <c r="B7" s="156"/>
      <c r="C7" s="149"/>
      <c r="D7" s="149"/>
      <c r="E7" s="149"/>
      <c r="F7" s="149"/>
      <c r="G7" s="149">
        <v>4.2179303334482938</v>
      </c>
      <c r="H7" s="149">
        <v>21.766939270695175</v>
      </c>
      <c r="I7" s="149"/>
      <c r="J7" s="149"/>
      <c r="K7" s="149"/>
      <c r="L7" s="149"/>
      <c r="M7" s="149"/>
      <c r="N7" s="149"/>
      <c r="O7" s="149"/>
      <c r="P7" s="149"/>
      <c r="Q7" s="149"/>
      <c r="R7" s="149"/>
      <c r="S7" s="149"/>
      <c r="T7" s="149"/>
      <c r="U7" s="149"/>
      <c r="V7" s="149"/>
      <c r="W7" s="149"/>
      <c r="X7" s="149"/>
      <c r="Y7" s="149"/>
      <c r="Z7" s="149"/>
      <c r="AA7" s="149"/>
      <c r="AB7" s="149"/>
      <c r="AC7" s="149"/>
      <c r="AD7" s="149"/>
      <c r="AE7" s="149"/>
      <c r="AF7" s="149"/>
      <c r="AG7" s="157">
        <v>25.984869604143469</v>
      </c>
      <c r="AH7" s="269"/>
      <c r="AI7" s="147">
        <f>+VLOOKUP(A7,'CWT Releases'!G$1:'CWT Releases'!AW2302,43,FALSE)</f>
        <v>1.5780071777087785</v>
      </c>
      <c r="AJ7" s="1" t="str">
        <f t="shared" si="1"/>
        <v/>
      </c>
      <c r="AK7" s="1" t="str">
        <f t="shared" si="2"/>
        <v/>
      </c>
      <c r="AL7" s="1" t="str">
        <f t="shared" si="3"/>
        <v/>
      </c>
      <c r="AM7" s="1" t="str">
        <f t="shared" si="4"/>
        <v/>
      </c>
      <c r="AN7" s="1" t="str">
        <f t="shared" si="5"/>
        <v/>
      </c>
      <c r="AO7" s="1">
        <f t="shared" si="6"/>
        <v>6.6559243412569895</v>
      </c>
      <c r="AP7" s="1">
        <f t="shared" si="7"/>
        <v>34.348386405908073</v>
      </c>
      <c r="AQ7" s="1" t="str">
        <f t="shared" si="8"/>
        <v/>
      </c>
      <c r="AR7" s="1" t="str">
        <f t="shared" si="9"/>
        <v/>
      </c>
      <c r="AS7" s="1" t="str">
        <f t="shared" si="10"/>
        <v/>
      </c>
      <c r="AT7" s="1" t="str">
        <f t="shared" si="11"/>
        <v/>
      </c>
      <c r="AU7" s="1" t="str">
        <f t="shared" si="12"/>
        <v/>
      </c>
      <c r="AV7" s="1" t="str">
        <f t="shared" si="13"/>
        <v/>
      </c>
      <c r="AW7" s="1" t="str">
        <f t="shared" si="14"/>
        <v/>
      </c>
      <c r="AX7" s="1" t="str">
        <f t="shared" si="15"/>
        <v/>
      </c>
      <c r="AY7" s="1" t="str">
        <f t="shared" si="16"/>
        <v/>
      </c>
      <c r="AZ7" s="1" t="str">
        <f t="shared" si="17"/>
        <v/>
      </c>
      <c r="BA7" s="1" t="str">
        <f t="shared" si="18"/>
        <v/>
      </c>
      <c r="BB7" s="1" t="str">
        <f t="shared" si="19"/>
        <v/>
      </c>
      <c r="BC7" s="1" t="str">
        <f t="shared" si="20"/>
        <v/>
      </c>
      <c r="BD7" s="1" t="str">
        <f t="shared" si="21"/>
        <v/>
      </c>
      <c r="BE7" s="1" t="str">
        <f t="shared" si="22"/>
        <v/>
      </c>
      <c r="BF7" s="1" t="str">
        <f t="shared" si="23"/>
        <v/>
      </c>
      <c r="BG7" s="1" t="str">
        <f t="shared" si="24"/>
        <v/>
      </c>
      <c r="BH7" s="1" t="str">
        <f t="shared" si="25"/>
        <v/>
      </c>
      <c r="BI7" s="1" t="str">
        <f t="shared" si="26"/>
        <v/>
      </c>
      <c r="BJ7" s="128" t="str">
        <f t="shared" si="27"/>
        <v/>
      </c>
      <c r="BK7" s="128" t="str">
        <f t="shared" si="28"/>
        <v/>
      </c>
      <c r="BL7" s="128" t="str">
        <f t="shared" si="29"/>
        <v/>
      </c>
      <c r="BM7" s="128" t="str">
        <f t="shared" si="30"/>
        <v/>
      </c>
      <c r="BN7" s="128" t="str">
        <f t="shared" si="31"/>
        <v/>
      </c>
    </row>
    <row r="8" spans="1:66" x14ac:dyDescent="0.2">
      <c r="A8" s="138" t="s">
        <v>801</v>
      </c>
      <c r="B8" s="156"/>
      <c r="C8" s="149"/>
      <c r="D8" s="149"/>
      <c r="E8" s="149"/>
      <c r="F8" s="149"/>
      <c r="G8" s="149">
        <v>8.4358606668965876</v>
      </c>
      <c r="H8" s="149">
        <v>13.060163562417104</v>
      </c>
      <c r="I8" s="149"/>
      <c r="J8" s="149"/>
      <c r="K8" s="149"/>
      <c r="L8" s="149"/>
      <c r="M8" s="149"/>
      <c r="N8" s="149"/>
      <c r="O8" s="149"/>
      <c r="P8" s="149"/>
      <c r="Q8" s="149"/>
      <c r="R8" s="149"/>
      <c r="S8" s="149"/>
      <c r="T8" s="149"/>
      <c r="U8" s="149"/>
      <c r="V8" s="149"/>
      <c r="W8" s="149"/>
      <c r="X8" s="149"/>
      <c r="Y8" s="149"/>
      <c r="Z8" s="149"/>
      <c r="AA8" s="149"/>
      <c r="AB8" s="149"/>
      <c r="AC8" s="149"/>
      <c r="AD8" s="149"/>
      <c r="AE8" s="149"/>
      <c r="AF8" s="149"/>
      <c r="AG8" s="157">
        <v>21.49602422931369</v>
      </c>
      <c r="AH8" s="269"/>
      <c r="AI8" s="147">
        <f>+VLOOKUP(A8,'CWT Releases'!G$1:'CWT Releases'!AW2303,43,FALSE)</f>
        <v>1.7546744036105739</v>
      </c>
      <c r="AJ8" s="1" t="str">
        <f t="shared" si="1"/>
        <v/>
      </c>
      <c r="AK8" s="1" t="str">
        <f t="shared" si="2"/>
        <v/>
      </c>
      <c r="AL8" s="1" t="str">
        <f t="shared" si="3"/>
        <v/>
      </c>
      <c r="AM8" s="1" t="str">
        <f t="shared" si="4"/>
        <v/>
      </c>
      <c r="AN8" s="1" t="str">
        <f t="shared" si="5"/>
        <v/>
      </c>
      <c r="AO8" s="1">
        <f t="shared" si="6"/>
        <v>14.802188784628669</v>
      </c>
      <c r="AP8" s="1">
        <f t="shared" si="7"/>
        <v>22.916334709940781</v>
      </c>
      <c r="AQ8" s="1" t="str">
        <f t="shared" si="8"/>
        <v/>
      </c>
      <c r="AR8" s="1" t="str">
        <f t="shared" si="9"/>
        <v/>
      </c>
      <c r="AS8" s="1" t="str">
        <f t="shared" si="10"/>
        <v/>
      </c>
      <c r="AT8" s="1" t="str">
        <f t="shared" si="11"/>
        <v/>
      </c>
      <c r="AU8" s="1" t="str">
        <f t="shared" si="12"/>
        <v/>
      </c>
      <c r="AV8" s="1" t="str">
        <f t="shared" si="13"/>
        <v/>
      </c>
      <c r="AW8" s="1" t="str">
        <f t="shared" si="14"/>
        <v/>
      </c>
      <c r="AX8" s="1" t="str">
        <f t="shared" si="15"/>
        <v/>
      </c>
      <c r="AY8" s="1" t="str">
        <f t="shared" si="16"/>
        <v/>
      </c>
      <c r="AZ8" s="1" t="str">
        <f t="shared" si="17"/>
        <v/>
      </c>
      <c r="BA8" s="1" t="str">
        <f t="shared" si="18"/>
        <v/>
      </c>
      <c r="BB8" s="1" t="str">
        <f t="shared" si="19"/>
        <v/>
      </c>
      <c r="BC8" s="1" t="str">
        <f t="shared" si="20"/>
        <v/>
      </c>
      <c r="BD8" s="1" t="str">
        <f t="shared" si="21"/>
        <v/>
      </c>
      <c r="BE8" s="1" t="str">
        <f t="shared" si="22"/>
        <v/>
      </c>
      <c r="BF8" s="1" t="str">
        <f t="shared" si="23"/>
        <v/>
      </c>
      <c r="BG8" s="1" t="str">
        <f t="shared" si="24"/>
        <v/>
      </c>
      <c r="BH8" s="1" t="str">
        <f t="shared" si="25"/>
        <v/>
      </c>
      <c r="BI8" s="1" t="str">
        <f t="shared" si="26"/>
        <v/>
      </c>
      <c r="BJ8" s="128" t="str">
        <f t="shared" si="27"/>
        <v/>
      </c>
      <c r="BK8" s="128" t="str">
        <f t="shared" si="28"/>
        <v/>
      </c>
      <c r="BL8" s="128" t="str">
        <f t="shared" si="29"/>
        <v/>
      </c>
      <c r="BM8" s="128" t="str">
        <f t="shared" si="30"/>
        <v/>
      </c>
      <c r="BN8" s="128" t="str">
        <f t="shared" si="31"/>
        <v/>
      </c>
    </row>
    <row r="9" spans="1:66" x14ac:dyDescent="0.2">
      <c r="A9" s="138" t="s">
        <v>731</v>
      </c>
      <c r="B9" s="156"/>
      <c r="C9" s="149"/>
      <c r="D9" s="149"/>
      <c r="E9" s="149"/>
      <c r="F9" s="149"/>
      <c r="G9" s="149"/>
      <c r="H9" s="149">
        <v>13.060163562417104</v>
      </c>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57">
        <v>13.060163562417104</v>
      </c>
      <c r="AH9" s="269"/>
      <c r="AI9" s="147">
        <f>+VLOOKUP(A9,'CWT Releases'!G$1:'CWT Releases'!AW2304,43,FALSE)</f>
        <v>1.7546842889954466</v>
      </c>
      <c r="AJ9" s="1" t="str">
        <f t="shared" si="1"/>
        <v/>
      </c>
      <c r="AK9" s="1" t="str">
        <f t="shared" si="2"/>
        <v/>
      </c>
      <c r="AL9" s="1" t="str">
        <f t="shared" si="3"/>
        <v/>
      </c>
      <c r="AM9" s="1" t="str">
        <f t="shared" si="4"/>
        <v/>
      </c>
      <c r="AN9" s="1" t="str">
        <f t="shared" si="5"/>
        <v/>
      </c>
      <c r="AO9" s="1" t="str">
        <f t="shared" si="6"/>
        <v/>
      </c>
      <c r="AP9" s="1">
        <f t="shared" si="7"/>
        <v>22.916463814684096</v>
      </c>
      <c r="AQ9" s="1" t="str">
        <f t="shared" si="8"/>
        <v/>
      </c>
      <c r="AR9" s="1" t="str">
        <f t="shared" si="9"/>
        <v/>
      </c>
      <c r="AS9" s="1" t="str">
        <f t="shared" si="10"/>
        <v/>
      </c>
      <c r="AT9" s="1" t="str">
        <f t="shared" si="11"/>
        <v/>
      </c>
      <c r="AU9" s="1" t="str">
        <f t="shared" si="12"/>
        <v/>
      </c>
      <c r="AV9" s="1" t="str">
        <f t="shared" si="13"/>
        <v/>
      </c>
      <c r="AW9" s="1" t="str">
        <f t="shared" si="14"/>
        <v/>
      </c>
      <c r="AX9" s="1" t="str">
        <f t="shared" si="15"/>
        <v/>
      </c>
      <c r="AY9" s="1" t="str">
        <f t="shared" si="16"/>
        <v/>
      </c>
      <c r="AZ9" s="1" t="str">
        <f t="shared" si="17"/>
        <v/>
      </c>
      <c r="BA9" s="1" t="str">
        <f t="shared" si="18"/>
        <v/>
      </c>
      <c r="BB9" s="1" t="str">
        <f t="shared" si="19"/>
        <v/>
      </c>
      <c r="BC9" s="1" t="str">
        <f t="shared" si="20"/>
        <v/>
      </c>
      <c r="BD9" s="1" t="str">
        <f t="shared" si="21"/>
        <v/>
      </c>
      <c r="BE9" s="1" t="str">
        <f t="shared" si="22"/>
        <v/>
      </c>
      <c r="BF9" s="1" t="str">
        <f t="shared" si="23"/>
        <v/>
      </c>
      <c r="BG9" s="1" t="str">
        <f t="shared" si="24"/>
        <v/>
      </c>
      <c r="BH9" s="1" t="str">
        <f t="shared" si="25"/>
        <v/>
      </c>
      <c r="BI9" s="1" t="str">
        <f t="shared" si="26"/>
        <v/>
      </c>
      <c r="BJ9" s="128" t="str">
        <f t="shared" si="27"/>
        <v/>
      </c>
      <c r="BK9" s="128" t="str">
        <f t="shared" si="28"/>
        <v/>
      </c>
      <c r="BL9" s="128" t="str">
        <f t="shared" si="29"/>
        <v/>
      </c>
      <c r="BM9" s="128" t="str">
        <f t="shared" si="30"/>
        <v/>
      </c>
      <c r="BN9" s="128" t="str">
        <f t="shared" si="31"/>
        <v/>
      </c>
    </row>
    <row r="10" spans="1:66" x14ac:dyDescent="0.2">
      <c r="A10" s="138" t="s">
        <v>743</v>
      </c>
      <c r="B10" s="156"/>
      <c r="C10" s="149"/>
      <c r="D10" s="149"/>
      <c r="E10" s="149"/>
      <c r="F10" s="149"/>
      <c r="G10" s="149">
        <v>8.4358606668965876</v>
      </c>
      <c r="H10" s="149">
        <v>13.060163562417104</v>
      </c>
      <c r="I10" s="149">
        <v>4.2507412317363968</v>
      </c>
      <c r="J10" s="149"/>
      <c r="K10" s="149"/>
      <c r="L10" s="149"/>
      <c r="M10" s="149"/>
      <c r="N10" s="149"/>
      <c r="O10" s="149"/>
      <c r="P10" s="149"/>
      <c r="Q10" s="149"/>
      <c r="R10" s="149"/>
      <c r="S10" s="149"/>
      <c r="T10" s="149"/>
      <c r="U10" s="149"/>
      <c r="V10" s="149"/>
      <c r="W10" s="149"/>
      <c r="X10" s="149"/>
      <c r="Y10" s="149"/>
      <c r="Z10" s="149"/>
      <c r="AA10" s="149"/>
      <c r="AB10" s="149"/>
      <c r="AC10" s="149"/>
      <c r="AD10" s="149"/>
      <c r="AE10" s="149"/>
      <c r="AF10" s="149"/>
      <c r="AG10" s="157">
        <v>25.746765461050089</v>
      </c>
      <c r="AH10" s="269"/>
      <c r="AI10" s="147">
        <f>+VLOOKUP(A10,'CWT Releases'!G$1:'CWT Releases'!AW2305,43,FALSE)</f>
        <v>1.7546676323837116</v>
      </c>
      <c r="AJ10" s="1" t="str">
        <f t="shared" si="1"/>
        <v/>
      </c>
      <c r="AK10" s="1" t="str">
        <f t="shared" si="2"/>
        <v/>
      </c>
      <c r="AL10" s="1" t="str">
        <f t="shared" si="3"/>
        <v/>
      </c>
      <c r="AM10" s="1" t="str">
        <f t="shared" si="4"/>
        <v/>
      </c>
      <c r="AN10" s="1" t="str">
        <f t="shared" si="5"/>
        <v/>
      </c>
      <c r="AO10" s="1">
        <f t="shared" si="6"/>
        <v>14.802131663502314</v>
      </c>
      <c r="AP10" s="1">
        <f t="shared" si="7"/>
        <v>22.91624627661044</v>
      </c>
      <c r="AQ10" s="1">
        <f t="shared" si="8"/>
        <v>7.4586380529667258</v>
      </c>
      <c r="AR10" s="1" t="str">
        <f t="shared" si="9"/>
        <v/>
      </c>
      <c r="AS10" s="1" t="str">
        <f t="shared" si="10"/>
        <v/>
      </c>
      <c r="AT10" s="1" t="str">
        <f t="shared" si="11"/>
        <v/>
      </c>
      <c r="AU10" s="1" t="str">
        <f t="shared" si="12"/>
        <v/>
      </c>
      <c r="AV10" s="1" t="str">
        <f t="shared" si="13"/>
        <v/>
      </c>
      <c r="AW10" s="1" t="str">
        <f t="shared" si="14"/>
        <v/>
      </c>
      <c r="AX10" s="1" t="str">
        <f t="shared" si="15"/>
        <v/>
      </c>
      <c r="AY10" s="1" t="str">
        <f t="shared" si="16"/>
        <v/>
      </c>
      <c r="AZ10" s="1" t="str">
        <f t="shared" si="17"/>
        <v/>
      </c>
      <c r="BA10" s="1" t="str">
        <f t="shared" si="18"/>
        <v/>
      </c>
      <c r="BB10" s="1" t="str">
        <f t="shared" si="19"/>
        <v/>
      </c>
      <c r="BC10" s="1" t="str">
        <f t="shared" si="20"/>
        <v/>
      </c>
      <c r="BD10" s="1" t="str">
        <f t="shared" si="21"/>
        <v/>
      </c>
      <c r="BE10" s="1" t="str">
        <f t="shared" si="22"/>
        <v/>
      </c>
      <c r="BF10" s="1" t="str">
        <f t="shared" si="23"/>
        <v/>
      </c>
      <c r="BG10" s="1" t="str">
        <f t="shared" si="24"/>
        <v/>
      </c>
      <c r="BH10" s="1" t="str">
        <f t="shared" si="25"/>
        <v/>
      </c>
      <c r="BI10" s="1" t="str">
        <f t="shared" si="26"/>
        <v/>
      </c>
      <c r="BJ10" s="128" t="str">
        <f t="shared" si="27"/>
        <v/>
      </c>
      <c r="BK10" s="128" t="str">
        <f t="shared" si="28"/>
        <v/>
      </c>
      <c r="BL10" s="128" t="str">
        <f t="shared" si="29"/>
        <v/>
      </c>
      <c r="BM10" s="128" t="str">
        <f t="shared" si="30"/>
        <v/>
      </c>
      <c r="BN10" s="128" t="str">
        <f t="shared" si="31"/>
        <v/>
      </c>
    </row>
    <row r="11" spans="1:66" x14ac:dyDescent="0.2">
      <c r="A11" s="138" t="s">
        <v>703</v>
      </c>
      <c r="B11" s="156"/>
      <c r="C11" s="149"/>
      <c r="D11" s="149"/>
      <c r="E11" s="149"/>
      <c r="F11" s="149"/>
      <c r="G11" s="149">
        <v>4.2179303334482938</v>
      </c>
      <c r="H11" s="149">
        <v>187.19567772797851</v>
      </c>
      <c r="I11" s="149"/>
      <c r="J11" s="149"/>
      <c r="K11" s="149"/>
      <c r="L11" s="149"/>
      <c r="M11" s="149"/>
      <c r="N11" s="149"/>
      <c r="O11" s="149"/>
      <c r="P11" s="149"/>
      <c r="Q11" s="149"/>
      <c r="R11" s="149"/>
      <c r="S11" s="149"/>
      <c r="T11" s="149"/>
      <c r="U11" s="149"/>
      <c r="V11" s="149"/>
      <c r="W11" s="149"/>
      <c r="X11" s="149"/>
      <c r="Y11" s="149"/>
      <c r="Z11" s="149"/>
      <c r="AA11" s="149"/>
      <c r="AB11" s="149"/>
      <c r="AC11" s="149"/>
      <c r="AD11" s="149"/>
      <c r="AE11" s="149"/>
      <c r="AF11" s="149"/>
      <c r="AG11" s="157">
        <v>191.4136080614268</v>
      </c>
      <c r="AH11" s="269"/>
      <c r="AI11" s="147">
        <f>+VLOOKUP(A11,'CWT Releases'!G$1:'CWT Releases'!AW2306,43,FALSE)</f>
        <v>1.4006132037907144</v>
      </c>
      <c r="AJ11" s="1" t="str">
        <f t="shared" si="1"/>
        <v/>
      </c>
      <c r="AK11" s="1" t="str">
        <f t="shared" si="2"/>
        <v/>
      </c>
      <c r="AL11" s="1" t="str">
        <f t="shared" si="3"/>
        <v/>
      </c>
      <c r="AM11" s="1" t="str">
        <f t="shared" si="4"/>
        <v/>
      </c>
      <c r="AN11" s="1" t="str">
        <f t="shared" si="5"/>
        <v/>
      </c>
      <c r="AO11" s="1">
        <f t="shared" si="6"/>
        <v>5.9076889176970511</v>
      </c>
      <c r="AP11" s="1">
        <f t="shared" si="7"/>
        <v>262.18873791835807</v>
      </c>
      <c r="AQ11" s="1" t="str">
        <f t="shared" si="8"/>
        <v/>
      </c>
      <c r="AR11" s="1" t="str">
        <f t="shared" si="9"/>
        <v/>
      </c>
      <c r="AS11" s="1" t="str">
        <f t="shared" si="10"/>
        <v/>
      </c>
      <c r="AT11" s="1" t="str">
        <f t="shared" si="11"/>
        <v/>
      </c>
      <c r="AU11" s="1" t="str">
        <f t="shared" si="12"/>
        <v/>
      </c>
      <c r="AV11" s="1" t="str">
        <f t="shared" si="13"/>
        <v/>
      </c>
      <c r="AW11" s="1" t="str">
        <f t="shared" si="14"/>
        <v/>
      </c>
      <c r="AX11" s="1" t="str">
        <f t="shared" si="15"/>
        <v/>
      </c>
      <c r="AY11" s="1" t="str">
        <f t="shared" si="16"/>
        <v/>
      </c>
      <c r="AZ11" s="1" t="str">
        <f t="shared" si="17"/>
        <v/>
      </c>
      <c r="BA11" s="1" t="str">
        <f t="shared" si="18"/>
        <v/>
      </c>
      <c r="BB11" s="1" t="str">
        <f t="shared" si="19"/>
        <v/>
      </c>
      <c r="BC11" s="1" t="str">
        <f t="shared" si="20"/>
        <v/>
      </c>
      <c r="BD11" s="1" t="str">
        <f t="shared" si="21"/>
        <v/>
      </c>
      <c r="BE11" s="1" t="str">
        <f t="shared" si="22"/>
        <v/>
      </c>
      <c r="BF11" s="1" t="str">
        <f t="shared" si="23"/>
        <v/>
      </c>
      <c r="BG11" s="1" t="str">
        <f t="shared" si="24"/>
        <v/>
      </c>
      <c r="BH11" s="1" t="str">
        <f t="shared" si="25"/>
        <v/>
      </c>
      <c r="BI11" s="1" t="str">
        <f t="shared" si="26"/>
        <v/>
      </c>
      <c r="BJ11" s="128" t="str">
        <f t="shared" si="27"/>
        <v/>
      </c>
      <c r="BK11" s="128" t="str">
        <f t="shared" si="28"/>
        <v/>
      </c>
      <c r="BL11" s="128" t="str">
        <f t="shared" si="29"/>
        <v/>
      </c>
      <c r="BM11" s="128" t="str">
        <f t="shared" si="30"/>
        <v/>
      </c>
      <c r="BN11" s="128" t="str">
        <f t="shared" si="31"/>
        <v/>
      </c>
    </row>
    <row r="12" spans="1:66" x14ac:dyDescent="0.2">
      <c r="A12" s="138" t="s">
        <v>694</v>
      </c>
      <c r="B12" s="156"/>
      <c r="C12" s="149"/>
      <c r="D12" s="149"/>
      <c r="E12" s="149"/>
      <c r="F12" s="149"/>
      <c r="G12" s="149">
        <v>4.2179303334482938</v>
      </c>
      <c r="H12" s="149">
        <v>169.78212631142236</v>
      </c>
      <c r="I12" s="149">
        <v>12.752223695209189</v>
      </c>
      <c r="J12" s="149"/>
      <c r="K12" s="149"/>
      <c r="L12" s="149"/>
      <c r="M12" s="149"/>
      <c r="N12" s="149"/>
      <c r="O12" s="149"/>
      <c r="P12" s="149"/>
      <c r="Q12" s="149"/>
      <c r="R12" s="149"/>
      <c r="S12" s="149"/>
      <c r="T12" s="149"/>
      <c r="U12" s="149"/>
      <c r="V12" s="149"/>
      <c r="W12" s="149"/>
      <c r="X12" s="149"/>
      <c r="Y12" s="149"/>
      <c r="Z12" s="149"/>
      <c r="AA12" s="149"/>
      <c r="AB12" s="149"/>
      <c r="AC12" s="149"/>
      <c r="AD12" s="149"/>
      <c r="AE12" s="149"/>
      <c r="AF12" s="149"/>
      <c r="AG12" s="157">
        <v>186.75228034007984</v>
      </c>
      <c r="AH12" s="269"/>
      <c r="AI12" s="147">
        <f>+VLOOKUP(A12,'CWT Releases'!G$1:'CWT Releases'!AW2307,43,FALSE)</f>
        <v>1.4006174899866488</v>
      </c>
      <c r="AJ12" s="1" t="str">
        <f t="shared" si="1"/>
        <v/>
      </c>
      <c r="AK12" s="1" t="str">
        <f t="shared" si="2"/>
        <v/>
      </c>
      <c r="AL12" s="1" t="str">
        <f t="shared" si="3"/>
        <v/>
      </c>
      <c r="AM12" s="1" t="str">
        <f t="shared" si="4"/>
        <v/>
      </c>
      <c r="AN12" s="1" t="str">
        <f t="shared" si="5"/>
        <v/>
      </c>
      <c r="AO12" s="1">
        <f t="shared" si="6"/>
        <v>5.9077069965728981</v>
      </c>
      <c r="AP12" s="1">
        <f t="shared" si="7"/>
        <v>237.79981559890055</v>
      </c>
      <c r="AQ12" s="1">
        <f t="shared" si="8"/>
        <v>17.860987543732161</v>
      </c>
      <c r="AR12" s="1" t="str">
        <f t="shared" si="9"/>
        <v/>
      </c>
      <c r="AS12" s="1" t="str">
        <f t="shared" si="10"/>
        <v/>
      </c>
      <c r="AT12" s="1" t="str">
        <f t="shared" si="11"/>
        <v/>
      </c>
      <c r="AU12" s="1" t="str">
        <f t="shared" si="12"/>
        <v/>
      </c>
      <c r="AV12" s="1" t="str">
        <f t="shared" si="13"/>
        <v/>
      </c>
      <c r="AW12" s="1" t="str">
        <f t="shared" si="14"/>
        <v/>
      </c>
      <c r="AX12" s="1" t="str">
        <f t="shared" si="15"/>
        <v/>
      </c>
      <c r="AY12" s="1" t="str">
        <f t="shared" si="16"/>
        <v/>
      </c>
      <c r="AZ12" s="1" t="str">
        <f t="shared" si="17"/>
        <v/>
      </c>
      <c r="BA12" s="1" t="str">
        <f t="shared" si="18"/>
        <v/>
      </c>
      <c r="BB12" s="1" t="str">
        <f t="shared" si="19"/>
        <v/>
      </c>
      <c r="BC12" s="1" t="str">
        <f t="shared" si="20"/>
        <v/>
      </c>
      <c r="BD12" s="1" t="str">
        <f t="shared" si="21"/>
        <v/>
      </c>
      <c r="BE12" s="1" t="str">
        <f t="shared" si="22"/>
        <v/>
      </c>
      <c r="BF12" s="1" t="str">
        <f t="shared" si="23"/>
        <v/>
      </c>
      <c r="BG12" s="1" t="str">
        <f t="shared" si="24"/>
        <v/>
      </c>
      <c r="BH12" s="1" t="str">
        <f t="shared" si="25"/>
        <v/>
      </c>
      <c r="BI12" s="1" t="str">
        <f t="shared" si="26"/>
        <v/>
      </c>
      <c r="BJ12" s="128" t="str">
        <f t="shared" si="27"/>
        <v/>
      </c>
      <c r="BK12" s="128" t="str">
        <f t="shared" si="28"/>
        <v/>
      </c>
      <c r="BL12" s="128" t="str">
        <f t="shared" si="29"/>
        <v/>
      </c>
      <c r="BM12" s="128" t="str">
        <f t="shared" si="30"/>
        <v/>
      </c>
      <c r="BN12" s="128" t="str">
        <f t="shared" si="31"/>
        <v/>
      </c>
    </row>
    <row r="13" spans="1:66" x14ac:dyDescent="0.2">
      <c r="A13" s="138" t="s">
        <v>809</v>
      </c>
      <c r="B13" s="156"/>
      <c r="C13" s="149"/>
      <c r="D13" s="149"/>
      <c r="E13" s="149"/>
      <c r="F13" s="149"/>
      <c r="G13" s="149"/>
      <c r="H13" s="149">
        <v>152.36857489486621</v>
      </c>
      <c r="I13" s="149">
        <v>8.5014824634727937</v>
      </c>
      <c r="J13" s="149"/>
      <c r="K13" s="149"/>
      <c r="L13" s="149"/>
      <c r="M13" s="149"/>
      <c r="N13" s="149"/>
      <c r="O13" s="149"/>
      <c r="P13" s="149"/>
      <c r="Q13" s="149"/>
      <c r="R13" s="149"/>
      <c r="S13" s="149"/>
      <c r="T13" s="149"/>
      <c r="U13" s="149"/>
      <c r="V13" s="149"/>
      <c r="W13" s="149"/>
      <c r="X13" s="149"/>
      <c r="Y13" s="149"/>
      <c r="Z13" s="149"/>
      <c r="AA13" s="149"/>
      <c r="AB13" s="149"/>
      <c r="AC13" s="149"/>
      <c r="AD13" s="149"/>
      <c r="AE13" s="149"/>
      <c r="AF13" s="149"/>
      <c r="AG13" s="157">
        <v>160.87005735833901</v>
      </c>
      <c r="AH13" s="269"/>
      <c r="AI13" s="147">
        <f>+VLOOKUP(A13,'CWT Releases'!G$1:'CWT Releases'!AW2308,43,FALSE)</f>
        <v>0.85631315140424857</v>
      </c>
      <c r="AJ13" s="1" t="str">
        <f t="shared" si="1"/>
        <v/>
      </c>
      <c r="AK13" s="1" t="str">
        <f t="shared" si="2"/>
        <v/>
      </c>
      <c r="AL13" s="1" t="str">
        <f t="shared" si="3"/>
        <v/>
      </c>
      <c r="AM13" s="1" t="str">
        <f t="shared" si="4"/>
        <v/>
      </c>
      <c r="AN13" s="1" t="str">
        <f t="shared" si="5"/>
        <v/>
      </c>
      <c r="AO13" s="1" t="str">
        <f t="shared" si="6"/>
        <v/>
      </c>
      <c r="AP13" s="1">
        <f t="shared" si="7"/>
        <v>130.47521454319715</v>
      </c>
      <c r="AQ13" s="1">
        <f t="shared" si="8"/>
        <v>7.2799312399043421</v>
      </c>
      <c r="AR13" s="1" t="str">
        <f t="shared" si="9"/>
        <v/>
      </c>
      <c r="AS13" s="1" t="str">
        <f t="shared" si="10"/>
        <v/>
      </c>
      <c r="AT13" s="1" t="str">
        <f t="shared" si="11"/>
        <v/>
      </c>
      <c r="AU13" s="1" t="str">
        <f t="shared" si="12"/>
        <v/>
      </c>
      <c r="AV13" s="1" t="str">
        <f t="shared" si="13"/>
        <v/>
      </c>
      <c r="AW13" s="1" t="str">
        <f t="shared" si="14"/>
        <v/>
      </c>
      <c r="AX13" s="1" t="str">
        <f t="shared" si="15"/>
        <v/>
      </c>
      <c r="AY13" s="1" t="str">
        <f t="shared" si="16"/>
        <v/>
      </c>
      <c r="AZ13" s="1" t="str">
        <f t="shared" si="17"/>
        <v/>
      </c>
      <c r="BA13" s="1" t="str">
        <f t="shared" si="18"/>
        <v/>
      </c>
      <c r="BB13" s="1" t="str">
        <f t="shared" si="19"/>
        <v/>
      </c>
      <c r="BC13" s="1" t="str">
        <f t="shared" si="20"/>
        <v/>
      </c>
      <c r="BD13" s="1" t="str">
        <f t="shared" si="21"/>
        <v/>
      </c>
      <c r="BE13" s="1" t="str">
        <f t="shared" si="22"/>
        <v/>
      </c>
      <c r="BF13" s="1" t="str">
        <f t="shared" si="23"/>
        <v/>
      </c>
      <c r="BG13" s="1" t="str">
        <f t="shared" si="24"/>
        <v/>
      </c>
      <c r="BH13" s="1" t="str">
        <f t="shared" si="25"/>
        <v/>
      </c>
      <c r="BI13" s="1" t="str">
        <f t="shared" si="26"/>
        <v/>
      </c>
      <c r="BJ13" s="128" t="str">
        <f t="shared" si="27"/>
        <v/>
      </c>
      <c r="BK13" s="128" t="str">
        <f t="shared" si="28"/>
        <v/>
      </c>
      <c r="BL13" s="128" t="str">
        <f t="shared" si="29"/>
        <v/>
      </c>
      <c r="BM13" s="128" t="str">
        <f t="shared" si="30"/>
        <v/>
      </c>
      <c r="BN13" s="128" t="str">
        <f t="shared" si="31"/>
        <v/>
      </c>
    </row>
    <row r="14" spans="1:66" x14ac:dyDescent="0.2">
      <c r="A14" s="138" t="s">
        <v>696</v>
      </c>
      <c r="B14" s="156"/>
      <c r="C14" s="149"/>
      <c r="D14" s="149"/>
      <c r="E14" s="149"/>
      <c r="F14" s="149"/>
      <c r="G14" s="149"/>
      <c r="H14" s="149">
        <v>134.95502347831007</v>
      </c>
      <c r="I14" s="149"/>
      <c r="J14" s="149"/>
      <c r="K14" s="149"/>
      <c r="L14" s="149"/>
      <c r="M14" s="149"/>
      <c r="N14" s="149"/>
      <c r="O14" s="149"/>
      <c r="P14" s="149"/>
      <c r="Q14" s="149"/>
      <c r="R14" s="149"/>
      <c r="S14" s="149"/>
      <c r="T14" s="149"/>
      <c r="U14" s="149"/>
      <c r="V14" s="149"/>
      <c r="W14" s="149"/>
      <c r="X14" s="149"/>
      <c r="Y14" s="149"/>
      <c r="Z14" s="149"/>
      <c r="AA14" s="149"/>
      <c r="AB14" s="149"/>
      <c r="AC14" s="149"/>
      <c r="AD14" s="149"/>
      <c r="AE14" s="149"/>
      <c r="AF14" s="149"/>
      <c r="AG14" s="157">
        <v>134.95502347831007</v>
      </c>
      <c r="AH14" s="269"/>
      <c r="AI14" s="147">
        <f>+VLOOKUP(A14,'CWT Releases'!G$1:'CWT Releases'!AW2309,43,FALSE)</f>
        <v>0.85629265196000637</v>
      </c>
      <c r="AJ14" s="1" t="str">
        <f t="shared" si="1"/>
        <v/>
      </c>
      <c r="AK14" s="1" t="str">
        <f t="shared" si="2"/>
        <v/>
      </c>
      <c r="AL14" s="1" t="str">
        <f t="shared" si="3"/>
        <v/>
      </c>
      <c r="AM14" s="1" t="str">
        <f t="shared" si="4"/>
        <v/>
      </c>
      <c r="AN14" s="1" t="str">
        <f t="shared" si="5"/>
        <v/>
      </c>
      <c r="AO14" s="1" t="str">
        <f t="shared" si="6"/>
        <v/>
      </c>
      <c r="AP14" s="1">
        <f t="shared" si="7"/>
        <v>115.56099494956705</v>
      </c>
      <c r="AQ14" s="1" t="str">
        <f t="shared" si="8"/>
        <v/>
      </c>
      <c r="AR14" s="1" t="str">
        <f t="shared" si="9"/>
        <v/>
      </c>
      <c r="AS14" s="1" t="str">
        <f t="shared" si="10"/>
        <v/>
      </c>
      <c r="AT14" s="1" t="str">
        <f t="shared" si="11"/>
        <v/>
      </c>
      <c r="AU14" s="1" t="str">
        <f t="shared" si="12"/>
        <v/>
      </c>
      <c r="AV14" s="1" t="str">
        <f t="shared" si="13"/>
        <v/>
      </c>
      <c r="AW14" s="1" t="str">
        <f t="shared" si="14"/>
        <v/>
      </c>
      <c r="AX14" s="1" t="str">
        <f t="shared" si="15"/>
        <v/>
      </c>
      <c r="AY14" s="1" t="str">
        <f t="shared" si="16"/>
        <v/>
      </c>
      <c r="AZ14" s="1" t="str">
        <f t="shared" si="17"/>
        <v/>
      </c>
      <c r="BA14" s="1" t="str">
        <f t="shared" si="18"/>
        <v/>
      </c>
      <c r="BB14" s="1" t="str">
        <f t="shared" si="19"/>
        <v/>
      </c>
      <c r="BC14" s="1" t="str">
        <f t="shared" si="20"/>
        <v/>
      </c>
      <c r="BD14" s="1" t="str">
        <f t="shared" si="21"/>
        <v/>
      </c>
      <c r="BE14" s="1" t="str">
        <f t="shared" si="22"/>
        <v/>
      </c>
      <c r="BF14" s="1" t="str">
        <f t="shared" si="23"/>
        <v/>
      </c>
      <c r="BG14" s="1" t="str">
        <f t="shared" si="24"/>
        <v/>
      </c>
      <c r="BH14" s="1" t="str">
        <f t="shared" si="25"/>
        <v/>
      </c>
      <c r="BI14" s="1" t="str">
        <f t="shared" si="26"/>
        <v/>
      </c>
      <c r="BJ14" s="128" t="str">
        <f t="shared" si="27"/>
        <v/>
      </c>
      <c r="BK14" s="128" t="str">
        <f t="shared" si="28"/>
        <v/>
      </c>
      <c r="BL14" s="128" t="str">
        <f t="shared" si="29"/>
        <v/>
      </c>
      <c r="BM14" s="128" t="str">
        <f t="shared" si="30"/>
        <v/>
      </c>
      <c r="BN14" s="128" t="str">
        <f t="shared" si="31"/>
        <v/>
      </c>
    </row>
    <row r="15" spans="1:66" x14ac:dyDescent="0.2">
      <c r="A15" s="138" t="s">
        <v>814</v>
      </c>
      <c r="B15" s="156"/>
      <c r="C15" s="149"/>
      <c r="D15" s="149"/>
      <c r="E15" s="149"/>
      <c r="F15" s="149"/>
      <c r="G15" s="149"/>
      <c r="H15" s="149">
        <v>13.060163562417104</v>
      </c>
      <c r="I15" s="149"/>
      <c r="J15" s="149"/>
      <c r="K15" s="149"/>
      <c r="L15" s="149"/>
      <c r="M15" s="149"/>
      <c r="N15" s="149"/>
      <c r="O15" s="149"/>
      <c r="P15" s="149"/>
      <c r="Q15" s="149"/>
      <c r="R15" s="149"/>
      <c r="S15" s="149"/>
      <c r="T15" s="149"/>
      <c r="U15" s="149"/>
      <c r="V15" s="149"/>
      <c r="W15" s="149"/>
      <c r="X15" s="149"/>
      <c r="Y15" s="149"/>
      <c r="Z15" s="149"/>
      <c r="AA15" s="149"/>
      <c r="AB15" s="149"/>
      <c r="AC15" s="149"/>
      <c r="AD15" s="149"/>
      <c r="AE15" s="149"/>
      <c r="AF15" s="149"/>
      <c r="AG15" s="157">
        <v>13.060163562417104</v>
      </c>
      <c r="AH15" s="269"/>
      <c r="AI15" s="147">
        <f>+VLOOKUP(A15,'CWT Releases'!G$1:'CWT Releases'!AW2310,43,FALSE)</f>
        <v>0.44693722206642361</v>
      </c>
      <c r="AJ15" s="1" t="str">
        <f t="shared" si="1"/>
        <v/>
      </c>
      <c r="AK15" s="1" t="str">
        <f t="shared" si="2"/>
        <v/>
      </c>
      <c r="AL15" s="1" t="str">
        <f t="shared" si="3"/>
        <v/>
      </c>
      <c r="AM15" s="1" t="str">
        <f t="shared" si="4"/>
        <v/>
      </c>
      <c r="AN15" s="1" t="str">
        <f t="shared" si="5"/>
        <v/>
      </c>
      <c r="AO15" s="1" t="str">
        <f t="shared" si="6"/>
        <v/>
      </c>
      <c r="AP15" s="1">
        <f t="shared" si="7"/>
        <v>5.8370732223198276</v>
      </c>
      <c r="AQ15" s="1" t="str">
        <f t="shared" si="8"/>
        <v/>
      </c>
      <c r="AR15" s="1" t="str">
        <f t="shared" si="9"/>
        <v/>
      </c>
      <c r="AS15" s="1" t="str">
        <f t="shared" si="10"/>
        <v/>
      </c>
      <c r="AT15" s="1" t="str">
        <f t="shared" si="11"/>
        <v/>
      </c>
      <c r="AU15" s="1" t="str">
        <f t="shared" si="12"/>
        <v/>
      </c>
      <c r="AV15" s="1" t="str">
        <f t="shared" si="13"/>
        <v/>
      </c>
      <c r="AW15" s="1" t="str">
        <f t="shared" si="14"/>
        <v/>
      </c>
      <c r="AX15" s="1" t="str">
        <f t="shared" si="15"/>
        <v/>
      </c>
      <c r="AY15" s="1" t="str">
        <f t="shared" si="16"/>
        <v/>
      </c>
      <c r="AZ15" s="1" t="str">
        <f t="shared" si="17"/>
        <v/>
      </c>
      <c r="BA15" s="1" t="str">
        <f t="shared" si="18"/>
        <v/>
      </c>
      <c r="BB15" s="1" t="str">
        <f t="shared" si="19"/>
        <v/>
      </c>
      <c r="BC15" s="1" t="str">
        <f t="shared" si="20"/>
        <v/>
      </c>
      <c r="BD15" s="1" t="str">
        <f t="shared" si="21"/>
        <v/>
      </c>
      <c r="BE15" s="1" t="str">
        <f t="shared" si="22"/>
        <v/>
      </c>
      <c r="BF15" s="1" t="str">
        <f t="shared" si="23"/>
        <v/>
      </c>
      <c r="BG15" s="1" t="str">
        <f t="shared" si="24"/>
        <v/>
      </c>
      <c r="BH15" s="1" t="str">
        <f t="shared" si="25"/>
        <v/>
      </c>
      <c r="BI15" s="1" t="str">
        <f t="shared" si="26"/>
        <v/>
      </c>
      <c r="BJ15" s="128" t="str">
        <f t="shared" si="27"/>
        <v/>
      </c>
      <c r="BK15" s="128" t="str">
        <f t="shared" si="28"/>
        <v/>
      </c>
      <c r="BL15" s="128" t="str">
        <f t="shared" si="29"/>
        <v/>
      </c>
      <c r="BM15" s="128" t="str">
        <f t="shared" si="30"/>
        <v/>
      </c>
      <c r="BN15" s="128" t="str">
        <f t="shared" si="31"/>
        <v/>
      </c>
    </row>
    <row r="16" spans="1:66" x14ac:dyDescent="0.2">
      <c r="A16" s="138" t="s">
        <v>785</v>
      </c>
      <c r="B16" s="156"/>
      <c r="C16" s="149"/>
      <c r="D16" s="149"/>
      <c r="E16" s="149"/>
      <c r="F16" s="149"/>
      <c r="G16" s="149"/>
      <c r="H16" s="149">
        <v>17.413551416556139</v>
      </c>
      <c r="I16" s="149"/>
      <c r="J16" s="149"/>
      <c r="K16" s="149"/>
      <c r="L16" s="149"/>
      <c r="M16" s="149"/>
      <c r="N16" s="149"/>
      <c r="O16" s="149"/>
      <c r="P16" s="149"/>
      <c r="Q16" s="149"/>
      <c r="R16" s="149"/>
      <c r="S16" s="149"/>
      <c r="T16" s="149"/>
      <c r="U16" s="149"/>
      <c r="V16" s="149"/>
      <c r="W16" s="149"/>
      <c r="X16" s="149"/>
      <c r="Y16" s="149"/>
      <c r="Z16" s="149"/>
      <c r="AA16" s="149"/>
      <c r="AB16" s="149"/>
      <c r="AC16" s="149"/>
      <c r="AD16" s="149"/>
      <c r="AE16" s="149"/>
      <c r="AF16" s="149"/>
      <c r="AG16" s="157">
        <v>17.413551416556139</v>
      </c>
      <c r="AH16" s="269"/>
      <c r="AI16" s="147">
        <f>+VLOOKUP(A16,'CWT Releases'!G$1:'CWT Releases'!AW2311,43,FALSE)</f>
        <v>0.44694790667945028</v>
      </c>
      <c r="AJ16" s="1" t="str">
        <f t="shared" si="1"/>
        <v/>
      </c>
      <c r="AK16" s="1" t="str">
        <f t="shared" si="2"/>
        <v/>
      </c>
      <c r="AL16" s="1" t="str">
        <f t="shared" si="3"/>
        <v/>
      </c>
      <c r="AM16" s="1" t="str">
        <f t="shared" si="4"/>
        <v/>
      </c>
      <c r="AN16" s="1" t="str">
        <f t="shared" si="5"/>
        <v/>
      </c>
      <c r="AO16" s="1" t="str">
        <f t="shared" si="6"/>
        <v/>
      </c>
      <c r="AP16" s="1">
        <f t="shared" si="7"/>
        <v>7.7829503534847424</v>
      </c>
      <c r="AQ16" s="1" t="str">
        <f t="shared" si="8"/>
        <v/>
      </c>
      <c r="AR16" s="1" t="str">
        <f t="shared" si="9"/>
        <v/>
      </c>
      <c r="AS16" s="1" t="str">
        <f t="shared" si="10"/>
        <v/>
      </c>
      <c r="AT16" s="1" t="str">
        <f t="shared" si="11"/>
        <v/>
      </c>
      <c r="AU16" s="1" t="str">
        <f t="shared" si="12"/>
        <v/>
      </c>
      <c r="AV16" s="1" t="str">
        <f t="shared" si="13"/>
        <v/>
      </c>
      <c r="AW16" s="1" t="str">
        <f t="shared" si="14"/>
        <v/>
      </c>
      <c r="AX16" s="1" t="str">
        <f t="shared" si="15"/>
        <v/>
      </c>
      <c r="AY16" s="1" t="str">
        <f t="shared" si="16"/>
        <v/>
      </c>
      <c r="AZ16" s="1" t="str">
        <f t="shared" si="17"/>
        <v/>
      </c>
      <c r="BA16" s="1" t="str">
        <f t="shared" si="18"/>
        <v/>
      </c>
      <c r="BB16" s="1" t="str">
        <f t="shared" si="19"/>
        <v/>
      </c>
      <c r="BC16" s="1" t="str">
        <f t="shared" si="20"/>
        <v/>
      </c>
      <c r="BD16" s="1" t="str">
        <f t="shared" si="21"/>
        <v/>
      </c>
      <c r="BE16" s="1" t="str">
        <f t="shared" si="22"/>
        <v/>
      </c>
      <c r="BF16" s="1" t="str">
        <f t="shared" si="23"/>
        <v/>
      </c>
      <c r="BG16" s="1" t="str">
        <f t="shared" si="24"/>
        <v/>
      </c>
      <c r="BH16" s="1" t="str">
        <f t="shared" si="25"/>
        <v/>
      </c>
      <c r="BI16" s="1" t="str">
        <f t="shared" si="26"/>
        <v/>
      </c>
      <c r="BJ16" s="128" t="str">
        <f t="shared" si="27"/>
        <v/>
      </c>
      <c r="BK16" s="128" t="str">
        <f t="shared" si="28"/>
        <v/>
      </c>
      <c r="BL16" s="128" t="str">
        <f t="shared" si="29"/>
        <v/>
      </c>
      <c r="BM16" s="128" t="str">
        <f t="shared" si="30"/>
        <v/>
      </c>
      <c r="BN16" s="128" t="str">
        <f t="shared" si="31"/>
        <v/>
      </c>
    </row>
    <row r="17" spans="1:66" x14ac:dyDescent="0.2">
      <c r="A17" s="138" t="s">
        <v>3092</v>
      </c>
      <c r="B17" s="156"/>
      <c r="C17" s="149"/>
      <c r="D17" s="149"/>
      <c r="E17" s="149"/>
      <c r="F17" s="149"/>
      <c r="G17" s="149"/>
      <c r="H17" s="149">
        <v>161.07535060314427</v>
      </c>
      <c r="I17" s="149">
        <v>119.0207544886191</v>
      </c>
      <c r="J17" s="149"/>
      <c r="K17" s="149"/>
      <c r="L17" s="149"/>
      <c r="M17" s="149"/>
      <c r="N17" s="149"/>
      <c r="O17" s="149"/>
      <c r="P17" s="149"/>
      <c r="Q17" s="149"/>
      <c r="R17" s="149"/>
      <c r="S17" s="149"/>
      <c r="T17" s="149"/>
      <c r="U17" s="149"/>
      <c r="V17" s="149"/>
      <c r="W17" s="149"/>
      <c r="X17" s="149"/>
      <c r="Y17" s="149"/>
      <c r="Z17" s="149"/>
      <c r="AA17" s="149"/>
      <c r="AB17" s="149"/>
      <c r="AC17" s="149"/>
      <c r="AD17" s="149"/>
      <c r="AE17" s="149"/>
      <c r="AF17" s="149"/>
      <c r="AG17" s="157">
        <v>280.09610509176338</v>
      </c>
      <c r="AH17" s="269"/>
      <c r="AI17" s="147">
        <f>+VLOOKUP(A17,'CWT Releases'!G$1:'CWT Releases'!AW2312,43,FALSE)</f>
        <v>0.74462981717392462</v>
      </c>
      <c r="AJ17" s="1" t="str">
        <f t="shared" si="1"/>
        <v/>
      </c>
      <c r="AK17" s="1" t="str">
        <f t="shared" si="2"/>
        <v/>
      </c>
      <c r="AL17" s="1" t="str">
        <f t="shared" si="3"/>
        <v/>
      </c>
      <c r="AM17" s="1" t="str">
        <f t="shared" si="4"/>
        <v/>
      </c>
      <c r="AN17" s="1" t="str">
        <f t="shared" si="5"/>
        <v/>
      </c>
      <c r="AO17" s="1" t="str">
        <f t="shared" si="6"/>
        <v/>
      </c>
      <c r="AP17" s="1">
        <f t="shared" si="7"/>
        <v>119.94150887084513</v>
      </c>
      <c r="AQ17" s="1">
        <f t="shared" si="8"/>
        <v>88.626402654763012</v>
      </c>
      <c r="AR17" s="1" t="str">
        <f t="shared" si="9"/>
        <v/>
      </c>
      <c r="AS17" s="1" t="str">
        <f t="shared" si="10"/>
        <v/>
      </c>
      <c r="AT17" s="1" t="str">
        <f t="shared" si="11"/>
        <v/>
      </c>
      <c r="AU17" s="1" t="str">
        <f t="shared" si="12"/>
        <v/>
      </c>
      <c r="AV17" s="1" t="str">
        <f t="shared" si="13"/>
        <v/>
      </c>
      <c r="AW17" s="1" t="str">
        <f t="shared" si="14"/>
        <v/>
      </c>
      <c r="AX17" s="1" t="str">
        <f t="shared" si="15"/>
        <v/>
      </c>
      <c r="AY17" s="1" t="str">
        <f t="shared" si="16"/>
        <v/>
      </c>
      <c r="AZ17" s="1" t="str">
        <f t="shared" si="17"/>
        <v/>
      </c>
      <c r="BA17" s="1" t="str">
        <f t="shared" si="18"/>
        <v/>
      </c>
      <c r="BB17" s="1" t="str">
        <f t="shared" si="19"/>
        <v/>
      </c>
      <c r="BC17" s="1" t="str">
        <f t="shared" si="20"/>
        <v/>
      </c>
      <c r="BD17" s="1" t="str">
        <f t="shared" si="21"/>
        <v/>
      </c>
      <c r="BE17" s="1" t="str">
        <f t="shared" si="22"/>
        <v/>
      </c>
      <c r="BF17" s="1" t="str">
        <f t="shared" si="23"/>
        <v/>
      </c>
      <c r="BG17" s="1" t="str">
        <f t="shared" si="24"/>
        <v/>
      </c>
      <c r="BH17" s="1" t="str">
        <f t="shared" si="25"/>
        <v/>
      </c>
      <c r="BI17" s="1" t="str">
        <f t="shared" si="26"/>
        <v/>
      </c>
      <c r="BJ17" s="128" t="str">
        <f t="shared" si="27"/>
        <v/>
      </c>
      <c r="BK17" s="128" t="str">
        <f t="shared" si="28"/>
        <v/>
      </c>
      <c r="BL17" s="128" t="str">
        <f t="shared" si="29"/>
        <v/>
      </c>
      <c r="BM17" s="128" t="str">
        <f t="shared" si="30"/>
        <v/>
      </c>
      <c r="BN17" s="128" t="str">
        <f t="shared" si="31"/>
        <v/>
      </c>
    </row>
    <row r="18" spans="1:66" x14ac:dyDescent="0.2">
      <c r="A18" s="138" t="s">
        <v>3093</v>
      </c>
      <c r="B18" s="156"/>
      <c r="C18" s="149"/>
      <c r="D18" s="149"/>
      <c r="E18" s="149"/>
      <c r="F18" s="149"/>
      <c r="G18" s="149"/>
      <c r="H18" s="149">
        <v>26.120327124834208</v>
      </c>
      <c r="I18" s="149">
        <v>34.005929853891175</v>
      </c>
      <c r="J18" s="149"/>
      <c r="K18" s="149"/>
      <c r="L18" s="149"/>
      <c r="M18" s="149"/>
      <c r="N18" s="149"/>
      <c r="O18" s="149"/>
      <c r="P18" s="149"/>
      <c r="Q18" s="149"/>
      <c r="R18" s="149"/>
      <c r="S18" s="149"/>
      <c r="T18" s="149"/>
      <c r="U18" s="149"/>
      <c r="V18" s="149"/>
      <c r="W18" s="149"/>
      <c r="X18" s="149"/>
      <c r="Y18" s="149"/>
      <c r="Z18" s="149"/>
      <c r="AA18" s="149"/>
      <c r="AB18" s="149"/>
      <c r="AC18" s="149"/>
      <c r="AD18" s="149"/>
      <c r="AE18" s="149"/>
      <c r="AF18" s="149"/>
      <c r="AG18" s="157">
        <v>60.12625697872538</v>
      </c>
      <c r="AH18" s="269"/>
      <c r="AI18" s="147">
        <f>+VLOOKUP(A18,'CWT Releases'!G$1:'CWT Releases'!AW2313,43,FALSE)</f>
        <v>0.84734420157692414</v>
      </c>
      <c r="AJ18" s="1" t="str">
        <f t="shared" si="1"/>
        <v/>
      </c>
      <c r="AK18" s="1" t="str">
        <f t="shared" si="2"/>
        <v/>
      </c>
      <c r="AL18" s="1" t="str">
        <f t="shared" si="3"/>
        <v/>
      </c>
      <c r="AM18" s="1" t="str">
        <f t="shared" si="4"/>
        <v/>
      </c>
      <c r="AN18" s="1" t="str">
        <f t="shared" si="5"/>
        <v/>
      </c>
      <c r="AO18" s="1" t="str">
        <f t="shared" si="6"/>
        <v/>
      </c>
      <c r="AP18" s="1">
        <f t="shared" si="7"/>
        <v>22.132907732520717</v>
      </c>
      <c r="AQ18" s="1">
        <f t="shared" si="8"/>
        <v>28.814727480926305</v>
      </c>
      <c r="AR18" s="1" t="str">
        <f t="shared" si="9"/>
        <v/>
      </c>
      <c r="AS18" s="1" t="str">
        <f t="shared" si="10"/>
        <v/>
      </c>
      <c r="AT18" s="1" t="str">
        <f t="shared" si="11"/>
        <v/>
      </c>
      <c r="AU18" s="1" t="str">
        <f t="shared" si="12"/>
        <v/>
      </c>
      <c r="AV18" s="1" t="str">
        <f t="shared" si="13"/>
        <v/>
      </c>
      <c r="AW18" s="1" t="str">
        <f t="shared" si="14"/>
        <v/>
      </c>
      <c r="AX18" s="1" t="str">
        <f t="shared" si="15"/>
        <v/>
      </c>
      <c r="AY18" s="1" t="str">
        <f t="shared" si="16"/>
        <v/>
      </c>
      <c r="AZ18" s="1" t="str">
        <f t="shared" si="17"/>
        <v/>
      </c>
      <c r="BA18" s="1" t="str">
        <f t="shared" si="18"/>
        <v/>
      </c>
      <c r="BB18" s="1" t="str">
        <f t="shared" si="19"/>
        <v/>
      </c>
      <c r="BC18" s="1" t="str">
        <f t="shared" si="20"/>
        <v/>
      </c>
      <c r="BD18" s="1" t="str">
        <f t="shared" si="21"/>
        <v/>
      </c>
      <c r="BE18" s="1" t="str">
        <f t="shared" si="22"/>
        <v/>
      </c>
      <c r="BF18" s="1" t="str">
        <f t="shared" si="23"/>
        <v/>
      </c>
      <c r="BG18" s="1" t="str">
        <f t="shared" si="24"/>
        <v/>
      </c>
      <c r="BH18" s="1" t="str">
        <f t="shared" si="25"/>
        <v/>
      </c>
      <c r="BI18" s="1" t="str">
        <f t="shared" si="26"/>
        <v/>
      </c>
      <c r="BJ18" s="128" t="str">
        <f t="shared" si="27"/>
        <v/>
      </c>
      <c r="BK18" s="128" t="str">
        <f t="shared" si="28"/>
        <v/>
      </c>
      <c r="BL18" s="128" t="str">
        <f t="shared" si="29"/>
        <v/>
      </c>
      <c r="BM18" s="128" t="str">
        <f t="shared" si="30"/>
        <v/>
      </c>
      <c r="BN18" s="128" t="str">
        <f t="shared" si="31"/>
        <v/>
      </c>
    </row>
    <row r="19" spans="1:66" x14ac:dyDescent="0.2">
      <c r="A19" s="138" t="s">
        <v>1881</v>
      </c>
      <c r="B19" s="156">
        <v>39.60601180891036</v>
      </c>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57">
        <v>39.60601180891036</v>
      </c>
      <c r="AH19" s="269"/>
      <c r="AI19" s="147">
        <f>+VLOOKUP(A19,'CWT Releases'!G$1:'CWT Releases'!AW2314,43,FALSE)</f>
        <v>0.13938900756111619</v>
      </c>
      <c r="AJ19" s="1"/>
      <c r="AK19" s="1" t="str">
        <f t="shared" ref="AK19:AK50" si="32">+IF(C19="","",$AI19*C19)</f>
        <v/>
      </c>
      <c r="AL19" s="1" t="str">
        <f t="shared" ref="AL19:AL50" si="33">+IF(D19="","",$AI19*D19)</f>
        <v/>
      </c>
      <c r="AM19" s="1" t="str">
        <f t="shared" ref="AM19:AM50" si="34">+IF(E19="","",$AI19*E19)</f>
        <v/>
      </c>
      <c r="AN19" s="1" t="str">
        <f t="shared" ref="AN19:AN50" si="35">+IF(F19="","",$AI19*F19)</f>
        <v/>
      </c>
      <c r="AO19" s="1" t="str">
        <f t="shared" ref="AO19:AO50" si="36">+IF(G19="","",$AI19*G19)</f>
        <v/>
      </c>
      <c r="AP19" s="1" t="str">
        <f t="shared" ref="AP19:AP50" si="37">+IF(H19="","",$AI19*H19)</f>
        <v/>
      </c>
      <c r="AQ19" s="1" t="str">
        <f t="shared" ref="AQ19:AQ50" si="38">+IF(I19="","",$AI19*I19)</f>
        <v/>
      </c>
      <c r="AR19" s="1" t="str">
        <f t="shared" ref="AR19:AR50" si="39">+IF(J19="","",$AI19*J19)</f>
        <v/>
      </c>
      <c r="AS19" s="1" t="str">
        <f t="shared" ref="AS19:AS50" si="40">+IF(K19="","",$AI19*K19)</f>
        <v/>
      </c>
      <c r="AT19" s="1" t="str">
        <f t="shared" ref="AT19:AT50" si="41">+IF(L19="","",$AI19*L19)</f>
        <v/>
      </c>
      <c r="AU19" s="1" t="str">
        <f t="shared" ref="AU19:AU50" si="42">+IF(M19="","",$AI19*M19)</f>
        <v/>
      </c>
      <c r="AV19" s="1" t="str">
        <f t="shared" ref="AV19:AV50" si="43">+IF(N19="","",$AI19*N19)</f>
        <v/>
      </c>
      <c r="AW19" s="1" t="str">
        <f t="shared" ref="AW19:AW50" si="44">+IF(O19="","",$AI19*O19)</f>
        <v/>
      </c>
      <c r="AX19" s="1" t="str">
        <f t="shared" ref="AX19:AX50" si="45">+IF(P19="","",$AI19*P19)</f>
        <v/>
      </c>
      <c r="AY19" s="1" t="str">
        <f t="shared" ref="AY19:AY50" si="46">+IF(Q19="","",$AI19*Q19)</f>
        <v/>
      </c>
      <c r="AZ19" s="1" t="str">
        <f t="shared" ref="AZ19:AZ50" si="47">+IF(R19="","",$AI19*R19)</f>
        <v/>
      </c>
      <c r="BA19" s="1" t="str">
        <f t="shared" ref="BA19:BA50" si="48">+IF(S19="","",$AI19*S19)</f>
        <v/>
      </c>
      <c r="BB19" s="1" t="str">
        <f t="shared" ref="BB19:BB50" si="49">+IF(T19="","",$AI19*T19)</f>
        <v/>
      </c>
      <c r="BC19" s="1" t="str">
        <f t="shared" ref="BC19:BC50" si="50">+IF(U19="","",$AI19*U19)</f>
        <v/>
      </c>
      <c r="BD19" s="1" t="str">
        <f t="shared" ref="BD19:BD50" si="51">+IF(V19="","",$AI19*V19)</f>
        <v/>
      </c>
      <c r="BE19" s="1" t="str">
        <f t="shared" ref="BE19:BE50" si="52">+IF(W19="","",$AI19*W19)</f>
        <v/>
      </c>
      <c r="BF19" s="1" t="str">
        <f t="shared" ref="BF19:BF50" si="53">+IF(X19="","",$AI19*X19)</f>
        <v/>
      </c>
      <c r="BG19" s="1" t="str">
        <f t="shared" ref="BG19:BG50" si="54">+IF(Y19="","",$AI19*Y19)</f>
        <v/>
      </c>
      <c r="BH19" s="1" t="str">
        <f t="shared" ref="BH19:BH50" si="55">+IF(Z19="","",$AI19*Z19)</f>
        <v/>
      </c>
      <c r="BI19" s="1" t="str">
        <f t="shared" si="26"/>
        <v/>
      </c>
      <c r="BJ19" s="128" t="str">
        <f t="shared" si="27"/>
        <v/>
      </c>
      <c r="BK19" s="128" t="str">
        <f t="shared" si="28"/>
        <v/>
      </c>
      <c r="BL19" s="128" t="str">
        <f t="shared" si="29"/>
        <v/>
      </c>
      <c r="BM19" s="128" t="str">
        <f t="shared" si="30"/>
        <v/>
      </c>
      <c r="BN19" s="128" t="str">
        <f t="shared" si="31"/>
        <v/>
      </c>
    </row>
    <row r="20" spans="1:66" x14ac:dyDescent="0.2">
      <c r="A20" s="138" t="s">
        <v>815</v>
      </c>
      <c r="B20" s="156"/>
      <c r="C20" s="149">
        <v>14.16036308623298</v>
      </c>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57">
        <v>14.16036308623298</v>
      </c>
      <c r="AH20" s="269"/>
      <c r="AI20" s="147">
        <f>+VLOOKUP(A20,'CWT Releases'!G$1:'CWT Releases'!AW2315,43,FALSE)</f>
        <v>5.8383853139532052E-2</v>
      </c>
      <c r="AJ20" s="1" t="str">
        <f t="shared" ref="AJ20:AJ51" si="56">+IF(B20="","",$AI20*B20)</f>
        <v/>
      </c>
      <c r="AK20" s="1">
        <f t="shared" si="32"/>
        <v>0.82673655882907715</v>
      </c>
      <c r="AL20" s="1" t="str">
        <f t="shared" si="33"/>
        <v/>
      </c>
      <c r="AM20" s="1" t="str">
        <f t="shared" si="34"/>
        <v/>
      </c>
      <c r="AN20" s="1" t="str">
        <f t="shared" si="35"/>
        <v/>
      </c>
      <c r="AO20" s="1" t="str">
        <f t="shared" si="36"/>
        <v/>
      </c>
      <c r="AP20" s="1" t="str">
        <f t="shared" si="37"/>
        <v/>
      </c>
      <c r="AQ20" s="1" t="str">
        <f t="shared" si="38"/>
        <v/>
      </c>
      <c r="AR20" s="1" t="str">
        <f t="shared" si="39"/>
        <v/>
      </c>
      <c r="AS20" s="1" t="str">
        <f t="shared" si="40"/>
        <v/>
      </c>
      <c r="AT20" s="1" t="str">
        <f t="shared" si="41"/>
        <v/>
      </c>
      <c r="AU20" s="1" t="str">
        <f t="shared" si="42"/>
        <v/>
      </c>
      <c r="AV20" s="1" t="str">
        <f t="shared" si="43"/>
        <v/>
      </c>
      <c r="AW20" s="1" t="str">
        <f t="shared" si="44"/>
        <v/>
      </c>
      <c r="AX20" s="1" t="str">
        <f t="shared" si="45"/>
        <v/>
      </c>
      <c r="AY20" s="1" t="str">
        <f t="shared" si="46"/>
        <v/>
      </c>
      <c r="AZ20" s="1" t="str">
        <f t="shared" si="47"/>
        <v/>
      </c>
      <c r="BA20" s="1" t="str">
        <f t="shared" si="48"/>
        <v/>
      </c>
      <c r="BB20" s="1" t="str">
        <f t="shared" si="49"/>
        <v/>
      </c>
      <c r="BC20" s="1" t="str">
        <f t="shared" si="50"/>
        <v/>
      </c>
      <c r="BD20" s="1" t="str">
        <f t="shared" si="51"/>
        <v/>
      </c>
      <c r="BE20" s="1" t="str">
        <f t="shared" si="52"/>
        <v/>
      </c>
      <c r="BF20" s="1" t="str">
        <f t="shared" si="53"/>
        <v/>
      </c>
      <c r="BG20" s="1" t="str">
        <f t="shared" si="54"/>
        <v/>
      </c>
      <c r="BH20" s="1" t="str">
        <f t="shared" si="55"/>
        <v/>
      </c>
      <c r="BI20" s="1" t="str">
        <f t="shared" si="26"/>
        <v/>
      </c>
      <c r="BJ20" s="128" t="str">
        <f t="shared" si="27"/>
        <v/>
      </c>
      <c r="BK20" s="128" t="str">
        <f t="shared" si="28"/>
        <v/>
      </c>
      <c r="BL20" s="128" t="str">
        <f t="shared" si="29"/>
        <v/>
      </c>
      <c r="BM20" s="128" t="str">
        <f t="shared" si="30"/>
        <v/>
      </c>
      <c r="BN20" s="128" t="str">
        <f t="shared" si="31"/>
        <v/>
      </c>
    </row>
    <row r="21" spans="1:66" x14ac:dyDescent="0.2">
      <c r="A21" s="138" t="s">
        <v>740</v>
      </c>
      <c r="B21" s="156">
        <v>138.62104133118626</v>
      </c>
      <c r="C21" s="149">
        <v>23.600605143721634</v>
      </c>
      <c r="D21" s="149"/>
      <c r="E21" s="149"/>
      <c r="F21" s="149"/>
      <c r="G21" s="149"/>
      <c r="H21" s="149"/>
      <c r="I21" s="149"/>
      <c r="J21" s="149"/>
      <c r="K21" s="149"/>
      <c r="L21" s="149"/>
      <c r="M21" s="149"/>
      <c r="N21" s="149"/>
      <c r="O21" s="149"/>
      <c r="P21" s="149"/>
      <c r="Q21" s="149"/>
      <c r="R21" s="149"/>
      <c r="S21" s="149"/>
      <c r="T21" s="149"/>
      <c r="U21" s="149"/>
      <c r="V21" s="149"/>
      <c r="W21" s="149"/>
      <c r="X21" s="149"/>
      <c r="Y21" s="149"/>
      <c r="Z21" s="149"/>
      <c r="AA21" s="149"/>
      <c r="AB21" s="149"/>
      <c r="AC21" s="149"/>
      <c r="AD21" s="149"/>
      <c r="AE21" s="149"/>
      <c r="AF21" s="149"/>
      <c r="AG21" s="157">
        <v>162.22164647490789</v>
      </c>
      <c r="AH21" s="269"/>
      <c r="AI21" s="147">
        <f>+VLOOKUP(A21,'CWT Releases'!G$1:'CWT Releases'!AW2316,43,FALSE)</f>
        <v>2.3270297814517043E-2</v>
      </c>
      <c r="AJ21" s="1">
        <f t="shared" si="56"/>
        <v>3.2257529151351805</v>
      </c>
      <c r="AK21" s="1">
        <f t="shared" si="32"/>
        <v>0.54919311029722517</v>
      </c>
      <c r="AL21" s="1" t="str">
        <f t="shared" si="33"/>
        <v/>
      </c>
      <c r="AM21" s="1" t="str">
        <f t="shared" si="34"/>
        <v/>
      </c>
      <c r="AN21" s="1" t="str">
        <f t="shared" si="35"/>
        <v/>
      </c>
      <c r="AO21" s="1" t="str">
        <f t="shared" si="36"/>
        <v/>
      </c>
      <c r="AP21" s="1" t="str">
        <f t="shared" si="37"/>
        <v/>
      </c>
      <c r="AQ21" s="1" t="str">
        <f t="shared" si="38"/>
        <v/>
      </c>
      <c r="AR21" s="1" t="str">
        <f t="shared" si="39"/>
        <v/>
      </c>
      <c r="AS21" s="1" t="str">
        <f t="shared" si="40"/>
        <v/>
      </c>
      <c r="AT21" s="1" t="str">
        <f t="shared" si="41"/>
        <v/>
      </c>
      <c r="AU21" s="1" t="str">
        <f t="shared" si="42"/>
        <v/>
      </c>
      <c r="AV21" s="1" t="str">
        <f t="shared" si="43"/>
        <v/>
      </c>
      <c r="AW21" s="1" t="str">
        <f t="shared" si="44"/>
        <v/>
      </c>
      <c r="AX21" s="1" t="str">
        <f t="shared" si="45"/>
        <v/>
      </c>
      <c r="AY21" s="1" t="str">
        <f t="shared" si="46"/>
        <v/>
      </c>
      <c r="AZ21" s="1" t="str">
        <f t="shared" si="47"/>
        <v/>
      </c>
      <c r="BA21" s="1" t="str">
        <f t="shared" si="48"/>
        <v/>
      </c>
      <c r="BB21" s="1" t="str">
        <f t="shared" si="49"/>
        <v/>
      </c>
      <c r="BC21" s="1" t="str">
        <f t="shared" si="50"/>
        <v/>
      </c>
      <c r="BD21" s="1" t="str">
        <f t="shared" si="51"/>
        <v/>
      </c>
      <c r="BE21" s="1" t="str">
        <f t="shared" si="52"/>
        <v/>
      </c>
      <c r="BF21" s="1" t="str">
        <f t="shared" si="53"/>
        <v/>
      </c>
      <c r="BG21" s="1" t="str">
        <f t="shared" si="54"/>
        <v/>
      </c>
      <c r="BH21" s="1" t="str">
        <f t="shared" si="55"/>
        <v/>
      </c>
      <c r="BI21" s="1" t="str">
        <f t="shared" si="26"/>
        <v/>
      </c>
      <c r="BJ21" s="128" t="str">
        <f t="shared" si="27"/>
        <v/>
      </c>
      <c r="BK21" s="128" t="str">
        <f t="shared" si="28"/>
        <v/>
      </c>
      <c r="BL21" s="128" t="str">
        <f t="shared" si="29"/>
        <v/>
      </c>
      <c r="BM21" s="128" t="str">
        <f t="shared" si="30"/>
        <v/>
      </c>
      <c r="BN21" s="128" t="str">
        <f t="shared" si="31"/>
        <v/>
      </c>
    </row>
    <row r="22" spans="1:66" x14ac:dyDescent="0.2">
      <c r="A22" s="138" t="s">
        <v>745</v>
      </c>
      <c r="B22" s="156">
        <v>99.015029522275896</v>
      </c>
      <c r="C22" s="149">
        <v>33.040847201210283</v>
      </c>
      <c r="D22" s="149"/>
      <c r="E22" s="149"/>
      <c r="F22" s="149"/>
      <c r="G22" s="149"/>
      <c r="H22" s="149"/>
      <c r="I22" s="149"/>
      <c r="J22" s="149"/>
      <c r="K22" s="149"/>
      <c r="L22" s="149"/>
      <c r="M22" s="149"/>
      <c r="N22" s="149"/>
      <c r="O22" s="149"/>
      <c r="P22" s="149"/>
      <c r="Q22" s="149"/>
      <c r="R22" s="149"/>
      <c r="S22" s="149"/>
      <c r="T22" s="149"/>
      <c r="U22" s="149"/>
      <c r="V22" s="149"/>
      <c r="W22" s="149"/>
      <c r="X22" s="149"/>
      <c r="Y22" s="149"/>
      <c r="Z22" s="149"/>
      <c r="AA22" s="149"/>
      <c r="AB22" s="149"/>
      <c r="AC22" s="149"/>
      <c r="AD22" s="149"/>
      <c r="AE22" s="149"/>
      <c r="AF22" s="149"/>
      <c r="AG22" s="157">
        <v>132.05587672348616</v>
      </c>
      <c r="AH22" s="269"/>
      <c r="AI22" s="147">
        <f>+VLOOKUP(A22,'CWT Releases'!G$1:'CWT Releases'!AW2317,43,FALSE)</f>
        <v>2.0569140222073904E-2</v>
      </c>
      <c r="AJ22" s="1">
        <f t="shared" si="56"/>
        <v>2.0366540263364801</v>
      </c>
      <c r="AK22" s="1">
        <f t="shared" si="32"/>
        <v>0.67962181913781239</v>
      </c>
      <c r="AL22" s="1" t="str">
        <f t="shared" si="33"/>
        <v/>
      </c>
      <c r="AM22" s="1" t="str">
        <f t="shared" si="34"/>
        <v/>
      </c>
      <c r="AN22" s="1" t="str">
        <f t="shared" si="35"/>
        <v/>
      </c>
      <c r="AO22" s="1" t="str">
        <f t="shared" si="36"/>
        <v/>
      </c>
      <c r="AP22" s="1" t="str">
        <f t="shared" si="37"/>
        <v/>
      </c>
      <c r="AQ22" s="1" t="str">
        <f t="shared" si="38"/>
        <v/>
      </c>
      <c r="AR22" s="1" t="str">
        <f t="shared" si="39"/>
        <v/>
      </c>
      <c r="AS22" s="1" t="str">
        <f t="shared" si="40"/>
        <v/>
      </c>
      <c r="AT22" s="1" t="str">
        <f t="shared" si="41"/>
        <v/>
      </c>
      <c r="AU22" s="1" t="str">
        <f t="shared" si="42"/>
        <v/>
      </c>
      <c r="AV22" s="1" t="str">
        <f t="shared" si="43"/>
        <v/>
      </c>
      <c r="AW22" s="1" t="str">
        <f t="shared" si="44"/>
        <v/>
      </c>
      <c r="AX22" s="1" t="str">
        <f t="shared" si="45"/>
        <v/>
      </c>
      <c r="AY22" s="1" t="str">
        <f t="shared" si="46"/>
        <v/>
      </c>
      <c r="AZ22" s="1" t="str">
        <f t="shared" si="47"/>
        <v/>
      </c>
      <c r="BA22" s="1" t="str">
        <f t="shared" si="48"/>
        <v/>
      </c>
      <c r="BB22" s="1" t="str">
        <f t="shared" si="49"/>
        <v/>
      </c>
      <c r="BC22" s="1" t="str">
        <f t="shared" si="50"/>
        <v/>
      </c>
      <c r="BD22" s="1" t="str">
        <f t="shared" si="51"/>
        <v/>
      </c>
      <c r="BE22" s="1" t="str">
        <f t="shared" si="52"/>
        <v/>
      </c>
      <c r="BF22" s="1" t="str">
        <f t="shared" si="53"/>
        <v/>
      </c>
      <c r="BG22" s="1" t="str">
        <f t="shared" si="54"/>
        <v/>
      </c>
      <c r="BH22" s="1" t="str">
        <f t="shared" si="55"/>
        <v/>
      </c>
      <c r="BI22" s="1" t="str">
        <f t="shared" si="26"/>
        <v/>
      </c>
      <c r="BJ22" s="128" t="str">
        <f t="shared" si="27"/>
        <v/>
      </c>
      <c r="BK22" s="128" t="str">
        <f t="shared" si="28"/>
        <v/>
      </c>
      <c r="BL22" s="128" t="str">
        <f t="shared" si="29"/>
        <v/>
      </c>
      <c r="BM22" s="128" t="str">
        <f t="shared" si="30"/>
        <v/>
      </c>
      <c r="BN22" s="128" t="str">
        <f t="shared" si="31"/>
        <v/>
      </c>
    </row>
    <row r="23" spans="1:66" x14ac:dyDescent="0.2">
      <c r="A23" s="138" t="s">
        <v>722</v>
      </c>
      <c r="B23" s="156">
        <v>138.62104133118626</v>
      </c>
      <c r="C23" s="149">
        <v>28.32072617246596</v>
      </c>
      <c r="D23" s="149"/>
      <c r="E23" s="149"/>
      <c r="F23" s="149"/>
      <c r="G23" s="149"/>
      <c r="H23" s="149"/>
      <c r="I23" s="149"/>
      <c r="J23" s="149"/>
      <c r="K23" s="149"/>
      <c r="L23" s="149"/>
      <c r="M23" s="149"/>
      <c r="N23" s="149"/>
      <c r="O23" s="149"/>
      <c r="P23" s="149"/>
      <c r="Q23" s="149"/>
      <c r="R23" s="149"/>
      <c r="S23" s="149"/>
      <c r="T23" s="149"/>
      <c r="U23" s="149"/>
      <c r="V23" s="149"/>
      <c r="W23" s="149"/>
      <c r="X23" s="149"/>
      <c r="Y23" s="149"/>
      <c r="Z23" s="149"/>
      <c r="AA23" s="149"/>
      <c r="AB23" s="149"/>
      <c r="AC23" s="149"/>
      <c r="AD23" s="149"/>
      <c r="AE23" s="149"/>
      <c r="AF23" s="149"/>
      <c r="AG23" s="157">
        <v>166.94176750365222</v>
      </c>
      <c r="AH23" s="269"/>
      <c r="AI23" s="147">
        <f>+VLOOKUP(A23,'CWT Releases'!G$1:'CWT Releases'!AW2318,43,FALSE)</f>
        <v>0.2779422549365782</v>
      </c>
      <c r="AJ23" s="1">
        <f t="shared" si="56"/>
        <v>38.528644809246515</v>
      </c>
      <c r="AK23" s="1">
        <f t="shared" si="32"/>
        <v>7.8715264938165568</v>
      </c>
      <c r="AL23" s="1" t="str">
        <f t="shared" si="33"/>
        <v/>
      </c>
      <c r="AM23" s="1" t="str">
        <f t="shared" si="34"/>
        <v/>
      </c>
      <c r="AN23" s="1" t="str">
        <f t="shared" si="35"/>
        <v/>
      </c>
      <c r="AO23" s="1" t="str">
        <f t="shared" si="36"/>
        <v/>
      </c>
      <c r="AP23" s="1" t="str">
        <f t="shared" si="37"/>
        <v/>
      </c>
      <c r="AQ23" s="1" t="str">
        <f t="shared" si="38"/>
        <v/>
      </c>
      <c r="AR23" s="1" t="str">
        <f t="shared" si="39"/>
        <v/>
      </c>
      <c r="AS23" s="1" t="str">
        <f t="shared" si="40"/>
        <v/>
      </c>
      <c r="AT23" s="1" t="str">
        <f t="shared" si="41"/>
        <v/>
      </c>
      <c r="AU23" s="1" t="str">
        <f t="shared" si="42"/>
        <v/>
      </c>
      <c r="AV23" s="1" t="str">
        <f t="shared" si="43"/>
        <v/>
      </c>
      <c r="AW23" s="1" t="str">
        <f t="shared" si="44"/>
        <v/>
      </c>
      <c r="AX23" s="1" t="str">
        <f t="shared" si="45"/>
        <v/>
      </c>
      <c r="AY23" s="1" t="str">
        <f t="shared" si="46"/>
        <v/>
      </c>
      <c r="AZ23" s="1" t="str">
        <f t="shared" si="47"/>
        <v/>
      </c>
      <c r="BA23" s="1" t="str">
        <f t="shared" si="48"/>
        <v/>
      </c>
      <c r="BB23" s="1" t="str">
        <f t="shared" si="49"/>
        <v/>
      </c>
      <c r="BC23" s="1" t="str">
        <f t="shared" si="50"/>
        <v/>
      </c>
      <c r="BD23" s="1" t="str">
        <f t="shared" si="51"/>
        <v/>
      </c>
      <c r="BE23" s="1" t="str">
        <f t="shared" si="52"/>
        <v/>
      </c>
      <c r="BF23" s="1" t="str">
        <f t="shared" si="53"/>
        <v/>
      </c>
      <c r="BG23" s="1" t="str">
        <f t="shared" si="54"/>
        <v/>
      </c>
      <c r="BH23" s="1" t="str">
        <f t="shared" si="55"/>
        <v/>
      </c>
      <c r="BI23" s="1" t="str">
        <f t="shared" si="26"/>
        <v/>
      </c>
      <c r="BJ23" s="128" t="str">
        <f t="shared" si="27"/>
        <v/>
      </c>
      <c r="BK23" s="128" t="str">
        <f t="shared" si="28"/>
        <v/>
      </c>
      <c r="BL23" s="128" t="str">
        <f t="shared" si="29"/>
        <v/>
      </c>
      <c r="BM23" s="128" t="str">
        <f t="shared" si="30"/>
        <v/>
      </c>
      <c r="BN23" s="128" t="str">
        <f t="shared" si="31"/>
        <v/>
      </c>
    </row>
    <row r="24" spans="1:66" x14ac:dyDescent="0.2">
      <c r="A24" s="138" t="s">
        <v>723</v>
      </c>
      <c r="B24" s="156">
        <v>158.42404723564144</v>
      </c>
      <c r="C24" s="149">
        <v>18.880484114977307</v>
      </c>
      <c r="D24" s="149"/>
      <c r="E24" s="149"/>
      <c r="F24" s="149"/>
      <c r="G24" s="149"/>
      <c r="H24" s="149"/>
      <c r="I24" s="149"/>
      <c r="J24" s="149"/>
      <c r="K24" s="149"/>
      <c r="L24" s="149"/>
      <c r="M24" s="149"/>
      <c r="N24" s="149"/>
      <c r="O24" s="149"/>
      <c r="P24" s="149"/>
      <c r="Q24" s="149"/>
      <c r="R24" s="149"/>
      <c r="S24" s="149"/>
      <c r="T24" s="149"/>
      <c r="U24" s="149"/>
      <c r="V24" s="149"/>
      <c r="W24" s="149"/>
      <c r="X24" s="149"/>
      <c r="Y24" s="149"/>
      <c r="Z24" s="149"/>
      <c r="AA24" s="149"/>
      <c r="AB24" s="149"/>
      <c r="AC24" s="149"/>
      <c r="AD24" s="149"/>
      <c r="AE24" s="149"/>
      <c r="AF24" s="149"/>
      <c r="AG24" s="157">
        <v>177.30453135061873</v>
      </c>
      <c r="AH24" s="269"/>
      <c r="AI24" s="147">
        <f>+VLOOKUP(A24,'CWT Releases'!G$1:'CWT Releases'!AW2319,43,FALSE)</f>
        <v>0.28042343058235897</v>
      </c>
      <c r="AJ24" s="1">
        <f t="shared" si="56"/>
        <v>44.425814812560255</v>
      </c>
      <c r="AK24" s="1">
        <f t="shared" si="32"/>
        <v>5.2945301265776701</v>
      </c>
      <c r="AL24" s="1" t="str">
        <f t="shared" si="33"/>
        <v/>
      </c>
      <c r="AM24" s="1" t="str">
        <f t="shared" si="34"/>
        <v/>
      </c>
      <c r="AN24" s="1" t="str">
        <f t="shared" si="35"/>
        <v/>
      </c>
      <c r="AO24" s="1" t="str">
        <f t="shared" si="36"/>
        <v/>
      </c>
      <c r="AP24" s="1" t="str">
        <f t="shared" si="37"/>
        <v/>
      </c>
      <c r="AQ24" s="1" t="str">
        <f t="shared" si="38"/>
        <v/>
      </c>
      <c r="AR24" s="1" t="str">
        <f t="shared" si="39"/>
        <v/>
      </c>
      <c r="AS24" s="1" t="str">
        <f t="shared" si="40"/>
        <v/>
      </c>
      <c r="AT24" s="1" t="str">
        <f t="shared" si="41"/>
        <v/>
      </c>
      <c r="AU24" s="1" t="str">
        <f t="shared" si="42"/>
        <v/>
      </c>
      <c r="AV24" s="1" t="str">
        <f t="shared" si="43"/>
        <v/>
      </c>
      <c r="AW24" s="1" t="str">
        <f t="shared" si="44"/>
        <v/>
      </c>
      <c r="AX24" s="1" t="str">
        <f t="shared" si="45"/>
        <v/>
      </c>
      <c r="AY24" s="1" t="str">
        <f t="shared" si="46"/>
        <v/>
      </c>
      <c r="AZ24" s="1" t="str">
        <f t="shared" si="47"/>
        <v/>
      </c>
      <c r="BA24" s="1" t="str">
        <f t="shared" si="48"/>
        <v/>
      </c>
      <c r="BB24" s="1" t="str">
        <f t="shared" si="49"/>
        <v/>
      </c>
      <c r="BC24" s="1" t="str">
        <f t="shared" si="50"/>
        <v/>
      </c>
      <c r="BD24" s="1" t="str">
        <f t="shared" si="51"/>
        <v/>
      </c>
      <c r="BE24" s="1" t="str">
        <f t="shared" si="52"/>
        <v/>
      </c>
      <c r="BF24" s="1" t="str">
        <f t="shared" si="53"/>
        <v/>
      </c>
      <c r="BG24" s="1" t="str">
        <f t="shared" si="54"/>
        <v/>
      </c>
      <c r="BH24" s="1" t="str">
        <f t="shared" si="55"/>
        <v/>
      </c>
      <c r="BI24" s="1" t="str">
        <f t="shared" si="26"/>
        <v/>
      </c>
      <c r="BJ24" s="128" t="str">
        <f t="shared" si="27"/>
        <v/>
      </c>
      <c r="BK24" s="128" t="str">
        <f t="shared" si="28"/>
        <v/>
      </c>
      <c r="BL24" s="128" t="str">
        <f t="shared" si="29"/>
        <v/>
      </c>
      <c r="BM24" s="128" t="str">
        <f t="shared" si="30"/>
        <v/>
      </c>
      <c r="BN24" s="128" t="str">
        <f t="shared" si="31"/>
        <v/>
      </c>
    </row>
    <row r="25" spans="1:66" x14ac:dyDescent="0.2">
      <c r="A25" s="138" t="s">
        <v>717</v>
      </c>
      <c r="B25" s="156">
        <v>99.015029522275896</v>
      </c>
      <c r="C25" s="149">
        <v>14.16036308623298</v>
      </c>
      <c r="D25" s="149"/>
      <c r="E25" s="149"/>
      <c r="F25" s="149"/>
      <c r="G25" s="149"/>
      <c r="H25" s="149"/>
      <c r="I25" s="149"/>
      <c r="J25" s="149"/>
      <c r="K25" s="149"/>
      <c r="L25" s="149"/>
      <c r="M25" s="149"/>
      <c r="N25" s="149"/>
      <c r="O25" s="149"/>
      <c r="P25" s="149"/>
      <c r="Q25" s="149"/>
      <c r="R25" s="149"/>
      <c r="S25" s="149"/>
      <c r="T25" s="149"/>
      <c r="U25" s="149"/>
      <c r="V25" s="149"/>
      <c r="W25" s="149"/>
      <c r="X25" s="149"/>
      <c r="Y25" s="149"/>
      <c r="Z25" s="149"/>
      <c r="AA25" s="149"/>
      <c r="AB25" s="149"/>
      <c r="AC25" s="149"/>
      <c r="AD25" s="149"/>
      <c r="AE25" s="149"/>
      <c r="AF25" s="149"/>
      <c r="AG25" s="157">
        <v>113.17539260850887</v>
      </c>
      <c r="AH25" s="269"/>
      <c r="AI25" s="147">
        <f>+VLOOKUP(A25,'CWT Releases'!G$1:'CWT Releases'!AW2320,43,FALSE)</f>
        <v>3.003567953292248E-2</v>
      </c>
      <c r="AJ25" s="1">
        <f t="shared" si="56"/>
        <v>2.9739836956739372</v>
      </c>
      <c r="AK25" s="1">
        <f t="shared" si="32"/>
        <v>0.42531612772791894</v>
      </c>
      <c r="AL25" s="1" t="str">
        <f t="shared" si="33"/>
        <v/>
      </c>
      <c r="AM25" s="1" t="str">
        <f t="shared" si="34"/>
        <v/>
      </c>
      <c r="AN25" s="1" t="str">
        <f t="shared" si="35"/>
        <v/>
      </c>
      <c r="AO25" s="1" t="str">
        <f t="shared" si="36"/>
        <v/>
      </c>
      <c r="AP25" s="1" t="str">
        <f t="shared" si="37"/>
        <v/>
      </c>
      <c r="AQ25" s="1" t="str">
        <f t="shared" si="38"/>
        <v/>
      </c>
      <c r="AR25" s="1" t="str">
        <f t="shared" si="39"/>
        <v/>
      </c>
      <c r="AS25" s="1" t="str">
        <f t="shared" si="40"/>
        <v/>
      </c>
      <c r="AT25" s="1" t="str">
        <f t="shared" si="41"/>
        <v/>
      </c>
      <c r="AU25" s="1" t="str">
        <f t="shared" si="42"/>
        <v/>
      </c>
      <c r="AV25" s="1" t="str">
        <f t="shared" si="43"/>
        <v/>
      </c>
      <c r="AW25" s="1" t="str">
        <f t="shared" si="44"/>
        <v/>
      </c>
      <c r="AX25" s="1" t="str">
        <f t="shared" si="45"/>
        <v/>
      </c>
      <c r="AY25" s="1" t="str">
        <f t="shared" si="46"/>
        <v/>
      </c>
      <c r="AZ25" s="1" t="str">
        <f t="shared" si="47"/>
        <v/>
      </c>
      <c r="BA25" s="1" t="str">
        <f t="shared" si="48"/>
        <v/>
      </c>
      <c r="BB25" s="1" t="str">
        <f t="shared" si="49"/>
        <v/>
      </c>
      <c r="BC25" s="1" t="str">
        <f t="shared" si="50"/>
        <v/>
      </c>
      <c r="BD25" s="1" t="str">
        <f t="shared" si="51"/>
        <v/>
      </c>
      <c r="BE25" s="1" t="str">
        <f t="shared" si="52"/>
        <v/>
      </c>
      <c r="BF25" s="1" t="str">
        <f t="shared" si="53"/>
        <v/>
      </c>
      <c r="BG25" s="1" t="str">
        <f t="shared" si="54"/>
        <v/>
      </c>
      <c r="BH25" s="1" t="str">
        <f t="shared" si="55"/>
        <v/>
      </c>
      <c r="BI25" s="1" t="str">
        <f t="shared" si="26"/>
        <v/>
      </c>
      <c r="BJ25" s="128" t="str">
        <f t="shared" si="27"/>
        <v/>
      </c>
      <c r="BK25" s="128" t="str">
        <f t="shared" si="28"/>
        <v/>
      </c>
      <c r="BL25" s="128" t="str">
        <f t="shared" si="29"/>
        <v/>
      </c>
      <c r="BM25" s="128" t="str">
        <f t="shared" si="30"/>
        <v/>
      </c>
      <c r="BN25" s="128" t="str">
        <f t="shared" si="31"/>
        <v/>
      </c>
    </row>
    <row r="26" spans="1:66" x14ac:dyDescent="0.2">
      <c r="A26" s="138" t="s">
        <v>721</v>
      </c>
      <c r="B26" s="156">
        <v>99.015029522275896</v>
      </c>
      <c r="C26" s="149">
        <v>23.600605143721634</v>
      </c>
      <c r="D26" s="149"/>
      <c r="E26" s="149"/>
      <c r="F26" s="149"/>
      <c r="G26" s="149"/>
      <c r="H26" s="149"/>
      <c r="I26" s="149"/>
      <c r="J26" s="149"/>
      <c r="K26" s="149"/>
      <c r="L26" s="149"/>
      <c r="M26" s="149"/>
      <c r="N26" s="149"/>
      <c r="O26" s="149"/>
      <c r="P26" s="149"/>
      <c r="Q26" s="149"/>
      <c r="R26" s="149"/>
      <c r="S26" s="149"/>
      <c r="T26" s="149"/>
      <c r="U26" s="149"/>
      <c r="V26" s="149"/>
      <c r="W26" s="149"/>
      <c r="X26" s="149"/>
      <c r="Y26" s="149"/>
      <c r="Z26" s="149"/>
      <c r="AA26" s="149"/>
      <c r="AB26" s="149"/>
      <c r="AC26" s="149"/>
      <c r="AD26" s="149"/>
      <c r="AE26" s="149"/>
      <c r="AF26" s="149"/>
      <c r="AG26" s="157">
        <v>122.61563466599753</v>
      </c>
      <c r="AH26" s="269"/>
      <c r="AI26" s="147">
        <f>+VLOOKUP(A26,'CWT Releases'!G$1:'CWT Releases'!AW2321,43,FALSE)</f>
        <v>0.28388251625630162</v>
      </c>
      <c r="AJ26" s="1">
        <f t="shared" si="56"/>
        <v>28.10863572797567</v>
      </c>
      <c r="AK26" s="1">
        <f t="shared" si="32"/>
        <v>6.6997991733711126</v>
      </c>
      <c r="AL26" s="1" t="str">
        <f t="shared" si="33"/>
        <v/>
      </c>
      <c r="AM26" s="1" t="str">
        <f t="shared" si="34"/>
        <v/>
      </c>
      <c r="AN26" s="1" t="str">
        <f t="shared" si="35"/>
        <v/>
      </c>
      <c r="AO26" s="1" t="str">
        <f t="shared" si="36"/>
        <v/>
      </c>
      <c r="AP26" s="1" t="str">
        <f t="shared" si="37"/>
        <v/>
      </c>
      <c r="AQ26" s="1" t="str">
        <f t="shared" si="38"/>
        <v/>
      </c>
      <c r="AR26" s="1" t="str">
        <f t="shared" si="39"/>
        <v/>
      </c>
      <c r="AS26" s="1" t="str">
        <f t="shared" si="40"/>
        <v/>
      </c>
      <c r="AT26" s="1" t="str">
        <f t="shared" si="41"/>
        <v/>
      </c>
      <c r="AU26" s="1" t="str">
        <f t="shared" si="42"/>
        <v/>
      </c>
      <c r="AV26" s="1" t="str">
        <f t="shared" si="43"/>
        <v/>
      </c>
      <c r="AW26" s="1" t="str">
        <f t="shared" si="44"/>
        <v/>
      </c>
      <c r="AX26" s="1" t="str">
        <f t="shared" si="45"/>
        <v/>
      </c>
      <c r="AY26" s="1" t="str">
        <f t="shared" si="46"/>
        <v/>
      </c>
      <c r="AZ26" s="1" t="str">
        <f t="shared" si="47"/>
        <v/>
      </c>
      <c r="BA26" s="1" t="str">
        <f t="shared" si="48"/>
        <v/>
      </c>
      <c r="BB26" s="1" t="str">
        <f t="shared" si="49"/>
        <v/>
      </c>
      <c r="BC26" s="1" t="str">
        <f t="shared" si="50"/>
        <v/>
      </c>
      <c r="BD26" s="1" t="str">
        <f t="shared" si="51"/>
        <v/>
      </c>
      <c r="BE26" s="1" t="str">
        <f t="shared" si="52"/>
        <v/>
      </c>
      <c r="BF26" s="1" t="str">
        <f t="shared" si="53"/>
        <v/>
      </c>
      <c r="BG26" s="1" t="str">
        <f t="shared" si="54"/>
        <v/>
      </c>
      <c r="BH26" s="1" t="str">
        <f t="shared" si="55"/>
        <v/>
      </c>
      <c r="BI26" s="1" t="str">
        <f t="shared" si="26"/>
        <v/>
      </c>
      <c r="BJ26" s="128" t="str">
        <f t="shared" si="27"/>
        <v/>
      </c>
      <c r="BK26" s="128" t="str">
        <f t="shared" si="28"/>
        <v/>
      </c>
      <c r="BL26" s="128" t="str">
        <f t="shared" si="29"/>
        <v/>
      </c>
      <c r="BM26" s="128" t="str">
        <f t="shared" si="30"/>
        <v/>
      </c>
      <c r="BN26" s="128" t="str">
        <f t="shared" si="31"/>
        <v/>
      </c>
    </row>
    <row r="27" spans="1:66" x14ac:dyDescent="0.2">
      <c r="A27" s="138" t="s">
        <v>803</v>
      </c>
      <c r="B27" s="156"/>
      <c r="C27" s="149">
        <v>37.760968229954614</v>
      </c>
      <c r="D27" s="149"/>
      <c r="E27" s="149"/>
      <c r="F27" s="149"/>
      <c r="G27" s="149"/>
      <c r="H27" s="149"/>
      <c r="I27" s="149"/>
      <c r="J27" s="149"/>
      <c r="K27" s="149"/>
      <c r="L27" s="149"/>
      <c r="M27" s="149"/>
      <c r="N27" s="149"/>
      <c r="O27" s="149"/>
      <c r="P27" s="149"/>
      <c r="Q27" s="149"/>
      <c r="R27" s="149"/>
      <c r="S27" s="149"/>
      <c r="T27" s="149"/>
      <c r="U27" s="149"/>
      <c r="V27" s="149"/>
      <c r="W27" s="149"/>
      <c r="X27" s="149"/>
      <c r="Y27" s="149"/>
      <c r="Z27" s="149"/>
      <c r="AA27" s="149"/>
      <c r="AB27" s="149"/>
      <c r="AC27" s="149"/>
      <c r="AD27" s="149"/>
      <c r="AE27" s="149"/>
      <c r="AF27" s="149"/>
      <c r="AG27" s="157">
        <v>37.760968229954614</v>
      </c>
      <c r="AH27" s="269"/>
      <c r="AI27" s="147">
        <f>+VLOOKUP(A27,'CWT Releases'!G$1:'CWT Releases'!AW2322,43,FALSE)</f>
        <v>5.2596269958406008E-2</v>
      </c>
      <c r="AJ27" s="1" t="str">
        <f t="shared" si="56"/>
        <v/>
      </c>
      <c r="AK27" s="1">
        <f t="shared" si="32"/>
        <v>1.9860860789134855</v>
      </c>
      <c r="AL27" s="1" t="str">
        <f t="shared" si="33"/>
        <v/>
      </c>
      <c r="AM27" s="1" t="str">
        <f t="shared" si="34"/>
        <v/>
      </c>
      <c r="AN27" s="1" t="str">
        <f t="shared" si="35"/>
        <v/>
      </c>
      <c r="AO27" s="1" t="str">
        <f t="shared" si="36"/>
        <v/>
      </c>
      <c r="AP27" s="1" t="str">
        <f t="shared" si="37"/>
        <v/>
      </c>
      <c r="AQ27" s="1" t="str">
        <f t="shared" si="38"/>
        <v/>
      </c>
      <c r="AR27" s="1" t="str">
        <f t="shared" si="39"/>
        <v/>
      </c>
      <c r="AS27" s="1" t="str">
        <f t="shared" si="40"/>
        <v/>
      </c>
      <c r="AT27" s="1" t="str">
        <f t="shared" si="41"/>
        <v/>
      </c>
      <c r="AU27" s="1" t="str">
        <f t="shared" si="42"/>
        <v/>
      </c>
      <c r="AV27" s="1" t="str">
        <f t="shared" si="43"/>
        <v/>
      </c>
      <c r="AW27" s="1" t="str">
        <f t="shared" si="44"/>
        <v/>
      </c>
      <c r="AX27" s="1" t="str">
        <f t="shared" si="45"/>
        <v/>
      </c>
      <c r="AY27" s="1" t="str">
        <f t="shared" si="46"/>
        <v/>
      </c>
      <c r="AZ27" s="1" t="str">
        <f t="shared" si="47"/>
        <v/>
      </c>
      <c r="BA27" s="1" t="str">
        <f t="shared" si="48"/>
        <v/>
      </c>
      <c r="BB27" s="1" t="str">
        <f t="shared" si="49"/>
        <v/>
      </c>
      <c r="BC27" s="1" t="str">
        <f t="shared" si="50"/>
        <v/>
      </c>
      <c r="BD27" s="1" t="str">
        <f t="shared" si="51"/>
        <v/>
      </c>
      <c r="BE27" s="1" t="str">
        <f t="shared" si="52"/>
        <v/>
      </c>
      <c r="BF27" s="1" t="str">
        <f t="shared" si="53"/>
        <v/>
      </c>
      <c r="BG27" s="1" t="str">
        <f t="shared" si="54"/>
        <v/>
      </c>
      <c r="BH27" s="1" t="str">
        <f t="shared" si="55"/>
        <v/>
      </c>
      <c r="BI27" s="1" t="str">
        <f t="shared" si="26"/>
        <v/>
      </c>
      <c r="BJ27" s="128" t="str">
        <f t="shared" si="27"/>
        <v/>
      </c>
      <c r="BK27" s="128" t="str">
        <f t="shared" si="28"/>
        <v/>
      </c>
      <c r="BL27" s="128" t="str">
        <f t="shared" si="29"/>
        <v/>
      </c>
      <c r="BM27" s="128" t="str">
        <f t="shared" si="30"/>
        <v/>
      </c>
      <c r="BN27" s="128" t="str">
        <f t="shared" si="31"/>
        <v/>
      </c>
    </row>
    <row r="28" spans="1:66" x14ac:dyDescent="0.2">
      <c r="A28" s="138" t="s">
        <v>811</v>
      </c>
      <c r="B28" s="156">
        <v>19.80300590445518</v>
      </c>
      <c r="C28" s="149">
        <v>56.64145234493192</v>
      </c>
      <c r="D28" s="149"/>
      <c r="E28" s="149"/>
      <c r="F28" s="149"/>
      <c r="G28" s="149"/>
      <c r="H28" s="149"/>
      <c r="I28" s="149"/>
      <c r="J28" s="149"/>
      <c r="K28" s="149"/>
      <c r="L28" s="149"/>
      <c r="M28" s="149"/>
      <c r="N28" s="149"/>
      <c r="O28" s="149"/>
      <c r="P28" s="149"/>
      <c r="Q28" s="149"/>
      <c r="R28" s="149"/>
      <c r="S28" s="149"/>
      <c r="T28" s="149"/>
      <c r="U28" s="149"/>
      <c r="V28" s="149"/>
      <c r="W28" s="149"/>
      <c r="X28" s="149"/>
      <c r="Y28" s="149"/>
      <c r="Z28" s="149"/>
      <c r="AA28" s="149"/>
      <c r="AB28" s="149"/>
      <c r="AC28" s="149"/>
      <c r="AD28" s="149"/>
      <c r="AE28" s="149"/>
      <c r="AF28" s="149"/>
      <c r="AG28" s="157">
        <v>76.444458249387097</v>
      </c>
      <c r="AH28" s="269"/>
      <c r="AI28" s="147">
        <f>+VLOOKUP(A28,'CWT Releases'!G$1:'CWT Releases'!AW2323,43,FALSE)</f>
        <v>1.7316017316017316</v>
      </c>
      <c r="AJ28" s="1">
        <f t="shared" si="56"/>
        <v>34.290919315073907</v>
      </c>
      <c r="AK28" s="1">
        <f t="shared" si="32"/>
        <v>98.080436960921077</v>
      </c>
      <c r="AL28" s="1" t="str">
        <f t="shared" si="33"/>
        <v/>
      </c>
      <c r="AM28" s="1" t="str">
        <f t="shared" si="34"/>
        <v/>
      </c>
      <c r="AN28" s="1" t="str">
        <f t="shared" si="35"/>
        <v/>
      </c>
      <c r="AO28" s="1" t="str">
        <f t="shared" si="36"/>
        <v/>
      </c>
      <c r="AP28" s="1" t="str">
        <f t="shared" si="37"/>
        <v/>
      </c>
      <c r="AQ28" s="1" t="str">
        <f t="shared" si="38"/>
        <v/>
      </c>
      <c r="AR28" s="1" t="str">
        <f t="shared" si="39"/>
        <v/>
      </c>
      <c r="AS28" s="1" t="str">
        <f t="shared" si="40"/>
        <v/>
      </c>
      <c r="AT28" s="1" t="str">
        <f t="shared" si="41"/>
        <v/>
      </c>
      <c r="AU28" s="1" t="str">
        <f t="shared" si="42"/>
        <v/>
      </c>
      <c r="AV28" s="1" t="str">
        <f t="shared" si="43"/>
        <v/>
      </c>
      <c r="AW28" s="1" t="str">
        <f t="shared" si="44"/>
        <v/>
      </c>
      <c r="AX28" s="1" t="str">
        <f t="shared" si="45"/>
        <v/>
      </c>
      <c r="AY28" s="1" t="str">
        <f t="shared" si="46"/>
        <v/>
      </c>
      <c r="AZ28" s="1" t="str">
        <f t="shared" si="47"/>
        <v/>
      </c>
      <c r="BA28" s="1" t="str">
        <f t="shared" si="48"/>
        <v/>
      </c>
      <c r="BB28" s="1" t="str">
        <f t="shared" si="49"/>
        <v/>
      </c>
      <c r="BC28" s="1" t="str">
        <f t="shared" si="50"/>
        <v/>
      </c>
      <c r="BD28" s="1" t="str">
        <f t="shared" si="51"/>
        <v/>
      </c>
      <c r="BE28" s="1" t="str">
        <f t="shared" si="52"/>
        <v/>
      </c>
      <c r="BF28" s="1" t="str">
        <f t="shared" si="53"/>
        <v/>
      </c>
      <c r="BG28" s="1" t="str">
        <f t="shared" si="54"/>
        <v/>
      </c>
      <c r="BH28" s="1" t="str">
        <f t="shared" si="55"/>
        <v/>
      </c>
      <c r="BI28" s="1" t="str">
        <f t="shared" si="26"/>
        <v/>
      </c>
      <c r="BJ28" s="128" t="str">
        <f t="shared" si="27"/>
        <v/>
      </c>
      <c r="BK28" s="128" t="str">
        <f t="shared" si="28"/>
        <v/>
      </c>
      <c r="BL28" s="128" t="str">
        <f t="shared" si="29"/>
        <v/>
      </c>
      <c r="BM28" s="128" t="str">
        <f t="shared" si="30"/>
        <v/>
      </c>
      <c r="BN28" s="128" t="str">
        <f t="shared" si="31"/>
        <v/>
      </c>
    </row>
    <row r="29" spans="1:66" x14ac:dyDescent="0.2">
      <c r="A29" s="138" t="s">
        <v>726</v>
      </c>
      <c r="B29" s="156"/>
      <c r="C29" s="149">
        <v>14.16036308623298</v>
      </c>
      <c r="D29" s="149">
        <v>222.01266713581987</v>
      </c>
      <c r="E29" s="149">
        <v>20.697707760273403</v>
      </c>
      <c r="F29" s="149"/>
      <c r="G29" s="149"/>
      <c r="H29" s="149"/>
      <c r="I29" s="149"/>
      <c r="J29" s="149"/>
      <c r="K29" s="149"/>
      <c r="L29" s="149"/>
      <c r="M29" s="149"/>
      <c r="N29" s="149"/>
      <c r="O29" s="149"/>
      <c r="P29" s="149"/>
      <c r="Q29" s="149"/>
      <c r="R29" s="149"/>
      <c r="S29" s="149"/>
      <c r="T29" s="149"/>
      <c r="U29" s="149"/>
      <c r="V29" s="149"/>
      <c r="W29" s="149"/>
      <c r="X29" s="149"/>
      <c r="Y29" s="149"/>
      <c r="Z29" s="149"/>
      <c r="AA29" s="149"/>
      <c r="AB29" s="149"/>
      <c r="AC29" s="149"/>
      <c r="AD29" s="149"/>
      <c r="AE29" s="149"/>
      <c r="AF29" s="149"/>
      <c r="AG29" s="157">
        <v>256.87073798232626</v>
      </c>
      <c r="AH29" s="269"/>
      <c r="AI29" s="147">
        <f>+VLOOKUP(A29,'CWT Releases'!G$1:'CWT Releases'!AW2324,43,FALSE)</f>
        <v>0.29009287925696592</v>
      </c>
      <c r="AJ29" s="1" t="str">
        <f t="shared" si="56"/>
        <v/>
      </c>
      <c r="AK29" s="1">
        <f t="shared" si="32"/>
        <v>4.1078204990093816</v>
      </c>
      <c r="AL29" s="1">
        <f t="shared" si="33"/>
        <v>64.404293840948355</v>
      </c>
      <c r="AM29" s="1">
        <f t="shared" si="34"/>
        <v>6.0042576381969583</v>
      </c>
      <c r="AN29" s="1" t="str">
        <f t="shared" si="35"/>
        <v/>
      </c>
      <c r="AO29" s="1" t="str">
        <f t="shared" si="36"/>
        <v/>
      </c>
      <c r="AP29" s="1" t="str">
        <f t="shared" si="37"/>
        <v/>
      </c>
      <c r="AQ29" s="1" t="str">
        <f t="shared" si="38"/>
        <v/>
      </c>
      <c r="AR29" s="1" t="str">
        <f t="shared" si="39"/>
        <v/>
      </c>
      <c r="AS29" s="1" t="str">
        <f t="shared" si="40"/>
        <v/>
      </c>
      <c r="AT29" s="1" t="str">
        <f t="shared" si="41"/>
        <v/>
      </c>
      <c r="AU29" s="1" t="str">
        <f t="shared" si="42"/>
        <v/>
      </c>
      <c r="AV29" s="1" t="str">
        <f t="shared" si="43"/>
        <v/>
      </c>
      <c r="AW29" s="1" t="str">
        <f t="shared" si="44"/>
        <v/>
      </c>
      <c r="AX29" s="1" t="str">
        <f t="shared" si="45"/>
        <v/>
      </c>
      <c r="AY29" s="1" t="str">
        <f t="shared" si="46"/>
        <v/>
      </c>
      <c r="AZ29" s="1" t="str">
        <f t="shared" si="47"/>
        <v/>
      </c>
      <c r="BA29" s="1" t="str">
        <f t="shared" si="48"/>
        <v/>
      </c>
      <c r="BB29" s="1" t="str">
        <f t="shared" si="49"/>
        <v/>
      </c>
      <c r="BC29" s="1" t="str">
        <f t="shared" si="50"/>
        <v/>
      </c>
      <c r="BD29" s="1" t="str">
        <f t="shared" si="51"/>
        <v/>
      </c>
      <c r="BE29" s="1" t="str">
        <f t="shared" si="52"/>
        <v/>
      </c>
      <c r="BF29" s="1" t="str">
        <f t="shared" si="53"/>
        <v/>
      </c>
      <c r="BG29" s="1" t="str">
        <f t="shared" si="54"/>
        <v/>
      </c>
      <c r="BH29" s="1" t="str">
        <f t="shared" si="55"/>
        <v/>
      </c>
      <c r="BI29" s="1" t="str">
        <f t="shared" si="26"/>
        <v/>
      </c>
      <c r="BJ29" s="128" t="str">
        <f t="shared" si="27"/>
        <v/>
      </c>
      <c r="BK29" s="128" t="str">
        <f t="shared" si="28"/>
        <v/>
      </c>
      <c r="BL29" s="128" t="str">
        <f t="shared" si="29"/>
        <v/>
      </c>
      <c r="BM29" s="128" t="str">
        <f t="shared" si="30"/>
        <v/>
      </c>
      <c r="BN29" s="128" t="str">
        <f t="shared" si="31"/>
        <v/>
      </c>
    </row>
    <row r="30" spans="1:66" x14ac:dyDescent="0.2">
      <c r="A30" s="138" t="s">
        <v>724</v>
      </c>
      <c r="B30" s="156"/>
      <c r="C30" s="149">
        <v>9.4402420574886534</v>
      </c>
      <c r="D30" s="149">
        <v>83.254750175932458</v>
      </c>
      <c r="E30" s="149">
        <v>20.697707760273403</v>
      </c>
      <c r="F30" s="149"/>
      <c r="G30" s="149"/>
      <c r="H30" s="149"/>
      <c r="I30" s="149"/>
      <c r="J30" s="149"/>
      <c r="K30" s="149"/>
      <c r="L30" s="149"/>
      <c r="M30" s="149"/>
      <c r="N30" s="149"/>
      <c r="O30" s="149"/>
      <c r="P30" s="149"/>
      <c r="Q30" s="149"/>
      <c r="R30" s="149"/>
      <c r="S30" s="149"/>
      <c r="T30" s="149"/>
      <c r="U30" s="149"/>
      <c r="V30" s="149"/>
      <c r="W30" s="149"/>
      <c r="X30" s="149"/>
      <c r="Y30" s="149"/>
      <c r="Z30" s="149"/>
      <c r="AA30" s="149"/>
      <c r="AB30" s="149"/>
      <c r="AC30" s="149"/>
      <c r="AD30" s="149"/>
      <c r="AE30" s="149"/>
      <c r="AF30" s="149"/>
      <c r="AG30" s="157">
        <v>113.39269999369452</v>
      </c>
      <c r="AH30" s="269"/>
      <c r="AI30" s="147">
        <f>+VLOOKUP(A30,'CWT Releases'!G$1:'CWT Releases'!AW2325,43,FALSE)</f>
        <v>0.44138755980861244</v>
      </c>
      <c r="AJ30" s="1" t="str">
        <f t="shared" si="56"/>
        <v/>
      </c>
      <c r="AK30" s="1">
        <f t="shared" si="32"/>
        <v>4.1668054057575512</v>
      </c>
      <c r="AL30" s="1">
        <f t="shared" si="33"/>
        <v>36.747611022630473</v>
      </c>
      <c r="AM30" s="1">
        <f t="shared" si="34"/>
        <v>9.1357107219388585</v>
      </c>
      <c r="AN30" s="1" t="str">
        <f t="shared" si="35"/>
        <v/>
      </c>
      <c r="AO30" s="1" t="str">
        <f t="shared" si="36"/>
        <v/>
      </c>
      <c r="AP30" s="1" t="str">
        <f t="shared" si="37"/>
        <v/>
      </c>
      <c r="AQ30" s="1" t="str">
        <f t="shared" si="38"/>
        <v/>
      </c>
      <c r="AR30" s="1" t="str">
        <f t="shared" si="39"/>
        <v/>
      </c>
      <c r="AS30" s="1" t="str">
        <f t="shared" si="40"/>
        <v/>
      </c>
      <c r="AT30" s="1" t="str">
        <f t="shared" si="41"/>
        <v/>
      </c>
      <c r="AU30" s="1" t="str">
        <f t="shared" si="42"/>
        <v/>
      </c>
      <c r="AV30" s="1" t="str">
        <f t="shared" si="43"/>
        <v/>
      </c>
      <c r="AW30" s="1" t="str">
        <f t="shared" si="44"/>
        <v/>
      </c>
      <c r="AX30" s="1" t="str">
        <f t="shared" si="45"/>
        <v/>
      </c>
      <c r="AY30" s="1" t="str">
        <f t="shared" si="46"/>
        <v/>
      </c>
      <c r="AZ30" s="1" t="str">
        <f t="shared" si="47"/>
        <v/>
      </c>
      <c r="BA30" s="1" t="str">
        <f t="shared" si="48"/>
        <v/>
      </c>
      <c r="BB30" s="1" t="str">
        <f t="shared" si="49"/>
        <v/>
      </c>
      <c r="BC30" s="1" t="str">
        <f t="shared" si="50"/>
        <v/>
      </c>
      <c r="BD30" s="1" t="str">
        <f t="shared" si="51"/>
        <v/>
      </c>
      <c r="BE30" s="1" t="str">
        <f t="shared" si="52"/>
        <v/>
      </c>
      <c r="BF30" s="1" t="str">
        <f t="shared" si="53"/>
        <v/>
      </c>
      <c r="BG30" s="1" t="str">
        <f t="shared" si="54"/>
        <v/>
      </c>
      <c r="BH30" s="1" t="str">
        <f t="shared" si="55"/>
        <v/>
      </c>
      <c r="BI30" s="1" t="str">
        <f t="shared" si="26"/>
        <v/>
      </c>
      <c r="BJ30" s="128" t="str">
        <f t="shared" si="27"/>
        <v/>
      </c>
      <c r="BK30" s="128" t="str">
        <f t="shared" si="28"/>
        <v/>
      </c>
      <c r="BL30" s="128" t="str">
        <f t="shared" si="29"/>
        <v/>
      </c>
      <c r="BM30" s="128" t="str">
        <f t="shared" si="30"/>
        <v/>
      </c>
      <c r="BN30" s="128" t="str">
        <f t="shared" si="31"/>
        <v/>
      </c>
    </row>
    <row r="31" spans="1:66" x14ac:dyDescent="0.2">
      <c r="A31" s="138" t="s">
        <v>736</v>
      </c>
      <c r="B31" s="156"/>
      <c r="C31" s="149">
        <v>42.481089258698944</v>
      </c>
      <c r="D31" s="149">
        <v>319.14320900774106</v>
      </c>
      <c r="E31" s="149">
        <v>25.872134700341753</v>
      </c>
      <c r="F31" s="149"/>
      <c r="G31" s="149"/>
      <c r="H31" s="149"/>
      <c r="I31" s="149"/>
      <c r="J31" s="149"/>
      <c r="K31" s="149"/>
      <c r="L31" s="149"/>
      <c r="M31" s="149"/>
      <c r="N31" s="149"/>
      <c r="O31" s="149"/>
      <c r="P31" s="149"/>
      <c r="Q31" s="149"/>
      <c r="R31" s="149"/>
      <c r="S31" s="149"/>
      <c r="T31" s="149"/>
      <c r="U31" s="149"/>
      <c r="V31" s="149"/>
      <c r="W31" s="149"/>
      <c r="X31" s="149"/>
      <c r="Y31" s="149"/>
      <c r="Z31" s="149"/>
      <c r="AA31" s="149"/>
      <c r="AB31" s="149"/>
      <c r="AC31" s="149"/>
      <c r="AD31" s="149"/>
      <c r="AE31" s="149"/>
      <c r="AF31" s="149"/>
      <c r="AG31" s="157">
        <v>387.49643296678175</v>
      </c>
      <c r="AH31" s="269"/>
      <c r="AI31" s="147">
        <f>+VLOOKUP(A31,'CWT Releases'!G$1:'CWT Releases'!AW2326,43,FALSE)</f>
        <v>0.29005343906223063</v>
      </c>
      <c r="AJ31" s="1" t="str">
        <f t="shared" si="56"/>
        <v/>
      </c>
      <c r="AK31" s="1">
        <f t="shared" si="32"/>
        <v>12.321786034595215</v>
      </c>
      <c r="AL31" s="1">
        <f t="shared" si="33"/>
        <v>92.568585326051561</v>
      </c>
      <c r="AM31" s="1">
        <f t="shared" si="34"/>
        <v>7.5043016457153993</v>
      </c>
      <c r="AN31" s="1" t="str">
        <f t="shared" si="35"/>
        <v/>
      </c>
      <c r="AO31" s="1" t="str">
        <f t="shared" si="36"/>
        <v/>
      </c>
      <c r="AP31" s="1" t="str">
        <f t="shared" si="37"/>
        <v/>
      </c>
      <c r="AQ31" s="1" t="str">
        <f t="shared" si="38"/>
        <v/>
      </c>
      <c r="AR31" s="1" t="str">
        <f t="shared" si="39"/>
        <v/>
      </c>
      <c r="AS31" s="1" t="str">
        <f t="shared" si="40"/>
        <v/>
      </c>
      <c r="AT31" s="1" t="str">
        <f t="shared" si="41"/>
        <v/>
      </c>
      <c r="AU31" s="1" t="str">
        <f t="shared" si="42"/>
        <v/>
      </c>
      <c r="AV31" s="1" t="str">
        <f t="shared" si="43"/>
        <v/>
      </c>
      <c r="AW31" s="1" t="str">
        <f t="shared" si="44"/>
        <v/>
      </c>
      <c r="AX31" s="1" t="str">
        <f t="shared" si="45"/>
        <v/>
      </c>
      <c r="AY31" s="1" t="str">
        <f t="shared" si="46"/>
        <v/>
      </c>
      <c r="AZ31" s="1" t="str">
        <f t="shared" si="47"/>
        <v/>
      </c>
      <c r="BA31" s="1" t="str">
        <f t="shared" si="48"/>
        <v/>
      </c>
      <c r="BB31" s="1" t="str">
        <f t="shared" si="49"/>
        <v/>
      </c>
      <c r="BC31" s="1" t="str">
        <f t="shared" si="50"/>
        <v/>
      </c>
      <c r="BD31" s="1" t="str">
        <f t="shared" si="51"/>
        <v/>
      </c>
      <c r="BE31" s="1" t="str">
        <f t="shared" si="52"/>
        <v/>
      </c>
      <c r="BF31" s="1" t="str">
        <f t="shared" si="53"/>
        <v/>
      </c>
      <c r="BG31" s="1" t="str">
        <f t="shared" si="54"/>
        <v/>
      </c>
      <c r="BH31" s="1" t="str">
        <f t="shared" si="55"/>
        <v/>
      </c>
      <c r="BI31" s="1" t="str">
        <f t="shared" si="26"/>
        <v/>
      </c>
      <c r="BJ31" s="128" t="str">
        <f t="shared" si="27"/>
        <v/>
      </c>
      <c r="BK31" s="128" t="str">
        <f t="shared" si="28"/>
        <v/>
      </c>
      <c r="BL31" s="128" t="str">
        <f t="shared" si="29"/>
        <v/>
      </c>
      <c r="BM31" s="128" t="str">
        <f t="shared" si="30"/>
        <v/>
      </c>
      <c r="BN31" s="128" t="str">
        <f t="shared" si="31"/>
        <v/>
      </c>
    </row>
    <row r="32" spans="1:66" x14ac:dyDescent="0.2">
      <c r="A32" s="138" t="s">
        <v>693</v>
      </c>
      <c r="B32" s="156"/>
      <c r="C32" s="149"/>
      <c r="D32" s="149"/>
      <c r="E32" s="149">
        <v>36.220988580478455</v>
      </c>
      <c r="F32" s="149">
        <v>9.2916121148642752</v>
      </c>
      <c r="G32" s="149"/>
      <c r="H32" s="149"/>
      <c r="I32" s="149"/>
      <c r="J32" s="149"/>
      <c r="K32" s="149"/>
      <c r="L32" s="149"/>
      <c r="M32" s="149"/>
      <c r="N32" s="149"/>
      <c r="O32" s="149"/>
      <c r="P32" s="149"/>
      <c r="Q32" s="149"/>
      <c r="R32" s="149"/>
      <c r="S32" s="149"/>
      <c r="T32" s="149"/>
      <c r="U32" s="149"/>
      <c r="V32" s="149"/>
      <c r="W32" s="149"/>
      <c r="X32" s="149"/>
      <c r="Y32" s="149"/>
      <c r="Z32" s="149"/>
      <c r="AA32" s="149"/>
      <c r="AB32" s="149"/>
      <c r="AC32" s="149"/>
      <c r="AD32" s="149"/>
      <c r="AE32" s="149"/>
      <c r="AF32" s="149"/>
      <c r="AG32" s="157">
        <v>45.512600695342726</v>
      </c>
      <c r="AH32" s="269"/>
      <c r="AI32" s="147">
        <f>+VLOOKUP(A32,'CWT Releases'!G$1:'CWT Releases'!AW2327,43,FALSE)</f>
        <v>0.35235142800606822</v>
      </c>
      <c r="AJ32" s="1" t="str">
        <f t="shared" si="56"/>
        <v/>
      </c>
      <c r="AK32" s="1" t="str">
        <f t="shared" si="32"/>
        <v/>
      </c>
      <c r="AL32" s="1" t="str">
        <f t="shared" si="33"/>
        <v/>
      </c>
      <c r="AM32" s="1">
        <f t="shared" si="34"/>
        <v>12.762517050123073</v>
      </c>
      <c r="AN32" s="1">
        <f t="shared" si="35"/>
        <v>3.2739127971509108</v>
      </c>
      <c r="AO32" s="1" t="str">
        <f t="shared" si="36"/>
        <v/>
      </c>
      <c r="AP32" s="1" t="str">
        <f t="shared" si="37"/>
        <v/>
      </c>
      <c r="AQ32" s="1" t="str">
        <f t="shared" si="38"/>
        <v/>
      </c>
      <c r="AR32" s="1" t="str">
        <f t="shared" si="39"/>
        <v/>
      </c>
      <c r="AS32" s="1" t="str">
        <f t="shared" si="40"/>
        <v/>
      </c>
      <c r="AT32" s="1" t="str">
        <f t="shared" si="41"/>
        <v/>
      </c>
      <c r="AU32" s="1" t="str">
        <f t="shared" si="42"/>
        <v/>
      </c>
      <c r="AV32" s="1" t="str">
        <f t="shared" si="43"/>
        <v/>
      </c>
      <c r="AW32" s="1" t="str">
        <f t="shared" si="44"/>
        <v/>
      </c>
      <c r="AX32" s="1" t="str">
        <f t="shared" si="45"/>
        <v/>
      </c>
      <c r="AY32" s="1" t="str">
        <f t="shared" si="46"/>
        <v/>
      </c>
      <c r="AZ32" s="1" t="str">
        <f t="shared" si="47"/>
        <v/>
      </c>
      <c r="BA32" s="1" t="str">
        <f t="shared" si="48"/>
        <v/>
      </c>
      <c r="BB32" s="1" t="str">
        <f t="shared" si="49"/>
        <v/>
      </c>
      <c r="BC32" s="1" t="str">
        <f t="shared" si="50"/>
        <v/>
      </c>
      <c r="BD32" s="1" t="str">
        <f t="shared" si="51"/>
        <v/>
      </c>
      <c r="BE32" s="1" t="str">
        <f t="shared" si="52"/>
        <v/>
      </c>
      <c r="BF32" s="1" t="str">
        <f t="shared" si="53"/>
        <v/>
      </c>
      <c r="BG32" s="1" t="str">
        <f t="shared" si="54"/>
        <v/>
      </c>
      <c r="BH32" s="1" t="str">
        <f t="shared" si="55"/>
        <v/>
      </c>
      <c r="BI32" s="1" t="str">
        <f t="shared" si="26"/>
        <v/>
      </c>
      <c r="BJ32" s="128" t="str">
        <f t="shared" si="27"/>
        <v/>
      </c>
      <c r="BK32" s="128" t="str">
        <f t="shared" si="28"/>
        <v/>
      </c>
      <c r="BL32" s="128" t="str">
        <f t="shared" si="29"/>
        <v/>
      </c>
      <c r="BM32" s="128" t="str">
        <f t="shared" si="30"/>
        <v/>
      </c>
      <c r="BN32" s="128" t="str">
        <f t="shared" si="31"/>
        <v/>
      </c>
    </row>
    <row r="33" spans="1:66" x14ac:dyDescent="0.2">
      <c r="A33" s="138" t="s">
        <v>710</v>
      </c>
      <c r="B33" s="156"/>
      <c r="C33" s="149"/>
      <c r="D33" s="149"/>
      <c r="E33" s="149">
        <v>28.459348170375929</v>
      </c>
      <c r="F33" s="149">
        <v>9.2916121148642752</v>
      </c>
      <c r="G33" s="149"/>
      <c r="H33" s="149"/>
      <c r="I33" s="149"/>
      <c r="J33" s="149"/>
      <c r="K33" s="149"/>
      <c r="L33" s="149"/>
      <c r="M33" s="149"/>
      <c r="N33" s="149"/>
      <c r="O33" s="149"/>
      <c r="P33" s="149"/>
      <c r="Q33" s="149"/>
      <c r="R33" s="149"/>
      <c r="S33" s="149"/>
      <c r="T33" s="149"/>
      <c r="U33" s="149"/>
      <c r="V33" s="149"/>
      <c r="W33" s="149"/>
      <c r="X33" s="149"/>
      <c r="Y33" s="149"/>
      <c r="Z33" s="149"/>
      <c r="AA33" s="149"/>
      <c r="AB33" s="149"/>
      <c r="AC33" s="149"/>
      <c r="AD33" s="149"/>
      <c r="AE33" s="149"/>
      <c r="AF33" s="149"/>
      <c r="AG33" s="157">
        <v>37.750960285240204</v>
      </c>
      <c r="AH33" s="269"/>
      <c r="AI33" s="147">
        <f>+VLOOKUP(A33,'CWT Releases'!G$1:'CWT Releases'!AW2328,43,FALSE)</f>
        <v>0.35231674078324487</v>
      </c>
      <c r="AJ33" s="1" t="str">
        <f t="shared" si="56"/>
        <v/>
      </c>
      <c r="AK33" s="1" t="str">
        <f t="shared" si="32"/>
        <v/>
      </c>
      <c r="AL33" s="1" t="str">
        <f t="shared" si="33"/>
        <v/>
      </c>
      <c r="AM33" s="1">
        <f t="shared" si="34"/>
        <v>10.02670479220245</v>
      </c>
      <c r="AN33" s="1">
        <f t="shared" si="35"/>
        <v>3.2735904969310945</v>
      </c>
      <c r="AO33" s="1" t="str">
        <f t="shared" si="36"/>
        <v/>
      </c>
      <c r="AP33" s="1" t="str">
        <f t="shared" si="37"/>
        <v/>
      </c>
      <c r="AQ33" s="1" t="str">
        <f t="shared" si="38"/>
        <v/>
      </c>
      <c r="AR33" s="1" t="str">
        <f t="shared" si="39"/>
        <v/>
      </c>
      <c r="AS33" s="1" t="str">
        <f t="shared" si="40"/>
        <v/>
      </c>
      <c r="AT33" s="1" t="str">
        <f t="shared" si="41"/>
        <v/>
      </c>
      <c r="AU33" s="1" t="str">
        <f t="shared" si="42"/>
        <v/>
      </c>
      <c r="AV33" s="1" t="str">
        <f t="shared" si="43"/>
        <v/>
      </c>
      <c r="AW33" s="1" t="str">
        <f t="shared" si="44"/>
        <v/>
      </c>
      <c r="AX33" s="1" t="str">
        <f t="shared" si="45"/>
        <v/>
      </c>
      <c r="AY33" s="1" t="str">
        <f t="shared" si="46"/>
        <v/>
      </c>
      <c r="AZ33" s="1" t="str">
        <f t="shared" si="47"/>
        <v/>
      </c>
      <c r="BA33" s="1" t="str">
        <f t="shared" si="48"/>
        <v/>
      </c>
      <c r="BB33" s="1" t="str">
        <f t="shared" si="49"/>
        <v/>
      </c>
      <c r="BC33" s="1" t="str">
        <f t="shared" si="50"/>
        <v/>
      </c>
      <c r="BD33" s="1" t="str">
        <f t="shared" si="51"/>
        <v/>
      </c>
      <c r="BE33" s="1" t="str">
        <f t="shared" si="52"/>
        <v/>
      </c>
      <c r="BF33" s="1" t="str">
        <f t="shared" si="53"/>
        <v/>
      </c>
      <c r="BG33" s="1" t="str">
        <f t="shared" si="54"/>
        <v/>
      </c>
      <c r="BH33" s="1" t="str">
        <f t="shared" si="55"/>
        <v/>
      </c>
      <c r="BI33" s="1" t="str">
        <f t="shared" si="26"/>
        <v/>
      </c>
      <c r="BJ33" s="128" t="str">
        <f t="shared" si="27"/>
        <v/>
      </c>
      <c r="BK33" s="128" t="str">
        <f t="shared" si="28"/>
        <v/>
      </c>
      <c r="BL33" s="128" t="str">
        <f t="shared" si="29"/>
        <v/>
      </c>
      <c r="BM33" s="128" t="str">
        <f t="shared" si="30"/>
        <v/>
      </c>
      <c r="BN33" s="128" t="str">
        <f t="shared" si="31"/>
        <v/>
      </c>
    </row>
    <row r="34" spans="1:66" x14ac:dyDescent="0.2">
      <c r="A34" s="138" t="s">
        <v>719</v>
      </c>
      <c r="B34" s="156"/>
      <c r="C34" s="149"/>
      <c r="D34" s="149"/>
      <c r="E34" s="149">
        <v>20.697707760273403</v>
      </c>
      <c r="F34" s="149">
        <v>9.2916121148642752</v>
      </c>
      <c r="G34" s="149"/>
      <c r="H34" s="149"/>
      <c r="I34" s="149"/>
      <c r="J34" s="149"/>
      <c r="K34" s="149"/>
      <c r="L34" s="149"/>
      <c r="M34" s="149"/>
      <c r="N34" s="149"/>
      <c r="O34" s="149"/>
      <c r="P34" s="149"/>
      <c r="Q34" s="149"/>
      <c r="R34" s="149"/>
      <c r="S34" s="149"/>
      <c r="T34" s="149"/>
      <c r="U34" s="149"/>
      <c r="V34" s="149"/>
      <c r="W34" s="149"/>
      <c r="X34" s="149"/>
      <c r="Y34" s="149"/>
      <c r="Z34" s="149"/>
      <c r="AA34" s="149"/>
      <c r="AB34" s="149"/>
      <c r="AC34" s="149"/>
      <c r="AD34" s="149"/>
      <c r="AE34" s="149"/>
      <c r="AF34" s="149"/>
      <c r="AG34" s="157">
        <v>29.989319875137678</v>
      </c>
      <c r="AH34" s="269"/>
      <c r="AI34" s="147">
        <f>+VLOOKUP(A34,'CWT Releases'!G$1:'CWT Releases'!AW2329,43,FALSE)</f>
        <v>0.35232283464566927</v>
      </c>
      <c r="AJ34" s="1" t="str">
        <f t="shared" si="56"/>
        <v/>
      </c>
      <c r="AK34" s="1" t="str">
        <f t="shared" si="32"/>
        <v/>
      </c>
      <c r="AL34" s="1" t="str">
        <f t="shared" si="33"/>
        <v/>
      </c>
      <c r="AM34" s="1">
        <f t="shared" si="34"/>
        <v>7.292275068767192</v>
      </c>
      <c r="AN34" s="1">
        <f t="shared" si="35"/>
        <v>3.2736471187370233</v>
      </c>
      <c r="AO34" s="1" t="str">
        <f t="shared" si="36"/>
        <v/>
      </c>
      <c r="AP34" s="1" t="str">
        <f t="shared" si="37"/>
        <v/>
      </c>
      <c r="AQ34" s="1" t="str">
        <f t="shared" si="38"/>
        <v/>
      </c>
      <c r="AR34" s="1" t="str">
        <f t="shared" si="39"/>
        <v/>
      </c>
      <c r="AS34" s="1" t="str">
        <f t="shared" si="40"/>
        <v/>
      </c>
      <c r="AT34" s="1" t="str">
        <f t="shared" si="41"/>
        <v/>
      </c>
      <c r="AU34" s="1" t="str">
        <f t="shared" si="42"/>
        <v/>
      </c>
      <c r="AV34" s="1" t="str">
        <f t="shared" si="43"/>
        <v/>
      </c>
      <c r="AW34" s="1" t="str">
        <f t="shared" si="44"/>
        <v/>
      </c>
      <c r="AX34" s="1" t="str">
        <f t="shared" si="45"/>
        <v/>
      </c>
      <c r="AY34" s="1" t="str">
        <f t="shared" si="46"/>
        <v/>
      </c>
      <c r="AZ34" s="1" t="str">
        <f t="shared" si="47"/>
        <v/>
      </c>
      <c r="BA34" s="1" t="str">
        <f t="shared" si="48"/>
        <v/>
      </c>
      <c r="BB34" s="1" t="str">
        <f t="shared" si="49"/>
        <v/>
      </c>
      <c r="BC34" s="1" t="str">
        <f t="shared" si="50"/>
        <v/>
      </c>
      <c r="BD34" s="1" t="str">
        <f t="shared" si="51"/>
        <v/>
      </c>
      <c r="BE34" s="1" t="str">
        <f t="shared" si="52"/>
        <v/>
      </c>
      <c r="BF34" s="1" t="str">
        <f t="shared" si="53"/>
        <v/>
      </c>
      <c r="BG34" s="1" t="str">
        <f t="shared" si="54"/>
        <v/>
      </c>
      <c r="BH34" s="1" t="str">
        <f t="shared" si="55"/>
        <v/>
      </c>
      <c r="BI34" s="1" t="str">
        <f t="shared" si="26"/>
        <v/>
      </c>
      <c r="BJ34" s="128" t="str">
        <f t="shared" si="27"/>
        <v/>
      </c>
      <c r="BK34" s="128" t="str">
        <f t="shared" si="28"/>
        <v/>
      </c>
      <c r="BL34" s="128" t="str">
        <f t="shared" si="29"/>
        <v/>
      </c>
      <c r="BM34" s="128" t="str">
        <f t="shared" si="30"/>
        <v/>
      </c>
      <c r="BN34" s="128" t="str">
        <f t="shared" si="31"/>
        <v/>
      </c>
    </row>
    <row r="35" spans="1:66" x14ac:dyDescent="0.2">
      <c r="A35" s="138" t="s">
        <v>783</v>
      </c>
      <c r="B35" s="156"/>
      <c r="C35" s="149"/>
      <c r="D35" s="149"/>
      <c r="E35" s="149">
        <v>7.7616404101025269</v>
      </c>
      <c r="F35" s="149"/>
      <c r="G35" s="149"/>
      <c r="H35" s="149"/>
      <c r="I35" s="149"/>
      <c r="J35" s="149"/>
      <c r="K35" s="149"/>
      <c r="L35" s="149"/>
      <c r="M35" s="149"/>
      <c r="N35" s="149"/>
      <c r="O35" s="149"/>
      <c r="P35" s="149"/>
      <c r="Q35" s="149"/>
      <c r="R35" s="149"/>
      <c r="S35" s="149"/>
      <c r="T35" s="149"/>
      <c r="U35" s="149"/>
      <c r="V35" s="149"/>
      <c r="W35" s="149"/>
      <c r="X35" s="149"/>
      <c r="Y35" s="149"/>
      <c r="Z35" s="149"/>
      <c r="AA35" s="149"/>
      <c r="AB35" s="149"/>
      <c r="AC35" s="149"/>
      <c r="AD35" s="149"/>
      <c r="AE35" s="149"/>
      <c r="AF35" s="149"/>
      <c r="AG35" s="157">
        <v>7.7616404101025269</v>
      </c>
      <c r="AH35" s="269"/>
      <c r="AI35" s="147">
        <f>+VLOOKUP(A35,'CWT Releases'!G$1:'CWT Releases'!AW2330,43,FALSE)</f>
        <v>1.4810876799180892</v>
      </c>
      <c r="AJ35" s="1" t="str">
        <f t="shared" si="56"/>
        <v/>
      </c>
      <c r="AK35" s="1" t="str">
        <f t="shared" si="32"/>
        <v/>
      </c>
      <c r="AL35" s="1" t="str">
        <f t="shared" si="33"/>
        <v/>
      </c>
      <c r="AM35" s="1">
        <f t="shared" si="34"/>
        <v>11.495669987357237</v>
      </c>
      <c r="AN35" s="1" t="str">
        <f t="shared" si="35"/>
        <v/>
      </c>
      <c r="AO35" s="1" t="str">
        <f t="shared" si="36"/>
        <v/>
      </c>
      <c r="AP35" s="1" t="str">
        <f t="shared" si="37"/>
        <v/>
      </c>
      <c r="AQ35" s="1" t="str">
        <f t="shared" si="38"/>
        <v/>
      </c>
      <c r="AR35" s="1" t="str">
        <f t="shared" si="39"/>
        <v/>
      </c>
      <c r="AS35" s="1" t="str">
        <f t="shared" si="40"/>
        <v/>
      </c>
      <c r="AT35" s="1" t="str">
        <f t="shared" si="41"/>
        <v/>
      </c>
      <c r="AU35" s="1" t="str">
        <f t="shared" si="42"/>
        <v/>
      </c>
      <c r="AV35" s="1" t="str">
        <f t="shared" si="43"/>
        <v/>
      </c>
      <c r="AW35" s="1" t="str">
        <f t="shared" si="44"/>
        <v/>
      </c>
      <c r="AX35" s="1" t="str">
        <f t="shared" si="45"/>
        <v/>
      </c>
      <c r="AY35" s="1" t="str">
        <f t="shared" si="46"/>
        <v/>
      </c>
      <c r="AZ35" s="1" t="str">
        <f t="shared" si="47"/>
        <v/>
      </c>
      <c r="BA35" s="1" t="str">
        <f t="shared" si="48"/>
        <v/>
      </c>
      <c r="BB35" s="1" t="str">
        <f t="shared" si="49"/>
        <v/>
      </c>
      <c r="BC35" s="1" t="str">
        <f t="shared" si="50"/>
        <v/>
      </c>
      <c r="BD35" s="1" t="str">
        <f t="shared" si="51"/>
        <v/>
      </c>
      <c r="BE35" s="1" t="str">
        <f t="shared" si="52"/>
        <v/>
      </c>
      <c r="BF35" s="1" t="str">
        <f t="shared" si="53"/>
        <v/>
      </c>
      <c r="BG35" s="1" t="str">
        <f t="shared" si="54"/>
        <v/>
      </c>
      <c r="BH35" s="1" t="str">
        <f t="shared" si="55"/>
        <v/>
      </c>
      <c r="BI35" s="1" t="str">
        <f t="shared" si="26"/>
        <v/>
      </c>
      <c r="BJ35" s="128" t="str">
        <f t="shared" si="27"/>
        <v/>
      </c>
      <c r="BK35" s="128" t="str">
        <f t="shared" si="28"/>
        <v/>
      </c>
      <c r="BL35" s="128" t="str">
        <f t="shared" si="29"/>
        <v/>
      </c>
      <c r="BM35" s="128" t="str">
        <f t="shared" si="30"/>
        <v/>
      </c>
      <c r="BN35" s="128" t="str">
        <f t="shared" si="31"/>
        <v/>
      </c>
    </row>
    <row r="36" spans="1:66" x14ac:dyDescent="0.2">
      <c r="A36" s="138" t="s">
        <v>706</v>
      </c>
      <c r="B36" s="156"/>
      <c r="C36" s="149"/>
      <c r="D36" s="149"/>
      <c r="E36" s="149"/>
      <c r="F36" s="149">
        <v>37.166448459457101</v>
      </c>
      <c r="G36" s="149">
        <v>8.4358606668965876</v>
      </c>
      <c r="H36" s="149"/>
      <c r="I36" s="149"/>
      <c r="J36" s="149"/>
      <c r="K36" s="149"/>
      <c r="L36" s="149"/>
      <c r="M36" s="149"/>
      <c r="N36" s="149"/>
      <c r="O36" s="149"/>
      <c r="P36" s="149"/>
      <c r="Q36" s="149"/>
      <c r="R36" s="149"/>
      <c r="S36" s="149"/>
      <c r="T36" s="149"/>
      <c r="U36" s="149"/>
      <c r="V36" s="149"/>
      <c r="W36" s="149"/>
      <c r="X36" s="149"/>
      <c r="Y36" s="149"/>
      <c r="Z36" s="149"/>
      <c r="AA36" s="149"/>
      <c r="AB36" s="149"/>
      <c r="AC36" s="149"/>
      <c r="AD36" s="149"/>
      <c r="AE36" s="149"/>
      <c r="AF36" s="149"/>
      <c r="AG36" s="157">
        <v>45.602309126353688</v>
      </c>
      <c r="AH36" s="269"/>
      <c r="AI36" s="147">
        <f>+VLOOKUP(A36,'CWT Releases'!G$1:'CWT Releases'!AW2331,43,FALSE)</f>
        <v>4.0411890421604814E-3</v>
      </c>
      <c r="AJ36" s="1" t="str">
        <f t="shared" si="56"/>
        <v/>
      </c>
      <c r="AK36" s="1" t="str">
        <f t="shared" si="32"/>
        <v/>
      </c>
      <c r="AL36" s="1" t="str">
        <f t="shared" si="33"/>
        <v/>
      </c>
      <c r="AM36" s="1" t="str">
        <f t="shared" si="34"/>
        <v/>
      </c>
      <c r="AN36" s="1">
        <f t="shared" si="35"/>
        <v>0.15019664425038035</v>
      </c>
      <c r="AO36" s="1">
        <f t="shared" si="36"/>
        <v>3.4090907688255102E-2</v>
      </c>
      <c r="AP36" s="1" t="str">
        <f t="shared" si="37"/>
        <v/>
      </c>
      <c r="AQ36" s="1" t="str">
        <f t="shared" si="38"/>
        <v/>
      </c>
      <c r="AR36" s="1" t="str">
        <f t="shared" si="39"/>
        <v/>
      </c>
      <c r="AS36" s="1" t="str">
        <f t="shared" si="40"/>
        <v/>
      </c>
      <c r="AT36" s="1" t="str">
        <f t="shared" si="41"/>
        <v/>
      </c>
      <c r="AU36" s="1" t="str">
        <f t="shared" si="42"/>
        <v/>
      </c>
      <c r="AV36" s="1" t="str">
        <f t="shared" si="43"/>
        <v/>
      </c>
      <c r="AW36" s="1" t="str">
        <f t="shared" si="44"/>
        <v/>
      </c>
      <c r="AX36" s="1" t="str">
        <f t="shared" si="45"/>
        <v/>
      </c>
      <c r="AY36" s="1" t="str">
        <f t="shared" si="46"/>
        <v/>
      </c>
      <c r="AZ36" s="1" t="str">
        <f t="shared" si="47"/>
        <v/>
      </c>
      <c r="BA36" s="1" t="str">
        <f t="shared" si="48"/>
        <v/>
      </c>
      <c r="BB36" s="1" t="str">
        <f t="shared" si="49"/>
        <v/>
      </c>
      <c r="BC36" s="1" t="str">
        <f t="shared" si="50"/>
        <v/>
      </c>
      <c r="BD36" s="1" t="str">
        <f t="shared" si="51"/>
        <v/>
      </c>
      <c r="BE36" s="1" t="str">
        <f t="shared" si="52"/>
        <v/>
      </c>
      <c r="BF36" s="1" t="str">
        <f t="shared" si="53"/>
        <v/>
      </c>
      <c r="BG36" s="1" t="str">
        <f t="shared" si="54"/>
        <v/>
      </c>
      <c r="BH36" s="1" t="str">
        <f t="shared" si="55"/>
        <v/>
      </c>
      <c r="BI36" s="1" t="str">
        <f t="shared" si="26"/>
        <v/>
      </c>
      <c r="BJ36" s="128" t="str">
        <f t="shared" si="27"/>
        <v/>
      </c>
      <c r="BK36" s="128" t="str">
        <f t="shared" si="28"/>
        <v/>
      </c>
      <c r="BL36" s="128" t="str">
        <f t="shared" si="29"/>
        <v/>
      </c>
      <c r="BM36" s="128" t="str">
        <f t="shared" si="30"/>
        <v/>
      </c>
      <c r="BN36" s="128" t="str">
        <f t="shared" si="31"/>
        <v/>
      </c>
    </row>
    <row r="37" spans="1:66" x14ac:dyDescent="0.2">
      <c r="A37" s="138" t="s">
        <v>738</v>
      </c>
      <c r="B37" s="156"/>
      <c r="C37" s="149"/>
      <c r="D37" s="149"/>
      <c r="E37" s="149">
        <v>12.936067350170877</v>
      </c>
      <c r="F37" s="149">
        <v>65.041284804049923</v>
      </c>
      <c r="G37" s="149">
        <v>4.2179303334482938</v>
      </c>
      <c r="H37" s="149"/>
      <c r="I37" s="149"/>
      <c r="J37" s="149"/>
      <c r="K37" s="149"/>
      <c r="L37" s="149"/>
      <c r="M37" s="149"/>
      <c r="N37" s="149"/>
      <c r="O37" s="149"/>
      <c r="P37" s="149"/>
      <c r="Q37" s="149"/>
      <c r="R37" s="149"/>
      <c r="S37" s="149"/>
      <c r="T37" s="149"/>
      <c r="U37" s="149"/>
      <c r="V37" s="149"/>
      <c r="W37" s="149"/>
      <c r="X37" s="149"/>
      <c r="Y37" s="149"/>
      <c r="Z37" s="149"/>
      <c r="AA37" s="149"/>
      <c r="AB37" s="149"/>
      <c r="AC37" s="149"/>
      <c r="AD37" s="149"/>
      <c r="AE37" s="149"/>
      <c r="AF37" s="149"/>
      <c r="AG37" s="157">
        <v>82.19528248766909</v>
      </c>
      <c r="AH37" s="269"/>
      <c r="AI37" s="147">
        <f>+VLOOKUP(A37,'CWT Releases'!G$1:'CWT Releases'!AW2332,43,FALSE)</f>
        <v>2.9741305719481868</v>
      </c>
      <c r="AJ37" s="1" t="str">
        <f t="shared" si="56"/>
        <v/>
      </c>
      <c r="AK37" s="1" t="str">
        <f t="shared" si="32"/>
        <v/>
      </c>
      <c r="AL37" s="1" t="str">
        <f t="shared" si="33"/>
        <v/>
      </c>
      <c r="AM37" s="1">
        <f t="shared" si="34"/>
        <v>38.473553386923975</v>
      </c>
      <c r="AN37" s="1">
        <f t="shared" si="35"/>
        <v>193.4412735745139</v>
      </c>
      <c r="AO37" s="1">
        <f t="shared" si="36"/>
        <v>12.54467555505618</v>
      </c>
      <c r="AP37" s="1" t="str">
        <f t="shared" si="37"/>
        <v/>
      </c>
      <c r="AQ37" s="1" t="str">
        <f t="shared" si="38"/>
        <v/>
      </c>
      <c r="AR37" s="1" t="str">
        <f t="shared" si="39"/>
        <v/>
      </c>
      <c r="AS37" s="1" t="str">
        <f t="shared" si="40"/>
        <v/>
      </c>
      <c r="AT37" s="1" t="str">
        <f t="shared" si="41"/>
        <v/>
      </c>
      <c r="AU37" s="1" t="str">
        <f t="shared" si="42"/>
        <v/>
      </c>
      <c r="AV37" s="1" t="str">
        <f t="shared" si="43"/>
        <v/>
      </c>
      <c r="AW37" s="1" t="str">
        <f t="shared" si="44"/>
        <v/>
      </c>
      <c r="AX37" s="1" t="str">
        <f t="shared" si="45"/>
        <v/>
      </c>
      <c r="AY37" s="1" t="str">
        <f t="shared" si="46"/>
        <v/>
      </c>
      <c r="AZ37" s="1" t="str">
        <f t="shared" si="47"/>
        <v/>
      </c>
      <c r="BA37" s="1" t="str">
        <f t="shared" si="48"/>
        <v/>
      </c>
      <c r="BB37" s="1" t="str">
        <f t="shared" si="49"/>
        <v/>
      </c>
      <c r="BC37" s="1" t="str">
        <f t="shared" si="50"/>
        <v/>
      </c>
      <c r="BD37" s="1" t="str">
        <f t="shared" si="51"/>
        <v/>
      </c>
      <c r="BE37" s="1" t="str">
        <f t="shared" si="52"/>
        <v/>
      </c>
      <c r="BF37" s="1" t="str">
        <f t="shared" si="53"/>
        <v/>
      </c>
      <c r="BG37" s="1" t="str">
        <f t="shared" si="54"/>
        <v/>
      </c>
      <c r="BH37" s="1" t="str">
        <f t="shared" si="55"/>
        <v/>
      </c>
      <c r="BI37" s="1" t="str">
        <f t="shared" ref="BI37:BI68" si="57">+IF(AA37="","",$AI37*AA37)</f>
        <v/>
      </c>
      <c r="BJ37" s="128" t="str">
        <f t="shared" ref="BJ37:BJ68" si="58">+IF(AB37="","",$AI37*AB37)</f>
        <v/>
      </c>
      <c r="BK37" s="128" t="str">
        <f t="shared" ref="BK37:BK68" si="59">+IF(AC37="","",$AI37*AC37)</f>
        <v/>
      </c>
      <c r="BL37" s="128" t="str">
        <f t="shared" ref="BL37:BL68" si="60">+IF(AD37="","",$AI37*AD37)</f>
        <v/>
      </c>
      <c r="BM37" s="128" t="str">
        <f t="shared" ref="BM37:BM68" si="61">+IF(AE37="","",$AI37*AE37)</f>
        <v/>
      </c>
      <c r="BN37" s="128" t="str">
        <f t="shared" ref="BN37:BN68" si="62">+IF(AF37="","",$AI37*AF37)</f>
        <v/>
      </c>
    </row>
    <row r="38" spans="1:66" x14ac:dyDescent="0.2">
      <c r="A38" s="138" t="s">
        <v>805</v>
      </c>
      <c r="B38" s="156"/>
      <c r="C38" s="149"/>
      <c r="D38" s="149"/>
      <c r="E38" s="149">
        <v>7.7616404101025269</v>
      </c>
      <c r="F38" s="149">
        <v>55.749672689185658</v>
      </c>
      <c r="G38" s="149"/>
      <c r="H38" s="149"/>
      <c r="I38" s="149"/>
      <c r="J38" s="149"/>
      <c r="K38" s="149"/>
      <c r="L38" s="149"/>
      <c r="M38" s="149"/>
      <c r="N38" s="149"/>
      <c r="O38" s="149"/>
      <c r="P38" s="149"/>
      <c r="Q38" s="149"/>
      <c r="R38" s="149"/>
      <c r="S38" s="149"/>
      <c r="T38" s="149"/>
      <c r="U38" s="149"/>
      <c r="V38" s="149"/>
      <c r="W38" s="149"/>
      <c r="X38" s="149"/>
      <c r="Y38" s="149"/>
      <c r="Z38" s="149"/>
      <c r="AA38" s="149"/>
      <c r="AB38" s="149"/>
      <c r="AC38" s="149"/>
      <c r="AD38" s="149"/>
      <c r="AE38" s="149"/>
      <c r="AF38" s="149"/>
      <c r="AG38" s="157">
        <v>63.511313099288188</v>
      </c>
      <c r="AH38" s="269"/>
      <c r="AI38" s="147">
        <f>+VLOOKUP(A38,'CWT Releases'!G$1:'CWT Releases'!AW2333,43,FALSE)</f>
        <v>2.9741568838926451</v>
      </c>
      <c r="AJ38" s="1" t="str">
        <f t="shared" si="56"/>
        <v/>
      </c>
      <c r="AK38" s="1" t="str">
        <f t="shared" si="32"/>
        <v/>
      </c>
      <c r="AL38" s="1" t="str">
        <f t="shared" si="33"/>
        <v/>
      </c>
      <c r="AM38" s="1">
        <f t="shared" si="34"/>
        <v>23.084336256005763</v>
      </c>
      <c r="AN38" s="1">
        <f t="shared" si="35"/>
        <v>165.80827280330331</v>
      </c>
      <c r="AO38" s="1" t="str">
        <f t="shared" si="36"/>
        <v/>
      </c>
      <c r="AP38" s="1" t="str">
        <f t="shared" si="37"/>
        <v/>
      </c>
      <c r="AQ38" s="1" t="str">
        <f t="shared" si="38"/>
        <v/>
      </c>
      <c r="AR38" s="1" t="str">
        <f t="shared" si="39"/>
        <v/>
      </c>
      <c r="AS38" s="1" t="str">
        <f t="shared" si="40"/>
        <v/>
      </c>
      <c r="AT38" s="1" t="str">
        <f t="shared" si="41"/>
        <v/>
      </c>
      <c r="AU38" s="1" t="str">
        <f t="shared" si="42"/>
        <v/>
      </c>
      <c r="AV38" s="1" t="str">
        <f t="shared" si="43"/>
        <v/>
      </c>
      <c r="AW38" s="1" t="str">
        <f t="shared" si="44"/>
        <v/>
      </c>
      <c r="AX38" s="1" t="str">
        <f t="shared" si="45"/>
        <v/>
      </c>
      <c r="AY38" s="1" t="str">
        <f t="shared" si="46"/>
        <v/>
      </c>
      <c r="AZ38" s="1" t="str">
        <f t="shared" si="47"/>
        <v/>
      </c>
      <c r="BA38" s="1" t="str">
        <f t="shared" si="48"/>
        <v/>
      </c>
      <c r="BB38" s="1" t="str">
        <f t="shared" si="49"/>
        <v/>
      </c>
      <c r="BC38" s="1" t="str">
        <f t="shared" si="50"/>
        <v/>
      </c>
      <c r="BD38" s="1" t="str">
        <f t="shared" si="51"/>
        <v/>
      </c>
      <c r="BE38" s="1" t="str">
        <f t="shared" si="52"/>
        <v/>
      </c>
      <c r="BF38" s="1" t="str">
        <f t="shared" si="53"/>
        <v/>
      </c>
      <c r="BG38" s="1" t="str">
        <f t="shared" si="54"/>
        <v/>
      </c>
      <c r="BH38" s="1" t="str">
        <f t="shared" si="55"/>
        <v/>
      </c>
      <c r="BI38" s="1" t="str">
        <f t="shared" si="57"/>
        <v/>
      </c>
      <c r="BJ38" s="128" t="str">
        <f t="shared" si="58"/>
        <v/>
      </c>
      <c r="BK38" s="128" t="str">
        <f t="shared" si="59"/>
        <v/>
      </c>
      <c r="BL38" s="128" t="str">
        <f t="shared" si="60"/>
        <v/>
      </c>
      <c r="BM38" s="128" t="str">
        <f t="shared" si="61"/>
        <v/>
      </c>
      <c r="BN38" s="128" t="str">
        <f t="shared" si="62"/>
        <v/>
      </c>
    </row>
    <row r="39" spans="1:66" x14ac:dyDescent="0.2">
      <c r="A39" s="138" t="s">
        <v>806</v>
      </c>
      <c r="B39" s="156"/>
      <c r="C39" s="149"/>
      <c r="D39" s="149"/>
      <c r="E39" s="149">
        <v>10.348853880136701</v>
      </c>
      <c r="F39" s="149">
        <v>65.041284804049923</v>
      </c>
      <c r="G39" s="149"/>
      <c r="H39" s="149"/>
      <c r="I39" s="149"/>
      <c r="J39" s="149"/>
      <c r="K39" s="149"/>
      <c r="L39" s="149"/>
      <c r="M39" s="149"/>
      <c r="N39" s="149"/>
      <c r="O39" s="149"/>
      <c r="P39" s="149"/>
      <c r="Q39" s="149"/>
      <c r="R39" s="149"/>
      <c r="S39" s="149"/>
      <c r="T39" s="149"/>
      <c r="U39" s="149"/>
      <c r="V39" s="149"/>
      <c r="W39" s="149"/>
      <c r="X39" s="149"/>
      <c r="Y39" s="149"/>
      <c r="Z39" s="149"/>
      <c r="AA39" s="149"/>
      <c r="AB39" s="149"/>
      <c r="AC39" s="149"/>
      <c r="AD39" s="149"/>
      <c r="AE39" s="149"/>
      <c r="AF39" s="149"/>
      <c r="AG39" s="157">
        <v>75.390138684186624</v>
      </c>
      <c r="AH39" s="269"/>
      <c r="AI39" s="147">
        <f>+VLOOKUP(A39,'CWT Releases'!G$1:'CWT Releases'!AW2334,43,FALSE)</f>
        <v>2.9741627166057967</v>
      </c>
      <c r="AJ39" s="1" t="str">
        <f t="shared" si="56"/>
        <v/>
      </c>
      <c r="AK39" s="1" t="str">
        <f t="shared" si="32"/>
        <v/>
      </c>
      <c r="AL39" s="1" t="str">
        <f t="shared" si="33"/>
        <v/>
      </c>
      <c r="AM39" s="1">
        <f t="shared" si="34"/>
        <v>30.779175369903811</v>
      </c>
      <c r="AN39" s="1">
        <f t="shared" si="35"/>
        <v>193.44336430434444</v>
      </c>
      <c r="AO39" s="1" t="str">
        <f t="shared" si="36"/>
        <v/>
      </c>
      <c r="AP39" s="1" t="str">
        <f t="shared" si="37"/>
        <v/>
      </c>
      <c r="AQ39" s="1" t="str">
        <f t="shared" si="38"/>
        <v/>
      </c>
      <c r="AR39" s="1" t="str">
        <f t="shared" si="39"/>
        <v/>
      </c>
      <c r="AS39" s="1" t="str">
        <f t="shared" si="40"/>
        <v/>
      </c>
      <c r="AT39" s="1" t="str">
        <f t="shared" si="41"/>
        <v/>
      </c>
      <c r="AU39" s="1" t="str">
        <f t="shared" si="42"/>
        <v/>
      </c>
      <c r="AV39" s="1" t="str">
        <f t="shared" si="43"/>
        <v/>
      </c>
      <c r="AW39" s="1" t="str">
        <f t="shared" si="44"/>
        <v/>
      </c>
      <c r="AX39" s="1" t="str">
        <f t="shared" si="45"/>
        <v/>
      </c>
      <c r="AY39" s="1" t="str">
        <f t="shared" si="46"/>
        <v/>
      </c>
      <c r="AZ39" s="1" t="str">
        <f t="shared" si="47"/>
        <v/>
      </c>
      <c r="BA39" s="1" t="str">
        <f t="shared" si="48"/>
        <v/>
      </c>
      <c r="BB39" s="1" t="str">
        <f t="shared" si="49"/>
        <v/>
      </c>
      <c r="BC39" s="1" t="str">
        <f t="shared" si="50"/>
        <v/>
      </c>
      <c r="BD39" s="1" t="str">
        <f t="shared" si="51"/>
        <v/>
      </c>
      <c r="BE39" s="1" t="str">
        <f t="shared" si="52"/>
        <v/>
      </c>
      <c r="BF39" s="1" t="str">
        <f t="shared" si="53"/>
        <v/>
      </c>
      <c r="BG39" s="1" t="str">
        <f t="shared" si="54"/>
        <v/>
      </c>
      <c r="BH39" s="1" t="str">
        <f t="shared" si="55"/>
        <v/>
      </c>
      <c r="BI39" s="1" t="str">
        <f t="shared" si="57"/>
        <v/>
      </c>
      <c r="BJ39" s="128" t="str">
        <f t="shared" si="58"/>
        <v/>
      </c>
      <c r="BK39" s="128" t="str">
        <f t="shared" si="59"/>
        <v/>
      </c>
      <c r="BL39" s="128" t="str">
        <f t="shared" si="60"/>
        <v/>
      </c>
      <c r="BM39" s="128" t="str">
        <f t="shared" si="61"/>
        <v/>
      </c>
      <c r="BN39" s="128" t="str">
        <f t="shared" si="62"/>
        <v/>
      </c>
    </row>
    <row r="40" spans="1:66" x14ac:dyDescent="0.2">
      <c r="A40" s="138" t="s">
        <v>807</v>
      </c>
      <c r="B40" s="156"/>
      <c r="C40" s="149"/>
      <c r="D40" s="149"/>
      <c r="E40" s="149">
        <v>5.1744269400683507</v>
      </c>
      <c r="F40" s="149">
        <v>9.2916121148642752</v>
      </c>
      <c r="G40" s="149"/>
      <c r="H40" s="149"/>
      <c r="I40" s="149"/>
      <c r="J40" s="149"/>
      <c r="K40" s="149"/>
      <c r="L40" s="149"/>
      <c r="M40" s="149"/>
      <c r="N40" s="149"/>
      <c r="O40" s="149"/>
      <c r="P40" s="149"/>
      <c r="Q40" s="149"/>
      <c r="R40" s="149"/>
      <c r="S40" s="149"/>
      <c r="T40" s="149"/>
      <c r="U40" s="149"/>
      <c r="V40" s="149"/>
      <c r="W40" s="149"/>
      <c r="X40" s="149"/>
      <c r="Y40" s="149"/>
      <c r="Z40" s="149"/>
      <c r="AA40" s="149"/>
      <c r="AB40" s="149"/>
      <c r="AC40" s="149"/>
      <c r="AD40" s="149"/>
      <c r="AE40" s="149"/>
      <c r="AF40" s="149"/>
      <c r="AG40" s="157">
        <v>14.466039054932626</v>
      </c>
      <c r="AH40" s="269"/>
      <c r="AI40" s="147">
        <f>+VLOOKUP(A40,'CWT Releases'!G$1:'CWT Releases'!AW2335,43,FALSE)</f>
        <v>2.9741767458285513</v>
      </c>
      <c r="AJ40" s="1" t="str">
        <f t="shared" si="56"/>
        <v/>
      </c>
      <c r="AK40" s="1" t="str">
        <f t="shared" si="32"/>
        <v/>
      </c>
      <c r="AL40" s="1" t="str">
        <f t="shared" si="33"/>
        <v/>
      </c>
      <c r="AM40" s="1">
        <f t="shared" si="34"/>
        <v>15.389660278140076</v>
      </c>
      <c r="AN40" s="1">
        <f t="shared" si="35"/>
        <v>27.634896683288172</v>
      </c>
      <c r="AO40" s="1" t="str">
        <f t="shared" si="36"/>
        <v/>
      </c>
      <c r="AP40" s="1" t="str">
        <f t="shared" si="37"/>
        <v/>
      </c>
      <c r="AQ40" s="1" t="str">
        <f t="shared" si="38"/>
        <v/>
      </c>
      <c r="AR40" s="1" t="str">
        <f t="shared" si="39"/>
        <v/>
      </c>
      <c r="AS40" s="1" t="str">
        <f t="shared" si="40"/>
        <v/>
      </c>
      <c r="AT40" s="1" t="str">
        <f t="shared" si="41"/>
        <v/>
      </c>
      <c r="AU40" s="1" t="str">
        <f t="shared" si="42"/>
        <v/>
      </c>
      <c r="AV40" s="1" t="str">
        <f t="shared" si="43"/>
        <v/>
      </c>
      <c r="AW40" s="1" t="str">
        <f t="shared" si="44"/>
        <v/>
      </c>
      <c r="AX40" s="1" t="str">
        <f t="shared" si="45"/>
        <v/>
      </c>
      <c r="AY40" s="1" t="str">
        <f t="shared" si="46"/>
        <v/>
      </c>
      <c r="AZ40" s="1" t="str">
        <f t="shared" si="47"/>
        <v/>
      </c>
      <c r="BA40" s="1" t="str">
        <f t="shared" si="48"/>
        <v/>
      </c>
      <c r="BB40" s="1" t="str">
        <f t="shared" si="49"/>
        <v/>
      </c>
      <c r="BC40" s="1" t="str">
        <f t="shared" si="50"/>
        <v/>
      </c>
      <c r="BD40" s="1" t="str">
        <f t="shared" si="51"/>
        <v/>
      </c>
      <c r="BE40" s="1" t="str">
        <f t="shared" si="52"/>
        <v/>
      </c>
      <c r="BF40" s="1" t="str">
        <f t="shared" si="53"/>
        <v/>
      </c>
      <c r="BG40" s="1" t="str">
        <f t="shared" si="54"/>
        <v/>
      </c>
      <c r="BH40" s="1" t="str">
        <f t="shared" si="55"/>
        <v/>
      </c>
      <c r="BI40" s="1" t="str">
        <f t="shared" si="57"/>
        <v/>
      </c>
      <c r="BJ40" s="128" t="str">
        <f t="shared" si="58"/>
        <v/>
      </c>
      <c r="BK40" s="128" t="str">
        <f t="shared" si="59"/>
        <v/>
      </c>
      <c r="BL40" s="128" t="str">
        <f t="shared" si="60"/>
        <v/>
      </c>
      <c r="BM40" s="128" t="str">
        <f t="shared" si="61"/>
        <v/>
      </c>
      <c r="BN40" s="128" t="str">
        <f t="shared" si="62"/>
        <v/>
      </c>
    </row>
    <row r="41" spans="1:66" x14ac:dyDescent="0.2">
      <c r="A41" s="138" t="s">
        <v>713</v>
      </c>
      <c r="B41" s="156"/>
      <c r="C41" s="149"/>
      <c r="D41" s="149"/>
      <c r="E41" s="149">
        <v>2.5872134700341753</v>
      </c>
      <c r="F41" s="149">
        <v>260.16513921619969</v>
      </c>
      <c r="G41" s="149">
        <v>12.653791000344881</v>
      </c>
      <c r="H41" s="149"/>
      <c r="I41" s="149"/>
      <c r="J41" s="149"/>
      <c r="K41" s="149"/>
      <c r="L41" s="149"/>
      <c r="M41" s="149"/>
      <c r="N41" s="149"/>
      <c r="O41" s="149"/>
      <c r="P41" s="149"/>
      <c r="Q41" s="149"/>
      <c r="R41" s="149"/>
      <c r="S41" s="149"/>
      <c r="T41" s="149"/>
      <c r="U41" s="149"/>
      <c r="V41" s="149"/>
      <c r="W41" s="149"/>
      <c r="X41" s="149"/>
      <c r="Y41" s="149"/>
      <c r="Z41" s="149"/>
      <c r="AA41" s="149"/>
      <c r="AB41" s="149"/>
      <c r="AC41" s="149"/>
      <c r="AD41" s="149"/>
      <c r="AE41" s="149"/>
      <c r="AF41" s="149"/>
      <c r="AG41" s="157">
        <v>275.40614368657873</v>
      </c>
      <c r="AH41" s="269"/>
      <c r="AI41" s="147">
        <f>+VLOOKUP(A41,'CWT Releases'!G$1:'CWT Releases'!AW2336,43,FALSE)</f>
        <v>0.47998811595433133</v>
      </c>
      <c r="AJ41" s="1" t="str">
        <f t="shared" si="56"/>
        <v/>
      </c>
      <c r="AK41" s="1" t="str">
        <f t="shared" si="32"/>
        <v/>
      </c>
      <c r="AL41" s="1" t="str">
        <f t="shared" si="33"/>
        <v/>
      </c>
      <c r="AM41" s="1">
        <f t="shared" si="34"/>
        <v>1.2418317190533716</v>
      </c>
      <c r="AN41" s="1">
        <f t="shared" si="35"/>
        <v>124.87617500938001</v>
      </c>
      <c r="AO41" s="1">
        <f t="shared" si="36"/>
        <v>6.0736693019354133</v>
      </c>
      <c r="AP41" s="1" t="str">
        <f t="shared" si="37"/>
        <v/>
      </c>
      <c r="AQ41" s="1" t="str">
        <f t="shared" si="38"/>
        <v/>
      </c>
      <c r="AR41" s="1" t="str">
        <f t="shared" si="39"/>
        <v/>
      </c>
      <c r="AS41" s="1" t="str">
        <f t="shared" si="40"/>
        <v/>
      </c>
      <c r="AT41" s="1" t="str">
        <f t="shared" si="41"/>
        <v/>
      </c>
      <c r="AU41" s="1" t="str">
        <f t="shared" si="42"/>
        <v/>
      </c>
      <c r="AV41" s="1" t="str">
        <f t="shared" si="43"/>
        <v/>
      </c>
      <c r="AW41" s="1" t="str">
        <f t="shared" si="44"/>
        <v/>
      </c>
      <c r="AX41" s="1" t="str">
        <f t="shared" si="45"/>
        <v/>
      </c>
      <c r="AY41" s="1" t="str">
        <f t="shared" si="46"/>
        <v/>
      </c>
      <c r="AZ41" s="1" t="str">
        <f t="shared" si="47"/>
        <v/>
      </c>
      <c r="BA41" s="1" t="str">
        <f t="shared" si="48"/>
        <v/>
      </c>
      <c r="BB41" s="1" t="str">
        <f t="shared" si="49"/>
        <v/>
      </c>
      <c r="BC41" s="1" t="str">
        <f t="shared" si="50"/>
        <v/>
      </c>
      <c r="BD41" s="1" t="str">
        <f t="shared" si="51"/>
        <v/>
      </c>
      <c r="BE41" s="1" t="str">
        <f t="shared" si="52"/>
        <v/>
      </c>
      <c r="BF41" s="1" t="str">
        <f t="shared" si="53"/>
        <v/>
      </c>
      <c r="BG41" s="1" t="str">
        <f t="shared" si="54"/>
        <v/>
      </c>
      <c r="BH41" s="1" t="str">
        <f t="shared" si="55"/>
        <v/>
      </c>
      <c r="BI41" s="1" t="str">
        <f t="shared" si="57"/>
        <v/>
      </c>
      <c r="BJ41" s="128" t="str">
        <f t="shared" si="58"/>
        <v/>
      </c>
      <c r="BK41" s="128" t="str">
        <f t="shared" si="59"/>
        <v/>
      </c>
      <c r="BL41" s="128" t="str">
        <f t="shared" si="60"/>
        <v/>
      </c>
      <c r="BM41" s="128" t="str">
        <f t="shared" si="61"/>
        <v/>
      </c>
      <c r="BN41" s="128" t="str">
        <f t="shared" si="62"/>
        <v/>
      </c>
    </row>
    <row r="42" spans="1:66" x14ac:dyDescent="0.2">
      <c r="A42" s="138" t="s">
        <v>804</v>
      </c>
      <c r="B42" s="156"/>
      <c r="C42" s="149"/>
      <c r="D42" s="149"/>
      <c r="E42" s="149"/>
      <c r="F42" s="149">
        <v>222.99869075674263</v>
      </c>
      <c r="G42" s="149">
        <v>4.2179303334482938</v>
      </c>
      <c r="H42" s="149"/>
      <c r="I42" s="149"/>
      <c r="J42" s="149"/>
      <c r="K42" s="149"/>
      <c r="L42" s="149"/>
      <c r="M42" s="149"/>
      <c r="N42" s="149"/>
      <c r="O42" s="149"/>
      <c r="P42" s="149"/>
      <c r="Q42" s="149"/>
      <c r="R42" s="149"/>
      <c r="S42" s="149"/>
      <c r="T42" s="149"/>
      <c r="U42" s="149"/>
      <c r="V42" s="149"/>
      <c r="W42" s="149"/>
      <c r="X42" s="149"/>
      <c r="Y42" s="149"/>
      <c r="Z42" s="149"/>
      <c r="AA42" s="149"/>
      <c r="AB42" s="149"/>
      <c r="AC42" s="149"/>
      <c r="AD42" s="149"/>
      <c r="AE42" s="149"/>
      <c r="AF42" s="149"/>
      <c r="AG42" s="157">
        <v>227.21662109019093</v>
      </c>
      <c r="AH42" s="269"/>
      <c r="AI42" s="147">
        <f>+VLOOKUP(A42,'CWT Releases'!G$1:'CWT Releases'!AW2337,43,FALSE)</f>
        <v>0.47998367528661001</v>
      </c>
      <c r="AJ42" s="1" t="str">
        <f t="shared" si="56"/>
        <v/>
      </c>
      <c r="AK42" s="1" t="str">
        <f t="shared" si="32"/>
        <v/>
      </c>
      <c r="AL42" s="1" t="str">
        <f t="shared" si="33"/>
        <v/>
      </c>
      <c r="AM42" s="1" t="str">
        <f t="shared" si="34"/>
        <v/>
      </c>
      <c r="AN42" s="1">
        <f t="shared" si="35"/>
        <v>107.03573117352352</v>
      </c>
      <c r="AO42" s="1">
        <f t="shared" si="36"/>
        <v>2.0245377035513887</v>
      </c>
      <c r="AP42" s="1" t="str">
        <f t="shared" si="37"/>
        <v/>
      </c>
      <c r="AQ42" s="1" t="str">
        <f t="shared" si="38"/>
        <v/>
      </c>
      <c r="AR42" s="1" t="str">
        <f t="shared" si="39"/>
        <v/>
      </c>
      <c r="AS42" s="1" t="str">
        <f t="shared" si="40"/>
        <v/>
      </c>
      <c r="AT42" s="1" t="str">
        <f t="shared" si="41"/>
        <v/>
      </c>
      <c r="AU42" s="1" t="str">
        <f t="shared" si="42"/>
        <v/>
      </c>
      <c r="AV42" s="1" t="str">
        <f t="shared" si="43"/>
        <v/>
      </c>
      <c r="AW42" s="1" t="str">
        <f t="shared" si="44"/>
        <v/>
      </c>
      <c r="AX42" s="1" t="str">
        <f t="shared" si="45"/>
        <v/>
      </c>
      <c r="AY42" s="1" t="str">
        <f t="shared" si="46"/>
        <v/>
      </c>
      <c r="AZ42" s="1" t="str">
        <f t="shared" si="47"/>
        <v/>
      </c>
      <c r="BA42" s="1" t="str">
        <f t="shared" si="48"/>
        <v/>
      </c>
      <c r="BB42" s="1" t="str">
        <f t="shared" si="49"/>
        <v/>
      </c>
      <c r="BC42" s="1" t="str">
        <f t="shared" si="50"/>
        <v/>
      </c>
      <c r="BD42" s="1" t="str">
        <f t="shared" si="51"/>
        <v/>
      </c>
      <c r="BE42" s="1" t="str">
        <f t="shared" si="52"/>
        <v/>
      </c>
      <c r="BF42" s="1" t="str">
        <f t="shared" si="53"/>
        <v/>
      </c>
      <c r="BG42" s="1" t="str">
        <f t="shared" si="54"/>
        <v/>
      </c>
      <c r="BH42" s="1" t="str">
        <f t="shared" si="55"/>
        <v/>
      </c>
      <c r="BI42" s="1" t="str">
        <f t="shared" si="57"/>
        <v/>
      </c>
      <c r="BJ42" s="128" t="str">
        <f t="shared" si="58"/>
        <v/>
      </c>
      <c r="BK42" s="128" t="str">
        <f t="shared" si="59"/>
        <v/>
      </c>
      <c r="BL42" s="128" t="str">
        <f t="shared" si="60"/>
        <v/>
      </c>
      <c r="BM42" s="128" t="str">
        <f t="shared" si="61"/>
        <v/>
      </c>
      <c r="BN42" s="128" t="str">
        <f t="shared" si="62"/>
        <v/>
      </c>
    </row>
    <row r="43" spans="1:66" x14ac:dyDescent="0.2">
      <c r="A43" s="138" t="s">
        <v>714</v>
      </c>
      <c r="B43" s="156"/>
      <c r="C43" s="149"/>
      <c r="D43" s="149"/>
      <c r="E43" s="149"/>
      <c r="F43" s="149">
        <v>46.458060574321387</v>
      </c>
      <c r="G43" s="149">
        <v>46.397233667931239</v>
      </c>
      <c r="H43" s="149"/>
      <c r="I43" s="149"/>
      <c r="J43" s="149"/>
      <c r="K43" s="149"/>
      <c r="L43" s="149"/>
      <c r="M43" s="149"/>
      <c r="N43" s="149"/>
      <c r="O43" s="149"/>
      <c r="P43" s="149"/>
      <c r="Q43" s="149"/>
      <c r="R43" s="149"/>
      <c r="S43" s="149"/>
      <c r="T43" s="149"/>
      <c r="U43" s="149"/>
      <c r="V43" s="149"/>
      <c r="W43" s="149"/>
      <c r="X43" s="149"/>
      <c r="Y43" s="149"/>
      <c r="Z43" s="149"/>
      <c r="AA43" s="149"/>
      <c r="AB43" s="149"/>
      <c r="AC43" s="149"/>
      <c r="AD43" s="149"/>
      <c r="AE43" s="149"/>
      <c r="AF43" s="149"/>
      <c r="AG43" s="157">
        <v>92.855294242252626</v>
      </c>
      <c r="AH43" s="269"/>
      <c r="AI43" s="147">
        <f>+VLOOKUP(A43,'CWT Releases'!G$1:'CWT Releases'!AW2338,43,FALSE)</f>
        <v>3.0114591888615121E-3</v>
      </c>
      <c r="AJ43" s="1" t="str">
        <f t="shared" si="56"/>
        <v/>
      </c>
      <c r="AK43" s="1" t="str">
        <f t="shared" si="32"/>
        <v/>
      </c>
      <c r="AL43" s="1" t="str">
        <f t="shared" si="33"/>
        <v/>
      </c>
      <c r="AM43" s="1" t="str">
        <f t="shared" si="34"/>
        <v/>
      </c>
      <c r="AN43" s="1">
        <f t="shared" si="35"/>
        <v>0.13990655341322489</v>
      </c>
      <c r="AO43" s="1">
        <f t="shared" si="36"/>
        <v>0.13972337566704626</v>
      </c>
      <c r="AP43" s="1" t="str">
        <f t="shared" si="37"/>
        <v/>
      </c>
      <c r="AQ43" s="1" t="str">
        <f t="shared" si="38"/>
        <v/>
      </c>
      <c r="AR43" s="1" t="str">
        <f t="shared" si="39"/>
        <v/>
      </c>
      <c r="AS43" s="1" t="str">
        <f t="shared" si="40"/>
        <v/>
      </c>
      <c r="AT43" s="1" t="str">
        <f t="shared" si="41"/>
        <v/>
      </c>
      <c r="AU43" s="1" t="str">
        <f t="shared" si="42"/>
        <v/>
      </c>
      <c r="AV43" s="1" t="str">
        <f t="shared" si="43"/>
        <v/>
      </c>
      <c r="AW43" s="1" t="str">
        <f t="shared" si="44"/>
        <v/>
      </c>
      <c r="AX43" s="1" t="str">
        <f t="shared" si="45"/>
        <v/>
      </c>
      <c r="AY43" s="1" t="str">
        <f t="shared" si="46"/>
        <v/>
      </c>
      <c r="AZ43" s="1" t="str">
        <f t="shared" si="47"/>
        <v/>
      </c>
      <c r="BA43" s="1" t="str">
        <f t="shared" si="48"/>
        <v/>
      </c>
      <c r="BB43" s="1" t="str">
        <f t="shared" si="49"/>
        <v/>
      </c>
      <c r="BC43" s="1" t="str">
        <f t="shared" si="50"/>
        <v/>
      </c>
      <c r="BD43" s="1" t="str">
        <f t="shared" si="51"/>
        <v/>
      </c>
      <c r="BE43" s="1" t="str">
        <f t="shared" si="52"/>
        <v/>
      </c>
      <c r="BF43" s="1" t="str">
        <f t="shared" si="53"/>
        <v/>
      </c>
      <c r="BG43" s="1" t="str">
        <f t="shared" si="54"/>
        <v/>
      </c>
      <c r="BH43" s="1" t="str">
        <f t="shared" si="55"/>
        <v/>
      </c>
      <c r="BI43" s="1" t="str">
        <f t="shared" si="57"/>
        <v/>
      </c>
      <c r="BJ43" s="128" t="str">
        <f t="shared" si="58"/>
        <v/>
      </c>
      <c r="BK43" s="128" t="str">
        <f t="shared" si="59"/>
        <v/>
      </c>
      <c r="BL43" s="128" t="str">
        <f t="shared" si="60"/>
        <v/>
      </c>
      <c r="BM43" s="128" t="str">
        <f t="shared" si="61"/>
        <v/>
      </c>
      <c r="BN43" s="128" t="str">
        <f t="shared" si="62"/>
        <v/>
      </c>
    </row>
    <row r="44" spans="1:66" x14ac:dyDescent="0.2">
      <c r="A44" s="138" t="s">
        <v>711</v>
      </c>
      <c r="B44" s="156"/>
      <c r="C44" s="149"/>
      <c r="D44" s="149"/>
      <c r="E44" s="149"/>
      <c r="F44" s="149">
        <v>260.16513921619969</v>
      </c>
      <c r="G44" s="149">
        <v>4.2179303334482938</v>
      </c>
      <c r="H44" s="149"/>
      <c r="I44" s="149"/>
      <c r="J44" s="149"/>
      <c r="K44" s="149"/>
      <c r="L44" s="149"/>
      <c r="M44" s="149"/>
      <c r="N44" s="149"/>
      <c r="O44" s="149"/>
      <c r="P44" s="149"/>
      <c r="Q44" s="149"/>
      <c r="R44" s="149"/>
      <c r="S44" s="149"/>
      <c r="T44" s="149"/>
      <c r="U44" s="149"/>
      <c r="V44" s="149"/>
      <c r="W44" s="149"/>
      <c r="X44" s="149"/>
      <c r="Y44" s="149"/>
      <c r="Z44" s="149"/>
      <c r="AA44" s="149"/>
      <c r="AB44" s="149"/>
      <c r="AC44" s="149"/>
      <c r="AD44" s="149"/>
      <c r="AE44" s="149"/>
      <c r="AF44" s="149"/>
      <c r="AG44" s="157">
        <v>264.38306954964798</v>
      </c>
      <c r="AH44" s="269"/>
      <c r="AI44" s="147">
        <f>+VLOOKUP(A44,'CWT Releases'!G$1:'CWT Releases'!AW2339,43,FALSE)</f>
        <v>0.44935470221093832</v>
      </c>
      <c r="AJ44" s="1" t="str">
        <f t="shared" si="56"/>
        <v/>
      </c>
      <c r="AK44" s="1" t="str">
        <f t="shared" si="32"/>
        <v/>
      </c>
      <c r="AL44" s="1" t="str">
        <f t="shared" si="33"/>
        <v/>
      </c>
      <c r="AM44" s="1" t="str">
        <f t="shared" si="34"/>
        <v/>
      </c>
      <c r="AN44" s="1">
        <f t="shared" si="35"/>
        <v>116.90642865816272</v>
      </c>
      <c r="AO44" s="1">
        <f t="shared" si="36"/>
        <v>1.8953468289331419</v>
      </c>
      <c r="AP44" s="1" t="str">
        <f t="shared" si="37"/>
        <v/>
      </c>
      <c r="AQ44" s="1" t="str">
        <f t="shared" si="38"/>
        <v/>
      </c>
      <c r="AR44" s="1" t="str">
        <f t="shared" si="39"/>
        <v/>
      </c>
      <c r="AS44" s="1" t="str">
        <f t="shared" si="40"/>
        <v/>
      </c>
      <c r="AT44" s="1" t="str">
        <f t="shared" si="41"/>
        <v/>
      </c>
      <c r="AU44" s="1" t="str">
        <f t="shared" si="42"/>
        <v/>
      </c>
      <c r="AV44" s="1" t="str">
        <f t="shared" si="43"/>
        <v/>
      </c>
      <c r="AW44" s="1" t="str">
        <f t="shared" si="44"/>
        <v/>
      </c>
      <c r="AX44" s="1" t="str">
        <f t="shared" si="45"/>
        <v/>
      </c>
      <c r="AY44" s="1" t="str">
        <f t="shared" si="46"/>
        <v/>
      </c>
      <c r="AZ44" s="1" t="str">
        <f t="shared" si="47"/>
        <v/>
      </c>
      <c r="BA44" s="1" t="str">
        <f t="shared" si="48"/>
        <v/>
      </c>
      <c r="BB44" s="1" t="str">
        <f t="shared" si="49"/>
        <v/>
      </c>
      <c r="BC44" s="1" t="str">
        <f t="shared" si="50"/>
        <v/>
      </c>
      <c r="BD44" s="1" t="str">
        <f t="shared" si="51"/>
        <v/>
      </c>
      <c r="BE44" s="1" t="str">
        <f t="shared" si="52"/>
        <v/>
      </c>
      <c r="BF44" s="1" t="str">
        <f t="shared" si="53"/>
        <v/>
      </c>
      <c r="BG44" s="1" t="str">
        <f t="shared" si="54"/>
        <v/>
      </c>
      <c r="BH44" s="1" t="str">
        <f t="shared" si="55"/>
        <v/>
      </c>
      <c r="BI44" s="1" t="str">
        <f t="shared" si="57"/>
        <v/>
      </c>
      <c r="BJ44" s="128" t="str">
        <f t="shared" si="58"/>
        <v/>
      </c>
      <c r="BK44" s="128" t="str">
        <f t="shared" si="59"/>
        <v/>
      </c>
      <c r="BL44" s="128" t="str">
        <f t="shared" si="60"/>
        <v/>
      </c>
      <c r="BM44" s="128" t="str">
        <f t="shared" si="61"/>
        <v/>
      </c>
      <c r="BN44" s="128" t="str">
        <f t="shared" si="62"/>
        <v/>
      </c>
    </row>
    <row r="45" spans="1:66" x14ac:dyDescent="0.2">
      <c r="A45" s="138" t="s">
        <v>698</v>
      </c>
      <c r="B45" s="156"/>
      <c r="C45" s="149"/>
      <c r="D45" s="149"/>
      <c r="E45" s="149"/>
      <c r="F45" s="149">
        <v>27.874836344592829</v>
      </c>
      <c r="G45" s="149">
        <v>33.743442667586351</v>
      </c>
      <c r="H45" s="149"/>
      <c r="I45" s="149"/>
      <c r="J45" s="149"/>
      <c r="K45" s="149"/>
      <c r="L45" s="149"/>
      <c r="M45" s="149"/>
      <c r="N45" s="149"/>
      <c r="O45" s="149"/>
      <c r="P45" s="149"/>
      <c r="Q45" s="149"/>
      <c r="R45" s="149"/>
      <c r="S45" s="149"/>
      <c r="T45" s="149"/>
      <c r="U45" s="149"/>
      <c r="V45" s="149"/>
      <c r="W45" s="149"/>
      <c r="X45" s="149"/>
      <c r="Y45" s="149"/>
      <c r="Z45" s="149"/>
      <c r="AA45" s="149"/>
      <c r="AB45" s="149"/>
      <c r="AC45" s="149"/>
      <c r="AD45" s="149"/>
      <c r="AE45" s="149"/>
      <c r="AF45" s="149"/>
      <c r="AG45" s="157">
        <v>61.61827901217918</v>
      </c>
      <c r="AH45" s="269"/>
      <c r="AI45" s="147">
        <f>+VLOOKUP(A45,'CWT Releases'!G$1:'CWT Releases'!AW2340,43,FALSE)</f>
        <v>1.7462349109024717</v>
      </c>
      <c r="AJ45" s="1" t="str">
        <f t="shared" si="56"/>
        <v/>
      </c>
      <c r="AK45" s="1" t="str">
        <f t="shared" si="32"/>
        <v/>
      </c>
      <c r="AL45" s="1" t="str">
        <f t="shared" si="33"/>
        <v/>
      </c>
      <c r="AM45" s="1" t="str">
        <f t="shared" si="34"/>
        <v/>
      </c>
      <c r="AN45" s="1">
        <f t="shared" si="35"/>
        <v>48.676012360621037</v>
      </c>
      <c r="AO45" s="1">
        <f t="shared" si="36"/>
        <v>58.923977600175313</v>
      </c>
      <c r="AP45" s="1" t="str">
        <f t="shared" si="37"/>
        <v/>
      </c>
      <c r="AQ45" s="1" t="str">
        <f t="shared" si="38"/>
        <v/>
      </c>
      <c r="AR45" s="1" t="str">
        <f t="shared" si="39"/>
        <v/>
      </c>
      <c r="AS45" s="1" t="str">
        <f t="shared" si="40"/>
        <v/>
      </c>
      <c r="AT45" s="1" t="str">
        <f t="shared" si="41"/>
        <v/>
      </c>
      <c r="AU45" s="1" t="str">
        <f t="shared" si="42"/>
        <v/>
      </c>
      <c r="AV45" s="1" t="str">
        <f t="shared" si="43"/>
        <v/>
      </c>
      <c r="AW45" s="1" t="str">
        <f t="shared" si="44"/>
        <v/>
      </c>
      <c r="AX45" s="1" t="str">
        <f t="shared" si="45"/>
        <v/>
      </c>
      <c r="AY45" s="1" t="str">
        <f t="shared" si="46"/>
        <v/>
      </c>
      <c r="AZ45" s="1" t="str">
        <f t="shared" si="47"/>
        <v/>
      </c>
      <c r="BA45" s="1" t="str">
        <f t="shared" si="48"/>
        <v/>
      </c>
      <c r="BB45" s="1" t="str">
        <f t="shared" si="49"/>
        <v/>
      </c>
      <c r="BC45" s="1" t="str">
        <f t="shared" si="50"/>
        <v/>
      </c>
      <c r="BD45" s="1" t="str">
        <f t="shared" si="51"/>
        <v/>
      </c>
      <c r="BE45" s="1" t="str">
        <f t="shared" si="52"/>
        <v/>
      </c>
      <c r="BF45" s="1" t="str">
        <f t="shared" si="53"/>
        <v/>
      </c>
      <c r="BG45" s="1" t="str">
        <f t="shared" si="54"/>
        <v/>
      </c>
      <c r="BH45" s="1" t="str">
        <f t="shared" si="55"/>
        <v/>
      </c>
      <c r="BI45" s="1" t="str">
        <f t="shared" si="57"/>
        <v/>
      </c>
      <c r="BJ45" s="128" t="str">
        <f t="shared" si="58"/>
        <v/>
      </c>
      <c r="BK45" s="128" t="str">
        <f t="shared" si="59"/>
        <v/>
      </c>
      <c r="BL45" s="128" t="str">
        <f t="shared" si="60"/>
        <v/>
      </c>
      <c r="BM45" s="128" t="str">
        <f t="shared" si="61"/>
        <v/>
      </c>
      <c r="BN45" s="128" t="str">
        <f t="shared" si="62"/>
        <v/>
      </c>
    </row>
    <row r="46" spans="1:66" x14ac:dyDescent="0.2">
      <c r="A46" s="138" t="s">
        <v>735</v>
      </c>
      <c r="B46" s="156"/>
      <c r="C46" s="149"/>
      <c r="D46" s="149"/>
      <c r="E46" s="149">
        <v>2.5872134700341753</v>
      </c>
      <c r="F46" s="149">
        <v>37.166448459457101</v>
      </c>
      <c r="G46" s="149">
        <v>16.871721333793175</v>
      </c>
      <c r="H46" s="149"/>
      <c r="I46" s="149"/>
      <c r="J46" s="149"/>
      <c r="K46" s="149"/>
      <c r="L46" s="149"/>
      <c r="M46" s="149"/>
      <c r="N46" s="149"/>
      <c r="O46" s="149"/>
      <c r="P46" s="149"/>
      <c r="Q46" s="149"/>
      <c r="R46" s="149"/>
      <c r="S46" s="149"/>
      <c r="T46" s="149"/>
      <c r="U46" s="149"/>
      <c r="V46" s="149"/>
      <c r="W46" s="149"/>
      <c r="X46" s="149"/>
      <c r="Y46" s="149"/>
      <c r="Z46" s="149"/>
      <c r="AA46" s="149"/>
      <c r="AB46" s="149"/>
      <c r="AC46" s="149"/>
      <c r="AD46" s="149"/>
      <c r="AE46" s="149"/>
      <c r="AF46" s="149"/>
      <c r="AG46" s="157">
        <v>56.625383263284448</v>
      </c>
      <c r="AH46" s="269"/>
      <c r="AI46" s="147">
        <f>+VLOOKUP(A46,'CWT Releases'!G$1:'CWT Releases'!AW2341,43,FALSE)</f>
        <v>1.746266937929446</v>
      </c>
      <c r="AJ46" s="1" t="str">
        <f t="shared" si="56"/>
        <v/>
      </c>
      <c r="AK46" s="1" t="str">
        <f t="shared" si="32"/>
        <v/>
      </c>
      <c r="AL46" s="1" t="str">
        <f t="shared" si="33"/>
        <v/>
      </c>
      <c r="AM46" s="1">
        <f t="shared" si="34"/>
        <v>4.5179653440863961</v>
      </c>
      <c r="AN46" s="1">
        <f t="shared" si="35"/>
        <v>64.902540145008729</v>
      </c>
      <c r="AO46" s="1">
        <f t="shared" si="36"/>
        <v>29.462529151161917</v>
      </c>
      <c r="AP46" s="1" t="str">
        <f t="shared" si="37"/>
        <v/>
      </c>
      <c r="AQ46" s="1" t="str">
        <f t="shared" si="38"/>
        <v/>
      </c>
      <c r="AR46" s="1" t="str">
        <f t="shared" si="39"/>
        <v/>
      </c>
      <c r="AS46" s="1" t="str">
        <f t="shared" si="40"/>
        <v/>
      </c>
      <c r="AT46" s="1" t="str">
        <f t="shared" si="41"/>
        <v/>
      </c>
      <c r="AU46" s="1" t="str">
        <f t="shared" si="42"/>
        <v/>
      </c>
      <c r="AV46" s="1" t="str">
        <f t="shared" si="43"/>
        <v/>
      </c>
      <c r="AW46" s="1" t="str">
        <f t="shared" si="44"/>
        <v/>
      </c>
      <c r="AX46" s="1" t="str">
        <f t="shared" si="45"/>
        <v/>
      </c>
      <c r="AY46" s="1" t="str">
        <f t="shared" si="46"/>
        <v/>
      </c>
      <c r="AZ46" s="1" t="str">
        <f t="shared" si="47"/>
        <v/>
      </c>
      <c r="BA46" s="1" t="str">
        <f t="shared" si="48"/>
        <v/>
      </c>
      <c r="BB46" s="1" t="str">
        <f t="shared" si="49"/>
        <v/>
      </c>
      <c r="BC46" s="1" t="str">
        <f t="shared" si="50"/>
        <v/>
      </c>
      <c r="BD46" s="1" t="str">
        <f t="shared" si="51"/>
        <v/>
      </c>
      <c r="BE46" s="1" t="str">
        <f t="shared" si="52"/>
        <v/>
      </c>
      <c r="BF46" s="1" t="str">
        <f t="shared" si="53"/>
        <v/>
      </c>
      <c r="BG46" s="1" t="str">
        <f t="shared" si="54"/>
        <v/>
      </c>
      <c r="BH46" s="1" t="str">
        <f t="shared" si="55"/>
        <v/>
      </c>
      <c r="BI46" s="1" t="str">
        <f t="shared" si="57"/>
        <v/>
      </c>
      <c r="BJ46" s="128" t="str">
        <f t="shared" si="58"/>
        <v/>
      </c>
      <c r="BK46" s="128" t="str">
        <f t="shared" si="59"/>
        <v/>
      </c>
      <c r="BL46" s="128" t="str">
        <f t="shared" si="60"/>
        <v/>
      </c>
      <c r="BM46" s="128" t="str">
        <f t="shared" si="61"/>
        <v/>
      </c>
      <c r="BN46" s="128" t="str">
        <f t="shared" si="62"/>
        <v/>
      </c>
    </row>
    <row r="47" spans="1:66" x14ac:dyDescent="0.2">
      <c r="A47" s="138" t="s">
        <v>730</v>
      </c>
      <c r="B47" s="156"/>
      <c r="C47" s="149"/>
      <c r="D47" s="149"/>
      <c r="E47" s="149">
        <v>2.5872134700341753</v>
      </c>
      <c r="F47" s="149">
        <v>65.041284804049923</v>
      </c>
      <c r="G47" s="149">
        <v>16.871721333793175</v>
      </c>
      <c r="H47" s="149"/>
      <c r="I47" s="149"/>
      <c r="J47" s="149"/>
      <c r="K47" s="149"/>
      <c r="L47" s="149"/>
      <c r="M47" s="149"/>
      <c r="N47" s="149"/>
      <c r="O47" s="149"/>
      <c r="P47" s="149"/>
      <c r="Q47" s="149"/>
      <c r="R47" s="149"/>
      <c r="S47" s="149"/>
      <c r="T47" s="149"/>
      <c r="U47" s="149"/>
      <c r="V47" s="149"/>
      <c r="W47" s="149"/>
      <c r="X47" s="149"/>
      <c r="Y47" s="149"/>
      <c r="Z47" s="149"/>
      <c r="AA47" s="149"/>
      <c r="AB47" s="149"/>
      <c r="AC47" s="149"/>
      <c r="AD47" s="149"/>
      <c r="AE47" s="149"/>
      <c r="AF47" s="149"/>
      <c r="AG47" s="157">
        <v>84.50021960787727</v>
      </c>
      <c r="AH47" s="269"/>
      <c r="AI47" s="147">
        <f>+VLOOKUP(A47,'CWT Releases'!G$1:'CWT Releases'!AW2342,43,FALSE)</f>
        <v>1.7462727774710105</v>
      </c>
      <c r="AJ47" s="1" t="str">
        <f t="shared" si="56"/>
        <v/>
      </c>
      <c r="AK47" s="1" t="str">
        <f t="shared" si="32"/>
        <v/>
      </c>
      <c r="AL47" s="1" t="str">
        <f t="shared" si="33"/>
        <v/>
      </c>
      <c r="AM47" s="1">
        <f t="shared" si="34"/>
        <v>4.5179804522269906</v>
      </c>
      <c r="AN47" s="1">
        <f t="shared" si="35"/>
        <v>113.57982506505128</v>
      </c>
      <c r="AO47" s="1">
        <f t="shared" si="36"/>
        <v>29.462627674279911</v>
      </c>
      <c r="AP47" s="1" t="str">
        <f t="shared" si="37"/>
        <v/>
      </c>
      <c r="AQ47" s="1" t="str">
        <f t="shared" si="38"/>
        <v/>
      </c>
      <c r="AR47" s="1" t="str">
        <f t="shared" si="39"/>
        <v/>
      </c>
      <c r="AS47" s="1" t="str">
        <f t="shared" si="40"/>
        <v/>
      </c>
      <c r="AT47" s="1" t="str">
        <f t="shared" si="41"/>
        <v/>
      </c>
      <c r="AU47" s="1" t="str">
        <f t="shared" si="42"/>
        <v/>
      </c>
      <c r="AV47" s="1" t="str">
        <f t="shared" si="43"/>
        <v/>
      </c>
      <c r="AW47" s="1" t="str">
        <f t="shared" si="44"/>
        <v/>
      </c>
      <c r="AX47" s="1" t="str">
        <f t="shared" si="45"/>
        <v/>
      </c>
      <c r="AY47" s="1" t="str">
        <f t="shared" si="46"/>
        <v/>
      </c>
      <c r="AZ47" s="1" t="str">
        <f t="shared" si="47"/>
        <v/>
      </c>
      <c r="BA47" s="1" t="str">
        <f t="shared" si="48"/>
        <v/>
      </c>
      <c r="BB47" s="1" t="str">
        <f t="shared" si="49"/>
        <v/>
      </c>
      <c r="BC47" s="1" t="str">
        <f t="shared" si="50"/>
        <v/>
      </c>
      <c r="BD47" s="1" t="str">
        <f t="shared" si="51"/>
        <v/>
      </c>
      <c r="BE47" s="1" t="str">
        <f t="shared" si="52"/>
        <v/>
      </c>
      <c r="BF47" s="1" t="str">
        <f t="shared" si="53"/>
        <v/>
      </c>
      <c r="BG47" s="1" t="str">
        <f t="shared" si="54"/>
        <v/>
      </c>
      <c r="BH47" s="1" t="str">
        <f t="shared" si="55"/>
        <v/>
      </c>
      <c r="BI47" s="1" t="str">
        <f t="shared" si="57"/>
        <v/>
      </c>
      <c r="BJ47" s="128" t="str">
        <f t="shared" si="58"/>
        <v/>
      </c>
      <c r="BK47" s="128" t="str">
        <f t="shared" si="59"/>
        <v/>
      </c>
      <c r="BL47" s="128" t="str">
        <f t="shared" si="60"/>
        <v/>
      </c>
      <c r="BM47" s="128" t="str">
        <f t="shared" si="61"/>
        <v/>
      </c>
      <c r="BN47" s="128" t="str">
        <f t="shared" si="62"/>
        <v/>
      </c>
    </row>
    <row r="48" spans="1:66" x14ac:dyDescent="0.2">
      <c r="A48" s="138" t="s">
        <v>715</v>
      </c>
      <c r="B48" s="156"/>
      <c r="C48" s="149"/>
      <c r="D48" s="149"/>
      <c r="E48" s="149"/>
      <c r="F48" s="149"/>
      <c r="G48" s="149">
        <v>29.525512334138057</v>
      </c>
      <c r="H48" s="149">
        <v>17.413551416556139</v>
      </c>
      <c r="I48" s="149"/>
      <c r="J48" s="149"/>
      <c r="K48" s="149"/>
      <c r="L48" s="149"/>
      <c r="M48" s="149"/>
      <c r="N48" s="149"/>
      <c r="O48" s="149"/>
      <c r="P48" s="149"/>
      <c r="Q48" s="149"/>
      <c r="R48" s="149"/>
      <c r="S48" s="149"/>
      <c r="T48" s="149"/>
      <c r="U48" s="149"/>
      <c r="V48" s="149"/>
      <c r="W48" s="149"/>
      <c r="X48" s="149"/>
      <c r="Y48" s="149"/>
      <c r="Z48" s="149"/>
      <c r="AA48" s="149"/>
      <c r="AB48" s="149"/>
      <c r="AC48" s="149"/>
      <c r="AD48" s="149"/>
      <c r="AE48" s="149"/>
      <c r="AF48" s="149"/>
      <c r="AG48" s="157">
        <v>46.939063750694196</v>
      </c>
      <c r="AH48" s="269"/>
      <c r="AI48" s="147">
        <f>+VLOOKUP(A48,'CWT Releases'!G$1:'CWT Releases'!AW2343,43,FALSE)</f>
        <v>0.59237224695638468</v>
      </c>
      <c r="AJ48" s="1" t="str">
        <f t="shared" si="56"/>
        <v/>
      </c>
      <c r="AK48" s="1" t="str">
        <f t="shared" si="32"/>
        <v/>
      </c>
      <c r="AL48" s="1" t="str">
        <f t="shared" si="33"/>
        <v/>
      </c>
      <c r="AM48" s="1" t="str">
        <f t="shared" si="34"/>
        <v/>
      </c>
      <c r="AN48" s="1" t="str">
        <f t="shared" si="35"/>
        <v/>
      </c>
      <c r="AO48" s="1">
        <f t="shared" si="36"/>
        <v>17.49009408391181</v>
      </c>
      <c r="AP48" s="1">
        <f t="shared" si="37"/>
        <v>10.315304580115896</v>
      </c>
      <c r="AQ48" s="1" t="str">
        <f t="shared" si="38"/>
        <v/>
      </c>
      <c r="AR48" s="1" t="str">
        <f t="shared" si="39"/>
        <v/>
      </c>
      <c r="AS48" s="1" t="str">
        <f t="shared" si="40"/>
        <v/>
      </c>
      <c r="AT48" s="1" t="str">
        <f t="shared" si="41"/>
        <v/>
      </c>
      <c r="AU48" s="1" t="str">
        <f t="shared" si="42"/>
        <v/>
      </c>
      <c r="AV48" s="1" t="str">
        <f t="shared" si="43"/>
        <v/>
      </c>
      <c r="AW48" s="1" t="str">
        <f t="shared" si="44"/>
        <v/>
      </c>
      <c r="AX48" s="1" t="str">
        <f t="shared" si="45"/>
        <v/>
      </c>
      <c r="AY48" s="1" t="str">
        <f t="shared" si="46"/>
        <v/>
      </c>
      <c r="AZ48" s="1" t="str">
        <f t="shared" si="47"/>
        <v/>
      </c>
      <c r="BA48" s="1" t="str">
        <f t="shared" si="48"/>
        <v/>
      </c>
      <c r="BB48" s="1" t="str">
        <f t="shared" si="49"/>
        <v/>
      </c>
      <c r="BC48" s="1" t="str">
        <f t="shared" si="50"/>
        <v/>
      </c>
      <c r="BD48" s="1" t="str">
        <f t="shared" si="51"/>
        <v/>
      </c>
      <c r="BE48" s="1" t="str">
        <f t="shared" si="52"/>
        <v/>
      </c>
      <c r="BF48" s="1" t="str">
        <f t="shared" si="53"/>
        <v/>
      </c>
      <c r="BG48" s="1" t="str">
        <f t="shared" si="54"/>
        <v/>
      </c>
      <c r="BH48" s="1" t="str">
        <f t="shared" si="55"/>
        <v/>
      </c>
      <c r="BI48" s="1" t="str">
        <f t="shared" si="57"/>
        <v/>
      </c>
      <c r="BJ48" s="128" t="str">
        <f t="shared" si="58"/>
        <v/>
      </c>
      <c r="BK48" s="128" t="str">
        <f t="shared" si="59"/>
        <v/>
      </c>
      <c r="BL48" s="128" t="str">
        <f t="shared" si="60"/>
        <v/>
      </c>
      <c r="BM48" s="128" t="str">
        <f t="shared" si="61"/>
        <v/>
      </c>
      <c r="BN48" s="128" t="str">
        <f t="shared" si="62"/>
        <v/>
      </c>
    </row>
    <row r="49" spans="1:66" x14ac:dyDescent="0.2">
      <c r="A49" s="138" t="s">
        <v>708</v>
      </c>
      <c r="B49" s="156"/>
      <c r="C49" s="149"/>
      <c r="D49" s="149"/>
      <c r="E49" s="149"/>
      <c r="F49" s="149">
        <v>9.2916121148642752</v>
      </c>
      <c r="G49" s="149">
        <v>33.743442667586351</v>
      </c>
      <c r="H49" s="149">
        <v>4.3533878541390347</v>
      </c>
      <c r="I49" s="149"/>
      <c r="J49" s="149"/>
      <c r="K49" s="149"/>
      <c r="L49" s="149"/>
      <c r="M49" s="149"/>
      <c r="N49" s="149"/>
      <c r="O49" s="149"/>
      <c r="P49" s="149"/>
      <c r="Q49" s="149"/>
      <c r="R49" s="149"/>
      <c r="S49" s="149"/>
      <c r="T49" s="149"/>
      <c r="U49" s="149"/>
      <c r="V49" s="149"/>
      <c r="W49" s="149"/>
      <c r="X49" s="149"/>
      <c r="Y49" s="149"/>
      <c r="Z49" s="149"/>
      <c r="AA49" s="149"/>
      <c r="AB49" s="149"/>
      <c r="AC49" s="149"/>
      <c r="AD49" s="149"/>
      <c r="AE49" s="149"/>
      <c r="AF49" s="149"/>
      <c r="AG49" s="157">
        <v>47.388442636589666</v>
      </c>
      <c r="AH49" s="269"/>
      <c r="AI49" s="147">
        <f>+VLOOKUP(A49,'CWT Releases'!G$1:'CWT Releases'!AW2344,43,FALSE)</f>
        <v>0.5848146563460267</v>
      </c>
      <c r="AJ49" s="1" t="str">
        <f t="shared" si="56"/>
        <v/>
      </c>
      <c r="AK49" s="1" t="str">
        <f t="shared" si="32"/>
        <v/>
      </c>
      <c r="AL49" s="1" t="str">
        <f t="shared" si="33"/>
        <v/>
      </c>
      <c r="AM49" s="1" t="str">
        <f t="shared" si="34"/>
        <v/>
      </c>
      <c r="AN49" s="1">
        <f t="shared" si="35"/>
        <v>5.4338709458549292</v>
      </c>
      <c r="AO49" s="1">
        <f t="shared" si="36"/>
        <v>19.733659827576364</v>
      </c>
      <c r="AP49" s="1">
        <f t="shared" si="37"/>
        <v>2.5459250218592864</v>
      </c>
      <c r="AQ49" s="1" t="str">
        <f t="shared" si="38"/>
        <v/>
      </c>
      <c r="AR49" s="1" t="str">
        <f t="shared" si="39"/>
        <v/>
      </c>
      <c r="AS49" s="1" t="str">
        <f t="shared" si="40"/>
        <v/>
      </c>
      <c r="AT49" s="1" t="str">
        <f t="shared" si="41"/>
        <v/>
      </c>
      <c r="AU49" s="1" t="str">
        <f t="shared" si="42"/>
        <v/>
      </c>
      <c r="AV49" s="1" t="str">
        <f t="shared" si="43"/>
        <v/>
      </c>
      <c r="AW49" s="1" t="str">
        <f t="shared" si="44"/>
        <v/>
      </c>
      <c r="AX49" s="1" t="str">
        <f t="shared" si="45"/>
        <v/>
      </c>
      <c r="AY49" s="1" t="str">
        <f t="shared" si="46"/>
        <v/>
      </c>
      <c r="AZ49" s="1" t="str">
        <f t="shared" si="47"/>
        <v/>
      </c>
      <c r="BA49" s="1" t="str">
        <f t="shared" si="48"/>
        <v/>
      </c>
      <c r="BB49" s="1" t="str">
        <f t="shared" si="49"/>
        <v/>
      </c>
      <c r="BC49" s="1" t="str">
        <f t="shared" si="50"/>
        <v/>
      </c>
      <c r="BD49" s="1" t="str">
        <f t="shared" si="51"/>
        <v/>
      </c>
      <c r="BE49" s="1" t="str">
        <f t="shared" si="52"/>
        <v/>
      </c>
      <c r="BF49" s="1" t="str">
        <f t="shared" si="53"/>
        <v/>
      </c>
      <c r="BG49" s="1" t="str">
        <f t="shared" si="54"/>
        <v/>
      </c>
      <c r="BH49" s="1" t="str">
        <f t="shared" si="55"/>
        <v/>
      </c>
      <c r="BI49" s="1" t="str">
        <f t="shared" si="57"/>
        <v/>
      </c>
      <c r="BJ49" s="128" t="str">
        <f t="shared" si="58"/>
        <v/>
      </c>
      <c r="BK49" s="128" t="str">
        <f t="shared" si="59"/>
        <v/>
      </c>
      <c r="BL49" s="128" t="str">
        <f t="shared" si="60"/>
        <v/>
      </c>
      <c r="BM49" s="128" t="str">
        <f t="shared" si="61"/>
        <v/>
      </c>
      <c r="BN49" s="128" t="str">
        <f t="shared" si="62"/>
        <v/>
      </c>
    </row>
    <row r="50" spans="1:66" x14ac:dyDescent="0.2">
      <c r="A50" s="138" t="s">
        <v>701</v>
      </c>
      <c r="B50" s="156"/>
      <c r="C50" s="149"/>
      <c r="D50" s="149"/>
      <c r="E50" s="149"/>
      <c r="F50" s="149"/>
      <c r="G50" s="149">
        <v>46.397233667931239</v>
      </c>
      <c r="H50" s="149">
        <v>8.7067757082780695</v>
      </c>
      <c r="I50" s="149"/>
      <c r="J50" s="149"/>
      <c r="K50" s="149"/>
      <c r="L50" s="149"/>
      <c r="M50" s="149"/>
      <c r="N50" s="149"/>
      <c r="O50" s="149"/>
      <c r="P50" s="149"/>
      <c r="Q50" s="149"/>
      <c r="R50" s="149"/>
      <c r="S50" s="149"/>
      <c r="T50" s="149"/>
      <c r="U50" s="149"/>
      <c r="V50" s="149"/>
      <c r="W50" s="149"/>
      <c r="X50" s="149"/>
      <c r="Y50" s="149"/>
      <c r="Z50" s="149"/>
      <c r="AA50" s="149"/>
      <c r="AB50" s="149"/>
      <c r="AC50" s="149"/>
      <c r="AD50" s="149"/>
      <c r="AE50" s="149"/>
      <c r="AF50" s="149"/>
      <c r="AG50" s="157">
        <v>55.104009376209305</v>
      </c>
      <c r="AH50" s="269"/>
      <c r="AI50" s="147">
        <f>+VLOOKUP(A50,'CWT Releases'!G$1:'CWT Releases'!AW2345,43,FALSE)</f>
        <v>0.74816683749901447</v>
      </c>
      <c r="AJ50" s="1" t="str">
        <f t="shared" si="56"/>
        <v/>
      </c>
      <c r="AK50" s="1" t="str">
        <f t="shared" si="32"/>
        <v/>
      </c>
      <c r="AL50" s="1" t="str">
        <f t="shared" si="33"/>
        <v/>
      </c>
      <c r="AM50" s="1" t="str">
        <f t="shared" si="34"/>
        <v/>
      </c>
      <c r="AN50" s="1" t="str">
        <f t="shared" si="35"/>
        <v/>
      </c>
      <c r="AO50" s="1">
        <f t="shared" si="36"/>
        <v>34.712871582038915</v>
      </c>
      <c r="AP50" s="1">
        <f t="shared" si="37"/>
        <v>6.5141208464756453</v>
      </c>
      <c r="AQ50" s="1" t="str">
        <f t="shared" si="38"/>
        <v/>
      </c>
      <c r="AR50" s="1" t="str">
        <f t="shared" si="39"/>
        <v/>
      </c>
      <c r="AS50" s="1" t="str">
        <f t="shared" si="40"/>
        <v/>
      </c>
      <c r="AT50" s="1" t="str">
        <f t="shared" si="41"/>
        <v/>
      </c>
      <c r="AU50" s="1" t="str">
        <f t="shared" si="42"/>
        <v/>
      </c>
      <c r="AV50" s="1" t="str">
        <f t="shared" si="43"/>
        <v/>
      </c>
      <c r="AW50" s="1" t="str">
        <f t="shared" si="44"/>
        <v/>
      </c>
      <c r="AX50" s="1" t="str">
        <f t="shared" si="45"/>
        <v/>
      </c>
      <c r="AY50" s="1" t="str">
        <f t="shared" si="46"/>
        <v/>
      </c>
      <c r="AZ50" s="1" t="str">
        <f t="shared" si="47"/>
        <v/>
      </c>
      <c r="BA50" s="1" t="str">
        <f t="shared" si="48"/>
        <v/>
      </c>
      <c r="BB50" s="1" t="str">
        <f t="shared" si="49"/>
        <v/>
      </c>
      <c r="BC50" s="1" t="str">
        <f t="shared" si="50"/>
        <v/>
      </c>
      <c r="BD50" s="1" t="str">
        <f t="shared" si="51"/>
        <v/>
      </c>
      <c r="BE50" s="1" t="str">
        <f t="shared" si="52"/>
        <v/>
      </c>
      <c r="BF50" s="1" t="str">
        <f t="shared" si="53"/>
        <v/>
      </c>
      <c r="BG50" s="1" t="str">
        <f t="shared" si="54"/>
        <v/>
      </c>
      <c r="BH50" s="1" t="str">
        <f t="shared" si="55"/>
        <v/>
      </c>
      <c r="BI50" s="1" t="str">
        <f t="shared" si="57"/>
        <v/>
      </c>
      <c r="BJ50" s="128" t="str">
        <f t="shared" si="58"/>
        <v/>
      </c>
      <c r="BK50" s="128" t="str">
        <f t="shared" si="59"/>
        <v/>
      </c>
      <c r="BL50" s="128" t="str">
        <f t="shared" si="60"/>
        <v/>
      </c>
      <c r="BM50" s="128" t="str">
        <f t="shared" si="61"/>
        <v/>
      </c>
      <c r="BN50" s="128" t="str">
        <f t="shared" si="62"/>
        <v/>
      </c>
    </row>
    <row r="51" spans="1:66" x14ac:dyDescent="0.2">
      <c r="A51" s="138" t="s">
        <v>799</v>
      </c>
      <c r="B51" s="156"/>
      <c r="C51" s="149"/>
      <c r="D51" s="149"/>
      <c r="E51" s="149"/>
      <c r="F51" s="149">
        <v>9.2916121148642752</v>
      </c>
      <c r="G51" s="149">
        <v>46.397233667931239</v>
      </c>
      <c r="H51" s="149">
        <v>4.3533878541390347</v>
      </c>
      <c r="I51" s="149"/>
      <c r="J51" s="149"/>
      <c r="K51" s="149"/>
      <c r="L51" s="149"/>
      <c r="M51" s="149"/>
      <c r="N51" s="149"/>
      <c r="O51" s="149"/>
      <c r="P51" s="149"/>
      <c r="Q51" s="149"/>
      <c r="R51" s="149"/>
      <c r="S51" s="149"/>
      <c r="T51" s="149"/>
      <c r="U51" s="149"/>
      <c r="V51" s="149"/>
      <c r="W51" s="149"/>
      <c r="X51" s="149"/>
      <c r="Y51" s="149"/>
      <c r="Z51" s="149"/>
      <c r="AA51" s="149"/>
      <c r="AB51" s="149"/>
      <c r="AC51" s="149"/>
      <c r="AD51" s="149"/>
      <c r="AE51" s="149"/>
      <c r="AF51" s="149"/>
      <c r="AG51" s="157">
        <v>60.042233636934547</v>
      </c>
      <c r="AH51" s="269"/>
      <c r="AI51" s="147">
        <f>+VLOOKUP(A51,'CWT Releases'!G$1:'CWT Releases'!AW2346,43,FALSE)</f>
        <v>0.74810785241248823</v>
      </c>
      <c r="AJ51" s="1" t="str">
        <f t="shared" si="56"/>
        <v/>
      </c>
      <c r="AK51" s="1" t="str">
        <f t="shared" ref="AK51:AK82" si="63">+IF(C51="","",$AI51*C51)</f>
        <v/>
      </c>
      <c r="AL51" s="1" t="str">
        <f t="shared" ref="AL51:AL82" si="64">+IF(D51="","",$AI51*D51)</f>
        <v/>
      </c>
      <c r="AM51" s="1" t="str">
        <f t="shared" ref="AM51:AM82" si="65">+IF(E51="","",$AI51*E51)</f>
        <v/>
      </c>
      <c r="AN51" s="1">
        <f t="shared" ref="AN51:AN82" si="66">+IF(F51="","",$AI51*F51)</f>
        <v>6.951127984700971</v>
      </c>
      <c r="AO51" s="1">
        <f t="shared" ref="AO51:AO82" si="67">+IF(G51="","",$AI51*G51)</f>
        <v>34.710134837196435</v>
      </c>
      <c r="AP51" s="1">
        <f t="shared" ref="AP51:AP82" si="68">+IF(H51="","",$AI51*H51)</f>
        <v>3.2568036382785639</v>
      </c>
      <c r="AQ51" s="1" t="str">
        <f t="shared" ref="AQ51:AQ82" si="69">+IF(I51="","",$AI51*I51)</f>
        <v/>
      </c>
      <c r="AR51" s="1" t="str">
        <f t="shared" ref="AR51:AR82" si="70">+IF(J51="","",$AI51*J51)</f>
        <v/>
      </c>
      <c r="AS51" s="1" t="str">
        <f t="shared" ref="AS51:AS82" si="71">+IF(K51="","",$AI51*K51)</f>
        <v/>
      </c>
      <c r="AT51" s="1" t="str">
        <f t="shared" ref="AT51:AT82" si="72">+IF(L51="","",$AI51*L51)</f>
        <v/>
      </c>
      <c r="AU51" s="1" t="str">
        <f t="shared" ref="AU51:AU82" si="73">+IF(M51="","",$AI51*M51)</f>
        <v/>
      </c>
      <c r="AV51" s="1" t="str">
        <f t="shared" ref="AV51:AV82" si="74">+IF(N51="","",$AI51*N51)</f>
        <v/>
      </c>
      <c r="AW51" s="1" t="str">
        <f t="shared" ref="AW51:AW82" si="75">+IF(O51="","",$AI51*O51)</f>
        <v/>
      </c>
      <c r="AX51" s="1" t="str">
        <f t="shared" ref="AX51:AX82" si="76">+IF(P51="","",$AI51*P51)</f>
        <v/>
      </c>
      <c r="AY51" s="1" t="str">
        <f t="shared" ref="AY51:AY82" si="77">+IF(Q51="","",$AI51*Q51)</f>
        <v/>
      </c>
      <c r="AZ51" s="1" t="str">
        <f t="shared" ref="AZ51:AZ82" si="78">+IF(R51="","",$AI51*R51)</f>
        <v/>
      </c>
      <c r="BA51" s="1" t="str">
        <f t="shared" ref="BA51:BA82" si="79">+IF(S51="","",$AI51*S51)</f>
        <v/>
      </c>
      <c r="BB51" s="1" t="str">
        <f t="shared" ref="BB51:BB82" si="80">+IF(T51="","",$AI51*T51)</f>
        <v/>
      </c>
      <c r="BC51" s="1" t="str">
        <f t="shared" ref="BC51:BC82" si="81">+IF(U51="","",$AI51*U51)</f>
        <v/>
      </c>
      <c r="BD51" s="1" t="str">
        <f t="shared" ref="BD51:BD82" si="82">+IF(V51="","",$AI51*V51)</f>
        <v/>
      </c>
      <c r="BE51" s="1" t="str">
        <f t="shared" ref="BE51:BE82" si="83">+IF(W51="","",$AI51*W51)</f>
        <v/>
      </c>
      <c r="BF51" s="1" t="str">
        <f t="shared" ref="BF51:BF82" si="84">+IF(X51="","",$AI51*X51)</f>
        <v/>
      </c>
      <c r="BG51" s="1" t="str">
        <f t="shared" ref="BG51:BG82" si="85">+IF(Y51="","",$AI51*Y51)</f>
        <v/>
      </c>
      <c r="BH51" s="1" t="str">
        <f t="shared" ref="BH51:BH82" si="86">+IF(Z51="","",$AI51*Z51)</f>
        <v/>
      </c>
      <c r="BI51" s="1" t="str">
        <f t="shared" si="57"/>
        <v/>
      </c>
      <c r="BJ51" s="128" t="str">
        <f t="shared" si="58"/>
        <v/>
      </c>
      <c r="BK51" s="128" t="str">
        <f t="shared" si="59"/>
        <v/>
      </c>
      <c r="BL51" s="128" t="str">
        <f t="shared" si="60"/>
        <v/>
      </c>
      <c r="BM51" s="128" t="str">
        <f t="shared" si="61"/>
        <v/>
      </c>
      <c r="BN51" s="128" t="str">
        <f t="shared" si="62"/>
        <v/>
      </c>
    </row>
    <row r="52" spans="1:66" x14ac:dyDescent="0.2">
      <c r="A52" s="138" t="s">
        <v>374</v>
      </c>
      <c r="B52" s="156"/>
      <c r="C52" s="149"/>
      <c r="D52" s="149"/>
      <c r="E52" s="149"/>
      <c r="F52" s="149"/>
      <c r="G52" s="149"/>
      <c r="H52" s="149"/>
      <c r="I52" s="149"/>
      <c r="J52" s="149"/>
      <c r="K52" s="149"/>
      <c r="L52" s="149"/>
      <c r="M52" s="149"/>
      <c r="N52" s="149"/>
      <c r="O52" s="149"/>
      <c r="P52" s="149"/>
      <c r="Q52" s="149"/>
      <c r="R52" s="149"/>
      <c r="S52" s="149"/>
      <c r="T52" s="149"/>
      <c r="U52" s="149"/>
      <c r="V52" s="149"/>
      <c r="W52" s="149"/>
      <c r="X52" s="149"/>
      <c r="Y52" s="149"/>
      <c r="Z52" s="149">
        <v>127.08436918038552</v>
      </c>
      <c r="AA52" s="149">
        <v>3.4672854886460924</v>
      </c>
      <c r="AB52" s="149"/>
      <c r="AC52" s="149"/>
      <c r="AD52" s="149"/>
      <c r="AE52" s="149"/>
      <c r="AF52" s="149"/>
      <c r="AG52" s="157">
        <v>130.55165466903162</v>
      </c>
      <c r="AH52" s="269"/>
      <c r="AI52" s="147">
        <f>+VLOOKUP(A52,'CWT Releases'!G$1:'CWT Releases'!AW2347,43,FALSE)</f>
        <v>4.1664973794336327E-2</v>
      </c>
      <c r="AJ52" s="1" t="str">
        <f t="shared" ref="AJ52:AJ83" si="87">+IF(B52="","",$AI52*B52)</f>
        <v/>
      </c>
      <c r="AK52" s="1" t="str">
        <f t="shared" si="63"/>
        <v/>
      </c>
      <c r="AL52" s="1" t="str">
        <f t="shared" si="64"/>
        <v/>
      </c>
      <c r="AM52" s="1" t="str">
        <f t="shared" si="65"/>
        <v/>
      </c>
      <c r="AN52" s="1" t="str">
        <f t="shared" si="66"/>
        <v/>
      </c>
      <c r="AO52" s="1" t="str">
        <f t="shared" si="67"/>
        <v/>
      </c>
      <c r="AP52" s="1" t="str">
        <f t="shared" si="68"/>
        <v/>
      </c>
      <c r="AQ52" s="1" t="str">
        <f t="shared" si="69"/>
        <v/>
      </c>
      <c r="AR52" s="1" t="str">
        <f t="shared" si="70"/>
        <v/>
      </c>
      <c r="AS52" s="1" t="str">
        <f t="shared" si="71"/>
        <v/>
      </c>
      <c r="AT52" s="1" t="str">
        <f t="shared" si="72"/>
        <v/>
      </c>
      <c r="AU52" s="1" t="str">
        <f t="shared" si="73"/>
        <v/>
      </c>
      <c r="AV52" s="1" t="str">
        <f t="shared" si="74"/>
        <v/>
      </c>
      <c r="AW52" s="1" t="str">
        <f t="shared" si="75"/>
        <v/>
      </c>
      <c r="AX52" s="1" t="str">
        <f t="shared" si="76"/>
        <v/>
      </c>
      <c r="AY52" s="1" t="str">
        <f t="shared" si="77"/>
        <v/>
      </c>
      <c r="AZ52" s="1" t="str">
        <f t="shared" si="78"/>
        <v/>
      </c>
      <c r="BA52" s="1" t="str">
        <f t="shared" si="79"/>
        <v/>
      </c>
      <c r="BB52" s="1" t="str">
        <f t="shared" si="80"/>
        <v/>
      </c>
      <c r="BC52" s="1" t="str">
        <f t="shared" si="81"/>
        <v/>
      </c>
      <c r="BD52" s="1" t="str">
        <f t="shared" si="82"/>
        <v/>
      </c>
      <c r="BE52" s="1" t="str">
        <f t="shared" si="83"/>
        <v/>
      </c>
      <c r="BF52" s="1" t="str">
        <f t="shared" si="84"/>
        <v/>
      </c>
      <c r="BG52" s="1" t="str">
        <f t="shared" si="85"/>
        <v/>
      </c>
      <c r="BH52" s="1">
        <f t="shared" si="86"/>
        <v>5.2949669115705262</v>
      </c>
      <c r="BI52" s="1">
        <f t="shared" si="57"/>
        <v>0.14446435902192206</v>
      </c>
      <c r="BJ52" s="128" t="str">
        <f t="shared" si="58"/>
        <v/>
      </c>
      <c r="BK52" s="128" t="str">
        <f t="shared" si="59"/>
        <v/>
      </c>
      <c r="BL52" s="128" t="str">
        <f t="shared" si="60"/>
        <v/>
      </c>
      <c r="BM52" s="128" t="str">
        <f t="shared" si="61"/>
        <v/>
      </c>
      <c r="BN52" s="128" t="str">
        <f t="shared" si="62"/>
        <v/>
      </c>
    </row>
    <row r="53" spans="1:66" x14ac:dyDescent="0.2">
      <c r="A53" s="138" t="s">
        <v>375</v>
      </c>
      <c r="B53" s="156"/>
      <c r="C53" s="149"/>
      <c r="D53" s="149"/>
      <c r="E53" s="149"/>
      <c r="F53" s="149"/>
      <c r="G53" s="149"/>
      <c r="H53" s="149"/>
      <c r="I53" s="149"/>
      <c r="J53" s="149"/>
      <c r="K53" s="149"/>
      <c r="L53" s="149"/>
      <c r="M53" s="149"/>
      <c r="N53" s="149"/>
      <c r="O53" s="149"/>
      <c r="P53" s="149"/>
      <c r="Q53" s="149"/>
      <c r="R53" s="149"/>
      <c r="S53" s="149"/>
      <c r="T53" s="149"/>
      <c r="U53" s="149"/>
      <c r="V53" s="149"/>
      <c r="W53" s="149"/>
      <c r="X53" s="149"/>
      <c r="Y53" s="149">
        <v>22.940669523919844</v>
      </c>
      <c r="Z53" s="149">
        <v>223.23271037787171</v>
      </c>
      <c r="AA53" s="149">
        <v>10.401856465938279</v>
      </c>
      <c r="AB53" s="149"/>
      <c r="AC53" s="149"/>
      <c r="AD53" s="149"/>
      <c r="AE53" s="149"/>
      <c r="AF53" s="149"/>
      <c r="AG53" s="157">
        <v>256.57523636772981</v>
      </c>
      <c r="AH53" s="269"/>
      <c r="AI53" s="147">
        <f>+VLOOKUP(A53,'CWT Releases'!G$1:'CWT Releases'!AW2348,43,FALSE)</f>
        <v>1.8326752588840051E-2</v>
      </c>
      <c r="AJ53" s="1" t="str">
        <f t="shared" si="87"/>
        <v/>
      </c>
      <c r="AK53" s="1" t="str">
        <f t="shared" si="63"/>
        <v/>
      </c>
      <c r="AL53" s="1" t="str">
        <f t="shared" si="64"/>
        <v/>
      </c>
      <c r="AM53" s="1" t="str">
        <f t="shared" si="65"/>
        <v/>
      </c>
      <c r="AN53" s="1" t="str">
        <f t="shared" si="66"/>
        <v/>
      </c>
      <c r="AO53" s="1" t="str">
        <f t="shared" si="67"/>
        <v/>
      </c>
      <c r="AP53" s="1" t="str">
        <f t="shared" si="68"/>
        <v/>
      </c>
      <c r="AQ53" s="1" t="str">
        <f t="shared" si="69"/>
        <v/>
      </c>
      <c r="AR53" s="1" t="str">
        <f t="shared" si="70"/>
        <v/>
      </c>
      <c r="AS53" s="1" t="str">
        <f t="shared" si="71"/>
        <v/>
      </c>
      <c r="AT53" s="1" t="str">
        <f t="shared" si="72"/>
        <v/>
      </c>
      <c r="AU53" s="1" t="str">
        <f t="shared" si="73"/>
        <v/>
      </c>
      <c r="AV53" s="1" t="str">
        <f t="shared" si="74"/>
        <v/>
      </c>
      <c r="AW53" s="1" t="str">
        <f t="shared" si="75"/>
        <v/>
      </c>
      <c r="AX53" s="1" t="str">
        <f t="shared" si="76"/>
        <v/>
      </c>
      <c r="AY53" s="1" t="str">
        <f t="shared" si="77"/>
        <v/>
      </c>
      <c r="AZ53" s="1" t="str">
        <f t="shared" si="78"/>
        <v/>
      </c>
      <c r="BA53" s="1" t="str">
        <f t="shared" si="79"/>
        <v/>
      </c>
      <c r="BB53" s="1" t="str">
        <f t="shared" si="80"/>
        <v/>
      </c>
      <c r="BC53" s="1" t="str">
        <f t="shared" si="81"/>
        <v/>
      </c>
      <c r="BD53" s="1" t="str">
        <f t="shared" si="82"/>
        <v/>
      </c>
      <c r="BE53" s="1" t="str">
        <f t="shared" si="83"/>
        <v/>
      </c>
      <c r="BF53" s="1" t="str">
        <f t="shared" si="84"/>
        <v/>
      </c>
      <c r="BG53" s="1">
        <f t="shared" si="85"/>
        <v>0.42042797458722209</v>
      </c>
      <c r="BH53" s="1">
        <f t="shared" si="86"/>
        <v>4.0911306528314419</v>
      </c>
      <c r="BI53" s="1">
        <f t="shared" si="57"/>
        <v>0.19063224991587696</v>
      </c>
      <c r="BJ53" s="128" t="str">
        <f t="shared" si="58"/>
        <v/>
      </c>
      <c r="BK53" s="128" t="str">
        <f t="shared" si="59"/>
        <v/>
      </c>
      <c r="BL53" s="128" t="str">
        <f t="shared" si="60"/>
        <v/>
      </c>
      <c r="BM53" s="128" t="str">
        <f t="shared" si="61"/>
        <v/>
      </c>
      <c r="BN53" s="128" t="str">
        <f t="shared" si="62"/>
        <v/>
      </c>
    </row>
    <row r="54" spans="1:66" x14ac:dyDescent="0.2">
      <c r="A54" s="138" t="s">
        <v>376</v>
      </c>
      <c r="B54" s="156"/>
      <c r="C54" s="149"/>
      <c r="D54" s="149"/>
      <c r="E54" s="149"/>
      <c r="F54" s="149"/>
      <c r="G54" s="149"/>
      <c r="H54" s="149"/>
      <c r="I54" s="149"/>
      <c r="J54" s="149"/>
      <c r="K54" s="149"/>
      <c r="L54" s="149"/>
      <c r="M54" s="149"/>
      <c r="N54" s="149"/>
      <c r="O54" s="149"/>
      <c r="P54" s="149"/>
      <c r="Q54" s="149"/>
      <c r="R54" s="149"/>
      <c r="S54" s="149"/>
      <c r="T54" s="149"/>
      <c r="U54" s="149"/>
      <c r="V54" s="149"/>
      <c r="W54" s="149"/>
      <c r="X54" s="149"/>
      <c r="Y54" s="149">
        <v>10.257524578458835</v>
      </c>
      <c r="Z54" s="149">
        <v>97.027091146873516</v>
      </c>
      <c r="AA54" s="149">
        <v>8.7605106254643594</v>
      </c>
      <c r="AB54" s="149"/>
      <c r="AC54" s="149"/>
      <c r="AD54" s="149"/>
      <c r="AE54" s="149"/>
      <c r="AF54" s="149"/>
      <c r="AG54" s="157">
        <v>116.04512635079671</v>
      </c>
      <c r="AH54" s="269"/>
      <c r="AI54" s="147">
        <f>+VLOOKUP(A54,'CWT Releases'!G$1:'CWT Releases'!AW2349,43,FALSE)</f>
        <v>1.0109289617486339E-2</v>
      </c>
      <c r="AJ54" s="1" t="str">
        <f t="shared" si="87"/>
        <v/>
      </c>
      <c r="AK54" s="1" t="str">
        <f t="shared" si="63"/>
        <v/>
      </c>
      <c r="AL54" s="1" t="str">
        <f t="shared" si="64"/>
        <v/>
      </c>
      <c r="AM54" s="1" t="str">
        <f t="shared" si="65"/>
        <v/>
      </c>
      <c r="AN54" s="1" t="str">
        <f t="shared" si="66"/>
        <v/>
      </c>
      <c r="AO54" s="1" t="str">
        <f t="shared" si="67"/>
        <v/>
      </c>
      <c r="AP54" s="1" t="str">
        <f t="shared" si="68"/>
        <v/>
      </c>
      <c r="AQ54" s="1" t="str">
        <f t="shared" si="69"/>
        <v/>
      </c>
      <c r="AR54" s="1" t="str">
        <f t="shared" si="70"/>
        <v/>
      </c>
      <c r="AS54" s="1" t="str">
        <f t="shared" si="71"/>
        <v/>
      </c>
      <c r="AT54" s="1" t="str">
        <f t="shared" si="72"/>
        <v/>
      </c>
      <c r="AU54" s="1" t="str">
        <f t="shared" si="73"/>
        <v/>
      </c>
      <c r="AV54" s="1" t="str">
        <f t="shared" si="74"/>
        <v/>
      </c>
      <c r="AW54" s="1" t="str">
        <f t="shared" si="75"/>
        <v/>
      </c>
      <c r="AX54" s="1" t="str">
        <f t="shared" si="76"/>
        <v/>
      </c>
      <c r="AY54" s="1" t="str">
        <f t="shared" si="77"/>
        <v/>
      </c>
      <c r="AZ54" s="1" t="str">
        <f t="shared" si="78"/>
        <v/>
      </c>
      <c r="BA54" s="1" t="str">
        <f t="shared" si="79"/>
        <v/>
      </c>
      <c r="BB54" s="1" t="str">
        <f t="shared" si="80"/>
        <v/>
      </c>
      <c r="BC54" s="1" t="str">
        <f t="shared" si="81"/>
        <v/>
      </c>
      <c r="BD54" s="1" t="str">
        <f t="shared" si="82"/>
        <v/>
      </c>
      <c r="BE54" s="1" t="str">
        <f t="shared" si="83"/>
        <v/>
      </c>
      <c r="BF54" s="1" t="str">
        <f t="shared" si="84"/>
        <v/>
      </c>
      <c r="BG54" s="1">
        <f t="shared" si="85"/>
        <v>0.10369628672212483</v>
      </c>
      <c r="BH54" s="1">
        <f t="shared" si="86"/>
        <v>0.98087496514598904</v>
      </c>
      <c r="BI54" s="1">
        <f t="shared" si="57"/>
        <v>8.8562539109885596E-2</v>
      </c>
      <c r="BJ54" s="128" t="str">
        <f t="shared" si="58"/>
        <v/>
      </c>
      <c r="BK54" s="128" t="str">
        <f t="shared" si="59"/>
        <v/>
      </c>
      <c r="BL54" s="128" t="str">
        <f t="shared" si="60"/>
        <v/>
      </c>
      <c r="BM54" s="128" t="str">
        <f t="shared" si="61"/>
        <v/>
      </c>
      <c r="BN54" s="128" t="str">
        <f t="shared" si="62"/>
        <v/>
      </c>
    </row>
    <row r="55" spans="1:66" x14ac:dyDescent="0.2">
      <c r="A55" s="138" t="s">
        <v>789</v>
      </c>
      <c r="B55" s="156"/>
      <c r="C55" s="149"/>
      <c r="D55" s="149"/>
      <c r="E55" s="149"/>
      <c r="F55" s="149"/>
      <c r="G55" s="149"/>
      <c r="H55" s="149">
        <v>4.3533878541390347</v>
      </c>
      <c r="I55" s="149">
        <v>4.2507412317363968</v>
      </c>
      <c r="J55" s="149"/>
      <c r="K55" s="149"/>
      <c r="L55" s="149"/>
      <c r="M55" s="149"/>
      <c r="N55" s="149"/>
      <c r="O55" s="149"/>
      <c r="P55" s="149"/>
      <c r="Q55" s="149"/>
      <c r="R55" s="149"/>
      <c r="S55" s="149"/>
      <c r="T55" s="149"/>
      <c r="U55" s="149"/>
      <c r="V55" s="149"/>
      <c r="W55" s="149"/>
      <c r="X55" s="149"/>
      <c r="Y55" s="149"/>
      <c r="Z55" s="149"/>
      <c r="AA55" s="149"/>
      <c r="AB55" s="149"/>
      <c r="AC55" s="149"/>
      <c r="AD55" s="149"/>
      <c r="AE55" s="149"/>
      <c r="AF55" s="149"/>
      <c r="AG55" s="157">
        <v>8.6041290858754316</v>
      </c>
      <c r="AH55" s="269"/>
      <c r="AI55" s="147">
        <f>+VLOOKUP(A55,'CWT Releases'!G$1:'CWT Releases'!AW2350,43,FALSE)</f>
        <v>0.11360353130016052</v>
      </c>
      <c r="AJ55" s="1" t="str">
        <f t="shared" si="87"/>
        <v/>
      </c>
      <c r="AK55" s="1" t="str">
        <f t="shared" si="63"/>
        <v/>
      </c>
      <c r="AL55" s="1" t="str">
        <f t="shared" si="64"/>
        <v/>
      </c>
      <c r="AM55" s="1" t="str">
        <f t="shared" si="65"/>
        <v/>
      </c>
      <c r="AN55" s="1" t="str">
        <f t="shared" si="66"/>
        <v/>
      </c>
      <c r="AO55" s="1" t="str">
        <f t="shared" si="67"/>
        <v/>
      </c>
      <c r="AP55" s="1">
        <f t="shared" si="68"/>
        <v>0.49456023334942245</v>
      </c>
      <c r="AQ55" s="1">
        <f t="shared" si="69"/>
        <v>0.48289921456844864</v>
      </c>
      <c r="AR55" s="1" t="str">
        <f t="shared" si="70"/>
        <v/>
      </c>
      <c r="AS55" s="1" t="str">
        <f t="shared" si="71"/>
        <v/>
      </c>
      <c r="AT55" s="1" t="str">
        <f t="shared" si="72"/>
        <v/>
      </c>
      <c r="AU55" s="1" t="str">
        <f t="shared" si="73"/>
        <v/>
      </c>
      <c r="AV55" s="1" t="str">
        <f t="shared" si="74"/>
        <v/>
      </c>
      <c r="AW55" s="1" t="str">
        <f t="shared" si="75"/>
        <v/>
      </c>
      <c r="AX55" s="1" t="str">
        <f t="shared" si="76"/>
        <v/>
      </c>
      <c r="AY55" s="1" t="str">
        <f t="shared" si="77"/>
        <v/>
      </c>
      <c r="AZ55" s="1" t="str">
        <f t="shared" si="78"/>
        <v/>
      </c>
      <c r="BA55" s="1" t="str">
        <f t="shared" si="79"/>
        <v/>
      </c>
      <c r="BB55" s="1" t="str">
        <f t="shared" si="80"/>
        <v/>
      </c>
      <c r="BC55" s="1" t="str">
        <f t="shared" si="81"/>
        <v/>
      </c>
      <c r="BD55" s="1" t="str">
        <f t="shared" si="82"/>
        <v/>
      </c>
      <c r="BE55" s="1" t="str">
        <f t="shared" si="83"/>
        <v/>
      </c>
      <c r="BF55" s="1" t="str">
        <f t="shared" si="84"/>
        <v/>
      </c>
      <c r="BG55" s="1" t="str">
        <f t="shared" si="85"/>
        <v/>
      </c>
      <c r="BH55" s="1" t="str">
        <f t="shared" si="86"/>
        <v/>
      </c>
      <c r="BI55" s="1" t="str">
        <f t="shared" si="57"/>
        <v/>
      </c>
      <c r="BJ55" s="128" t="str">
        <f t="shared" si="58"/>
        <v/>
      </c>
      <c r="BK55" s="128" t="str">
        <f t="shared" si="59"/>
        <v/>
      </c>
      <c r="BL55" s="128" t="str">
        <f t="shared" si="60"/>
        <v/>
      </c>
      <c r="BM55" s="128" t="str">
        <f t="shared" si="61"/>
        <v/>
      </c>
      <c r="BN55" s="128" t="str">
        <f t="shared" si="62"/>
        <v/>
      </c>
    </row>
    <row r="56" spans="1:66" x14ac:dyDescent="0.2">
      <c r="A56" s="138" t="s">
        <v>1707</v>
      </c>
      <c r="B56" s="156"/>
      <c r="C56" s="149"/>
      <c r="D56" s="149"/>
      <c r="E56" s="149"/>
      <c r="F56" s="149"/>
      <c r="G56" s="149"/>
      <c r="H56" s="149">
        <v>13.060163562417104</v>
      </c>
      <c r="I56" s="149">
        <v>556.84710135746786</v>
      </c>
      <c r="J56" s="149">
        <v>64.314194314892575</v>
      </c>
      <c r="K56" s="149"/>
      <c r="L56" s="149"/>
      <c r="M56" s="149"/>
      <c r="N56" s="149"/>
      <c r="O56" s="149"/>
      <c r="P56" s="149"/>
      <c r="Q56" s="149"/>
      <c r="R56" s="149"/>
      <c r="S56" s="149"/>
      <c r="T56" s="149"/>
      <c r="U56" s="149"/>
      <c r="V56" s="149"/>
      <c r="W56" s="149"/>
      <c r="X56" s="149"/>
      <c r="Y56" s="149"/>
      <c r="Z56" s="149"/>
      <c r="AA56" s="149"/>
      <c r="AB56" s="149"/>
      <c r="AC56" s="149"/>
      <c r="AD56" s="149"/>
      <c r="AE56" s="149"/>
      <c r="AF56" s="149"/>
      <c r="AG56" s="157">
        <v>634.22145923477751</v>
      </c>
      <c r="AH56" s="269"/>
      <c r="AI56" s="147">
        <f>+VLOOKUP(A56,'CWT Releases'!G$1:'CWT Releases'!AW2351,43,FALSE)</f>
        <v>1.8769027399455216</v>
      </c>
      <c r="AJ56" s="1" t="str">
        <f t="shared" si="87"/>
        <v/>
      </c>
      <c r="AK56" s="1" t="str">
        <f t="shared" si="63"/>
        <v/>
      </c>
      <c r="AL56" s="1" t="str">
        <f t="shared" si="64"/>
        <v/>
      </c>
      <c r="AM56" s="1" t="str">
        <f t="shared" si="65"/>
        <v/>
      </c>
      <c r="AN56" s="1" t="str">
        <f t="shared" si="66"/>
        <v/>
      </c>
      <c r="AO56" s="1" t="str">
        <f t="shared" si="67"/>
        <v/>
      </c>
      <c r="AP56" s="1">
        <f t="shared" si="68"/>
        <v>24.512656774437328</v>
      </c>
      <c r="AQ56" s="1">
        <f t="shared" si="69"/>
        <v>1045.1478502685529</v>
      </c>
      <c r="AR56" s="1">
        <f t="shared" si="70"/>
        <v>120.71148752701056</v>
      </c>
      <c r="AS56" s="1" t="str">
        <f t="shared" si="71"/>
        <v/>
      </c>
      <c r="AT56" s="1" t="str">
        <f t="shared" si="72"/>
        <v/>
      </c>
      <c r="AU56" s="1" t="str">
        <f t="shared" si="73"/>
        <v/>
      </c>
      <c r="AV56" s="1" t="str">
        <f t="shared" si="74"/>
        <v/>
      </c>
      <c r="AW56" s="1" t="str">
        <f t="shared" si="75"/>
        <v/>
      </c>
      <c r="AX56" s="1" t="str">
        <f t="shared" si="76"/>
        <v/>
      </c>
      <c r="AY56" s="1" t="str">
        <f t="shared" si="77"/>
        <v/>
      </c>
      <c r="AZ56" s="1" t="str">
        <f t="shared" si="78"/>
        <v/>
      </c>
      <c r="BA56" s="1" t="str">
        <f t="shared" si="79"/>
        <v/>
      </c>
      <c r="BB56" s="1" t="str">
        <f t="shared" si="80"/>
        <v/>
      </c>
      <c r="BC56" s="1" t="str">
        <f t="shared" si="81"/>
        <v/>
      </c>
      <c r="BD56" s="1" t="str">
        <f t="shared" si="82"/>
        <v/>
      </c>
      <c r="BE56" s="1" t="str">
        <f t="shared" si="83"/>
        <v/>
      </c>
      <c r="BF56" s="1" t="str">
        <f t="shared" si="84"/>
        <v/>
      </c>
      <c r="BG56" s="1" t="str">
        <f t="shared" si="85"/>
        <v/>
      </c>
      <c r="BH56" s="1" t="str">
        <f t="shared" si="86"/>
        <v/>
      </c>
      <c r="BI56" s="1" t="str">
        <f t="shared" si="57"/>
        <v/>
      </c>
      <c r="BJ56" s="128" t="str">
        <f t="shared" si="58"/>
        <v/>
      </c>
      <c r="BK56" s="128" t="str">
        <f t="shared" si="59"/>
        <v/>
      </c>
      <c r="BL56" s="128" t="str">
        <f t="shared" si="60"/>
        <v/>
      </c>
      <c r="BM56" s="128" t="str">
        <f t="shared" si="61"/>
        <v/>
      </c>
      <c r="BN56" s="128" t="str">
        <f t="shared" si="62"/>
        <v/>
      </c>
    </row>
    <row r="57" spans="1:66" x14ac:dyDescent="0.2">
      <c r="A57" s="138" t="s">
        <v>1708</v>
      </c>
      <c r="B57" s="156"/>
      <c r="C57" s="149"/>
      <c r="D57" s="149"/>
      <c r="E57" s="149"/>
      <c r="F57" s="149"/>
      <c r="G57" s="149"/>
      <c r="H57" s="149">
        <v>13.060163562417104</v>
      </c>
      <c r="I57" s="149">
        <v>527.09191273531314</v>
      </c>
      <c r="J57" s="149">
        <v>74.956761748728695</v>
      </c>
      <c r="K57" s="149"/>
      <c r="L57" s="149"/>
      <c r="M57" s="149"/>
      <c r="N57" s="149"/>
      <c r="O57" s="149"/>
      <c r="P57" s="149"/>
      <c r="Q57" s="149"/>
      <c r="R57" s="149"/>
      <c r="S57" s="149"/>
      <c r="T57" s="149"/>
      <c r="U57" s="149"/>
      <c r="V57" s="149"/>
      <c r="W57" s="149"/>
      <c r="X57" s="149"/>
      <c r="Y57" s="149"/>
      <c r="Z57" s="149"/>
      <c r="AA57" s="149"/>
      <c r="AB57" s="149"/>
      <c r="AC57" s="149"/>
      <c r="AD57" s="149"/>
      <c r="AE57" s="149"/>
      <c r="AF57" s="149"/>
      <c r="AG57" s="157">
        <v>615.10883804645891</v>
      </c>
      <c r="AH57" s="269"/>
      <c r="AI57" s="147">
        <f>+VLOOKUP(A57,'CWT Releases'!G$1:'CWT Releases'!AW2352,43,FALSE)</f>
        <v>1.8769051820952991</v>
      </c>
      <c r="AJ57" s="1" t="str">
        <f t="shared" si="87"/>
        <v/>
      </c>
      <c r="AK57" s="1" t="str">
        <f t="shared" si="63"/>
        <v/>
      </c>
      <c r="AL57" s="1" t="str">
        <f t="shared" si="64"/>
        <v/>
      </c>
      <c r="AM57" s="1" t="str">
        <f t="shared" si="65"/>
        <v/>
      </c>
      <c r="AN57" s="1" t="str">
        <f t="shared" si="66"/>
        <v/>
      </c>
      <c r="AO57" s="1" t="str">
        <f t="shared" si="67"/>
        <v/>
      </c>
      <c r="AP57" s="1">
        <f t="shared" si="68"/>
        <v>24.512688669312865</v>
      </c>
      <c r="AQ57" s="1">
        <f t="shared" si="69"/>
        <v>989.30154245343238</v>
      </c>
      <c r="AR57" s="1">
        <f t="shared" si="70"/>
        <v>140.68673455927157</v>
      </c>
      <c r="AS57" s="1" t="str">
        <f t="shared" si="71"/>
        <v/>
      </c>
      <c r="AT57" s="1" t="str">
        <f t="shared" si="72"/>
        <v/>
      </c>
      <c r="AU57" s="1" t="str">
        <f t="shared" si="73"/>
        <v/>
      </c>
      <c r="AV57" s="1" t="str">
        <f t="shared" si="74"/>
        <v/>
      </c>
      <c r="AW57" s="1" t="str">
        <f t="shared" si="75"/>
        <v/>
      </c>
      <c r="AX57" s="1" t="str">
        <f t="shared" si="76"/>
        <v/>
      </c>
      <c r="AY57" s="1" t="str">
        <f t="shared" si="77"/>
        <v/>
      </c>
      <c r="AZ57" s="1" t="str">
        <f t="shared" si="78"/>
        <v/>
      </c>
      <c r="BA57" s="1" t="str">
        <f t="shared" si="79"/>
        <v/>
      </c>
      <c r="BB57" s="1" t="str">
        <f t="shared" si="80"/>
        <v/>
      </c>
      <c r="BC57" s="1" t="str">
        <f t="shared" si="81"/>
        <v/>
      </c>
      <c r="BD57" s="1" t="str">
        <f t="shared" si="82"/>
        <v/>
      </c>
      <c r="BE57" s="1" t="str">
        <f t="shared" si="83"/>
        <v/>
      </c>
      <c r="BF57" s="1" t="str">
        <f t="shared" si="84"/>
        <v/>
      </c>
      <c r="BG57" s="1" t="str">
        <f t="shared" si="85"/>
        <v/>
      </c>
      <c r="BH57" s="1" t="str">
        <f t="shared" si="86"/>
        <v/>
      </c>
      <c r="BI57" s="1" t="str">
        <f t="shared" si="57"/>
        <v/>
      </c>
      <c r="BJ57" s="128" t="str">
        <f t="shared" si="58"/>
        <v/>
      </c>
      <c r="BK57" s="128" t="str">
        <f t="shared" si="59"/>
        <v/>
      </c>
      <c r="BL57" s="128" t="str">
        <f t="shared" si="60"/>
        <v/>
      </c>
      <c r="BM57" s="128" t="str">
        <f t="shared" si="61"/>
        <v/>
      </c>
      <c r="BN57" s="128" t="str">
        <f t="shared" si="62"/>
        <v/>
      </c>
    </row>
    <row r="58" spans="1:66" x14ac:dyDescent="0.2">
      <c r="A58" s="138" t="s">
        <v>1709</v>
      </c>
      <c r="B58" s="156"/>
      <c r="C58" s="149"/>
      <c r="D58" s="149"/>
      <c r="E58" s="149"/>
      <c r="F58" s="149"/>
      <c r="G58" s="149"/>
      <c r="H58" s="149">
        <v>30.473714978973241</v>
      </c>
      <c r="I58" s="149">
        <v>527.09191273531314</v>
      </c>
      <c r="J58" s="149">
        <v>70.791492717569412</v>
      </c>
      <c r="K58" s="149"/>
      <c r="L58" s="149"/>
      <c r="M58" s="149"/>
      <c r="N58" s="149"/>
      <c r="O58" s="149"/>
      <c r="P58" s="149"/>
      <c r="Q58" s="149"/>
      <c r="R58" s="149"/>
      <c r="S58" s="149"/>
      <c r="T58" s="149"/>
      <c r="U58" s="149"/>
      <c r="V58" s="149"/>
      <c r="W58" s="149"/>
      <c r="X58" s="149"/>
      <c r="Y58" s="149"/>
      <c r="Z58" s="149"/>
      <c r="AA58" s="149"/>
      <c r="AB58" s="149"/>
      <c r="AC58" s="149"/>
      <c r="AD58" s="149"/>
      <c r="AE58" s="149"/>
      <c r="AF58" s="149"/>
      <c r="AG58" s="157">
        <v>628.35712043185583</v>
      </c>
      <c r="AH58" s="269"/>
      <c r="AI58" s="147">
        <f>+VLOOKUP(A58,'CWT Releases'!G$1:'CWT Releases'!AW2353,43,FALSE)</f>
        <v>1.8768678784055515</v>
      </c>
      <c r="AJ58" s="1" t="str">
        <f t="shared" si="87"/>
        <v/>
      </c>
      <c r="AK58" s="1" t="str">
        <f t="shared" si="63"/>
        <v/>
      </c>
      <c r="AL58" s="1" t="str">
        <f t="shared" si="64"/>
        <v/>
      </c>
      <c r="AM58" s="1" t="str">
        <f t="shared" si="65"/>
        <v/>
      </c>
      <c r="AN58" s="1" t="str">
        <f t="shared" si="66"/>
        <v/>
      </c>
      <c r="AO58" s="1" t="str">
        <f t="shared" si="67"/>
        <v/>
      </c>
      <c r="AP58" s="1">
        <f t="shared" si="68"/>
        <v>57.195136779720983</v>
      </c>
      <c r="AQ58" s="1">
        <f t="shared" si="69"/>
        <v>989.28187998025123</v>
      </c>
      <c r="AR58" s="1">
        <f t="shared" si="70"/>
        <v>132.86627874598656</v>
      </c>
      <c r="AS58" s="1" t="str">
        <f t="shared" si="71"/>
        <v/>
      </c>
      <c r="AT58" s="1" t="str">
        <f t="shared" si="72"/>
        <v/>
      </c>
      <c r="AU58" s="1" t="str">
        <f t="shared" si="73"/>
        <v/>
      </c>
      <c r="AV58" s="1" t="str">
        <f t="shared" si="74"/>
        <v/>
      </c>
      <c r="AW58" s="1" t="str">
        <f t="shared" si="75"/>
        <v/>
      </c>
      <c r="AX58" s="1" t="str">
        <f t="shared" si="76"/>
        <v/>
      </c>
      <c r="AY58" s="1" t="str">
        <f t="shared" si="77"/>
        <v/>
      </c>
      <c r="AZ58" s="1" t="str">
        <f t="shared" si="78"/>
        <v/>
      </c>
      <c r="BA58" s="1" t="str">
        <f t="shared" si="79"/>
        <v/>
      </c>
      <c r="BB58" s="1" t="str">
        <f t="shared" si="80"/>
        <v/>
      </c>
      <c r="BC58" s="1" t="str">
        <f t="shared" si="81"/>
        <v/>
      </c>
      <c r="BD58" s="1" t="str">
        <f t="shared" si="82"/>
        <v/>
      </c>
      <c r="BE58" s="1" t="str">
        <f t="shared" si="83"/>
        <v/>
      </c>
      <c r="BF58" s="1" t="str">
        <f t="shared" si="84"/>
        <v/>
      </c>
      <c r="BG58" s="1" t="str">
        <f t="shared" si="85"/>
        <v/>
      </c>
      <c r="BH58" s="1" t="str">
        <f t="shared" si="86"/>
        <v/>
      </c>
      <c r="BI58" s="1" t="str">
        <f t="shared" si="57"/>
        <v/>
      </c>
      <c r="BJ58" s="128" t="str">
        <f t="shared" si="58"/>
        <v/>
      </c>
      <c r="BK58" s="128" t="str">
        <f t="shared" si="59"/>
        <v/>
      </c>
      <c r="BL58" s="128" t="str">
        <f t="shared" si="60"/>
        <v/>
      </c>
      <c r="BM58" s="128" t="str">
        <f t="shared" si="61"/>
        <v/>
      </c>
      <c r="BN58" s="128" t="str">
        <f t="shared" si="62"/>
        <v/>
      </c>
    </row>
    <row r="59" spans="1:66" x14ac:dyDescent="0.2">
      <c r="A59" s="138" t="s">
        <v>1710</v>
      </c>
      <c r="B59" s="156"/>
      <c r="C59" s="149"/>
      <c r="D59" s="149"/>
      <c r="E59" s="149"/>
      <c r="F59" s="149"/>
      <c r="G59" s="149"/>
      <c r="H59" s="149"/>
      <c r="I59" s="149">
        <v>225.28928528202903</v>
      </c>
      <c r="J59" s="149">
        <v>378.94546161237508</v>
      </c>
      <c r="K59" s="149"/>
      <c r="L59" s="149"/>
      <c r="M59" s="149"/>
      <c r="N59" s="149"/>
      <c r="O59" s="149"/>
      <c r="P59" s="149"/>
      <c r="Q59" s="149"/>
      <c r="R59" s="149"/>
      <c r="S59" s="149"/>
      <c r="T59" s="149"/>
      <c r="U59" s="149"/>
      <c r="V59" s="149"/>
      <c r="W59" s="149"/>
      <c r="X59" s="149"/>
      <c r="Y59" s="149"/>
      <c r="Z59" s="149"/>
      <c r="AA59" s="149"/>
      <c r="AB59" s="149"/>
      <c r="AC59" s="149"/>
      <c r="AD59" s="149"/>
      <c r="AE59" s="149"/>
      <c r="AF59" s="149"/>
      <c r="AG59" s="157">
        <v>604.23474689440411</v>
      </c>
      <c r="AH59" s="269"/>
      <c r="AI59" s="147">
        <f>+VLOOKUP(A59,'CWT Releases'!G$1:'CWT Releases'!AW2354,43,FALSE)</f>
        <v>1.5271150828479481</v>
      </c>
      <c r="AJ59" s="1" t="str">
        <f t="shared" si="87"/>
        <v/>
      </c>
      <c r="AK59" s="1" t="str">
        <f t="shared" si="63"/>
        <v/>
      </c>
      <c r="AL59" s="1" t="str">
        <f t="shared" si="64"/>
        <v/>
      </c>
      <c r="AM59" s="1" t="str">
        <f t="shared" si="65"/>
        <v/>
      </c>
      <c r="AN59" s="1" t="str">
        <f t="shared" si="66"/>
        <v/>
      </c>
      <c r="AO59" s="1" t="str">
        <f t="shared" si="67"/>
        <v/>
      </c>
      <c r="AP59" s="1" t="str">
        <f t="shared" si="68"/>
        <v/>
      </c>
      <c r="AQ59" s="1">
        <f t="shared" si="69"/>
        <v>344.04266555822079</v>
      </c>
      <c r="AR59" s="1">
        <f t="shared" si="70"/>
        <v>578.69333000503605</v>
      </c>
      <c r="AS59" s="1" t="str">
        <f t="shared" si="71"/>
        <v/>
      </c>
      <c r="AT59" s="1" t="str">
        <f t="shared" si="72"/>
        <v/>
      </c>
      <c r="AU59" s="1" t="str">
        <f t="shared" si="73"/>
        <v/>
      </c>
      <c r="AV59" s="1" t="str">
        <f t="shared" si="74"/>
        <v/>
      </c>
      <c r="AW59" s="1" t="str">
        <f t="shared" si="75"/>
        <v/>
      </c>
      <c r="AX59" s="1" t="str">
        <f t="shared" si="76"/>
        <v/>
      </c>
      <c r="AY59" s="1" t="str">
        <f t="shared" si="77"/>
        <v/>
      </c>
      <c r="AZ59" s="1" t="str">
        <f t="shared" si="78"/>
        <v/>
      </c>
      <c r="BA59" s="1" t="str">
        <f t="shared" si="79"/>
        <v/>
      </c>
      <c r="BB59" s="1" t="str">
        <f t="shared" si="80"/>
        <v/>
      </c>
      <c r="BC59" s="1" t="str">
        <f t="shared" si="81"/>
        <v/>
      </c>
      <c r="BD59" s="1" t="str">
        <f t="shared" si="82"/>
        <v/>
      </c>
      <c r="BE59" s="1" t="str">
        <f t="shared" si="83"/>
        <v/>
      </c>
      <c r="BF59" s="1" t="str">
        <f t="shared" si="84"/>
        <v/>
      </c>
      <c r="BG59" s="1" t="str">
        <f t="shared" si="85"/>
        <v/>
      </c>
      <c r="BH59" s="1" t="str">
        <f t="shared" si="86"/>
        <v/>
      </c>
      <c r="BI59" s="1" t="str">
        <f t="shared" si="57"/>
        <v/>
      </c>
      <c r="BJ59" s="128" t="str">
        <f t="shared" si="58"/>
        <v/>
      </c>
      <c r="BK59" s="128" t="str">
        <f t="shared" si="59"/>
        <v/>
      </c>
      <c r="BL59" s="128" t="str">
        <f t="shared" si="60"/>
        <v/>
      </c>
      <c r="BM59" s="128" t="str">
        <f t="shared" si="61"/>
        <v/>
      </c>
      <c r="BN59" s="128" t="str">
        <f t="shared" si="62"/>
        <v/>
      </c>
    </row>
    <row r="60" spans="1:66" x14ac:dyDescent="0.2">
      <c r="A60" s="138" t="s">
        <v>3941</v>
      </c>
      <c r="B60" s="156"/>
      <c r="C60" s="149"/>
      <c r="D60" s="149"/>
      <c r="E60" s="149"/>
      <c r="F60" s="149"/>
      <c r="G60" s="149"/>
      <c r="H60" s="149"/>
      <c r="I60" s="149"/>
      <c r="J60" s="149"/>
      <c r="K60" s="149"/>
      <c r="L60" s="149"/>
      <c r="M60" s="149"/>
      <c r="N60" s="149"/>
      <c r="O60" s="149"/>
      <c r="P60" s="149"/>
      <c r="Q60" s="149"/>
      <c r="R60" s="149"/>
      <c r="S60" s="149"/>
      <c r="T60" s="149"/>
      <c r="U60" s="149"/>
      <c r="V60" s="149"/>
      <c r="W60" s="149"/>
      <c r="X60" s="149"/>
      <c r="Y60" s="149"/>
      <c r="Z60" s="149"/>
      <c r="AA60" s="149"/>
      <c r="AB60" s="149"/>
      <c r="AC60" s="149">
        <v>14.26936607009438</v>
      </c>
      <c r="AD60" s="149"/>
      <c r="AE60" s="149"/>
      <c r="AF60" s="149"/>
      <c r="AG60" s="157">
        <v>14.26936607009438</v>
      </c>
      <c r="AH60" s="269"/>
      <c r="AI60" s="147">
        <f>+VLOOKUP(A60,'CWT Releases'!G$1:'CWT Releases'!AW2355,43,FALSE)</f>
        <v>0.111729673744174</v>
      </c>
      <c r="AJ60" s="1" t="str">
        <f t="shared" si="87"/>
        <v/>
      </c>
      <c r="AK60" s="1" t="str">
        <f t="shared" si="63"/>
        <v/>
      </c>
      <c r="AL60" s="1" t="str">
        <f t="shared" si="64"/>
        <v/>
      </c>
      <c r="AM60" s="1" t="str">
        <f t="shared" si="65"/>
        <v/>
      </c>
      <c r="AN60" s="1" t="str">
        <f t="shared" si="66"/>
        <v/>
      </c>
      <c r="AO60" s="1" t="str">
        <f t="shared" si="67"/>
        <v/>
      </c>
      <c r="AP60" s="1" t="str">
        <f t="shared" si="68"/>
        <v/>
      </c>
      <c r="AQ60" s="1" t="str">
        <f t="shared" si="69"/>
        <v/>
      </c>
      <c r="AR60" s="1" t="str">
        <f t="shared" si="70"/>
        <v/>
      </c>
      <c r="AS60" s="1" t="str">
        <f t="shared" si="71"/>
        <v/>
      </c>
      <c r="AT60" s="1" t="str">
        <f t="shared" si="72"/>
        <v/>
      </c>
      <c r="AU60" s="1" t="str">
        <f t="shared" si="73"/>
        <v/>
      </c>
      <c r="AV60" s="1" t="str">
        <f t="shared" si="74"/>
        <v/>
      </c>
      <c r="AW60" s="1" t="str">
        <f t="shared" si="75"/>
        <v/>
      </c>
      <c r="AX60" s="1" t="str">
        <f t="shared" si="76"/>
        <v/>
      </c>
      <c r="AY60" s="1" t="str">
        <f t="shared" si="77"/>
        <v/>
      </c>
      <c r="AZ60" s="1" t="str">
        <f t="shared" si="78"/>
        <v/>
      </c>
      <c r="BA60" s="1" t="str">
        <f t="shared" si="79"/>
        <v/>
      </c>
      <c r="BB60" s="1" t="str">
        <f t="shared" si="80"/>
        <v/>
      </c>
      <c r="BC60" s="1" t="str">
        <f t="shared" si="81"/>
        <v/>
      </c>
      <c r="BD60" s="1" t="str">
        <f t="shared" si="82"/>
        <v/>
      </c>
      <c r="BE60" s="1" t="str">
        <f t="shared" si="83"/>
        <v/>
      </c>
      <c r="BF60" s="1" t="str">
        <f t="shared" si="84"/>
        <v/>
      </c>
      <c r="BG60" s="1" t="str">
        <f t="shared" si="85"/>
        <v/>
      </c>
      <c r="BH60" s="1" t="str">
        <f t="shared" si="86"/>
        <v/>
      </c>
      <c r="BI60" s="1" t="str">
        <f t="shared" si="57"/>
        <v/>
      </c>
      <c r="BJ60" s="128" t="str">
        <f t="shared" si="58"/>
        <v/>
      </c>
      <c r="BK60" s="128">
        <f t="shared" si="59"/>
        <v>1.5943116155478314</v>
      </c>
      <c r="BL60" s="128" t="str">
        <f t="shared" si="60"/>
        <v/>
      </c>
      <c r="BM60" s="128" t="str">
        <f t="shared" si="61"/>
        <v/>
      </c>
      <c r="BN60" s="128" t="str">
        <f t="shared" si="62"/>
        <v/>
      </c>
    </row>
    <row r="61" spans="1:66" x14ac:dyDescent="0.2">
      <c r="A61" s="138" t="s">
        <v>1711</v>
      </c>
      <c r="B61" s="156"/>
      <c r="C61" s="149"/>
      <c r="D61" s="149"/>
      <c r="E61" s="149"/>
      <c r="F61" s="149"/>
      <c r="G61" s="149"/>
      <c r="H61" s="149"/>
      <c r="I61" s="149"/>
      <c r="J61" s="149">
        <v>6.014892528373327</v>
      </c>
      <c r="K61" s="149"/>
      <c r="L61" s="149"/>
      <c r="M61" s="149"/>
      <c r="N61" s="149"/>
      <c r="O61" s="149"/>
      <c r="P61" s="149"/>
      <c r="Q61" s="149"/>
      <c r="R61" s="149"/>
      <c r="S61" s="149"/>
      <c r="T61" s="149"/>
      <c r="U61" s="149"/>
      <c r="V61" s="149"/>
      <c r="W61" s="149"/>
      <c r="X61" s="149"/>
      <c r="Y61" s="149"/>
      <c r="Z61" s="149"/>
      <c r="AA61" s="149"/>
      <c r="AB61" s="149"/>
      <c r="AC61" s="149"/>
      <c r="AD61" s="149"/>
      <c r="AE61" s="149"/>
      <c r="AF61" s="149"/>
      <c r="AG61" s="157">
        <v>6.014892528373327</v>
      </c>
      <c r="AH61" s="269"/>
      <c r="AI61" s="147">
        <f>+VLOOKUP(A61,'CWT Releases'!G$1:'CWT Releases'!AW2356,43,FALSE)</f>
        <v>5.3088401403008148E-2</v>
      </c>
      <c r="AJ61" s="1" t="str">
        <f t="shared" si="87"/>
        <v/>
      </c>
      <c r="AK61" s="1" t="str">
        <f t="shared" si="63"/>
        <v/>
      </c>
      <c r="AL61" s="1" t="str">
        <f t="shared" si="64"/>
        <v/>
      </c>
      <c r="AM61" s="1" t="str">
        <f t="shared" si="65"/>
        <v/>
      </c>
      <c r="AN61" s="1" t="str">
        <f t="shared" si="66"/>
        <v/>
      </c>
      <c r="AO61" s="1" t="str">
        <f t="shared" si="67"/>
        <v/>
      </c>
      <c r="AP61" s="1" t="str">
        <f t="shared" si="68"/>
        <v/>
      </c>
      <c r="AQ61" s="1" t="str">
        <f t="shared" si="69"/>
        <v/>
      </c>
      <c r="AR61" s="1">
        <f t="shared" si="70"/>
        <v>0.31932102894223774</v>
      </c>
      <c r="AS61" s="1" t="str">
        <f t="shared" si="71"/>
        <v/>
      </c>
      <c r="AT61" s="1" t="str">
        <f t="shared" si="72"/>
        <v/>
      </c>
      <c r="AU61" s="1" t="str">
        <f t="shared" si="73"/>
        <v/>
      </c>
      <c r="AV61" s="1" t="str">
        <f t="shared" si="74"/>
        <v/>
      </c>
      <c r="AW61" s="1" t="str">
        <f t="shared" si="75"/>
        <v/>
      </c>
      <c r="AX61" s="1" t="str">
        <f t="shared" si="76"/>
        <v/>
      </c>
      <c r="AY61" s="1" t="str">
        <f t="shared" si="77"/>
        <v/>
      </c>
      <c r="AZ61" s="1" t="str">
        <f t="shared" si="78"/>
        <v/>
      </c>
      <c r="BA61" s="1" t="str">
        <f t="shared" si="79"/>
        <v/>
      </c>
      <c r="BB61" s="1" t="str">
        <f t="shared" si="80"/>
        <v/>
      </c>
      <c r="BC61" s="1" t="str">
        <f t="shared" si="81"/>
        <v/>
      </c>
      <c r="BD61" s="1" t="str">
        <f t="shared" si="82"/>
        <v/>
      </c>
      <c r="BE61" s="1" t="str">
        <f t="shared" si="83"/>
        <v/>
      </c>
      <c r="BF61" s="1" t="str">
        <f t="shared" si="84"/>
        <v/>
      </c>
      <c r="BG61" s="1" t="str">
        <f t="shared" si="85"/>
        <v/>
      </c>
      <c r="BH61" s="1" t="str">
        <f t="shared" si="86"/>
        <v/>
      </c>
      <c r="BI61" s="1" t="str">
        <f t="shared" si="57"/>
        <v/>
      </c>
      <c r="BJ61" s="128" t="str">
        <f t="shared" si="58"/>
        <v/>
      </c>
      <c r="BK61" s="128" t="str">
        <f t="shared" si="59"/>
        <v/>
      </c>
      <c r="BL61" s="128" t="str">
        <f t="shared" si="60"/>
        <v/>
      </c>
      <c r="BM61" s="128" t="str">
        <f t="shared" si="61"/>
        <v/>
      </c>
      <c r="BN61" s="128" t="str">
        <f t="shared" si="62"/>
        <v/>
      </c>
    </row>
    <row r="62" spans="1:66" x14ac:dyDescent="0.2">
      <c r="A62" s="138" t="s">
        <v>1702</v>
      </c>
      <c r="B62" s="156"/>
      <c r="C62" s="149"/>
      <c r="D62" s="149"/>
      <c r="E62" s="149"/>
      <c r="F62" s="149"/>
      <c r="G62" s="149"/>
      <c r="H62" s="149"/>
      <c r="I62" s="149"/>
      <c r="J62" s="149">
        <v>34.239731673025936</v>
      </c>
      <c r="K62" s="149">
        <v>2.612418200700195</v>
      </c>
      <c r="L62" s="149"/>
      <c r="M62" s="149"/>
      <c r="N62" s="149"/>
      <c r="O62" s="149"/>
      <c r="P62" s="149"/>
      <c r="Q62" s="149"/>
      <c r="R62" s="149"/>
      <c r="S62" s="149"/>
      <c r="T62" s="149"/>
      <c r="U62" s="149"/>
      <c r="V62" s="149"/>
      <c r="W62" s="149"/>
      <c r="X62" s="149"/>
      <c r="Y62" s="149"/>
      <c r="Z62" s="149"/>
      <c r="AA62" s="149"/>
      <c r="AB62" s="149"/>
      <c r="AC62" s="149"/>
      <c r="AD62" s="149"/>
      <c r="AE62" s="149"/>
      <c r="AF62" s="149"/>
      <c r="AG62" s="157">
        <v>36.852149873726134</v>
      </c>
      <c r="AH62" s="269"/>
      <c r="AI62" s="147">
        <f>+VLOOKUP(A62,'CWT Releases'!G$1:'CWT Releases'!AW2357,43,FALSE)</f>
        <v>7.0687084593197433E-2</v>
      </c>
      <c r="AJ62" s="1" t="str">
        <f t="shared" si="87"/>
        <v/>
      </c>
      <c r="AK62" s="1" t="str">
        <f t="shared" si="63"/>
        <v/>
      </c>
      <c r="AL62" s="1" t="str">
        <f t="shared" si="64"/>
        <v/>
      </c>
      <c r="AM62" s="1" t="str">
        <f t="shared" si="65"/>
        <v/>
      </c>
      <c r="AN62" s="1" t="str">
        <f t="shared" si="66"/>
        <v/>
      </c>
      <c r="AO62" s="1" t="str">
        <f t="shared" si="67"/>
        <v/>
      </c>
      <c r="AP62" s="1" t="str">
        <f t="shared" si="68"/>
        <v/>
      </c>
      <c r="AQ62" s="1" t="str">
        <f t="shared" si="69"/>
        <v/>
      </c>
      <c r="AR62" s="1">
        <f t="shared" si="70"/>
        <v>2.4203068092195656</v>
      </c>
      <c r="AS62" s="1">
        <f t="shared" si="71"/>
        <v>0.18466422634570331</v>
      </c>
      <c r="AT62" s="1" t="str">
        <f t="shared" si="72"/>
        <v/>
      </c>
      <c r="AU62" s="1" t="str">
        <f t="shared" si="73"/>
        <v/>
      </c>
      <c r="AV62" s="1" t="str">
        <f t="shared" si="74"/>
        <v/>
      </c>
      <c r="AW62" s="1" t="str">
        <f t="shared" si="75"/>
        <v/>
      </c>
      <c r="AX62" s="1" t="str">
        <f t="shared" si="76"/>
        <v/>
      </c>
      <c r="AY62" s="1" t="str">
        <f t="shared" si="77"/>
        <v/>
      </c>
      <c r="AZ62" s="1" t="str">
        <f t="shared" si="78"/>
        <v/>
      </c>
      <c r="BA62" s="1" t="str">
        <f t="shared" si="79"/>
        <v/>
      </c>
      <c r="BB62" s="1" t="str">
        <f t="shared" si="80"/>
        <v/>
      </c>
      <c r="BC62" s="1" t="str">
        <f t="shared" si="81"/>
        <v/>
      </c>
      <c r="BD62" s="1" t="str">
        <f t="shared" si="82"/>
        <v/>
      </c>
      <c r="BE62" s="1" t="str">
        <f t="shared" si="83"/>
        <v/>
      </c>
      <c r="BF62" s="1" t="str">
        <f t="shared" si="84"/>
        <v/>
      </c>
      <c r="BG62" s="1" t="str">
        <f t="shared" si="85"/>
        <v/>
      </c>
      <c r="BH62" s="1" t="str">
        <f t="shared" si="86"/>
        <v/>
      </c>
      <c r="BI62" s="1" t="str">
        <f t="shared" si="57"/>
        <v/>
      </c>
      <c r="BJ62" s="128" t="str">
        <f t="shared" si="58"/>
        <v/>
      </c>
      <c r="BK62" s="128" t="str">
        <f t="shared" si="59"/>
        <v/>
      </c>
      <c r="BL62" s="128" t="str">
        <f t="shared" si="60"/>
        <v/>
      </c>
      <c r="BM62" s="128" t="str">
        <f t="shared" si="61"/>
        <v/>
      </c>
      <c r="BN62" s="128" t="str">
        <f t="shared" si="62"/>
        <v/>
      </c>
    </row>
    <row r="63" spans="1:66" x14ac:dyDescent="0.2">
      <c r="A63" s="138" t="s">
        <v>1703</v>
      </c>
      <c r="B63" s="156"/>
      <c r="C63" s="149"/>
      <c r="D63" s="149"/>
      <c r="E63" s="149"/>
      <c r="F63" s="149"/>
      <c r="G63" s="149"/>
      <c r="H63" s="149"/>
      <c r="I63" s="149">
        <v>38.256671085627573</v>
      </c>
      <c r="J63" s="149">
        <v>1371.4208096061129</v>
      </c>
      <c r="K63" s="149">
        <v>33.967411113769359</v>
      </c>
      <c r="L63" s="149"/>
      <c r="M63" s="149"/>
      <c r="N63" s="149"/>
      <c r="O63" s="149"/>
      <c r="P63" s="149"/>
      <c r="Q63" s="149"/>
      <c r="R63" s="149"/>
      <c r="S63" s="149"/>
      <c r="T63" s="149"/>
      <c r="U63" s="149"/>
      <c r="V63" s="149"/>
      <c r="W63" s="149"/>
      <c r="X63" s="149"/>
      <c r="Y63" s="149"/>
      <c r="Z63" s="149"/>
      <c r="AA63" s="149"/>
      <c r="AB63" s="149"/>
      <c r="AC63" s="149"/>
      <c r="AD63" s="149"/>
      <c r="AE63" s="149"/>
      <c r="AF63" s="149"/>
      <c r="AG63" s="157">
        <v>1443.64489180551</v>
      </c>
      <c r="AH63" s="269"/>
      <c r="AI63" s="147">
        <f>+VLOOKUP(A63,'CWT Releases'!G$1:'CWT Releases'!AW2358,43,FALSE)</f>
        <v>1.8779417095141564</v>
      </c>
      <c r="AJ63" s="1" t="str">
        <f t="shared" si="87"/>
        <v/>
      </c>
      <c r="AK63" s="1" t="str">
        <f t="shared" si="63"/>
        <v/>
      </c>
      <c r="AL63" s="1" t="str">
        <f t="shared" si="64"/>
        <v/>
      </c>
      <c r="AM63" s="1" t="str">
        <f t="shared" si="65"/>
        <v/>
      </c>
      <c r="AN63" s="1" t="str">
        <f t="shared" si="66"/>
        <v/>
      </c>
      <c r="AO63" s="1" t="str">
        <f t="shared" si="67"/>
        <v/>
      </c>
      <c r="AP63" s="1" t="str">
        <f t="shared" si="68"/>
        <v/>
      </c>
      <c r="AQ63" s="1">
        <f t="shared" si="69"/>
        <v>71.843798298864243</v>
      </c>
      <c r="AR63" s="1">
        <f t="shared" si="70"/>
        <v>2575.4483396549922</v>
      </c>
      <c r="AS63" s="1">
        <f t="shared" si="71"/>
        <v>63.788818094762185</v>
      </c>
      <c r="AT63" s="1" t="str">
        <f t="shared" si="72"/>
        <v/>
      </c>
      <c r="AU63" s="1" t="str">
        <f t="shared" si="73"/>
        <v/>
      </c>
      <c r="AV63" s="1" t="str">
        <f t="shared" si="74"/>
        <v/>
      </c>
      <c r="AW63" s="1" t="str">
        <f t="shared" si="75"/>
        <v/>
      </c>
      <c r="AX63" s="1" t="str">
        <f t="shared" si="76"/>
        <v/>
      </c>
      <c r="AY63" s="1" t="str">
        <f t="shared" si="77"/>
        <v/>
      </c>
      <c r="AZ63" s="1" t="str">
        <f t="shared" si="78"/>
        <v/>
      </c>
      <c r="BA63" s="1" t="str">
        <f t="shared" si="79"/>
        <v/>
      </c>
      <c r="BB63" s="1" t="str">
        <f t="shared" si="80"/>
        <v/>
      </c>
      <c r="BC63" s="1" t="str">
        <f t="shared" si="81"/>
        <v/>
      </c>
      <c r="BD63" s="1" t="str">
        <f t="shared" si="82"/>
        <v/>
      </c>
      <c r="BE63" s="1" t="str">
        <f t="shared" si="83"/>
        <v/>
      </c>
      <c r="BF63" s="1" t="str">
        <f t="shared" si="84"/>
        <v/>
      </c>
      <c r="BG63" s="1" t="str">
        <f t="shared" si="85"/>
        <v/>
      </c>
      <c r="BH63" s="1" t="str">
        <f t="shared" si="86"/>
        <v/>
      </c>
      <c r="BI63" s="1" t="str">
        <f t="shared" si="57"/>
        <v/>
      </c>
      <c r="BJ63" s="128" t="str">
        <f t="shared" si="58"/>
        <v/>
      </c>
      <c r="BK63" s="128" t="str">
        <f t="shared" si="59"/>
        <v/>
      </c>
      <c r="BL63" s="128" t="str">
        <f t="shared" si="60"/>
        <v/>
      </c>
      <c r="BM63" s="128" t="str">
        <f t="shared" si="61"/>
        <v/>
      </c>
      <c r="BN63" s="128" t="str">
        <f t="shared" si="62"/>
        <v/>
      </c>
    </row>
    <row r="64" spans="1:66" x14ac:dyDescent="0.2">
      <c r="A64" s="138" t="s">
        <v>1696</v>
      </c>
      <c r="B64" s="156"/>
      <c r="C64" s="149"/>
      <c r="D64" s="149"/>
      <c r="E64" s="149"/>
      <c r="F64" s="149"/>
      <c r="G64" s="149"/>
      <c r="H64" s="149"/>
      <c r="I64" s="149"/>
      <c r="J64" s="149">
        <v>186.00287866769736</v>
      </c>
      <c r="K64" s="149">
        <v>135.86964445507743</v>
      </c>
      <c r="L64" s="149">
        <v>2.7787636183558924</v>
      </c>
      <c r="M64" s="149"/>
      <c r="N64" s="149"/>
      <c r="O64" s="149"/>
      <c r="P64" s="149"/>
      <c r="Q64" s="149"/>
      <c r="R64" s="149"/>
      <c r="S64" s="149"/>
      <c r="T64" s="149"/>
      <c r="U64" s="149"/>
      <c r="V64" s="149"/>
      <c r="W64" s="149"/>
      <c r="X64" s="149"/>
      <c r="Y64" s="149"/>
      <c r="Z64" s="149"/>
      <c r="AA64" s="149"/>
      <c r="AB64" s="149"/>
      <c r="AC64" s="149"/>
      <c r="AD64" s="149"/>
      <c r="AE64" s="149"/>
      <c r="AF64" s="149"/>
      <c r="AG64" s="157">
        <v>324.65128674113066</v>
      </c>
      <c r="AH64" s="269"/>
      <c r="AI64" s="147">
        <f>+VLOOKUP(A64,'CWT Releases'!G$1:'CWT Releases'!AW2359,43,FALSE)</f>
        <v>1.0092856571900561</v>
      </c>
      <c r="AJ64" s="1" t="str">
        <f t="shared" si="87"/>
        <v/>
      </c>
      <c r="AK64" s="1" t="str">
        <f t="shared" si="63"/>
        <v/>
      </c>
      <c r="AL64" s="1" t="str">
        <f t="shared" si="64"/>
        <v/>
      </c>
      <c r="AM64" s="1" t="str">
        <f t="shared" si="65"/>
        <v/>
      </c>
      <c r="AN64" s="1" t="str">
        <f t="shared" si="66"/>
        <v/>
      </c>
      <c r="AO64" s="1" t="str">
        <f t="shared" si="67"/>
        <v/>
      </c>
      <c r="AP64" s="1" t="str">
        <f t="shared" si="68"/>
        <v/>
      </c>
      <c r="AQ64" s="1" t="str">
        <f t="shared" si="69"/>
        <v/>
      </c>
      <c r="AR64" s="1">
        <f t="shared" si="70"/>
        <v>187.7300376353692</v>
      </c>
      <c r="AS64" s="1">
        <f t="shared" si="71"/>
        <v>137.1312833960221</v>
      </c>
      <c r="AT64" s="1">
        <f t="shared" si="72"/>
        <v>2.8045662647281451</v>
      </c>
      <c r="AU64" s="1" t="str">
        <f t="shared" si="73"/>
        <v/>
      </c>
      <c r="AV64" s="1" t="str">
        <f t="shared" si="74"/>
        <v/>
      </c>
      <c r="AW64" s="1" t="str">
        <f t="shared" si="75"/>
        <v/>
      </c>
      <c r="AX64" s="1" t="str">
        <f t="shared" si="76"/>
        <v/>
      </c>
      <c r="AY64" s="1" t="str">
        <f t="shared" si="77"/>
        <v/>
      </c>
      <c r="AZ64" s="1" t="str">
        <f t="shared" si="78"/>
        <v/>
      </c>
      <c r="BA64" s="1" t="str">
        <f t="shared" si="79"/>
        <v/>
      </c>
      <c r="BB64" s="1" t="str">
        <f t="shared" si="80"/>
        <v/>
      </c>
      <c r="BC64" s="1" t="str">
        <f t="shared" si="81"/>
        <v/>
      </c>
      <c r="BD64" s="1" t="str">
        <f t="shared" si="82"/>
        <v/>
      </c>
      <c r="BE64" s="1" t="str">
        <f t="shared" si="83"/>
        <v/>
      </c>
      <c r="BF64" s="1" t="str">
        <f t="shared" si="84"/>
        <v/>
      </c>
      <c r="BG64" s="1" t="str">
        <f t="shared" si="85"/>
        <v/>
      </c>
      <c r="BH64" s="1" t="str">
        <f t="shared" si="86"/>
        <v/>
      </c>
      <c r="BI64" s="1" t="str">
        <f t="shared" si="57"/>
        <v/>
      </c>
      <c r="BJ64" s="128" t="str">
        <f t="shared" si="58"/>
        <v/>
      </c>
      <c r="BK64" s="128" t="str">
        <f t="shared" si="59"/>
        <v/>
      </c>
      <c r="BL64" s="128" t="str">
        <f t="shared" si="60"/>
        <v/>
      </c>
      <c r="BM64" s="128" t="str">
        <f t="shared" si="61"/>
        <v/>
      </c>
      <c r="BN64" s="128" t="str">
        <f t="shared" si="62"/>
        <v/>
      </c>
    </row>
    <row r="65" spans="1:66" x14ac:dyDescent="0.2">
      <c r="A65" s="138" t="s">
        <v>1697</v>
      </c>
      <c r="B65" s="156"/>
      <c r="C65" s="149"/>
      <c r="D65" s="149"/>
      <c r="E65" s="149"/>
      <c r="F65" s="149"/>
      <c r="G65" s="149"/>
      <c r="H65" s="149"/>
      <c r="I65" s="149"/>
      <c r="J65" s="149"/>
      <c r="K65" s="149">
        <v>91.446586033840475</v>
      </c>
      <c r="L65" s="149">
        <v>2.3598856209150325</v>
      </c>
      <c r="M65" s="149"/>
      <c r="N65" s="149"/>
      <c r="O65" s="149"/>
      <c r="P65" s="149"/>
      <c r="Q65" s="149"/>
      <c r="R65" s="149"/>
      <c r="S65" s="149"/>
      <c r="T65" s="149"/>
      <c r="U65" s="149"/>
      <c r="V65" s="149"/>
      <c r="W65" s="149"/>
      <c r="X65" s="149"/>
      <c r="Y65" s="149"/>
      <c r="Z65" s="149"/>
      <c r="AA65" s="149"/>
      <c r="AB65" s="149"/>
      <c r="AC65" s="149"/>
      <c r="AD65" s="149"/>
      <c r="AE65" s="149"/>
      <c r="AF65" s="149"/>
      <c r="AG65" s="157">
        <v>93.806471654755512</v>
      </c>
      <c r="AH65" s="269"/>
      <c r="AI65" s="147">
        <f>+VLOOKUP(A65,'CWT Releases'!G$1:'CWT Releases'!AW2360,43,FALSE)</f>
        <v>0.5014160931709899</v>
      </c>
      <c r="AJ65" s="1" t="str">
        <f t="shared" si="87"/>
        <v/>
      </c>
      <c r="AK65" s="1" t="str">
        <f t="shared" si="63"/>
        <v/>
      </c>
      <c r="AL65" s="1" t="str">
        <f t="shared" si="64"/>
        <v/>
      </c>
      <c r="AM65" s="1" t="str">
        <f t="shared" si="65"/>
        <v/>
      </c>
      <c r="AN65" s="1" t="str">
        <f t="shared" si="66"/>
        <v/>
      </c>
      <c r="AO65" s="1" t="str">
        <f t="shared" si="67"/>
        <v/>
      </c>
      <c r="AP65" s="1" t="str">
        <f t="shared" si="68"/>
        <v/>
      </c>
      <c r="AQ65" s="1" t="str">
        <f t="shared" si="69"/>
        <v/>
      </c>
      <c r="AR65" s="1" t="str">
        <f t="shared" si="70"/>
        <v/>
      </c>
      <c r="AS65" s="1">
        <f t="shared" si="71"/>
        <v>45.852789902913102</v>
      </c>
      <c r="AT65" s="1">
        <f t="shared" si="72"/>
        <v>1.1832846283696112</v>
      </c>
      <c r="AU65" s="1" t="str">
        <f t="shared" si="73"/>
        <v/>
      </c>
      <c r="AV65" s="1" t="str">
        <f t="shared" si="74"/>
        <v/>
      </c>
      <c r="AW65" s="1" t="str">
        <f t="shared" si="75"/>
        <v/>
      </c>
      <c r="AX65" s="1" t="str">
        <f t="shared" si="76"/>
        <v/>
      </c>
      <c r="AY65" s="1" t="str">
        <f t="shared" si="77"/>
        <v/>
      </c>
      <c r="AZ65" s="1" t="str">
        <f t="shared" si="78"/>
        <v/>
      </c>
      <c r="BA65" s="1" t="str">
        <f t="shared" si="79"/>
        <v/>
      </c>
      <c r="BB65" s="1" t="str">
        <f t="shared" si="80"/>
        <v/>
      </c>
      <c r="BC65" s="1" t="str">
        <f t="shared" si="81"/>
        <v/>
      </c>
      <c r="BD65" s="1" t="str">
        <f t="shared" si="82"/>
        <v/>
      </c>
      <c r="BE65" s="1" t="str">
        <f t="shared" si="83"/>
        <v/>
      </c>
      <c r="BF65" s="1" t="str">
        <f t="shared" si="84"/>
        <v/>
      </c>
      <c r="BG65" s="1" t="str">
        <f t="shared" si="85"/>
        <v/>
      </c>
      <c r="BH65" s="1" t="str">
        <f t="shared" si="86"/>
        <v/>
      </c>
      <c r="BI65" s="1" t="str">
        <f t="shared" si="57"/>
        <v/>
      </c>
      <c r="BJ65" s="128" t="str">
        <f t="shared" si="58"/>
        <v/>
      </c>
      <c r="BK65" s="128" t="str">
        <f t="shared" si="59"/>
        <v/>
      </c>
      <c r="BL65" s="128" t="str">
        <f t="shared" si="60"/>
        <v/>
      </c>
      <c r="BM65" s="128" t="str">
        <f t="shared" si="61"/>
        <v/>
      </c>
      <c r="BN65" s="128" t="str">
        <f t="shared" si="62"/>
        <v/>
      </c>
    </row>
    <row r="66" spans="1:66" x14ac:dyDescent="0.2">
      <c r="A66" s="138" t="s">
        <v>1698</v>
      </c>
      <c r="B66" s="156"/>
      <c r="C66" s="149"/>
      <c r="D66" s="149"/>
      <c r="E66" s="149"/>
      <c r="F66" s="149"/>
      <c r="G66" s="149"/>
      <c r="H66" s="149"/>
      <c r="I66" s="149"/>
      <c r="J66" s="149"/>
      <c r="K66" s="149"/>
      <c r="L66" s="149">
        <v>4.719771241830065</v>
      </c>
      <c r="M66" s="149"/>
      <c r="N66" s="149"/>
      <c r="O66" s="149"/>
      <c r="P66" s="149"/>
      <c r="Q66" s="149"/>
      <c r="R66" s="149"/>
      <c r="S66" s="149"/>
      <c r="T66" s="149"/>
      <c r="U66" s="149"/>
      <c r="V66" s="149"/>
      <c r="W66" s="149"/>
      <c r="X66" s="149"/>
      <c r="Y66" s="149"/>
      <c r="Z66" s="149"/>
      <c r="AA66" s="149"/>
      <c r="AB66" s="149"/>
      <c r="AC66" s="149"/>
      <c r="AD66" s="149"/>
      <c r="AE66" s="149"/>
      <c r="AF66" s="149"/>
      <c r="AG66" s="157">
        <v>4.719771241830065</v>
      </c>
      <c r="AH66" s="269"/>
      <c r="AI66" s="147">
        <f>+VLOOKUP(A66,'CWT Releases'!G$1:'CWT Releases'!AW2361,43,FALSE)</f>
        <v>0</v>
      </c>
      <c r="AJ66" s="1" t="str">
        <f t="shared" si="87"/>
        <v/>
      </c>
      <c r="AK66" s="1" t="str">
        <f t="shared" si="63"/>
        <v/>
      </c>
      <c r="AL66" s="1" t="str">
        <f t="shared" si="64"/>
        <v/>
      </c>
      <c r="AM66" s="1" t="str">
        <f t="shared" si="65"/>
        <v/>
      </c>
      <c r="AN66" s="1" t="str">
        <f t="shared" si="66"/>
        <v/>
      </c>
      <c r="AO66" s="1" t="str">
        <f t="shared" si="67"/>
        <v/>
      </c>
      <c r="AP66" s="1" t="str">
        <f t="shared" si="68"/>
        <v/>
      </c>
      <c r="AQ66" s="1" t="str">
        <f t="shared" si="69"/>
        <v/>
      </c>
      <c r="AR66" s="1" t="str">
        <f t="shared" si="70"/>
        <v/>
      </c>
      <c r="AS66" s="1" t="str">
        <f t="shared" si="71"/>
        <v/>
      </c>
      <c r="AT66" s="1">
        <f t="shared" si="72"/>
        <v>0</v>
      </c>
      <c r="AU66" s="1" t="str">
        <f t="shared" si="73"/>
        <v/>
      </c>
      <c r="AV66" s="1" t="str">
        <f t="shared" si="74"/>
        <v/>
      </c>
      <c r="AW66" s="1" t="str">
        <f t="shared" si="75"/>
        <v/>
      </c>
      <c r="AX66" s="1" t="str">
        <f t="shared" si="76"/>
        <v/>
      </c>
      <c r="AY66" s="1" t="str">
        <f t="shared" si="77"/>
        <v/>
      </c>
      <c r="AZ66" s="1" t="str">
        <f t="shared" si="78"/>
        <v/>
      </c>
      <c r="BA66" s="1" t="str">
        <f t="shared" si="79"/>
        <v/>
      </c>
      <c r="BB66" s="1" t="str">
        <f t="shared" si="80"/>
        <v/>
      </c>
      <c r="BC66" s="1" t="str">
        <f t="shared" si="81"/>
        <v/>
      </c>
      <c r="BD66" s="1" t="str">
        <f t="shared" si="82"/>
        <v/>
      </c>
      <c r="BE66" s="1" t="str">
        <f t="shared" si="83"/>
        <v/>
      </c>
      <c r="BF66" s="1" t="str">
        <f t="shared" si="84"/>
        <v/>
      </c>
      <c r="BG66" s="1" t="str">
        <f t="shared" si="85"/>
        <v/>
      </c>
      <c r="BH66" s="1" t="str">
        <f t="shared" si="86"/>
        <v/>
      </c>
      <c r="BI66" s="1" t="str">
        <f t="shared" si="57"/>
        <v/>
      </c>
      <c r="BJ66" s="128" t="str">
        <f t="shared" si="58"/>
        <v/>
      </c>
      <c r="BK66" s="128" t="str">
        <f t="shared" si="59"/>
        <v/>
      </c>
      <c r="BL66" s="128" t="str">
        <f t="shared" si="60"/>
        <v/>
      </c>
      <c r="BM66" s="128" t="str">
        <f t="shared" si="61"/>
        <v/>
      </c>
      <c r="BN66" s="128" t="str">
        <f t="shared" si="62"/>
        <v/>
      </c>
    </row>
    <row r="67" spans="1:66" x14ac:dyDescent="0.2">
      <c r="A67" s="138" t="s">
        <v>829</v>
      </c>
      <c r="B67" s="156"/>
      <c r="C67" s="149"/>
      <c r="D67" s="149"/>
      <c r="E67" s="149"/>
      <c r="F67" s="149"/>
      <c r="G67" s="149"/>
      <c r="H67" s="149"/>
      <c r="I67" s="149"/>
      <c r="J67" s="149"/>
      <c r="K67" s="149"/>
      <c r="L67" s="149"/>
      <c r="M67" s="149"/>
      <c r="N67" s="149"/>
      <c r="O67" s="149"/>
      <c r="P67" s="149"/>
      <c r="Q67" s="149"/>
      <c r="R67" s="149"/>
      <c r="S67" s="149"/>
      <c r="T67" s="149"/>
      <c r="U67" s="149"/>
      <c r="V67" s="149"/>
      <c r="W67" s="149"/>
      <c r="X67" s="149"/>
      <c r="Y67" s="149"/>
      <c r="Z67" s="149"/>
      <c r="AA67" s="149">
        <v>182.32937729427763</v>
      </c>
      <c r="AB67" s="149">
        <v>16.637637104721023</v>
      </c>
      <c r="AC67" s="149"/>
      <c r="AD67" s="149"/>
      <c r="AE67" s="149"/>
      <c r="AF67" s="149"/>
      <c r="AG67" s="157">
        <v>198.96701439899866</v>
      </c>
      <c r="AH67" s="269"/>
      <c r="AI67" s="147">
        <f>+VLOOKUP(A67,'CWT Releases'!G$1:'CWT Releases'!AW2362,43,FALSE)</f>
        <v>6.8584029451888399E-3</v>
      </c>
      <c r="AJ67" s="1" t="str">
        <f t="shared" si="87"/>
        <v/>
      </c>
      <c r="AK67" s="1" t="str">
        <f t="shared" si="63"/>
        <v/>
      </c>
      <c r="AL67" s="1" t="str">
        <f t="shared" si="64"/>
        <v/>
      </c>
      <c r="AM67" s="1" t="str">
        <f t="shared" si="65"/>
        <v/>
      </c>
      <c r="AN67" s="1" t="str">
        <f t="shared" si="66"/>
        <v/>
      </c>
      <c r="AO67" s="1" t="str">
        <f t="shared" si="67"/>
        <v/>
      </c>
      <c r="AP67" s="1" t="str">
        <f t="shared" si="68"/>
        <v/>
      </c>
      <c r="AQ67" s="1" t="str">
        <f t="shared" si="69"/>
        <v/>
      </c>
      <c r="AR67" s="1" t="str">
        <f t="shared" si="70"/>
        <v/>
      </c>
      <c r="AS67" s="1" t="str">
        <f t="shared" si="71"/>
        <v/>
      </c>
      <c r="AT67" s="1" t="str">
        <f t="shared" si="72"/>
        <v/>
      </c>
      <c r="AU67" s="1" t="str">
        <f t="shared" si="73"/>
        <v/>
      </c>
      <c r="AV67" s="1" t="str">
        <f t="shared" si="74"/>
        <v/>
      </c>
      <c r="AW67" s="1" t="str">
        <f t="shared" si="75"/>
        <v/>
      </c>
      <c r="AX67" s="1" t="str">
        <f t="shared" si="76"/>
        <v/>
      </c>
      <c r="AY67" s="1" t="str">
        <f t="shared" si="77"/>
        <v/>
      </c>
      <c r="AZ67" s="1" t="str">
        <f t="shared" si="78"/>
        <v/>
      </c>
      <c r="BA67" s="1" t="str">
        <f t="shared" si="79"/>
        <v/>
      </c>
      <c r="BB67" s="1" t="str">
        <f t="shared" si="80"/>
        <v/>
      </c>
      <c r="BC67" s="1" t="str">
        <f t="shared" si="81"/>
        <v/>
      </c>
      <c r="BD67" s="1" t="str">
        <f t="shared" si="82"/>
        <v/>
      </c>
      <c r="BE67" s="1" t="str">
        <f t="shared" si="83"/>
        <v/>
      </c>
      <c r="BF67" s="1" t="str">
        <f t="shared" si="84"/>
        <v/>
      </c>
      <c r="BG67" s="1" t="str">
        <f t="shared" si="85"/>
        <v/>
      </c>
      <c r="BH67" s="1" t="str">
        <f t="shared" si="86"/>
        <v/>
      </c>
      <c r="BI67" s="1">
        <f t="shared" si="57"/>
        <v>1.2504883382295209</v>
      </c>
      <c r="BJ67" s="128">
        <f t="shared" si="58"/>
        <v>0.11410761932000178</v>
      </c>
      <c r="BK67" s="128" t="str">
        <f t="shared" si="59"/>
        <v/>
      </c>
      <c r="BL67" s="128" t="str">
        <f t="shared" si="60"/>
        <v/>
      </c>
      <c r="BM67" s="128" t="str">
        <f t="shared" si="61"/>
        <v/>
      </c>
      <c r="BN67" s="128" t="str">
        <f t="shared" si="62"/>
        <v/>
      </c>
    </row>
    <row r="68" spans="1:66" x14ac:dyDescent="0.2">
      <c r="A68" s="138" t="s">
        <v>818</v>
      </c>
      <c r="B68" s="156"/>
      <c r="C68" s="149"/>
      <c r="D68" s="149"/>
      <c r="E68" s="149"/>
      <c r="F68" s="149"/>
      <c r="G68" s="149"/>
      <c r="H68" s="149"/>
      <c r="I68" s="149"/>
      <c r="J68" s="149"/>
      <c r="K68" s="149"/>
      <c r="L68" s="149"/>
      <c r="M68" s="149"/>
      <c r="N68" s="149"/>
      <c r="O68" s="149"/>
      <c r="P68" s="149"/>
      <c r="Q68" s="149"/>
      <c r="R68" s="149"/>
      <c r="S68" s="149"/>
      <c r="T68" s="149"/>
      <c r="U68" s="149"/>
      <c r="V68" s="149"/>
      <c r="W68" s="149"/>
      <c r="X68" s="149"/>
      <c r="Y68" s="149"/>
      <c r="Z68" s="149">
        <v>3.8670034978624175</v>
      </c>
      <c r="AA68" s="149">
        <v>150.57002647336805</v>
      </c>
      <c r="AB68" s="149">
        <v>10.270145007776872</v>
      </c>
      <c r="AC68" s="149"/>
      <c r="AD68" s="149"/>
      <c r="AE68" s="149"/>
      <c r="AF68" s="149"/>
      <c r="AG68" s="157">
        <v>164.70717497900733</v>
      </c>
      <c r="AH68" s="269"/>
      <c r="AI68" s="147">
        <f>+VLOOKUP(A68,'CWT Releases'!G$1:'CWT Releases'!AW2363,43,FALSE)</f>
        <v>7.0407666071138547E-2</v>
      </c>
      <c r="AJ68" s="1" t="str">
        <f t="shared" si="87"/>
        <v/>
      </c>
      <c r="AK68" s="1" t="str">
        <f t="shared" si="63"/>
        <v/>
      </c>
      <c r="AL68" s="1" t="str">
        <f t="shared" si="64"/>
        <v/>
      </c>
      <c r="AM68" s="1" t="str">
        <f t="shared" si="65"/>
        <v/>
      </c>
      <c r="AN68" s="1" t="str">
        <f t="shared" si="66"/>
        <v/>
      </c>
      <c r="AO68" s="1" t="str">
        <f t="shared" si="67"/>
        <v/>
      </c>
      <c r="AP68" s="1" t="str">
        <f t="shared" si="68"/>
        <v/>
      </c>
      <c r="AQ68" s="1" t="str">
        <f t="shared" si="69"/>
        <v/>
      </c>
      <c r="AR68" s="1" t="str">
        <f t="shared" si="70"/>
        <v/>
      </c>
      <c r="AS68" s="1" t="str">
        <f t="shared" si="71"/>
        <v/>
      </c>
      <c r="AT68" s="1" t="str">
        <f t="shared" si="72"/>
        <v/>
      </c>
      <c r="AU68" s="1" t="str">
        <f t="shared" si="73"/>
        <v/>
      </c>
      <c r="AV68" s="1" t="str">
        <f t="shared" si="74"/>
        <v/>
      </c>
      <c r="AW68" s="1" t="str">
        <f t="shared" si="75"/>
        <v/>
      </c>
      <c r="AX68" s="1" t="str">
        <f t="shared" si="76"/>
        <v/>
      </c>
      <c r="AY68" s="1" t="str">
        <f t="shared" si="77"/>
        <v/>
      </c>
      <c r="AZ68" s="1" t="str">
        <f t="shared" si="78"/>
        <v/>
      </c>
      <c r="BA68" s="1" t="str">
        <f t="shared" si="79"/>
        <v/>
      </c>
      <c r="BB68" s="1" t="str">
        <f t="shared" si="80"/>
        <v/>
      </c>
      <c r="BC68" s="1" t="str">
        <f t="shared" si="81"/>
        <v/>
      </c>
      <c r="BD68" s="1" t="str">
        <f t="shared" si="82"/>
        <v/>
      </c>
      <c r="BE68" s="1" t="str">
        <f t="shared" si="83"/>
        <v/>
      </c>
      <c r="BF68" s="1" t="str">
        <f t="shared" si="84"/>
        <v/>
      </c>
      <c r="BG68" s="1" t="str">
        <f t="shared" si="85"/>
        <v/>
      </c>
      <c r="BH68" s="1">
        <f t="shared" si="86"/>
        <v>0.27226669097342182</v>
      </c>
      <c r="BI68" s="1">
        <f t="shared" si="57"/>
        <v>10.601284144259388</v>
      </c>
      <c r="BJ68" s="128">
        <f t="shared" si="58"/>
        <v>0.72309694020972459</v>
      </c>
      <c r="BK68" s="128" t="str">
        <f t="shared" si="59"/>
        <v/>
      </c>
      <c r="BL68" s="128" t="str">
        <f t="shared" si="60"/>
        <v/>
      </c>
      <c r="BM68" s="128" t="str">
        <f t="shared" si="61"/>
        <v/>
      </c>
      <c r="BN68" s="128" t="str">
        <f t="shared" si="62"/>
        <v/>
      </c>
    </row>
    <row r="69" spans="1:66" x14ac:dyDescent="0.2">
      <c r="A69" s="138" t="s">
        <v>827</v>
      </c>
      <c r="B69" s="156"/>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v>73.551370492360974</v>
      </c>
      <c r="AB69" s="149"/>
      <c r="AC69" s="149"/>
      <c r="AD69" s="149"/>
      <c r="AE69" s="149"/>
      <c r="AF69" s="149"/>
      <c r="AG69" s="157">
        <v>73.551370492360974</v>
      </c>
      <c r="AH69" s="269"/>
      <c r="AI69" s="147">
        <f>+VLOOKUP(A69,'CWT Releases'!G$1:'CWT Releases'!AW2364,43,FALSE)</f>
        <v>3.5258507853403141E-2</v>
      </c>
      <c r="AJ69" s="1" t="str">
        <f t="shared" si="87"/>
        <v/>
      </c>
      <c r="AK69" s="1" t="str">
        <f t="shared" si="63"/>
        <v/>
      </c>
      <c r="AL69" s="1" t="str">
        <f t="shared" si="64"/>
        <v/>
      </c>
      <c r="AM69" s="1" t="str">
        <f t="shared" si="65"/>
        <v/>
      </c>
      <c r="AN69" s="1" t="str">
        <f t="shared" si="66"/>
        <v/>
      </c>
      <c r="AO69" s="1" t="str">
        <f t="shared" si="67"/>
        <v/>
      </c>
      <c r="AP69" s="1" t="str">
        <f t="shared" si="68"/>
        <v/>
      </c>
      <c r="AQ69" s="1" t="str">
        <f t="shared" si="69"/>
        <v/>
      </c>
      <c r="AR69" s="1" t="str">
        <f t="shared" si="70"/>
        <v/>
      </c>
      <c r="AS69" s="1" t="str">
        <f t="shared" si="71"/>
        <v/>
      </c>
      <c r="AT69" s="1" t="str">
        <f t="shared" si="72"/>
        <v/>
      </c>
      <c r="AU69" s="1" t="str">
        <f t="shared" si="73"/>
        <v/>
      </c>
      <c r="AV69" s="1" t="str">
        <f t="shared" si="74"/>
        <v/>
      </c>
      <c r="AW69" s="1" t="str">
        <f t="shared" si="75"/>
        <v/>
      </c>
      <c r="AX69" s="1" t="str">
        <f t="shared" si="76"/>
        <v/>
      </c>
      <c r="AY69" s="1" t="str">
        <f t="shared" si="77"/>
        <v/>
      </c>
      <c r="AZ69" s="1" t="str">
        <f t="shared" si="78"/>
        <v/>
      </c>
      <c r="BA69" s="1" t="str">
        <f t="shared" si="79"/>
        <v/>
      </c>
      <c r="BB69" s="1" t="str">
        <f t="shared" si="80"/>
        <v/>
      </c>
      <c r="BC69" s="1" t="str">
        <f t="shared" si="81"/>
        <v/>
      </c>
      <c r="BD69" s="1" t="str">
        <f t="shared" si="82"/>
        <v/>
      </c>
      <c r="BE69" s="1" t="str">
        <f t="shared" si="83"/>
        <v/>
      </c>
      <c r="BF69" s="1" t="str">
        <f t="shared" si="84"/>
        <v/>
      </c>
      <c r="BG69" s="1" t="str">
        <f t="shared" si="85"/>
        <v/>
      </c>
      <c r="BH69" s="1" t="str">
        <f t="shared" si="86"/>
        <v/>
      </c>
      <c r="BI69" s="1">
        <f t="shared" ref="BI69:BI100" si="88">+IF(AA69="","",$AI69*AA69)</f>
        <v>2.5933115741334736</v>
      </c>
      <c r="BJ69" s="128" t="str">
        <f t="shared" ref="BJ69:BJ100" si="89">+IF(AB69="","",$AI69*AB69)</f>
        <v/>
      </c>
      <c r="BK69" s="128" t="str">
        <f t="shared" ref="BK69:BK100" si="90">+IF(AC69="","",$AI69*AC69)</f>
        <v/>
      </c>
      <c r="BL69" s="128" t="str">
        <f t="shared" ref="BL69:BL100" si="91">+IF(AD69="","",$AI69*AD69)</f>
        <v/>
      </c>
      <c r="BM69" s="128" t="str">
        <f t="shared" ref="BM69:BM100" si="92">+IF(AE69="","",$AI69*AE69)</f>
        <v/>
      </c>
      <c r="BN69" s="128" t="str">
        <f t="shared" ref="BN69:BN100" si="93">+IF(AF69="","",$AI69*AF69)</f>
        <v/>
      </c>
    </row>
    <row r="70" spans="1:66" x14ac:dyDescent="0.2">
      <c r="A70" s="138" t="s">
        <v>3934</v>
      </c>
      <c r="B70" s="156"/>
      <c r="C70" s="149"/>
      <c r="D70" s="149"/>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c r="AC70" s="149">
        <v>44.84958937427038</v>
      </c>
      <c r="AD70" s="149"/>
      <c r="AE70" s="149"/>
      <c r="AF70" s="149"/>
      <c r="AG70" s="157">
        <v>44.84958937427038</v>
      </c>
      <c r="AH70" s="269"/>
      <c r="AI70" s="147">
        <f>+VLOOKUP(A70,'CWT Releases'!G$1:'CWT Releases'!AW2365,43,FALSE)</f>
        <v>1.6899478552125757E-2</v>
      </c>
      <c r="AJ70" s="1" t="str">
        <f t="shared" si="87"/>
        <v/>
      </c>
      <c r="AK70" s="1" t="str">
        <f t="shared" si="63"/>
        <v/>
      </c>
      <c r="AL70" s="1" t="str">
        <f t="shared" si="64"/>
        <v/>
      </c>
      <c r="AM70" s="1" t="str">
        <f t="shared" si="65"/>
        <v/>
      </c>
      <c r="AN70" s="1" t="str">
        <f t="shared" si="66"/>
        <v/>
      </c>
      <c r="AO70" s="1" t="str">
        <f t="shared" si="67"/>
        <v/>
      </c>
      <c r="AP70" s="1" t="str">
        <f t="shared" si="68"/>
        <v/>
      </c>
      <c r="AQ70" s="1" t="str">
        <f t="shared" si="69"/>
        <v/>
      </c>
      <c r="AR70" s="1" t="str">
        <f t="shared" si="70"/>
        <v/>
      </c>
      <c r="AS70" s="1" t="str">
        <f t="shared" si="71"/>
        <v/>
      </c>
      <c r="AT70" s="1" t="str">
        <f t="shared" si="72"/>
        <v/>
      </c>
      <c r="AU70" s="1" t="str">
        <f t="shared" si="73"/>
        <v/>
      </c>
      <c r="AV70" s="1" t="str">
        <f t="shared" si="74"/>
        <v/>
      </c>
      <c r="AW70" s="1" t="str">
        <f t="shared" si="75"/>
        <v/>
      </c>
      <c r="AX70" s="1" t="str">
        <f t="shared" si="76"/>
        <v/>
      </c>
      <c r="AY70" s="1" t="str">
        <f t="shared" si="77"/>
        <v/>
      </c>
      <c r="AZ70" s="1" t="str">
        <f t="shared" si="78"/>
        <v/>
      </c>
      <c r="BA70" s="1" t="str">
        <f t="shared" si="79"/>
        <v/>
      </c>
      <c r="BB70" s="1" t="str">
        <f t="shared" si="80"/>
        <v/>
      </c>
      <c r="BC70" s="1" t="str">
        <f t="shared" si="81"/>
        <v/>
      </c>
      <c r="BD70" s="1" t="str">
        <f t="shared" si="82"/>
        <v/>
      </c>
      <c r="BE70" s="1" t="str">
        <f t="shared" si="83"/>
        <v/>
      </c>
      <c r="BF70" s="1" t="str">
        <f t="shared" si="84"/>
        <v/>
      </c>
      <c r="BG70" s="1" t="str">
        <f t="shared" si="85"/>
        <v/>
      </c>
      <c r="BH70" s="1" t="str">
        <f t="shared" si="86"/>
        <v/>
      </c>
      <c r="BI70" s="1" t="str">
        <f t="shared" si="88"/>
        <v/>
      </c>
      <c r="BJ70" s="128" t="str">
        <f t="shared" si="89"/>
        <v/>
      </c>
      <c r="BK70" s="128">
        <f t="shared" si="90"/>
        <v>0.75793467370212952</v>
      </c>
      <c r="BL70" s="128" t="str">
        <f t="shared" si="91"/>
        <v/>
      </c>
      <c r="BM70" s="128" t="str">
        <f t="shared" si="92"/>
        <v/>
      </c>
      <c r="BN70" s="128" t="str">
        <f t="shared" si="93"/>
        <v/>
      </c>
    </row>
    <row r="71" spans="1:66" x14ac:dyDescent="0.2">
      <c r="A71" s="138" t="s">
        <v>1699</v>
      </c>
      <c r="B71" s="156"/>
      <c r="C71" s="149"/>
      <c r="D71" s="149"/>
      <c r="E71" s="149"/>
      <c r="F71" s="149"/>
      <c r="G71" s="149"/>
      <c r="H71" s="149"/>
      <c r="I71" s="149"/>
      <c r="J71" s="149"/>
      <c r="K71" s="149"/>
      <c r="L71" s="149">
        <v>2.3598856209150325</v>
      </c>
      <c r="M71" s="149"/>
      <c r="N71" s="149"/>
      <c r="O71" s="149"/>
      <c r="P71" s="149"/>
      <c r="Q71" s="149"/>
      <c r="R71" s="149"/>
      <c r="S71" s="149"/>
      <c r="T71" s="149"/>
      <c r="U71" s="149"/>
      <c r="V71" s="149"/>
      <c r="W71" s="149"/>
      <c r="X71" s="149"/>
      <c r="Y71" s="149"/>
      <c r="Z71" s="149"/>
      <c r="AA71" s="149"/>
      <c r="AB71" s="149"/>
      <c r="AC71" s="149"/>
      <c r="AD71" s="149"/>
      <c r="AE71" s="149"/>
      <c r="AF71" s="149"/>
      <c r="AG71" s="157">
        <v>2.3598856209150325</v>
      </c>
      <c r="AH71" s="269"/>
      <c r="AI71" s="147">
        <f>+VLOOKUP(A71,'CWT Releases'!G$1:'CWT Releases'!AW2366,43,FALSE)</f>
        <v>0.5681756060637918</v>
      </c>
      <c r="AJ71" s="1" t="str">
        <f t="shared" si="87"/>
        <v/>
      </c>
      <c r="AK71" s="1" t="str">
        <f t="shared" si="63"/>
        <v/>
      </c>
      <c r="AL71" s="1" t="str">
        <f t="shared" si="64"/>
        <v/>
      </c>
      <c r="AM71" s="1" t="str">
        <f t="shared" si="65"/>
        <v/>
      </c>
      <c r="AN71" s="1" t="str">
        <f t="shared" si="66"/>
        <v/>
      </c>
      <c r="AO71" s="1" t="str">
        <f t="shared" si="67"/>
        <v/>
      </c>
      <c r="AP71" s="1" t="str">
        <f t="shared" si="68"/>
        <v/>
      </c>
      <c r="AQ71" s="1" t="str">
        <f t="shared" si="69"/>
        <v/>
      </c>
      <c r="AR71" s="1" t="str">
        <f t="shared" si="70"/>
        <v/>
      </c>
      <c r="AS71" s="1" t="str">
        <f t="shared" si="71"/>
        <v/>
      </c>
      <c r="AT71" s="1">
        <f t="shared" si="72"/>
        <v>1.3408294429046261</v>
      </c>
      <c r="AU71" s="1" t="str">
        <f t="shared" si="73"/>
        <v/>
      </c>
      <c r="AV71" s="1" t="str">
        <f t="shared" si="74"/>
        <v/>
      </c>
      <c r="AW71" s="1" t="str">
        <f t="shared" si="75"/>
        <v/>
      </c>
      <c r="AX71" s="1" t="str">
        <f t="shared" si="76"/>
        <v/>
      </c>
      <c r="AY71" s="1" t="str">
        <f t="shared" si="77"/>
        <v/>
      </c>
      <c r="AZ71" s="1" t="str">
        <f t="shared" si="78"/>
        <v/>
      </c>
      <c r="BA71" s="1" t="str">
        <f t="shared" si="79"/>
        <v/>
      </c>
      <c r="BB71" s="1" t="str">
        <f t="shared" si="80"/>
        <v/>
      </c>
      <c r="BC71" s="1" t="str">
        <f t="shared" si="81"/>
        <v/>
      </c>
      <c r="BD71" s="1" t="str">
        <f t="shared" si="82"/>
        <v/>
      </c>
      <c r="BE71" s="1" t="str">
        <f t="shared" si="83"/>
        <v/>
      </c>
      <c r="BF71" s="1" t="str">
        <f t="shared" si="84"/>
        <v/>
      </c>
      <c r="BG71" s="1" t="str">
        <f t="shared" si="85"/>
        <v/>
      </c>
      <c r="BH71" s="1" t="str">
        <f t="shared" si="86"/>
        <v/>
      </c>
      <c r="BI71" s="1" t="str">
        <f t="shared" si="88"/>
        <v/>
      </c>
      <c r="BJ71" s="128" t="str">
        <f t="shared" si="89"/>
        <v/>
      </c>
      <c r="BK71" s="128" t="str">
        <f t="shared" si="90"/>
        <v/>
      </c>
      <c r="BL71" s="128" t="str">
        <f t="shared" si="91"/>
        <v/>
      </c>
      <c r="BM71" s="128" t="str">
        <f t="shared" si="92"/>
        <v/>
      </c>
      <c r="BN71" s="128" t="str">
        <f t="shared" si="93"/>
        <v/>
      </c>
    </row>
    <row r="72" spans="1:66" x14ac:dyDescent="0.2">
      <c r="A72" s="138" t="s">
        <v>1704</v>
      </c>
      <c r="B72" s="156"/>
      <c r="C72" s="149"/>
      <c r="D72" s="149"/>
      <c r="E72" s="149"/>
      <c r="F72" s="149"/>
      <c r="G72" s="149"/>
      <c r="H72" s="149"/>
      <c r="I72" s="149"/>
      <c r="J72" s="149"/>
      <c r="K72" s="149">
        <v>15.678093907001266</v>
      </c>
      <c r="L72" s="149"/>
      <c r="M72" s="149"/>
      <c r="N72" s="149"/>
      <c r="O72" s="149"/>
      <c r="P72" s="149"/>
      <c r="Q72" s="149"/>
      <c r="R72" s="149"/>
      <c r="S72" s="149"/>
      <c r="T72" s="149"/>
      <c r="U72" s="149"/>
      <c r="V72" s="149"/>
      <c r="W72" s="149"/>
      <c r="X72" s="149"/>
      <c r="Y72" s="149"/>
      <c r="Z72" s="149"/>
      <c r="AA72" s="149"/>
      <c r="AB72" s="149"/>
      <c r="AC72" s="149"/>
      <c r="AD72" s="149"/>
      <c r="AE72" s="149"/>
      <c r="AF72" s="149"/>
      <c r="AG72" s="157">
        <v>15.678093907001266</v>
      </c>
      <c r="AH72" s="269"/>
      <c r="AI72" s="147">
        <f>+VLOOKUP(A72,'CWT Releases'!G$1:'CWT Releases'!AW2367,43,FALSE)</f>
        <v>0.15093940419769802</v>
      </c>
      <c r="AJ72" s="1" t="str">
        <f t="shared" si="87"/>
        <v/>
      </c>
      <c r="AK72" s="1" t="str">
        <f t="shared" si="63"/>
        <v/>
      </c>
      <c r="AL72" s="1" t="str">
        <f t="shared" si="64"/>
        <v/>
      </c>
      <c r="AM72" s="1" t="str">
        <f t="shared" si="65"/>
        <v/>
      </c>
      <c r="AN72" s="1" t="str">
        <f t="shared" si="66"/>
        <v/>
      </c>
      <c r="AO72" s="1" t="str">
        <f t="shared" si="67"/>
        <v/>
      </c>
      <c r="AP72" s="1" t="str">
        <f t="shared" si="68"/>
        <v/>
      </c>
      <c r="AQ72" s="1" t="str">
        <f t="shared" si="69"/>
        <v/>
      </c>
      <c r="AR72" s="1" t="str">
        <f t="shared" si="70"/>
        <v/>
      </c>
      <c r="AS72" s="1">
        <f t="shared" si="71"/>
        <v>2.3664421532783306</v>
      </c>
      <c r="AT72" s="1" t="str">
        <f t="shared" si="72"/>
        <v/>
      </c>
      <c r="AU72" s="1" t="str">
        <f t="shared" si="73"/>
        <v/>
      </c>
      <c r="AV72" s="1" t="str">
        <f t="shared" si="74"/>
        <v/>
      </c>
      <c r="AW72" s="1" t="str">
        <f t="shared" si="75"/>
        <v/>
      </c>
      <c r="AX72" s="1" t="str">
        <f t="shared" si="76"/>
        <v/>
      </c>
      <c r="AY72" s="1" t="str">
        <f t="shared" si="77"/>
        <v/>
      </c>
      <c r="AZ72" s="1" t="str">
        <f t="shared" si="78"/>
        <v/>
      </c>
      <c r="BA72" s="1" t="str">
        <f t="shared" si="79"/>
        <v/>
      </c>
      <c r="BB72" s="1" t="str">
        <f t="shared" si="80"/>
        <v/>
      </c>
      <c r="BC72" s="1" t="str">
        <f t="shared" si="81"/>
        <v/>
      </c>
      <c r="BD72" s="1" t="str">
        <f t="shared" si="82"/>
        <v/>
      </c>
      <c r="BE72" s="1" t="str">
        <f t="shared" si="83"/>
        <v/>
      </c>
      <c r="BF72" s="1" t="str">
        <f t="shared" si="84"/>
        <v/>
      </c>
      <c r="BG72" s="1" t="str">
        <f t="shared" si="85"/>
        <v/>
      </c>
      <c r="BH72" s="1" t="str">
        <f t="shared" si="86"/>
        <v/>
      </c>
      <c r="BI72" s="1" t="str">
        <f t="shared" si="88"/>
        <v/>
      </c>
      <c r="BJ72" s="128" t="str">
        <f t="shared" si="89"/>
        <v/>
      </c>
      <c r="BK72" s="128" t="str">
        <f t="shared" si="90"/>
        <v/>
      </c>
      <c r="BL72" s="128" t="str">
        <f t="shared" si="91"/>
        <v/>
      </c>
      <c r="BM72" s="128" t="str">
        <f t="shared" si="92"/>
        <v/>
      </c>
      <c r="BN72" s="128" t="str">
        <f t="shared" si="93"/>
        <v/>
      </c>
    </row>
    <row r="73" spans="1:66" x14ac:dyDescent="0.2">
      <c r="A73" s="138" t="s">
        <v>1705</v>
      </c>
      <c r="B73" s="156"/>
      <c r="C73" s="149"/>
      <c r="D73" s="149"/>
      <c r="E73" s="149"/>
      <c r="F73" s="149"/>
      <c r="G73" s="149"/>
      <c r="H73" s="149"/>
      <c r="I73" s="149"/>
      <c r="J73" s="149"/>
      <c r="K73" s="149">
        <v>18.291707008634827</v>
      </c>
      <c r="L73" s="149"/>
      <c r="M73" s="149"/>
      <c r="N73" s="149"/>
      <c r="O73" s="149"/>
      <c r="P73" s="149"/>
      <c r="Q73" s="149"/>
      <c r="R73" s="149"/>
      <c r="S73" s="149"/>
      <c r="T73" s="149"/>
      <c r="U73" s="149"/>
      <c r="V73" s="149"/>
      <c r="W73" s="149"/>
      <c r="X73" s="149"/>
      <c r="Y73" s="149"/>
      <c r="Z73" s="149"/>
      <c r="AA73" s="149"/>
      <c r="AB73" s="149"/>
      <c r="AC73" s="149"/>
      <c r="AD73" s="149"/>
      <c r="AE73" s="149"/>
      <c r="AF73" s="149"/>
      <c r="AG73" s="157">
        <v>18.291707008634827</v>
      </c>
      <c r="AH73" s="269"/>
      <c r="AI73" s="147">
        <f>+VLOOKUP(A73,'CWT Releases'!G$1:'CWT Releases'!AW2368,43,FALSE)</f>
        <v>3.7998091198303285</v>
      </c>
      <c r="AJ73" s="1" t="str">
        <f t="shared" si="87"/>
        <v/>
      </c>
      <c r="AK73" s="1" t="str">
        <f t="shared" si="63"/>
        <v/>
      </c>
      <c r="AL73" s="1" t="str">
        <f t="shared" si="64"/>
        <v/>
      </c>
      <c r="AM73" s="1" t="str">
        <f t="shared" si="65"/>
        <v/>
      </c>
      <c r="AN73" s="1" t="str">
        <f t="shared" si="66"/>
        <v/>
      </c>
      <c r="AO73" s="1" t="str">
        <f t="shared" si="67"/>
        <v/>
      </c>
      <c r="AP73" s="1" t="str">
        <f t="shared" si="68"/>
        <v/>
      </c>
      <c r="AQ73" s="1" t="str">
        <f t="shared" si="69"/>
        <v/>
      </c>
      <c r="AR73" s="1" t="str">
        <f t="shared" si="70"/>
        <v/>
      </c>
      <c r="AS73" s="1">
        <f t="shared" si="71"/>
        <v>69.504995108674947</v>
      </c>
      <c r="AT73" s="1" t="str">
        <f t="shared" si="72"/>
        <v/>
      </c>
      <c r="AU73" s="1" t="str">
        <f t="shared" si="73"/>
        <v/>
      </c>
      <c r="AV73" s="1" t="str">
        <f t="shared" si="74"/>
        <v/>
      </c>
      <c r="AW73" s="1" t="str">
        <f t="shared" si="75"/>
        <v/>
      </c>
      <c r="AX73" s="1" t="str">
        <f t="shared" si="76"/>
        <v/>
      </c>
      <c r="AY73" s="1" t="str">
        <f t="shared" si="77"/>
        <v/>
      </c>
      <c r="AZ73" s="1" t="str">
        <f t="shared" si="78"/>
        <v/>
      </c>
      <c r="BA73" s="1" t="str">
        <f t="shared" si="79"/>
        <v/>
      </c>
      <c r="BB73" s="1" t="str">
        <f t="shared" si="80"/>
        <v/>
      </c>
      <c r="BC73" s="1" t="str">
        <f t="shared" si="81"/>
        <v/>
      </c>
      <c r="BD73" s="1" t="str">
        <f t="shared" si="82"/>
        <v/>
      </c>
      <c r="BE73" s="1" t="str">
        <f t="shared" si="83"/>
        <v/>
      </c>
      <c r="BF73" s="1" t="str">
        <f t="shared" si="84"/>
        <v/>
      </c>
      <c r="BG73" s="1" t="str">
        <f t="shared" si="85"/>
        <v/>
      </c>
      <c r="BH73" s="1" t="str">
        <f t="shared" si="86"/>
        <v/>
      </c>
      <c r="BI73" s="1" t="str">
        <f t="shared" si="88"/>
        <v/>
      </c>
      <c r="BJ73" s="128" t="str">
        <f t="shared" si="89"/>
        <v/>
      </c>
      <c r="BK73" s="128" t="str">
        <f t="shared" si="90"/>
        <v/>
      </c>
      <c r="BL73" s="128" t="str">
        <f t="shared" si="91"/>
        <v/>
      </c>
      <c r="BM73" s="128" t="str">
        <f t="shared" si="92"/>
        <v/>
      </c>
      <c r="BN73" s="128" t="str">
        <f t="shared" si="93"/>
        <v/>
      </c>
    </row>
    <row r="74" spans="1:66" x14ac:dyDescent="0.2">
      <c r="A74" s="138" t="s">
        <v>4817</v>
      </c>
      <c r="B74" s="156"/>
      <c r="C74" s="149"/>
      <c r="D74" s="149"/>
      <c r="E74" s="149"/>
      <c r="F74" s="149"/>
      <c r="G74" s="149"/>
      <c r="H74" s="149"/>
      <c r="I74" s="149"/>
      <c r="J74" s="149"/>
      <c r="K74" s="149"/>
      <c r="L74" s="149"/>
      <c r="M74" s="149"/>
      <c r="N74" s="149"/>
      <c r="O74" s="149"/>
      <c r="P74" s="149"/>
      <c r="Q74" s="149"/>
      <c r="R74" s="149"/>
      <c r="S74" s="149"/>
      <c r="T74" s="149"/>
      <c r="U74" s="149"/>
      <c r="V74" s="149"/>
      <c r="W74" s="149"/>
      <c r="X74" s="149"/>
      <c r="Y74" s="149"/>
      <c r="Z74" s="149"/>
      <c r="AA74" s="149"/>
      <c r="AB74" s="149"/>
      <c r="AC74" s="149"/>
      <c r="AD74" s="149">
        <v>104.9422741180061</v>
      </c>
      <c r="AE74" s="149">
        <v>8.4538834951456305</v>
      </c>
      <c r="AF74" s="149"/>
      <c r="AG74" s="157">
        <v>113.39615761315173</v>
      </c>
      <c r="AH74" s="269"/>
      <c r="AI74" s="147">
        <f>+VLOOKUP(A74,'CWT Releases'!G$1:'CWT Releases'!AW2369,43,FALSE)</f>
        <v>2.5154154839972593E-2</v>
      </c>
      <c r="AJ74" s="1" t="str">
        <f t="shared" si="87"/>
        <v/>
      </c>
      <c r="AK74" s="1" t="str">
        <f t="shared" si="63"/>
        <v/>
      </c>
      <c r="AL74" s="1" t="str">
        <f t="shared" si="64"/>
        <v/>
      </c>
      <c r="AM74" s="1" t="str">
        <f t="shared" si="65"/>
        <v/>
      </c>
      <c r="AN74" s="1" t="str">
        <f t="shared" si="66"/>
        <v/>
      </c>
      <c r="AO74" s="1" t="str">
        <f t="shared" si="67"/>
        <v/>
      </c>
      <c r="AP74" s="1" t="str">
        <f t="shared" si="68"/>
        <v/>
      </c>
      <c r="AQ74" s="1" t="str">
        <f t="shared" si="69"/>
        <v/>
      </c>
      <c r="AR74" s="1" t="str">
        <f t="shared" si="70"/>
        <v/>
      </c>
      <c r="AS74" s="1" t="str">
        <f t="shared" si="71"/>
        <v/>
      </c>
      <c r="AT74" s="1" t="str">
        <f t="shared" si="72"/>
        <v/>
      </c>
      <c r="AU74" s="1" t="str">
        <f t="shared" si="73"/>
        <v/>
      </c>
      <c r="AV74" s="1" t="str">
        <f t="shared" si="74"/>
        <v/>
      </c>
      <c r="AW74" s="1" t="str">
        <f t="shared" si="75"/>
        <v/>
      </c>
      <c r="AX74" s="1" t="str">
        <f t="shared" si="76"/>
        <v/>
      </c>
      <c r="AY74" s="1" t="str">
        <f t="shared" si="77"/>
        <v/>
      </c>
      <c r="AZ74" s="1" t="str">
        <f t="shared" si="78"/>
        <v/>
      </c>
      <c r="BA74" s="1" t="str">
        <f t="shared" si="79"/>
        <v/>
      </c>
      <c r="BB74" s="1" t="str">
        <f t="shared" si="80"/>
        <v/>
      </c>
      <c r="BC74" s="1" t="str">
        <f t="shared" si="81"/>
        <v/>
      </c>
      <c r="BD74" s="1" t="str">
        <f t="shared" si="82"/>
        <v/>
      </c>
      <c r="BE74" s="1" t="str">
        <f t="shared" si="83"/>
        <v/>
      </c>
      <c r="BF74" s="1" t="str">
        <f t="shared" si="84"/>
        <v/>
      </c>
      <c r="BG74" s="1" t="str">
        <f t="shared" si="85"/>
        <v/>
      </c>
      <c r="BH74" s="1" t="str">
        <f t="shared" si="86"/>
        <v/>
      </c>
      <c r="BI74" s="1" t="str">
        <f t="shared" si="88"/>
        <v/>
      </c>
      <c r="BJ74" s="128" t="str">
        <f t="shared" si="89"/>
        <v/>
      </c>
      <c r="BK74" s="128" t="str">
        <f t="shared" si="90"/>
        <v/>
      </c>
      <c r="BL74" s="128">
        <f t="shared" si="91"/>
        <v>2.6397342124231735</v>
      </c>
      <c r="BM74" s="128">
        <f t="shared" si="92"/>
        <v>0.21265029443598188</v>
      </c>
      <c r="BN74" s="128" t="str">
        <f t="shared" si="93"/>
        <v/>
      </c>
    </row>
    <row r="75" spans="1:66" x14ac:dyDescent="0.2">
      <c r="A75" s="138" t="s">
        <v>1552</v>
      </c>
      <c r="B75" s="156"/>
      <c r="C75" s="149"/>
      <c r="D75" s="149"/>
      <c r="E75" s="149"/>
      <c r="F75" s="149"/>
      <c r="G75" s="149"/>
      <c r="H75" s="149"/>
      <c r="I75" s="149"/>
      <c r="J75" s="149"/>
      <c r="K75" s="149"/>
      <c r="L75" s="149"/>
      <c r="M75" s="149"/>
      <c r="N75" s="149"/>
      <c r="O75" s="149"/>
      <c r="P75" s="149"/>
      <c r="Q75" s="149"/>
      <c r="R75" s="149"/>
      <c r="S75" s="149"/>
      <c r="T75" s="149"/>
      <c r="U75" s="149"/>
      <c r="V75" s="149"/>
      <c r="W75" s="149"/>
      <c r="X75" s="149"/>
      <c r="Y75" s="149"/>
      <c r="Z75" s="149"/>
      <c r="AA75" s="149">
        <v>5.2932251368182675</v>
      </c>
      <c r="AB75" s="149">
        <v>243.60785273720234</v>
      </c>
      <c r="AC75" s="149"/>
      <c r="AD75" s="149"/>
      <c r="AE75" s="149"/>
      <c r="AF75" s="149"/>
      <c r="AG75" s="157">
        <v>248.90107787402061</v>
      </c>
      <c r="AH75" s="269"/>
      <c r="AI75" s="147">
        <f>+VLOOKUP(A75,'CWT Releases'!G$1:'CWT Releases'!AW2370,43,FALSE)</f>
        <v>7.0960538301060735E-2</v>
      </c>
      <c r="AJ75" s="1" t="str">
        <f t="shared" si="87"/>
        <v/>
      </c>
      <c r="AK75" s="1" t="str">
        <f t="shared" si="63"/>
        <v/>
      </c>
      <c r="AL75" s="1" t="str">
        <f t="shared" si="64"/>
        <v/>
      </c>
      <c r="AM75" s="1" t="str">
        <f t="shared" si="65"/>
        <v/>
      </c>
      <c r="AN75" s="1" t="str">
        <f t="shared" si="66"/>
        <v/>
      </c>
      <c r="AO75" s="1" t="str">
        <f t="shared" si="67"/>
        <v/>
      </c>
      <c r="AP75" s="1" t="str">
        <f t="shared" si="68"/>
        <v/>
      </c>
      <c r="AQ75" s="1" t="str">
        <f t="shared" si="69"/>
        <v/>
      </c>
      <c r="AR75" s="1" t="str">
        <f t="shared" si="70"/>
        <v/>
      </c>
      <c r="AS75" s="1" t="str">
        <f t="shared" si="71"/>
        <v/>
      </c>
      <c r="AT75" s="1" t="str">
        <f t="shared" si="72"/>
        <v/>
      </c>
      <c r="AU75" s="1" t="str">
        <f t="shared" si="73"/>
        <v/>
      </c>
      <c r="AV75" s="1" t="str">
        <f t="shared" si="74"/>
        <v/>
      </c>
      <c r="AW75" s="1" t="str">
        <f t="shared" si="75"/>
        <v/>
      </c>
      <c r="AX75" s="1" t="str">
        <f t="shared" si="76"/>
        <v/>
      </c>
      <c r="AY75" s="1" t="str">
        <f t="shared" si="77"/>
        <v/>
      </c>
      <c r="AZ75" s="1" t="str">
        <f t="shared" si="78"/>
        <v/>
      </c>
      <c r="BA75" s="1" t="str">
        <f t="shared" si="79"/>
        <v/>
      </c>
      <c r="BB75" s="1" t="str">
        <f t="shared" si="80"/>
        <v/>
      </c>
      <c r="BC75" s="1" t="str">
        <f t="shared" si="81"/>
        <v/>
      </c>
      <c r="BD75" s="1" t="str">
        <f t="shared" si="82"/>
        <v/>
      </c>
      <c r="BE75" s="1" t="str">
        <f t="shared" si="83"/>
        <v/>
      </c>
      <c r="BF75" s="1" t="str">
        <f t="shared" si="84"/>
        <v/>
      </c>
      <c r="BG75" s="1" t="str">
        <f t="shared" si="85"/>
        <v/>
      </c>
      <c r="BH75" s="1" t="str">
        <f t="shared" si="86"/>
        <v/>
      </c>
      <c r="BI75" s="1">
        <f t="shared" si="88"/>
        <v>0.37561010505733011</v>
      </c>
      <c r="BJ75" s="128">
        <f t="shared" si="89"/>
        <v>17.286544364597411</v>
      </c>
      <c r="BK75" s="128" t="str">
        <f t="shared" si="90"/>
        <v/>
      </c>
      <c r="BL75" s="128" t="str">
        <f t="shared" si="91"/>
        <v/>
      </c>
      <c r="BM75" s="128" t="str">
        <f t="shared" si="92"/>
        <v/>
      </c>
      <c r="BN75" s="128" t="str">
        <f t="shared" si="93"/>
        <v/>
      </c>
    </row>
    <row r="76" spans="1:66" x14ac:dyDescent="0.2">
      <c r="A76" s="138" t="s">
        <v>4821</v>
      </c>
      <c r="B76" s="156"/>
      <c r="C76" s="149"/>
      <c r="D76" s="149"/>
      <c r="E76" s="149"/>
      <c r="F76" s="149"/>
      <c r="G76" s="149"/>
      <c r="H76" s="149"/>
      <c r="I76" s="149"/>
      <c r="J76" s="149"/>
      <c r="K76" s="149"/>
      <c r="L76" s="149"/>
      <c r="M76" s="149"/>
      <c r="N76" s="149"/>
      <c r="O76" s="149"/>
      <c r="P76" s="149"/>
      <c r="Q76" s="149"/>
      <c r="R76" s="149"/>
      <c r="S76" s="149"/>
      <c r="T76" s="149"/>
      <c r="U76" s="149"/>
      <c r="V76" s="149"/>
      <c r="W76" s="149"/>
      <c r="X76" s="149"/>
      <c r="Y76" s="149"/>
      <c r="Z76" s="149"/>
      <c r="AA76" s="149"/>
      <c r="AB76" s="149"/>
      <c r="AC76" s="149">
        <v>16.306642818518363</v>
      </c>
      <c r="AD76" s="149">
        <v>290.98671915197946</v>
      </c>
      <c r="AE76" s="149">
        <v>17.687376176226469</v>
      </c>
      <c r="AF76" s="149"/>
      <c r="AG76" s="157">
        <v>324.98073814672426</v>
      </c>
      <c r="AH76" s="269"/>
      <c r="AI76" s="147">
        <f>+VLOOKUP(A76,'CWT Releases'!G$1:'CWT Releases'!AW2371,43,FALSE)</f>
        <v>2.5178951220069981E-2</v>
      </c>
      <c r="AJ76" s="1" t="str">
        <f t="shared" si="87"/>
        <v/>
      </c>
      <c r="AK76" s="1" t="str">
        <f t="shared" si="63"/>
        <v/>
      </c>
      <c r="AL76" s="1" t="str">
        <f t="shared" si="64"/>
        <v/>
      </c>
      <c r="AM76" s="1" t="str">
        <f t="shared" si="65"/>
        <v/>
      </c>
      <c r="AN76" s="1" t="str">
        <f t="shared" si="66"/>
        <v/>
      </c>
      <c r="AO76" s="1" t="str">
        <f t="shared" si="67"/>
        <v/>
      </c>
      <c r="AP76" s="1" t="str">
        <f t="shared" si="68"/>
        <v/>
      </c>
      <c r="AQ76" s="1" t="str">
        <f t="shared" si="69"/>
        <v/>
      </c>
      <c r="AR76" s="1" t="str">
        <f t="shared" si="70"/>
        <v/>
      </c>
      <c r="AS76" s="1" t="str">
        <f t="shared" si="71"/>
        <v/>
      </c>
      <c r="AT76" s="1" t="str">
        <f t="shared" si="72"/>
        <v/>
      </c>
      <c r="AU76" s="1" t="str">
        <f t="shared" si="73"/>
        <v/>
      </c>
      <c r="AV76" s="1" t="str">
        <f t="shared" si="74"/>
        <v/>
      </c>
      <c r="AW76" s="1" t="str">
        <f t="shared" si="75"/>
        <v/>
      </c>
      <c r="AX76" s="1" t="str">
        <f t="shared" si="76"/>
        <v/>
      </c>
      <c r="AY76" s="1" t="str">
        <f t="shared" si="77"/>
        <v/>
      </c>
      <c r="AZ76" s="1" t="str">
        <f t="shared" si="78"/>
        <v/>
      </c>
      <c r="BA76" s="1" t="str">
        <f t="shared" si="79"/>
        <v/>
      </c>
      <c r="BB76" s="1" t="str">
        <f t="shared" si="80"/>
        <v/>
      </c>
      <c r="BC76" s="1" t="str">
        <f t="shared" si="81"/>
        <v/>
      </c>
      <c r="BD76" s="1" t="str">
        <f t="shared" si="82"/>
        <v/>
      </c>
      <c r="BE76" s="1" t="str">
        <f t="shared" si="83"/>
        <v/>
      </c>
      <c r="BF76" s="1" t="str">
        <f t="shared" si="84"/>
        <v/>
      </c>
      <c r="BG76" s="1" t="str">
        <f t="shared" si="85"/>
        <v/>
      </c>
      <c r="BH76" s="1" t="str">
        <f t="shared" si="86"/>
        <v/>
      </c>
      <c r="BI76" s="1" t="str">
        <f t="shared" si="88"/>
        <v/>
      </c>
      <c r="BJ76" s="128" t="str">
        <f t="shared" si="89"/>
        <v/>
      </c>
      <c r="BK76" s="128">
        <f t="shared" si="90"/>
        <v>0.4105841640905783</v>
      </c>
      <c r="BL76" s="128">
        <f t="shared" si="91"/>
        <v>7.3267404072158939</v>
      </c>
      <c r="BM76" s="128">
        <f t="shared" si="92"/>
        <v>0.44534958195223417</v>
      </c>
      <c r="BN76" s="128" t="str">
        <f t="shared" si="93"/>
        <v/>
      </c>
    </row>
    <row r="77" spans="1:66" x14ac:dyDescent="0.2">
      <c r="A77" s="138" t="s">
        <v>1553</v>
      </c>
      <c r="B77" s="156"/>
      <c r="C77" s="149"/>
      <c r="D77" s="149"/>
      <c r="E77" s="149"/>
      <c r="F77" s="149"/>
      <c r="G77" s="149"/>
      <c r="H77" s="149"/>
      <c r="I77" s="149"/>
      <c r="J77" s="149"/>
      <c r="K77" s="149"/>
      <c r="L77" s="149"/>
      <c r="M77" s="149"/>
      <c r="N77" s="149"/>
      <c r="O77" s="149"/>
      <c r="P77" s="149"/>
      <c r="Q77" s="149"/>
      <c r="R77" s="149"/>
      <c r="S77" s="149"/>
      <c r="T77" s="149"/>
      <c r="U77" s="149"/>
      <c r="V77" s="149"/>
      <c r="W77" s="149"/>
      <c r="X77" s="149"/>
      <c r="Y77" s="149"/>
      <c r="Z77" s="149"/>
      <c r="AA77" s="149">
        <v>10.586450273636535</v>
      </c>
      <c r="AB77" s="149">
        <v>403.61673168746842</v>
      </c>
      <c r="AC77" s="149">
        <v>20.385410730929578</v>
      </c>
      <c r="AD77" s="149"/>
      <c r="AE77" s="149"/>
      <c r="AF77" s="149"/>
      <c r="AG77" s="157">
        <v>434.58859269203458</v>
      </c>
      <c r="AH77" s="269"/>
      <c r="AI77" s="147">
        <f>+VLOOKUP(A77,'CWT Releases'!G$1:'CWT Releases'!AW2372,43,FALSE)</f>
        <v>3.6094616957071939E-2</v>
      </c>
      <c r="AJ77" s="1" t="str">
        <f t="shared" si="87"/>
        <v/>
      </c>
      <c r="AK77" s="1" t="str">
        <f t="shared" si="63"/>
        <v/>
      </c>
      <c r="AL77" s="1" t="str">
        <f t="shared" si="64"/>
        <v/>
      </c>
      <c r="AM77" s="1" t="str">
        <f t="shared" si="65"/>
        <v/>
      </c>
      <c r="AN77" s="1" t="str">
        <f t="shared" si="66"/>
        <v/>
      </c>
      <c r="AO77" s="1" t="str">
        <f t="shared" si="67"/>
        <v/>
      </c>
      <c r="AP77" s="1" t="str">
        <f t="shared" si="68"/>
        <v/>
      </c>
      <c r="AQ77" s="1" t="str">
        <f t="shared" si="69"/>
        <v/>
      </c>
      <c r="AR77" s="1" t="str">
        <f t="shared" si="70"/>
        <v/>
      </c>
      <c r="AS77" s="1" t="str">
        <f t="shared" si="71"/>
        <v/>
      </c>
      <c r="AT77" s="1" t="str">
        <f t="shared" si="72"/>
        <v/>
      </c>
      <c r="AU77" s="1" t="str">
        <f t="shared" si="73"/>
        <v/>
      </c>
      <c r="AV77" s="1" t="str">
        <f t="shared" si="74"/>
        <v/>
      </c>
      <c r="AW77" s="1" t="str">
        <f t="shared" si="75"/>
        <v/>
      </c>
      <c r="AX77" s="1" t="str">
        <f t="shared" si="76"/>
        <v/>
      </c>
      <c r="AY77" s="1" t="str">
        <f t="shared" si="77"/>
        <v/>
      </c>
      <c r="AZ77" s="1" t="str">
        <f t="shared" si="78"/>
        <v/>
      </c>
      <c r="BA77" s="1" t="str">
        <f t="shared" si="79"/>
        <v/>
      </c>
      <c r="BB77" s="1" t="str">
        <f t="shared" si="80"/>
        <v/>
      </c>
      <c r="BC77" s="1" t="str">
        <f t="shared" si="81"/>
        <v/>
      </c>
      <c r="BD77" s="1" t="str">
        <f t="shared" si="82"/>
        <v/>
      </c>
      <c r="BE77" s="1" t="str">
        <f t="shared" si="83"/>
        <v/>
      </c>
      <c r="BF77" s="1" t="str">
        <f t="shared" si="84"/>
        <v/>
      </c>
      <c r="BG77" s="1" t="str">
        <f t="shared" si="85"/>
        <v/>
      </c>
      <c r="BH77" s="1" t="str">
        <f t="shared" si="86"/>
        <v/>
      </c>
      <c r="BI77" s="1">
        <f t="shared" si="88"/>
        <v>0.38211386756200016</v>
      </c>
      <c r="BJ77" s="128">
        <f t="shared" si="89"/>
        <v>14.568391327724452</v>
      </c>
      <c r="BK77" s="128">
        <f t="shared" si="90"/>
        <v>0.73580359184548705</v>
      </c>
      <c r="BL77" s="128" t="str">
        <f t="shared" si="91"/>
        <v/>
      </c>
      <c r="BM77" s="128" t="str">
        <f t="shared" si="92"/>
        <v/>
      </c>
      <c r="BN77" s="128" t="str">
        <f t="shared" si="93"/>
        <v/>
      </c>
    </row>
    <row r="78" spans="1:66" x14ac:dyDescent="0.2">
      <c r="A78" s="138" t="s">
        <v>1700</v>
      </c>
      <c r="B78" s="156"/>
      <c r="C78" s="149"/>
      <c r="D78" s="149"/>
      <c r="E78" s="149"/>
      <c r="F78" s="149"/>
      <c r="G78" s="149"/>
      <c r="H78" s="149"/>
      <c r="I78" s="149"/>
      <c r="J78" s="149"/>
      <c r="K78" s="149"/>
      <c r="L78" s="149">
        <v>4.719771241830065</v>
      </c>
      <c r="M78" s="149"/>
      <c r="N78" s="149"/>
      <c r="O78" s="149"/>
      <c r="P78" s="149"/>
      <c r="Q78" s="149"/>
      <c r="R78" s="149"/>
      <c r="S78" s="149"/>
      <c r="T78" s="149"/>
      <c r="U78" s="149"/>
      <c r="V78" s="149"/>
      <c r="W78" s="149"/>
      <c r="X78" s="149"/>
      <c r="Y78" s="149"/>
      <c r="Z78" s="149"/>
      <c r="AA78" s="149"/>
      <c r="AB78" s="149"/>
      <c r="AC78" s="149"/>
      <c r="AD78" s="149"/>
      <c r="AE78" s="149"/>
      <c r="AF78" s="149"/>
      <c r="AG78" s="157">
        <v>4.719771241830065</v>
      </c>
      <c r="AH78" s="269"/>
      <c r="AI78" s="147">
        <f>+VLOOKUP(A78,'CWT Releases'!G$1:'CWT Releases'!AW2373,43,FALSE)</f>
        <v>4.044452927827618E-2</v>
      </c>
      <c r="AJ78" s="1" t="str">
        <f t="shared" si="87"/>
        <v/>
      </c>
      <c r="AK78" s="1" t="str">
        <f t="shared" si="63"/>
        <v/>
      </c>
      <c r="AL78" s="1" t="str">
        <f t="shared" si="64"/>
        <v/>
      </c>
      <c r="AM78" s="1" t="str">
        <f t="shared" si="65"/>
        <v/>
      </c>
      <c r="AN78" s="1" t="str">
        <f t="shared" si="66"/>
        <v/>
      </c>
      <c r="AO78" s="1" t="str">
        <f t="shared" si="67"/>
        <v/>
      </c>
      <c r="AP78" s="1" t="str">
        <f t="shared" si="68"/>
        <v/>
      </c>
      <c r="AQ78" s="1" t="str">
        <f t="shared" si="69"/>
        <v/>
      </c>
      <c r="AR78" s="1" t="str">
        <f t="shared" si="70"/>
        <v/>
      </c>
      <c r="AS78" s="1" t="str">
        <f t="shared" si="71"/>
        <v/>
      </c>
      <c r="AT78" s="1">
        <f t="shared" si="72"/>
        <v>0.19088892617696199</v>
      </c>
      <c r="AU78" s="1" t="str">
        <f t="shared" si="73"/>
        <v/>
      </c>
      <c r="AV78" s="1" t="str">
        <f t="shared" si="74"/>
        <v/>
      </c>
      <c r="AW78" s="1" t="str">
        <f t="shared" si="75"/>
        <v/>
      </c>
      <c r="AX78" s="1" t="str">
        <f t="shared" si="76"/>
        <v/>
      </c>
      <c r="AY78" s="1" t="str">
        <f t="shared" si="77"/>
        <v/>
      </c>
      <c r="AZ78" s="1" t="str">
        <f t="shared" si="78"/>
        <v/>
      </c>
      <c r="BA78" s="1" t="str">
        <f t="shared" si="79"/>
        <v/>
      </c>
      <c r="BB78" s="1" t="str">
        <f t="shared" si="80"/>
        <v/>
      </c>
      <c r="BC78" s="1" t="str">
        <f t="shared" si="81"/>
        <v/>
      </c>
      <c r="BD78" s="1" t="str">
        <f t="shared" si="82"/>
        <v/>
      </c>
      <c r="BE78" s="1" t="str">
        <f t="shared" si="83"/>
        <v/>
      </c>
      <c r="BF78" s="1" t="str">
        <f t="shared" si="84"/>
        <v/>
      </c>
      <c r="BG78" s="1" t="str">
        <f t="shared" si="85"/>
        <v/>
      </c>
      <c r="BH78" s="1" t="str">
        <f t="shared" si="86"/>
        <v/>
      </c>
      <c r="BI78" s="1" t="str">
        <f t="shared" si="88"/>
        <v/>
      </c>
      <c r="BJ78" s="128" t="str">
        <f t="shared" si="89"/>
        <v/>
      </c>
      <c r="BK78" s="128" t="str">
        <f t="shared" si="90"/>
        <v/>
      </c>
      <c r="BL78" s="128" t="str">
        <f t="shared" si="91"/>
        <v/>
      </c>
      <c r="BM78" s="128" t="str">
        <f t="shared" si="92"/>
        <v/>
      </c>
      <c r="BN78" s="128" t="str">
        <f t="shared" si="93"/>
        <v/>
      </c>
    </row>
    <row r="79" spans="1:66" x14ac:dyDescent="0.2">
      <c r="A79" s="138" t="s">
        <v>813</v>
      </c>
      <c r="B79" s="156"/>
      <c r="C79" s="149"/>
      <c r="D79" s="149"/>
      <c r="E79" s="149"/>
      <c r="F79" s="149"/>
      <c r="G79" s="149"/>
      <c r="H79" s="149"/>
      <c r="I79" s="149"/>
      <c r="J79" s="149"/>
      <c r="K79" s="149"/>
      <c r="L79" s="149"/>
      <c r="M79" s="149">
        <v>4.0136986301369859</v>
      </c>
      <c r="N79" s="149"/>
      <c r="O79" s="149"/>
      <c r="P79" s="149"/>
      <c r="Q79" s="149"/>
      <c r="R79" s="149"/>
      <c r="S79" s="149"/>
      <c r="T79" s="149"/>
      <c r="U79" s="149"/>
      <c r="V79" s="149"/>
      <c r="W79" s="149"/>
      <c r="X79" s="149"/>
      <c r="Y79" s="149"/>
      <c r="Z79" s="149"/>
      <c r="AA79" s="149"/>
      <c r="AB79" s="149"/>
      <c r="AC79" s="149"/>
      <c r="AD79" s="149"/>
      <c r="AE79" s="149"/>
      <c r="AF79" s="149"/>
      <c r="AG79" s="157">
        <v>4.0136986301369859</v>
      </c>
      <c r="AH79" s="269"/>
      <c r="AI79" s="147">
        <f>+VLOOKUP(A79,'CWT Releases'!G$1:'CWT Releases'!AW2374,43,FALSE)</f>
        <v>3.0930747139965162E-2</v>
      </c>
      <c r="AJ79" s="1" t="str">
        <f t="shared" si="87"/>
        <v/>
      </c>
      <c r="AK79" s="1" t="str">
        <f t="shared" si="63"/>
        <v/>
      </c>
      <c r="AL79" s="1" t="str">
        <f t="shared" si="64"/>
        <v/>
      </c>
      <c r="AM79" s="1" t="str">
        <f t="shared" si="65"/>
        <v/>
      </c>
      <c r="AN79" s="1" t="str">
        <f t="shared" si="66"/>
        <v/>
      </c>
      <c r="AO79" s="1" t="str">
        <f t="shared" si="67"/>
        <v/>
      </c>
      <c r="AP79" s="1" t="str">
        <f t="shared" si="68"/>
        <v/>
      </c>
      <c r="AQ79" s="1" t="str">
        <f t="shared" si="69"/>
        <v/>
      </c>
      <c r="AR79" s="1" t="str">
        <f t="shared" si="70"/>
        <v/>
      </c>
      <c r="AS79" s="1" t="str">
        <f t="shared" si="71"/>
        <v/>
      </c>
      <c r="AT79" s="1" t="str">
        <f t="shared" si="72"/>
        <v/>
      </c>
      <c r="AU79" s="1">
        <f t="shared" si="73"/>
        <v>0.12414669742479167</v>
      </c>
      <c r="AV79" s="1" t="str">
        <f t="shared" si="74"/>
        <v/>
      </c>
      <c r="AW79" s="1" t="str">
        <f t="shared" si="75"/>
        <v/>
      </c>
      <c r="AX79" s="1" t="str">
        <f t="shared" si="76"/>
        <v/>
      </c>
      <c r="AY79" s="1" t="str">
        <f t="shared" si="77"/>
        <v/>
      </c>
      <c r="AZ79" s="1" t="str">
        <f t="shared" si="78"/>
        <v/>
      </c>
      <c r="BA79" s="1" t="str">
        <f t="shared" si="79"/>
        <v/>
      </c>
      <c r="BB79" s="1" t="str">
        <f t="shared" si="80"/>
        <v/>
      </c>
      <c r="BC79" s="1" t="str">
        <f t="shared" si="81"/>
        <v/>
      </c>
      <c r="BD79" s="1" t="str">
        <f t="shared" si="82"/>
        <v/>
      </c>
      <c r="BE79" s="1" t="str">
        <f t="shared" si="83"/>
        <v/>
      </c>
      <c r="BF79" s="1" t="str">
        <f t="shared" si="84"/>
        <v/>
      </c>
      <c r="BG79" s="1" t="str">
        <f t="shared" si="85"/>
        <v/>
      </c>
      <c r="BH79" s="1" t="str">
        <f t="shared" si="86"/>
        <v/>
      </c>
      <c r="BI79" s="1" t="str">
        <f t="shared" si="88"/>
        <v/>
      </c>
      <c r="BJ79" s="128" t="str">
        <f t="shared" si="89"/>
        <v/>
      </c>
      <c r="BK79" s="128" t="str">
        <f t="shared" si="90"/>
        <v/>
      </c>
      <c r="BL79" s="128" t="str">
        <f t="shared" si="91"/>
        <v/>
      </c>
      <c r="BM79" s="128" t="str">
        <f t="shared" si="92"/>
        <v/>
      </c>
      <c r="BN79" s="128" t="str">
        <f t="shared" si="93"/>
        <v/>
      </c>
    </row>
    <row r="80" spans="1:66" x14ac:dyDescent="0.2">
      <c r="A80" s="138" t="s">
        <v>1554</v>
      </c>
      <c r="B80" s="156"/>
      <c r="C80" s="149"/>
      <c r="D80" s="149"/>
      <c r="E80" s="149"/>
      <c r="F80" s="149"/>
      <c r="G80" s="149"/>
      <c r="H80" s="149"/>
      <c r="I80" s="149"/>
      <c r="J80" s="149"/>
      <c r="K80" s="149"/>
      <c r="L80" s="149"/>
      <c r="M80" s="149"/>
      <c r="N80" s="149"/>
      <c r="O80" s="149"/>
      <c r="P80" s="149"/>
      <c r="Q80" s="149"/>
      <c r="R80" s="149"/>
      <c r="S80" s="149"/>
      <c r="T80" s="149"/>
      <c r="U80" s="149"/>
      <c r="V80" s="149"/>
      <c r="W80" s="149"/>
      <c r="X80" s="149"/>
      <c r="Y80" s="149"/>
      <c r="Z80" s="149"/>
      <c r="AA80" s="149">
        <v>3.4672854886460924</v>
      </c>
      <c r="AB80" s="149">
        <v>251.00237029553665</v>
      </c>
      <c r="AC80" s="149"/>
      <c r="AD80" s="149"/>
      <c r="AE80" s="149"/>
      <c r="AF80" s="149"/>
      <c r="AG80" s="157">
        <v>254.46965578418275</v>
      </c>
      <c r="AH80" s="269"/>
      <c r="AI80" s="147">
        <f>+VLOOKUP(A80,'CWT Releases'!G$1:'CWT Releases'!AW2375,43,FALSE)</f>
        <v>4.545286369690691E-2</v>
      </c>
      <c r="AJ80" s="1" t="str">
        <f t="shared" si="87"/>
        <v/>
      </c>
      <c r="AK80" s="1" t="str">
        <f t="shared" si="63"/>
        <v/>
      </c>
      <c r="AL80" s="1" t="str">
        <f t="shared" si="64"/>
        <v/>
      </c>
      <c r="AM80" s="1" t="str">
        <f t="shared" si="65"/>
        <v/>
      </c>
      <c r="AN80" s="1" t="str">
        <f t="shared" si="66"/>
        <v/>
      </c>
      <c r="AO80" s="1" t="str">
        <f t="shared" si="67"/>
        <v/>
      </c>
      <c r="AP80" s="1" t="str">
        <f t="shared" si="68"/>
        <v/>
      </c>
      <c r="AQ80" s="1" t="str">
        <f t="shared" si="69"/>
        <v/>
      </c>
      <c r="AR80" s="1" t="str">
        <f t="shared" si="70"/>
        <v/>
      </c>
      <c r="AS80" s="1" t="str">
        <f t="shared" si="71"/>
        <v/>
      </c>
      <c r="AT80" s="1" t="str">
        <f t="shared" si="72"/>
        <v/>
      </c>
      <c r="AU80" s="1" t="str">
        <f t="shared" si="73"/>
        <v/>
      </c>
      <c r="AV80" s="1" t="str">
        <f t="shared" si="74"/>
        <v/>
      </c>
      <c r="AW80" s="1" t="str">
        <f t="shared" si="75"/>
        <v/>
      </c>
      <c r="AX80" s="1" t="str">
        <f t="shared" si="76"/>
        <v/>
      </c>
      <c r="AY80" s="1" t="str">
        <f t="shared" si="77"/>
        <v/>
      </c>
      <c r="AZ80" s="1" t="str">
        <f t="shared" si="78"/>
        <v/>
      </c>
      <c r="BA80" s="1" t="str">
        <f t="shared" si="79"/>
        <v/>
      </c>
      <c r="BB80" s="1" t="str">
        <f t="shared" si="80"/>
        <v/>
      </c>
      <c r="BC80" s="1" t="str">
        <f t="shared" si="81"/>
        <v/>
      </c>
      <c r="BD80" s="1" t="str">
        <f t="shared" si="82"/>
        <v/>
      </c>
      <c r="BE80" s="1" t="str">
        <f t="shared" si="83"/>
        <v/>
      </c>
      <c r="BF80" s="1" t="str">
        <f t="shared" si="84"/>
        <v/>
      </c>
      <c r="BG80" s="1" t="str">
        <f t="shared" si="85"/>
        <v/>
      </c>
      <c r="BH80" s="1" t="str">
        <f t="shared" si="86"/>
        <v/>
      </c>
      <c r="BI80" s="1">
        <f t="shared" si="88"/>
        <v>0.15759805471369412</v>
      </c>
      <c r="BJ80" s="128">
        <f t="shared" si="89"/>
        <v>11.408776524643583</v>
      </c>
      <c r="BK80" s="128" t="str">
        <f t="shared" si="90"/>
        <v/>
      </c>
      <c r="BL80" s="128" t="str">
        <f t="shared" si="91"/>
        <v/>
      </c>
      <c r="BM80" s="128" t="str">
        <f t="shared" si="92"/>
        <v/>
      </c>
      <c r="BN80" s="128" t="str">
        <f t="shared" si="93"/>
        <v/>
      </c>
    </row>
    <row r="81" spans="1:66" x14ac:dyDescent="0.2">
      <c r="A81" s="138" t="s">
        <v>1555</v>
      </c>
      <c r="B81" s="156"/>
      <c r="C81" s="149"/>
      <c r="D81" s="149"/>
      <c r="E81" s="149"/>
      <c r="F81" s="149"/>
      <c r="G81" s="149"/>
      <c r="H81" s="149"/>
      <c r="I81" s="149"/>
      <c r="J81" s="149"/>
      <c r="K81" s="149"/>
      <c r="L81" s="149"/>
      <c r="M81" s="149"/>
      <c r="N81" s="149"/>
      <c r="O81" s="149"/>
      <c r="P81" s="149"/>
      <c r="Q81" s="149"/>
      <c r="R81" s="149"/>
      <c r="S81" s="149"/>
      <c r="T81" s="149"/>
      <c r="U81" s="149"/>
      <c r="V81" s="149"/>
      <c r="W81" s="149"/>
      <c r="X81" s="149"/>
      <c r="Y81" s="149"/>
      <c r="Z81" s="149"/>
      <c r="AA81" s="149">
        <v>5.2932251368182675</v>
      </c>
      <c r="AB81" s="149">
        <v>302.76388359775211</v>
      </c>
      <c r="AC81" s="149">
        <v>12.232089321670397</v>
      </c>
      <c r="AD81" s="149"/>
      <c r="AE81" s="149"/>
      <c r="AF81" s="149"/>
      <c r="AG81" s="157">
        <v>320.28919805624076</v>
      </c>
      <c r="AH81" s="269"/>
      <c r="AI81" s="147">
        <f>+VLOOKUP(A81,'CWT Releases'!G$1:'CWT Releases'!AW2376,43,FALSE)</f>
        <v>0.15382752389291504</v>
      </c>
      <c r="AJ81" s="1" t="str">
        <f t="shared" si="87"/>
        <v/>
      </c>
      <c r="AK81" s="1" t="str">
        <f t="shared" si="63"/>
        <v/>
      </c>
      <c r="AL81" s="1" t="str">
        <f t="shared" si="64"/>
        <v/>
      </c>
      <c r="AM81" s="1" t="str">
        <f t="shared" si="65"/>
        <v/>
      </c>
      <c r="AN81" s="1" t="str">
        <f t="shared" si="66"/>
        <v/>
      </c>
      <c r="AO81" s="1" t="str">
        <f t="shared" si="67"/>
        <v/>
      </c>
      <c r="AP81" s="1" t="str">
        <f t="shared" si="68"/>
        <v/>
      </c>
      <c r="AQ81" s="1" t="str">
        <f t="shared" si="69"/>
        <v/>
      </c>
      <c r="AR81" s="1" t="str">
        <f t="shared" si="70"/>
        <v/>
      </c>
      <c r="AS81" s="1" t="str">
        <f t="shared" si="71"/>
        <v/>
      </c>
      <c r="AT81" s="1" t="str">
        <f t="shared" si="72"/>
        <v/>
      </c>
      <c r="AU81" s="1" t="str">
        <f t="shared" si="73"/>
        <v/>
      </c>
      <c r="AV81" s="1" t="str">
        <f t="shared" si="74"/>
        <v/>
      </c>
      <c r="AW81" s="1" t="str">
        <f t="shared" si="75"/>
        <v/>
      </c>
      <c r="AX81" s="1" t="str">
        <f t="shared" si="76"/>
        <v/>
      </c>
      <c r="AY81" s="1" t="str">
        <f t="shared" si="77"/>
        <v/>
      </c>
      <c r="AZ81" s="1" t="str">
        <f t="shared" si="78"/>
        <v/>
      </c>
      <c r="BA81" s="1" t="str">
        <f t="shared" si="79"/>
        <v/>
      </c>
      <c r="BB81" s="1" t="str">
        <f t="shared" si="80"/>
        <v/>
      </c>
      <c r="BC81" s="1" t="str">
        <f t="shared" si="81"/>
        <v/>
      </c>
      <c r="BD81" s="1" t="str">
        <f t="shared" si="82"/>
        <v/>
      </c>
      <c r="BE81" s="1" t="str">
        <f t="shared" si="83"/>
        <v/>
      </c>
      <c r="BF81" s="1" t="str">
        <f t="shared" si="84"/>
        <v/>
      </c>
      <c r="BG81" s="1" t="str">
        <f t="shared" si="85"/>
        <v/>
      </c>
      <c r="BH81" s="1" t="str">
        <f t="shared" si="86"/>
        <v/>
      </c>
      <c r="BI81" s="1">
        <f t="shared" si="88"/>
        <v>0.81424371620449054</v>
      </c>
      <c r="BJ81" s="128">
        <f t="shared" si="89"/>
        <v>46.573418538044962</v>
      </c>
      <c r="BK81" s="128">
        <f t="shared" si="90"/>
        <v>1.881632012389524</v>
      </c>
      <c r="BL81" s="128" t="str">
        <f t="shared" si="91"/>
        <v/>
      </c>
      <c r="BM81" s="128" t="str">
        <f t="shared" si="92"/>
        <v/>
      </c>
      <c r="BN81" s="128" t="str">
        <f t="shared" si="93"/>
        <v/>
      </c>
    </row>
    <row r="82" spans="1:66" x14ac:dyDescent="0.2">
      <c r="A82" s="138" t="s">
        <v>1701</v>
      </c>
      <c r="B82" s="156"/>
      <c r="C82" s="149"/>
      <c r="D82" s="149"/>
      <c r="E82" s="149"/>
      <c r="F82" s="149"/>
      <c r="G82" s="149"/>
      <c r="H82" s="149"/>
      <c r="I82" s="149"/>
      <c r="J82" s="149"/>
      <c r="K82" s="149">
        <v>2.6136131016335602</v>
      </c>
      <c r="L82" s="149">
        <v>107.49275602724856</v>
      </c>
      <c r="M82" s="149">
        <v>3.0090090090090094</v>
      </c>
      <c r="N82" s="149"/>
      <c r="O82" s="149"/>
      <c r="P82" s="149"/>
      <c r="Q82" s="149"/>
      <c r="R82" s="149"/>
      <c r="S82" s="149"/>
      <c r="T82" s="149"/>
      <c r="U82" s="149"/>
      <c r="V82" s="149"/>
      <c r="W82" s="149"/>
      <c r="X82" s="149"/>
      <c r="Y82" s="149"/>
      <c r="Z82" s="149"/>
      <c r="AA82" s="149"/>
      <c r="AB82" s="149"/>
      <c r="AC82" s="149"/>
      <c r="AD82" s="149"/>
      <c r="AE82" s="149"/>
      <c r="AF82" s="149"/>
      <c r="AG82" s="157">
        <v>113.11537813789113</v>
      </c>
      <c r="AH82" s="269"/>
      <c r="AI82" s="147">
        <f>+VLOOKUP(A82,'CWT Releases'!G$1:'CWT Releases'!AW2377,43,FALSE)</f>
        <v>2.1043474488024994</v>
      </c>
      <c r="AJ82" s="1" t="str">
        <f t="shared" si="87"/>
        <v/>
      </c>
      <c r="AK82" s="1" t="str">
        <f t="shared" si="63"/>
        <v/>
      </c>
      <c r="AL82" s="1" t="str">
        <f t="shared" si="64"/>
        <v/>
      </c>
      <c r="AM82" s="1" t="str">
        <f t="shared" si="65"/>
        <v/>
      </c>
      <c r="AN82" s="1" t="str">
        <f t="shared" si="66"/>
        <v/>
      </c>
      <c r="AO82" s="1" t="str">
        <f t="shared" si="67"/>
        <v/>
      </c>
      <c r="AP82" s="1" t="str">
        <f t="shared" si="68"/>
        <v/>
      </c>
      <c r="AQ82" s="1" t="str">
        <f t="shared" si="69"/>
        <v/>
      </c>
      <c r="AR82" s="1" t="str">
        <f t="shared" si="70"/>
        <v/>
      </c>
      <c r="AS82" s="1">
        <f t="shared" si="71"/>
        <v>5.4999500625793702</v>
      </c>
      <c r="AT82" s="1">
        <f t="shared" si="72"/>
        <v>226.20210691068999</v>
      </c>
      <c r="AU82" s="1">
        <f t="shared" si="73"/>
        <v>6.3320004315318457</v>
      </c>
      <c r="AV82" s="1" t="str">
        <f t="shared" si="74"/>
        <v/>
      </c>
      <c r="AW82" s="1" t="str">
        <f t="shared" si="75"/>
        <v/>
      </c>
      <c r="AX82" s="1" t="str">
        <f t="shared" si="76"/>
        <v/>
      </c>
      <c r="AY82" s="1" t="str">
        <f t="shared" si="77"/>
        <v/>
      </c>
      <c r="AZ82" s="1" t="str">
        <f t="shared" si="78"/>
        <v/>
      </c>
      <c r="BA82" s="1" t="str">
        <f t="shared" si="79"/>
        <v/>
      </c>
      <c r="BB82" s="1" t="str">
        <f t="shared" si="80"/>
        <v/>
      </c>
      <c r="BC82" s="1" t="str">
        <f t="shared" si="81"/>
        <v/>
      </c>
      <c r="BD82" s="1" t="str">
        <f t="shared" si="82"/>
        <v/>
      </c>
      <c r="BE82" s="1" t="str">
        <f t="shared" si="83"/>
        <v/>
      </c>
      <c r="BF82" s="1" t="str">
        <f t="shared" si="84"/>
        <v/>
      </c>
      <c r="BG82" s="1" t="str">
        <f t="shared" si="85"/>
        <v/>
      </c>
      <c r="BH82" s="1" t="str">
        <f t="shared" si="86"/>
        <v/>
      </c>
      <c r="BI82" s="1" t="str">
        <f t="shared" si="88"/>
        <v/>
      </c>
      <c r="BJ82" s="128" t="str">
        <f t="shared" si="89"/>
        <v/>
      </c>
      <c r="BK82" s="128" t="str">
        <f t="shared" si="90"/>
        <v/>
      </c>
      <c r="BL82" s="128" t="str">
        <f t="shared" si="91"/>
        <v/>
      </c>
      <c r="BM82" s="128" t="str">
        <f t="shared" si="92"/>
        <v/>
      </c>
      <c r="BN82" s="128" t="str">
        <f t="shared" si="93"/>
        <v/>
      </c>
    </row>
    <row r="83" spans="1:66" x14ac:dyDescent="0.2">
      <c r="A83" s="138" t="s">
        <v>1695</v>
      </c>
      <c r="B83" s="156"/>
      <c r="C83" s="149"/>
      <c r="D83" s="149"/>
      <c r="E83" s="149"/>
      <c r="F83" s="149"/>
      <c r="G83" s="149"/>
      <c r="H83" s="149"/>
      <c r="I83" s="149"/>
      <c r="J83" s="149"/>
      <c r="K83" s="149"/>
      <c r="L83" s="149">
        <v>46.094460789708194</v>
      </c>
      <c r="M83" s="149"/>
      <c r="N83" s="149"/>
      <c r="O83" s="149"/>
      <c r="P83" s="149"/>
      <c r="Q83" s="149"/>
      <c r="R83" s="149"/>
      <c r="S83" s="149"/>
      <c r="T83" s="149"/>
      <c r="U83" s="149"/>
      <c r="V83" s="149"/>
      <c r="W83" s="149"/>
      <c r="X83" s="149"/>
      <c r="Y83" s="149"/>
      <c r="Z83" s="149"/>
      <c r="AA83" s="149"/>
      <c r="AB83" s="149"/>
      <c r="AC83" s="149"/>
      <c r="AD83" s="149"/>
      <c r="AE83" s="149"/>
      <c r="AF83" s="149"/>
      <c r="AG83" s="157">
        <v>46.094460789708194</v>
      </c>
      <c r="AH83" s="269"/>
      <c r="AI83" s="147">
        <f>+VLOOKUP(A83,'CWT Releases'!G$1:'CWT Releases'!AW2378,43,FALSE)</f>
        <v>2.1152753108348135</v>
      </c>
      <c r="AJ83" s="1" t="str">
        <f t="shared" si="87"/>
        <v/>
      </c>
      <c r="AK83" s="1" t="str">
        <f t="shared" ref="AK83:AK114" si="94">+IF(C83="","",$AI83*C83)</f>
        <v/>
      </c>
      <c r="AL83" s="1" t="str">
        <f t="shared" ref="AL83:AL114" si="95">+IF(D83="","",$AI83*D83)</f>
        <v/>
      </c>
      <c r="AM83" s="1" t="str">
        <f t="shared" ref="AM83:AM114" si="96">+IF(E83="","",$AI83*E83)</f>
        <v/>
      </c>
      <c r="AN83" s="1" t="str">
        <f t="shared" ref="AN83:AN114" si="97">+IF(F83="","",$AI83*F83)</f>
        <v/>
      </c>
      <c r="AO83" s="1" t="str">
        <f t="shared" ref="AO83:AO114" si="98">+IF(G83="","",$AI83*G83)</f>
        <v/>
      </c>
      <c r="AP83" s="1" t="str">
        <f t="shared" ref="AP83:AP114" si="99">+IF(H83="","",$AI83*H83)</f>
        <v/>
      </c>
      <c r="AQ83" s="1" t="str">
        <f t="shared" ref="AQ83:AQ114" si="100">+IF(I83="","",$AI83*I83)</f>
        <v/>
      </c>
      <c r="AR83" s="1" t="str">
        <f t="shared" ref="AR83:AR114" si="101">+IF(J83="","",$AI83*J83)</f>
        <v/>
      </c>
      <c r="AS83" s="1" t="str">
        <f t="shared" ref="AS83:AS114" si="102">+IF(K83="","",$AI83*K83)</f>
        <v/>
      </c>
      <c r="AT83" s="1">
        <f t="shared" ref="AT83:AT114" si="103">+IF(L83="","",$AI83*L83)</f>
        <v>97.502474874713116</v>
      </c>
      <c r="AU83" s="1" t="str">
        <f t="shared" ref="AU83:AU114" si="104">+IF(M83="","",$AI83*M83)</f>
        <v/>
      </c>
      <c r="AV83" s="1" t="str">
        <f t="shared" ref="AV83:AV114" si="105">+IF(N83="","",$AI83*N83)</f>
        <v/>
      </c>
      <c r="AW83" s="1" t="str">
        <f t="shared" ref="AW83:AW114" si="106">+IF(O83="","",$AI83*O83)</f>
        <v/>
      </c>
      <c r="AX83" s="1" t="str">
        <f t="shared" ref="AX83:AX114" si="107">+IF(P83="","",$AI83*P83)</f>
        <v/>
      </c>
      <c r="AY83" s="1" t="str">
        <f t="shared" ref="AY83:AY114" si="108">+IF(Q83="","",$AI83*Q83)</f>
        <v/>
      </c>
      <c r="AZ83" s="1" t="str">
        <f t="shared" ref="AZ83:AZ114" si="109">+IF(R83="","",$AI83*R83)</f>
        <v/>
      </c>
      <c r="BA83" s="1" t="str">
        <f t="shared" ref="BA83:BA114" si="110">+IF(S83="","",$AI83*S83)</f>
        <v/>
      </c>
      <c r="BB83" s="1" t="str">
        <f t="shared" ref="BB83:BB114" si="111">+IF(T83="","",$AI83*T83)</f>
        <v/>
      </c>
      <c r="BC83" s="1" t="str">
        <f t="shared" ref="BC83:BC114" si="112">+IF(U83="","",$AI83*U83)</f>
        <v/>
      </c>
      <c r="BD83" s="1" t="str">
        <f t="shared" ref="BD83:BD114" si="113">+IF(V83="","",$AI83*V83)</f>
        <v/>
      </c>
      <c r="BE83" s="1" t="str">
        <f t="shared" ref="BE83:BE114" si="114">+IF(W83="","",$AI83*W83)</f>
        <v/>
      </c>
      <c r="BF83" s="1" t="str">
        <f t="shared" ref="BF83:BF114" si="115">+IF(X83="","",$AI83*X83)</f>
        <v/>
      </c>
      <c r="BG83" s="1" t="str">
        <f t="shared" ref="BG83:BG114" si="116">+IF(Y83="","",$AI83*Y83)</f>
        <v/>
      </c>
      <c r="BH83" s="1" t="str">
        <f t="shared" ref="BH83:BH114" si="117">+IF(Z83="","",$AI83*Z83)</f>
        <v/>
      </c>
      <c r="BI83" s="1" t="str">
        <f t="shared" si="88"/>
        <v/>
      </c>
      <c r="BJ83" s="128" t="str">
        <f t="shared" si="89"/>
        <v/>
      </c>
      <c r="BK83" s="128" t="str">
        <f t="shared" si="90"/>
        <v/>
      </c>
      <c r="BL83" s="128" t="str">
        <f t="shared" si="91"/>
        <v/>
      </c>
      <c r="BM83" s="128" t="str">
        <f t="shared" si="92"/>
        <v/>
      </c>
      <c r="BN83" s="128" t="str">
        <f t="shared" si="93"/>
        <v/>
      </c>
    </row>
    <row r="84" spans="1:66" x14ac:dyDescent="0.2">
      <c r="A84" s="138" t="s">
        <v>5197</v>
      </c>
      <c r="B84" s="156"/>
      <c r="C84" s="149"/>
      <c r="D84" s="149"/>
      <c r="E84" s="149"/>
      <c r="F84" s="149"/>
      <c r="G84" s="149"/>
      <c r="H84" s="149"/>
      <c r="I84" s="149"/>
      <c r="J84" s="149"/>
      <c r="K84" s="149"/>
      <c r="L84" s="149"/>
      <c r="M84" s="149"/>
      <c r="N84" s="149"/>
      <c r="O84" s="149"/>
      <c r="P84" s="149"/>
      <c r="Q84" s="149"/>
      <c r="R84" s="149"/>
      <c r="S84" s="149"/>
      <c r="T84" s="149"/>
      <c r="U84" s="149"/>
      <c r="V84" s="149"/>
      <c r="W84" s="149"/>
      <c r="X84" s="149"/>
      <c r="Y84" s="149"/>
      <c r="Z84" s="149"/>
      <c r="AA84" s="149"/>
      <c r="AB84" s="149"/>
      <c r="AC84" s="149"/>
      <c r="AD84" s="149"/>
      <c r="AE84" s="149"/>
      <c r="AF84" s="149">
        <v>27.017768856114401</v>
      </c>
      <c r="AG84" s="157">
        <v>27.017768856114401</v>
      </c>
      <c r="AH84" s="269"/>
      <c r="AI84" s="147">
        <f>+VLOOKUP(A84,'CWT Releases'!G$1:'CWT Releases'!AW2379,43,FALSE)</f>
        <v>1.6160196732829792E-2</v>
      </c>
      <c r="AJ84" s="1" t="str">
        <f t="shared" ref="AJ84:AJ115" si="118">+IF(B84="","",$AI84*B84)</f>
        <v/>
      </c>
      <c r="AK84" s="1" t="str">
        <f t="shared" si="94"/>
        <v/>
      </c>
      <c r="AL84" s="1" t="str">
        <f t="shared" si="95"/>
        <v/>
      </c>
      <c r="AM84" s="1" t="str">
        <f t="shared" si="96"/>
        <v/>
      </c>
      <c r="AN84" s="1" t="str">
        <f t="shared" si="97"/>
        <v/>
      </c>
      <c r="AO84" s="1" t="str">
        <f t="shared" si="98"/>
        <v/>
      </c>
      <c r="AP84" s="1" t="str">
        <f t="shared" si="99"/>
        <v/>
      </c>
      <c r="AQ84" s="1" t="str">
        <f t="shared" si="100"/>
        <v/>
      </c>
      <c r="AR84" s="1" t="str">
        <f t="shared" si="101"/>
        <v/>
      </c>
      <c r="AS84" s="1" t="str">
        <f t="shared" si="102"/>
        <v/>
      </c>
      <c r="AT84" s="1" t="str">
        <f t="shared" si="103"/>
        <v/>
      </c>
      <c r="AU84" s="1" t="str">
        <f t="shared" si="104"/>
        <v/>
      </c>
      <c r="AV84" s="1" t="str">
        <f t="shared" si="105"/>
        <v/>
      </c>
      <c r="AW84" s="1" t="str">
        <f t="shared" si="106"/>
        <v/>
      </c>
      <c r="AX84" s="1" t="str">
        <f t="shared" si="107"/>
        <v/>
      </c>
      <c r="AY84" s="1" t="str">
        <f t="shared" si="108"/>
        <v/>
      </c>
      <c r="AZ84" s="1" t="str">
        <f t="shared" si="109"/>
        <v/>
      </c>
      <c r="BA84" s="1" t="str">
        <f t="shared" si="110"/>
        <v/>
      </c>
      <c r="BB84" s="1" t="str">
        <f t="shared" si="111"/>
        <v/>
      </c>
      <c r="BC84" s="1" t="str">
        <f t="shared" si="112"/>
        <v/>
      </c>
      <c r="BD84" s="1" t="str">
        <f t="shared" si="113"/>
        <v/>
      </c>
      <c r="BE84" s="1" t="str">
        <f t="shared" si="114"/>
        <v/>
      </c>
      <c r="BF84" s="1" t="str">
        <f t="shared" si="115"/>
        <v/>
      </c>
      <c r="BG84" s="1" t="str">
        <f t="shared" si="116"/>
        <v/>
      </c>
      <c r="BH84" s="1" t="str">
        <f t="shared" si="117"/>
        <v/>
      </c>
      <c r="BI84" s="1" t="str">
        <f t="shared" si="88"/>
        <v/>
      </c>
      <c r="BJ84" s="128" t="str">
        <f t="shared" si="89"/>
        <v/>
      </c>
      <c r="BK84" s="128" t="str">
        <f t="shared" si="90"/>
        <v/>
      </c>
      <c r="BL84" s="128" t="str">
        <f t="shared" si="91"/>
        <v/>
      </c>
      <c r="BM84" s="128" t="str">
        <f t="shared" si="92"/>
        <v/>
      </c>
      <c r="BN84" s="128">
        <f t="shared" si="93"/>
        <v>0.43661245999693044</v>
      </c>
    </row>
    <row r="85" spans="1:66" x14ac:dyDescent="0.2">
      <c r="A85" s="138" t="s">
        <v>3938</v>
      </c>
      <c r="B85" s="156"/>
      <c r="C85" s="149"/>
      <c r="D85" s="149"/>
      <c r="E85" s="149"/>
      <c r="F85" s="149"/>
      <c r="G85" s="149"/>
      <c r="H85" s="149"/>
      <c r="I85" s="149"/>
      <c r="J85" s="149"/>
      <c r="K85" s="149"/>
      <c r="L85" s="149"/>
      <c r="M85" s="149"/>
      <c r="N85" s="149"/>
      <c r="O85" s="149"/>
      <c r="P85" s="149"/>
      <c r="Q85" s="149"/>
      <c r="R85" s="149"/>
      <c r="S85" s="149"/>
      <c r="T85" s="149"/>
      <c r="U85" s="149"/>
      <c r="V85" s="149"/>
      <c r="W85" s="149"/>
      <c r="X85" s="149"/>
      <c r="Y85" s="149"/>
      <c r="Z85" s="149"/>
      <c r="AA85" s="149"/>
      <c r="AB85" s="149"/>
      <c r="AC85" s="149">
        <v>40.770821461859157</v>
      </c>
      <c r="AD85" s="149"/>
      <c r="AE85" s="149"/>
      <c r="AF85" s="149"/>
      <c r="AG85" s="157">
        <v>40.770821461859157</v>
      </c>
      <c r="AH85" s="269"/>
      <c r="AI85" s="147">
        <f>+VLOOKUP(A85,'CWT Releases'!G$1:'CWT Releases'!AW2380,43,FALSE)</f>
        <v>1.7558325653586847E-2</v>
      </c>
      <c r="AJ85" s="1" t="str">
        <f t="shared" si="118"/>
        <v/>
      </c>
      <c r="AK85" s="1" t="str">
        <f t="shared" si="94"/>
        <v/>
      </c>
      <c r="AL85" s="1" t="str">
        <f t="shared" si="95"/>
        <v/>
      </c>
      <c r="AM85" s="1" t="str">
        <f t="shared" si="96"/>
        <v/>
      </c>
      <c r="AN85" s="1" t="str">
        <f t="shared" si="97"/>
        <v/>
      </c>
      <c r="AO85" s="1" t="str">
        <f t="shared" si="98"/>
        <v/>
      </c>
      <c r="AP85" s="1" t="str">
        <f t="shared" si="99"/>
        <v/>
      </c>
      <c r="AQ85" s="1" t="str">
        <f t="shared" si="100"/>
        <v/>
      </c>
      <c r="AR85" s="1" t="str">
        <f t="shared" si="101"/>
        <v/>
      </c>
      <c r="AS85" s="1" t="str">
        <f t="shared" si="102"/>
        <v/>
      </c>
      <c r="AT85" s="1" t="str">
        <f t="shared" si="103"/>
        <v/>
      </c>
      <c r="AU85" s="1" t="str">
        <f t="shared" si="104"/>
        <v/>
      </c>
      <c r="AV85" s="1" t="str">
        <f t="shared" si="105"/>
        <v/>
      </c>
      <c r="AW85" s="1" t="str">
        <f t="shared" si="106"/>
        <v/>
      </c>
      <c r="AX85" s="1" t="str">
        <f t="shared" si="107"/>
        <v/>
      </c>
      <c r="AY85" s="1" t="str">
        <f t="shared" si="108"/>
        <v/>
      </c>
      <c r="AZ85" s="1" t="str">
        <f t="shared" si="109"/>
        <v/>
      </c>
      <c r="BA85" s="1" t="str">
        <f t="shared" si="110"/>
        <v/>
      </c>
      <c r="BB85" s="1" t="str">
        <f t="shared" si="111"/>
        <v/>
      </c>
      <c r="BC85" s="1" t="str">
        <f t="shared" si="112"/>
        <v/>
      </c>
      <c r="BD85" s="1" t="str">
        <f t="shared" si="113"/>
        <v/>
      </c>
      <c r="BE85" s="1" t="str">
        <f t="shared" si="114"/>
        <v/>
      </c>
      <c r="BF85" s="1" t="str">
        <f t="shared" si="115"/>
        <v/>
      </c>
      <c r="BG85" s="1" t="str">
        <f t="shared" si="116"/>
        <v/>
      </c>
      <c r="BH85" s="1" t="str">
        <f t="shared" si="117"/>
        <v/>
      </c>
      <c r="BI85" s="1" t="str">
        <f t="shared" si="88"/>
        <v/>
      </c>
      <c r="BJ85" s="128" t="str">
        <f t="shared" si="89"/>
        <v/>
      </c>
      <c r="BK85" s="128">
        <f t="shared" si="90"/>
        <v>0.71586736039157084</v>
      </c>
      <c r="BL85" s="128" t="str">
        <f t="shared" si="91"/>
        <v/>
      </c>
      <c r="BM85" s="128" t="str">
        <f t="shared" si="92"/>
        <v/>
      </c>
      <c r="BN85" s="128" t="str">
        <f t="shared" si="93"/>
        <v/>
      </c>
    </row>
    <row r="86" spans="1:66" x14ac:dyDescent="0.2">
      <c r="A86" s="138" t="s">
        <v>4815</v>
      </c>
      <c r="B86" s="156"/>
      <c r="C86" s="149"/>
      <c r="D86" s="149"/>
      <c r="E86" s="149"/>
      <c r="F86" s="149"/>
      <c r="G86" s="149"/>
      <c r="H86" s="149"/>
      <c r="I86" s="149"/>
      <c r="J86" s="149"/>
      <c r="K86" s="149"/>
      <c r="L86" s="149"/>
      <c r="M86" s="149"/>
      <c r="N86" s="149"/>
      <c r="O86" s="149"/>
      <c r="P86" s="149"/>
      <c r="Q86" s="149"/>
      <c r="R86" s="149"/>
      <c r="S86" s="149"/>
      <c r="T86" s="149"/>
      <c r="U86" s="149"/>
      <c r="V86" s="149"/>
      <c r="W86" s="149"/>
      <c r="X86" s="149"/>
      <c r="Y86" s="149"/>
      <c r="Z86" s="149"/>
      <c r="AA86" s="149"/>
      <c r="AB86" s="149"/>
      <c r="AC86" s="149"/>
      <c r="AD86" s="149">
        <v>49.627183451954387</v>
      </c>
      <c r="AE86" s="149">
        <v>5.0065509335080245</v>
      </c>
      <c r="AF86" s="149"/>
      <c r="AG86" s="157">
        <v>54.633734385462411</v>
      </c>
      <c r="AH86" s="269"/>
      <c r="AI86" s="147">
        <f>+VLOOKUP(A86,'CWT Releases'!G$1:'CWT Releases'!AW2381,43,FALSE)</f>
        <v>8.3883052365827833E-3</v>
      </c>
      <c r="AJ86" s="1" t="str">
        <f t="shared" si="118"/>
        <v/>
      </c>
      <c r="AK86" s="1" t="str">
        <f t="shared" si="94"/>
        <v/>
      </c>
      <c r="AL86" s="1" t="str">
        <f t="shared" si="95"/>
        <v/>
      </c>
      <c r="AM86" s="1" t="str">
        <f t="shared" si="96"/>
        <v/>
      </c>
      <c r="AN86" s="1" t="str">
        <f t="shared" si="97"/>
        <v/>
      </c>
      <c r="AO86" s="1" t="str">
        <f t="shared" si="98"/>
        <v/>
      </c>
      <c r="AP86" s="1" t="str">
        <f t="shared" si="99"/>
        <v/>
      </c>
      <c r="AQ86" s="1" t="str">
        <f t="shared" si="100"/>
        <v/>
      </c>
      <c r="AR86" s="1" t="str">
        <f t="shared" si="101"/>
        <v/>
      </c>
      <c r="AS86" s="1" t="str">
        <f t="shared" si="102"/>
        <v/>
      </c>
      <c r="AT86" s="1" t="str">
        <f t="shared" si="103"/>
        <v/>
      </c>
      <c r="AU86" s="1" t="str">
        <f t="shared" si="104"/>
        <v/>
      </c>
      <c r="AV86" s="1" t="str">
        <f t="shared" si="105"/>
        <v/>
      </c>
      <c r="AW86" s="1" t="str">
        <f t="shared" si="106"/>
        <v/>
      </c>
      <c r="AX86" s="1" t="str">
        <f t="shared" si="107"/>
        <v/>
      </c>
      <c r="AY86" s="1" t="str">
        <f t="shared" si="108"/>
        <v/>
      </c>
      <c r="AZ86" s="1" t="str">
        <f t="shared" si="109"/>
        <v/>
      </c>
      <c r="BA86" s="1" t="str">
        <f t="shared" si="110"/>
        <v/>
      </c>
      <c r="BB86" s="1" t="str">
        <f t="shared" si="111"/>
        <v/>
      </c>
      <c r="BC86" s="1" t="str">
        <f t="shared" si="112"/>
        <v/>
      </c>
      <c r="BD86" s="1" t="str">
        <f t="shared" si="113"/>
        <v/>
      </c>
      <c r="BE86" s="1" t="str">
        <f t="shared" si="114"/>
        <v/>
      </c>
      <c r="BF86" s="1" t="str">
        <f t="shared" si="115"/>
        <v/>
      </c>
      <c r="BG86" s="1" t="str">
        <f t="shared" si="116"/>
        <v/>
      </c>
      <c r="BH86" s="1" t="str">
        <f t="shared" si="117"/>
        <v/>
      </c>
      <c r="BI86" s="1" t="str">
        <f t="shared" si="88"/>
        <v/>
      </c>
      <c r="BJ86" s="128" t="str">
        <f t="shared" si="89"/>
        <v/>
      </c>
      <c r="BK86" s="128" t="str">
        <f t="shared" si="90"/>
        <v/>
      </c>
      <c r="BL86" s="128">
        <f t="shared" si="91"/>
        <v>0.41628796282688346</v>
      </c>
      <c r="BM86" s="128">
        <f t="shared" si="92"/>
        <v>4.1996477412763786E-2</v>
      </c>
      <c r="BN86" s="128" t="str">
        <f t="shared" si="93"/>
        <v/>
      </c>
    </row>
    <row r="87" spans="1:66" x14ac:dyDescent="0.2">
      <c r="A87" s="138" t="s">
        <v>1706</v>
      </c>
      <c r="B87" s="156"/>
      <c r="C87" s="149"/>
      <c r="D87" s="149"/>
      <c r="E87" s="149"/>
      <c r="F87" s="149"/>
      <c r="G87" s="149"/>
      <c r="H87" s="149"/>
      <c r="I87" s="149"/>
      <c r="J87" s="149"/>
      <c r="K87" s="149">
        <v>5.2248364014003901</v>
      </c>
      <c r="L87" s="149"/>
      <c r="M87" s="149"/>
      <c r="N87" s="149"/>
      <c r="O87" s="149"/>
      <c r="P87" s="149"/>
      <c r="Q87" s="149"/>
      <c r="R87" s="149"/>
      <c r="S87" s="149"/>
      <c r="T87" s="149"/>
      <c r="U87" s="149"/>
      <c r="V87" s="149"/>
      <c r="W87" s="149"/>
      <c r="X87" s="149"/>
      <c r="Y87" s="149"/>
      <c r="Z87" s="149"/>
      <c r="AA87" s="149"/>
      <c r="AB87" s="149"/>
      <c r="AC87" s="149"/>
      <c r="AD87" s="149"/>
      <c r="AE87" s="149"/>
      <c r="AF87" s="149"/>
      <c r="AG87" s="157">
        <v>5.2248364014003901</v>
      </c>
      <c r="AH87" s="269"/>
      <c r="AI87" s="147">
        <f>+VLOOKUP(A87,'CWT Releases'!G$1:'CWT Releases'!AW2382,43,FALSE)</f>
        <v>2.9538297777974898E-2</v>
      </c>
      <c r="AJ87" s="1" t="str">
        <f t="shared" si="118"/>
        <v/>
      </c>
      <c r="AK87" s="1" t="str">
        <f t="shared" si="94"/>
        <v/>
      </c>
      <c r="AL87" s="1" t="str">
        <f t="shared" si="95"/>
        <v/>
      </c>
      <c r="AM87" s="1" t="str">
        <f t="shared" si="96"/>
        <v/>
      </c>
      <c r="AN87" s="1" t="str">
        <f t="shared" si="97"/>
        <v/>
      </c>
      <c r="AO87" s="1" t="str">
        <f t="shared" si="98"/>
        <v/>
      </c>
      <c r="AP87" s="1" t="str">
        <f t="shared" si="99"/>
        <v/>
      </c>
      <c r="AQ87" s="1" t="str">
        <f t="shared" si="100"/>
        <v/>
      </c>
      <c r="AR87" s="1" t="str">
        <f t="shared" si="101"/>
        <v/>
      </c>
      <c r="AS87" s="1">
        <f t="shared" si="102"/>
        <v>0.15433277346576751</v>
      </c>
      <c r="AT87" s="1" t="str">
        <f t="shared" si="103"/>
        <v/>
      </c>
      <c r="AU87" s="1" t="str">
        <f t="shared" si="104"/>
        <v/>
      </c>
      <c r="AV87" s="1" t="str">
        <f t="shared" si="105"/>
        <v/>
      </c>
      <c r="AW87" s="1" t="str">
        <f t="shared" si="106"/>
        <v/>
      </c>
      <c r="AX87" s="1" t="str">
        <f t="shared" si="107"/>
        <v/>
      </c>
      <c r="AY87" s="1" t="str">
        <f t="shared" si="108"/>
        <v/>
      </c>
      <c r="AZ87" s="1" t="str">
        <f t="shared" si="109"/>
        <v/>
      </c>
      <c r="BA87" s="1" t="str">
        <f t="shared" si="110"/>
        <v/>
      </c>
      <c r="BB87" s="1" t="str">
        <f t="shared" si="111"/>
        <v/>
      </c>
      <c r="BC87" s="1" t="str">
        <f t="shared" si="112"/>
        <v/>
      </c>
      <c r="BD87" s="1" t="str">
        <f t="shared" si="113"/>
        <v/>
      </c>
      <c r="BE87" s="1" t="str">
        <f t="shared" si="114"/>
        <v/>
      </c>
      <c r="BF87" s="1" t="str">
        <f t="shared" si="115"/>
        <v/>
      </c>
      <c r="BG87" s="1" t="str">
        <f t="shared" si="116"/>
        <v/>
      </c>
      <c r="BH87" s="1" t="str">
        <f t="shared" si="117"/>
        <v/>
      </c>
      <c r="BI87" s="1" t="str">
        <f t="shared" si="88"/>
        <v/>
      </c>
      <c r="BJ87" s="128" t="str">
        <f t="shared" si="89"/>
        <v/>
      </c>
      <c r="BK87" s="128" t="str">
        <f t="shared" si="90"/>
        <v/>
      </c>
      <c r="BL87" s="128" t="str">
        <f t="shared" si="91"/>
        <v/>
      </c>
      <c r="BM87" s="128" t="str">
        <f t="shared" si="92"/>
        <v/>
      </c>
      <c r="BN87" s="128" t="str">
        <f t="shared" si="93"/>
        <v/>
      </c>
    </row>
    <row r="88" spans="1:66" x14ac:dyDescent="0.2">
      <c r="A88" s="138" t="s">
        <v>4816</v>
      </c>
      <c r="B88" s="156"/>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v>267.20799982140301</v>
      </c>
      <c r="AE88" s="149">
        <v>8.4538834951456305</v>
      </c>
      <c r="AF88" s="149"/>
      <c r="AG88" s="157">
        <v>275.66188331654865</v>
      </c>
      <c r="AH88" s="269"/>
      <c r="AI88" s="147">
        <f>+VLOOKUP(A88,'CWT Releases'!G$1:'CWT Releases'!AW2383,43,FALSE)</f>
        <v>3.1653287267554113E-2</v>
      </c>
      <c r="AJ88" s="1" t="str">
        <f t="shared" si="118"/>
        <v/>
      </c>
      <c r="AK88" s="1" t="str">
        <f t="shared" si="94"/>
        <v/>
      </c>
      <c r="AL88" s="1" t="str">
        <f t="shared" si="95"/>
        <v/>
      </c>
      <c r="AM88" s="1" t="str">
        <f t="shared" si="96"/>
        <v/>
      </c>
      <c r="AN88" s="1" t="str">
        <f t="shared" si="97"/>
        <v/>
      </c>
      <c r="AO88" s="1" t="str">
        <f t="shared" si="98"/>
        <v/>
      </c>
      <c r="AP88" s="1" t="str">
        <f t="shared" si="99"/>
        <v/>
      </c>
      <c r="AQ88" s="1" t="str">
        <f t="shared" si="100"/>
        <v/>
      </c>
      <c r="AR88" s="1" t="str">
        <f t="shared" si="101"/>
        <v/>
      </c>
      <c r="AS88" s="1" t="str">
        <f t="shared" si="102"/>
        <v/>
      </c>
      <c r="AT88" s="1" t="str">
        <f t="shared" si="103"/>
        <v/>
      </c>
      <c r="AU88" s="1" t="str">
        <f t="shared" si="104"/>
        <v/>
      </c>
      <c r="AV88" s="1" t="str">
        <f t="shared" si="105"/>
        <v/>
      </c>
      <c r="AW88" s="1" t="str">
        <f t="shared" si="106"/>
        <v/>
      </c>
      <c r="AX88" s="1" t="str">
        <f t="shared" si="107"/>
        <v/>
      </c>
      <c r="AY88" s="1" t="str">
        <f t="shared" si="108"/>
        <v/>
      </c>
      <c r="AZ88" s="1" t="str">
        <f t="shared" si="109"/>
        <v/>
      </c>
      <c r="BA88" s="1" t="str">
        <f t="shared" si="110"/>
        <v/>
      </c>
      <c r="BB88" s="1" t="str">
        <f t="shared" si="111"/>
        <v/>
      </c>
      <c r="BC88" s="1" t="str">
        <f t="shared" si="112"/>
        <v/>
      </c>
      <c r="BD88" s="1" t="str">
        <f t="shared" si="113"/>
        <v/>
      </c>
      <c r="BE88" s="1" t="str">
        <f t="shared" si="114"/>
        <v/>
      </c>
      <c r="BF88" s="1" t="str">
        <f t="shared" si="115"/>
        <v/>
      </c>
      <c r="BG88" s="1" t="str">
        <f t="shared" si="116"/>
        <v/>
      </c>
      <c r="BH88" s="1" t="str">
        <f t="shared" si="117"/>
        <v/>
      </c>
      <c r="BI88" s="1" t="str">
        <f t="shared" si="88"/>
        <v/>
      </c>
      <c r="BJ88" s="128" t="str">
        <f t="shared" si="89"/>
        <v/>
      </c>
      <c r="BK88" s="128" t="str">
        <f t="shared" si="90"/>
        <v/>
      </c>
      <c r="BL88" s="128">
        <f t="shared" si="91"/>
        <v>8.4580115785354177</v>
      </c>
      <c r="BM88" s="128">
        <f t="shared" si="92"/>
        <v>0.26759320279827903</v>
      </c>
      <c r="BN88" s="128" t="str">
        <f t="shared" si="93"/>
        <v/>
      </c>
    </row>
    <row r="89" spans="1:66" x14ac:dyDescent="0.2">
      <c r="A89" s="138" t="s">
        <v>5199</v>
      </c>
      <c r="B89" s="156"/>
      <c r="C89" s="149"/>
      <c r="D89" s="149"/>
      <c r="E89" s="149"/>
      <c r="F89" s="149"/>
      <c r="G89" s="149"/>
      <c r="H89" s="149"/>
      <c r="I89" s="149"/>
      <c r="J89" s="149"/>
      <c r="K89" s="149"/>
      <c r="L89" s="149"/>
      <c r="M89" s="149"/>
      <c r="N89" s="149"/>
      <c r="O89" s="149"/>
      <c r="P89" s="149"/>
      <c r="Q89" s="149"/>
      <c r="R89" s="149"/>
      <c r="S89" s="149"/>
      <c r="T89" s="149"/>
      <c r="U89" s="149"/>
      <c r="V89" s="149"/>
      <c r="W89" s="149"/>
      <c r="X89" s="149"/>
      <c r="Y89" s="149"/>
      <c r="Z89" s="149"/>
      <c r="AA89" s="149"/>
      <c r="AB89" s="149"/>
      <c r="AC89" s="149"/>
      <c r="AD89" s="149"/>
      <c r="AE89" s="149"/>
      <c r="AF89" s="149">
        <v>57.809665725359338</v>
      </c>
      <c r="AG89" s="157">
        <v>57.809665725359338</v>
      </c>
      <c r="AH89" s="269"/>
      <c r="AI89" s="147">
        <f>+VLOOKUP(A89,'CWT Releases'!G$1:'CWT Releases'!AW2384,43,FALSE)</f>
        <v>4.3975447742369458E-2</v>
      </c>
      <c r="AJ89" s="1" t="str">
        <f t="shared" si="118"/>
        <v/>
      </c>
      <c r="AK89" s="1" t="str">
        <f t="shared" si="94"/>
        <v/>
      </c>
      <c r="AL89" s="1" t="str">
        <f t="shared" si="95"/>
        <v/>
      </c>
      <c r="AM89" s="1" t="str">
        <f t="shared" si="96"/>
        <v/>
      </c>
      <c r="AN89" s="1" t="str">
        <f t="shared" si="97"/>
        <v/>
      </c>
      <c r="AO89" s="1" t="str">
        <f t="shared" si="98"/>
        <v/>
      </c>
      <c r="AP89" s="1" t="str">
        <f t="shared" si="99"/>
        <v/>
      </c>
      <c r="AQ89" s="1" t="str">
        <f t="shared" si="100"/>
        <v/>
      </c>
      <c r="AR89" s="1" t="str">
        <f t="shared" si="101"/>
        <v/>
      </c>
      <c r="AS89" s="1" t="str">
        <f t="shared" si="102"/>
        <v/>
      </c>
      <c r="AT89" s="1" t="str">
        <f t="shared" si="103"/>
        <v/>
      </c>
      <c r="AU89" s="1" t="str">
        <f t="shared" si="104"/>
        <v/>
      </c>
      <c r="AV89" s="1" t="str">
        <f t="shared" si="105"/>
        <v/>
      </c>
      <c r="AW89" s="1" t="str">
        <f t="shared" si="106"/>
        <v/>
      </c>
      <c r="AX89" s="1" t="str">
        <f t="shared" si="107"/>
        <v/>
      </c>
      <c r="AY89" s="1" t="str">
        <f t="shared" si="108"/>
        <v/>
      </c>
      <c r="AZ89" s="1" t="str">
        <f t="shared" si="109"/>
        <v/>
      </c>
      <c r="BA89" s="1" t="str">
        <f t="shared" si="110"/>
        <v/>
      </c>
      <c r="BB89" s="1" t="str">
        <f t="shared" si="111"/>
        <v/>
      </c>
      <c r="BC89" s="1" t="str">
        <f t="shared" si="112"/>
        <v/>
      </c>
      <c r="BD89" s="1" t="str">
        <f t="shared" si="113"/>
        <v/>
      </c>
      <c r="BE89" s="1" t="str">
        <f t="shared" si="114"/>
        <v/>
      </c>
      <c r="BF89" s="1" t="str">
        <f t="shared" si="115"/>
        <v/>
      </c>
      <c r="BG89" s="1" t="str">
        <f t="shared" si="116"/>
        <v/>
      </c>
      <c r="BH89" s="1" t="str">
        <f t="shared" si="117"/>
        <v/>
      </c>
      <c r="BI89" s="1" t="str">
        <f t="shared" si="88"/>
        <v/>
      </c>
      <c r="BJ89" s="128" t="str">
        <f t="shared" si="89"/>
        <v/>
      </c>
      <c r="BK89" s="128" t="str">
        <f t="shared" si="90"/>
        <v/>
      </c>
      <c r="BL89" s="128" t="str">
        <f t="shared" si="91"/>
        <v/>
      </c>
      <c r="BM89" s="128" t="str">
        <f t="shared" si="92"/>
        <v/>
      </c>
      <c r="BN89" s="128">
        <f t="shared" si="93"/>
        <v>2.5422059341093863</v>
      </c>
    </row>
    <row r="90" spans="1:66" x14ac:dyDescent="0.2">
      <c r="A90" s="138" t="s">
        <v>1683</v>
      </c>
      <c r="B90" s="156"/>
      <c r="C90" s="149"/>
      <c r="D90" s="149"/>
      <c r="E90" s="149"/>
      <c r="F90" s="149"/>
      <c r="G90" s="149"/>
      <c r="H90" s="149"/>
      <c r="I90" s="149"/>
      <c r="J90" s="149"/>
      <c r="K90" s="149"/>
      <c r="L90" s="149"/>
      <c r="M90" s="149"/>
      <c r="N90" s="149"/>
      <c r="O90" s="149"/>
      <c r="P90" s="149"/>
      <c r="Q90" s="149"/>
      <c r="R90" s="149"/>
      <c r="S90" s="149"/>
      <c r="T90" s="149"/>
      <c r="U90" s="149"/>
      <c r="V90" s="149">
        <v>7.4064105701003182</v>
      </c>
      <c r="W90" s="149"/>
      <c r="X90" s="149"/>
      <c r="Y90" s="149"/>
      <c r="Z90" s="149"/>
      <c r="AA90" s="149"/>
      <c r="AB90" s="149"/>
      <c r="AC90" s="149"/>
      <c r="AD90" s="149"/>
      <c r="AE90" s="149"/>
      <c r="AF90" s="149"/>
      <c r="AG90" s="157">
        <v>7.4064105701003182</v>
      </c>
      <c r="AH90" s="269"/>
      <c r="AI90" s="147">
        <f>+VLOOKUP(A90,'CWT Releases'!G$1:'CWT Releases'!AW2385,43,FALSE)</f>
        <v>0.89942852000179996</v>
      </c>
      <c r="AJ90" s="1" t="str">
        <f t="shared" si="118"/>
        <v/>
      </c>
      <c r="AK90" s="1" t="str">
        <f t="shared" si="94"/>
        <v/>
      </c>
      <c r="AL90" s="1" t="str">
        <f t="shared" si="95"/>
        <v/>
      </c>
      <c r="AM90" s="1" t="str">
        <f t="shared" si="96"/>
        <v/>
      </c>
      <c r="AN90" s="1" t="str">
        <f t="shared" si="97"/>
        <v/>
      </c>
      <c r="AO90" s="1" t="str">
        <f t="shared" si="98"/>
        <v/>
      </c>
      <c r="AP90" s="1" t="str">
        <f t="shared" si="99"/>
        <v/>
      </c>
      <c r="AQ90" s="1" t="str">
        <f t="shared" si="100"/>
        <v/>
      </c>
      <c r="AR90" s="1" t="str">
        <f t="shared" si="101"/>
        <v/>
      </c>
      <c r="AS90" s="1" t="str">
        <f t="shared" si="102"/>
        <v/>
      </c>
      <c r="AT90" s="1" t="str">
        <f t="shared" si="103"/>
        <v/>
      </c>
      <c r="AU90" s="1" t="str">
        <f t="shared" si="104"/>
        <v/>
      </c>
      <c r="AV90" s="1" t="str">
        <f t="shared" si="105"/>
        <v/>
      </c>
      <c r="AW90" s="1" t="str">
        <f t="shared" si="106"/>
        <v/>
      </c>
      <c r="AX90" s="1" t="str">
        <f t="shared" si="107"/>
        <v/>
      </c>
      <c r="AY90" s="1" t="str">
        <f t="shared" si="108"/>
        <v/>
      </c>
      <c r="AZ90" s="1" t="str">
        <f t="shared" si="109"/>
        <v/>
      </c>
      <c r="BA90" s="1" t="str">
        <f t="shared" si="110"/>
        <v/>
      </c>
      <c r="BB90" s="1" t="str">
        <f t="shared" si="111"/>
        <v/>
      </c>
      <c r="BC90" s="1" t="str">
        <f t="shared" si="112"/>
        <v/>
      </c>
      <c r="BD90" s="1">
        <f t="shared" si="113"/>
        <v>6.6615368975910165</v>
      </c>
      <c r="BE90" s="1" t="str">
        <f t="shared" si="114"/>
        <v/>
      </c>
      <c r="BF90" s="1" t="str">
        <f t="shared" si="115"/>
        <v/>
      </c>
      <c r="BG90" s="1" t="str">
        <f t="shared" si="116"/>
        <v/>
      </c>
      <c r="BH90" s="1" t="str">
        <f t="shared" si="117"/>
        <v/>
      </c>
      <c r="BI90" s="1" t="str">
        <f t="shared" si="88"/>
        <v/>
      </c>
      <c r="BJ90" s="128" t="str">
        <f t="shared" si="89"/>
        <v/>
      </c>
      <c r="BK90" s="128" t="str">
        <f t="shared" si="90"/>
        <v/>
      </c>
      <c r="BL90" s="128" t="str">
        <f t="shared" si="91"/>
        <v/>
      </c>
      <c r="BM90" s="128" t="str">
        <f t="shared" si="92"/>
        <v/>
      </c>
      <c r="BN90" s="128" t="str">
        <f t="shared" si="93"/>
        <v/>
      </c>
    </row>
    <row r="91" spans="1:66" x14ac:dyDescent="0.2">
      <c r="A91" s="138" t="s">
        <v>1684</v>
      </c>
      <c r="B91" s="156"/>
      <c r="C91" s="149"/>
      <c r="D91" s="149"/>
      <c r="E91" s="149"/>
      <c r="F91" s="149"/>
      <c r="G91" s="149"/>
      <c r="H91" s="149"/>
      <c r="I91" s="149"/>
      <c r="J91" s="149"/>
      <c r="K91" s="149"/>
      <c r="L91" s="149"/>
      <c r="M91" s="149"/>
      <c r="N91" s="149"/>
      <c r="O91" s="149"/>
      <c r="P91" s="149"/>
      <c r="Q91" s="149"/>
      <c r="R91" s="149"/>
      <c r="S91" s="149"/>
      <c r="T91" s="149"/>
      <c r="U91" s="149"/>
      <c r="V91" s="149">
        <v>3.0348258706467659</v>
      </c>
      <c r="W91" s="149"/>
      <c r="X91" s="149"/>
      <c r="Y91" s="149"/>
      <c r="Z91" s="149"/>
      <c r="AA91" s="149"/>
      <c r="AB91" s="149"/>
      <c r="AC91" s="149"/>
      <c r="AD91" s="149"/>
      <c r="AE91" s="149"/>
      <c r="AF91" s="149"/>
      <c r="AG91" s="157">
        <v>3.0348258706467659</v>
      </c>
      <c r="AH91" s="269"/>
      <c r="AI91" s="147">
        <f>+VLOOKUP(A91,'CWT Releases'!G$1:'CWT Releases'!AW2386,43,FALSE)</f>
        <v>0.89037962433466766</v>
      </c>
      <c r="AJ91" s="1" t="str">
        <f t="shared" si="118"/>
        <v/>
      </c>
      <c r="AK91" s="1" t="str">
        <f t="shared" si="94"/>
        <v/>
      </c>
      <c r="AL91" s="1" t="str">
        <f t="shared" si="95"/>
        <v/>
      </c>
      <c r="AM91" s="1" t="str">
        <f t="shared" si="96"/>
        <v/>
      </c>
      <c r="AN91" s="1" t="str">
        <f t="shared" si="97"/>
        <v/>
      </c>
      <c r="AO91" s="1" t="str">
        <f t="shared" si="98"/>
        <v/>
      </c>
      <c r="AP91" s="1" t="str">
        <f t="shared" si="99"/>
        <v/>
      </c>
      <c r="AQ91" s="1" t="str">
        <f t="shared" si="100"/>
        <v/>
      </c>
      <c r="AR91" s="1" t="str">
        <f t="shared" si="101"/>
        <v/>
      </c>
      <c r="AS91" s="1" t="str">
        <f t="shared" si="102"/>
        <v/>
      </c>
      <c r="AT91" s="1" t="str">
        <f t="shared" si="103"/>
        <v/>
      </c>
      <c r="AU91" s="1" t="str">
        <f t="shared" si="104"/>
        <v/>
      </c>
      <c r="AV91" s="1" t="str">
        <f t="shared" si="105"/>
        <v/>
      </c>
      <c r="AW91" s="1" t="str">
        <f t="shared" si="106"/>
        <v/>
      </c>
      <c r="AX91" s="1" t="str">
        <f t="shared" si="107"/>
        <v/>
      </c>
      <c r="AY91" s="1" t="str">
        <f t="shared" si="108"/>
        <v/>
      </c>
      <c r="AZ91" s="1" t="str">
        <f t="shared" si="109"/>
        <v/>
      </c>
      <c r="BA91" s="1" t="str">
        <f t="shared" si="110"/>
        <v/>
      </c>
      <c r="BB91" s="1" t="str">
        <f t="shared" si="111"/>
        <v/>
      </c>
      <c r="BC91" s="1" t="str">
        <f t="shared" si="112"/>
        <v/>
      </c>
      <c r="BD91" s="1">
        <f t="shared" si="113"/>
        <v>2.702147118627598</v>
      </c>
      <c r="BE91" s="1" t="str">
        <f t="shared" si="114"/>
        <v/>
      </c>
      <c r="BF91" s="1" t="str">
        <f t="shared" si="115"/>
        <v/>
      </c>
      <c r="BG91" s="1" t="str">
        <f t="shared" si="116"/>
        <v/>
      </c>
      <c r="BH91" s="1" t="str">
        <f t="shared" si="117"/>
        <v/>
      </c>
      <c r="BI91" s="1" t="str">
        <f t="shared" si="88"/>
        <v/>
      </c>
      <c r="BJ91" s="128" t="str">
        <f t="shared" si="89"/>
        <v/>
      </c>
      <c r="BK91" s="128" t="str">
        <f t="shared" si="90"/>
        <v/>
      </c>
      <c r="BL91" s="128" t="str">
        <f t="shared" si="91"/>
        <v/>
      </c>
      <c r="BM91" s="128" t="str">
        <f t="shared" si="92"/>
        <v/>
      </c>
      <c r="BN91" s="128" t="str">
        <f t="shared" si="93"/>
        <v/>
      </c>
    </row>
    <row r="92" spans="1:66" x14ac:dyDescent="0.2">
      <c r="A92" s="138" t="s">
        <v>1685</v>
      </c>
      <c r="B92" s="156"/>
      <c r="C92" s="149"/>
      <c r="D92" s="149"/>
      <c r="E92" s="149"/>
      <c r="F92" s="149"/>
      <c r="G92" s="149"/>
      <c r="H92" s="149"/>
      <c r="I92" s="149"/>
      <c r="J92" s="149"/>
      <c r="K92" s="149"/>
      <c r="L92" s="149"/>
      <c r="M92" s="149"/>
      <c r="N92" s="149"/>
      <c r="O92" s="149"/>
      <c r="P92" s="149"/>
      <c r="Q92" s="149"/>
      <c r="R92" s="149"/>
      <c r="S92" s="149"/>
      <c r="T92" s="149"/>
      <c r="U92" s="149"/>
      <c r="V92" s="149">
        <v>9.1044776119402968</v>
      </c>
      <c r="W92" s="149"/>
      <c r="X92" s="149"/>
      <c r="Y92" s="149"/>
      <c r="Z92" s="149"/>
      <c r="AA92" s="149"/>
      <c r="AB92" s="149"/>
      <c r="AC92" s="149"/>
      <c r="AD92" s="149"/>
      <c r="AE92" s="149"/>
      <c r="AF92" s="149"/>
      <c r="AG92" s="157">
        <v>9.1044776119402968</v>
      </c>
      <c r="AH92" s="269"/>
      <c r="AI92" s="147">
        <f>+VLOOKUP(A92,'CWT Releases'!G$1:'CWT Releases'!AW2387,43,FALSE)</f>
        <v>0.89035905454982855</v>
      </c>
      <c r="AJ92" s="1" t="str">
        <f t="shared" si="118"/>
        <v/>
      </c>
      <c r="AK92" s="1" t="str">
        <f t="shared" si="94"/>
        <v/>
      </c>
      <c r="AL92" s="1" t="str">
        <f t="shared" si="95"/>
        <v/>
      </c>
      <c r="AM92" s="1" t="str">
        <f t="shared" si="96"/>
        <v/>
      </c>
      <c r="AN92" s="1" t="str">
        <f t="shared" si="97"/>
        <v/>
      </c>
      <c r="AO92" s="1" t="str">
        <f t="shared" si="98"/>
        <v/>
      </c>
      <c r="AP92" s="1" t="str">
        <f t="shared" si="99"/>
        <v/>
      </c>
      <c r="AQ92" s="1" t="str">
        <f t="shared" si="100"/>
        <v/>
      </c>
      <c r="AR92" s="1" t="str">
        <f t="shared" si="101"/>
        <v/>
      </c>
      <c r="AS92" s="1" t="str">
        <f t="shared" si="102"/>
        <v/>
      </c>
      <c r="AT92" s="1" t="str">
        <f t="shared" si="103"/>
        <v/>
      </c>
      <c r="AU92" s="1" t="str">
        <f t="shared" si="104"/>
        <v/>
      </c>
      <c r="AV92" s="1" t="str">
        <f t="shared" si="105"/>
        <v/>
      </c>
      <c r="AW92" s="1" t="str">
        <f t="shared" si="106"/>
        <v/>
      </c>
      <c r="AX92" s="1" t="str">
        <f t="shared" si="107"/>
        <v/>
      </c>
      <c r="AY92" s="1" t="str">
        <f t="shared" si="108"/>
        <v/>
      </c>
      <c r="AZ92" s="1" t="str">
        <f t="shared" si="109"/>
        <v/>
      </c>
      <c r="BA92" s="1" t="str">
        <f t="shared" si="110"/>
        <v/>
      </c>
      <c r="BB92" s="1" t="str">
        <f t="shared" si="111"/>
        <v/>
      </c>
      <c r="BC92" s="1" t="str">
        <f t="shared" si="112"/>
        <v/>
      </c>
      <c r="BD92" s="1">
        <f t="shared" si="113"/>
        <v>8.1062540787372441</v>
      </c>
      <c r="BE92" s="1" t="str">
        <f t="shared" si="114"/>
        <v/>
      </c>
      <c r="BF92" s="1" t="str">
        <f t="shared" si="115"/>
        <v/>
      </c>
      <c r="BG92" s="1" t="str">
        <f t="shared" si="116"/>
        <v/>
      </c>
      <c r="BH92" s="1" t="str">
        <f t="shared" si="117"/>
        <v/>
      </c>
      <c r="BI92" s="1" t="str">
        <f t="shared" si="88"/>
        <v/>
      </c>
      <c r="BJ92" s="128" t="str">
        <f t="shared" si="89"/>
        <v/>
      </c>
      <c r="BK92" s="128" t="str">
        <f t="shared" si="90"/>
        <v/>
      </c>
      <c r="BL92" s="128" t="str">
        <f t="shared" si="91"/>
        <v/>
      </c>
      <c r="BM92" s="128" t="str">
        <f t="shared" si="92"/>
        <v/>
      </c>
      <c r="BN92" s="128" t="str">
        <f t="shared" si="93"/>
        <v/>
      </c>
    </row>
    <row r="93" spans="1:66" x14ac:dyDescent="0.2">
      <c r="A93" s="138" t="s">
        <v>3943</v>
      </c>
      <c r="B93" s="156"/>
      <c r="C93" s="149"/>
      <c r="D93" s="149"/>
      <c r="E93" s="149"/>
      <c r="F93" s="149"/>
      <c r="G93" s="149"/>
      <c r="H93" s="149"/>
      <c r="I93" s="149"/>
      <c r="J93" s="149"/>
      <c r="K93" s="149"/>
      <c r="L93" s="149"/>
      <c r="M93" s="149"/>
      <c r="N93" s="149"/>
      <c r="O93" s="149"/>
      <c r="P93" s="149"/>
      <c r="Q93" s="149"/>
      <c r="R93" s="149"/>
      <c r="S93" s="149"/>
      <c r="T93" s="149"/>
      <c r="U93" s="149"/>
      <c r="V93" s="149"/>
      <c r="W93" s="149"/>
      <c r="X93" s="149"/>
      <c r="Y93" s="149"/>
      <c r="Z93" s="149"/>
      <c r="AA93" s="149"/>
      <c r="AB93" s="149"/>
      <c r="AC93" s="149">
        <v>6.1160446608351986</v>
      </c>
      <c r="AD93" s="149"/>
      <c r="AE93" s="149"/>
      <c r="AF93" s="149"/>
      <c r="AG93" s="157">
        <v>6.1160446608351986</v>
      </c>
      <c r="AH93" s="269"/>
      <c r="AI93" s="147">
        <f>+VLOOKUP(A93,'CWT Releases'!G$1:'CWT Releases'!AW2388,43,FALSE)</f>
        <v>2.3562570462232243E-2</v>
      </c>
      <c r="AJ93" s="1" t="str">
        <f t="shared" si="118"/>
        <v/>
      </c>
      <c r="AK93" s="1" t="str">
        <f t="shared" si="94"/>
        <v/>
      </c>
      <c r="AL93" s="1" t="str">
        <f t="shared" si="95"/>
        <v/>
      </c>
      <c r="AM93" s="1" t="str">
        <f t="shared" si="96"/>
        <v/>
      </c>
      <c r="AN93" s="1" t="str">
        <f t="shared" si="97"/>
        <v/>
      </c>
      <c r="AO93" s="1" t="str">
        <f t="shared" si="98"/>
        <v/>
      </c>
      <c r="AP93" s="1" t="str">
        <f t="shared" si="99"/>
        <v/>
      </c>
      <c r="AQ93" s="1" t="str">
        <f t="shared" si="100"/>
        <v/>
      </c>
      <c r="AR93" s="1" t="str">
        <f t="shared" si="101"/>
        <v/>
      </c>
      <c r="AS93" s="1" t="str">
        <f t="shared" si="102"/>
        <v/>
      </c>
      <c r="AT93" s="1" t="str">
        <f t="shared" si="103"/>
        <v/>
      </c>
      <c r="AU93" s="1" t="str">
        <f t="shared" si="104"/>
        <v/>
      </c>
      <c r="AV93" s="1" t="str">
        <f t="shared" si="105"/>
        <v/>
      </c>
      <c r="AW93" s="1" t="str">
        <f t="shared" si="106"/>
        <v/>
      </c>
      <c r="AX93" s="1" t="str">
        <f t="shared" si="107"/>
        <v/>
      </c>
      <c r="AY93" s="1" t="str">
        <f t="shared" si="108"/>
        <v/>
      </c>
      <c r="AZ93" s="1" t="str">
        <f t="shared" si="109"/>
        <v/>
      </c>
      <c r="BA93" s="1" t="str">
        <f t="shared" si="110"/>
        <v/>
      </c>
      <c r="BB93" s="1" t="str">
        <f t="shared" si="111"/>
        <v/>
      </c>
      <c r="BC93" s="1" t="str">
        <f t="shared" si="112"/>
        <v/>
      </c>
      <c r="BD93" s="1" t="str">
        <f t="shared" si="113"/>
        <v/>
      </c>
      <c r="BE93" s="1" t="str">
        <f t="shared" si="114"/>
        <v/>
      </c>
      <c r="BF93" s="1" t="str">
        <f t="shared" si="115"/>
        <v/>
      </c>
      <c r="BG93" s="1" t="str">
        <f t="shared" si="116"/>
        <v/>
      </c>
      <c r="BH93" s="1" t="str">
        <f t="shared" si="117"/>
        <v/>
      </c>
      <c r="BI93" s="1" t="str">
        <f t="shared" si="88"/>
        <v/>
      </c>
      <c r="BJ93" s="128" t="str">
        <f t="shared" si="89"/>
        <v/>
      </c>
      <c r="BK93" s="128">
        <f t="shared" si="90"/>
        <v>0.14410973327108867</v>
      </c>
      <c r="BL93" s="128" t="str">
        <f t="shared" si="91"/>
        <v/>
      </c>
      <c r="BM93" s="128" t="str">
        <f t="shared" si="92"/>
        <v/>
      </c>
      <c r="BN93" s="128" t="str">
        <f t="shared" si="93"/>
        <v/>
      </c>
    </row>
    <row r="94" spans="1:66" x14ac:dyDescent="0.2">
      <c r="A94" s="138" t="s">
        <v>5142</v>
      </c>
      <c r="B94" s="156"/>
      <c r="C94" s="149"/>
      <c r="D94" s="149"/>
      <c r="E94" s="149"/>
      <c r="F94" s="149"/>
      <c r="G94" s="149"/>
      <c r="H94" s="149"/>
      <c r="I94" s="149"/>
      <c r="J94" s="149"/>
      <c r="K94" s="149"/>
      <c r="L94" s="149"/>
      <c r="M94" s="149"/>
      <c r="N94" s="149"/>
      <c r="O94" s="149"/>
      <c r="P94" s="149"/>
      <c r="Q94" s="149"/>
      <c r="R94" s="149"/>
      <c r="S94" s="149"/>
      <c r="T94" s="149"/>
      <c r="U94" s="149"/>
      <c r="V94" s="149"/>
      <c r="W94" s="149"/>
      <c r="X94" s="149"/>
      <c r="Y94" s="149"/>
      <c r="Z94" s="149"/>
      <c r="AA94" s="149"/>
      <c r="AB94" s="149"/>
      <c r="AC94" s="149"/>
      <c r="AD94" s="149"/>
      <c r="AE94" s="149">
        <v>8.4538834951456305</v>
      </c>
      <c r="AF94" s="149"/>
      <c r="AG94" s="157">
        <v>8.4538834951456305</v>
      </c>
      <c r="AH94" s="269"/>
      <c r="AI94" s="147">
        <f>+VLOOKUP(A94,'CWT Releases'!G$1:'CWT Releases'!AW2389,43,FALSE)</f>
        <v>1.8181818181818181E-2</v>
      </c>
      <c r="AJ94" s="1" t="str">
        <f t="shared" si="118"/>
        <v/>
      </c>
      <c r="AK94" s="1" t="str">
        <f t="shared" si="94"/>
        <v/>
      </c>
      <c r="AL94" s="1" t="str">
        <f t="shared" si="95"/>
        <v/>
      </c>
      <c r="AM94" s="1" t="str">
        <f t="shared" si="96"/>
        <v/>
      </c>
      <c r="AN94" s="1" t="str">
        <f t="shared" si="97"/>
        <v/>
      </c>
      <c r="AO94" s="1" t="str">
        <f t="shared" si="98"/>
        <v/>
      </c>
      <c r="AP94" s="1" t="str">
        <f t="shared" si="99"/>
        <v/>
      </c>
      <c r="AQ94" s="1" t="str">
        <f t="shared" si="100"/>
        <v/>
      </c>
      <c r="AR94" s="1" t="str">
        <f t="shared" si="101"/>
        <v/>
      </c>
      <c r="AS94" s="1" t="str">
        <f t="shared" si="102"/>
        <v/>
      </c>
      <c r="AT94" s="1" t="str">
        <f t="shared" si="103"/>
        <v/>
      </c>
      <c r="AU94" s="1" t="str">
        <f t="shared" si="104"/>
        <v/>
      </c>
      <c r="AV94" s="1" t="str">
        <f t="shared" si="105"/>
        <v/>
      </c>
      <c r="AW94" s="1" t="str">
        <f t="shared" si="106"/>
        <v/>
      </c>
      <c r="AX94" s="1" t="str">
        <f t="shared" si="107"/>
        <v/>
      </c>
      <c r="AY94" s="1" t="str">
        <f t="shared" si="108"/>
        <v/>
      </c>
      <c r="AZ94" s="1" t="str">
        <f t="shared" si="109"/>
        <v/>
      </c>
      <c r="BA94" s="1" t="str">
        <f t="shared" si="110"/>
        <v/>
      </c>
      <c r="BB94" s="1" t="str">
        <f t="shared" si="111"/>
        <v/>
      </c>
      <c r="BC94" s="1" t="str">
        <f t="shared" si="112"/>
        <v/>
      </c>
      <c r="BD94" s="1" t="str">
        <f t="shared" si="113"/>
        <v/>
      </c>
      <c r="BE94" s="1" t="str">
        <f t="shared" si="114"/>
        <v/>
      </c>
      <c r="BF94" s="1" t="str">
        <f t="shared" si="115"/>
        <v/>
      </c>
      <c r="BG94" s="1" t="str">
        <f t="shared" si="116"/>
        <v/>
      </c>
      <c r="BH94" s="1" t="str">
        <f t="shared" si="117"/>
        <v/>
      </c>
      <c r="BI94" s="1" t="str">
        <f t="shared" si="88"/>
        <v/>
      </c>
      <c r="BJ94" s="128" t="str">
        <f t="shared" si="89"/>
        <v/>
      </c>
      <c r="BK94" s="128" t="str">
        <f t="shared" si="90"/>
        <v/>
      </c>
      <c r="BL94" s="128" t="str">
        <f t="shared" si="91"/>
        <v/>
      </c>
      <c r="BM94" s="128">
        <f t="shared" si="92"/>
        <v>0.15370697263901145</v>
      </c>
      <c r="BN94" s="128" t="str">
        <f t="shared" si="93"/>
        <v/>
      </c>
    </row>
    <row r="95" spans="1:66" x14ac:dyDescent="0.2">
      <c r="A95" s="138" t="s">
        <v>1692</v>
      </c>
      <c r="B95" s="156"/>
      <c r="C95" s="149"/>
      <c r="D95" s="149"/>
      <c r="E95" s="149"/>
      <c r="F95" s="149"/>
      <c r="G95" s="149"/>
      <c r="H95" s="149"/>
      <c r="I95" s="149"/>
      <c r="J95" s="149"/>
      <c r="K95" s="149"/>
      <c r="L95" s="149"/>
      <c r="M95" s="149">
        <v>52.173022337405897</v>
      </c>
      <c r="N95" s="149">
        <v>23.676836431104327</v>
      </c>
      <c r="O95" s="149"/>
      <c r="P95" s="149"/>
      <c r="Q95" s="149"/>
      <c r="R95" s="149"/>
      <c r="S95" s="149"/>
      <c r="T95" s="149"/>
      <c r="U95" s="149"/>
      <c r="V95" s="149"/>
      <c r="W95" s="149"/>
      <c r="X95" s="149"/>
      <c r="Y95" s="149"/>
      <c r="Z95" s="149"/>
      <c r="AA95" s="149"/>
      <c r="AB95" s="149"/>
      <c r="AC95" s="149"/>
      <c r="AD95" s="149"/>
      <c r="AE95" s="149"/>
      <c r="AF95" s="149"/>
      <c r="AG95" s="157">
        <v>75.849858768510217</v>
      </c>
      <c r="AH95" s="269"/>
      <c r="AI95" s="147">
        <f>+VLOOKUP(A95,'CWT Releases'!G$1:'CWT Releases'!AW2390,43,FALSE)</f>
        <v>0.92495021573182878</v>
      </c>
      <c r="AJ95" s="1" t="str">
        <f t="shared" si="118"/>
        <v/>
      </c>
      <c r="AK95" s="1" t="str">
        <f t="shared" si="94"/>
        <v/>
      </c>
      <c r="AL95" s="1" t="str">
        <f t="shared" si="95"/>
        <v/>
      </c>
      <c r="AM95" s="1" t="str">
        <f t="shared" si="96"/>
        <v/>
      </c>
      <c r="AN95" s="1" t="str">
        <f t="shared" si="97"/>
        <v/>
      </c>
      <c r="AO95" s="1" t="str">
        <f t="shared" si="98"/>
        <v/>
      </c>
      <c r="AP95" s="1" t="str">
        <f t="shared" si="99"/>
        <v/>
      </c>
      <c r="AQ95" s="1" t="str">
        <f t="shared" si="100"/>
        <v/>
      </c>
      <c r="AR95" s="1" t="str">
        <f t="shared" si="101"/>
        <v/>
      </c>
      <c r="AS95" s="1" t="str">
        <f t="shared" si="102"/>
        <v/>
      </c>
      <c r="AT95" s="1" t="str">
        <f t="shared" si="103"/>
        <v/>
      </c>
      <c r="AU95" s="1">
        <f t="shared" si="104"/>
        <v>48.257448266365103</v>
      </c>
      <c r="AV95" s="1">
        <f t="shared" si="105"/>
        <v>21.89989496479717</v>
      </c>
      <c r="AW95" s="1" t="str">
        <f t="shared" si="106"/>
        <v/>
      </c>
      <c r="AX95" s="1" t="str">
        <f t="shared" si="107"/>
        <v/>
      </c>
      <c r="AY95" s="1" t="str">
        <f t="shared" si="108"/>
        <v/>
      </c>
      <c r="AZ95" s="1" t="str">
        <f t="shared" si="109"/>
        <v/>
      </c>
      <c r="BA95" s="1" t="str">
        <f t="shared" si="110"/>
        <v/>
      </c>
      <c r="BB95" s="1" t="str">
        <f t="shared" si="111"/>
        <v/>
      </c>
      <c r="BC95" s="1" t="str">
        <f t="shared" si="112"/>
        <v/>
      </c>
      <c r="BD95" s="1" t="str">
        <f t="shared" si="113"/>
        <v/>
      </c>
      <c r="BE95" s="1" t="str">
        <f t="shared" si="114"/>
        <v/>
      </c>
      <c r="BF95" s="1" t="str">
        <f t="shared" si="115"/>
        <v/>
      </c>
      <c r="BG95" s="1" t="str">
        <f t="shared" si="116"/>
        <v/>
      </c>
      <c r="BH95" s="1" t="str">
        <f t="shared" si="117"/>
        <v/>
      </c>
      <c r="BI95" s="1" t="str">
        <f t="shared" si="88"/>
        <v/>
      </c>
      <c r="BJ95" s="128" t="str">
        <f t="shared" si="89"/>
        <v/>
      </c>
      <c r="BK95" s="128" t="str">
        <f t="shared" si="90"/>
        <v/>
      </c>
      <c r="BL95" s="128" t="str">
        <f t="shared" si="91"/>
        <v/>
      </c>
      <c r="BM95" s="128" t="str">
        <f t="shared" si="92"/>
        <v/>
      </c>
      <c r="BN95" s="128" t="str">
        <f t="shared" si="93"/>
        <v/>
      </c>
    </row>
    <row r="96" spans="1:66" x14ac:dyDescent="0.2">
      <c r="A96" s="138" t="s">
        <v>1693</v>
      </c>
      <c r="B96" s="156"/>
      <c r="C96" s="149"/>
      <c r="D96" s="149"/>
      <c r="E96" s="149"/>
      <c r="F96" s="149"/>
      <c r="G96" s="149"/>
      <c r="H96" s="149"/>
      <c r="I96" s="149"/>
      <c r="J96" s="149"/>
      <c r="K96" s="149"/>
      <c r="L96" s="149"/>
      <c r="M96" s="149">
        <v>102.33160557818093</v>
      </c>
      <c r="N96" s="149">
        <v>22.726980214205348</v>
      </c>
      <c r="O96" s="149"/>
      <c r="P96" s="149"/>
      <c r="Q96" s="149"/>
      <c r="R96" s="149"/>
      <c r="S96" s="149"/>
      <c r="T96" s="149"/>
      <c r="U96" s="149"/>
      <c r="V96" s="149"/>
      <c r="W96" s="149"/>
      <c r="X96" s="149"/>
      <c r="Y96" s="149"/>
      <c r="Z96" s="149"/>
      <c r="AA96" s="149"/>
      <c r="AB96" s="149"/>
      <c r="AC96" s="149"/>
      <c r="AD96" s="149"/>
      <c r="AE96" s="149"/>
      <c r="AF96" s="149"/>
      <c r="AG96" s="157">
        <v>125.05858579238628</v>
      </c>
      <c r="AH96" s="269"/>
      <c r="AI96" s="147">
        <f>+VLOOKUP(A96,'CWT Releases'!G$1:'CWT Releases'!AW2391,43,FALSE)</f>
        <v>0.31898831271068406</v>
      </c>
      <c r="AJ96" s="1" t="str">
        <f t="shared" si="118"/>
        <v/>
      </c>
      <c r="AK96" s="1" t="str">
        <f t="shared" si="94"/>
        <v/>
      </c>
      <c r="AL96" s="1" t="str">
        <f t="shared" si="95"/>
        <v/>
      </c>
      <c r="AM96" s="1" t="str">
        <f t="shared" si="96"/>
        <v/>
      </c>
      <c r="AN96" s="1" t="str">
        <f t="shared" si="97"/>
        <v/>
      </c>
      <c r="AO96" s="1" t="str">
        <f t="shared" si="98"/>
        <v/>
      </c>
      <c r="AP96" s="1" t="str">
        <f t="shared" si="99"/>
        <v/>
      </c>
      <c r="AQ96" s="1" t="str">
        <f t="shared" si="100"/>
        <v/>
      </c>
      <c r="AR96" s="1" t="str">
        <f t="shared" si="101"/>
        <v/>
      </c>
      <c r="AS96" s="1" t="str">
        <f t="shared" si="102"/>
        <v/>
      </c>
      <c r="AT96" s="1" t="str">
        <f t="shared" si="103"/>
        <v/>
      </c>
      <c r="AU96" s="1">
        <f t="shared" si="104"/>
        <v>32.642586200359162</v>
      </c>
      <c r="AV96" s="1">
        <f t="shared" si="105"/>
        <v>7.2496410715384654</v>
      </c>
      <c r="AW96" s="1" t="str">
        <f t="shared" si="106"/>
        <v/>
      </c>
      <c r="AX96" s="1" t="str">
        <f t="shared" si="107"/>
        <v/>
      </c>
      <c r="AY96" s="1" t="str">
        <f t="shared" si="108"/>
        <v/>
      </c>
      <c r="AZ96" s="1" t="str">
        <f t="shared" si="109"/>
        <v/>
      </c>
      <c r="BA96" s="1" t="str">
        <f t="shared" si="110"/>
        <v/>
      </c>
      <c r="BB96" s="1" t="str">
        <f t="shared" si="111"/>
        <v/>
      </c>
      <c r="BC96" s="1" t="str">
        <f t="shared" si="112"/>
        <v/>
      </c>
      <c r="BD96" s="1" t="str">
        <f t="shared" si="113"/>
        <v/>
      </c>
      <c r="BE96" s="1" t="str">
        <f t="shared" si="114"/>
        <v/>
      </c>
      <c r="BF96" s="1" t="str">
        <f t="shared" si="115"/>
        <v/>
      </c>
      <c r="BG96" s="1" t="str">
        <f t="shared" si="116"/>
        <v/>
      </c>
      <c r="BH96" s="1" t="str">
        <f t="shared" si="117"/>
        <v/>
      </c>
      <c r="BI96" s="1" t="str">
        <f t="shared" si="88"/>
        <v/>
      </c>
      <c r="BJ96" s="128" t="str">
        <f t="shared" si="89"/>
        <v/>
      </c>
      <c r="BK96" s="128" t="str">
        <f t="shared" si="90"/>
        <v/>
      </c>
      <c r="BL96" s="128" t="str">
        <f t="shared" si="91"/>
        <v/>
      </c>
      <c r="BM96" s="128" t="str">
        <f t="shared" si="92"/>
        <v/>
      </c>
      <c r="BN96" s="128" t="str">
        <f t="shared" si="93"/>
        <v/>
      </c>
    </row>
    <row r="97" spans="1:66" x14ac:dyDescent="0.2">
      <c r="A97" s="138" t="s">
        <v>1688</v>
      </c>
      <c r="B97" s="156"/>
      <c r="C97" s="149"/>
      <c r="D97" s="149"/>
      <c r="E97" s="149"/>
      <c r="F97" s="149"/>
      <c r="G97" s="149"/>
      <c r="H97" s="149"/>
      <c r="I97" s="149"/>
      <c r="J97" s="149"/>
      <c r="K97" s="149"/>
      <c r="L97" s="149"/>
      <c r="M97" s="149"/>
      <c r="N97" s="149"/>
      <c r="O97" s="149"/>
      <c r="P97" s="149"/>
      <c r="Q97" s="149">
        <v>34.129234735186039</v>
      </c>
      <c r="R97" s="149">
        <v>6.9736479328858794</v>
      </c>
      <c r="S97" s="149"/>
      <c r="T97" s="149"/>
      <c r="U97" s="149"/>
      <c r="V97" s="149"/>
      <c r="W97" s="149"/>
      <c r="X97" s="149"/>
      <c r="Y97" s="149"/>
      <c r="Z97" s="149"/>
      <c r="AA97" s="149"/>
      <c r="AB97" s="149"/>
      <c r="AC97" s="149"/>
      <c r="AD97" s="149"/>
      <c r="AE97" s="149"/>
      <c r="AF97" s="149"/>
      <c r="AG97" s="157">
        <v>41.102882668071921</v>
      </c>
      <c r="AH97" s="269"/>
      <c r="AI97" s="147">
        <f>+VLOOKUP(A97,'CWT Releases'!G$1:'CWT Releases'!AW2392,43,FALSE)</f>
        <v>0.70484785375448344</v>
      </c>
      <c r="AJ97" s="1" t="str">
        <f t="shared" si="118"/>
        <v/>
      </c>
      <c r="AK97" s="1" t="str">
        <f t="shared" si="94"/>
        <v/>
      </c>
      <c r="AL97" s="1" t="str">
        <f t="shared" si="95"/>
        <v/>
      </c>
      <c r="AM97" s="1" t="str">
        <f t="shared" si="96"/>
        <v/>
      </c>
      <c r="AN97" s="1" t="str">
        <f t="shared" si="97"/>
        <v/>
      </c>
      <c r="AO97" s="1" t="str">
        <f t="shared" si="98"/>
        <v/>
      </c>
      <c r="AP97" s="1" t="str">
        <f t="shared" si="99"/>
        <v/>
      </c>
      <c r="AQ97" s="1" t="str">
        <f t="shared" si="100"/>
        <v/>
      </c>
      <c r="AR97" s="1" t="str">
        <f t="shared" si="101"/>
        <v/>
      </c>
      <c r="AS97" s="1" t="str">
        <f t="shared" si="102"/>
        <v/>
      </c>
      <c r="AT97" s="1" t="str">
        <f t="shared" si="103"/>
        <v/>
      </c>
      <c r="AU97" s="1" t="str">
        <f t="shared" si="104"/>
        <v/>
      </c>
      <c r="AV97" s="1" t="str">
        <f t="shared" si="105"/>
        <v/>
      </c>
      <c r="AW97" s="1" t="str">
        <f t="shared" si="106"/>
        <v/>
      </c>
      <c r="AX97" s="1" t="str">
        <f t="shared" si="107"/>
        <v/>
      </c>
      <c r="AY97" s="1">
        <f t="shared" si="108"/>
        <v>24.055917853378844</v>
      </c>
      <c r="AZ97" s="1">
        <f t="shared" si="109"/>
        <v>4.9153607783340023</v>
      </c>
      <c r="BA97" s="1" t="str">
        <f t="shared" si="110"/>
        <v/>
      </c>
      <c r="BB97" s="1" t="str">
        <f t="shared" si="111"/>
        <v/>
      </c>
      <c r="BC97" s="1" t="str">
        <f t="shared" si="112"/>
        <v/>
      </c>
      <c r="BD97" s="1" t="str">
        <f t="shared" si="113"/>
        <v/>
      </c>
      <c r="BE97" s="1" t="str">
        <f t="shared" si="114"/>
        <v/>
      </c>
      <c r="BF97" s="1" t="str">
        <f t="shared" si="115"/>
        <v/>
      </c>
      <c r="BG97" s="1" t="str">
        <f t="shared" si="116"/>
        <v/>
      </c>
      <c r="BH97" s="1" t="str">
        <f t="shared" si="117"/>
        <v/>
      </c>
      <c r="BI97" s="1" t="str">
        <f t="shared" si="88"/>
        <v/>
      </c>
      <c r="BJ97" s="128" t="str">
        <f t="shared" si="89"/>
        <v/>
      </c>
      <c r="BK97" s="128" t="str">
        <f t="shared" si="90"/>
        <v/>
      </c>
      <c r="BL97" s="128" t="str">
        <f t="shared" si="91"/>
        <v/>
      </c>
      <c r="BM97" s="128" t="str">
        <f t="shared" si="92"/>
        <v/>
      </c>
      <c r="BN97" s="128" t="str">
        <f t="shared" si="93"/>
        <v/>
      </c>
    </row>
    <row r="98" spans="1:66" x14ac:dyDescent="0.2">
      <c r="A98" s="138" t="s">
        <v>1653</v>
      </c>
      <c r="B98" s="156"/>
      <c r="C98" s="149"/>
      <c r="D98" s="149"/>
      <c r="E98" s="149"/>
      <c r="F98" s="149"/>
      <c r="G98" s="149"/>
      <c r="H98" s="149"/>
      <c r="I98" s="149"/>
      <c r="J98" s="149"/>
      <c r="K98" s="149"/>
      <c r="L98" s="149"/>
      <c r="M98" s="149"/>
      <c r="N98" s="149"/>
      <c r="O98" s="149"/>
      <c r="P98" s="149">
        <v>3.8230390475040004</v>
      </c>
      <c r="Q98" s="149">
        <v>5.29700469144713</v>
      </c>
      <c r="R98" s="149">
        <v>7.5732459585544145</v>
      </c>
      <c r="S98" s="149"/>
      <c r="T98" s="149"/>
      <c r="U98" s="149"/>
      <c r="V98" s="149"/>
      <c r="W98" s="149"/>
      <c r="X98" s="149"/>
      <c r="Y98" s="149"/>
      <c r="Z98" s="149"/>
      <c r="AA98" s="149"/>
      <c r="AB98" s="149"/>
      <c r="AC98" s="149"/>
      <c r="AD98" s="149"/>
      <c r="AE98" s="149"/>
      <c r="AF98" s="149"/>
      <c r="AG98" s="157">
        <v>16.693289697505545</v>
      </c>
      <c r="AH98" s="269"/>
      <c r="AI98" s="147">
        <f>+VLOOKUP(A98,'CWT Releases'!G$1:'CWT Releases'!AW2393,43,FALSE)</f>
        <v>0.70827277483867213</v>
      </c>
      <c r="AJ98" s="1" t="str">
        <f t="shared" si="118"/>
        <v/>
      </c>
      <c r="AK98" s="1" t="str">
        <f t="shared" si="94"/>
        <v/>
      </c>
      <c r="AL98" s="1" t="str">
        <f t="shared" si="95"/>
        <v/>
      </c>
      <c r="AM98" s="1" t="str">
        <f t="shared" si="96"/>
        <v/>
      </c>
      <c r="AN98" s="1" t="str">
        <f t="shared" si="97"/>
        <v/>
      </c>
      <c r="AO98" s="1" t="str">
        <f t="shared" si="98"/>
        <v/>
      </c>
      <c r="AP98" s="1" t="str">
        <f t="shared" si="99"/>
        <v/>
      </c>
      <c r="AQ98" s="1" t="str">
        <f t="shared" si="100"/>
        <v/>
      </c>
      <c r="AR98" s="1" t="str">
        <f t="shared" si="101"/>
        <v/>
      </c>
      <c r="AS98" s="1" t="str">
        <f t="shared" si="102"/>
        <v/>
      </c>
      <c r="AT98" s="1" t="str">
        <f t="shared" si="103"/>
        <v/>
      </c>
      <c r="AU98" s="1" t="str">
        <f t="shared" si="104"/>
        <v/>
      </c>
      <c r="AV98" s="1" t="str">
        <f t="shared" si="105"/>
        <v/>
      </c>
      <c r="AW98" s="1" t="str">
        <f t="shared" si="106"/>
        <v/>
      </c>
      <c r="AX98" s="1">
        <f t="shared" si="107"/>
        <v>2.7077544744922526</v>
      </c>
      <c r="AY98" s="1">
        <f t="shared" si="108"/>
        <v>3.7517242111447229</v>
      </c>
      <c r="AZ98" s="1">
        <f t="shared" si="109"/>
        <v>5.3639239296010945</v>
      </c>
      <c r="BA98" s="1" t="str">
        <f t="shared" si="110"/>
        <v/>
      </c>
      <c r="BB98" s="1" t="str">
        <f t="shared" si="111"/>
        <v/>
      </c>
      <c r="BC98" s="1" t="str">
        <f t="shared" si="112"/>
        <v/>
      </c>
      <c r="BD98" s="1" t="str">
        <f t="shared" si="113"/>
        <v/>
      </c>
      <c r="BE98" s="1" t="str">
        <f t="shared" si="114"/>
        <v/>
      </c>
      <c r="BF98" s="1" t="str">
        <f t="shared" si="115"/>
        <v/>
      </c>
      <c r="BG98" s="1" t="str">
        <f t="shared" si="116"/>
        <v/>
      </c>
      <c r="BH98" s="1" t="str">
        <f t="shared" si="117"/>
        <v/>
      </c>
      <c r="BI98" s="1" t="str">
        <f t="shared" si="88"/>
        <v/>
      </c>
      <c r="BJ98" s="128" t="str">
        <f t="shared" si="89"/>
        <v/>
      </c>
      <c r="BK98" s="128" t="str">
        <f t="shared" si="90"/>
        <v/>
      </c>
      <c r="BL98" s="128" t="str">
        <f t="shared" si="91"/>
        <v/>
      </c>
      <c r="BM98" s="128" t="str">
        <f t="shared" si="92"/>
        <v/>
      </c>
      <c r="BN98" s="128" t="str">
        <f t="shared" si="93"/>
        <v/>
      </c>
    </row>
    <row r="99" spans="1:66" x14ac:dyDescent="0.2">
      <c r="A99" s="138" t="s">
        <v>1654</v>
      </c>
      <c r="B99" s="156"/>
      <c r="C99" s="149"/>
      <c r="D99" s="149"/>
      <c r="E99" s="149"/>
      <c r="F99" s="149"/>
      <c r="G99" s="149"/>
      <c r="H99" s="149"/>
      <c r="I99" s="149"/>
      <c r="J99" s="149"/>
      <c r="K99" s="149"/>
      <c r="L99" s="149"/>
      <c r="M99" s="149"/>
      <c r="N99" s="149"/>
      <c r="O99" s="149"/>
      <c r="P99" s="149">
        <v>20.195786311297045</v>
      </c>
      <c r="Q99" s="149">
        <v>839.60746743536924</v>
      </c>
      <c r="R99" s="149">
        <v>59.38677161709824</v>
      </c>
      <c r="S99" s="149"/>
      <c r="T99" s="149"/>
      <c r="U99" s="149"/>
      <c r="V99" s="149"/>
      <c r="W99" s="149"/>
      <c r="X99" s="149"/>
      <c r="Y99" s="149"/>
      <c r="Z99" s="149"/>
      <c r="AA99" s="149"/>
      <c r="AB99" s="149"/>
      <c r="AC99" s="149"/>
      <c r="AD99" s="149"/>
      <c r="AE99" s="149"/>
      <c r="AF99" s="149"/>
      <c r="AG99" s="157">
        <v>919.19002536376456</v>
      </c>
      <c r="AH99" s="269"/>
      <c r="AI99" s="147">
        <f>+VLOOKUP(A99,'CWT Releases'!G$1:'CWT Releases'!AW2394,43,FALSE)</f>
        <v>0.61813495782567951</v>
      </c>
      <c r="AJ99" s="1" t="str">
        <f t="shared" si="118"/>
        <v/>
      </c>
      <c r="AK99" s="1" t="str">
        <f t="shared" si="94"/>
        <v/>
      </c>
      <c r="AL99" s="1" t="str">
        <f t="shared" si="95"/>
        <v/>
      </c>
      <c r="AM99" s="1" t="str">
        <f t="shared" si="96"/>
        <v/>
      </c>
      <c r="AN99" s="1" t="str">
        <f t="shared" si="97"/>
        <v/>
      </c>
      <c r="AO99" s="1" t="str">
        <f t="shared" si="98"/>
        <v/>
      </c>
      <c r="AP99" s="1" t="str">
        <f t="shared" si="99"/>
        <v/>
      </c>
      <c r="AQ99" s="1" t="str">
        <f t="shared" si="100"/>
        <v/>
      </c>
      <c r="AR99" s="1" t="str">
        <f t="shared" si="101"/>
        <v/>
      </c>
      <c r="AS99" s="1" t="str">
        <f t="shared" si="102"/>
        <v/>
      </c>
      <c r="AT99" s="1" t="str">
        <f t="shared" si="103"/>
        <v/>
      </c>
      <c r="AU99" s="1" t="str">
        <f t="shared" si="104"/>
        <v/>
      </c>
      <c r="AV99" s="1" t="str">
        <f t="shared" si="105"/>
        <v/>
      </c>
      <c r="AW99" s="1" t="str">
        <f t="shared" si="106"/>
        <v/>
      </c>
      <c r="AX99" s="1">
        <f t="shared" si="107"/>
        <v>12.483721519790034</v>
      </c>
      <c r="AY99" s="1">
        <f t="shared" si="108"/>
        <v>518.99072647328751</v>
      </c>
      <c r="AZ99" s="1">
        <f t="shared" si="109"/>
        <v>36.70903956893828</v>
      </c>
      <c r="BA99" s="1" t="str">
        <f t="shared" si="110"/>
        <v/>
      </c>
      <c r="BB99" s="1" t="str">
        <f t="shared" si="111"/>
        <v/>
      </c>
      <c r="BC99" s="1" t="str">
        <f t="shared" si="112"/>
        <v/>
      </c>
      <c r="BD99" s="1" t="str">
        <f t="shared" si="113"/>
        <v/>
      </c>
      <c r="BE99" s="1" t="str">
        <f t="shared" si="114"/>
        <v/>
      </c>
      <c r="BF99" s="1" t="str">
        <f t="shared" si="115"/>
        <v/>
      </c>
      <c r="BG99" s="1" t="str">
        <f t="shared" si="116"/>
        <v/>
      </c>
      <c r="BH99" s="1" t="str">
        <f t="shared" si="117"/>
        <v/>
      </c>
      <c r="BI99" s="1" t="str">
        <f t="shared" si="88"/>
        <v/>
      </c>
      <c r="BJ99" s="128" t="str">
        <f t="shared" si="89"/>
        <v/>
      </c>
      <c r="BK99" s="128" t="str">
        <f t="shared" si="90"/>
        <v/>
      </c>
      <c r="BL99" s="128" t="str">
        <f t="shared" si="91"/>
        <v/>
      </c>
      <c r="BM99" s="128" t="str">
        <f t="shared" si="92"/>
        <v/>
      </c>
      <c r="BN99" s="128" t="str">
        <f t="shared" si="93"/>
        <v/>
      </c>
    </row>
    <row r="100" spans="1:66" x14ac:dyDescent="0.2">
      <c r="A100" s="138" t="s">
        <v>1655</v>
      </c>
      <c r="B100" s="156"/>
      <c r="C100" s="149"/>
      <c r="D100" s="149"/>
      <c r="E100" s="149"/>
      <c r="F100" s="149"/>
      <c r="G100" s="149"/>
      <c r="H100" s="149"/>
      <c r="I100" s="149"/>
      <c r="J100" s="149"/>
      <c r="K100" s="149"/>
      <c r="L100" s="149"/>
      <c r="M100" s="149"/>
      <c r="N100" s="149"/>
      <c r="O100" s="149"/>
      <c r="P100" s="149">
        <v>25.099416432578089</v>
      </c>
      <c r="Q100" s="149">
        <v>843.12827731512414</v>
      </c>
      <c r="R100" s="149">
        <v>33.779807800660592</v>
      </c>
      <c r="S100" s="149"/>
      <c r="T100" s="149"/>
      <c r="U100" s="149"/>
      <c r="V100" s="149"/>
      <c r="W100" s="149"/>
      <c r="X100" s="149"/>
      <c r="Y100" s="149"/>
      <c r="Z100" s="149"/>
      <c r="AA100" s="149"/>
      <c r="AB100" s="149"/>
      <c r="AC100" s="149"/>
      <c r="AD100" s="149"/>
      <c r="AE100" s="149"/>
      <c r="AF100" s="149"/>
      <c r="AG100" s="157">
        <v>902.00750154836282</v>
      </c>
      <c r="AH100" s="269"/>
      <c r="AI100" s="147">
        <f>+VLOOKUP(A100,'CWT Releases'!G$1:'CWT Releases'!AW2395,43,FALSE)</f>
        <v>0.61473576288563703</v>
      </c>
      <c r="AJ100" s="1" t="str">
        <f t="shared" si="118"/>
        <v/>
      </c>
      <c r="AK100" s="1" t="str">
        <f t="shared" si="94"/>
        <v/>
      </c>
      <c r="AL100" s="1" t="str">
        <f t="shared" si="95"/>
        <v/>
      </c>
      <c r="AM100" s="1" t="str">
        <f t="shared" si="96"/>
        <v/>
      </c>
      <c r="AN100" s="1" t="str">
        <f t="shared" si="97"/>
        <v/>
      </c>
      <c r="AO100" s="1" t="str">
        <f t="shared" si="98"/>
        <v/>
      </c>
      <c r="AP100" s="1" t="str">
        <f t="shared" si="99"/>
        <v/>
      </c>
      <c r="AQ100" s="1" t="str">
        <f t="shared" si="100"/>
        <v/>
      </c>
      <c r="AR100" s="1" t="str">
        <f t="shared" si="101"/>
        <v/>
      </c>
      <c r="AS100" s="1" t="str">
        <f t="shared" si="102"/>
        <v/>
      </c>
      <c r="AT100" s="1" t="str">
        <f t="shared" si="103"/>
        <v/>
      </c>
      <c r="AU100" s="1" t="str">
        <f t="shared" si="104"/>
        <v/>
      </c>
      <c r="AV100" s="1" t="str">
        <f t="shared" si="105"/>
        <v/>
      </c>
      <c r="AW100" s="1" t="str">
        <f t="shared" si="106"/>
        <v/>
      </c>
      <c r="AX100" s="1">
        <f t="shared" si="107"/>
        <v>15.429508908665186</v>
      </c>
      <c r="AY100" s="1">
        <f t="shared" si="108"/>
        <v>518.30110476576579</v>
      </c>
      <c r="AZ100" s="1">
        <f t="shared" si="109"/>
        <v>20.765655918469282</v>
      </c>
      <c r="BA100" s="1" t="str">
        <f t="shared" si="110"/>
        <v/>
      </c>
      <c r="BB100" s="1" t="str">
        <f t="shared" si="111"/>
        <v/>
      </c>
      <c r="BC100" s="1" t="str">
        <f t="shared" si="112"/>
        <v/>
      </c>
      <c r="BD100" s="1" t="str">
        <f t="shared" si="113"/>
        <v/>
      </c>
      <c r="BE100" s="1" t="str">
        <f t="shared" si="114"/>
        <v/>
      </c>
      <c r="BF100" s="1" t="str">
        <f t="shared" si="115"/>
        <v/>
      </c>
      <c r="BG100" s="1" t="str">
        <f t="shared" si="116"/>
        <v/>
      </c>
      <c r="BH100" s="1" t="str">
        <f t="shared" si="117"/>
        <v/>
      </c>
      <c r="BI100" s="1" t="str">
        <f t="shared" si="88"/>
        <v/>
      </c>
      <c r="BJ100" s="128" t="str">
        <f t="shared" si="89"/>
        <v/>
      </c>
      <c r="BK100" s="128" t="str">
        <f t="shared" si="90"/>
        <v/>
      </c>
      <c r="BL100" s="128" t="str">
        <f t="shared" si="91"/>
        <v/>
      </c>
      <c r="BM100" s="128" t="str">
        <f t="shared" si="92"/>
        <v/>
      </c>
      <c r="BN100" s="128" t="str">
        <f t="shared" si="93"/>
        <v/>
      </c>
    </row>
    <row r="101" spans="1:66" x14ac:dyDescent="0.2">
      <c r="A101" s="138" t="s">
        <v>1647</v>
      </c>
      <c r="B101" s="156"/>
      <c r="C101" s="149"/>
      <c r="D101" s="149"/>
      <c r="E101" s="149"/>
      <c r="F101" s="149"/>
      <c r="G101" s="149"/>
      <c r="H101" s="149"/>
      <c r="I101" s="149"/>
      <c r="J101" s="149"/>
      <c r="K101" s="149"/>
      <c r="L101" s="149"/>
      <c r="M101" s="149"/>
      <c r="N101" s="149"/>
      <c r="O101" s="149"/>
      <c r="P101" s="149"/>
      <c r="Q101" s="149">
        <v>14.860163724792514</v>
      </c>
      <c r="R101" s="149">
        <v>512.139276328753</v>
      </c>
      <c r="S101" s="149">
        <v>39.406233152420647</v>
      </c>
      <c r="T101" s="149"/>
      <c r="U101" s="149"/>
      <c r="V101" s="149"/>
      <c r="W101" s="149"/>
      <c r="X101" s="149"/>
      <c r="Y101" s="149"/>
      <c r="Z101" s="149"/>
      <c r="AA101" s="149"/>
      <c r="AB101" s="149"/>
      <c r="AC101" s="149"/>
      <c r="AD101" s="149"/>
      <c r="AE101" s="149"/>
      <c r="AF101" s="149"/>
      <c r="AG101" s="157">
        <v>566.4056732059662</v>
      </c>
      <c r="AH101" s="269"/>
      <c r="AI101" s="147">
        <f>+VLOOKUP(A101,'CWT Releases'!G$1:'CWT Releases'!AW2396,43,FALSE)</f>
        <v>0.56321973233737943</v>
      </c>
      <c r="AJ101" s="1" t="str">
        <f t="shared" si="118"/>
        <v/>
      </c>
      <c r="AK101" s="1" t="str">
        <f t="shared" si="94"/>
        <v/>
      </c>
      <c r="AL101" s="1" t="str">
        <f t="shared" si="95"/>
        <v/>
      </c>
      <c r="AM101" s="1" t="str">
        <f t="shared" si="96"/>
        <v/>
      </c>
      <c r="AN101" s="1" t="str">
        <f t="shared" si="97"/>
        <v/>
      </c>
      <c r="AO101" s="1" t="str">
        <f t="shared" si="98"/>
        <v/>
      </c>
      <c r="AP101" s="1" t="str">
        <f t="shared" si="99"/>
        <v/>
      </c>
      <c r="AQ101" s="1" t="str">
        <f t="shared" si="100"/>
        <v/>
      </c>
      <c r="AR101" s="1" t="str">
        <f t="shared" si="101"/>
        <v/>
      </c>
      <c r="AS101" s="1" t="str">
        <f t="shared" si="102"/>
        <v/>
      </c>
      <c r="AT101" s="1" t="str">
        <f t="shared" si="103"/>
        <v/>
      </c>
      <c r="AU101" s="1" t="str">
        <f t="shared" si="104"/>
        <v/>
      </c>
      <c r="AV101" s="1" t="str">
        <f t="shared" si="105"/>
        <v/>
      </c>
      <c r="AW101" s="1" t="str">
        <f t="shared" si="106"/>
        <v/>
      </c>
      <c r="AX101" s="1" t="str">
        <f t="shared" si="107"/>
        <v/>
      </c>
      <c r="AY101" s="1">
        <f t="shared" si="108"/>
        <v>8.3695374355672758</v>
      </c>
      <c r="AZ101" s="1">
        <f t="shared" si="109"/>
        <v>288.44694613333945</v>
      </c>
      <c r="BA101" s="1">
        <f t="shared" si="110"/>
        <v>22.194368088530723</v>
      </c>
      <c r="BB101" s="1" t="str">
        <f t="shared" si="111"/>
        <v/>
      </c>
      <c r="BC101" s="1" t="str">
        <f t="shared" si="112"/>
        <v/>
      </c>
      <c r="BD101" s="1" t="str">
        <f t="shared" si="113"/>
        <v/>
      </c>
      <c r="BE101" s="1" t="str">
        <f t="shared" si="114"/>
        <v/>
      </c>
      <c r="BF101" s="1" t="str">
        <f t="shared" si="115"/>
        <v/>
      </c>
      <c r="BG101" s="1" t="str">
        <f t="shared" si="116"/>
        <v/>
      </c>
      <c r="BH101" s="1" t="str">
        <f t="shared" si="117"/>
        <v/>
      </c>
      <c r="BI101" s="1" t="str">
        <f t="shared" ref="BI101:BI125" si="119">+IF(AA101="","",$AI101*AA101)</f>
        <v/>
      </c>
      <c r="BJ101" s="128" t="str">
        <f t="shared" ref="BJ101:BJ125" si="120">+IF(AB101="","",$AI101*AB101)</f>
        <v/>
      </c>
      <c r="BK101" s="128" t="str">
        <f t="shared" ref="BK101:BK125" si="121">+IF(AC101="","",$AI101*AC101)</f>
        <v/>
      </c>
      <c r="BL101" s="128" t="str">
        <f t="shared" ref="BL101:BL125" si="122">+IF(AD101="","",$AI101*AD101)</f>
        <v/>
      </c>
      <c r="BM101" s="128" t="str">
        <f t="shared" ref="BM101:BM125" si="123">+IF(AE101="","",$AI101*AE101)</f>
        <v/>
      </c>
      <c r="BN101" s="128" t="str">
        <f t="shared" ref="BN101:BN125" si="124">+IF(AF101="","",$AI101*AF101)</f>
        <v/>
      </c>
    </row>
    <row r="102" spans="1:66" x14ac:dyDescent="0.2">
      <c r="A102" s="138" t="s">
        <v>1648</v>
      </c>
      <c r="B102" s="156"/>
      <c r="C102" s="149"/>
      <c r="D102" s="149"/>
      <c r="E102" s="149"/>
      <c r="F102" s="149"/>
      <c r="G102" s="149"/>
      <c r="H102" s="149"/>
      <c r="I102" s="149"/>
      <c r="J102" s="149"/>
      <c r="K102" s="149"/>
      <c r="L102" s="149"/>
      <c r="M102" s="149"/>
      <c r="N102" s="149"/>
      <c r="O102" s="149"/>
      <c r="P102" s="149"/>
      <c r="Q102" s="149">
        <v>4.2661543418982548</v>
      </c>
      <c r="R102" s="149">
        <v>510.07317678878366</v>
      </c>
      <c r="S102" s="149">
        <v>45.145030470029745</v>
      </c>
      <c r="T102" s="149"/>
      <c r="U102" s="149"/>
      <c r="V102" s="149"/>
      <c r="W102" s="149"/>
      <c r="X102" s="149"/>
      <c r="Y102" s="149"/>
      <c r="Z102" s="149"/>
      <c r="AA102" s="149"/>
      <c r="AB102" s="149"/>
      <c r="AC102" s="149"/>
      <c r="AD102" s="149"/>
      <c r="AE102" s="149"/>
      <c r="AF102" s="149"/>
      <c r="AG102" s="157">
        <v>559.48436160071162</v>
      </c>
      <c r="AH102" s="269"/>
      <c r="AI102" s="147">
        <f>+VLOOKUP(A102,'CWT Releases'!G$1:'CWT Releases'!AW2397,43,FALSE)</f>
        <v>0.57879587431038615</v>
      </c>
      <c r="AJ102" s="1" t="str">
        <f t="shared" si="118"/>
        <v/>
      </c>
      <c r="AK102" s="1" t="str">
        <f t="shared" si="94"/>
        <v/>
      </c>
      <c r="AL102" s="1" t="str">
        <f t="shared" si="95"/>
        <v/>
      </c>
      <c r="AM102" s="1" t="str">
        <f t="shared" si="96"/>
        <v/>
      </c>
      <c r="AN102" s="1" t="str">
        <f t="shared" si="97"/>
        <v/>
      </c>
      <c r="AO102" s="1" t="str">
        <f t="shared" si="98"/>
        <v/>
      </c>
      <c r="AP102" s="1" t="str">
        <f t="shared" si="99"/>
        <v/>
      </c>
      <c r="AQ102" s="1" t="str">
        <f t="shared" si="100"/>
        <v/>
      </c>
      <c r="AR102" s="1" t="str">
        <f t="shared" si="101"/>
        <v/>
      </c>
      <c r="AS102" s="1" t="str">
        <f t="shared" si="102"/>
        <v/>
      </c>
      <c r="AT102" s="1" t="str">
        <f t="shared" si="103"/>
        <v/>
      </c>
      <c r="AU102" s="1" t="str">
        <f t="shared" si="104"/>
        <v/>
      </c>
      <c r="AV102" s="1" t="str">
        <f t="shared" si="105"/>
        <v/>
      </c>
      <c r="AW102" s="1" t="str">
        <f t="shared" si="106"/>
        <v/>
      </c>
      <c r="AX102" s="1" t="str">
        <f t="shared" si="107"/>
        <v/>
      </c>
      <c r="AY102" s="1">
        <f t="shared" si="108"/>
        <v>2.4692325322620503</v>
      </c>
      <c r="AZ102" s="1">
        <f t="shared" si="109"/>
        <v>295.22825032174018</v>
      </c>
      <c r="BA102" s="1">
        <f t="shared" si="110"/>
        <v>26.12975738166989</v>
      </c>
      <c r="BB102" s="1" t="str">
        <f t="shared" si="111"/>
        <v/>
      </c>
      <c r="BC102" s="1" t="str">
        <f t="shared" si="112"/>
        <v/>
      </c>
      <c r="BD102" s="1" t="str">
        <f t="shared" si="113"/>
        <v/>
      </c>
      <c r="BE102" s="1" t="str">
        <f t="shared" si="114"/>
        <v/>
      </c>
      <c r="BF102" s="1" t="str">
        <f t="shared" si="115"/>
        <v/>
      </c>
      <c r="BG102" s="1" t="str">
        <f t="shared" si="116"/>
        <v/>
      </c>
      <c r="BH102" s="1" t="str">
        <f t="shared" si="117"/>
        <v/>
      </c>
      <c r="BI102" s="1" t="str">
        <f t="shared" si="119"/>
        <v/>
      </c>
      <c r="BJ102" s="128" t="str">
        <f t="shared" si="120"/>
        <v/>
      </c>
      <c r="BK102" s="128" t="str">
        <f t="shared" si="121"/>
        <v/>
      </c>
      <c r="BL102" s="128" t="str">
        <f t="shared" si="122"/>
        <v/>
      </c>
      <c r="BM102" s="128" t="str">
        <f t="shared" si="123"/>
        <v/>
      </c>
      <c r="BN102" s="128" t="str">
        <f t="shared" si="124"/>
        <v/>
      </c>
    </row>
    <row r="103" spans="1:66" x14ac:dyDescent="0.2">
      <c r="A103" s="138" t="s">
        <v>1649</v>
      </c>
      <c r="B103" s="156"/>
      <c r="C103" s="149"/>
      <c r="D103" s="149"/>
      <c r="E103" s="149"/>
      <c r="F103" s="149"/>
      <c r="G103" s="149"/>
      <c r="H103" s="149"/>
      <c r="I103" s="149"/>
      <c r="J103" s="149"/>
      <c r="K103" s="149"/>
      <c r="L103" s="149"/>
      <c r="M103" s="149"/>
      <c r="N103" s="149"/>
      <c r="O103" s="149"/>
      <c r="P103" s="149"/>
      <c r="Q103" s="149">
        <v>19.126318066690772</v>
      </c>
      <c r="R103" s="149">
        <v>379.52920141635298</v>
      </c>
      <c r="S103" s="149">
        <v>50.883827787638843</v>
      </c>
      <c r="T103" s="149"/>
      <c r="U103" s="149"/>
      <c r="V103" s="149"/>
      <c r="W103" s="149"/>
      <c r="X103" s="149"/>
      <c r="Y103" s="149"/>
      <c r="Z103" s="149"/>
      <c r="AA103" s="149"/>
      <c r="AB103" s="149"/>
      <c r="AC103" s="149"/>
      <c r="AD103" s="149"/>
      <c r="AE103" s="149"/>
      <c r="AF103" s="149"/>
      <c r="AG103" s="157">
        <v>449.53934727068258</v>
      </c>
      <c r="AH103" s="269"/>
      <c r="AI103" s="147">
        <f>+VLOOKUP(A103,'CWT Releases'!G$1:'CWT Releases'!AW2398,43,FALSE)</f>
        <v>2.1865138681282179</v>
      </c>
      <c r="AJ103" s="1" t="str">
        <f t="shared" si="118"/>
        <v/>
      </c>
      <c r="AK103" s="1" t="str">
        <f t="shared" si="94"/>
        <v/>
      </c>
      <c r="AL103" s="1" t="str">
        <f t="shared" si="95"/>
        <v/>
      </c>
      <c r="AM103" s="1" t="str">
        <f t="shared" si="96"/>
        <v/>
      </c>
      <c r="AN103" s="1" t="str">
        <f t="shared" si="97"/>
        <v/>
      </c>
      <c r="AO103" s="1" t="str">
        <f t="shared" si="98"/>
        <v/>
      </c>
      <c r="AP103" s="1" t="str">
        <f t="shared" si="99"/>
        <v/>
      </c>
      <c r="AQ103" s="1" t="str">
        <f t="shared" si="100"/>
        <v/>
      </c>
      <c r="AR103" s="1" t="str">
        <f t="shared" si="101"/>
        <v/>
      </c>
      <c r="AS103" s="1" t="str">
        <f t="shared" si="102"/>
        <v/>
      </c>
      <c r="AT103" s="1" t="str">
        <f t="shared" si="103"/>
        <v/>
      </c>
      <c r="AU103" s="1" t="str">
        <f t="shared" si="104"/>
        <v/>
      </c>
      <c r="AV103" s="1" t="str">
        <f t="shared" si="105"/>
        <v/>
      </c>
      <c r="AW103" s="1" t="str">
        <f t="shared" si="106"/>
        <v/>
      </c>
      <c r="AX103" s="1" t="str">
        <f t="shared" si="107"/>
        <v/>
      </c>
      <c r="AY103" s="1">
        <f t="shared" si="108"/>
        <v>41.819959699050656</v>
      </c>
      <c r="AZ103" s="1">
        <f t="shared" si="109"/>
        <v>829.84586225648343</v>
      </c>
      <c r="BA103" s="1">
        <f t="shared" si="110"/>
        <v>111.25819512112031</v>
      </c>
      <c r="BB103" s="1" t="str">
        <f t="shared" si="111"/>
        <v/>
      </c>
      <c r="BC103" s="1" t="str">
        <f t="shared" si="112"/>
        <v/>
      </c>
      <c r="BD103" s="1" t="str">
        <f t="shared" si="113"/>
        <v/>
      </c>
      <c r="BE103" s="1" t="str">
        <f t="shared" si="114"/>
        <v/>
      </c>
      <c r="BF103" s="1" t="str">
        <f t="shared" si="115"/>
        <v/>
      </c>
      <c r="BG103" s="1" t="str">
        <f t="shared" si="116"/>
        <v/>
      </c>
      <c r="BH103" s="1" t="str">
        <f t="shared" si="117"/>
        <v/>
      </c>
      <c r="BI103" s="1" t="str">
        <f t="shared" si="119"/>
        <v/>
      </c>
      <c r="BJ103" s="128" t="str">
        <f t="shared" si="120"/>
        <v/>
      </c>
      <c r="BK103" s="128" t="str">
        <f t="shared" si="121"/>
        <v/>
      </c>
      <c r="BL103" s="128" t="str">
        <f t="shared" si="122"/>
        <v/>
      </c>
      <c r="BM103" s="128" t="str">
        <f t="shared" si="123"/>
        <v/>
      </c>
      <c r="BN103" s="128" t="str">
        <f t="shared" si="124"/>
        <v/>
      </c>
    </row>
    <row r="104" spans="1:66" x14ac:dyDescent="0.2">
      <c r="A104" s="138" t="s">
        <v>3936</v>
      </c>
      <c r="B104" s="156"/>
      <c r="C104" s="149"/>
      <c r="D104" s="149"/>
      <c r="E104" s="149"/>
      <c r="F104" s="149"/>
      <c r="G104" s="149"/>
      <c r="H104" s="149"/>
      <c r="I104" s="149"/>
      <c r="J104" s="149"/>
      <c r="K104" s="149"/>
      <c r="L104" s="149"/>
      <c r="M104" s="149"/>
      <c r="N104" s="149"/>
      <c r="O104" s="149"/>
      <c r="P104" s="149"/>
      <c r="Q104" s="149"/>
      <c r="R104" s="149"/>
      <c r="S104" s="149"/>
      <c r="T104" s="149"/>
      <c r="U104" s="149"/>
      <c r="V104" s="149"/>
      <c r="W104" s="149"/>
      <c r="X104" s="149"/>
      <c r="Y104" s="149"/>
      <c r="Z104" s="149"/>
      <c r="AA104" s="149"/>
      <c r="AB104" s="149">
        <v>3.9026529108327193</v>
      </c>
      <c r="AC104" s="149">
        <v>89.69917874854076</v>
      </c>
      <c r="AD104" s="149">
        <v>4.3080773535629904</v>
      </c>
      <c r="AE104" s="149"/>
      <c r="AF104" s="149"/>
      <c r="AG104" s="157">
        <v>97.909909012936467</v>
      </c>
      <c r="AH104" s="269"/>
      <c r="AI104" s="147">
        <f>+VLOOKUP(A104,'CWT Releases'!G$1:'CWT Releases'!AW2399,43,FALSE)</f>
        <v>4.3632743103683889E-2</v>
      </c>
      <c r="AJ104" s="1" t="str">
        <f t="shared" si="118"/>
        <v/>
      </c>
      <c r="AK104" s="1" t="str">
        <f t="shared" si="94"/>
        <v/>
      </c>
      <c r="AL104" s="1" t="str">
        <f t="shared" si="95"/>
        <v/>
      </c>
      <c r="AM104" s="1" t="str">
        <f t="shared" si="96"/>
        <v/>
      </c>
      <c r="AN104" s="1" t="str">
        <f t="shared" si="97"/>
        <v/>
      </c>
      <c r="AO104" s="1" t="str">
        <f t="shared" si="98"/>
        <v/>
      </c>
      <c r="AP104" s="1" t="str">
        <f t="shared" si="99"/>
        <v/>
      </c>
      <c r="AQ104" s="1" t="str">
        <f t="shared" si="100"/>
        <v/>
      </c>
      <c r="AR104" s="1" t="str">
        <f t="shared" si="101"/>
        <v/>
      </c>
      <c r="AS104" s="1" t="str">
        <f t="shared" si="102"/>
        <v/>
      </c>
      <c r="AT104" s="1" t="str">
        <f t="shared" si="103"/>
        <v/>
      </c>
      <c r="AU104" s="1" t="str">
        <f t="shared" si="104"/>
        <v/>
      </c>
      <c r="AV104" s="1" t="str">
        <f t="shared" si="105"/>
        <v/>
      </c>
      <c r="AW104" s="1" t="str">
        <f t="shared" si="106"/>
        <v/>
      </c>
      <c r="AX104" s="1" t="str">
        <f t="shared" si="107"/>
        <v/>
      </c>
      <c r="AY104" s="1" t="str">
        <f t="shared" si="108"/>
        <v/>
      </c>
      <c r="AZ104" s="1" t="str">
        <f t="shared" si="109"/>
        <v/>
      </c>
      <c r="BA104" s="1" t="str">
        <f t="shared" si="110"/>
        <v/>
      </c>
      <c r="BB104" s="1" t="str">
        <f t="shared" si="111"/>
        <v/>
      </c>
      <c r="BC104" s="1" t="str">
        <f t="shared" si="112"/>
        <v/>
      </c>
      <c r="BD104" s="1" t="str">
        <f t="shared" si="113"/>
        <v/>
      </c>
      <c r="BE104" s="1" t="str">
        <f t="shared" si="114"/>
        <v/>
      </c>
      <c r="BF104" s="1" t="str">
        <f t="shared" si="115"/>
        <v/>
      </c>
      <c r="BG104" s="1" t="str">
        <f t="shared" si="116"/>
        <v/>
      </c>
      <c r="BH104" s="1" t="str">
        <f t="shared" si="117"/>
        <v/>
      </c>
      <c r="BI104" s="1" t="str">
        <f t="shared" si="119"/>
        <v/>
      </c>
      <c r="BJ104" s="128">
        <f t="shared" si="120"/>
        <v>0.17028345188120819</v>
      </c>
      <c r="BK104" s="128">
        <f t="shared" si="121"/>
        <v>3.9138212229465004</v>
      </c>
      <c r="BL104" s="128">
        <f t="shared" si="122"/>
        <v>0.18797323243881231</v>
      </c>
      <c r="BM104" s="128" t="str">
        <f t="shared" si="123"/>
        <v/>
      </c>
      <c r="BN104" s="128" t="str">
        <f t="shared" si="124"/>
        <v/>
      </c>
    </row>
    <row r="105" spans="1:66" x14ac:dyDescent="0.2">
      <c r="A105" s="138" t="s">
        <v>3932</v>
      </c>
      <c r="B105" s="156"/>
      <c r="C105" s="149"/>
      <c r="D105" s="149"/>
      <c r="E105" s="149"/>
      <c r="F105" s="149"/>
      <c r="G105" s="149"/>
      <c r="H105" s="149"/>
      <c r="I105" s="149"/>
      <c r="J105" s="149"/>
      <c r="K105" s="149"/>
      <c r="L105" s="149"/>
      <c r="M105" s="149"/>
      <c r="N105" s="149"/>
      <c r="O105" s="149"/>
      <c r="P105" s="149"/>
      <c r="Q105" s="149"/>
      <c r="R105" s="149"/>
      <c r="S105" s="149"/>
      <c r="T105" s="149"/>
      <c r="U105" s="149"/>
      <c r="V105" s="149"/>
      <c r="W105" s="149"/>
      <c r="X105" s="149"/>
      <c r="Y105" s="149"/>
      <c r="Z105" s="149"/>
      <c r="AA105" s="149"/>
      <c r="AB105" s="149"/>
      <c r="AC105" s="149">
        <v>63.197723356775967</v>
      </c>
      <c r="AD105" s="149"/>
      <c r="AE105" s="149"/>
      <c r="AF105" s="149"/>
      <c r="AG105" s="157">
        <v>63.197723356775967</v>
      </c>
      <c r="AH105" s="269"/>
      <c r="AI105" s="147">
        <f>+VLOOKUP(A105,'CWT Releases'!G$1:'CWT Releases'!AW2400,43,FALSE)</f>
        <v>2.249492704609141E-2</v>
      </c>
      <c r="AJ105" s="1" t="str">
        <f t="shared" si="118"/>
        <v/>
      </c>
      <c r="AK105" s="1" t="str">
        <f t="shared" si="94"/>
        <v/>
      </c>
      <c r="AL105" s="1" t="str">
        <f t="shared" si="95"/>
        <v/>
      </c>
      <c r="AM105" s="1" t="str">
        <f t="shared" si="96"/>
        <v/>
      </c>
      <c r="AN105" s="1" t="str">
        <f t="shared" si="97"/>
        <v/>
      </c>
      <c r="AO105" s="1" t="str">
        <f t="shared" si="98"/>
        <v/>
      </c>
      <c r="AP105" s="1" t="str">
        <f t="shared" si="99"/>
        <v/>
      </c>
      <c r="AQ105" s="1" t="str">
        <f t="shared" si="100"/>
        <v/>
      </c>
      <c r="AR105" s="1" t="str">
        <f t="shared" si="101"/>
        <v/>
      </c>
      <c r="AS105" s="1" t="str">
        <f t="shared" si="102"/>
        <v/>
      </c>
      <c r="AT105" s="1" t="str">
        <f t="shared" si="103"/>
        <v/>
      </c>
      <c r="AU105" s="1" t="str">
        <f t="shared" si="104"/>
        <v/>
      </c>
      <c r="AV105" s="1" t="str">
        <f t="shared" si="105"/>
        <v/>
      </c>
      <c r="AW105" s="1" t="str">
        <f t="shared" si="106"/>
        <v/>
      </c>
      <c r="AX105" s="1" t="str">
        <f t="shared" si="107"/>
        <v/>
      </c>
      <c r="AY105" s="1" t="str">
        <f t="shared" si="108"/>
        <v/>
      </c>
      <c r="AZ105" s="1" t="str">
        <f t="shared" si="109"/>
        <v/>
      </c>
      <c r="BA105" s="1" t="str">
        <f t="shared" si="110"/>
        <v/>
      </c>
      <c r="BB105" s="1" t="str">
        <f t="shared" si="111"/>
        <v/>
      </c>
      <c r="BC105" s="1" t="str">
        <f t="shared" si="112"/>
        <v/>
      </c>
      <c r="BD105" s="1" t="str">
        <f t="shared" si="113"/>
        <v/>
      </c>
      <c r="BE105" s="1" t="str">
        <f t="shared" si="114"/>
        <v/>
      </c>
      <c r="BF105" s="1" t="str">
        <f t="shared" si="115"/>
        <v/>
      </c>
      <c r="BG105" s="1" t="str">
        <f t="shared" si="116"/>
        <v/>
      </c>
      <c r="BH105" s="1" t="str">
        <f t="shared" si="117"/>
        <v/>
      </c>
      <c r="BI105" s="1" t="str">
        <f t="shared" si="119"/>
        <v/>
      </c>
      <c r="BJ105" s="128" t="str">
        <f t="shared" si="120"/>
        <v/>
      </c>
      <c r="BK105" s="128">
        <f t="shared" si="121"/>
        <v>1.4216281763897425</v>
      </c>
      <c r="BL105" s="128" t="str">
        <f t="shared" si="122"/>
        <v/>
      </c>
      <c r="BM105" s="128" t="str">
        <f t="shared" si="123"/>
        <v/>
      </c>
      <c r="BN105" s="128" t="str">
        <f t="shared" si="124"/>
        <v/>
      </c>
    </row>
    <row r="106" spans="1:66" x14ac:dyDescent="0.2">
      <c r="A106" s="138" t="s">
        <v>4820</v>
      </c>
      <c r="B106" s="156"/>
      <c r="C106" s="149"/>
      <c r="D106" s="149"/>
      <c r="E106" s="149"/>
      <c r="F106" s="149"/>
      <c r="G106" s="149"/>
      <c r="H106" s="149"/>
      <c r="I106" s="149"/>
      <c r="J106" s="149"/>
      <c r="K106" s="149"/>
      <c r="L106" s="149"/>
      <c r="M106" s="149"/>
      <c r="N106" s="149"/>
      <c r="O106" s="149"/>
      <c r="P106" s="149"/>
      <c r="Q106" s="149"/>
      <c r="R106" s="149"/>
      <c r="S106" s="149"/>
      <c r="T106" s="149"/>
      <c r="U106" s="149"/>
      <c r="V106" s="149"/>
      <c r="W106" s="149"/>
      <c r="X106" s="149"/>
      <c r="Y106" s="149"/>
      <c r="Z106" s="149"/>
      <c r="AA106" s="149"/>
      <c r="AB106" s="149"/>
      <c r="AC106" s="149">
        <v>16.306642818518363</v>
      </c>
      <c r="AD106" s="149">
        <v>322.29311884403234</v>
      </c>
      <c r="AE106" s="149">
        <v>21.914317923799285</v>
      </c>
      <c r="AF106" s="149"/>
      <c r="AG106" s="157">
        <v>360.51407958634996</v>
      </c>
      <c r="AH106" s="269"/>
      <c r="AI106" s="147">
        <f>+VLOOKUP(A106,'CWT Releases'!G$1:'CWT Releases'!AW2401,43,FALSE)</f>
        <v>3.2352062163777645E-2</v>
      </c>
      <c r="AJ106" s="1" t="str">
        <f t="shared" si="118"/>
        <v/>
      </c>
      <c r="AK106" s="1" t="str">
        <f t="shared" si="94"/>
        <v/>
      </c>
      <c r="AL106" s="1" t="str">
        <f t="shared" si="95"/>
        <v/>
      </c>
      <c r="AM106" s="1" t="str">
        <f t="shared" si="96"/>
        <v/>
      </c>
      <c r="AN106" s="1" t="str">
        <f t="shared" si="97"/>
        <v/>
      </c>
      <c r="AO106" s="1" t="str">
        <f t="shared" si="98"/>
        <v/>
      </c>
      <c r="AP106" s="1" t="str">
        <f t="shared" si="99"/>
        <v/>
      </c>
      <c r="AQ106" s="1" t="str">
        <f t="shared" si="100"/>
        <v/>
      </c>
      <c r="AR106" s="1" t="str">
        <f t="shared" si="101"/>
        <v/>
      </c>
      <c r="AS106" s="1" t="str">
        <f t="shared" si="102"/>
        <v/>
      </c>
      <c r="AT106" s="1" t="str">
        <f t="shared" si="103"/>
        <v/>
      </c>
      <c r="AU106" s="1" t="str">
        <f t="shared" si="104"/>
        <v/>
      </c>
      <c r="AV106" s="1" t="str">
        <f t="shared" si="105"/>
        <v/>
      </c>
      <c r="AW106" s="1" t="str">
        <f t="shared" si="106"/>
        <v/>
      </c>
      <c r="AX106" s="1" t="str">
        <f t="shared" si="107"/>
        <v/>
      </c>
      <c r="AY106" s="1" t="str">
        <f t="shared" si="108"/>
        <v/>
      </c>
      <c r="AZ106" s="1" t="str">
        <f t="shared" si="109"/>
        <v/>
      </c>
      <c r="BA106" s="1" t="str">
        <f t="shared" si="110"/>
        <v/>
      </c>
      <c r="BB106" s="1" t="str">
        <f t="shared" si="111"/>
        <v/>
      </c>
      <c r="BC106" s="1" t="str">
        <f t="shared" si="112"/>
        <v/>
      </c>
      <c r="BD106" s="1" t="str">
        <f t="shared" si="113"/>
        <v/>
      </c>
      <c r="BE106" s="1" t="str">
        <f t="shared" si="114"/>
        <v/>
      </c>
      <c r="BF106" s="1" t="str">
        <f t="shared" si="115"/>
        <v/>
      </c>
      <c r="BG106" s="1" t="str">
        <f t="shared" si="116"/>
        <v/>
      </c>
      <c r="BH106" s="1" t="str">
        <f t="shared" si="117"/>
        <v/>
      </c>
      <c r="BI106" s="1" t="str">
        <f t="shared" si="119"/>
        <v/>
      </c>
      <c r="BJ106" s="128" t="str">
        <f t="shared" si="120"/>
        <v/>
      </c>
      <c r="BK106" s="128">
        <f t="shared" si="121"/>
        <v>0.5275535221472244</v>
      </c>
      <c r="BL106" s="128">
        <f t="shared" si="122"/>
        <v>10.426847015799911</v>
      </c>
      <c r="BM106" s="128">
        <f t="shared" si="123"/>
        <v>0.70897337574754116</v>
      </c>
      <c r="BN106" s="128" t="str">
        <f t="shared" si="124"/>
        <v/>
      </c>
    </row>
    <row r="107" spans="1:66" x14ac:dyDescent="0.2">
      <c r="A107" s="138" t="s">
        <v>4819</v>
      </c>
      <c r="B107" s="156"/>
      <c r="C107" s="149"/>
      <c r="D107" s="149"/>
      <c r="E107" s="149"/>
      <c r="F107" s="149"/>
      <c r="G107" s="149"/>
      <c r="H107" s="149"/>
      <c r="I107" s="149"/>
      <c r="J107" s="149"/>
      <c r="K107" s="149"/>
      <c r="L107" s="149"/>
      <c r="M107" s="149"/>
      <c r="N107" s="149"/>
      <c r="O107" s="149"/>
      <c r="P107" s="149"/>
      <c r="Q107" s="149"/>
      <c r="R107" s="149"/>
      <c r="S107" s="149"/>
      <c r="T107" s="149"/>
      <c r="U107" s="149"/>
      <c r="V107" s="149"/>
      <c r="W107" s="149"/>
      <c r="X107" s="149"/>
      <c r="Y107" s="149"/>
      <c r="Z107" s="149"/>
      <c r="AA107" s="149"/>
      <c r="AB107" s="149"/>
      <c r="AC107" s="149"/>
      <c r="AD107" s="149">
        <v>196.73034453190084</v>
      </c>
      <c r="AE107" s="149">
        <v>4.2269417475728153</v>
      </c>
      <c r="AF107" s="149"/>
      <c r="AG107" s="157">
        <v>200.95728627947366</v>
      </c>
      <c r="AH107" s="269"/>
      <c r="AI107" s="147">
        <f>+VLOOKUP(A107,'CWT Releases'!G$1:'CWT Releases'!AW2402,43,FALSE)</f>
        <v>2.3110648733001411E-2</v>
      </c>
      <c r="AJ107" s="1" t="str">
        <f t="shared" si="118"/>
        <v/>
      </c>
      <c r="AK107" s="1" t="str">
        <f t="shared" si="94"/>
        <v/>
      </c>
      <c r="AL107" s="1" t="str">
        <f t="shared" si="95"/>
        <v/>
      </c>
      <c r="AM107" s="1" t="str">
        <f t="shared" si="96"/>
        <v/>
      </c>
      <c r="AN107" s="1" t="str">
        <f t="shared" si="97"/>
        <v/>
      </c>
      <c r="AO107" s="1" t="str">
        <f t="shared" si="98"/>
        <v/>
      </c>
      <c r="AP107" s="1" t="str">
        <f t="shared" si="99"/>
        <v/>
      </c>
      <c r="AQ107" s="1" t="str">
        <f t="shared" si="100"/>
        <v/>
      </c>
      <c r="AR107" s="1" t="str">
        <f t="shared" si="101"/>
        <v/>
      </c>
      <c r="AS107" s="1" t="str">
        <f t="shared" si="102"/>
        <v/>
      </c>
      <c r="AT107" s="1" t="str">
        <f t="shared" si="103"/>
        <v/>
      </c>
      <c r="AU107" s="1" t="str">
        <f t="shared" si="104"/>
        <v/>
      </c>
      <c r="AV107" s="1" t="str">
        <f t="shared" si="105"/>
        <v/>
      </c>
      <c r="AW107" s="1" t="str">
        <f t="shared" si="106"/>
        <v/>
      </c>
      <c r="AX107" s="1" t="str">
        <f t="shared" si="107"/>
        <v/>
      </c>
      <c r="AY107" s="1" t="str">
        <f t="shared" si="108"/>
        <v/>
      </c>
      <c r="AZ107" s="1" t="str">
        <f t="shared" si="109"/>
        <v/>
      </c>
      <c r="BA107" s="1" t="str">
        <f t="shared" si="110"/>
        <v/>
      </c>
      <c r="BB107" s="1" t="str">
        <f t="shared" si="111"/>
        <v/>
      </c>
      <c r="BC107" s="1" t="str">
        <f t="shared" si="112"/>
        <v/>
      </c>
      <c r="BD107" s="1" t="str">
        <f t="shared" si="113"/>
        <v/>
      </c>
      <c r="BE107" s="1" t="str">
        <f t="shared" si="114"/>
        <v/>
      </c>
      <c r="BF107" s="1" t="str">
        <f t="shared" si="115"/>
        <v/>
      </c>
      <c r="BG107" s="1" t="str">
        <f t="shared" si="116"/>
        <v/>
      </c>
      <c r="BH107" s="1" t="str">
        <f t="shared" si="117"/>
        <v/>
      </c>
      <c r="BI107" s="1" t="str">
        <f t="shared" si="119"/>
        <v/>
      </c>
      <c r="BJ107" s="128" t="str">
        <f t="shared" si="120"/>
        <v/>
      </c>
      <c r="BK107" s="128" t="str">
        <f t="shared" si="121"/>
        <v/>
      </c>
      <c r="BL107" s="128">
        <f t="shared" si="122"/>
        <v>4.5465658875991055</v>
      </c>
      <c r="BM107" s="128">
        <f t="shared" si="123"/>
        <v>9.7687365943014456E-2</v>
      </c>
      <c r="BN107" s="128" t="str">
        <f t="shared" si="124"/>
        <v/>
      </c>
    </row>
    <row r="108" spans="1:66" x14ac:dyDescent="0.2">
      <c r="A108" s="138" t="s">
        <v>5073</v>
      </c>
      <c r="B108" s="156"/>
      <c r="C108" s="149"/>
      <c r="D108" s="149"/>
      <c r="E108" s="149"/>
      <c r="F108" s="149"/>
      <c r="G108" s="149"/>
      <c r="H108" s="149"/>
      <c r="I108" s="149"/>
      <c r="J108" s="149"/>
      <c r="K108" s="149"/>
      <c r="L108" s="149"/>
      <c r="M108" s="149"/>
      <c r="N108" s="149"/>
      <c r="O108" s="149"/>
      <c r="P108" s="149"/>
      <c r="Q108" s="149"/>
      <c r="R108" s="149"/>
      <c r="S108" s="149"/>
      <c r="T108" s="149"/>
      <c r="U108" s="149"/>
      <c r="V108" s="149"/>
      <c r="W108" s="149"/>
      <c r="X108" s="149"/>
      <c r="Y108" s="149"/>
      <c r="Z108" s="149"/>
      <c r="AA108" s="149"/>
      <c r="AB108" s="149"/>
      <c r="AC108" s="149"/>
      <c r="AD108" s="149">
        <v>4.0781057101406022</v>
      </c>
      <c r="AE108" s="149">
        <v>241.17931471193384</v>
      </c>
      <c r="AF108" s="149">
        <v>14.361196496821407</v>
      </c>
      <c r="AG108" s="157">
        <v>259.61861691889584</v>
      </c>
      <c r="AH108" s="269"/>
      <c r="AI108" s="147">
        <f>+VLOOKUP(A108,'CWT Releases'!G$1:'CWT Releases'!AW2403,43,FALSE)</f>
        <v>9.5767026238029115E-3</v>
      </c>
      <c r="AJ108" s="1" t="str">
        <f t="shared" si="118"/>
        <v/>
      </c>
      <c r="AK108" s="1" t="str">
        <f t="shared" si="94"/>
        <v/>
      </c>
      <c r="AL108" s="1" t="str">
        <f t="shared" si="95"/>
        <v/>
      </c>
      <c r="AM108" s="1" t="str">
        <f t="shared" si="96"/>
        <v/>
      </c>
      <c r="AN108" s="1" t="str">
        <f t="shared" si="97"/>
        <v/>
      </c>
      <c r="AO108" s="1" t="str">
        <f t="shared" si="98"/>
        <v/>
      </c>
      <c r="AP108" s="1" t="str">
        <f t="shared" si="99"/>
        <v/>
      </c>
      <c r="AQ108" s="1" t="str">
        <f t="shared" si="100"/>
        <v/>
      </c>
      <c r="AR108" s="1" t="str">
        <f t="shared" si="101"/>
        <v/>
      </c>
      <c r="AS108" s="1" t="str">
        <f t="shared" si="102"/>
        <v/>
      </c>
      <c r="AT108" s="1" t="str">
        <f t="shared" si="103"/>
        <v/>
      </c>
      <c r="AU108" s="1" t="str">
        <f t="shared" si="104"/>
        <v/>
      </c>
      <c r="AV108" s="1" t="str">
        <f t="shared" si="105"/>
        <v/>
      </c>
      <c r="AW108" s="1" t="str">
        <f t="shared" si="106"/>
        <v/>
      </c>
      <c r="AX108" s="1" t="str">
        <f t="shared" si="107"/>
        <v/>
      </c>
      <c r="AY108" s="1" t="str">
        <f t="shared" si="108"/>
        <v/>
      </c>
      <c r="AZ108" s="1" t="str">
        <f t="shared" si="109"/>
        <v/>
      </c>
      <c r="BA108" s="1" t="str">
        <f t="shared" si="110"/>
        <v/>
      </c>
      <c r="BB108" s="1" t="str">
        <f t="shared" si="111"/>
        <v/>
      </c>
      <c r="BC108" s="1" t="str">
        <f t="shared" si="112"/>
        <v/>
      </c>
      <c r="BD108" s="1" t="str">
        <f t="shared" si="113"/>
        <v/>
      </c>
      <c r="BE108" s="1" t="str">
        <f t="shared" si="114"/>
        <v/>
      </c>
      <c r="BF108" s="1" t="str">
        <f t="shared" si="115"/>
        <v/>
      </c>
      <c r="BG108" s="1" t="str">
        <f t="shared" si="116"/>
        <v/>
      </c>
      <c r="BH108" s="1" t="str">
        <f t="shared" si="117"/>
        <v/>
      </c>
      <c r="BI108" s="1" t="str">
        <f t="shared" si="119"/>
        <v/>
      </c>
      <c r="BJ108" s="128" t="str">
        <f t="shared" si="120"/>
        <v/>
      </c>
      <c r="BK108" s="128" t="str">
        <f t="shared" si="121"/>
        <v/>
      </c>
      <c r="BL108" s="128">
        <f t="shared" si="122"/>
        <v>3.9054805654449139E-2</v>
      </c>
      <c r="BM108" s="128">
        <f t="shared" si="123"/>
        <v>2.3097025760087648</v>
      </c>
      <c r="BN108" s="128">
        <f t="shared" si="124"/>
        <v>0.13753290817205874</v>
      </c>
    </row>
    <row r="109" spans="1:66" x14ac:dyDescent="0.2">
      <c r="A109" s="138" t="s">
        <v>5074</v>
      </c>
      <c r="B109" s="156"/>
      <c r="C109" s="149"/>
      <c r="D109" s="149"/>
      <c r="E109" s="149"/>
      <c r="F109" s="149"/>
      <c r="G109" s="149"/>
      <c r="H109" s="149"/>
      <c r="I109" s="149"/>
      <c r="J109" s="149"/>
      <c r="K109" s="149"/>
      <c r="L109" s="149"/>
      <c r="M109" s="149"/>
      <c r="N109" s="149"/>
      <c r="O109" s="149"/>
      <c r="P109" s="149"/>
      <c r="Q109" s="149"/>
      <c r="R109" s="149"/>
      <c r="S109" s="149"/>
      <c r="T109" s="149"/>
      <c r="U109" s="149"/>
      <c r="V109" s="149"/>
      <c r="W109" s="149"/>
      <c r="X109" s="149"/>
      <c r="Y109" s="149"/>
      <c r="Z109" s="149"/>
      <c r="AA109" s="149"/>
      <c r="AB109" s="149"/>
      <c r="AC109" s="149"/>
      <c r="AD109" s="149">
        <v>4.0781057101406022</v>
      </c>
      <c r="AE109" s="149">
        <v>148.06477871519019</v>
      </c>
      <c r="AF109" s="149">
        <v>5.9634064415727881</v>
      </c>
      <c r="AG109" s="157">
        <v>158.10629086690358</v>
      </c>
      <c r="AH109" s="269"/>
      <c r="AI109" s="147">
        <f>+VLOOKUP(A109,'CWT Releases'!G$1:'CWT Releases'!AW2404,43,FALSE)</f>
        <v>1.8224460763581838E-2</v>
      </c>
      <c r="AJ109" s="1" t="str">
        <f t="shared" si="118"/>
        <v/>
      </c>
      <c r="AK109" s="1" t="str">
        <f t="shared" si="94"/>
        <v/>
      </c>
      <c r="AL109" s="1" t="str">
        <f t="shared" si="95"/>
        <v/>
      </c>
      <c r="AM109" s="1" t="str">
        <f t="shared" si="96"/>
        <v/>
      </c>
      <c r="AN109" s="1" t="str">
        <f t="shared" si="97"/>
        <v/>
      </c>
      <c r="AO109" s="1" t="str">
        <f t="shared" si="98"/>
        <v/>
      </c>
      <c r="AP109" s="1" t="str">
        <f t="shared" si="99"/>
        <v/>
      </c>
      <c r="AQ109" s="1" t="str">
        <f t="shared" si="100"/>
        <v/>
      </c>
      <c r="AR109" s="1" t="str">
        <f t="shared" si="101"/>
        <v/>
      </c>
      <c r="AS109" s="1" t="str">
        <f t="shared" si="102"/>
        <v/>
      </c>
      <c r="AT109" s="1" t="str">
        <f t="shared" si="103"/>
        <v/>
      </c>
      <c r="AU109" s="1" t="str">
        <f t="shared" si="104"/>
        <v/>
      </c>
      <c r="AV109" s="1" t="str">
        <f t="shared" si="105"/>
        <v/>
      </c>
      <c r="AW109" s="1" t="str">
        <f t="shared" si="106"/>
        <v/>
      </c>
      <c r="AX109" s="1" t="str">
        <f t="shared" si="107"/>
        <v/>
      </c>
      <c r="AY109" s="1" t="str">
        <f t="shared" si="108"/>
        <v/>
      </c>
      <c r="AZ109" s="1" t="str">
        <f t="shared" si="109"/>
        <v/>
      </c>
      <c r="BA109" s="1" t="str">
        <f t="shared" si="110"/>
        <v/>
      </c>
      <c r="BB109" s="1" t="str">
        <f t="shared" si="111"/>
        <v/>
      </c>
      <c r="BC109" s="1" t="str">
        <f t="shared" si="112"/>
        <v/>
      </c>
      <c r="BD109" s="1" t="str">
        <f t="shared" si="113"/>
        <v/>
      </c>
      <c r="BE109" s="1" t="str">
        <f t="shared" si="114"/>
        <v/>
      </c>
      <c r="BF109" s="1" t="str">
        <f t="shared" si="115"/>
        <v/>
      </c>
      <c r="BG109" s="1" t="str">
        <f t="shared" si="116"/>
        <v/>
      </c>
      <c r="BH109" s="1" t="str">
        <f t="shared" si="117"/>
        <v/>
      </c>
      <c r="BI109" s="1" t="str">
        <f t="shared" si="119"/>
        <v/>
      </c>
      <c r="BJ109" s="128" t="str">
        <f t="shared" si="120"/>
        <v/>
      </c>
      <c r="BK109" s="128" t="str">
        <f t="shared" si="121"/>
        <v/>
      </c>
      <c r="BL109" s="128">
        <f t="shared" si="122"/>
        <v>7.4321277504196454E-2</v>
      </c>
      <c r="BM109" s="128">
        <f t="shared" si="123"/>
        <v>2.6984007501634109</v>
      </c>
      <c r="BN109" s="128">
        <f t="shared" si="124"/>
        <v>0.10867986671173446</v>
      </c>
    </row>
    <row r="110" spans="1:66" x14ac:dyDescent="0.2">
      <c r="A110" s="138" t="s">
        <v>1689</v>
      </c>
      <c r="B110" s="156"/>
      <c r="C110" s="149"/>
      <c r="D110" s="149"/>
      <c r="E110" s="149"/>
      <c r="F110" s="149"/>
      <c r="G110" s="149"/>
      <c r="H110" s="149"/>
      <c r="I110" s="149"/>
      <c r="J110" s="149"/>
      <c r="K110" s="149"/>
      <c r="L110" s="149"/>
      <c r="M110" s="149">
        <v>10.031716648155005</v>
      </c>
      <c r="N110" s="149">
        <v>1079.9717037875182</v>
      </c>
      <c r="O110" s="149">
        <v>19.873331535958862</v>
      </c>
      <c r="P110" s="149"/>
      <c r="Q110" s="149"/>
      <c r="R110" s="149"/>
      <c r="S110" s="149"/>
      <c r="T110" s="149"/>
      <c r="U110" s="149"/>
      <c r="V110" s="149"/>
      <c r="W110" s="149"/>
      <c r="X110" s="149"/>
      <c r="Y110" s="149"/>
      <c r="Z110" s="149"/>
      <c r="AA110" s="149"/>
      <c r="AB110" s="149"/>
      <c r="AC110" s="149"/>
      <c r="AD110" s="149"/>
      <c r="AE110" s="149"/>
      <c r="AF110" s="149"/>
      <c r="AG110" s="157">
        <v>1109.8767519716321</v>
      </c>
      <c r="AH110" s="269"/>
      <c r="AI110" s="147">
        <f>+VLOOKUP(A110,'CWT Releases'!G$1:'CWT Releases'!AW2405,43,FALSE)</f>
        <v>1.2460820072948815</v>
      </c>
      <c r="AJ110" s="1" t="str">
        <f t="shared" si="118"/>
        <v/>
      </c>
      <c r="AK110" s="1" t="str">
        <f t="shared" si="94"/>
        <v/>
      </c>
      <c r="AL110" s="1" t="str">
        <f t="shared" si="95"/>
        <v/>
      </c>
      <c r="AM110" s="1" t="str">
        <f t="shared" si="96"/>
        <v/>
      </c>
      <c r="AN110" s="1" t="str">
        <f t="shared" si="97"/>
        <v/>
      </c>
      <c r="AO110" s="1" t="str">
        <f t="shared" si="98"/>
        <v/>
      </c>
      <c r="AP110" s="1" t="str">
        <f t="shared" si="99"/>
        <v/>
      </c>
      <c r="AQ110" s="1" t="str">
        <f t="shared" si="100"/>
        <v/>
      </c>
      <c r="AR110" s="1" t="str">
        <f t="shared" si="101"/>
        <v/>
      </c>
      <c r="AS110" s="1" t="str">
        <f t="shared" si="102"/>
        <v/>
      </c>
      <c r="AT110" s="1" t="str">
        <f t="shared" si="103"/>
        <v/>
      </c>
      <c r="AU110" s="1">
        <f t="shared" si="104"/>
        <v>12.500341617546468</v>
      </c>
      <c r="AV110" s="1">
        <f t="shared" si="105"/>
        <v>1345.7333084772238</v>
      </c>
      <c r="AW110" s="1">
        <f t="shared" si="106"/>
        <v>24.763800851964287</v>
      </c>
      <c r="AX110" s="1" t="str">
        <f t="shared" si="107"/>
        <v/>
      </c>
      <c r="AY110" s="1" t="str">
        <f t="shared" si="108"/>
        <v/>
      </c>
      <c r="AZ110" s="1" t="str">
        <f t="shared" si="109"/>
        <v/>
      </c>
      <c r="BA110" s="1" t="str">
        <f t="shared" si="110"/>
        <v/>
      </c>
      <c r="BB110" s="1" t="str">
        <f t="shared" si="111"/>
        <v/>
      </c>
      <c r="BC110" s="1" t="str">
        <f t="shared" si="112"/>
        <v/>
      </c>
      <c r="BD110" s="1" t="str">
        <f t="shared" si="113"/>
        <v/>
      </c>
      <c r="BE110" s="1" t="str">
        <f t="shared" si="114"/>
        <v/>
      </c>
      <c r="BF110" s="1" t="str">
        <f t="shared" si="115"/>
        <v/>
      </c>
      <c r="BG110" s="1" t="str">
        <f t="shared" si="116"/>
        <v/>
      </c>
      <c r="BH110" s="1" t="str">
        <f t="shared" si="117"/>
        <v/>
      </c>
      <c r="BI110" s="1" t="str">
        <f t="shared" si="119"/>
        <v/>
      </c>
      <c r="BJ110" s="128" t="str">
        <f t="shared" si="120"/>
        <v/>
      </c>
      <c r="BK110" s="128" t="str">
        <f t="shared" si="121"/>
        <v/>
      </c>
      <c r="BL110" s="128" t="str">
        <f t="shared" si="122"/>
        <v/>
      </c>
      <c r="BM110" s="128" t="str">
        <f t="shared" si="123"/>
        <v/>
      </c>
      <c r="BN110" s="128" t="str">
        <f t="shared" si="124"/>
        <v/>
      </c>
    </row>
    <row r="111" spans="1:66" x14ac:dyDescent="0.2">
      <c r="A111" s="138" t="s">
        <v>1690</v>
      </c>
      <c r="B111" s="156"/>
      <c r="C111" s="149"/>
      <c r="D111" s="149"/>
      <c r="E111" s="149"/>
      <c r="F111" s="149"/>
      <c r="G111" s="149"/>
      <c r="H111" s="149"/>
      <c r="I111" s="149"/>
      <c r="J111" s="149"/>
      <c r="K111" s="149"/>
      <c r="L111" s="149"/>
      <c r="M111" s="149">
        <v>7.0227076391459953</v>
      </c>
      <c r="N111" s="149">
        <v>960.63766541509767</v>
      </c>
      <c r="O111" s="149">
        <v>28.061655027802757</v>
      </c>
      <c r="P111" s="149"/>
      <c r="Q111" s="149"/>
      <c r="R111" s="149"/>
      <c r="S111" s="149"/>
      <c r="T111" s="149"/>
      <c r="U111" s="149"/>
      <c r="V111" s="149"/>
      <c r="W111" s="149"/>
      <c r="X111" s="149"/>
      <c r="Y111" s="149"/>
      <c r="Z111" s="149"/>
      <c r="AA111" s="149"/>
      <c r="AB111" s="149"/>
      <c r="AC111" s="149"/>
      <c r="AD111" s="149"/>
      <c r="AE111" s="149"/>
      <c r="AF111" s="149"/>
      <c r="AG111" s="157">
        <v>995.72202808204645</v>
      </c>
      <c r="AH111" s="269"/>
      <c r="AI111" s="147">
        <f>+VLOOKUP(A111,'CWT Releases'!G$1:'CWT Releases'!AW2406,43,FALSE)</f>
        <v>0.78551964196916957</v>
      </c>
      <c r="AJ111" s="1" t="str">
        <f t="shared" si="118"/>
        <v/>
      </c>
      <c r="AK111" s="1" t="str">
        <f t="shared" si="94"/>
        <v/>
      </c>
      <c r="AL111" s="1" t="str">
        <f t="shared" si="95"/>
        <v/>
      </c>
      <c r="AM111" s="1" t="str">
        <f t="shared" si="96"/>
        <v/>
      </c>
      <c r="AN111" s="1" t="str">
        <f t="shared" si="97"/>
        <v/>
      </c>
      <c r="AO111" s="1" t="str">
        <f t="shared" si="98"/>
        <v/>
      </c>
      <c r="AP111" s="1" t="str">
        <f t="shared" si="99"/>
        <v/>
      </c>
      <c r="AQ111" s="1" t="str">
        <f t="shared" si="100"/>
        <v/>
      </c>
      <c r="AR111" s="1" t="str">
        <f t="shared" si="101"/>
        <v/>
      </c>
      <c r="AS111" s="1" t="str">
        <f t="shared" si="102"/>
        <v/>
      </c>
      <c r="AT111" s="1" t="str">
        <f t="shared" si="103"/>
        <v/>
      </c>
      <c r="AU111" s="1">
        <f t="shared" si="104"/>
        <v>5.5164747903561144</v>
      </c>
      <c r="AV111" s="1">
        <f t="shared" si="105"/>
        <v>754.59975499896643</v>
      </c>
      <c r="AW111" s="1">
        <f t="shared" si="106"/>
        <v>22.042981210501971</v>
      </c>
      <c r="AX111" s="1" t="str">
        <f t="shared" si="107"/>
        <v/>
      </c>
      <c r="AY111" s="1" t="str">
        <f t="shared" si="108"/>
        <v/>
      </c>
      <c r="AZ111" s="1" t="str">
        <f t="shared" si="109"/>
        <v/>
      </c>
      <c r="BA111" s="1" t="str">
        <f t="shared" si="110"/>
        <v/>
      </c>
      <c r="BB111" s="1" t="str">
        <f t="shared" si="111"/>
        <v/>
      </c>
      <c r="BC111" s="1" t="str">
        <f t="shared" si="112"/>
        <v/>
      </c>
      <c r="BD111" s="1" t="str">
        <f t="shared" si="113"/>
        <v/>
      </c>
      <c r="BE111" s="1" t="str">
        <f t="shared" si="114"/>
        <v/>
      </c>
      <c r="BF111" s="1" t="str">
        <f t="shared" si="115"/>
        <v/>
      </c>
      <c r="BG111" s="1" t="str">
        <f t="shared" si="116"/>
        <v/>
      </c>
      <c r="BH111" s="1" t="str">
        <f t="shared" si="117"/>
        <v/>
      </c>
      <c r="BI111" s="1" t="str">
        <f t="shared" si="119"/>
        <v/>
      </c>
      <c r="BJ111" s="128" t="str">
        <f t="shared" si="120"/>
        <v/>
      </c>
      <c r="BK111" s="128" t="str">
        <f t="shared" si="121"/>
        <v/>
      </c>
      <c r="BL111" s="128" t="str">
        <f t="shared" si="122"/>
        <v/>
      </c>
      <c r="BM111" s="128" t="str">
        <f t="shared" si="123"/>
        <v/>
      </c>
      <c r="BN111" s="128" t="str">
        <f t="shared" si="124"/>
        <v/>
      </c>
    </row>
    <row r="112" spans="1:66" x14ac:dyDescent="0.2">
      <c r="A112" s="138" t="s">
        <v>1691</v>
      </c>
      <c r="B112" s="156"/>
      <c r="C112" s="149"/>
      <c r="D112" s="149"/>
      <c r="E112" s="149"/>
      <c r="F112" s="149"/>
      <c r="G112" s="149"/>
      <c r="H112" s="149"/>
      <c r="I112" s="149"/>
      <c r="J112" s="149"/>
      <c r="K112" s="149"/>
      <c r="L112" s="149"/>
      <c r="M112" s="149"/>
      <c r="N112" s="149">
        <v>77.644718315920755</v>
      </c>
      <c r="O112" s="149">
        <v>3.4966845522710721</v>
      </c>
      <c r="P112" s="149"/>
      <c r="Q112" s="149"/>
      <c r="R112" s="149"/>
      <c r="S112" s="149"/>
      <c r="T112" s="149"/>
      <c r="U112" s="149"/>
      <c r="V112" s="149"/>
      <c r="W112" s="149"/>
      <c r="X112" s="149"/>
      <c r="Y112" s="149"/>
      <c r="Z112" s="149"/>
      <c r="AA112" s="149"/>
      <c r="AB112" s="149"/>
      <c r="AC112" s="149"/>
      <c r="AD112" s="149"/>
      <c r="AE112" s="149"/>
      <c r="AF112" s="149"/>
      <c r="AG112" s="157">
        <v>81.141402868191832</v>
      </c>
      <c r="AH112" s="269"/>
      <c r="AI112" s="147">
        <f>+VLOOKUP(A112,'CWT Releases'!G$1:'CWT Releases'!AW2407,43,FALSE)</f>
        <v>0.10600084817642069</v>
      </c>
      <c r="AJ112" s="1" t="str">
        <f t="shared" si="118"/>
        <v/>
      </c>
      <c r="AK112" s="1" t="str">
        <f t="shared" si="94"/>
        <v/>
      </c>
      <c r="AL112" s="1" t="str">
        <f t="shared" si="95"/>
        <v/>
      </c>
      <c r="AM112" s="1" t="str">
        <f t="shared" si="96"/>
        <v/>
      </c>
      <c r="AN112" s="1" t="str">
        <f t="shared" si="97"/>
        <v/>
      </c>
      <c r="AO112" s="1" t="str">
        <f t="shared" si="98"/>
        <v/>
      </c>
      <c r="AP112" s="1" t="str">
        <f t="shared" si="99"/>
        <v/>
      </c>
      <c r="AQ112" s="1" t="str">
        <f t="shared" si="100"/>
        <v/>
      </c>
      <c r="AR112" s="1" t="str">
        <f t="shared" si="101"/>
        <v/>
      </c>
      <c r="AS112" s="1" t="str">
        <f t="shared" si="102"/>
        <v/>
      </c>
      <c r="AT112" s="1" t="str">
        <f t="shared" si="103"/>
        <v/>
      </c>
      <c r="AU112" s="1" t="str">
        <f t="shared" si="104"/>
        <v/>
      </c>
      <c r="AV112" s="1">
        <f t="shared" si="105"/>
        <v>8.2304059979068676</v>
      </c>
      <c r="AW112" s="1">
        <f t="shared" si="106"/>
        <v>0.37065152834612147</v>
      </c>
      <c r="AX112" s="1" t="str">
        <f t="shared" si="107"/>
        <v/>
      </c>
      <c r="AY112" s="1" t="str">
        <f t="shared" si="108"/>
        <v/>
      </c>
      <c r="AZ112" s="1" t="str">
        <f t="shared" si="109"/>
        <v/>
      </c>
      <c r="BA112" s="1" t="str">
        <f t="shared" si="110"/>
        <v/>
      </c>
      <c r="BB112" s="1" t="str">
        <f t="shared" si="111"/>
        <v/>
      </c>
      <c r="BC112" s="1" t="str">
        <f t="shared" si="112"/>
        <v/>
      </c>
      <c r="BD112" s="1" t="str">
        <f t="shared" si="113"/>
        <v/>
      </c>
      <c r="BE112" s="1" t="str">
        <f t="shared" si="114"/>
        <v/>
      </c>
      <c r="BF112" s="1" t="str">
        <f t="shared" si="115"/>
        <v/>
      </c>
      <c r="BG112" s="1" t="str">
        <f t="shared" si="116"/>
        <v/>
      </c>
      <c r="BH112" s="1" t="str">
        <f t="shared" si="117"/>
        <v/>
      </c>
      <c r="BI112" s="1" t="str">
        <f t="shared" si="119"/>
        <v/>
      </c>
      <c r="BJ112" s="128" t="str">
        <f t="shared" si="120"/>
        <v/>
      </c>
      <c r="BK112" s="128" t="str">
        <f t="shared" si="121"/>
        <v/>
      </c>
      <c r="BL112" s="128" t="str">
        <f t="shared" si="122"/>
        <v/>
      </c>
      <c r="BM112" s="128" t="str">
        <f t="shared" si="123"/>
        <v/>
      </c>
      <c r="BN112" s="128" t="str">
        <f t="shared" si="124"/>
        <v/>
      </c>
    </row>
    <row r="113" spans="1:66" x14ac:dyDescent="0.2">
      <c r="A113" s="138" t="s">
        <v>1668</v>
      </c>
      <c r="B113" s="156"/>
      <c r="C113" s="149"/>
      <c r="D113" s="149"/>
      <c r="E113" s="149"/>
      <c r="F113" s="149"/>
      <c r="G113" s="149"/>
      <c r="H113" s="149"/>
      <c r="I113" s="149"/>
      <c r="J113" s="149"/>
      <c r="K113" s="149"/>
      <c r="L113" s="149"/>
      <c r="M113" s="149"/>
      <c r="N113" s="149">
        <v>11.363490107102674</v>
      </c>
      <c r="O113" s="149">
        <v>628.51234699797055</v>
      </c>
      <c r="P113" s="149">
        <v>37.108829111978608</v>
      </c>
      <c r="Q113" s="149"/>
      <c r="R113" s="149"/>
      <c r="S113" s="149"/>
      <c r="T113" s="149"/>
      <c r="U113" s="149"/>
      <c r="V113" s="149"/>
      <c r="W113" s="149"/>
      <c r="X113" s="149"/>
      <c r="Y113" s="149"/>
      <c r="Z113" s="149"/>
      <c r="AA113" s="149"/>
      <c r="AB113" s="149"/>
      <c r="AC113" s="149"/>
      <c r="AD113" s="149"/>
      <c r="AE113" s="149"/>
      <c r="AF113" s="149"/>
      <c r="AG113" s="157">
        <v>676.98466621705177</v>
      </c>
      <c r="AH113" s="269"/>
      <c r="AI113" s="147">
        <f>+VLOOKUP(A113,'CWT Releases'!G$1:'CWT Releases'!AW2408,43,FALSE)</f>
        <v>1.2903440219142766</v>
      </c>
      <c r="AJ113" s="1" t="str">
        <f t="shared" si="118"/>
        <v/>
      </c>
      <c r="AK113" s="1" t="str">
        <f t="shared" si="94"/>
        <v/>
      </c>
      <c r="AL113" s="1" t="str">
        <f t="shared" si="95"/>
        <v/>
      </c>
      <c r="AM113" s="1" t="str">
        <f t="shared" si="96"/>
        <v/>
      </c>
      <c r="AN113" s="1" t="str">
        <f t="shared" si="97"/>
        <v/>
      </c>
      <c r="AO113" s="1" t="str">
        <f t="shared" si="98"/>
        <v/>
      </c>
      <c r="AP113" s="1" t="str">
        <f t="shared" si="99"/>
        <v/>
      </c>
      <c r="AQ113" s="1" t="str">
        <f t="shared" si="100"/>
        <v/>
      </c>
      <c r="AR113" s="1" t="str">
        <f t="shared" si="101"/>
        <v/>
      </c>
      <c r="AS113" s="1" t="str">
        <f t="shared" si="102"/>
        <v/>
      </c>
      <c r="AT113" s="1" t="str">
        <f t="shared" si="103"/>
        <v/>
      </c>
      <c r="AU113" s="1" t="str">
        <f t="shared" si="104"/>
        <v/>
      </c>
      <c r="AV113" s="1">
        <f t="shared" si="105"/>
        <v>14.662811527781958</v>
      </c>
      <c r="AW113" s="1">
        <f t="shared" si="106"/>
        <v>810.99714964814268</v>
      </c>
      <c r="AX113" s="1">
        <f t="shared" si="107"/>
        <v>47.883155804880069</v>
      </c>
      <c r="AY113" s="1" t="str">
        <f t="shared" si="108"/>
        <v/>
      </c>
      <c r="AZ113" s="1" t="str">
        <f t="shared" si="109"/>
        <v/>
      </c>
      <c r="BA113" s="1" t="str">
        <f t="shared" si="110"/>
        <v/>
      </c>
      <c r="BB113" s="1" t="str">
        <f t="shared" si="111"/>
        <v/>
      </c>
      <c r="BC113" s="1" t="str">
        <f t="shared" si="112"/>
        <v/>
      </c>
      <c r="BD113" s="1" t="str">
        <f t="shared" si="113"/>
        <v/>
      </c>
      <c r="BE113" s="1" t="str">
        <f t="shared" si="114"/>
        <v/>
      </c>
      <c r="BF113" s="1" t="str">
        <f t="shared" si="115"/>
        <v/>
      </c>
      <c r="BG113" s="1" t="str">
        <f t="shared" si="116"/>
        <v/>
      </c>
      <c r="BH113" s="1" t="str">
        <f t="shared" si="117"/>
        <v/>
      </c>
      <c r="BI113" s="1" t="str">
        <f t="shared" si="119"/>
        <v/>
      </c>
      <c r="BJ113" s="128" t="str">
        <f t="shared" si="120"/>
        <v/>
      </c>
      <c r="BK113" s="128" t="str">
        <f t="shared" si="121"/>
        <v/>
      </c>
      <c r="BL113" s="128" t="str">
        <f t="shared" si="122"/>
        <v/>
      </c>
      <c r="BM113" s="128" t="str">
        <f t="shared" si="123"/>
        <v/>
      </c>
      <c r="BN113" s="128" t="str">
        <f t="shared" si="124"/>
        <v/>
      </c>
    </row>
    <row r="114" spans="1:66" x14ac:dyDescent="0.2">
      <c r="A114" s="138" t="s">
        <v>1669</v>
      </c>
      <c r="B114" s="156"/>
      <c r="C114" s="149"/>
      <c r="D114" s="149"/>
      <c r="E114" s="149"/>
      <c r="F114" s="149"/>
      <c r="G114" s="149"/>
      <c r="H114" s="149"/>
      <c r="I114" s="149"/>
      <c r="J114" s="149"/>
      <c r="K114" s="149"/>
      <c r="L114" s="149"/>
      <c r="M114" s="149"/>
      <c r="N114" s="149">
        <v>11.363490107102674</v>
      </c>
      <c r="O114" s="149">
        <v>624.5747693975286</v>
      </c>
      <c r="P114" s="149">
        <v>83.525593218915134</v>
      </c>
      <c r="Q114" s="149"/>
      <c r="R114" s="149"/>
      <c r="S114" s="149"/>
      <c r="T114" s="149"/>
      <c r="U114" s="149"/>
      <c r="V114" s="149"/>
      <c r="W114" s="149"/>
      <c r="X114" s="149"/>
      <c r="Y114" s="149"/>
      <c r="Z114" s="149"/>
      <c r="AA114" s="149"/>
      <c r="AB114" s="149"/>
      <c r="AC114" s="149"/>
      <c r="AD114" s="149"/>
      <c r="AE114" s="149"/>
      <c r="AF114" s="149"/>
      <c r="AG114" s="157">
        <v>719.46385272354632</v>
      </c>
      <c r="AH114" s="269"/>
      <c r="AI114" s="147">
        <f>+VLOOKUP(A114,'CWT Releases'!G$1:'CWT Releases'!AW2409,43,FALSE)</f>
        <v>0.44149932526334873</v>
      </c>
      <c r="AJ114" s="1" t="str">
        <f t="shared" si="118"/>
        <v/>
      </c>
      <c r="AK114" s="1" t="str">
        <f t="shared" si="94"/>
        <v/>
      </c>
      <c r="AL114" s="1" t="str">
        <f t="shared" si="95"/>
        <v/>
      </c>
      <c r="AM114" s="1" t="str">
        <f t="shared" si="96"/>
        <v/>
      </c>
      <c r="AN114" s="1" t="str">
        <f t="shared" si="97"/>
        <v/>
      </c>
      <c r="AO114" s="1" t="str">
        <f t="shared" si="98"/>
        <v/>
      </c>
      <c r="AP114" s="1" t="str">
        <f t="shared" si="99"/>
        <v/>
      </c>
      <c r="AQ114" s="1" t="str">
        <f t="shared" si="100"/>
        <v/>
      </c>
      <c r="AR114" s="1" t="str">
        <f t="shared" si="101"/>
        <v/>
      </c>
      <c r="AS114" s="1" t="str">
        <f t="shared" si="102"/>
        <v/>
      </c>
      <c r="AT114" s="1" t="str">
        <f t="shared" si="103"/>
        <v/>
      </c>
      <c r="AU114" s="1" t="str">
        <f t="shared" si="104"/>
        <v/>
      </c>
      <c r="AV114" s="1">
        <f t="shared" si="105"/>
        <v>5.0169732149225688</v>
      </c>
      <c r="AW114" s="1">
        <f t="shared" si="106"/>
        <v>275.74933926552052</v>
      </c>
      <c r="AX114" s="1">
        <f t="shared" si="107"/>
        <v>36.87649304837197</v>
      </c>
      <c r="AY114" s="1" t="str">
        <f t="shared" si="108"/>
        <v/>
      </c>
      <c r="AZ114" s="1" t="str">
        <f t="shared" si="109"/>
        <v/>
      </c>
      <c r="BA114" s="1" t="str">
        <f t="shared" si="110"/>
        <v/>
      </c>
      <c r="BB114" s="1" t="str">
        <f t="shared" si="111"/>
        <v/>
      </c>
      <c r="BC114" s="1" t="str">
        <f t="shared" si="112"/>
        <v/>
      </c>
      <c r="BD114" s="1" t="str">
        <f t="shared" si="113"/>
        <v/>
      </c>
      <c r="BE114" s="1" t="str">
        <f t="shared" si="114"/>
        <v/>
      </c>
      <c r="BF114" s="1" t="str">
        <f t="shared" si="115"/>
        <v/>
      </c>
      <c r="BG114" s="1" t="str">
        <f t="shared" si="116"/>
        <v/>
      </c>
      <c r="BH114" s="1" t="str">
        <f t="shared" si="117"/>
        <v/>
      </c>
      <c r="BI114" s="1" t="str">
        <f t="shared" si="119"/>
        <v/>
      </c>
      <c r="BJ114" s="128" t="str">
        <f t="shared" si="120"/>
        <v/>
      </c>
      <c r="BK114" s="128" t="str">
        <f t="shared" si="121"/>
        <v/>
      </c>
      <c r="BL114" s="128" t="str">
        <f t="shared" si="122"/>
        <v/>
      </c>
      <c r="BM114" s="128" t="str">
        <f t="shared" si="123"/>
        <v/>
      </c>
      <c r="BN114" s="128" t="str">
        <f t="shared" si="124"/>
        <v/>
      </c>
    </row>
    <row r="115" spans="1:66" x14ac:dyDescent="0.2">
      <c r="A115" s="138" t="s">
        <v>5075</v>
      </c>
      <c r="B115" s="156"/>
      <c r="C115" s="149"/>
      <c r="D115" s="149"/>
      <c r="E115" s="149"/>
      <c r="F115" s="149"/>
      <c r="G115" s="149"/>
      <c r="H115" s="149"/>
      <c r="I115" s="149"/>
      <c r="J115" s="149"/>
      <c r="K115" s="149"/>
      <c r="L115" s="149"/>
      <c r="M115" s="149"/>
      <c r="N115" s="149"/>
      <c r="O115" s="149"/>
      <c r="P115" s="149"/>
      <c r="Q115" s="149"/>
      <c r="R115" s="149"/>
      <c r="S115" s="149"/>
      <c r="T115" s="149"/>
      <c r="U115" s="149"/>
      <c r="V115" s="149"/>
      <c r="W115" s="149"/>
      <c r="X115" s="149"/>
      <c r="Y115" s="149"/>
      <c r="Z115" s="149"/>
      <c r="AA115" s="149"/>
      <c r="AB115" s="149"/>
      <c r="AC115" s="149"/>
      <c r="AD115" s="149">
        <v>0</v>
      </c>
      <c r="AE115" s="149">
        <v>5.0065509335080245</v>
      </c>
      <c r="AF115" s="149">
        <v>199.47190137081139</v>
      </c>
      <c r="AG115" s="157">
        <v>204.47845230431943</v>
      </c>
      <c r="AH115" s="269"/>
      <c r="AI115" s="147">
        <f>+VLOOKUP(A115,'CWT Releases'!G$1:'CWT Releases'!AW2410,43,FALSE)</f>
        <v>1.3053815554844314E-2</v>
      </c>
      <c r="AJ115" s="1" t="str">
        <f t="shared" si="118"/>
        <v/>
      </c>
      <c r="AK115" s="1" t="str">
        <f t="shared" ref="AK115:AK125" si="125">+IF(C115="","",$AI115*C115)</f>
        <v/>
      </c>
      <c r="AL115" s="1" t="str">
        <f t="shared" ref="AL115:AL125" si="126">+IF(D115="","",$AI115*D115)</f>
        <v/>
      </c>
      <c r="AM115" s="1" t="str">
        <f t="shared" ref="AM115:AM125" si="127">+IF(E115="","",$AI115*E115)</f>
        <v/>
      </c>
      <c r="AN115" s="1" t="str">
        <f t="shared" ref="AN115:AN125" si="128">+IF(F115="","",$AI115*F115)</f>
        <v/>
      </c>
      <c r="AO115" s="1" t="str">
        <f t="shared" ref="AO115:AO125" si="129">+IF(G115="","",$AI115*G115)</f>
        <v/>
      </c>
      <c r="AP115" s="1" t="str">
        <f t="shared" ref="AP115:AP125" si="130">+IF(H115="","",$AI115*H115)</f>
        <v/>
      </c>
      <c r="AQ115" s="1" t="str">
        <f t="shared" ref="AQ115:AQ125" si="131">+IF(I115="","",$AI115*I115)</f>
        <v/>
      </c>
      <c r="AR115" s="1" t="str">
        <f t="shared" ref="AR115:AR125" si="132">+IF(J115="","",$AI115*J115)</f>
        <v/>
      </c>
      <c r="AS115" s="1" t="str">
        <f t="shared" ref="AS115:AS125" si="133">+IF(K115="","",$AI115*K115)</f>
        <v/>
      </c>
      <c r="AT115" s="1" t="str">
        <f t="shared" ref="AT115:AT125" si="134">+IF(L115="","",$AI115*L115)</f>
        <v/>
      </c>
      <c r="AU115" s="1" t="str">
        <f t="shared" ref="AU115:AU125" si="135">+IF(M115="","",$AI115*M115)</f>
        <v/>
      </c>
      <c r="AV115" s="1" t="str">
        <f t="shared" ref="AV115:AV125" si="136">+IF(N115="","",$AI115*N115)</f>
        <v/>
      </c>
      <c r="AW115" s="1" t="str">
        <f t="shared" ref="AW115:AW125" si="137">+IF(O115="","",$AI115*O115)</f>
        <v/>
      </c>
      <c r="AX115" s="1" t="str">
        <f t="shared" ref="AX115:AX125" si="138">+IF(P115="","",$AI115*P115)</f>
        <v/>
      </c>
      <c r="AY115" s="1" t="str">
        <f t="shared" ref="AY115:AY125" si="139">+IF(Q115="","",$AI115*Q115)</f>
        <v/>
      </c>
      <c r="AZ115" s="1" t="str">
        <f t="shared" ref="AZ115:AZ125" si="140">+IF(R115="","",$AI115*R115)</f>
        <v/>
      </c>
      <c r="BA115" s="1" t="str">
        <f t="shared" ref="BA115:BA125" si="141">+IF(S115="","",$AI115*S115)</f>
        <v/>
      </c>
      <c r="BB115" s="1" t="str">
        <f t="shared" ref="BB115:BB125" si="142">+IF(T115="","",$AI115*T115)</f>
        <v/>
      </c>
      <c r="BC115" s="1" t="str">
        <f t="shared" ref="BC115:BC125" si="143">+IF(U115="","",$AI115*U115)</f>
        <v/>
      </c>
      <c r="BD115" s="1" t="str">
        <f t="shared" ref="BD115:BD125" si="144">+IF(V115="","",$AI115*V115)</f>
        <v/>
      </c>
      <c r="BE115" s="1" t="str">
        <f t="shared" ref="BE115:BE125" si="145">+IF(W115="","",$AI115*W115)</f>
        <v/>
      </c>
      <c r="BF115" s="1" t="str">
        <f t="shared" ref="BF115:BF125" si="146">+IF(X115="","",$AI115*X115)</f>
        <v/>
      </c>
      <c r="BG115" s="1" t="str">
        <f t="shared" ref="BG115:BG125" si="147">+IF(Y115="","",$AI115*Y115)</f>
        <v/>
      </c>
      <c r="BH115" s="1" t="str">
        <f t="shared" ref="BH115:BH125" si="148">+IF(Z115="","",$AI115*Z115)</f>
        <v/>
      </c>
      <c r="BI115" s="1" t="str">
        <f t="shared" si="119"/>
        <v/>
      </c>
      <c r="BJ115" s="128" t="str">
        <f t="shared" si="120"/>
        <v/>
      </c>
      <c r="BK115" s="128" t="str">
        <f t="shared" si="121"/>
        <v/>
      </c>
      <c r="BL115" s="128">
        <f t="shared" si="122"/>
        <v>0</v>
      </c>
      <c r="BM115" s="128">
        <f t="shared" si="123"/>
        <v>6.5354592451947371E-2</v>
      </c>
      <c r="BN115" s="128">
        <f t="shared" si="124"/>
        <v>2.6038694088686687</v>
      </c>
    </row>
    <row r="116" spans="1:66" x14ac:dyDescent="0.2">
      <c r="A116" s="138" t="s">
        <v>1670</v>
      </c>
      <c r="B116" s="156"/>
      <c r="C116" s="149"/>
      <c r="D116" s="149"/>
      <c r="E116" s="149"/>
      <c r="F116" s="149"/>
      <c r="G116" s="149"/>
      <c r="H116" s="149"/>
      <c r="I116" s="149"/>
      <c r="J116" s="149"/>
      <c r="K116" s="149"/>
      <c r="L116" s="149"/>
      <c r="M116" s="149"/>
      <c r="N116" s="149"/>
      <c r="O116" s="149"/>
      <c r="P116" s="149">
        <v>3.8230390475040004</v>
      </c>
      <c r="Q116" s="149"/>
      <c r="R116" s="149"/>
      <c r="S116" s="149"/>
      <c r="T116" s="149"/>
      <c r="U116" s="149"/>
      <c r="V116" s="149"/>
      <c r="W116" s="149"/>
      <c r="X116" s="149"/>
      <c r="Y116" s="149"/>
      <c r="Z116" s="149"/>
      <c r="AA116" s="149"/>
      <c r="AB116" s="149"/>
      <c r="AC116" s="149"/>
      <c r="AD116" s="149"/>
      <c r="AE116" s="149"/>
      <c r="AF116" s="149"/>
      <c r="AG116" s="157">
        <v>3.8230390475040004</v>
      </c>
      <c r="AH116" s="269"/>
      <c r="AI116" s="147">
        <f>+VLOOKUP(A116,'CWT Releases'!G$1:'CWT Releases'!AW2411,43,FALSE)</f>
        <v>2.3004502660663118E-2</v>
      </c>
      <c r="AJ116" s="1" t="str">
        <f t="shared" ref="AJ116:AJ127" si="149">+IF(B116="","",$AI116*B116)</f>
        <v/>
      </c>
      <c r="AK116" s="1" t="str">
        <f t="shared" si="125"/>
        <v/>
      </c>
      <c r="AL116" s="1" t="str">
        <f t="shared" si="126"/>
        <v/>
      </c>
      <c r="AM116" s="1" t="str">
        <f t="shared" si="127"/>
        <v/>
      </c>
      <c r="AN116" s="1" t="str">
        <f t="shared" si="128"/>
        <v/>
      </c>
      <c r="AO116" s="1" t="str">
        <f t="shared" si="129"/>
        <v/>
      </c>
      <c r="AP116" s="1" t="str">
        <f t="shared" si="130"/>
        <v/>
      </c>
      <c r="AQ116" s="1" t="str">
        <f t="shared" si="131"/>
        <v/>
      </c>
      <c r="AR116" s="1" t="str">
        <f t="shared" si="132"/>
        <v/>
      </c>
      <c r="AS116" s="1" t="str">
        <f t="shared" si="133"/>
        <v/>
      </c>
      <c r="AT116" s="1" t="str">
        <f t="shared" si="134"/>
        <v/>
      </c>
      <c r="AU116" s="1" t="str">
        <f t="shared" si="135"/>
        <v/>
      </c>
      <c r="AV116" s="1" t="str">
        <f t="shared" si="136"/>
        <v/>
      </c>
      <c r="AW116" s="1" t="str">
        <f t="shared" si="137"/>
        <v/>
      </c>
      <c r="AX116" s="1">
        <f t="shared" si="138"/>
        <v>8.7947111940124764E-2</v>
      </c>
      <c r="AY116" s="1" t="str">
        <f t="shared" si="139"/>
        <v/>
      </c>
      <c r="AZ116" s="1" t="str">
        <f t="shared" si="140"/>
        <v/>
      </c>
      <c r="BA116" s="1" t="str">
        <f t="shared" si="141"/>
        <v/>
      </c>
      <c r="BB116" s="1" t="str">
        <f t="shared" si="142"/>
        <v/>
      </c>
      <c r="BC116" s="1" t="str">
        <f t="shared" si="143"/>
        <v/>
      </c>
      <c r="BD116" s="1" t="str">
        <f t="shared" si="144"/>
        <v/>
      </c>
      <c r="BE116" s="1" t="str">
        <f t="shared" si="145"/>
        <v/>
      </c>
      <c r="BF116" s="1" t="str">
        <f t="shared" si="146"/>
        <v/>
      </c>
      <c r="BG116" s="1" t="str">
        <f t="shared" si="147"/>
        <v/>
      </c>
      <c r="BH116" s="1" t="str">
        <f t="shared" si="148"/>
        <v/>
      </c>
      <c r="BI116" s="1" t="str">
        <f t="shared" si="119"/>
        <v/>
      </c>
      <c r="BJ116" s="128" t="str">
        <f t="shared" si="120"/>
        <v/>
      </c>
      <c r="BK116" s="128" t="str">
        <f t="shared" si="121"/>
        <v/>
      </c>
      <c r="BL116" s="128" t="str">
        <f t="shared" si="122"/>
        <v/>
      </c>
      <c r="BM116" s="128" t="str">
        <f t="shared" si="123"/>
        <v/>
      </c>
      <c r="BN116" s="128" t="str">
        <f t="shared" si="124"/>
        <v/>
      </c>
    </row>
    <row r="117" spans="1:66" x14ac:dyDescent="0.2">
      <c r="A117" s="138" t="s">
        <v>5212</v>
      </c>
      <c r="B117" s="156"/>
      <c r="C117" s="149"/>
      <c r="D117" s="149"/>
      <c r="E117" s="149"/>
      <c r="F117" s="149"/>
      <c r="G117" s="149"/>
      <c r="H117" s="149"/>
      <c r="I117" s="149"/>
      <c r="J117" s="149"/>
      <c r="K117" s="149"/>
      <c r="L117" s="149"/>
      <c r="M117" s="149"/>
      <c r="N117" s="149"/>
      <c r="O117" s="149"/>
      <c r="P117" s="149"/>
      <c r="Q117" s="149"/>
      <c r="R117" s="149"/>
      <c r="S117" s="149"/>
      <c r="T117" s="149"/>
      <c r="U117" s="149"/>
      <c r="V117" s="149"/>
      <c r="W117" s="149"/>
      <c r="X117" s="149"/>
      <c r="Y117" s="149"/>
      <c r="Z117" s="149"/>
      <c r="AA117" s="149"/>
      <c r="AB117" s="149"/>
      <c r="AC117" s="149"/>
      <c r="AD117" s="149"/>
      <c r="AE117" s="149">
        <v>14.240043614588863</v>
      </c>
      <c r="AF117" s="149">
        <v>307.90785653334268</v>
      </c>
      <c r="AG117" s="157">
        <v>322.14790014793152</v>
      </c>
      <c r="AH117" s="269"/>
      <c r="AI117" s="147">
        <f>+VLOOKUP(A117,'CWT Releases'!G$1:'CWT Releases'!AW2412,43,FALSE)</f>
        <v>1.9370104737971641E-2</v>
      </c>
      <c r="AJ117" s="1" t="str">
        <f t="shared" si="149"/>
        <v/>
      </c>
      <c r="AK117" s="1" t="str">
        <f t="shared" si="125"/>
        <v/>
      </c>
      <c r="AL117" s="1" t="str">
        <f t="shared" si="126"/>
        <v/>
      </c>
      <c r="AM117" s="1" t="str">
        <f t="shared" si="127"/>
        <v/>
      </c>
      <c r="AN117" s="1" t="str">
        <f t="shared" si="128"/>
        <v/>
      </c>
      <c r="AO117" s="1" t="str">
        <f t="shared" si="129"/>
        <v/>
      </c>
      <c r="AP117" s="1" t="str">
        <f t="shared" si="130"/>
        <v/>
      </c>
      <c r="AQ117" s="1" t="str">
        <f t="shared" si="131"/>
        <v/>
      </c>
      <c r="AR117" s="1" t="str">
        <f t="shared" si="132"/>
        <v/>
      </c>
      <c r="AS117" s="1" t="str">
        <f t="shared" si="133"/>
        <v/>
      </c>
      <c r="AT117" s="1" t="str">
        <f t="shared" si="134"/>
        <v/>
      </c>
      <c r="AU117" s="1" t="str">
        <f t="shared" si="135"/>
        <v/>
      </c>
      <c r="AV117" s="1" t="str">
        <f t="shared" si="136"/>
        <v/>
      </c>
      <c r="AW117" s="1" t="str">
        <f t="shared" si="137"/>
        <v/>
      </c>
      <c r="AX117" s="1" t="str">
        <f t="shared" si="138"/>
        <v/>
      </c>
      <c r="AY117" s="1" t="str">
        <f t="shared" si="139"/>
        <v/>
      </c>
      <c r="AZ117" s="1" t="str">
        <f t="shared" si="140"/>
        <v/>
      </c>
      <c r="BA117" s="1" t="str">
        <f t="shared" si="141"/>
        <v/>
      </c>
      <c r="BB117" s="1" t="str">
        <f t="shared" si="142"/>
        <v/>
      </c>
      <c r="BC117" s="1" t="str">
        <f t="shared" si="143"/>
        <v/>
      </c>
      <c r="BD117" s="1" t="str">
        <f t="shared" si="144"/>
        <v/>
      </c>
      <c r="BE117" s="1" t="str">
        <f t="shared" si="145"/>
        <v/>
      </c>
      <c r="BF117" s="1" t="str">
        <f t="shared" si="146"/>
        <v/>
      </c>
      <c r="BG117" s="1" t="str">
        <f t="shared" si="147"/>
        <v/>
      </c>
      <c r="BH117" s="1" t="str">
        <f t="shared" si="148"/>
        <v/>
      </c>
      <c r="BI117" s="1" t="str">
        <f t="shared" si="119"/>
        <v/>
      </c>
      <c r="BJ117" s="128" t="str">
        <f t="shared" si="120"/>
        <v/>
      </c>
      <c r="BK117" s="128" t="str">
        <f t="shared" si="121"/>
        <v/>
      </c>
      <c r="BL117" s="128" t="str">
        <f t="shared" si="122"/>
        <v/>
      </c>
      <c r="BM117" s="128">
        <f t="shared" si="123"/>
        <v>0.27583113628787054</v>
      </c>
      <c r="BN117" s="128">
        <f t="shared" si="124"/>
        <v>5.9642074306951933</v>
      </c>
    </row>
    <row r="118" spans="1:66" x14ac:dyDescent="0.2">
      <c r="A118" s="138" t="s">
        <v>5213</v>
      </c>
      <c r="B118" s="156"/>
      <c r="C118" s="149"/>
      <c r="D118" s="149"/>
      <c r="E118" s="149"/>
      <c r="F118" s="149"/>
      <c r="G118" s="149"/>
      <c r="H118" s="149"/>
      <c r="I118" s="149"/>
      <c r="J118" s="149"/>
      <c r="K118" s="149"/>
      <c r="L118" s="149"/>
      <c r="M118" s="149"/>
      <c r="N118" s="149"/>
      <c r="O118" s="149"/>
      <c r="P118" s="149"/>
      <c r="Q118" s="149"/>
      <c r="R118" s="149"/>
      <c r="S118" s="149"/>
      <c r="T118" s="149"/>
      <c r="U118" s="149"/>
      <c r="V118" s="149"/>
      <c r="W118" s="149"/>
      <c r="X118" s="149"/>
      <c r="Y118" s="149"/>
      <c r="Z118" s="149"/>
      <c r="AA118" s="149"/>
      <c r="AB118" s="149"/>
      <c r="AC118" s="149"/>
      <c r="AD118" s="149"/>
      <c r="AE118" s="149">
        <v>9.2334926810808398</v>
      </c>
      <c r="AF118" s="149">
        <v>206.89482676467904</v>
      </c>
      <c r="AG118" s="157">
        <v>216.12831944575987</v>
      </c>
      <c r="AH118" s="269"/>
      <c r="AI118" s="147">
        <f>+VLOOKUP(A118,'CWT Releases'!G$1:'CWT Releases'!AW2413,43,FALSE)</f>
        <v>7.4833365239031693E-3</v>
      </c>
      <c r="AJ118" s="1" t="str">
        <f t="shared" si="149"/>
        <v/>
      </c>
      <c r="AK118" s="1" t="str">
        <f t="shared" si="125"/>
        <v/>
      </c>
      <c r="AL118" s="1" t="str">
        <f t="shared" si="126"/>
        <v/>
      </c>
      <c r="AM118" s="1" t="str">
        <f t="shared" si="127"/>
        <v/>
      </c>
      <c r="AN118" s="1" t="str">
        <f t="shared" si="128"/>
        <v/>
      </c>
      <c r="AO118" s="1" t="str">
        <f t="shared" si="129"/>
        <v/>
      </c>
      <c r="AP118" s="1" t="str">
        <f t="shared" si="130"/>
        <v/>
      </c>
      <c r="AQ118" s="1" t="str">
        <f t="shared" si="131"/>
        <v/>
      </c>
      <c r="AR118" s="1" t="str">
        <f t="shared" si="132"/>
        <v/>
      </c>
      <c r="AS118" s="1" t="str">
        <f t="shared" si="133"/>
        <v/>
      </c>
      <c r="AT118" s="1" t="str">
        <f t="shared" si="134"/>
        <v/>
      </c>
      <c r="AU118" s="1" t="str">
        <f t="shared" si="135"/>
        <v/>
      </c>
      <c r="AV118" s="1" t="str">
        <f t="shared" si="136"/>
        <v/>
      </c>
      <c r="AW118" s="1" t="str">
        <f t="shared" si="137"/>
        <v/>
      </c>
      <c r="AX118" s="1" t="str">
        <f t="shared" si="138"/>
        <v/>
      </c>
      <c r="AY118" s="1" t="str">
        <f t="shared" si="139"/>
        <v/>
      </c>
      <c r="AZ118" s="1" t="str">
        <f t="shared" si="140"/>
        <v/>
      </c>
      <c r="BA118" s="1" t="str">
        <f t="shared" si="141"/>
        <v/>
      </c>
      <c r="BB118" s="1" t="str">
        <f t="shared" si="142"/>
        <v/>
      </c>
      <c r="BC118" s="1" t="str">
        <f t="shared" si="143"/>
        <v/>
      </c>
      <c r="BD118" s="1" t="str">
        <f t="shared" si="144"/>
        <v/>
      </c>
      <c r="BE118" s="1" t="str">
        <f t="shared" si="145"/>
        <v/>
      </c>
      <c r="BF118" s="1" t="str">
        <f t="shared" si="146"/>
        <v/>
      </c>
      <c r="BG118" s="1" t="str">
        <f t="shared" si="147"/>
        <v/>
      </c>
      <c r="BH118" s="1" t="str">
        <f t="shared" si="148"/>
        <v/>
      </c>
      <c r="BI118" s="1" t="str">
        <f t="shared" si="119"/>
        <v/>
      </c>
      <c r="BJ118" s="128" t="str">
        <f t="shared" si="120"/>
        <v/>
      </c>
      <c r="BK118" s="128" t="str">
        <f t="shared" si="121"/>
        <v/>
      </c>
      <c r="BL118" s="128" t="str">
        <f t="shared" si="122"/>
        <v/>
      </c>
      <c r="BM118" s="128">
        <f t="shared" si="123"/>
        <v>6.9097333023524846E-2</v>
      </c>
      <c r="BN118" s="128">
        <f t="shared" si="124"/>
        <v>1.5482636137347416</v>
      </c>
    </row>
    <row r="119" spans="1:66" x14ac:dyDescent="0.2">
      <c r="A119" s="138" t="s">
        <v>1694</v>
      </c>
      <c r="B119" s="156"/>
      <c r="C119" s="149"/>
      <c r="D119" s="149"/>
      <c r="E119" s="149"/>
      <c r="F119" s="149"/>
      <c r="G119" s="149"/>
      <c r="H119" s="149"/>
      <c r="I119" s="149"/>
      <c r="J119" s="149"/>
      <c r="K119" s="149"/>
      <c r="L119" s="149"/>
      <c r="M119" s="149"/>
      <c r="N119" s="149">
        <v>44.979032319961192</v>
      </c>
      <c r="O119" s="149"/>
      <c r="P119" s="149"/>
      <c r="Q119" s="149"/>
      <c r="R119" s="149"/>
      <c r="S119" s="149"/>
      <c r="T119" s="149"/>
      <c r="U119" s="149"/>
      <c r="V119" s="149"/>
      <c r="W119" s="149"/>
      <c r="X119" s="149"/>
      <c r="Y119" s="149"/>
      <c r="Z119" s="149"/>
      <c r="AA119" s="149"/>
      <c r="AB119" s="149"/>
      <c r="AC119" s="149"/>
      <c r="AD119" s="149"/>
      <c r="AE119" s="149"/>
      <c r="AF119" s="149"/>
      <c r="AG119" s="157">
        <v>44.979032319961192</v>
      </c>
      <c r="AH119" s="269"/>
      <c r="AI119" s="147">
        <f>+VLOOKUP(A119,'CWT Releases'!G$1:'CWT Releases'!AW2414,43,FALSE)</f>
        <v>1.4418276139214301E-2</v>
      </c>
      <c r="AJ119" s="1" t="str">
        <f t="shared" si="149"/>
        <v/>
      </c>
      <c r="AK119" s="1" t="str">
        <f t="shared" si="125"/>
        <v/>
      </c>
      <c r="AL119" s="1" t="str">
        <f t="shared" si="126"/>
        <v/>
      </c>
      <c r="AM119" s="1" t="str">
        <f t="shared" si="127"/>
        <v/>
      </c>
      <c r="AN119" s="1" t="str">
        <f t="shared" si="128"/>
        <v/>
      </c>
      <c r="AO119" s="1" t="str">
        <f t="shared" si="129"/>
        <v/>
      </c>
      <c r="AP119" s="1" t="str">
        <f t="shared" si="130"/>
        <v/>
      </c>
      <c r="AQ119" s="1" t="str">
        <f t="shared" si="131"/>
        <v/>
      </c>
      <c r="AR119" s="1" t="str">
        <f t="shared" si="132"/>
        <v/>
      </c>
      <c r="AS119" s="1" t="str">
        <f t="shared" si="133"/>
        <v/>
      </c>
      <c r="AT119" s="1" t="str">
        <f t="shared" si="134"/>
        <v/>
      </c>
      <c r="AU119" s="1" t="str">
        <f t="shared" si="135"/>
        <v/>
      </c>
      <c r="AV119" s="1">
        <f t="shared" si="136"/>
        <v>0.64852010846384534</v>
      </c>
      <c r="AW119" s="1" t="str">
        <f t="shared" si="137"/>
        <v/>
      </c>
      <c r="AX119" s="1" t="str">
        <f t="shared" si="138"/>
        <v/>
      </c>
      <c r="AY119" s="1" t="str">
        <f t="shared" si="139"/>
        <v/>
      </c>
      <c r="AZ119" s="1" t="str">
        <f t="shared" si="140"/>
        <v/>
      </c>
      <c r="BA119" s="1" t="str">
        <f t="shared" si="141"/>
        <v/>
      </c>
      <c r="BB119" s="1" t="str">
        <f t="shared" si="142"/>
        <v/>
      </c>
      <c r="BC119" s="1" t="str">
        <f t="shared" si="143"/>
        <v/>
      </c>
      <c r="BD119" s="1" t="str">
        <f t="shared" si="144"/>
        <v/>
      </c>
      <c r="BE119" s="1" t="str">
        <f t="shared" si="145"/>
        <v/>
      </c>
      <c r="BF119" s="1" t="str">
        <f t="shared" si="146"/>
        <v/>
      </c>
      <c r="BG119" s="1" t="str">
        <f t="shared" si="147"/>
        <v/>
      </c>
      <c r="BH119" s="1" t="str">
        <f t="shared" si="148"/>
        <v/>
      </c>
      <c r="BI119" s="1" t="str">
        <f t="shared" si="119"/>
        <v/>
      </c>
      <c r="BJ119" s="128" t="str">
        <f t="shared" si="120"/>
        <v/>
      </c>
      <c r="BK119" s="128" t="str">
        <f t="shared" si="121"/>
        <v/>
      </c>
      <c r="BL119" s="128" t="str">
        <f t="shared" si="122"/>
        <v/>
      </c>
      <c r="BM119" s="128" t="str">
        <f t="shared" si="123"/>
        <v/>
      </c>
      <c r="BN119" s="128" t="str">
        <f t="shared" si="124"/>
        <v/>
      </c>
    </row>
    <row r="120" spans="1:66" x14ac:dyDescent="0.2">
      <c r="A120" s="138" t="s">
        <v>1671</v>
      </c>
      <c r="B120" s="156"/>
      <c r="C120" s="149"/>
      <c r="D120" s="149"/>
      <c r="E120" s="149"/>
      <c r="F120" s="149"/>
      <c r="G120" s="149"/>
      <c r="H120" s="149"/>
      <c r="I120" s="149"/>
      <c r="J120" s="149"/>
      <c r="K120" s="149"/>
      <c r="L120" s="149"/>
      <c r="M120" s="149"/>
      <c r="N120" s="149"/>
      <c r="O120" s="149">
        <v>94.586840130587305</v>
      </c>
      <c r="P120" s="149">
        <v>20.195786311297045</v>
      </c>
      <c r="Q120" s="149"/>
      <c r="R120" s="149"/>
      <c r="S120" s="149"/>
      <c r="T120" s="149"/>
      <c r="U120" s="149"/>
      <c r="V120" s="149"/>
      <c r="W120" s="149"/>
      <c r="X120" s="149"/>
      <c r="Y120" s="149"/>
      <c r="Z120" s="149"/>
      <c r="AA120" s="149"/>
      <c r="AB120" s="149"/>
      <c r="AC120" s="149"/>
      <c r="AD120" s="149"/>
      <c r="AE120" s="149"/>
      <c r="AF120" s="149"/>
      <c r="AG120" s="157">
        <v>114.78262644188435</v>
      </c>
      <c r="AH120" s="269"/>
      <c r="AI120" s="147">
        <f>+VLOOKUP(A120,'CWT Releases'!G$1:'CWT Releases'!AW2415,43,FALSE)</f>
        <v>0.60389016483404812</v>
      </c>
      <c r="AJ120" s="1" t="str">
        <f t="shared" si="149"/>
        <v/>
      </c>
      <c r="AK120" s="1" t="str">
        <f t="shared" si="125"/>
        <v/>
      </c>
      <c r="AL120" s="1" t="str">
        <f t="shared" si="126"/>
        <v/>
      </c>
      <c r="AM120" s="1" t="str">
        <f t="shared" si="127"/>
        <v/>
      </c>
      <c r="AN120" s="1" t="str">
        <f t="shared" si="128"/>
        <v/>
      </c>
      <c r="AO120" s="1" t="str">
        <f t="shared" si="129"/>
        <v/>
      </c>
      <c r="AP120" s="1" t="str">
        <f t="shared" si="130"/>
        <v/>
      </c>
      <c r="AQ120" s="1" t="str">
        <f t="shared" si="131"/>
        <v/>
      </c>
      <c r="AR120" s="1" t="str">
        <f t="shared" si="132"/>
        <v/>
      </c>
      <c r="AS120" s="1" t="str">
        <f t="shared" si="133"/>
        <v/>
      </c>
      <c r="AT120" s="1" t="str">
        <f t="shared" si="134"/>
        <v/>
      </c>
      <c r="AU120" s="1" t="str">
        <f t="shared" si="135"/>
        <v/>
      </c>
      <c r="AV120" s="1" t="str">
        <f t="shared" si="136"/>
        <v/>
      </c>
      <c r="AW120" s="1">
        <f t="shared" si="137"/>
        <v>57.120062477592121</v>
      </c>
      <c r="AX120" s="1">
        <f t="shared" si="138"/>
        <v>12.196036724482385</v>
      </c>
      <c r="AY120" s="1" t="str">
        <f t="shared" si="139"/>
        <v/>
      </c>
      <c r="AZ120" s="1" t="str">
        <f t="shared" si="140"/>
        <v/>
      </c>
      <c r="BA120" s="1" t="str">
        <f t="shared" si="141"/>
        <v/>
      </c>
      <c r="BB120" s="1" t="str">
        <f t="shared" si="142"/>
        <v/>
      </c>
      <c r="BC120" s="1" t="str">
        <f t="shared" si="143"/>
        <v/>
      </c>
      <c r="BD120" s="1" t="str">
        <f t="shared" si="144"/>
        <v/>
      </c>
      <c r="BE120" s="1" t="str">
        <f t="shared" si="145"/>
        <v/>
      </c>
      <c r="BF120" s="1" t="str">
        <f t="shared" si="146"/>
        <v/>
      </c>
      <c r="BG120" s="1" t="str">
        <f t="shared" si="147"/>
        <v/>
      </c>
      <c r="BH120" s="1" t="str">
        <f t="shared" si="148"/>
        <v/>
      </c>
      <c r="BI120" s="1" t="str">
        <f t="shared" si="119"/>
        <v/>
      </c>
      <c r="BJ120" s="128" t="str">
        <f t="shared" si="120"/>
        <v/>
      </c>
      <c r="BK120" s="128" t="str">
        <f t="shared" si="121"/>
        <v/>
      </c>
      <c r="BL120" s="128" t="str">
        <f t="shared" si="122"/>
        <v/>
      </c>
      <c r="BM120" s="128" t="str">
        <f t="shared" si="123"/>
        <v/>
      </c>
      <c r="BN120" s="128" t="str">
        <f t="shared" si="124"/>
        <v/>
      </c>
    </row>
    <row r="121" spans="1:66" x14ac:dyDescent="0.2">
      <c r="A121" s="138" t="s">
        <v>5076</v>
      </c>
      <c r="B121" s="156"/>
      <c r="C121" s="149"/>
      <c r="D121" s="149"/>
      <c r="E121" s="149"/>
      <c r="F121" s="149"/>
      <c r="G121" s="149"/>
      <c r="H121" s="149"/>
      <c r="I121" s="149"/>
      <c r="J121" s="149"/>
      <c r="K121" s="149"/>
      <c r="L121" s="149"/>
      <c r="M121" s="149"/>
      <c r="N121" s="149"/>
      <c r="O121" s="149"/>
      <c r="P121" s="149"/>
      <c r="Q121" s="149"/>
      <c r="R121" s="149"/>
      <c r="S121" s="149"/>
      <c r="T121" s="149"/>
      <c r="U121" s="149"/>
      <c r="V121" s="149"/>
      <c r="W121" s="149"/>
      <c r="X121" s="149"/>
      <c r="Y121" s="149"/>
      <c r="Z121" s="149"/>
      <c r="AA121" s="149"/>
      <c r="AB121" s="149"/>
      <c r="AC121" s="149"/>
      <c r="AD121" s="149">
        <v>4.3080773535629904</v>
      </c>
      <c r="AE121" s="149">
        <v>137.72278103027739</v>
      </c>
      <c r="AF121" s="149">
        <v>9.1275495313960366</v>
      </c>
      <c r="AG121" s="157">
        <v>151.15840791523641</v>
      </c>
      <c r="AH121" s="269"/>
      <c r="AI121" s="147">
        <f>+VLOOKUP(A121,'CWT Releases'!G$1:'CWT Releases'!AW2416,43,FALSE)</f>
        <v>0.13495130072470218</v>
      </c>
      <c r="AJ121" s="1" t="str">
        <f t="shared" si="149"/>
        <v/>
      </c>
      <c r="AK121" s="1" t="str">
        <f t="shared" si="125"/>
        <v/>
      </c>
      <c r="AL121" s="1" t="str">
        <f t="shared" si="126"/>
        <v/>
      </c>
      <c r="AM121" s="1" t="str">
        <f t="shared" si="127"/>
        <v/>
      </c>
      <c r="AN121" s="1" t="str">
        <f t="shared" si="128"/>
        <v/>
      </c>
      <c r="AO121" s="1" t="str">
        <f t="shared" si="129"/>
        <v/>
      </c>
      <c r="AP121" s="1" t="str">
        <f t="shared" si="130"/>
        <v/>
      </c>
      <c r="AQ121" s="1" t="str">
        <f t="shared" si="131"/>
        <v/>
      </c>
      <c r="AR121" s="1" t="str">
        <f t="shared" si="132"/>
        <v/>
      </c>
      <c r="AS121" s="1" t="str">
        <f t="shared" si="133"/>
        <v/>
      </c>
      <c r="AT121" s="1" t="str">
        <f t="shared" si="134"/>
        <v/>
      </c>
      <c r="AU121" s="1" t="str">
        <f t="shared" si="135"/>
        <v/>
      </c>
      <c r="AV121" s="1" t="str">
        <f t="shared" si="136"/>
        <v/>
      </c>
      <c r="AW121" s="1" t="str">
        <f t="shared" si="137"/>
        <v/>
      </c>
      <c r="AX121" s="1" t="str">
        <f t="shared" si="138"/>
        <v/>
      </c>
      <c r="AY121" s="1" t="str">
        <f t="shared" si="139"/>
        <v/>
      </c>
      <c r="AZ121" s="1" t="str">
        <f t="shared" si="140"/>
        <v/>
      </c>
      <c r="BA121" s="1" t="str">
        <f t="shared" si="141"/>
        <v/>
      </c>
      <c r="BB121" s="1" t="str">
        <f t="shared" si="142"/>
        <v/>
      </c>
      <c r="BC121" s="1" t="str">
        <f t="shared" si="143"/>
        <v/>
      </c>
      <c r="BD121" s="1" t="str">
        <f t="shared" si="144"/>
        <v/>
      </c>
      <c r="BE121" s="1" t="str">
        <f t="shared" si="145"/>
        <v/>
      </c>
      <c r="BF121" s="1" t="str">
        <f t="shared" si="146"/>
        <v/>
      </c>
      <c r="BG121" s="1" t="str">
        <f t="shared" si="147"/>
        <v/>
      </c>
      <c r="BH121" s="1" t="str">
        <f t="shared" si="148"/>
        <v/>
      </c>
      <c r="BI121" s="1" t="str">
        <f t="shared" si="119"/>
        <v/>
      </c>
      <c r="BJ121" s="128" t="str">
        <f t="shared" si="120"/>
        <v/>
      </c>
      <c r="BK121" s="128" t="str">
        <f t="shared" si="121"/>
        <v/>
      </c>
      <c r="BL121" s="128">
        <f t="shared" si="122"/>
        <v>0.58138064248595822</v>
      </c>
      <c r="BM121" s="128">
        <f t="shared" si="123"/>
        <v>18.585868439459272</v>
      </c>
      <c r="BN121" s="128">
        <f t="shared" si="124"/>
        <v>1.2317746816910411</v>
      </c>
    </row>
    <row r="122" spans="1:66" x14ac:dyDescent="0.2">
      <c r="A122" s="138" t="s">
        <v>5077</v>
      </c>
      <c r="B122" s="156"/>
      <c r="C122" s="149"/>
      <c r="D122" s="149"/>
      <c r="E122" s="149"/>
      <c r="F122" s="149"/>
      <c r="G122" s="149"/>
      <c r="H122" s="149"/>
      <c r="I122" s="149"/>
      <c r="J122" s="149"/>
      <c r="K122" s="149"/>
      <c r="L122" s="149"/>
      <c r="M122" s="149"/>
      <c r="N122" s="149"/>
      <c r="O122" s="149"/>
      <c r="P122" s="149"/>
      <c r="Q122" s="149"/>
      <c r="R122" s="149"/>
      <c r="S122" s="149"/>
      <c r="T122" s="149"/>
      <c r="U122" s="149"/>
      <c r="V122" s="149"/>
      <c r="W122" s="149"/>
      <c r="X122" s="149"/>
      <c r="Y122" s="149"/>
      <c r="Z122" s="149"/>
      <c r="AA122" s="149"/>
      <c r="AB122" s="149"/>
      <c r="AC122" s="149"/>
      <c r="AD122" s="149">
        <v>4.0781057101406022</v>
      </c>
      <c r="AE122" s="149">
        <v>106.57497042539725</v>
      </c>
      <c r="AF122" s="149">
        <v>5.5985267034990791</v>
      </c>
      <c r="AG122" s="157">
        <v>116.25160283903693</v>
      </c>
      <c r="AH122" s="269"/>
      <c r="AI122" s="147">
        <f>+VLOOKUP(A122,'CWT Releases'!G$1:'CWT Releases'!AW2417,43,FALSE)</f>
        <v>1.4055505819158461E-2</v>
      </c>
      <c r="AJ122" s="1" t="str">
        <f t="shared" si="149"/>
        <v/>
      </c>
      <c r="AK122" s="1" t="str">
        <f t="shared" si="125"/>
        <v/>
      </c>
      <c r="AL122" s="1" t="str">
        <f t="shared" si="126"/>
        <v/>
      </c>
      <c r="AM122" s="1" t="str">
        <f t="shared" si="127"/>
        <v/>
      </c>
      <c r="AN122" s="1" t="str">
        <f t="shared" si="128"/>
        <v/>
      </c>
      <c r="AO122" s="1" t="str">
        <f t="shared" si="129"/>
        <v/>
      </c>
      <c r="AP122" s="1" t="str">
        <f t="shared" si="130"/>
        <v/>
      </c>
      <c r="AQ122" s="1" t="str">
        <f t="shared" si="131"/>
        <v/>
      </c>
      <c r="AR122" s="1" t="str">
        <f t="shared" si="132"/>
        <v/>
      </c>
      <c r="AS122" s="1" t="str">
        <f t="shared" si="133"/>
        <v/>
      </c>
      <c r="AT122" s="1" t="str">
        <f t="shared" si="134"/>
        <v/>
      </c>
      <c r="AU122" s="1" t="str">
        <f t="shared" si="135"/>
        <v/>
      </c>
      <c r="AV122" s="1" t="str">
        <f t="shared" si="136"/>
        <v/>
      </c>
      <c r="AW122" s="1" t="str">
        <f t="shared" si="137"/>
        <v/>
      </c>
      <c r="AX122" s="1" t="str">
        <f t="shared" si="138"/>
        <v/>
      </c>
      <c r="AY122" s="1" t="str">
        <f t="shared" si="139"/>
        <v/>
      </c>
      <c r="AZ122" s="1" t="str">
        <f t="shared" si="140"/>
        <v/>
      </c>
      <c r="BA122" s="1" t="str">
        <f t="shared" si="141"/>
        <v/>
      </c>
      <c r="BB122" s="1" t="str">
        <f t="shared" si="142"/>
        <v/>
      </c>
      <c r="BC122" s="1" t="str">
        <f t="shared" si="143"/>
        <v/>
      </c>
      <c r="BD122" s="1" t="str">
        <f t="shared" si="144"/>
        <v/>
      </c>
      <c r="BE122" s="1" t="str">
        <f t="shared" si="145"/>
        <v/>
      </c>
      <c r="BF122" s="1" t="str">
        <f t="shared" si="146"/>
        <v/>
      </c>
      <c r="BG122" s="1" t="str">
        <f t="shared" si="147"/>
        <v/>
      </c>
      <c r="BH122" s="1" t="str">
        <f t="shared" si="148"/>
        <v/>
      </c>
      <c r="BI122" s="1" t="str">
        <f t="shared" si="119"/>
        <v/>
      </c>
      <c r="BJ122" s="128" t="str">
        <f t="shared" si="120"/>
        <v/>
      </c>
      <c r="BK122" s="128" t="str">
        <f t="shared" si="121"/>
        <v/>
      </c>
      <c r="BL122" s="128">
        <f t="shared" si="122"/>
        <v>5.7319838540024579E-2</v>
      </c>
      <c r="BM122" s="128">
        <f t="shared" si="123"/>
        <v>1.4979651169908119</v>
      </c>
      <c r="BN122" s="128">
        <f t="shared" si="124"/>
        <v>7.8690124659745342E-2</v>
      </c>
    </row>
    <row r="123" spans="1:66" x14ac:dyDescent="0.2">
      <c r="A123" s="138" t="s">
        <v>5246</v>
      </c>
      <c r="B123" s="156"/>
      <c r="C123" s="149"/>
      <c r="D123" s="149"/>
      <c r="E123" s="149"/>
      <c r="F123" s="149"/>
      <c r="G123" s="149"/>
      <c r="H123" s="149"/>
      <c r="I123" s="149"/>
      <c r="J123" s="149"/>
      <c r="K123" s="149"/>
      <c r="L123" s="149"/>
      <c r="M123" s="149"/>
      <c r="N123" s="149"/>
      <c r="O123" s="149"/>
      <c r="P123" s="149"/>
      <c r="Q123" s="149"/>
      <c r="R123" s="149"/>
      <c r="S123" s="149"/>
      <c r="T123" s="149"/>
      <c r="U123" s="149"/>
      <c r="V123" s="149"/>
      <c r="W123" s="149"/>
      <c r="X123" s="149"/>
      <c r="Y123" s="149"/>
      <c r="Z123" s="149"/>
      <c r="AA123" s="149"/>
      <c r="AB123" s="149"/>
      <c r="AC123" s="149"/>
      <c r="AD123" s="149"/>
      <c r="AE123" s="149"/>
      <c r="AF123" s="149">
        <v>3.1641430898232485</v>
      </c>
      <c r="AG123" s="157">
        <v>3.1641430898232485</v>
      </c>
      <c r="AH123" s="269"/>
      <c r="AI123" s="147">
        <f>+VLOOKUP(A123,'CWT Releases'!G$1:'CWT Releases'!AW2418,43,FALSE)</f>
        <v>4.6309877294029266E-2</v>
      </c>
      <c r="AJ123" s="1" t="str">
        <f t="shared" si="149"/>
        <v/>
      </c>
      <c r="AK123" s="1" t="str">
        <f t="shared" si="125"/>
        <v/>
      </c>
      <c r="AL123" s="1" t="str">
        <f t="shared" si="126"/>
        <v/>
      </c>
      <c r="AM123" s="1" t="str">
        <f t="shared" si="127"/>
        <v/>
      </c>
      <c r="AN123" s="1" t="str">
        <f t="shared" si="128"/>
        <v/>
      </c>
      <c r="AO123" s="1" t="str">
        <f t="shared" si="129"/>
        <v/>
      </c>
      <c r="AP123" s="1" t="str">
        <f t="shared" si="130"/>
        <v/>
      </c>
      <c r="AQ123" s="1" t="str">
        <f t="shared" si="131"/>
        <v/>
      </c>
      <c r="AR123" s="1" t="str">
        <f t="shared" si="132"/>
        <v/>
      </c>
      <c r="AS123" s="1" t="str">
        <f t="shared" si="133"/>
        <v/>
      </c>
      <c r="AT123" s="1" t="str">
        <f t="shared" si="134"/>
        <v/>
      </c>
      <c r="AU123" s="1" t="str">
        <f t="shared" si="135"/>
        <v/>
      </c>
      <c r="AV123" s="1" t="str">
        <f t="shared" si="136"/>
        <v/>
      </c>
      <c r="AW123" s="1" t="str">
        <f t="shared" si="137"/>
        <v/>
      </c>
      <c r="AX123" s="1" t="str">
        <f t="shared" si="138"/>
        <v/>
      </c>
      <c r="AY123" s="1" t="str">
        <f t="shared" si="139"/>
        <v/>
      </c>
      <c r="AZ123" s="1" t="str">
        <f t="shared" si="140"/>
        <v/>
      </c>
      <c r="BA123" s="1" t="str">
        <f t="shared" si="141"/>
        <v/>
      </c>
      <c r="BB123" s="1" t="str">
        <f t="shared" si="142"/>
        <v/>
      </c>
      <c r="BC123" s="1" t="str">
        <f t="shared" si="143"/>
        <v/>
      </c>
      <c r="BD123" s="1" t="str">
        <f t="shared" si="144"/>
        <v/>
      </c>
      <c r="BE123" s="1" t="str">
        <f t="shared" si="145"/>
        <v/>
      </c>
      <c r="BF123" s="1" t="str">
        <f t="shared" si="146"/>
        <v/>
      </c>
      <c r="BG123" s="1" t="str">
        <f t="shared" si="147"/>
        <v/>
      </c>
      <c r="BH123" s="1" t="str">
        <f t="shared" si="148"/>
        <v/>
      </c>
      <c r="BI123" s="1" t="str">
        <f t="shared" si="119"/>
        <v/>
      </c>
      <c r="BJ123" s="128" t="str">
        <f t="shared" si="120"/>
        <v/>
      </c>
      <c r="BK123" s="128" t="str">
        <f t="shared" si="121"/>
        <v/>
      </c>
      <c r="BL123" s="128" t="str">
        <f t="shared" si="122"/>
        <v/>
      </c>
      <c r="BM123" s="128" t="str">
        <f t="shared" si="123"/>
        <v/>
      </c>
      <c r="BN123" s="128">
        <f t="shared" si="124"/>
        <v>0.14653107823046527</v>
      </c>
    </row>
    <row r="124" spans="1:66" x14ac:dyDescent="0.2">
      <c r="A124" s="138" t="s">
        <v>5247</v>
      </c>
      <c r="B124" s="156"/>
      <c r="C124" s="149"/>
      <c r="D124" s="149"/>
      <c r="E124" s="149"/>
      <c r="F124" s="149"/>
      <c r="G124" s="149"/>
      <c r="H124" s="149"/>
      <c r="I124" s="149"/>
      <c r="J124" s="149"/>
      <c r="K124" s="149"/>
      <c r="L124" s="149"/>
      <c r="M124" s="149"/>
      <c r="N124" s="149"/>
      <c r="O124" s="149"/>
      <c r="P124" s="149"/>
      <c r="Q124" s="149"/>
      <c r="R124" s="149"/>
      <c r="S124" s="149"/>
      <c r="T124" s="149"/>
      <c r="U124" s="149"/>
      <c r="V124" s="149"/>
      <c r="W124" s="149"/>
      <c r="X124" s="149"/>
      <c r="Y124" s="149"/>
      <c r="Z124" s="149"/>
      <c r="AA124" s="149"/>
      <c r="AB124" s="149"/>
      <c r="AC124" s="149"/>
      <c r="AD124" s="149"/>
      <c r="AE124" s="149"/>
      <c r="AF124" s="149">
        <v>3.1641430898232485</v>
      </c>
      <c r="AG124" s="157">
        <v>3.1641430898232485</v>
      </c>
      <c r="AH124" s="269"/>
      <c r="AI124" s="147">
        <f>+VLOOKUP(A124,'CWT Releases'!G$1:'CWT Releases'!AW2419,43,FALSE)</f>
        <v>1.6955114675671873E-2</v>
      </c>
      <c r="AJ124" s="1" t="str">
        <f t="shared" si="149"/>
        <v/>
      </c>
      <c r="AK124" s="1" t="str">
        <f t="shared" si="125"/>
        <v/>
      </c>
      <c r="AL124" s="1" t="str">
        <f t="shared" si="126"/>
        <v/>
      </c>
      <c r="AM124" s="1" t="str">
        <f t="shared" si="127"/>
        <v/>
      </c>
      <c r="AN124" s="1" t="str">
        <f t="shared" si="128"/>
        <v/>
      </c>
      <c r="AO124" s="1" t="str">
        <f t="shared" si="129"/>
        <v/>
      </c>
      <c r="AP124" s="1" t="str">
        <f t="shared" si="130"/>
        <v/>
      </c>
      <c r="AQ124" s="1" t="str">
        <f t="shared" si="131"/>
        <v/>
      </c>
      <c r="AR124" s="1" t="str">
        <f t="shared" si="132"/>
        <v/>
      </c>
      <c r="AS124" s="1" t="str">
        <f t="shared" si="133"/>
        <v/>
      </c>
      <c r="AT124" s="1" t="str">
        <f t="shared" si="134"/>
        <v/>
      </c>
      <c r="AU124" s="1" t="str">
        <f t="shared" si="135"/>
        <v/>
      </c>
      <c r="AV124" s="1" t="str">
        <f t="shared" si="136"/>
        <v/>
      </c>
      <c r="AW124" s="1" t="str">
        <f t="shared" si="137"/>
        <v/>
      </c>
      <c r="AX124" s="1" t="str">
        <f t="shared" si="138"/>
        <v/>
      </c>
      <c r="AY124" s="1" t="str">
        <f t="shared" si="139"/>
        <v/>
      </c>
      <c r="AZ124" s="1" t="str">
        <f t="shared" si="140"/>
        <v/>
      </c>
      <c r="BA124" s="1" t="str">
        <f t="shared" si="141"/>
        <v/>
      </c>
      <c r="BB124" s="1" t="str">
        <f t="shared" si="142"/>
        <v/>
      </c>
      <c r="BC124" s="1" t="str">
        <f t="shared" si="143"/>
        <v/>
      </c>
      <c r="BD124" s="1" t="str">
        <f t="shared" si="144"/>
        <v/>
      </c>
      <c r="BE124" s="1" t="str">
        <f t="shared" si="145"/>
        <v/>
      </c>
      <c r="BF124" s="1" t="str">
        <f t="shared" si="146"/>
        <v/>
      </c>
      <c r="BG124" s="1" t="str">
        <f t="shared" si="147"/>
        <v/>
      </c>
      <c r="BH124" s="1" t="str">
        <f t="shared" si="148"/>
        <v/>
      </c>
      <c r="BI124" s="1" t="str">
        <f t="shared" si="119"/>
        <v/>
      </c>
      <c r="BJ124" s="128" t="str">
        <f t="shared" si="120"/>
        <v/>
      </c>
      <c r="BK124" s="128" t="str">
        <f t="shared" si="121"/>
        <v/>
      </c>
      <c r="BL124" s="128" t="str">
        <f t="shared" si="122"/>
        <v/>
      </c>
      <c r="BM124" s="128" t="str">
        <f t="shared" si="123"/>
        <v/>
      </c>
      <c r="BN124" s="128">
        <f t="shared" si="124"/>
        <v>5.3648408938187904E-2</v>
      </c>
    </row>
    <row r="125" spans="1:66" x14ac:dyDescent="0.2">
      <c r="A125" s="138" t="s">
        <v>1672</v>
      </c>
      <c r="B125" s="156"/>
      <c r="C125" s="149"/>
      <c r="D125" s="149"/>
      <c r="E125" s="149"/>
      <c r="F125" s="149"/>
      <c r="G125" s="149"/>
      <c r="H125" s="149"/>
      <c r="I125" s="149"/>
      <c r="J125" s="149"/>
      <c r="K125" s="149"/>
      <c r="L125" s="149"/>
      <c r="M125" s="149"/>
      <c r="N125" s="149"/>
      <c r="O125" s="149">
        <v>14.074916818718471</v>
      </c>
      <c r="P125" s="149">
        <v>901.86848260738498</v>
      </c>
      <c r="Q125" s="149">
        <v>97.836043976254359</v>
      </c>
      <c r="R125" s="149"/>
      <c r="S125" s="149"/>
      <c r="T125" s="149"/>
      <c r="U125" s="149"/>
      <c r="V125" s="149"/>
      <c r="W125" s="149"/>
      <c r="X125" s="149"/>
      <c r="Y125" s="149"/>
      <c r="Z125" s="149"/>
      <c r="AA125" s="149"/>
      <c r="AB125" s="149"/>
      <c r="AC125" s="149"/>
      <c r="AD125" s="149"/>
      <c r="AE125" s="149"/>
      <c r="AF125" s="149"/>
      <c r="AG125" s="157">
        <v>1013.7794434023579</v>
      </c>
      <c r="AH125" s="269"/>
      <c r="AI125" s="147">
        <f>+VLOOKUP(A125,'CWT Releases'!G$1:'CWT Releases'!AW2420,43,FALSE)</f>
        <v>0.82067445448534271</v>
      </c>
      <c r="AJ125" s="1" t="str">
        <f t="shared" si="149"/>
        <v/>
      </c>
      <c r="AK125" s="1" t="str">
        <f t="shared" si="125"/>
        <v/>
      </c>
      <c r="AL125" s="1" t="str">
        <f t="shared" si="126"/>
        <v/>
      </c>
      <c r="AM125" s="1" t="str">
        <f t="shared" si="127"/>
        <v/>
      </c>
      <c r="AN125" s="1" t="str">
        <f t="shared" si="128"/>
        <v/>
      </c>
      <c r="AO125" s="1" t="str">
        <f t="shared" si="129"/>
        <v/>
      </c>
      <c r="AP125" s="1" t="str">
        <f t="shared" si="130"/>
        <v/>
      </c>
      <c r="AQ125" s="1" t="str">
        <f t="shared" si="131"/>
        <v/>
      </c>
      <c r="AR125" s="1" t="str">
        <f t="shared" si="132"/>
        <v/>
      </c>
      <c r="AS125" s="1" t="str">
        <f t="shared" si="133"/>
        <v/>
      </c>
      <c r="AT125" s="1" t="str">
        <f t="shared" si="134"/>
        <v/>
      </c>
      <c r="AU125" s="1" t="str">
        <f t="shared" si="135"/>
        <v/>
      </c>
      <c r="AV125" s="1" t="str">
        <f t="shared" si="136"/>
        <v/>
      </c>
      <c r="AW125" s="1">
        <f t="shared" si="137"/>
        <v>11.550924682128356</v>
      </c>
      <c r="AX125" s="1">
        <f t="shared" si="138"/>
        <v>740.14042498133949</v>
      </c>
      <c r="AY125" s="1">
        <f t="shared" si="139"/>
        <v>80.29154201921655</v>
      </c>
      <c r="AZ125" s="1" t="str">
        <f t="shared" si="140"/>
        <v/>
      </c>
      <c r="BA125" s="1" t="str">
        <f t="shared" si="141"/>
        <v/>
      </c>
      <c r="BB125" s="1" t="str">
        <f t="shared" si="142"/>
        <v/>
      </c>
      <c r="BC125" s="1" t="str">
        <f t="shared" si="143"/>
        <v/>
      </c>
      <c r="BD125" s="1" t="str">
        <f t="shared" si="144"/>
        <v/>
      </c>
      <c r="BE125" s="1" t="str">
        <f t="shared" si="145"/>
        <v/>
      </c>
      <c r="BF125" s="1" t="str">
        <f t="shared" si="146"/>
        <v/>
      </c>
      <c r="BG125" s="1" t="str">
        <f t="shared" si="147"/>
        <v/>
      </c>
      <c r="BH125" s="1" t="str">
        <f t="shared" si="148"/>
        <v/>
      </c>
      <c r="BI125" s="1" t="str">
        <f t="shared" si="119"/>
        <v/>
      </c>
      <c r="BJ125" s="128" t="str">
        <f t="shared" si="120"/>
        <v/>
      </c>
      <c r="BK125" s="128" t="str">
        <f t="shared" si="121"/>
        <v/>
      </c>
      <c r="BL125" s="128" t="str">
        <f t="shared" si="122"/>
        <v/>
      </c>
      <c r="BM125" s="128" t="str">
        <f t="shared" si="123"/>
        <v/>
      </c>
      <c r="BN125" s="128" t="str">
        <f t="shared" si="124"/>
        <v/>
      </c>
    </row>
    <row r="126" spans="1:66" x14ac:dyDescent="0.2">
      <c r="A126" s="138" t="s">
        <v>1673</v>
      </c>
      <c r="B126" s="156"/>
      <c r="C126" s="149"/>
      <c r="D126" s="149"/>
      <c r="E126" s="149"/>
      <c r="F126" s="149"/>
      <c r="G126" s="149"/>
      <c r="H126" s="149"/>
      <c r="I126" s="149"/>
      <c r="J126" s="149"/>
      <c r="K126" s="149"/>
      <c r="L126" s="149"/>
      <c r="M126" s="149"/>
      <c r="N126" s="149"/>
      <c r="O126" s="149">
        <v>17.571601370989544</v>
      </c>
      <c r="P126" s="149">
        <v>676.35014909393328</v>
      </c>
      <c r="Q126" s="149">
        <v>54.286403151425688</v>
      </c>
      <c r="R126" s="149"/>
      <c r="S126" s="149"/>
      <c r="T126" s="149"/>
      <c r="U126" s="149"/>
      <c r="V126" s="149"/>
      <c r="W126" s="149"/>
      <c r="X126" s="149"/>
      <c r="Y126" s="149"/>
      <c r="Z126" s="149"/>
      <c r="AA126" s="149"/>
      <c r="AB126" s="149"/>
      <c r="AC126" s="149"/>
      <c r="AD126" s="149"/>
      <c r="AE126" s="149"/>
      <c r="AF126" s="149"/>
      <c r="AG126" s="157">
        <v>748.20815361634857</v>
      </c>
      <c r="AH126" s="269"/>
      <c r="AI126" s="147">
        <f>+VLOOKUP(A126,'CWT Releases'!G$1:'CWT Releases'!AW2421,43,FALSE)</f>
        <v>0.33642605307107071</v>
      </c>
      <c r="AJ126" s="128" t="str">
        <f t="shared" si="149"/>
        <v/>
      </c>
      <c r="AK126" s="128" t="str">
        <f t="shared" ref="AK126:AT127" si="150">+IF(C126="","",$AI126*C126)</f>
        <v/>
      </c>
      <c r="AL126" s="128" t="str">
        <f t="shared" si="150"/>
        <v/>
      </c>
      <c r="AM126" s="128" t="str">
        <f t="shared" si="150"/>
        <v/>
      </c>
      <c r="AN126" s="128" t="str">
        <f t="shared" si="150"/>
        <v/>
      </c>
      <c r="AO126" s="128" t="str">
        <f t="shared" si="150"/>
        <v/>
      </c>
      <c r="AP126" s="128" t="str">
        <f t="shared" si="150"/>
        <v/>
      </c>
      <c r="AQ126" s="128" t="str">
        <f t="shared" si="150"/>
        <v/>
      </c>
      <c r="AR126" s="128" t="str">
        <f t="shared" si="150"/>
        <v/>
      </c>
      <c r="AS126" s="128" t="str">
        <f t="shared" si="150"/>
        <v/>
      </c>
      <c r="AT126" s="128" t="str">
        <f t="shared" si="150"/>
        <v/>
      </c>
      <c r="AU126" s="128" t="str">
        <f t="shared" ref="AU126:BD127" si="151">+IF(M126="","",$AI126*M126)</f>
        <v/>
      </c>
      <c r="AV126" s="128" t="str">
        <f t="shared" si="151"/>
        <v/>
      </c>
      <c r="AW126" s="128">
        <f t="shared" si="151"/>
        <v>5.9115444953802276</v>
      </c>
      <c r="AX126" s="128">
        <f t="shared" si="151"/>
        <v>227.54181115370218</v>
      </c>
      <c r="AY126" s="128">
        <f t="shared" si="151"/>
        <v>18.263360347659077</v>
      </c>
      <c r="AZ126" s="128" t="str">
        <f t="shared" si="151"/>
        <v/>
      </c>
      <c r="BA126" s="128" t="str">
        <f t="shared" si="151"/>
        <v/>
      </c>
      <c r="BB126" s="128" t="str">
        <f t="shared" si="151"/>
        <v/>
      </c>
      <c r="BC126" s="128" t="str">
        <f t="shared" si="151"/>
        <v/>
      </c>
      <c r="BD126" s="128" t="str">
        <f t="shared" si="151"/>
        <v/>
      </c>
      <c r="BE126" s="128" t="str">
        <f t="shared" ref="BE126:BH127" si="152">+IF(W126="","",$AI126*W126)</f>
        <v/>
      </c>
      <c r="BF126" s="128" t="str">
        <f t="shared" si="152"/>
        <v/>
      </c>
      <c r="BG126" s="128" t="str">
        <f t="shared" si="152"/>
        <v/>
      </c>
      <c r="BH126" s="128" t="str">
        <f t="shared" si="152"/>
        <v/>
      </c>
      <c r="BJ126" s="127"/>
      <c r="BK126" s="127"/>
      <c r="BL126" s="127"/>
      <c r="BM126" s="127"/>
      <c r="BN126" s="127"/>
    </row>
    <row r="127" spans="1:66" x14ac:dyDescent="0.2">
      <c r="A127" s="138" t="s">
        <v>5236</v>
      </c>
      <c r="B127" s="156"/>
      <c r="C127" s="149"/>
      <c r="D127" s="149"/>
      <c r="E127" s="149"/>
      <c r="F127" s="149"/>
      <c r="G127" s="149"/>
      <c r="H127" s="149"/>
      <c r="I127" s="149"/>
      <c r="J127" s="149"/>
      <c r="K127" s="149"/>
      <c r="L127" s="149"/>
      <c r="M127" s="149"/>
      <c r="N127" s="149"/>
      <c r="O127" s="149"/>
      <c r="P127" s="149"/>
      <c r="Q127" s="149"/>
      <c r="R127" s="149"/>
      <c r="S127" s="149"/>
      <c r="T127" s="149"/>
      <c r="U127" s="149"/>
      <c r="V127" s="149"/>
      <c r="W127" s="149"/>
      <c r="X127" s="149"/>
      <c r="Y127" s="149"/>
      <c r="Z127" s="149"/>
      <c r="AA127" s="149"/>
      <c r="AB127" s="149"/>
      <c r="AC127" s="149"/>
      <c r="AD127" s="149"/>
      <c r="AE127" s="149"/>
      <c r="AF127" s="149">
        <v>2.7992633517495396</v>
      </c>
      <c r="AG127" s="157">
        <v>2.7992633517495396</v>
      </c>
      <c r="AH127" s="269"/>
      <c r="AI127" s="147">
        <f>+VLOOKUP(A127,'CWT Releases'!G$1:'CWT Releases'!AW2422,43,FALSE)</f>
        <v>0</v>
      </c>
      <c r="AJ127" s="128" t="str">
        <f t="shared" si="149"/>
        <v/>
      </c>
      <c r="AK127" s="128" t="str">
        <f t="shared" si="150"/>
        <v/>
      </c>
      <c r="AL127" s="128" t="str">
        <f t="shared" si="150"/>
        <v/>
      </c>
      <c r="AM127" s="128" t="str">
        <f t="shared" si="150"/>
        <v/>
      </c>
      <c r="AN127" s="128" t="str">
        <f t="shared" si="150"/>
        <v/>
      </c>
      <c r="AO127" s="128" t="str">
        <f t="shared" si="150"/>
        <v/>
      </c>
      <c r="AP127" s="128" t="str">
        <f t="shared" si="150"/>
        <v/>
      </c>
      <c r="AQ127" s="128" t="str">
        <f t="shared" si="150"/>
        <v/>
      </c>
      <c r="AR127" s="128" t="str">
        <f t="shared" si="150"/>
        <v/>
      </c>
      <c r="AS127" s="128" t="str">
        <f t="shared" si="150"/>
        <v/>
      </c>
      <c r="AT127" s="128" t="str">
        <f t="shared" si="150"/>
        <v/>
      </c>
      <c r="AU127" s="128" t="str">
        <f t="shared" si="151"/>
        <v/>
      </c>
      <c r="AV127" s="128" t="str">
        <f t="shared" si="151"/>
        <v/>
      </c>
      <c r="AW127" s="128" t="str">
        <f t="shared" si="151"/>
        <v/>
      </c>
      <c r="AX127" s="128" t="str">
        <f t="shared" si="151"/>
        <v/>
      </c>
      <c r="AY127" s="128" t="str">
        <f t="shared" si="151"/>
        <v/>
      </c>
      <c r="AZ127" s="128" t="str">
        <f t="shared" si="151"/>
        <v/>
      </c>
      <c r="BA127" s="128" t="str">
        <f t="shared" si="151"/>
        <v/>
      </c>
      <c r="BB127" s="128" t="str">
        <f t="shared" si="151"/>
        <v/>
      </c>
      <c r="BC127" s="128" t="str">
        <f t="shared" si="151"/>
        <v/>
      </c>
      <c r="BD127" s="128" t="str">
        <f t="shared" si="151"/>
        <v/>
      </c>
      <c r="BE127" s="128" t="str">
        <f t="shared" si="152"/>
        <v/>
      </c>
      <c r="BF127" s="128" t="str">
        <f t="shared" si="152"/>
        <v/>
      </c>
      <c r="BG127" s="128" t="str">
        <f t="shared" si="152"/>
        <v/>
      </c>
      <c r="BH127" s="128" t="str">
        <f t="shared" si="152"/>
        <v/>
      </c>
      <c r="BI127" s="128" t="str">
        <f t="shared" ref="BI127:BN127" si="153">+IF(AA127="","",$AI127*AA127)</f>
        <v/>
      </c>
      <c r="BJ127" s="128" t="str">
        <f t="shared" si="153"/>
        <v/>
      </c>
      <c r="BK127" s="128" t="str">
        <f t="shared" si="153"/>
        <v/>
      </c>
      <c r="BL127" s="128" t="str">
        <f t="shared" si="153"/>
        <v/>
      </c>
      <c r="BM127" s="128" t="str">
        <f t="shared" si="153"/>
        <v/>
      </c>
      <c r="BN127" s="128">
        <f t="shared" si="153"/>
        <v>0</v>
      </c>
    </row>
    <row r="128" spans="1:66" x14ac:dyDescent="0.2">
      <c r="A128" s="138" t="s">
        <v>1674</v>
      </c>
      <c r="B128" s="156"/>
      <c r="C128" s="149"/>
      <c r="D128" s="149"/>
      <c r="E128" s="149"/>
      <c r="F128" s="149"/>
      <c r="G128" s="149"/>
      <c r="H128" s="149"/>
      <c r="I128" s="149"/>
      <c r="J128" s="149"/>
      <c r="K128" s="149"/>
      <c r="L128" s="149"/>
      <c r="M128" s="149"/>
      <c r="N128" s="149"/>
      <c r="O128" s="149">
        <v>4.6916389395728233</v>
      </c>
      <c r="P128" s="149">
        <v>74.798924050130097</v>
      </c>
      <c r="Q128" s="149"/>
      <c r="R128" s="149"/>
      <c r="S128" s="149"/>
      <c r="T128" s="149"/>
      <c r="U128" s="149"/>
      <c r="V128" s="149"/>
      <c r="W128" s="149"/>
      <c r="X128" s="149"/>
      <c r="Y128" s="149"/>
      <c r="Z128" s="149"/>
      <c r="AA128" s="149"/>
      <c r="AB128" s="149"/>
      <c r="AC128" s="149"/>
      <c r="AD128" s="149"/>
      <c r="AE128" s="149"/>
      <c r="AF128" s="149"/>
      <c r="AG128" s="157">
        <v>79.490562989702923</v>
      </c>
      <c r="AH128" s="269"/>
      <c r="AI128" s="147">
        <f>+VLOOKUP(A128,'CWT Releases'!G$1:'CWT Releases'!AW2423,43,FALSE)</f>
        <v>0.79409862064648062</v>
      </c>
      <c r="AJ128" s="128" t="str">
        <f t="shared" ref="AJ128:AJ145" si="154">+IF(B128="","",$AI128*B128)</f>
        <v/>
      </c>
      <c r="AK128" s="128" t="str">
        <f t="shared" ref="AK128:AK144" si="155">+IF(C128="","",$AI128*C128)</f>
        <v/>
      </c>
      <c r="AL128" s="128" t="str">
        <f t="shared" ref="AL128:AL144" si="156">+IF(D128="","",$AI128*D128)</f>
        <v/>
      </c>
      <c r="AM128" s="128" t="str">
        <f t="shared" ref="AM128:AM144" si="157">+IF(E128="","",$AI128*E128)</f>
        <v/>
      </c>
      <c r="AN128" s="128" t="str">
        <f t="shared" ref="AN128:AN144" si="158">+IF(F128="","",$AI128*F128)</f>
        <v/>
      </c>
      <c r="AO128" s="128" t="str">
        <f t="shared" ref="AO128:AO144" si="159">+IF(G128="","",$AI128*G128)</f>
        <v/>
      </c>
      <c r="AP128" s="128" t="str">
        <f t="shared" ref="AP128:AP144" si="160">+IF(H128="","",$AI128*H128)</f>
        <v/>
      </c>
      <c r="AQ128" s="128" t="str">
        <f t="shared" ref="AQ128:AQ144" si="161">+IF(I128="","",$AI128*I128)</f>
        <v/>
      </c>
      <c r="AR128" s="128" t="str">
        <f t="shared" ref="AR128:AR144" si="162">+IF(J128="","",$AI128*J128)</f>
        <v/>
      </c>
      <c r="AS128" s="128" t="str">
        <f t="shared" ref="AS128:AS144" si="163">+IF(K128="","",$AI128*K128)</f>
        <v/>
      </c>
      <c r="AT128" s="128" t="str">
        <f t="shared" ref="AT128:AT144" si="164">+IF(L128="","",$AI128*L128)</f>
        <v/>
      </c>
      <c r="AU128" s="128" t="str">
        <f t="shared" ref="AU128:AU144" si="165">+IF(M128="","",$AI128*M128)</f>
        <v/>
      </c>
      <c r="AV128" s="128" t="str">
        <f t="shared" ref="AV128:AV144" si="166">+IF(N128="","",$AI128*N128)</f>
        <v/>
      </c>
      <c r="AW128" s="128">
        <f t="shared" ref="AW128:AW144" si="167">+IF(O128="","",$AI128*O128)</f>
        <v>3.7256240104860963</v>
      </c>
      <c r="AX128" s="128">
        <f t="shared" ref="AX128:AX144" si="168">+IF(P128="","",$AI128*P128)</f>
        <v>59.397722414049177</v>
      </c>
      <c r="AY128" s="128" t="str">
        <f t="shared" ref="AY128:AY144" si="169">+IF(Q128="","",$AI128*Q128)</f>
        <v/>
      </c>
      <c r="AZ128" s="128" t="str">
        <f t="shared" ref="AZ128:AZ144" si="170">+IF(R128="","",$AI128*R128)</f>
        <v/>
      </c>
      <c r="BA128" s="128" t="str">
        <f t="shared" ref="BA128:BA144" si="171">+IF(S128="","",$AI128*S128)</f>
        <v/>
      </c>
      <c r="BB128" s="128" t="str">
        <f t="shared" ref="BB128:BB144" si="172">+IF(T128="","",$AI128*T128)</f>
        <v/>
      </c>
      <c r="BC128" s="128" t="str">
        <f t="shared" ref="BC128:BC144" si="173">+IF(U128="","",$AI128*U128)</f>
        <v/>
      </c>
      <c r="BD128" s="128" t="str">
        <f t="shared" ref="BD128:BD144" si="174">+IF(V128="","",$AI128*V128)</f>
        <v/>
      </c>
      <c r="BE128" s="128" t="str">
        <f t="shared" ref="BE128:BE144" si="175">+IF(W128="","",$AI128*W128)</f>
        <v/>
      </c>
      <c r="BF128" s="128" t="str">
        <f t="shared" ref="BF128:BF144" si="176">+IF(X128="","",$AI128*X128)</f>
        <v/>
      </c>
      <c r="BG128" s="128" t="str">
        <f t="shared" ref="BG128:BG144" si="177">+IF(Y128="","",$AI128*Y128)</f>
        <v/>
      </c>
      <c r="BH128" s="128" t="str">
        <f t="shared" ref="BH128:BH144" si="178">+IF(Z128="","",$AI128*Z128)</f>
        <v/>
      </c>
      <c r="BI128" s="128" t="str">
        <f t="shared" ref="BI128:BI144" si="179">+IF(AA128="","",$AI128*AA128)</f>
        <v/>
      </c>
      <c r="BJ128" s="128" t="str">
        <f t="shared" ref="BJ128:BJ144" si="180">+IF(AB128="","",$AI128*AB128)</f>
        <v/>
      </c>
      <c r="BK128" s="128" t="str">
        <f t="shared" ref="BK128:BK144" si="181">+IF(AC128="","",$AI128*AC128)</f>
        <v/>
      </c>
      <c r="BL128" s="128" t="str">
        <f t="shared" ref="BL128:BL144" si="182">+IF(AD128="","",$AI128*AD128)</f>
        <v/>
      </c>
      <c r="BM128" s="128" t="str">
        <f t="shared" ref="BM128:BM144" si="183">+IF(AE128="","",$AI128*AE128)</f>
        <v/>
      </c>
      <c r="BN128" s="128" t="str">
        <f t="shared" ref="BN128:BN144" si="184">+IF(AF128="","",$AI128*AF128)</f>
        <v/>
      </c>
    </row>
    <row r="129" spans="1:66" x14ac:dyDescent="0.2">
      <c r="A129" s="138" t="s">
        <v>1686</v>
      </c>
      <c r="B129" s="156"/>
      <c r="C129" s="149"/>
      <c r="D129" s="149"/>
      <c r="E129" s="149"/>
      <c r="F129" s="149"/>
      <c r="G129" s="149"/>
      <c r="H129" s="149"/>
      <c r="I129" s="149"/>
      <c r="J129" s="149"/>
      <c r="K129" s="149"/>
      <c r="L129" s="149"/>
      <c r="M129" s="149"/>
      <c r="N129" s="149"/>
      <c r="O129" s="149"/>
      <c r="P129" s="149"/>
      <c r="Q129" s="149"/>
      <c r="R129" s="149"/>
      <c r="S129" s="149"/>
      <c r="T129" s="149"/>
      <c r="U129" s="149"/>
      <c r="V129" s="149">
        <v>3.0348258706467659</v>
      </c>
      <c r="W129" s="149"/>
      <c r="X129" s="149"/>
      <c r="Y129" s="149"/>
      <c r="Z129" s="149"/>
      <c r="AA129" s="149"/>
      <c r="AB129" s="149"/>
      <c r="AC129" s="149"/>
      <c r="AD129" s="149"/>
      <c r="AE129" s="149"/>
      <c r="AF129" s="149"/>
      <c r="AG129" s="157">
        <v>3.0348258706467659</v>
      </c>
      <c r="AH129" s="269"/>
      <c r="AI129" s="147">
        <f>+VLOOKUP(A129,'CWT Releases'!G$1:'CWT Releases'!AW2424,43,FALSE)</f>
        <v>0.89666727042202499</v>
      </c>
      <c r="AJ129" s="128" t="str">
        <f t="shared" si="154"/>
        <v/>
      </c>
      <c r="AK129" s="128" t="str">
        <f t="shared" si="155"/>
        <v/>
      </c>
      <c r="AL129" s="128" t="str">
        <f t="shared" si="156"/>
        <v/>
      </c>
      <c r="AM129" s="128" t="str">
        <f t="shared" si="157"/>
        <v/>
      </c>
      <c r="AN129" s="128" t="str">
        <f t="shared" si="158"/>
        <v/>
      </c>
      <c r="AO129" s="128" t="str">
        <f t="shared" si="159"/>
        <v/>
      </c>
      <c r="AP129" s="128" t="str">
        <f t="shared" si="160"/>
        <v/>
      </c>
      <c r="AQ129" s="128" t="str">
        <f t="shared" si="161"/>
        <v/>
      </c>
      <c r="AR129" s="128" t="str">
        <f t="shared" si="162"/>
        <v/>
      </c>
      <c r="AS129" s="128" t="str">
        <f t="shared" si="163"/>
        <v/>
      </c>
      <c r="AT129" s="128" t="str">
        <f t="shared" si="164"/>
        <v/>
      </c>
      <c r="AU129" s="128" t="str">
        <f t="shared" si="165"/>
        <v/>
      </c>
      <c r="AV129" s="128" t="str">
        <f t="shared" si="166"/>
        <v/>
      </c>
      <c r="AW129" s="128" t="str">
        <f t="shared" si="167"/>
        <v/>
      </c>
      <c r="AX129" s="128" t="str">
        <f t="shared" si="168"/>
        <v/>
      </c>
      <c r="AY129" s="128" t="str">
        <f t="shared" si="169"/>
        <v/>
      </c>
      <c r="AZ129" s="128" t="str">
        <f t="shared" si="170"/>
        <v/>
      </c>
      <c r="BA129" s="128" t="str">
        <f t="shared" si="171"/>
        <v/>
      </c>
      <c r="BB129" s="128" t="str">
        <f t="shared" si="172"/>
        <v/>
      </c>
      <c r="BC129" s="128" t="str">
        <f t="shared" si="173"/>
        <v/>
      </c>
      <c r="BD129" s="128">
        <f t="shared" si="174"/>
        <v>2.7212290296389812</v>
      </c>
      <c r="BE129" s="128" t="str">
        <f t="shared" si="175"/>
        <v/>
      </c>
      <c r="BF129" s="128" t="str">
        <f t="shared" si="176"/>
        <v/>
      </c>
      <c r="BG129" s="128" t="str">
        <f t="shared" si="177"/>
        <v/>
      </c>
      <c r="BH129" s="128" t="str">
        <f t="shared" si="178"/>
        <v/>
      </c>
      <c r="BI129" s="128" t="str">
        <f t="shared" si="179"/>
        <v/>
      </c>
      <c r="BJ129" s="128" t="str">
        <f t="shared" si="180"/>
        <v/>
      </c>
      <c r="BK129" s="128" t="str">
        <f t="shared" si="181"/>
        <v/>
      </c>
      <c r="BL129" s="128" t="str">
        <f t="shared" si="182"/>
        <v/>
      </c>
      <c r="BM129" s="128" t="str">
        <f t="shared" si="183"/>
        <v/>
      </c>
      <c r="BN129" s="128" t="str">
        <f t="shared" si="184"/>
        <v/>
      </c>
    </row>
    <row r="130" spans="1:66" x14ac:dyDescent="0.2">
      <c r="A130" s="138" t="s">
        <v>1687</v>
      </c>
      <c r="B130" s="156"/>
      <c r="C130" s="149"/>
      <c r="D130" s="149"/>
      <c r="E130" s="149"/>
      <c r="F130" s="149"/>
      <c r="G130" s="149"/>
      <c r="H130" s="149"/>
      <c r="I130" s="149"/>
      <c r="J130" s="149"/>
      <c r="K130" s="149"/>
      <c r="L130" s="149"/>
      <c r="M130" s="149"/>
      <c r="N130" s="149"/>
      <c r="O130" s="149"/>
      <c r="P130" s="149"/>
      <c r="Q130" s="149"/>
      <c r="R130" s="149"/>
      <c r="S130" s="149"/>
      <c r="T130" s="149"/>
      <c r="U130" s="149"/>
      <c r="V130" s="149">
        <v>2.1857923497267762</v>
      </c>
      <c r="W130" s="149"/>
      <c r="X130" s="149"/>
      <c r="Y130" s="149"/>
      <c r="Z130" s="149"/>
      <c r="AA130" s="149"/>
      <c r="AB130" s="149"/>
      <c r="AC130" s="149"/>
      <c r="AD130" s="149"/>
      <c r="AE130" s="149"/>
      <c r="AF130" s="149"/>
      <c r="AG130" s="157">
        <v>2.1857923497267762</v>
      </c>
      <c r="AH130" s="269"/>
      <c r="AI130" s="147">
        <f>+VLOOKUP(A130,'CWT Releases'!G$1:'CWT Releases'!AW2425,43,FALSE)</f>
        <v>0.88773027459158849</v>
      </c>
      <c r="AJ130" s="128" t="str">
        <f t="shared" si="154"/>
        <v/>
      </c>
      <c r="AK130" s="128" t="str">
        <f t="shared" si="155"/>
        <v/>
      </c>
      <c r="AL130" s="128" t="str">
        <f t="shared" si="156"/>
        <v/>
      </c>
      <c r="AM130" s="128" t="str">
        <f t="shared" si="157"/>
        <v/>
      </c>
      <c r="AN130" s="128" t="str">
        <f t="shared" si="158"/>
        <v/>
      </c>
      <c r="AO130" s="128" t="str">
        <f t="shared" si="159"/>
        <v/>
      </c>
      <c r="AP130" s="128" t="str">
        <f t="shared" si="160"/>
        <v/>
      </c>
      <c r="AQ130" s="128" t="str">
        <f t="shared" si="161"/>
        <v/>
      </c>
      <c r="AR130" s="128" t="str">
        <f t="shared" si="162"/>
        <v/>
      </c>
      <c r="AS130" s="128" t="str">
        <f t="shared" si="163"/>
        <v/>
      </c>
      <c r="AT130" s="128" t="str">
        <f t="shared" si="164"/>
        <v/>
      </c>
      <c r="AU130" s="128" t="str">
        <f t="shared" si="165"/>
        <v/>
      </c>
      <c r="AV130" s="128" t="str">
        <f t="shared" si="166"/>
        <v/>
      </c>
      <c r="AW130" s="128" t="str">
        <f t="shared" si="167"/>
        <v/>
      </c>
      <c r="AX130" s="128" t="str">
        <f t="shared" si="168"/>
        <v/>
      </c>
      <c r="AY130" s="128" t="str">
        <f t="shared" si="169"/>
        <v/>
      </c>
      <c r="AZ130" s="128" t="str">
        <f t="shared" si="170"/>
        <v/>
      </c>
      <c r="BA130" s="128" t="str">
        <f t="shared" si="171"/>
        <v/>
      </c>
      <c r="BB130" s="128" t="str">
        <f t="shared" si="172"/>
        <v/>
      </c>
      <c r="BC130" s="128" t="str">
        <f t="shared" si="173"/>
        <v/>
      </c>
      <c r="BD130" s="128">
        <f t="shared" si="174"/>
        <v>1.9403940428231443</v>
      </c>
      <c r="BE130" s="128" t="str">
        <f t="shared" si="175"/>
        <v/>
      </c>
      <c r="BF130" s="128" t="str">
        <f t="shared" si="176"/>
        <v/>
      </c>
      <c r="BG130" s="128" t="str">
        <f t="shared" si="177"/>
        <v/>
      </c>
      <c r="BH130" s="128" t="str">
        <f t="shared" si="178"/>
        <v/>
      </c>
      <c r="BI130" s="128" t="str">
        <f t="shared" si="179"/>
        <v/>
      </c>
      <c r="BJ130" s="128" t="str">
        <f t="shared" si="180"/>
        <v/>
      </c>
      <c r="BK130" s="128" t="str">
        <f t="shared" si="181"/>
        <v/>
      </c>
      <c r="BL130" s="128" t="str">
        <f t="shared" si="182"/>
        <v/>
      </c>
      <c r="BM130" s="128" t="str">
        <f t="shared" si="183"/>
        <v/>
      </c>
      <c r="BN130" s="128" t="str">
        <f t="shared" si="184"/>
        <v/>
      </c>
    </row>
    <row r="131" spans="1:66" x14ac:dyDescent="0.2">
      <c r="A131" s="138" t="s">
        <v>1657</v>
      </c>
      <c r="B131" s="156"/>
      <c r="C131" s="149"/>
      <c r="D131" s="149"/>
      <c r="E131" s="149"/>
      <c r="F131" s="149"/>
      <c r="G131" s="149"/>
      <c r="H131" s="149"/>
      <c r="I131" s="149"/>
      <c r="J131" s="149"/>
      <c r="K131" s="149"/>
      <c r="L131" s="149"/>
      <c r="M131" s="149"/>
      <c r="N131" s="149"/>
      <c r="O131" s="149"/>
      <c r="P131" s="149"/>
      <c r="Q131" s="149"/>
      <c r="R131" s="149">
        <v>112.8883271650794</v>
      </c>
      <c r="S131" s="149"/>
      <c r="T131" s="149"/>
      <c r="U131" s="149"/>
      <c r="V131" s="149"/>
      <c r="W131" s="149"/>
      <c r="X131" s="149"/>
      <c r="Y131" s="149"/>
      <c r="Z131" s="149"/>
      <c r="AA131" s="149"/>
      <c r="AB131" s="149"/>
      <c r="AC131" s="149"/>
      <c r="AD131" s="149"/>
      <c r="AE131" s="149"/>
      <c r="AF131" s="149"/>
      <c r="AG131" s="157">
        <v>112.8883271650794</v>
      </c>
      <c r="AH131" s="269"/>
      <c r="AI131" s="147">
        <f>+VLOOKUP(A131,'CWT Releases'!G$1:'CWT Releases'!AW2426,43,FALSE)</f>
        <v>0.36765401722343144</v>
      </c>
      <c r="AJ131" s="128" t="str">
        <f t="shared" si="154"/>
        <v/>
      </c>
      <c r="AK131" s="128" t="str">
        <f t="shared" si="155"/>
        <v/>
      </c>
      <c r="AL131" s="128" t="str">
        <f t="shared" si="156"/>
        <v/>
      </c>
      <c r="AM131" s="128" t="str">
        <f t="shared" si="157"/>
        <v/>
      </c>
      <c r="AN131" s="128" t="str">
        <f t="shared" si="158"/>
        <v/>
      </c>
      <c r="AO131" s="128" t="str">
        <f t="shared" si="159"/>
        <v/>
      </c>
      <c r="AP131" s="128" t="str">
        <f t="shared" si="160"/>
        <v/>
      </c>
      <c r="AQ131" s="128" t="str">
        <f t="shared" si="161"/>
        <v/>
      </c>
      <c r="AR131" s="128" t="str">
        <f t="shared" si="162"/>
        <v/>
      </c>
      <c r="AS131" s="128" t="str">
        <f t="shared" si="163"/>
        <v/>
      </c>
      <c r="AT131" s="128" t="str">
        <f t="shared" si="164"/>
        <v/>
      </c>
      <c r="AU131" s="128" t="str">
        <f t="shared" si="165"/>
        <v/>
      </c>
      <c r="AV131" s="128" t="str">
        <f t="shared" si="166"/>
        <v/>
      </c>
      <c r="AW131" s="128" t="str">
        <f t="shared" si="167"/>
        <v/>
      </c>
      <c r="AX131" s="128" t="str">
        <f t="shared" si="168"/>
        <v/>
      </c>
      <c r="AY131" s="128" t="str">
        <f t="shared" si="169"/>
        <v/>
      </c>
      <c r="AZ131" s="128">
        <f t="shared" si="170"/>
        <v>41.503846979874467</v>
      </c>
      <c r="BA131" s="128" t="str">
        <f t="shared" si="171"/>
        <v/>
      </c>
      <c r="BB131" s="128" t="str">
        <f t="shared" si="172"/>
        <v/>
      </c>
      <c r="BC131" s="128" t="str">
        <f t="shared" si="173"/>
        <v/>
      </c>
      <c r="BD131" s="128" t="str">
        <f t="shared" si="174"/>
        <v/>
      </c>
      <c r="BE131" s="128" t="str">
        <f t="shared" si="175"/>
        <v/>
      </c>
      <c r="BF131" s="128" t="str">
        <f t="shared" si="176"/>
        <v/>
      </c>
      <c r="BG131" s="128" t="str">
        <f t="shared" si="177"/>
        <v/>
      </c>
      <c r="BH131" s="128" t="str">
        <f t="shared" si="178"/>
        <v/>
      </c>
      <c r="BI131" s="128" t="str">
        <f t="shared" si="179"/>
        <v/>
      </c>
      <c r="BJ131" s="128" t="str">
        <f t="shared" si="180"/>
        <v/>
      </c>
      <c r="BK131" s="128" t="str">
        <f t="shared" si="181"/>
        <v/>
      </c>
      <c r="BL131" s="128" t="str">
        <f t="shared" si="182"/>
        <v/>
      </c>
      <c r="BM131" s="128" t="str">
        <f t="shared" si="183"/>
        <v/>
      </c>
      <c r="BN131" s="128" t="str">
        <f t="shared" si="184"/>
        <v/>
      </c>
    </row>
    <row r="132" spans="1:66" x14ac:dyDescent="0.2">
      <c r="A132" s="138" t="s">
        <v>1650</v>
      </c>
      <c r="B132" s="156"/>
      <c r="C132" s="149"/>
      <c r="D132" s="149"/>
      <c r="E132" s="149"/>
      <c r="F132" s="149"/>
      <c r="G132" s="149"/>
      <c r="H132" s="149"/>
      <c r="I132" s="149"/>
      <c r="J132" s="149"/>
      <c r="K132" s="149"/>
      <c r="L132" s="149"/>
      <c r="M132" s="149"/>
      <c r="N132" s="149"/>
      <c r="O132" s="149"/>
      <c r="P132" s="149"/>
      <c r="Q132" s="149"/>
      <c r="R132" s="149"/>
      <c r="S132" s="149">
        <v>39.559302766589255</v>
      </c>
      <c r="T132" s="149"/>
      <c r="U132" s="149"/>
      <c r="V132" s="149"/>
      <c r="W132" s="149"/>
      <c r="X132" s="149"/>
      <c r="Y132" s="149"/>
      <c r="Z132" s="149"/>
      <c r="AA132" s="149"/>
      <c r="AB132" s="149"/>
      <c r="AC132" s="149"/>
      <c r="AD132" s="149"/>
      <c r="AE132" s="149"/>
      <c r="AF132" s="149"/>
      <c r="AG132" s="157">
        <v>39.559302766589255</v>
      </c>
      <c r="AH132" s="269"/>
      <c r="AI132" s="147">
        <f>+VLOOKUP(A132,'CWT Releases'!G$1:'CWT Releases'!AW2427,43,FALSE)</f>
        <v>1.1014835073760982</v>
      </c>
      <c r="AJ132" s="128" t="str">
        <f t="shared" si="154"/>
        <v/>
      </c>
      <c r="AK132" s="128" t="str">
        <f t="shared" si="155"/>
        <v/>
      </c>
      <c r="AL132" s="128" t="str">
        <f t="shared" si="156"/>
        <v/>
      </c>
      <c r="AM132" s="128" t="str">
        <f t="shared" si="157"/>
        <v/>
      </c>
      <c r="AN132" s="128" t="str">
        <f t="shared" si="158"/>
        <v/>
      </c>
      <c r="AO132" s="128" t="str">
        <f t="shared" si="159"/>
        <v/>
      </c>
      <c r="AP132" s="128" t="str">
        <f t="shared" si="160"/>
        <v/>
      </c>
      <c r="AQ132" s="128" t="str">
        <f t="shared" si="161"/>
        <v/>
      </c>
      <c r="AR132" s="128" t="str">
        <f t="shared" si="162"/>
        <v/>
      </c>
      <c r="AS132" s="128" t="str">
        <f t="shared" si="163"/>
        <v/>
      </c>
      <c r="AT132" s="128" t="str">
        <f t="shared" si="164"/>
        <v/>
      </c>
      <c r="AU132" s="128" t="str">
        <f t="shared" si="165"/>
        <v/>
      </c>
      <c r="AV132" s="128" t="str">
        <f t="shared" si="166"/>
        <v/>
      </c>
      <c r="AW132" s="128" t="str">
        <f t="shared" si="167"/>
        <v/>
      </c>
      <c r="AX132" s="128" t="str">
        <f t="shared" si="168"/>
        <v/>
      </c>
      <c r="AY132" s="128" t="str">
        <f t="shared" si="169"/>
        <v/>
      </c>
      <c r="AZ132" s="128" t="str">
        <f t="shared" si="170"/>
        <v/>
      </c>
      <c r="BA132" s="128">
        <f t="shared" si="171"/>
        <v>43.573919560695721</v>
      </c>
      <c r="BB132" s="128" t="str">
        <f t="shared" si="172"/>
        <v/>
      </c>
      <c r="BC132" s="128" t="str">
        <f t="shared" si="173"/>
        <v/>
      </c>
      <c r="BD132" s="128" t="str">
        <f t="shared" si="174"/>
        <v/>
      </c>
      <c r="BE132" s="128" t="str">
        <f t="shared" si="175"/>
        <v/>
      </c>
      <c r="BF132" s="128" t="str">
        <f t="shared" si="176"/>
        <v/>
      </c>
      <c r="BG132" s="128" t="str">
        <f t="shared" si="177"/>
        <v/>
      </c>
      <c r="BH132" s="128" t="str">
        <f t="shared" si="178"/>
        <v/>
      </c>
      <c r="BI132" s="128" t="str">
        <f t="shared" si="179"/>
        <v/>
      </c>
      <c r="BJ132" s="128" t="str">
        <f t="shared" si="180"/>
        <v/>
      </c>
      <c r="BK132" s="128" t="str">
        <f t="shared" si="181"/>
        <v/>
      </c>
      <c r="BL132" s="128" t="str">
        <f t="shared" si="182"/>
        <v/>
      </c>
      <c r="BM132" s="128" t="str">
        <f t="shared" si="183"/>
        <v/>
      </c>
      <c r="BN132" s="128" t="str">
        <f t="shared" si="184"/>
        <v/>
      </c>
    </row>
    <row r="133" spans="1:66" x14ac:dyDescent="0.2">
      <c r="A133" s="138" t="s">
        <v>1645</v>
      </c>
      <c r="B133" s="156"/>
      <c r="C133" s="149"/>
      <c r="D133" s="149"/>
      <c r="E133" s="149"/>
      <c r="F133" s="149"/>
      <c r="G133" s="149"/>
      <c r="H133" s="149"/>
      <c r="I133" s="149"/>
      <c r="J133" s="149"/>
      <c r="K133" s="149"/>
      <c r="L133" s="149"/>
      <c r="M133" s="149"/>
      <c r="N133" s="149"/>
      <c r="O133" s="149"/>
      <c r="P133" s="149"/>
      <c r="Q133" s="149"/>
      <c r="R133" s="149"/>
      <c r="S133" s="149">
        <v>50.730758173470235</v>
      </c>
      <c r="T133" s="149">
        <v>5.4743456991008319</v>
      </c>
      <c r="U133" s="149"/>
      <c r="V133" s="149"/>
      <c r="W133" s="149"/>
      <c r="X133" s="149"/>
      <c r="Y133" s="149"/>
      <c r="Z133" s="149"/>
      <c r="AA133" s="149"/>
      <c r="AB133" s="149"/>
      <c r="AC133" s="149"/>
      <c r="AD133" s="149"/>
      <c r="AE133" s="149"/>
      <c r="AF133" s="149"/>
      <c r="AG133" s="157">
        <v>56.205103872571065</v>
      </c>
      <c r="AH133" s="269"/>
      <c r="AI133" s="147">
        <f>+VLOOKUP(A133,'CWT Releases'!G$1:'CWT Releases'!AW2428,43,FALSE)</f>
        <v>1.1160311775858436</v>
      </c>
      <c r="AJ133" s="128" t="str">
        <f t="shared" si="154"/>
        <v/>
      </c>
      <c r="AK133" s="128" t="str">
        <f t="shared" si="155"/>
        <v/>
      </c>
      <c r="AL133" s="128" t="str">
        <f t="shared" si="156"/>
        <v/>
      </c>
      <c r="AM133" s="128" t="str">
        <f t="shared" si="157"/>
        <v/>
      </c>
      <c r="AN133" s="128" t="str">
        <f t="shared" si="158"/>
        <v/>
      </c>
      <c r="AO133" s="128" t="str">
        <f t="shared" si="159"/>
        <v/>
      </c>
      <c r="AP133" s="128" t="str">
        <f t="shared" si="160"/>
        <v/>
      </c>
      <c r="AQ133" s="128" t="str">
        <f t="shared" si="161"/>
        <v/>
      </c>
      <c r="AR133" s="128" t="str">
        <f t="shared" si="162"/>
        <v/>
      </c>
      <c r="AS133" s="128" t="str">
        <f t="shared" si="163"/>
        <v/>
      </c>
      <c r="AT133" s="128" t="str">
        <f t="shared" si="164"/>
        <v/>
      </c>
      <c r="AU133" s="128" t="str">
        <f t="shared" si="165"/>
        <v/>
      </c>
      <c r="AV133" s="128" t="str">
        <f t="shared" si="166"/>
        <v/>
      </c>
      <c r="AW133" s="128" t="str">
        <f t="shared" si="167"/>
        <v/>
      </c>
      <c r="AX133" s="128" t="str">
        <f t="shared" si="168"/>
        <v/>
      </c>
      <c r="AY133" s="128" t="str">
        <f t="shared" si="169"/>
        <v/>
      </c>
      <c r="AZ133" s="128" t="str">
        <f t="shared" si="170"/>
        <v/>
      </c>
      <c r="BA133" s="128">
        <f t="shared" si="171"/>
        <v>56.617107784160645</v>
      </c>
      <c r="BB133" s="128">
        <f t="shared" si="172"/>
        <v>6.1095404770794994</v>
      </c>
      <c r="BC133" s="128" t="str">
        <f t="shared" si="173"/>
        <v/>
      </c>
      <c r="BD133" s="128" t="str">
        <f t="shared" si="174"/>
        <v/>
      </c>
      <c r="BE133" s="128" t="str">
        <f t="shared" si="175"/>
        <v/>
      </c>
      <c r="BF133" s="128" t="str">
        <f t="shared" si="176"/>
        <v/>
      </c>
      <c r="BG133" s="128" t="str">
        <f t="shared" si="177"/>
        <v/>
      </c>
      <c r="BH133" s="128" t="str">
        <f t="shared" si="178"/>
        <v/>
      </c>
      <c r="BI133" s="128" t="str">
        <f t="shared" si="179"/>
        <v/>
      </c>
      <c r="BJ133" s="128" t="str">
        <f t="shared" si="180"/>
        <v/>
      </c>
      <c r="BK133" s="128" t="str">
        <f t="shared" si="181"/>
        <v/>
      </c>
      <c r="BL133" s="128" t="str">
        <f t="shared" si="182"/>
        <v/>
      </c>
      <c r="BM133" s="128" t="str">
        <f t="shared" si="183"/>
        <v/>
      </c>
      <c r="BN133" s="128" t="str">
        <f t="shared" si="184"/>
        <v/>
      </c>
    </row>
    <row r="134" spans="1:66" x14ac:dyDescent="0.2">
      <c r="A134" s="138" t="s">
        <v>1651</v>
      </c>
      <c r="B134" s="156"/>
      <c r="C134" s="149"/>
      <c r="D134" s="149"/>
      <c r="E134" s="149"/>
      <c r="F134" s="149"/>
      <c r="G134" s="149"/>
      <c r="H134" s="149"/>
      <c r="I134" s="149"/>
      <c r="J134" s="149"/>
      <c r="K134" s="149"/>
      <c r="L134" s="149"/>
      <c r="M134" s="149"/>
      <c r="N134" s="149"/>
      <c r="O134" s="149"/>
      <c r="P134" s="149"/>
      <c r="Q134" s="149"/>
      <c r="R134" s="149">
        <v>7.5732459585544145</v>
      </c>
      <c r="S134" s="149">
        <v>61.825678773266915</v>
      </c>
      <c r="T134" s="149"/>
      <c r="U134" s="149"/>
      <c r="V134" s="149"/>
      <c r="W134" s="149"/>
      <c r="X134" s="149"/>
      <c r="Y134" s="149"/>
      <c r="Z134" s="149"/>
      <c r="AA134" s="149"/>
      <c r="AB134" s="149"/>
      <c r="AC134" s="149"/>
      <c r="AD134" s="149"/>
      <c r="AE134" s="149"/>
      <c r="AF134" s="149"/>
      <c r="AG134" s="157">
        <v>69.398924731821324</v>
      </c>
      <c r="AH134" s="269"/>
      <c r="AI134" s="147">
        <f>+VLOOKUP(A134,'CWT Releases'!G$1:'CWT Releases'!AW2429,43,FALSE)</f>
        <v>1.1160871620750419</v>
      </c>
      <c r="AJ134" s="128" t="str">
        <f t="shared" si="154"/>
        <v/>
      </c>
      <c r="AK134" s="128" t="str">
        <f t="shared" si="155"/>
        <v/>
      </c>
      <c r="AL134" s="128" t="str">
        <f t="shared" si="156"/>
        <v/>
      </c>
      <c r="AM134" s="128" t="str">
        <f t="shared" si="157"/>
        <v/>
      </c>
      <c r="AN134" s="128" t="str">
        <f t="shared" si="158"/>
        <v/>
      </c>
      <c r="AO134" s="128" t="str">
        <f t="shared" si="159"/>
        <v/>
      </c>
      <c r="AP134" s="128" t="str">
        <f t="shared" si="160"/>
        <v/>
      </c>
      <c r="AQ134" s="128" t="str">
        <f t="shared" si="161"/>
        <v/>
      </c>
      <c r="AR134" s="128" t="str">
        <f t="shared" si="162"/>
        <v/>
      </c>
      <c r="AS134" s="128" t="str">
        <f t="shared" si="163"/>
        <v/>
      </c>
      <c r="AT134" s="128" t="str">
        <f t="shared" si="164"/>
        <v/>
      </c>
      <c r="AU134" s="128" t="str">
        <f t="shared" si="165"/>
        <v/>
      </c>
      <c r="AV134" s="128" t="str">
        <f t="shared" si="166"/>
        <v/>
      </c>
      <c r="AW134" s="128" t="str">
        <f t="shared" si="167"/>
        <v/>
      </c>
      <c r="AX134" s="128" t="str">
        <f t="shared" si="168"/>
        <v/>
      </c>
      <c r="AY134" s="128" t="str">
        <f t="shared" si="169"/>
        <v/>
      </c>
      <c r="AZ134" s="128">
        <f t="shared" si="170"/>
        <v>8.4524025895792771</v>
      </c>
      <c r="BA134" s="128">
        <f t="shared" si="171"/>
        <v>69.002846365418634</v>
      </c>
      <c r="BB134" s="128" t="str">
        <f t="shared" si="172"/>
        <v/>
      </c>
      <c r="BC134" s="128" t="str">
        <f t="shared" si="173"/>
        <v/>
      </c>
      <c r="BD134" s="128" t="str">
        <f t="shared" si="174"/>
        <v/>
      </c>
      <c r="BE134" s="128" t="str">
        <f t="shared" si="175"/>
        <v/>
      </c>
      <c r="BF134" s="128" t="str">
        <f t="shared" si="176"/>
        <v/>
      </c>
      <c r="BG134" s="128" t="str">
        <f t="shared" si="177"/>
        <v/>
      </c>
      <c r="BH134" s="128" t="str">
        <f t="shared" si="178"/>
        <v/>
      </c>
      <c r="BI134" s="128" t="str">
        <f t="shared" si="179"/>
        <v/>
      </c>
      <c r="BJ134" s="128" t="str">
        <f t="shared" si="180"/>
        <v/>
      </c>
      <c r="BK134" s="128" t="str">
        <f t="shared" si="181"/>
        <v/>
      </c>
      <c r="BL134" s="128" t="str">
        <f t="shared" si="182"/>
        <v/>
      </c>
      <c r="BM134" s="128" t="str">
        <f t="shared" si="183"/>
        <v/>
      </c>
      <c r="BN134" s="128" t="str">
        <f t="shared" si="184"/>
        <v/>
      </c>
    </row>
    <row r="135" spans="1:66" x14ac:dyDescent="0.2">
      <c r="A135" s="138" t="s">
        <v>1652</v>
      </c>
      <c r="B135" s="156"/>
      <c r="C135" s="149"/>
      <c r="D135" s="149"/>
      <c r="E135" s="149"/>
      <c r="F135" s="149"/>
      <c r="G135" s="149"/>
      <c r="H135" s="149"/>
      <c r="I135" s="149"/>
      <c r="J135" s="149"/>
      <c r="K135" s="149"/>
      <c r="L135" s="149"/>
      <c r="M135" s="149"/>
      <c r="N135" s="149"/>
      <c r="O135" s="149"/>
      <c r="P135" s="149"/>
      <c r="Q135" s="149"/>
      <c r="R135" s="149"/>
      <c r="S135" s="149">
        <v>11.324525021049588</v>
      </c>
      <c r="T135" s="149"/>
      <c r="U135" s="149"/>
      <c r="V135" s="149"/>
      <c r="W135" s="149"/>
      <c r="X135" s="149"/>
      <c r="Y135" s="149"/>
      <c r="Z135" s="149"/>
      <c r="AA135" s="149"/>
      <c r="AB135" s="149"/>
      <c r="AC135" s="149"/>
      <c r="AD135" s="149"/>
      <c r="AE135" s="149"/>
      <c r="AF135" s="149"/>
      <c r="AG135" s="157">
        <v>11.324525021049588</v>
      </c>
      <c r="AH135" s="269"/>
      <c r="AI135" s="147">
        <f>+VLOOKUP(A135,'CWT Releases'!G$1:'CWT Releases'!AW2430,43,FALSE)</f>
        <v>0.39607406949679708</v>
      </c>
      <c r="AJ135" s="128" t="str">
        <f t="shared" si="154"/>
        <v/>
      </c>
      <c r="AK135" s="128" t="str">
        <f t="shared" si="155"/>
        <v/>
      </c>
      <c r="AL135" s="128" t="str">
        <f t="shared" si="156"/>
        <v/>
      </c>
      <c r="AM135" s="128" t="str">
        <f t="shared" si="157"/>
        <v/>
      </c>
      <c r="AN135" s="128" t="str">
        <f t="shared" si="158"/>
        <v/>
      </c>
      <c r="AO135" s="128" t="str">
        <f t="shared" si="159"/>
        <v/>
      </c>
      <c r="AP135" s="128" t="str">
        <f t="shared" si="160"/>
        <v/>
      </c>
      <c r="AQ135" s="128" t="str">
        <f t="shared" si="161"/>
        <v/>
      </c>
      <c r="AR135" s="128" t="str">
        <f t="shared" si="162"/>
        <v/>
      </c>
      <c r="AS135" s="128" t="str">
        <f t="shared" si="163"/>
        <v/>
      </c>
      <c r="AT135" s="128" t="str">
        <f t="shared" si="164"/>
        <v/>
      </c>
      <c r="AU135" s="128" t="str">
        <f t="shared" si="165"/>
        <v/>
      </c>
      <c r="AV135" s="128" t="str">
        <f t="shared" si="166"/>
        <v/>
      </c>
      <c r="AW135" s="128" t="str">
        <f t="shared" si="167"/>
        <v/>
      </c>
      <c r="AX135" s="128" t="str">
        <f t="shared" si="168"/>
        <v/>
      </c>
      <c r="AY135" s="128" t="str">
        <f t="shared" si="169"/>
        <v/>
      </c>
      <c r="AZ135" s="128" t="str">
        <f t="shared" si="170"/>
        <v/>
      </c>
      <c r="BA135" s="128">
        <f t="shared" si="171"/>
        <v>4.4853507102054122</v>
      </c>
      <c r="BB135" s="128" t="str">
        <f t="shared" si="172"/>
        <v/>
      </c>
      <c r="BC135" s="128" t="str">
        <f t="shared" si="173"/>
        <v/>
      </c>
      <c r="BD135" s="128" t="str">
        <f t="shared" si="174"/>
        <v/>
      </c>
      <c r="BE135" s="128" t="str">
        <f t="shared" si="175"/>
        <v/>
      </c>
      <c r="BF135" s="128" t="str">
        <f t="shared" si="176"/>
        <v/>
      </c>
      <c r="BG135" s="128" t="str">
        <f t="shared" si="177"/>
        <v/>
      </c>
      <c r="BH135" s="128" t="str">
        <f t="shared" si="178"/>
        <v/>
      </c>
      <c r="BI135" s="128" t="str">
        <f t="shared" si="179"/>
        <v/>
      </c>
      <c r="BJ135" s="128" t="str">
        <f t="shared" si="180"/>
        <v/>
      </c>
      <c r="BK135" s="128" t="str">
        <f t="shared" si="181"/>
        <v/>
      </c>
      <c r="BL135" s="128" t="str">
        <f t="shared" si="182"/>
        <v/>
      </c>
      <c r="BM135" s="128" t="str">
        <f t="shared" si="183"/>
        <v/>
      </c>
      <c r="BN135" s="128" t="str">
        <f t="shared" si="184"/>
        <v/>
      </c>
    </row>
    <row r="136" spans="1:66" x14ac:dyDescent="0.2">
      <c r="A136" s="138" t="s">
        <v>1633</v>
      </c>
      <c r="B136" s="156"/>
      <c r="C136" s="149"/>
      <c r="D136" s="149"/>
      <c r="E136" s="149"/>
      <c r="F136" s="149"/>
      <c r="G136" s="149"/>
      <c r="H136" s="149"/>
      <c r="I136" s="149"/>
      <c r="J136" s="149"/>
      <c r="K136" s="149"/>
      <c r="L136" s="149"/>
      <c r="M136" s="149"/>
      <c r="N136" s="149"/>
      <c r="O136" s="149"/>
      <c r="P136" s="149"/>
      <c r="Q136" s="149"/>
      <c r="R136" s="149"/>
      <c r="S136" s="149"/>
      <c r="T136" s="149">
        <v>78.107819211232595</v>
      </c>
      <c r="U136" s="149">
        <v>7.4244751119680368</v>
      </c>
      <c r="V136" s="149"/>
      <c r="W136" s="149"/>
      <c r="X136" s="149"/>
      <c r="Y136" s="149"/>
      <c r="Z136" s="149"/>
      <c r="AA136" s="149"/>
      <c r="AB136" s="149"/>
      <c r="AC136" s="149"/>
      <c r="AD136" s="149"/>
      <c r="AE136" s="149"/>
      <c r="AF136" s="149"/>
      <c r="AG136" s="157">
        <v>85.532294323200631</v>
      </c>
      <c r="AH136" s="269"/>
      <c r="AI136" s="147">
        <f>+VLOOKUP(A136,'CWT Releases'!G$1:'CWT Releases'!AW2431,43,FALSE)</f>
        <v>0.93046994621334067</v>
      </c>
      <c r="AJ136" s="128" t="str">
        <f t="shared" si="154"/>
        <v/>
      </c>
      <c r="AK136" s="128" t="str">
        <f t="shared" si="155"/>
        <v/>
      </c>
      <c r="AL136" s="128" t="str">
        <f t="shared" si="156"/>
        <v/>
      </c>
      <c r="AM136" s="128" t="str">
        <f t="shared" si="157"/>
        <v/>
      </c>
      <c r="AN136" s="128" t="str">
        <f t="shared" si="158"/>
        <v/>
      </c>
      <c r="AO136" s="128" t="str">
        <f t="shared" si="159"/>
        <v/>
      </c>
      <c r="AP136" s="128" t="str">
        <f t="shared" si="160"/>
        <v/>
      </c>
      <c r="AQ136" s="128" t="str">
        <f t="shared" si="161"/>
        <v/>
      </c>
      <c r="AR136" s="128" t="str">
        <f t="shared" si="162"/>
        <v/>
      </c>
      <c r="AS136" s="128" t="str">
        <f t="shared" si="163"/>
        <v/>
      </c>
      <c r="AT136" s="128" t="str">
        <f t="shared" si="164"/>
        <v/>
      </c>
      <c r="AU136" s="128" t="str">
        <f t="shared" si="165"/>
        <v/>
      </c>
      <c r="AV136" s="128" t="str">
        <f t="shared" si="166"/>
        <v/>
      </c>
      <c r="AW136" s="128" t="str">
        <f t="shared" si="167"/>
        <v/>
      </c>
      <c r="AX136" s="128" t="str">
        <f t="shared" si="168"/>
        <v/>
      </c>
      <c r="AY136" s="128" t="str">
        <f t="shared" si="169"/>
        <v/>
      </c>
      <c r="AZ136" s="128" t="str">
        <f t="shared" si="170"/>
        <v/>
      </c>
      <c r="BA136" s="128" t="str">
        <f t="shared" si="171"/>
        <v/>
      </c>
      <c r="BB136" s="128">
        <f t="shared" si="172"/>
        <v>72.676978340316936</v>
      </c>
      <c r="BC136" s="128">
        <f t="shared" si="173"/>
        <v>6.9082509580951861</v>
      </c>
      <c r="BD136" s="128" t="str">
        <f t="shared" si="174"/>
        <v/>
      </c>
      <c r="BE136" s="128" t="str">
        <f t="shared" si="175"/>
        <v/>
      </c>
      <c r="BF136" s="128" t="str">
        <f t="shared" si="176"/>
        <v/>
      </c>
      <c r="BG136" s="128" t="str">
        <f t="shared" si="177"/>
        <v/>
      </c>
      <c r="BH136" s="128" t="str">
        <f t="shared" si="178"/>
        <v/>
      </c>
      <c r="BI136" s="128" t="str">
        <f t="shared" si="179"/>
        <v/>
      </c>
      <c r="BJ136" s="128" t="str">
        <f t="shared" si="180"/>
        <v/>
      </c>
      <c r="BK136" s="128" t="str">
        <f t="shared" si="181"/>
        <v/>
      </c>
      <c r="BL136" s="128" t="str">
        <f t="shared" si="182"/>
        <v/>
      </c>
      <c r="BM136" s="128" t="str">
        <f t="shared" si="183"/>
        <v/>
      </c>
      <c r="BN136" s="128" t="str">
        <f t="shared" si="184"/>
        <v/>
      </c>
    </row>
    <row r="137" spans="1:66" x14ac:dyDescent="0.2">
      <c r="A137" s="138" t="s">
        <v>1634</v>
      </c>
      <c r="B137" s="156"/>
      <c r="C137" s="149"/>
      <c r="D137" s="149"/>
      <c r="E137" s="149"/>
      <c r="F137" s="149"/>
      <c r="G137" s="149"/>
      <c r="H137" s="149"/>
      <c r="I137" s="149"/>
      <c r="J137" s="149"/>
      <c r="K137" s="149"/>
      <c r="L137" s="149"/>
      <c r="M137" s="149"/>
      <c r="N137" s="149"/>
      <c r="O137" s="149"/>
      <c r="P137" s="149"/>
      <c r="Q137" s="149"/>
      <c r="R137" s="149"/>
      <c r="S137" s="149"/>
      <c r="T137" s="149">
        <v>42.256220310167677</v>
      </c>
      <c r="U137" s="149">
        <v>18.1762229512088</v>
      </c>
      <c r="V137" s="149"/>
      <c r="W137" s="149"/>
      <c r="X137" s="149"/>
      <c r="Y137" s="149"/>
      <c r="Z137" s="149"/>
      <c r="AA137" s="149"/>
      <c r="AB137" s="149"/>
      <c r="AC137" s="149"/>
      <c r="AD137" s="149"/>
      <c r="AE137" s="149"/>
      <c r="AF137" s="149"/>
      <c r="AG137" s="157">
        <v>60.432443261376477</v>
      </c>
      <c r="AH137" s="269"/>
      <c r="AI137" s="147">
        <f>+VLOOKUP(A137,'CWT Releases'!G$1:'CWT Releases'!AW2432,43,FALSE)</f>
        <v>1.5661642723518407</v>
      </c>
      <c r="AJ137" s="128" t="str">
        <f t="shared" si="154"/>
        <v/>
      </c>
      <c r="AK137" s="128" t="str">
        <f t="shared" si="155"/>
        <v/>
      </c>
      <c r="AL137" s="128" t="str">
        <f t="shared" si="156"/>
        <v/>
      </c>
      <c r="AM137" s="128" t="str">
        <f t="shared" si="157"/>
        <v/>
      </c>
      <c r="AN137" s="128" t="str">
        <f t="shared" si="158"/>
        <v/>
      </c>
      <c r="AO137" s="128" t="str">
        <f t="shared" si="159"/>
        <v/>
      </c>
      <c r="AP137" s="128" t="str">
        <f t="shared" si="160"/>
        <v/>
      </c>
      <c r="AQ137" s="128" t="str">
        <f t="shared" si="161"/>
        <v/>
      </c>
      <c r="AR137" s="128" t="str">
        <f t="shared" si="162"/>
        <v/>
      </c>
      <c r="AS137" s="128" t="str">
        <f t="shared" si="163"/>
        <v/>
      </c>
      <c r="AT137" s="128" t="str">
        <f t="shared" si="164"/>
        <v/>
      </c>
      <c r="AU137" s="128" t="str">
        <f t="shared" si="165"/>
        <v/>
      </c>
      <c r="AV137" s="128" t="str">
        <f t="shared" si="166"/>
        <v/>
      </c>
      <c r="AW137" s="128" t="str">
        <f t="shared" si="167"/>
        <v/>
      </c>
      <c r="AX137" s="128" t="str">
        <f t="shared" si="168"/>
        <v/>
      </c>
      <c r="AY137" s="128" t="str">
        <f t="shared" si="169"/>
        <v/>
      </c>
      <c r="AZ137" s="128" t="str">
        <f t="shared" si="170"/>
        <v/>
      </c>
      <c r="BA137" s="128" t="str">
        <f t="shared" si="171"/>
        <v/>
      </c>
      <c r="BB137" s="128">
        <f t="shared" si="172"/>
        <v>66.180182534412836</v>
      </c>
      <c r="BC137" s="128">
        <f t="shared" si="173"/>
        <v>28.466950992484758</v>
      </c>
      <c r="BD137" s="128" t="str">
        <f t="shared" si="174"/>
        <v/>
      </c>
      <c r="BE137" s="128" t="str">
        <f t="shared" si="175"/>
        <v/>
      </c>
      <c r="BF137" s="128" t="str">
        <f t="shared" si="176"/>
        <v/>
      </c>
      <c r="BG137" s="128" t="str">
        <f t="shared" si="177"/>
        <v/>
      </c>
      <c r="BH137" s="128" t="str">
        <f t="shared" si="178"/>
        <v/>
      </c>
      <c r="BI137" s="128" t="str">
        <f t="shared" si="179"/>
        <v/>
      </c>
      <c r="BJ137" s="128" t="str">
        <f t="shared" si="180"/>
        <v/>
      </c>
      <c r="BK137" s="128" t="str">
        <f t="shared" si="181"/>
        <v/>
      </c>
      <c r="BL137" s="128" t="str">
        <f t="shared" si="182"/>
        <v/>
      </c>
      <c r="BM137" s="128" t="str">
        <f t="shared" si="183"/>
        <v/>
      </c>
      <c r="BN137" s="128" t="str">
        <f t="shared" si="184"/>
        <v/>
      </c>
    </row>
    <row r="138" spans="1:66" x14ac:dyDescent="0.2">
      <c r="A138" s="138" t="s">
        <v>1635</v>
      </c>
      <c r="B138" s="156"/>
      <c r="C138" s="149"/>
      <c r="D138" s="149"/>
      <c r="E138" s="149"/>
      <c r="F138" s="149"/>
      <c r="G138" s="149"/>
      <c r="H138" s="149"/>
      <c r="I138" s="149"/>
      <c r="J138" s="149"/>
      <c r="K138" s="149"/>
      <c r="L138" s="149"/>
      <c r="M138" s="149"/>
      <c r="N138" s="149"/>
      <c r="O138" s="149"/>
      <c r="P138" s="149"/>
      <c r="Q138" s="149"/>
      <c r="R138" s="149"/>
      <c r="S138" s="149"/>
      <c r="T138" s="149">
        <v>81.578481772693465</v>
      </c>
      <c r="U138" s="149">
        <v>10.751747839240764</v>
      </c>
      <c r="V138" s="149"/>
      <c r="W138" s="149"/>
      <c r="X138" s="149"/>
      <c r="Y138" s="149"/>
      <c r="Z138" s="149"/>
      <c r="AA138" s="149"/>
      <c r="AB138" s="149"/>
      <c r="AC138" s="149"/>
      <c r="AD138" s="149"/>
      <c r="AE138" s="149"/>
      <c r="AF138" s="149"/>
      <c r="AG138" s="157">
        <v>92.330229611934229</v>
      </c>
      <c r="AH138" s="269"/>
      <c r="AI138" s="147">
        <f>+VLOOKUP(A138,'CWT Releases'!G$1:'CWT Releases'!AW2433,43,FALSE)</f>
        <v>0.7447843476380932</v>
      </c>
      <c r="AJ138" s="128" t="str">
        <f t="shared" si="154"/>
        <v/>
      </c>
      <c r="AK138" s="128" t="str">
        <f t="shared" si="155"/>
        <v/>
      </c>
      <c r="AL138" s="128" t="str">
        <f t="shared" si="156"/>
        <v/>
      </c>
      <c r="AM138" s="128" t="str">
        <f t="shared" si="157"/>
        <v/>
      </c>
      <c r="AN138" s="128" t="str">
        <f t="shared" si="158"/>
        <v/>
      </c>
      <c r="AO138" s="128" t="str">
        <f t="shared" si="159"/>
        <v/>
      </c>
      <c r="AP138" s="128" t="str">
        <f t="shared" si="160"/>
        <v/>
      </c>
      <c r="AQ138" s="128" t="str">
        <f t="shared" si="161"/>
        <v/>
      </c>
      <c r="AR138" s="128" t="str">
        <f t="shared" si="162"/>
        <v/>
      </c>
      <c r="AS138" s="128" t="str">
        <f t="shared" si="163"/>
        <v/>
      </c>
      <c r="AT138" s="128" t="str">
        <f t="shared" si="164"/>
        <v/>
      </c>
      <c r="AU138" s="128" t="str">
        <f t="shared" si="165"/>
        <v/>
      </c>
      <c r="AV138" s="128" t="str">
        <f t="shared" si="166"/>
        <v/>
      </c>
      <c r="AW138" s="128" t="str">
        <f t="shared" si="167"/>
        <v/>
      </c>
      <c r="AX138" s="128" t="str">
        <f t="shared" si="168"/>
        <v/>
      </c>
      <c r="AY138" s="128" t="str">
        <f t="shared" si="169"/>
        <v/>
      </c>
      <c r="AZ138" s="128" t="str">
        <f t="shared" si="170"/>
        <v/>
      </c>
      <c r="BA138" s="128" t="str">
        <f t="shared" si="171"/>
        <v/>
      </c>
      <c r="BB138" s="128">
        <f t="shared" si="172"/>
        <v>60.75837632838158</v>
      </c>
      <c r="BC138" s="128">
        <f t="shared" si="173"/>
        <v>8.00773350041821</v>
      </c>
      <c r="BD138" s="128" t="str">
        <f t="shared" si="174"/>
        <v/>
      </c>
      <c r="BE138" s="128" t="str">
        <f t="shared" si="175"/>
        <v/>
      </c>
      <c r="BF138" s="128" t="str">
        <f t="shared" si="176"/>
        <v/>
      </c>
      <c r="BG138" s="128" t="str">
        <f t="shared" si="177"/>
        <v/>
      </c>
      <c r="BH138" s="128" t="str">
        <f t="shared" si="178"/>
        <v/>
      </c>
      <c r="BI138" s="128" t="str">
        <f t="shared" si="179"/>
        <v/>
      </c>
      <c r="BJ138" s="128" t="str">
        <f t="shared" si="180"/>
        <v/>
      </c>
      <c r="BK138" s="128" t="str">
        <f t="shared" si="181"/>
        <v/>
      </c>
      <c r="BL138" s="128" t="str">
        <f t="shared" si="182"/>
        <v/>
      </c>
      <c r="BM138" s="128" t="str">
        <f t="shared" si="183"/>
        <v/>
      </c>
      <c r="BN138" s="128" t="str">
        <f t="shared" si="184"/>
        <v/>
      </c>
    </row>
    <row r="139" spans="1:66" x14ac:dyDescent="0.2">
      <c r="A139" s="138" t="s">
        <v>1680</v>
      </c>
      <c r="B139" s="156"/>
      <c r="C139" s="149"/>
      <c r="D139" s="149"/>
      <c r="E139" s="149"/>
      <c r="F139" s="149"/>
      <c r="G139" s="149"/>
      <c r="H139" s="149"/>
      <c r="I139" s="149"/>
      <c r="J139" s="149"/>
      <c r="K139" s="149"/>
      <c r="L139" s="149"/>
      <c r="M139" s="149"/>
      <c r="N139" s="149"/>
      <c r="O139" s="149"/>
      <c r="P139" s="149"/>
      <c r="Q139" s="149"/>
      <c r="R139" s="149"/>
      <c r="S139" s="149"/>
      <c r="T139" s="149"/>
      <c r="U139" s="149"/>
      <c r="V139" s="149">
        <v>5.2206182203735416</v>
      </c>
      <c r="W139" s="149">
        <v>135.47944640444169</v>
      </c>
      <c r="X139" s="149">
        <v>2.0712934296525627</v>
      </c>
      <c r="Y139" s="149"/>
      <c r="Z139" s="149"/>
      <c r="AA139" s="149"/>
      <c r="AB139" s="149"/>
      <c r="AC139" s="149"/>
      <c r="AD139" s="149"/>
      <c r="AE139" s="149"/>
      <c r="AF139" s="149"/>
      <c r="AG139" s="157">
        <v>142.77135805446781</v>
      </c>
      <c r="AH139" s="269"/>
      <c r="AI139" s="147">
        <f>+VLOOKUP(A139,'CWT Releases'!G$1:'CWT Releases'!AW2434,43,FALSE)</f>
        <v>0.68760567521870175</v>
      </c>
      <c r="AJ139" s="128" t="str">
        <f t="shared" si="154"/>
        <v/>
      </c>
      <c r="AK139" s="128" t="str">
        <f t="shared" si="155"/>
        <v/>
      </c>
      <c r="AL139" s="128" t="str">
        <f t="shared" si="156"/>
        <v/>
      </c>
      <c r="AM139" s="128" t="str">
        <f t="shared" si="157"/>
        <v/>
      </c>
      <c r="AN139" s="128" t="str">
        <f t="shared" si="158"/>
        <v/>
      </c>
      <c r="AO139" s="128" t="str">
        <f t="shared" si="159"/>
        <v/>
      </c>
      <c r="AP139" s="128" t="str">
        <f t="shared" si="160"/>
        <v/>
      </c>
      <c r="AQ139" s="128" t="str">
        <f t="shared" si="161"/>
        <v/>
      </c>
      <c r="AR139" s="128" t="str">
        <f t="shared" si="162"/>
        <v/>
      </c>
      <c r="AS139" s="128" t="str">
        <f t="shared" si="163"/>
        <v/>
      </c>
      <c r="AT139" s="128" t="str">
        <f t="shared" si="164"/>
        <v/>
      </c>
      <c r="AU139" s="128" t="str">
        <f t="shared" si="165"/>
        <v/>
      </c>
      <c r="AV139" s="128" t="str">
        <f t="shared" si="166"/>
        <v/>
      </c>
      <c r="AW139" s="128" t="str">
        <f t="shared" si="167"/>
        <v/>
      </c>
      <c r="AX139" s="128" t="str">
        <f t="shared" si="168"/>
        <v/>
      </c>
      <c r="AY139" s="128" t="str">
        <f t="shared" si="169"/>
        <v/>
      </c>
      <c r="AZ139" s="128" t="str">
        <f t="shared" si="170"/>
        <v/>
      </c>
      <c r="BA139" s="128" t="str">
        <f t="shared" si="171"/>
        <v/>
      </c>
      <c r="BB139" s="128" t="str">
        <f t="shared" si="172"/>
        <v/>
      </c>
      <c r="BC139" s="128" t="str">
        <f t="shared" si="173"/>
        <v/>
      </c>
      <c r="BD139" s="128">
        <f t="shared" si="174"/>
        <v>3.5897267164790061</v>
      </c>
      <c r="BE139" s="128">
        <f t="shared" si="175"/>
        <v>93.156436223182041</v>
      </c>
      <c r="BF139" s="128">
        <f t="shared" si="176"/>
        <v>1.4242331172723108</v>
      </c>
      <c r="BG139" s="128" t="str">
        <f t="shared" si="177"/>
        <v/>
      </c>
      <c r="BH139" s="128" t="str">
        <f t="shared" si="178"/>
        <v/>
      </c>
      <c r="BI139" s="128" t="str">
        <f t="shared" si="179"/>
        <v/>
      </c>
      <c r="BJ139" s="128" t="str">
        <f t="shared" si="180"/>
        <v/>
      </c>
      <c r="BK139" s="128" t="str">
        <f t="shared" si="181"/>
        <v/>
      </c>
      <c r="BL139" s="128" t="str">
        <f t="shared" si="182"/>
        <v/>
      </c>
      <c r="BM139" s="128" t="str">
        <f t="shared" si="183"/>
        <v/>
      </c>
      <c r="BN139" s="128" t="str">
        <f t="shared" si="184"/>
        <v/>
      </c>
    </row>
    <row r="140" spans="1:66" x14ac:dyDescent="0.2">
      <c r="A140" s="138" t="s">
        <v>1681</v>
      </c>
      <c r="B140" s="156"/>
      <c r="C140" s="149"/>
      <c r="D140" s="149"/>
      <c r="E140" s="149"/>
      <c r="F140" s="149"/>
      <c r="G140" s="149"/>
      <c r="H140" s="149"/>
      <c r="I140" s="149"/>
      <c r="J140" s="149"/>
      <c r="K140" s="149"/>
      <c r="L140" s="149"/>
      <c r="M140" s="149"/>
      <c r="N140" s="149"/>
      <c r="O140" s="149"/>
      <c r="P140" s="149"/>
      <c r="Q140" s="149"/>
      <c r="R140" s="149"/>
      <c r="S140" s="149"/>
      <c r="T140" s="149"/>
      <c r="U140" s="149"/>
      <c r="V140" s="149">
        <v>2.1857923497267762</v>
      </c>
      <c r="W140" s="149">
        <v>131.43164818816521</v>
      </c>
      <c r="X140" s="149">
        <v>3.0319388214125058</v>
      </c>
      <c r="Y140" s="149"/>
      <c r="Z140" s="149"/>
      <c r="AA140" s="149"/>
      <c r="AB140" s="149"/>
      <c r="AC140" s="149"/>
      <c r="AD140" s="149"/>
      <c r="AE140" s="149"/>
      <c r="AF140" s="149"/>
      <c r="AG140" s="157">
        <v>136.64937935930448</v>
      </c>
      <c r="AH140" s="269"/>
      <c r="AI140" s="147">
        <f>+VLOOKUP(A140,'CWT Releases'!G$1:'CWT Releases'!AW2435,43,FALSE)</f>
        <v>0.67491431019708659</v>
      </c>
      <c r="AJ140" s="128" t="str">
        <f t="shared" si="154"/>
        <v/>
      </c>
      <c r="AK140" s="128" t="str">
        <f t="shared" si="155"/>
        <v/>
      </c>
      <c r="AL140" s="128" t="str">
        <f t="shared" si="156"/>
        <v/>
      </c>
      <c r="AM140" s="128" t="str">
        <f t="shared" si="157"/>
        <v/>
      </c>
      <c r="AN140" s="128" t="str">
        <f t="shared" si="158"/>
        <v/>
      </c>
      <c r="AO140" s="128" t="str">
        <f t="shared" si="159"/>
        <v/>
      </c>
      <c r="AP140" s="128" t="str">
        <f t="shared" si="160"/>
        <v/>
      </c>
      <c r="AQ140" s="128" t="str">
        <f t="shared" si="161"/>
        <v/>
      </c>
      <c r="AR140" s="128" t="str">
        <f t="shared" si="162"/>
        <v/>
      </c>
      <c r="AS140" s="128" t="str">
        <f t="shared" si="163"/>
        <v/>
      </c>
      <c r="AT140" s="128" t="str">
        <f t="shared" si="164"/>
        <v/>
      </c>
      <c r="AU140" s="128" t="str">
        <f t="shared" si="165"/>
        <v/>
      </c>
      <c r="AV140" s="128" t="str">
        <f t="shared" si="166"/>
        <v/>
      </c>
      <c r="AW140" s="128" t="str">
        <f t="shared" si="167"/>
        <v/>
      </c>
      <c r="AX140" s="128" t="str">
        <f t="shared" si="168"/>
        <v/>
      </c>
      <c r="AY140" s="128" t="str">
        <f t="shared" si="169"/>
        <v/>
      </c>
      <c r="AZ140" s="128" t="str">
        <f t="shared" si="170"/>
        <v/>
      </c>
      <c r="BA140" s="128" t="str">
        <f t="shared" si="171"/>
        <v/>
      </c>
      <c r="BB140" s="128" t="str">
        <f t="shared" si="172"/>
        <v/>
      </c>
      <c r="BC140" s="128" t="str">
        <f t="shared" si="173"/>
        <v/>
      </c>
      <c r="BD140" s="128">
        <f t="shared" si="174"/>
        <v>1.4752225359499163</v>
      </c>
      <c r="BE140" s="128">
        <f t="shared" si="175"/>
        <v>88.705100174981695</v>
      </c>
      <c r="BF140" s="128">
        <f t="shared" si="176"/>
        <v>2.0462988982133892</v>
      </c>
      <c r="BG140" s="128" t="str">
        <f t="shared" si="177"/>
        <v/>
      </c>
      <c r="BH140" s="128" t="str">
        <f t="shared" si="178"/>
        <v/>
      </c>
      <c r="BI140" s="128" t="str">
        <f t="shared" si="179"/>
        <v/>
      </c>
      <c r="BJ140" s="128" t="str">
        <f t="shared" si="180"/>
        <v/>
      </c>
      <c r="BK140" s="128" t="str">
        <f t="shared" si="181"/>
        <v/>
      </c>
      <c r="BL140" s="128" t="str">
        <f t="shared" si="182"/>
        <v/>
      </c>
      <c r="BM140" s="128" t="str">
        <f t="shared" si="183"/>
        <v/>
      </c>
      <c r="BN140" s="128" t="str">
        <f t="shared" si="184"/>
        <v/>
      </c>
    </row>
    <row r="141" spans="1:66" x14ac:dyDescent="0.2">
      <c r="A141" s="138" t="s">
        <v>1682</v>
      </c>
      <c r="B141" s="156"/>
      <c r="C141" s="149"/>
      <c r="D141" s="149"/>
      <c r="E141" s="149"/>
      <c r="F141" s="149"/>
      <c r="G141" s="149"/>
      <c r="H141" s="149"/>
      <c r="I141" s="149"/>
      <c r="J141" s="149"/>
      <c r="K141" s="149"/>
      <c r="L141" s="149"/>
      <c r="M141" s="149"/>
      <c r="N141" s="149"/>
      <c r="O141" s="149"/>
      <c r="P141" s="149"/>
      <c r="Q141" s="149"/>
      <c r="R141" s="149"/>
      <c r="S141" s="149"/>
      <c r="T141" s="149"/>
      <c r="U141" s="149"/>
      <c r="V141" s="149"/>
      <c r="W141" s="149">
        <v>168.92028306782299</v>
      </c>
      <c r="X141" s="149">
        <v>2.0712934296525627</v>
      </c>
      <c r="Y141" s="149"/>
      <c r="Z141" s="149"/>
      <c r="AA141" s="149"/>
      <c r="AB141" s="149"/>
      <c r="AC141" s="149"/>
      <c r="AD141" s="149"/>
      <c r="AE141" s="149"/>
      <c r="AF141" s="149"/>
      <c r="AG141" s="157">
        <v>170.99157649747556</v>
      </c>
      <c r="AH141" s="269"/>
      <c r="AI141" s="147">
        <f>+VLOOKUP(A141,'CWT Releases'!G$1:'CWT Releases'!AW2436,43,FALSE)</f>
        <v>0.68413360424909997</v>
      </c>
      <c r="AJ141" s="128" t="str">
        <f t="shared" si="154"/>
        <v/>
      </c>
      <c r="AK141" s="128" t="str">
        <f t="shared" si="155"/>
        <v/>
      </c>
      <c r="AL141" s="128" t="str">
        <f t="shared" si="156"/>
        <v/>
      </c>
      <c r="AM141" s="128" t="str">
        <f t="shared" si="157"/>
        <v/>
      </c>
      <c r="AN141" s="128" t="str">
        <f t="shared" si="158"/>
        <v/>
      </c>
      <c r="AO141" s="128" t="str">
        <f t="shared" si="159"/>
        <v/>
      </c>
      <c r="AP141" s="128" t="str">
        <f t="shared" si="160"/>
        <v/>
      </c>
      <c r="AQ141" s="128" t="str">
        <f t="shared" si="161"/>
        <v/>
      </c>
      <c r="AR141" s="128" t="str">
        <f t="shared" si="162"/>
        <v/>
      </c>
      <c r="AS141" s="128" t="str">
        <f t="shared" si="163"/>
        <v/>
      </c>
      <c r="AT141" s="128" t="str">
        <f t="shared" si="164"/>
        <v/>
      </c>
      <c r="AU141" s="128" t="str">
        <f t="shared" si="165"/>
        <v/>
      </c>
      <c r="AV141" s="128" t="str">
        <f t="shared" si="166"/>
        <v/>
      </c>
      <c r="AW141" s="128" t="str">
        <f t="shared" si="167"/>
        <v/>
      </c>
      <c r="AX141" s="128" t="str">
        <f t="shared" si="168"/>
        <v/>
      </c>
      <c r="AY141" s="128" t="str">
        <f t="shared" si="169"/>
        <v/>
      </c>
      <c r="AZ141" s="128" t="str">
        <f t="shared" si="170"/>
        <v/>
      </c>
      <c r="BA141" s="128" t="str">
        <f t="shared" si="171"/>
        <v/>
      </c>
      <c r="BB141" s="128" t="str">
        <f t="shared" si="172"/>
        <v/>
      </c>
      <c r="BC141" s="128" t="str">
        <f t="shared" si="173"/>
        <v/>
      </c>
      <c r="BD141" s="128" t="str">
        <f t="shared" si="174"/>
        <v/>
      </c>
      <c r="BE141" s="128">
        <f t="shared" si="175"/>
        <v>115.56404208596796</v>
      </c>
      <c r="BF141" s="128">
        <f t="shared" si="176"/>
        <v>1.4170414394856874</v>
      </c>
      <c r="BG141" s="128" t="str">
        <f t="shared" si="177"/>
        <v/>
      </c>
      <c r="BH141" s="128" t="str">
        <f t="shared" si="178"/>
        <v/>
      </c>
      <c r="BI141" s="128" t="str">
        <f t="shared" si="179"/>
        <v/>
      </c>
      <c r="BJ141" s="128" t="str">
        <f t="shared" si="180"/>
        <v/>
      </c>
      <c r="BK141" s="128" t="str">
        <f t="shared" si="181"/>
        <v/>
      </c>
      <c r="BL141" s="128" t="str">
        <f t="shared" si="182"/>
        <v/>
      </c>
      <c r="BM141" s="128" t="str">
        <f t="shared" si="183"/>
        <v/>
      </c>
      <c r="BN141" s="128" t="str">
        <f t="shared" si="184"/>
        <v/>
      </c>
    </row>
    <row r="142" spans="1:66" x14ac:dyDescent="0.2">
      <c r="A142" s="138" t="s">
        <v>3045</v>
      </c>
      <c r="B142" s="156"/>
      <c r="C142" s="149"/>
      <c r="D142" s="149"/>
      <c r="E142" s="149"/>
      <c r="F142" s="149"/>
      <c r="G142" s="149"/>
      <c r="H142" s="149"/>
      <c r="I142" s="149"/>
      <c r="J142" s="149"/>
      <c r="K142" s="149"/>
      <c r="L142" s="149"/>
      <c r="M142" s="149"/>
      <c r="N142" s="149"/>
      <c r="O142" s="149"/>
      <c r="P142" s="149"/>
      <c r="Q142" s="149"/>
      <c r="R142" s="149"/>
      <c r="S142" s="149"/>
      <c r="T142" s="149"/>
      <c r="U142" s="149"/>
      <c r="V142" s="149"/>
      <c r="W142" s="149"/>
      <c r="X142" s="149">
        <v>9.2458191103701939</v>
      </c>
      <c r="Y142" s="149"/>
      <c r="Z142" s="149"/>
      <c r="AA142" s="149"/>
      <c r="AB142" s="149"/>
      <c r="AC142" s="149"/>
      <c r="AD142" s="149"/>
      <c r="AE142" s="149"/>
      <c r="AF142" s="149"/>
      <c r="AG142" s="157">
        <v>9.2458191103701939</v>
      </c>
      <c r="AH142" s="269"/>
      <c r="AI142" s="147">
        <f>+VLOOKUP(A142,'CWT Releases'!G$1:'CWT Releases'!AW2437,43,FALSE)</f>
        <v>0</v>
      </c>
      <c r="AJ142" s="128" t="str">
        <f t="shared" si="154"/>
        <v/>
      </c>
      <c r="AK142" s="128" t="str">
        <f t="shared" si="155"/>
        <v/>
      </c>
      <c r="AL142" s="128" t="str">
        <f t="shared" si="156"/>
        <v/>
      </c>
      <c r="AM142" s="128" t="str">
        <f t="shared" si="157"/>
        <v/>
      </c>
      <c r="AN142" s="128" t="str">
        <f t="shared" si="158"/>
        <v/>
      </c>
      <c r="AO142" s="128" t="str">
        <f t="shared" si="159"/>
        <v/>
      </c>
      <c r="AP142" s="128" t="str">
        <f t="shared" si="160"/>
        <v/>
      </c>
      <c r="AQ142" s="128" t="str">
        <f t="shared" si="161"/>
        <v/>
      </c>
      <c r="AR142" s="128" t="str">
        <f t="shared" si="162"/>
        <v/>
      </c>
      <c r="AS142" s="128" t="str">
        <f t="shared" si="163"/>
        <v/>
      </c>
      <c r="AT142" s="128" t="str">
        <f t="shared" si="164"/>
        <v/>
      </c>
      <c r="AU142" s="128" t="str">
        <f t="shared" si="165"/>
        <v/>
      </c>
      <c r="AV142" s="128" t="str">
        <f t="shared" si="166"/>
        <v/>
      </c>
      <c r="AW142" s="128" t="str">
        <f t="shared" si="167"/>
        <v/>
      </c>
      <c r="AX142" s="128" t="str">
        <f t="shared" si="168"/>
        <v/>
      </c>
      <c r="AY142" s="128" t="str">
        <f t="shared" si="169"/>
        <v/>
      </c>
      <c r="AZ142" s="128" t="str">
        <f t="shared" si="170"/>
        <v/>
      </c>
      <c r="BA142" s="128" t="str">
        <f t="shared" si="171"/>
        <v/>
      </c>
      <c r="BB142" s="128" t="str">
        <f t="shared" si="172"/>
        <v/>
      </c>
      <c r="BC142" s="128" t="str">
        <f t="shared" si="173"/>
        <v/>
      </c>
      <c r="BD142" s="128" t="str">
        <f t="shared" si="174"/>
        <v/>
      </c>
      <c r="BE142" s="128" t="str">
        <f t="shared" si="175"/>
        <v/>
      </c>
      <c r="BF142" s="128">
        <f t="shared" si="176"/>
        <v>0</v>
      </c>
      <c r="BG142" s="128" t="str">
        <f t="shared" si="177"/>
        <v/>
      </c>
      <c r="BH142" s="128" t="str">
        <f t="shared" si="178"/>
        <v/>
      </c>
      <c r="BI142" s="128" t="str">
        <f t="shared" si="179"/>
        <v/>
      </c>
      <c r="BJ142" s="128" t="str">
        <f t="shared" si="180"/>
        <v/>
      </c>
      <c r="BK142" s="128" t="str">
        <f t="shared" si="181"/>
        <v/>
      </c>
      <c r="BL142" s="128" t="str">
        <f t="shared" si="182"/>
        <v/>
      </c>
      <c r="BM142" s="128" t="str">
        <f t="shared" si="183"/>
        <v/>
      </c>
      <c r="BN142" s="128" t="str">
        <f t="shared" si="184"/>
        <v/>
      </c>
    </row>
    <row r="143" spans="1:66" x14ac:dyDescent="0.2">
      <c r="A143" s="138" t="s">
        <v>3046</v>
      </c>
      <c r="B143" s="156"/>
      <c r="C143" s="149"/>
      <c r="D143" s="149"/>
      <c r="E143" s="149"/>
      <c r="F143" s="149"/>
      <c r="G143" s="149"/>
      <c r="H143" s="149"/>
      <c r="I143" s="149"/>
      <c r="J143" s="149"/>
      <c r="K143" s="149"/>
      <c r="L143" s="149"/>
      <c r="M143" s="149"/>
      <c r="N143" s="149"/>
      <c r="O143" s="149"/>
      <c r="P143" s="149"/>
      <c r="Q143" s="149"/>
      <c r="R143" s="149"/>
      <c r="S143" s="149"/>
      <c r="T143" s="149"/>
      <c r="U143" s="149"/>
      <c r="V143" s="149"/>
      <c r="W143" s="149"/>
      <c r="X143" s="149">
        <v>8.1351710724775739</v>
      </c>
      <c r="Y143" s="149"/>
      <c r="Z143" s="149"/>
      <c r="AA143" s="149"/>
      <c r="AB143" s="149"/>
      <c r="AC143" s="149"/>
      <c r="AD143" s="149"/>
      <c r="AE143" s="149"/>
      <c r="AF143" s="149"/>
      <c r="AG143" s="157">
        <v>8.1351710724775739</v>
      </c>
      <c r="AH143" s="269"/>
      <c r="AI143" s="147">
        <f>+VLOOKUP(A143,'CWT Releases'!G$1:'CWT Releases'!AW2438,43,FALSE)</f>
        <v>3.0233623453962436E-3</v>
      </c>
      <c r="AJ143" s="128" t="str">
        <f t="shared" si="154"/>
        <v/>
      </c>
      <c r="AK143" s="128" t="str">
        <f t="shared" si="155"/>
        <v/>
      </c>
      <c r="AL143" s="128" t="str">
        <f t="shared" si="156"/>
        <v/>
      </c>
      <c r="AM143" s="128" t="str">
        <f t="shared" si="157"/>
        <v/>
      </c>
      <c r="AN143" s="128" t="str">
        <f t="shared" si="158"/>
        <v/>
      </c>
      <c r="AO143" s="128" t="str">
        <f t="shared" si="159"/>
        <v/>
      </c>
      <c r="AP143" s="128" t="str">
        <f t="shared" si="160"/>
        <v/>
      </c>
      <c r="AQ143" s="128" t="str">
        <f t="shared" si="161"/>
        <v/>
      </c>
      <c r="AR143" s="128" t="str">
        <f t="shared" si="162"/>
        <v/>
      </c>
      <c r="AS143" s="128" t="str">
        <f t="shared" si="163"/>
        <v/>
      </c>
      <c r="AT143" s="128" t="str">
        <f t="shared" si="164"/>
        <v/>
      </c>
      <c r="AU143" s="128" t="str">
        <f t="shared" si="165"/>
        <v/>
      </c>
      <c r="AV143" s="128" t="str">
        <f t="shared" si="166"/>
        <v/>
      </c>
      <c r="AW143" s="128" t="str">
        <f t="shared" si="167"/>
        <v/>
      </c>
      <c r="AX143" s="128" t="str">
        <f t="shared" si="168"/>
        <v/>
      </c>
      <c r="AY143" s="128" t="str">
        <f t="shared" si="169"/>
        <v/>
      </c>
      <c r="AZ143" s="128" t="str">
        <f t="shared" si="170"/>
        <v/>
      </c>
      <c r="BA143" s="128" t="str">
        <f t="shared" si="171"/>
        <v/>
      </c>
      <c r="BB143" s="128" t="str">
        <f t="shared" si="172"/>
        <v/>
      </c>
      <c r="BC143" s="128" t="str">
        <f t="shared" si="173"/>
        <v/>
      </c>
      <c r="BD143" s="128" t="str">
        <f t="shared" si="174"/>
        <v/>
      </c>
      <c r="BE143" s="128" t="str">
        <f t="shared" si="175"/>
        <v/>
      </c>
      <c r="BF143" s="128">
        <f t="shared" si="176"/>
        <v>2.4595569893885474E-2</v>
      </c>
      <c r="BG143" s="128" t="str">
        <f t="shared" si="177"/>
        <v/>
      </c>
      <c r="BH143" s="128" t="str">
        <f t="shared" si="178"/>
        <v/>
      </c>
      <c r="BI143" s="128" t="str">
        <f t="shared" si="179"/>
        <v/>
      </c>
      <c r="BJ143" s="128" t="str">
        <f t="shared" si="180"/>
        <v/>
      </c>
      <c r="BK143" s="128" t="str">
        <f t="shared" si="181"/>
        <v/>
      </c>
      <c r="BL143" s="128" t="str">
        <f t="shared" si="182"/>
        <v/>
      </c>
      <c r="BM143" s="128" t="str">
        <f t="shared" si="183"/>
        <v/>
      </c>
      <c r="BN143" s="128" t="str">
        <f t="shared" si="184"/>
        <v/>
      </c>
    </row>
    <row r="144" spans="1:66" x14ac:dyDescent="0.2">
      <c r="A144" s="138" t="s">
        <v>3047</v>
      </c>
      <c r="B144" s="156"/>
      <c r="C144" s="149"/>
      <c r="D144" s="149"/>
      <c r="E144" s="149"/>
      <c r="F144" s="149"/>
      <c r="G144" s="149"/>
      <c r="H144" s="149"/>
      <c r="I144" s="149"/>
      <c r="J144" s="149"/>
      <c r="K144" s="149"/>
      <c r="L144" s="149"/>
      <c r="M144" s="149"/>
      <c r="N144" s="149"/>
      <c r="O144" s="149"/>
      <c r="P144" s="149"/>
      <c r="Q144" s="149"/>
      <c r="R144" s="149"/>
      <c r="S144" s="149"/>
      <c r="T144" s="149"/>
      <c r="U144" s="149"/>
      <c r="V144" s="149"/>
      <c r="W144" s="149"/>
      <c r="X144" s="149">
        <v>16.270342144955148</v>
      </c>
      <c r="Y144" s="149">
        <v>10.257524578458835</v>
      </c>
      <c r="Z144" s="149"/>
      <c r="AA144" s="149"/>
      <c r="AB144" s="149"/>
      <c r="AC144" s="149"/>
      <c r="AD144" s="149"/>
      <c r="AE144" s="149"/>
      <c r="AF144" s="149"/>
      <c r="AG144" s="157">
        <v>26.527866723413982</v>
      </c>
      <c r="AH144" s="269"/>
      <c r="AI144" s="147">
        <f>+VLOOKUP(A144,'CWT Releases'!G$1:'CWT Releases'!AW2439,43,FALSE)</f>
        <v>4.329170178530381E-2</v>
      </c>
      <c r="AJ144" s="128" t="str">
        <f t="shared" si="154"/>
        <v/>
      </c>
      <c r="AK144" s="128" t="str">
        <f t="shared" si="155"/>
        <v/>
      </c>
      <c r="AL144" s="128" t="str">
        <f t="shared" si="156"/>
        <v/>
      </c>
      <c r="AM144" s="128" t="str">
        <f t="shared" si="157"/>
        <v/>
      </c>
      <c r="AN144" s="128" t="str">
        <f t="shared" si="158"/>
        <v/>
      </c>
      <c r="AO144" s="128" t="str">
        <f t="shared" si="159"/>
        <v/>
      </c>
      <c r="AP144" s="128" t="str">
        <f t="shared" si="160"/>
        <v/>
      </c>
      <c r="AQ144" s="128" t="str">
        <f t="shared" si="161"/>
        <v/>
      </c>
      <c r="AR144" s="128" t="str">
        <f t="shared" si="162"/>
        <v/>
      </c>
      <c r="AS144" s="128" t="str">
        <f t="shared" si="163"/>
        <v/>
      </c>
      <c r="AT144" s="128" t="str">
        <f t="shared" si="164"/>
        <v/>
      </c>
      <c r="AU144" s="128" t="str">
        <f t="shared" si="165"/>
        <v/>
      </c>
      <c r="AV144" s="128" t="str">
        <f t="shared" si="166"/>
        <v/>
      </c>
      <c r="AW144" s="128" t="str">
        <f t="shared" si="167"/>
        <v/>
      </c>
      <c r="AX144" s="128" t="str">
        <f t="shared" si="168"/>
        <v/>
      </c>
      <c r="AY144" s="128" t="str">
        <f t="shared" si="169"/>
        <v/>
      </c>
      <c r="AZ144" s="128" t="str">
        <f t="shared" si="170"/>
        <v/>
      </c>
      <c r="BA144" s="128" t="str">
        <f t="shared" si="171"/>
        <v/>
      </c>
      <c r="BB144" s="128" t="str">
        <f t="shared" si="172"/>
        <v/>
      </c>
      <c r="BC144" s="128" t="str">
        <f t="shared" si="173"/>
        <v/>
      </c>
      <c r="BD144" s="128" t="str">
        <f t="shared" si="174"/>
        <v/>
      </c>
      <c r="BE144" s="128" t="str">
        <f t="shared" si="175"/>
        <v/>
      </c>
      <c r="BF144" s="128">
        <f t="shared" si="176"/>
        <v>0.70437080008425856</v>
      </c>
      <c r="BG144" s="128">
        <f t="shared" si="177"/>
        <v>0.44406569510606403</v>
      </c>
      <c r="BH144" s="128" t="str">
        <f t="shared" si="178"/>
        <v/>
      </c>
      <c r="BI144" s="128" t="str">
        <f t="shared" si="179"/>
        <v/>
      </c>
      <c r="BJ144" s="128" t="str">
        <f t="shared" si="180"/>
        <v/>
      </c>
      <c r="BK144" s="128" t="str">
        <f t="shared" si="181"/>
        <v/>
      </c>
      <c r="BL144" s="128" t="str">
        <f t="shared" si="182"/>
        <v/>
      </c>
      <c r="BM144" s="128" t="str">
        <f t="shared" si="183"/>
        <v/>
      </c>
      <c r="BN144" s="128" t="str">
        <f t="shared" si="184"/>
        <v/>
      </c>
    </row>
    <row r="145" spans="1:66" x14ac:dyDescent="0.2">
      <c r="A145" s="138" t="s">
        <v>3048</v>
      </c>
      <c r="B145" s="156"/>
      <c r="C145" s="149"/>
      <c r="D145" s="149"/>
      <c r="E145" s="149"/>
      <c r="F145" s="149"/>
      <c r="G145" s="149"/>
      <c r="H145" s="149"/>
      <c r="I145" s="149"/>
      <c r="J145" s="149"/>
      <c r="K145" s="149"/>
      <c r="L145" s="149"/>
      <c r="M145" s="149"/>
      <c r="N145" s="149"/>
      <c r="O145" s="149"/>
      <c r="P145" s="149"/>
      <c r="Q145" s="149"/>
      <c r="R145" s="149"/>
      <c r="S145" s="149"/>
      <c r="T145" s="149"/>
      <c r="U145" s="149"/>
      <c r="V145" s="149"/>
      <c r="W145" s="149"/>
      <c r="X145" s="149">
        <v>11.16710989389008</v>
      </c>
      <c r="Y145" s="149"/>
      <c r="Z145" s="149"/>
      <c r="AA145" s="149"/>
      <c r="AB145" s="149"/>
      <c r="AC145" s="149"/>
      <c r="AD145" s="149"/>
      <c r="AE145" s="149"/>
      <c r="AF145" s="149"/>
      <c r="AG145" s="157">
        <v>11.16710989389008</v>
      </c>
      <c r="AH145" s="269"/>
      <c r="AI145" s="147">
        <f>+VLOOKUP(A145,'CWT Releases'!G$1:'CWT Releases'!AW2440,43,FALSE)</f>
        <v>3.3122119815668202E-3</v>
      </c>
      <c r="AJ145" s="128" t="str">
        <f t="shared" si="154"/>
        <v/>
      </c>
      <c r="BL145" s="127"/>
      <c r="BM145" s="127"/>
      <c r="BN145" s="127"/>
    </row>
    <row r="146" spans="1:66" x14ac:dyDescent="0.2">
      <c r="A146" s="138" t="s">
        <v>1636</v>
      </c>
      <c r="B146" s="156"/>
      <c r="C146" s="149"/>
      <c r="D146" s="149"/>
      <c r="E146" s="149"/>
      <c r="F146" s="149"/>
      <c r="G146" s="149"/>
      <c r="H146" s="149"/>
      <c r="I146" s="149"/>
      <c r="J146" s="149"/>
      <c r="K146" s="149"/>
      <c r="L146" s="149"/>
      <c r="M146" s="149"/>
      <c r="N146" s="149"/>
      <c r="O146" s="149"/>
      <c r="P146" s="149"/>
      <c r="Q146" s="149"/>
      <c r="R146" s="149"/>
      <c r="S146" s="149"/>
      <c r="T146" s="149">
        <v>5.4743456991008319</v>
      </c>
      <c r="U146" s="149">
        <v>136.19789508527481</v>
      </c>
      <c r="V146" s="149">
        <v>12.139303482587064</v>
      </c>
      <c r="W146" s="149"/>
      <c r="X146" s="149"/>
      <c r="Y146" s="149"/>
      <c r="Z146" s="149"/>
      <c r="AA146" s="149"/>
      <c r="AB146" s="149"/>
      <c r="AC146" s="149"/>
      <c r="AD146" s="149"/>
      <c r="AE146" s="149"/>
      <c r="AF146" s="149"/>
      <c r="AG146" s="157">
        <v>153.8115442669627</v>
      </c>
      <c r="AH146" s="269"/>
      <c r="AI146" s="147">
        <f>+VLOOKUP(A146,'CWT Releases'!G$1:'CWT Releases'!AW2441,43,FALSE)</f>
        <v>1.0671595810227974</v>
      </c>
      <c r="AJ146" s="128" t="str">
        <f t="shared" ref="AJ146:AJ147" si="185">+IF(B146="","",$AI146*B146)</f>
        <v/>
      </c>
      <c r="AK146" s="127"/>
      <c r="AL146" s="127"/>
      <c r="AM146" s="127"/>
      <c r="AN146" s="127"/>
      <c r="AO146" s="127"/>
      <c r="AP146" s="127"/>
      <c r="AQ146" s="127"/>
      <c r="AR146" s="127"/>
      <c r="AS146" s="127"/>
      <c r="AT146" s="127"/>
      <c r="AU146" s="127"/>
      <c r="AV146" s="127"/>
      <c r="AW146" s="127"/>
      <c r="AX146" s="127"/>
      <c r="AY146" s="127"/>
      <c r="AZ146" s="127"/>
      <c r="BA146" s="127"/>
      <c r="BB146" s="127"/>
      <c r="BC146" s="127"/>
      <c r="BD146" s="127"/>
      <c r="BE146" s="127"/>
      <c r="BF146" s="127"/>
      <c r="BG146" s="127"/>
      <c r="BH146" s="127"/>
      <c r="BI146" s="127"/>
      <c r="BJ146" s="127"/>
      <c r="BK146" s="127"/>
      <c r="BL146" s="127"/>
      <c r="BM146" s="127"/>
      <c r="BN146" s="127"/>
    </row>
    <row r="147" spans="1:66" x14ac:dyDescent="0.2">
      <c r="A147" s="138" t="s">
        <v>1637</v>
      </c>
      <c r="B147" s="156"/>
      <c r="C147" s="149"/>
      <c r="D147" s="149"/>
      <c r="E147" s="149"/>
      <c r="F147" s="149"/>
      <c r="G147" s="149"/>
      <c r="H147" s="149"/>
      <c r="I147" s="149"/>
      <c r="J147" s="149"/>
      <c r="K147" s="149"/>
      <c r="L147" s="149"/>
      <c r="M147" s="149"/>
      <c r="N147" s="149"/>
      <c r="O147" s="149"/>
      <c r="P147" s="149"/>
      <c r="Q147" s="149"/>
      <c r="R147" s="149"/>
      <c r="S147" s="149"/>
      <c r="T147" s="149"/>
      <c r="U147" s="149">
        <v>110.84475111968037</v>
      </c>
      <c r="V147" s="149">
        <v>8.2554440910203084</v>
      </c>
      <c r="W147" s="149"/>
      <c r="X147" s="149"/>
      <c r="Y147" s="149"/>
      <c r="Z147" s="149"/>
      <c r="AA147" s="149"/>
      <c r="AB147" s="149"/>
      <c r="AC147" s="149"/>
      <c r="AD147" s="149"/>
      <c r="AE147" s="149"/>
      <c r="AF147" s="149"/>
      <c r="AG147" s="157">
        <v>119.10019521070068</v>
      </c>
      <c r="AH147" s="269"/>
      <c r="AI147" s="147">
        <f>+VLOOKUP(A147,'CWT Releases'!G$1:'CWT Releases'!AW2442,43,FALSE)</f>
        <v>1.030587983292278</v>
      </c>
      <c r="AJ147" s="128" t="str">
        <f t="shared" si="185"/>
        <v/>
      </c>
      <c r="AK147" s="127"/>
      <c r="AL147" s="127"/>
      <c r="AM147" s="127"/>
      <c r="AN147" s="127"/>
      <c r="AO147" s="127"/>
      <c r="AP147" s="127"/>
      <c r="AQ147" s="127"/>
      <c r="AR147" s="127"/>
      <c r="AS147" s="127"/>
      <c r="AT147" s="127"/>
      <c r="AU147" s="127"/>
      <c r="AV147" s="127"/>
      <c r="AW147" s="127"/>
      <c r="AX147" s="127"/>
      <c r="AY147" s="127"/>
      <c r="AZ147" s="127"/>
      <c r="BA147" s="127"/>
      <c r="BB147" s="127"/>
      <c r="BC147" s="127"/>
      <c r="BD147" s="127"/>
      <c r="BE147" s="127"/>
      <c r="BF147" s="127"/>
      <c r="BG147" s="127"/>
      <c r="BH147" s="127"/>
      <c r="BI147" s="127"/>
      <c r="BJ147" s="127"/>
      <c r="BK147" s="127"/>
      <c r="BL147" s="127"/>
      <c r="BM147" s="127"/>
      <c r="BN147" s="127"/>
    </row>
    <row r="148" spans="1:66" x14ac:dyDescent="0.2">
      <c r="A148" s="138" t="s">
        <v>3942</v>
      </c>
      <c r="B148" s="156"/>
      <c r="C148" s="149"/>
      <c r="D148" s="149"/>
      <c r="E148" s="149"/>
      <c r="F148" s="149"/>
      <c r="G148" s="149"/>
      <c r="H148" s="149"/>
      <c r="I148" s="149"/>
      <c r="J148" s="149"/>
      <c r="K148" s="149"/>
      <c r="L148" s="149"/>
      <c r="M148" s="149"/>
      <c r="N148" s="149"/>
      <c r="O148" s="149"/>
      <c r="P148" s="149"/>
      <c r="Q148" s="149"/>
      <c r="R148" s="149"/>
      <c r="S148" s="149"/>
      <c r="T148" s="149"/>
      <c r="U148" s="149"/>
      <c r="V148" s="149"/>
      <c r="W148" s="149"/>
      <c r="X148" s="149"/>
      <c r="Y148" s="149"/>
      <c r="Z148" s="149"/>
      <c r="AA148" s="149"/>
      <c r="AB148" s="149"/>
      <c r="AC148" s="149">
        <v>36.692053549447941</v>
      </c>
      <c r="AD148" s="149"/>
      <c r="AE148" s="149"/>
      <c r="AF148" s="149"/>
      <c r="AG148" s="157">
        <v>36.692053549447941</v>
      </c>
      <c r="AH148" s="269"/>
      <c r="AI148" s="147">
        <f>+VLOOKUP(A148,'CWT Releases'!G$1:'CWT Releases'!AW2443,43,FALSE)</f>
        <v>2.6700512386593333E-2</v>
      </c>
      <c r="AJ148" s="128" t="str">
        <f t="shared" ref="AJ148:AJ152" si="186">+IF(B148="","",$AI148*B148)</f>
        <v/>
      </c>
      <c r="AK148" s="127"/>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127"/>
      <c r="BK148" s="127"/>
      <c r="BL148" s="127"/>
      <c r="BM148" s="127"/>
      <c r="BN148" s="127"/>
    </row>
    <row r="149" spans="1:66" x14ac:dyDescent="0.2">
      <c r="A149" s="138" t="s">
        <v>3049</v>
      </c>
      <c r="B149" s="156"/>
      <c r="C149" s="149"/>
      <c r="D149" s="149"/>
      <c r="E149" s="149"/>
      <c r="F149" s="149"/>
      <c r="G149" s="149"/>
      <c r="H149" s="149"/>
      <c r="I149" s="149"/>
      <c r="J149" s="149"/>
      <c r="K149" s="149"/>
      <c r="L149" s="149"/>
      <c r="M149" s="149"/>
      <c r="N149" s="149"/>
      <c r="O149" s="149"/>
      <c r="P149" s="149"/>
      <c r="Q149" s="149"/>
      <c r="R149" s="149"/>
      <c r="S149" s="149"/>
      <c r="T149" s="149"/>
      <c r="U149" s="149"/>
      <c r="V149" s="149"/>
      <c r="W149" s="149"/>
      <c r="X149" s="149">
        <v>20.412929004260274</v>
      </c>
      <c r="Y149" s="149">
        <v>11.470334761959922</v>
      </c>
      <c r="Z149" s="149"/>
      <c r="AA149" s="149"/>
      <c r="AB149" s="149"/>
      <c r="AC149" s="149"/>
      <c r="AD149" s="149"/>
      <c r="AE149" s="149"/>
      <c r="AF149" s="149"/>
      <c r="AG149" s="157">
        <v>31.883263766220196</v>
      </c>
      <c r="AH149" s="269"/>
      <c r="AI149" s="147">
        <f>+VLOOKUP(A149,'CWT Releases'!G$1:'CWT Releases'!AW2444,43,FALSE)</f>
        <v>8.5237468596722089E-3</v>
      </c>
      <c r="AJ149" s="128" t="str">
        <f t="shared" si="186"/>
        <v/>
      </c>
      <c r="AK149" s="127"/>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127"/>
    </row>
    <row r="150" spans="1:66" x14ac:dyDescent="0.2">
      <c r="A150" s="138" t="s">
        <v>3050</v>
      </c>
      <c r="B150" s="156"/>
      <c r="C150" s="149"/>
      <c r="D150" s="149"/>
      <c r="E150" s="149"/>
      <c r="F150" s="149"/>
      <c r="G150" s="149"/>
      <c r="H150" s="149"/>
      <c r="I150" s="149"/>
      <c r="J150" s="149"/>
      <c r="K150" s="149"/>
      <c r="L150" s="149"/>
      <c r="M150" s="149"/>
      <c r="N150" s="149"/>
      <c r="O150" s="149"/>
      <c r="P150" s="149"/>
      <c r="Q150" s="149"/>
      <c r="R150" s="149"/>
      <c r="S150" s="149"/>
      <c r="T150" s="149"/>
      <c r="U150" s="149"/>
      <c r="V150" s="149"/>
      <c r="W150" s="149"/>
      <c r="X150" s="149">
        <v>4.1425868593051254</v>
      </c>
      <c r="Y150" s="149">
        <v>718.78721152777018</v>
      </c>
      <c r="Z150" s="149">
        <v>7.734006995724835</v>
      </c>
      <c r="AA150" s="149"/>
      <c r="AB150" s="149"/>
      <c r="AC150" s="149"/>
      <c r="AD150" s="149"/>
      <c r="AE150" s="149"/>
      <c r="AF150" s="149"/>
      <c r="AG150" s="157">
        <v>730.66380538280009</v>
      </c>
      <c r="AH150" s="269"/>
      <c r="AI150" s="147">
        <f>+VLOOKUP(A150,'CWT Releases'!G$1:'CWT Releases'!AW2445,43,FALSE)</f>
        <v>4.9588614631976877E-2</v>
      </c>
      <c r="AJ150" s="128" t="str">
        <f t="shared" si="186"/>
        <v/>
      </c>
      <c r="AK150" s="127"/>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127"/>
      <c r="BK150" s="127"/>
      <c r="BL150" s="127"/>
      <c r="BM150" s="127"/>
      <c r="BN150" s="127"/>
    </row>
    <row r="151" spans="1:66" x14ac:dyDescent="0.2">
      <c r="A151" s="138" t="s">
        <v>3051</v>
      </c>
      <c r="B151" s="156"/>
      <c r="C151" s="149"/>
      <c r="D151" s="149"/>
      <c r="E151" s="149"/>
      <c r="F151" s="149"/>
      <c r="G151" s="149"/>
      <c r="H151" s="149"/>
      <c r="I151" s="149"/>
      <c r="J151" s="149"/>
      <c r="K151" s="149"/>
      <c r="L151" s="149"/>
      <c r="M151" s="149"/>
      <c r="N151" s="149"/>
      <c r="O151" s="149"/>
      <c r="P151" s="149"/>
      <c r="Q151" s="149"/>
      <c r="R151" s="149"/>
      <c r="S151" s="149"/>
      <c r="T151" s="149"/>
      <c r="U151" s="149"/>
      <c r="V151" s="149"/>
      <c r="W151" s="149"/>
      <c r="X151" s="149">
        <v>5.1032322510650685</v>
      </c>
      <c r="Y151" s="149">
        <v>764.66855057560986</v>
      </c>
      <c r="Z151" s="149">
        <v>26.190274535649589</v>
      </c>
      <c r="AA151" s="149"/>
      <c r="AB151" s="149"/>
      <c r="AC151" s="149"/>
      <c r="AD151" s="149"/>
      <c r="AE151" s="149"/>
      <c r="AF151" s="149"/>
      <c r="AG151" s="157">
        <v>795.96205736232446</v>
      </c>
      <c r="AH151" s="269"/>
      <c r="AI151" s="147">
        <f>+VLOOKUP(A151,'CWT Releases'!G$1:'CWT Releases'!AW2446,43,FALSE)</f>
        <v>3.9356876864157002E-2</v>
      </c>
      <c r="AJ151" s="128" t="str">
        <f t="shared" si="186"/>
        <v/>
      </c>
      <c r="AK151" s="127"/>
      <c r="AL151" s="127"/>
      <c r="AM151" s="127"/>
      <c r="AN151" s="127"/>
      <c r="AO151" s="127"/>
      <c r="AP151" s="127"/>
      <c r="AQ151" s="127"/>
      <c r="AR151" s="127"/>
      <c r="AS151" s="127"/>
      <c r="AT151" s="127"/>
      <c r="AU151" s="127"/>
      <c r="AV151" s="127"/>
      <c r="AW151" s="127"/>
      <c r="AX151" s="127"/>
      <c r="AY151" s="127"/>
      <c r="AZ151" s="127"/>
      <c r="BA151" s="127"/>
      <c r="BB151" s="127"/>
      <c r="BC151" s="127"/>
      <c r="BD151" s="127"/>
      <c r="BE151" s="127"/>
      <c r="BF151" s="127"/>
      <c r="BG151" s="127"/>
      <c r="BH151" s="127"/>
      <c r="BI151" s="127"/>
      <c r="BJ151" s="127"/>
      <c r="BK151" s="127"/>
      <c r="BL151" s="127"/>
      <c r="BM151" s="127"/>
      <c r="BN151" s="127"/>
    </row>
    <row r="152" spans="1:66" x14ac:dyDescent="0.2">
      <c r="A152" s="138" t="s">
        <v>3052</v>
      </c>
      <c r="B152" s="156"/>
      <c r="C152" s="149"/>
      <c r="D152" s="149"/>
      <c r="E152" s="149"/>
      <c r="F152" s="149"/>
      <c r="G152" s="149"/>
      <c r="H152" s="149"/>
      <c r="I152" s="149"/>
      <c r="J152" s="149"/>
      <c r="K152" s="149"/>
      <c r="L152" s="149"/>
      <c r="M152" s="149"/>
      <c r="N152" s="149"/>
      <c r="O152" s="149"/>
      <c r="P152" s="149"/>
      <c r="Q152" s="149"/>
      <c r="R152" s="149"/>
      <c r="S152" s="149"/>
      <c r="T152" s="149"/>
      <c r="U152" s="149"/>
      <c r="V152" s="149"/>
      <c r="W152" s="149"/>
      <c r="X152" s="149">
        <v>2.0712934296525627</v>
      </c>
      <c r="Y152" s="149">
        <v>517.83019361954689</v>
      </c>
      <c r="Z152" s="149">
        <v>23.817397812024716</v>
      </c>
      <c r="AA152" s="149"/>
      <c r="AB152" s="149"/>
      <c r="AC152" s="149"/>
      <c r="AD152" s="149"/>
      <c r="AE152" s="149"/>
      <c r="AF152" s="149"/>
      <c r="AG152" s="157">
        <v>543.71888486122418</v>
      </c>
      <c r="AH152" s="269"/>
      <c r="AI152" s="147">
        <f>+VLOOKUP(A152,'CWT Releases'!G$1:'CWT Releases'!AW2447,43,FALSE)</f>
        <v>4.9726836882595604E-2</v>
      </c>
      <c r="AJ152" s="128" t="str">
        <f t="shared" si="186"/>
        <v/>
      </c>
      <c r="AK152" s="127"/>
      <c r="AL152" s="127"/>
      <c r="AM152" s="127"/>
      <c r="AN152" s="127"/>
      <c r="AO152" s="127"/>
      <c r="AP152" s="127"/>
      <c r="AQ152" s="127"/>
      <c r="AR152" s="127"/>
      <c r="AS152" s="127"/>
      <c r="AT152" s="127"/>
      <c r="AU152" s="127"/>
      <c r="AV152" s="127"/>
      <c r="AW152" s="127"/>
      <c r="AX152" s="127"/>
      <c r="AY152" s="127"/>
      <c r="AZ152" s="127"/>
      <c r="BA152" s="127"/>
      <c r="BB152" s="127"/>
      <c r="BC152" s="127"/>
      <c r="BD152" s="127"/>
      <c r="BE152" s="127"/>
      <c r="BF152" s="127"/>
      <c r="BG152" s="127"/>
      <c r="BH152" s="127"/>
      <c r="BI152" s="127"/>
      <c r="BJ152" s="127"/>
      <c r="BK152" s="127"/>
      <c r="BL152" s="127"/>
      <c r="BM152" s="127"/>
      <c r="BN152" s="127"/>
    </row>
    <row r="153" spans="1:66" x14ac:dyDescent="0.2">
      <c r="A153" s="138" t="s">
        <v>1665</v>
      </c>
      <c r="B153" s="156"/>
      <c r="C153" s="149"/>
      <c r="D153" s="149"/>
      <c r="E153" s="149"/>
      <c r="F153" s="149"/>
      <c r="G153" s="149"/>
      <c r="H153" s="149"/>
      <c r="I153" s="149"/>
      <c r="J153" s="149"/>
      <c r="K153" s="149"/>
      <c r="L153" s="149"/>
      <c r="M153" s="149"/>
      <c r="N153" s="149"/>
      <c r="O153" s="149"/>
      <c r="P153" s="149"/>
      <c r="Q153" s="149"/>
      <c r="R153" s="149"/>
      <c r="S153" s="149"/>
      <c r="T153" s="149"/>
      <c r="U153" s="149"/>
      <c r="V153" s="149"/>
      <c r="W153" s="149"/>
      <c r="X153" s="149"/>
      <c r="Y153" s="149"/>
      <c r="Z153" s="149"/>
      <c r="AA153" s="149"/>
      <c r="AB153" s="149"/>
      <c r="AC153" s="149"/>
      <c r="AD153" s="149"/>
      <c r="AE153" s="149"/>
      <c r="AF153" s="149"/>
      <c r="AG153" s="157"/>
      <c r="AH153" s="269"/>
      <c r="BN153" s="127"/>
    </row>
    <row r="154" spans="1:66" x14ac:dyDescent="0.2">
      <c r="A154" s="138" t="s">
        <v>1646</v>
      </c>
      <c r="B154" s="156"/>
      <c r="C154" s="149"/>
      <c r="D154" s="149"/>
      <c r="E154" s="149"/>
      <c r="F154" s="149"/>
      <c r="G154" s="149"/>
      <c r="H154" s="149"/>
      <c r="I154" s="149"/>
      <c r="J154" s="149"/>
      <c r="K154" s="149"/>
      <c r="L154" s="149"/>
      <c r="M154" s="149"/>
      <c r="N154" s="149"/>
      <c r="O154" s="149"/>
      <c r="P154" s="149"/>
      <c r="Q154" s="149"/>
      <c r="R154" s="149"/>
      <c r="S154" s="149"/>
      <c r="T154" s="149"/>
      <c r="U154" s="149"/>
      <c r="V154" s="149"/>
      <c r="W154" s="149"/>
      <c r="X154" s="149"/>
      <c r="Y154" s="149"/>
      <c r="Z154" s="149"/>
      <c r="AA154" s="149"/>
      <c r="AB154" s="149"/>
      <c r="AC154" s="149"/>
      <c r="AD154" s="149"/>
      <c r="AE154" s="149"/>
      <c r="AF154" s="149"/>
      <c r="AG154" s="157"/>
      <c r="AH154" s="269"/>
    </row>
    <row r="155" spans="1:66" x14ac:dyDescent="0.2">
      <c r="A155" s="138" t="s">
        <v>1664</v>
      </c>
      <c r="B155" s="156">
        <v>99.015029522275896</v>
      </c>
      <c r="C155" s="149">
        <v>51.92133131618759</v>
      </c>
      <c r="D155" s="149">
        <v>55.503166783954967</v>
      </c>
      <c r="E155" s="149">
        <v>36.220988580478455</v>
      </c>
      <c r="F155" s="149">
        <v>46.458060574321387</v>
      </c>
      <c r="G155" s="149">
        <v>21.089651667241473</v>
      </c>
      <c r="H155" s="149">
        <v>56.594042103807453</v>
      </c>
      <c r="I155" s="149">
        <v>152.39694490077156</v>
      </c>
      <c r="J155" s="149">
        <v>94.942506170576678</v>
      </c>
      <c r="K155" s="149">
        <v>51.528346006328817</v>
      </c>
      <c r="L155" s="149">
        <v>22.076726583117011</v>
      </c>
      <c r="M155" s="149">
        <v>18.059113908428976</v>
      </c>
      <c r="N155" s="149">
        <v>346.16789293194449</v>
      </c>
      <c r="O155" s="149">
        <v>91.178334187950412</v>
      </c>
      <c r="P155" s="149">
        <v>106.46382750393914</v>
      </c>
      <c r="Q155" s="149">
        <v>125.63742367044439</v>
      </c>
      <c r="R155" s="149">
        <v>198.97049446238407</v>
      </c>
      <c r="S155" s="149">
        <v>56.316485876910725</v>
      </c>
      <c r="T155" s="149">
        <v>41.791082455166716</v>
      </c>
      <c r="U155" s="149">
        <v>34.81258658757244</v>
      </c>
      <c r="V155" s="149"/>
      <c r="W155" s="149">
        <v>60.001742261160985</v>
      </c>
      <c r="X155" s="149">
        <v>13.238403323542641</v>
      </c>
      <c r="Y155" s="149">
        <v>257.09588153452182</v>
      </c>
      <c r="Z155" s="149">
        <v>63.498008940621617</v>
      </c>
      <c r="AA155" s="149">
        <v>121.37499053142365</v>
      </c>
      <c r="AB155" s="149">
        <v>158.36561629081694</v>
      </c>
      <c r="AC155" s="149">
        <v>181.42299099881575</v>
      </c>
      <c r="AD155" s="149">
        <v>136.11432137122105</v>
      </c>
      <c r="AE155" s="149">
        <v>54.621346900549824</v>
      </c>
      <c r="AF155" s="149">
        <v>46.247732580287462</v>
      </c>
      <c r="AG155" s="157">
        <v>2799.1250705267644</v>
      </c>
      <c r="AH155" s="269"/>
    </row>
    <row r="156" spans="1:66" x14ac:dyDescent="0.2">
      <c r="A156" s="139" t="s">
        <v>1678</v>
      </c>
      <c r="B156" s="158">
        <v>891.13526570048305</v>
      </c>
      <c r="C156" s="159">
        <v>368.16944024205748</v>
      </c>
      <c r="D156" s="159">
        <v>679.91379310344826</v>
      </c>
      <c r="E156" s="159">
        <v>240.61085271317833</v>
      </c>
      <c r="F156" s="159">
        <v>1245.0760233918124</v>
      </c>
      <c r="G156" s="159">
        <v>375.39579967689815</v>
      </c>
      <c r="H156" s="159">
        <v>1118.8206785137318</v>
      </c>
      <c r="I156" s="159">
        <v>2209.7557010611872</v>
      </c>
      <c r="J156" s="159">
        <v>2281.6287290393516</v>
      </c>
      <c r="K156" s="159">
        <v>357.23265622838636</v>
      </c>
      <c r="L156" s="159">
        <v>192.60202074391987</v>
      </c>
      <c r="M156" s="159">
        <v>196.64087375046279</v>
      </c>
      <c r="N156" s="159">
        <v>2578.5318096299575</v>
      </c>
      <c r="O156" s="159">
        <v>1526.6221189593505</v>
      </c>
      <c r="P156" s="159">
        <v>1953.2528727364615</v>
      </c>
      <c r="Q156" s="159">
        <v>2038.1744911086328</v>
      </c>
      <c r="R156" s="159">
        <v>1828.8871954291064</v>
      </c>
      <c r="S156" s="159">
        <v>355.19184202137598</v>
      </c>
      <c r="T156" s="159">
        <v>254.68229514746213</v>
      </c>
      <c r="U156" s="159">
        <v>318.20767869494523</v>
      </c>
      <c r="V156" s="159">
        <v>52.567490416768607</v>
      </c>
      <c r="W156" s="159">
        <v>495.83311992159088</v>
      </c>
      <c r="X156" s="159">
        <v>96.961412770236279</v>
      </c>
      <c r="Y156" s="159">
        <v>2313.3078907002464</v>
      </c>
      <c r="Z156" s="159">
        <v>572.45086248701386</v>
      </c>
      <c r="AA156" s="159">
        <v>575.09560340739824</v>
      </c>
      <c r="AB156" s="159">
        <v>1390.1668896321071</v>
      </c>
      <c r="AC156" s="159">
        <v>542.24855391027631</v>
      </c>
      <c r="AD156" s="159">
        <v>1388.7524331280447</v>
      </c>
      <c r="AE156" s="159">
        <v>790.84011627906978</v>
      </c>
      <c r="AF156" s="159">
        <v>889.52798053527965</v>
      </c>
      <c r="AG156" s="160">
        <v>30118.284491080238</v>
      </c>
      <c r="AH156" s="269"/>
    </row>
    <row r="159" spans="1:66" x14ac:dyDescent="0.2">
      <c r="AI159" t="s">
        <v>1678</v>
      </c>
      <c r="AJ159" s="1">
        <f>+SUM(AJ5:AJ152)</f>
        <v>153.59040530200195</v>
      </c>
      <c r="AK159" s="128">
        <f t="shared" ref="AK159:BM159" si="187">+SUM(AK5:AK152)</f>
        <v>143.00965838895408</v>
      </c>
      <c r="AL159" s="128">
        <f t="shared" si="187"/>
        <v>193.7204901896304</v>
      </c>
      <c r="AM159" s="128">
        <f t="shared" si="187"/>
        <v>182.22593971064157</v>
      </c>
      <c r="AN159" s="128">
        <f t="shared" si="187"/>
        <v>1178.8007723182354</v>
      </c>
      <c r="AO159" s="128">
        <f t="shared" si="187"/>
        <v>328.56322691586558</v>
      </c>
      <c r="AP159" s="128">
        <f t="shared" si="187"/>
        <v>1202.8607157229217</v>
      </c>
      <c r="AQ159" s="128">
        <f t="shared" si="187"/>
        <v>3590.1413227461826</v>
      </c>
      <c r="AR159" s="128">
        <f t="shared" si="187"/>
        <v>3738.8758359658282</v>
      </c>
      <c r="AS159" s="128">
        <f t="shared" si="187"/>
        <v>324.48327571804151</v>
      </c>
      <c r="AT159" s="128">
        <f t="shared" si="187"/>
        <v>329.22415104758244</v>
      </c>
      <c r="AU159" s="128">
        <f t="shared" si="187"/>
        <v>105.37299800358349</v>
      </c>
      <c r="AV159" s="128">
        <f t="shared" si="187"/>
        <v>2158.0413103616006</v>
      </c>
      <c r="AW159" s="128">
        <f t="shared" si="187"/>
        <v>1212.2320781700626</v>
      </c>
      <c r="AX159" s="128">
        <f t="shared" si="187"/>
        <v>1154.744576141713</v>
      </c>
      <c r="AY159" s="128">
        <f t="shared" si="187"/>
        <v>1216.3131053373327</v>
      </c>
      <c r="AZ159" s="128">
        <f t="shared" si="187"/>
        <v>1531.2312884763594</v>
      </c>
      <c r="BA159" s="128">
        <f t="shared" si="187"/>
        <v>333.26154501180133</v>
      </c>
      <c r="BB159" s="128">
        <f t="shared" si="187"/>
        <v>205.72507768019085</v>
      </c>
      <c r="BC159" s="128">
        <f t="shared" si="187"/>
        <v>43.382935450998154</v>
      </c>
      <c r="BD159" s="128">
        <f t="shared" si="187"/>
        <v>27.196510419846906</v>
      </c>
      <c r="BE159" s="128">
        <f t="shared" si="187"/>
        <v>297.42557848413168</v>
      </c>
      <c r="BF159" s="128">
        <f t="shared" si="187"/>
        <v>5.6165398249495313</v>
      </c>
      <c r="BG159" s="128">
        <f t="shared" si="187"/>
        <v>0.96818995641541084</v>
      </c>
      <c r="BH159" s="128">
        <f t="shared" si="187"/>
        <v>10.639239220521381</v>
      </c>
      <c r="BI159" s="128">
        <f t="shared" si="187"/>
        <v>16.598308948207578</v>
      </c>
      <c r="BJ159" s="128">
        <f t="shared" si="187"/>
        <v>90.844618766421348</v>
      </c>
      <c r="BK159" s="128">
        <f t="shared" si="187"/>
        <v>12.103246072721676</v>
      </c>
      <c r="BL159" s="128">
        <f t="shared" si="187"/>
        <v>34.754236861023834</v>
      </c>
      <c r="BM159" s="128">
        <f t="shared" si="187"/>
        <v>27.43017721531443</v>
      </c>
      <c r="BN159" s="128">
        <f t="shared" ref="BN159" si="188">+SUM(BN5:BN152)</f>
        <v>14.852015915808153</v>
      </c>
    </row>
    <row r="160" spans="1:66" x14ac:dyDescent="0.2">
      <c r="AK160" s="127"/>
      <c r="AL160" s="127"/>
      <c r="AM160" s="127"/>
      <c r="AN160" s="127"/>
      <c r="AO160" s="127"/>
      <c r="AP160" s="127"/>
      <c r="AQ160" s="127"/>
      <c r="AR160" s="127"/>
      <c r="AS160" s="127"/>
      <c r="AT160" s="127"/>
      <c r="AU160" s="127"/>
      <c r="AV160" s="127"/>
      <c r="AW160" s="127"/>
      <c r="AX160" s="127"/>
      <c r="AY160" s="127"/>
      <c r="AZ160" s="127"/>
      <c r="BA160" s="127"/>
      <c r="BB160" s="127"/>
      <c r="BC160" s="127"/>
      <c r="BD160" s="127"/>
      <c r="BE160" s="127"/>
      <c r="BF160" s="127"/>
      <c r="BG160" s="127"/>
      <c r="BH160" s="127"/>
      <c r="BI160" s="127"/>
      <c r="BJ160" s="127"/>
      <c r="BK160" s="127"/>
      <c r="BL160" s="127"/>
      <c r="BN160" s="127"/>
    </row>
    <row r="161" spans="29:72" x14ac:dyDescent="0.2">
      <c r="AI161" s="80"/>
      <c r="AJ161" s="80">
        <f t="shared" ref="AJ161:BN161" si="189">+AJ4</f>
        <v>1987</v>
      </c>
      <c r="AK161" s="80">
        <f t="shared" si="189"/>
        <v>1988</v>
      </c>
      <c r="AL161" s="80">
        <f t="shared" si="189"/>
        <v>1989</v>
      </c>
      <c r="AM161" s="80">
        <f t="shared" si="189"/>
        <v>1990</v>
      </c>
      <c r="AN161" s="80">
        <f t="shared" si="189"/>
        <v>1991</v>
      </c>
      <c r="AO161" s="80">
        <f t="shared" si="189"/>
        <v>1992</v>
      </c>
      <c r="AP161" s="80">
        <f t="shared" si="189"/>
        <v>1993</v>
      </c>
      <c r="AQ161" s="80">
        <f t="shared" si="189"/>
        <v>1994</v>
      </c>
      <c r="AR161" s="80">
        <f t="shared" si="189"/>
        <v>1995</v>
      </c>
      <c r="AS161" s="80">
        <f t="shared" si="189"/>
        <v>1996</v>
      </c>
      <c r="AT161" s="80">
        <f t="shared" si="189"/>
        <v>1997</v>
      </c>
      <c r="AU161" s="80">
        <f t="shared" si="189"/>
        <v>1998</v>
      </c>
      <c r="AV161" s="80">
        <f t="shared" si="189"/>
        <v>1999</v>
      </c>
      <c r="AW161" s="80">
        <f t="shared" si="189"/>
        <v>2000</v>
      </c>
      <c r="AX161" s="80">
        <f t="shared" si="189"/>
        <v>2001</v>
      </c>
      <c r="AY161" s="80">
        <f t="shared" si="189"/>
        <v>2002</v>
      </c>
      <c r="AZ161" s="80">
        <f t="shared" si="189"/>
        <v>2003</v>
      </c>
      <c r="BA161" s="80">
        <f t="shared" si="189"/>
        <v>2004</v>
      </c>
      <c r="BB161" s="80">
        <f t="shared" si="189"/>
        <v>2005</v>
      </c>
      <c r="BC161" s="80">
        <f t="shared" si="189"/>
        <v>2006</v>
      </c>
      <c r="BD161" s="80">
        <f t="shared" si="189"/>
        <v>2007</v>
      </c>
      <c r="BE161" s="80">
        <f t="shared" si="189"/>
        <v>2008</v>
      </c>
      <c r="BF161" s="80">
        <f t="shared" si="189"/>
        <v>2009</v>
      </c>
      <c r="BG161" s="80">
        <f t="shared" si="189"/>
        <v>2010</v>
      </c>
      <c r="BH161" s="80">
        <f t="shared" si="189"/>
        <v>2011</v>
      </c>
      <c r="BI161" s="80">
        <f t="shared" si="189"/>
        <v>2012</v>
      </c>
      <c r="BJ161" s="80">
        <f t="shared" si="189"/>
        <v>2013</v>
      </c>
      <c r="BK161" s="80">
        <f t="shared" si="189"/>
        <v>2014</v>
      </c>
      <c r="BL161" s="80">
        <f t="shared" si="189"/>
        <v>2015</v>
      </c>
      <c r="BM161" s="80">
        <f t="shared" si="189"/>
        <v>2016</v>
      </c>
      <c r="BN161" s="80">
        <f t="shared" si="189"/>
        <v>2017</v>
      </c>
    </row>
    <row r="162" spans="29:72" s="126" customFormat="1" x14ac:dyDescent="0.2">
      <c r="AI162" s="271" t="s">
        <v>1883</v>
      </c>
      <c r="AJ162" s="272">
        <f>+B156-B155</f>
        <v>792.12023617820716</v>
      </c>
      <c r="AK162" s="272">
        <f t="shared" ref="AK162:BN162" si="190">+C156-C155</f>
        <v>316.24810892586987</v>
      </c>
      <c r="AL162" s="272">
        <f t="shared" si="190"/>
        <v>624.4106263194933</v>
      </c>
      <c r="AM162" s="272">
        <f t="shared" si="190"/>
        <v>204.38986413269987</v>
      </c>
      <c r="AN162" s="272">
        <f t="shared" si="190"/>
        <v>1198.6179628174912</v>
      </c>
      <c r="AO162" s="272">
        <f t="shared" si="190"/>
        <v>354.30614800965668</v>
      </c>
      <c r="AP162" s="272">
        <f t="shared" si="190"/>
        <v>1062.2266364099244</v>
      </c>
      <c r="AQ162" s="272">
        <f t="shared" si="190"/>
        <v>2057.3587561604159</v>
      </c>
      <c r="AR162" s="272">
        <f t="shared" si="190"/>
        <v>2186.6862228687751</v>
      </c>
      <c r="AS162" s="272">
        <f t="shared" si="190"/>
        <v>305.70431022205753</v>
      </c>
      <c r="AT162" s="272">
        <f t="shared" si="190"/>
        <v>170.52529416080284</v>
      </c>
      <c r="AU162" s="272">
        <f t="shared" si="190"/>
        <v>178.58175984203382</v>
      </c>
      <c r="AV162" s="272">
        <f t="shared" si="190"/>
        <v>2232.3639166980129</v>
      </c>
      <c r="AW162" s="272">
        <f t="shared" si="190"/>
        <v>1435.4437847714</v>
      </c>
      <c r="AX162" s="272">
        <f t="shared" si="190"/>
        <v>1846.7890452325223</v>
      </c>
      <c r="AY162" s="272">
        <f t="shared" si="190"/>
        <v>1912.5370674381884</v>
      </c>
      <c r="AZ162" s="272">
        <f t="shared" si="190"/>
        <v>1629.9167009667224</v>
      </c>
      <c r="BA162" s="272">
        <f t="shared" si="190"/>
        <v>298.87535614446523</v>
      </c>
      <c r="BB162" s="272">
        <f t="shared" si="190"/>
        <v>212.89121269229543</v>
      </c>
      <c r="BC162" s="272">
        <f t="shared" si="190"/>
        <v>283.39509210737276</v>
      </c>
      <c r="BD162" s="272">
        <f t="shared" si="190"/>
        <v>52.567490416768607</v>
      </c>
      <c r="BE162" s="272">
        <f t="shared" si="190"/>
        <v>435.83137766042989</v>
      </c>
      <c r="BF162" s="272">
        <f t="shared" si="190"/>
        <v>83.723009446693638</v>
      </c>
      <c r="BG162" s="272">
        <f t="shared" si="190"/>
        <v>2056.2120091657243</v>
      </c>
      <c r="BH162" s="272">
        <f t="shared" si="190"/>
        <v>508.95285354639225</v>
      </c>
      <c r="BI162" s="272">
        <f t="shared" si="190"/>
        <v>453.72061287597461</v>
      </c>
      <c r="BJ162" s="272">
        <f t="shared" si="190"/>
        <v>1231.8012733412902</v>
      </c>
      <c r="BK162" s="272">
        <f t="shared" si="190"/>
        <v>360.82556291146057</v>
      </c>
      <c r="BL162" s="272">
        <f t="shared" si="190"/>
        <v>1252.6381117568237</v>
      </c>
      <c r="BM162" s="272">
        <f t="shared" si="190"/>
        <v>736.21876937851994</v>
      </c>
      <c r="BN162" s="272">
        <f t="shared" si="190"/>
        <v>843.28024795499221</v>
      </c>
    </row>
    <row r="163" spans="29:72" x14ac:dyDescent="0.2">
      <c r="AI163" s="80" t="s">
        <v>1884</v>
      </c>
      <c r="AJ163" s="102">
        <f>+AJ159</f>
        <v>153.59040530200195</v>
      </c>
      <c r="AK163" s="179">
        <f t="shared" ref="AK163:BN163" si="191">+AK159</f>
        <v>143.00965838895408</v>
      </c>
      <c r="AL163" s="179">
        <f t="shared" si="191"/>
        <v>193.7204901896304</v>
      </c>
      <c r="AM163" s="179">
        <f t="shared" si="191"/>
        <v>182.22593971064157</v>
      </c>
      <c r="AN163" s="179">
        <f t="shared" si="191"/>
        <v>1178.8007723182354</v>
      </c>
      <c r="AO163" s="179">
        <f t="shared" si="191"/>
        <v>328.56322691586558</v>
      </c>
      <c r="AP163" s="179">
        <f t="shared" si="191"/>
        <v>1202.8607157229217</v>
      </c>
      <c r="AQ163" s="179">
        <f t="shared" si="191"/>
        <v>3590.1413227461826</v>
      </c>
      <c r="AR163" s="179">
        <f t="shared" si="191"/>
        <v>3738.8758359658282</v>
      </c>
      <c r="AS163" s="179">
        <f t="shared" si="191"/>
        <v>324.48327571804151</v>
      </c>
      <c r="AT163" s="179">
        <f t="shared" si="191"/>
        <v>329.22415104758244</v>
      </c>
      <c r="AU163" s="179">
        <f t="shared" si="191"/>
        <v>105.37299800358349</v>
      </c>
      <c r="AV163" s="179">
        <f t="shared" si="191"/>
        <v>2158.0413103616006</v>
      </c>
      <c r="AW163" s="179">
        <f t="shared" si="191"/>
        <v>1212.2320781700626</v>
      </c>
      <c r="AX163" s="179">
        <f t="shared" si="191"/>
        <v>1154.744576141713</v>
      </c>
      <c r="AY163" s="179">
        <f t="shared" si="191"/>
        <v>1216.3131053373327</v>
      </c>
      <c r="AZ163" s="179">
        <f t="shared" si="191"/>
        <v>1531.2312884763594</v>
      </c>
      <c r="BA163" s="179">
        <f t="shared" si="191"/>
        <v>333.26154501180133</v>
      </c>
      <c r="BB163" s="179">
        <f t="shared" si="191"/>
        <v>205.72507768019085</v>
      </c>
      <c r="BC163" s="179">
        <f t="shared" si="191"/>
        <v>43.382935450998154</v>
      </c>
      <c r="BD163" s="179">
        <f t="shared" si="191"/>
        <v>27.196510419846906</v>
      </c>
      <c r="BE163" s="179">
        <f t="shared" si="191"/>
        <v>297.42557848413168</v>
      </c>
      <c r="BF163" s="179">
        <f t="shared" si="191"/>
        <v>5.6165398249495313</v>
      </c>
      <c r="BG163" s="179">
        <f t="shared" si="191"/>
        <v>0.96818995641541084</v>
      </c>
      <c r="BH163" s="179">
        <f t="shared" si="191"/>
        <v>10.639239220521381</v>
      </c>
      <c r="BI163" s="179">
        <f t="shared" si="191"/>
        <v>16.598308948207578</v>
      </c>
      <c r="BJ163" s="179">
        <f t="shared" si="191"/>
        <v>90.844618766421348</v>
      </c>
      <c r="BK163" s="179">
        <f t="shared" si="191"/>
        <v>12.103246072721676</v>
      </c>
      <c r="BL163" s="179">
        <f t="shared" si="191"/>
        <v>34.754236861023834</v>
      </c>
      <c r="BM163" s="179">
        <f t="shared" si="191"/>
        <v>27.43017721531443</v>
      </c>
      <c r="BN163" s="179">
        <f t="shared" si="191"/>
        <v>14.852015915808153</v>
      </c>
    </row>
    <row r="164" spans="29:72" s="126" customFormat="1" x14ac:dyDescent="0.2">
      <c r="AI164" s="271" t="s">
        <v>1885</v>
      </c>
      <c r="AJ164" s="272">
        <f>+B155</f>
        <v>99.015029522275896</v>
      </c>
      <c r="AK164" s="272">
        <f t="shared" ref="AK164:BN164" si="192">+C155</f>
        <v>51.92133131618759</v>
      </c>
      <c r="AL164" s="272">
        <f t="shared" si="192"/>
        <v>55.503166783954967</v>
      </c>
      <c r="AM164" s="272">
        <f t="shared" si="192"/>
        <v>36.220988580478455</v>
      </c>
      <c r="AN164" s="272">
        <f t="shared" si="192"/>
        <v>46.458060574321387</v>
      </c>
      <c r="AO164" s="272">
        <f t="shared" si="192"/>
        <v>21.089651667241473</v>
      </c>
      <c r="AP164" s="272">
        <f t="shared" si="192"/>
        <v>56.594042103807453</v>
      </c>
      <c r="AQ164" s="272">
        <f t="shared" si="192"/>
        <v>152.39694490077156</v>
      </c>
      <c r="AR164" s="272">
        <f t="shared" si="192"/>
        <v>94.942506170576678</v>
      </c>
      <c r="AS164" s="272">
        <f t="shared" si="192"/>
        <v>51.528346006328817</v>
      </c>
      <c r="AT164" s="272">
        <f t="shared" si="192"/>
        <v>22.076726583117011</v>
      </c>
      <c r="AU164" s="272">
        <f t="shared" si="192"/>
        <v>18.059113908428976</v>
      </c>
      <c r="AV164" s="272">
        <f t="shared" si="192"/>
        <v>346.16789293194449</v>
      </c>
      <c r="AW164" s="272">
        <f t="shared" si="192"/>
        <v>91.178334187950412</v>
      </c>
      <c r="AX164" s="272">
        <f t="shared" si="192"/>
        <v>106.46382750393914</v>
      </c>
      <c r="AY164" s="272">
        <f t="shared" si="192"/>
        <v>125.63742367044439</v>
      </c>
      <c r="AZ164" s="272">
        <f t="shared" si="192"/>
        <v>198.97049446238407</v>
      </c>
      <c r="BA164" s="272">
        <f t="shared" si="192"/>
        <v>56.316485876910725</v>
      </c>
      <c r="BB164" s="272">
        <f t="shared" si="192"/>
        <v>41.791082455166716</v>
      </c>
      <c r="BC164" s="272">
        <f t="shared" si="192"/>
        <v>34.81258658757244</v>
      </c>
      <c r="BD164" s="272">
        <f t="shared" si="192"/>
        <v>0</v>
      </c>
      <c r="BE164" s="272">
        <f t="shared" si="192"/>
        <v>60.001742261160985</v>
      </c>
      <c r="BF164" s="272">
        <f t="shared" si="192"/>
        <v>13.238403323542641</v>
      </c>
      <c r="BG164" s="272">
        <f t="shared" si="192"/>
        <v>257.09588153452182</v>
      </c>
      <c r="BH164" s="272">
        <f t="shared" si="192"/>
        <v>63.498008940621617</v>
      </c>
      <c r="BI164" s="272">
        <f t="shared" si="192"/>
        <v>121.37499053142365</v>
      </c>
      <c r="BJ164" s="272">
        <f t="shared" si="192"/>
        <v>158.36561629081694</v>
      </c>
      <c r="BK164" s="272">
        <f t="shared" si="192"/>
        <v>181.42299099881575</v>
      </c>
      <c r="BL164" s="272">
        <f t="shared" si="192"/>
        <v>136.11432137122105</v>
      </c>
      <c r="BM164" s="272">
        <f t="shared" si="192"/>
        <v>54.621346900549824</v>
      </c>
      <c r="BN164" s="272">
        <f t="shared" si="192"/>
        <v>46.247732580287462</v>
      </c>
    </row>
    <row r="165" spans="29:72" s="13" customFormat="1" x14ac:dyDescent="0.2">
      <c r="AI165" s="84" t="s">
        <v>1886</v>
      </c>
      <c r="AJ165" s="273">
        <f>+(AJ163/AJ162)*AJ164</f>
        <v>19.198800662750244</v>
      </c>
      <c r="AK165" s="273">
        <f t="shared" ref="AK165:BN165" si="193">+(AK163/AK162)*AK164</f>
        <v>23.479197645947686</v>
      </c>
      <c r="AL165" s="273">
        <f t="shared" si="193"/>
        <v>17.21959912796715</v>
      </c>
      <c r="AM165" s="273">
        <f t="shared" si="193"/>
        <v>32.293204505683313</v>
      </c>
      <c r="AN165" s="273">
        <f t="shared" si="193"/>
        <v>45.689952415435506</v>
      </c>
      <c r="AO165" s="273">
        <f t="shared" si="193"/>
        <v>19.557334935468194</v>
      </c>
      <c r="AP165" s="273">
        <f t="shared" si="193"/>
        <v>64.086841411467148</v>
      </c>
      <c r="AQ165" s="273">
        <f t="shared" si="193"/>
        <v>265.93639427749503</v>
      </c>
      <c r="AR165" s="273">
        <f t="shared" si="193"/>
        <v>162.33615889411868</v>
      </c>
      <c r="AS165" s="273">
        <f t="shared" si="193"/>
        <v>54.693656403866527</v>
      </c>
      <c r="AT165" s="273">
        <f t="shared" si="193"/>
        <v>42.622366394410065</v>
      </c>
      <c r="AU165" s="273">
        <f t="shared" si="193"/>
        <v>10.655864157138106</v>
      </c>
      <c r="AV165" s="273">
        <f t="shared" si="193"/>
        <v>334.64284549669395</v>
      </c>
      <c r="AW165" s="273">
        <f t="shared" si="193"/>
        <v>77.000090640502378</v>
      </c>
      <c r="AX165" s="273">
        <f t="shared" si="193"/>
        <v>66.568798251660581</v>
      </c>
      <c r="AY165" s="273">
        <f t="shared" si="193"/>
        <v>79.9014291188995</v>
      </c>
      <c r="AZ165" s="273">
        <f t="shared" si="193"/>
        <v>186.92356880797129</v>
      </c>
      <c r="BA165" s="273">
        <f t="shared" si="193"/>
        <v>62.795806703791079</v>
      </c>
      <c r="BB165" s="273">
        <f t="shared" si="193"/>
        <v>40.384352062735836</v>
      </c>
      <c r="BC165" s="273">
        <f t="shared" si="193"/>
        <v>5.3292108398219087</v>
      </c>
      <c r="BD165" s="273">
        <f t="shared" si="193"/>
        <v>0</v>
      </c>
      <c r="BE165" s="273">
        <f t="shared" si="193"/>
        <v>40.947150243932192</v>
      </c>
      <c r="BF165" s="273">
        <f t="shared" si="193"/>
        <v>0.88809539906425139</v>
      </c>
      <c r="BG165" s="273">
        <f t="shared" si="193"/>
        <v>0.12105641306826367</v>
      </c>
      <c r="BH165" s="273">
        <f t="shared" si="193"/>
        <v>1.3273734540217073</v>
      </c>
      <c r="BI165" s="273">
        <f t="shared" si="193"/>
        <v>4.4402205547955544</v>
      </c>
      <c r="BJ165" s="273">
        <f t="shared" si="193"/>
        <v>11.679370974040694</v>
      </c>
      <c r="BK165" s="273">
        <f t="shared" si="193"/>
        <v>6.0855087028483181</v>
      </c>
      <c r="BL165" s="273">
        <f t="shared" si="193"/>
        <v>3.7764692936560458</v>
      </c>
      <c r="BM165" s="273">
        <f t="shared" si="193"/>
        <v>2.0350924039684788</v>
      </c>
      <c r="BN165" s="273">
        <f t="shared" si="193"/>
        <v>0.81452407075604671</v>
      </c>
    </row>
    <row r="166" spans="29:72" x14ac:dyDescent="0.2">
      <c r="AI166" s="80" t="s">
        <v>166</v>
      </c>
      <c r="AJ166" s="81">
        <f>+SUM(AJ162:AJ165)</f>
        <v>1063.9244716652354</v>
      </c>
      <c r="AK166" s="81">
        <f t="shared" ref="AK166:BM166" si="194">+SUM(AK162:AK165)</f>
        <v>534.65829627695916</v>
      </c>
      <c r="AL166" s="81">
        <f t="shared" si="194"/>
        <v>890.8538824210458</v>
      </c>
      <c r="AM166" s="81">
        <f t="shared" si="194"/>
        <v>455.12999692950319</v>
      </c>
      <c r="AN166" s="81">
        <f t="shared" si="194"/>
        <v>2469.5667481254836</v>
      </c>
      <c r="AO166" s="81">
        <f t="shared" si="194"/>
        <v>723.51636152823198</v>
      </c>
      <c r="AP166" s="81">
        <f t="shared" si="194"/>
        <v>2385.7682356481205</v>
      </c>
      <c r="AQ166" s="81">
        <f t="shared" si="194"/>
        <v>6065.8334180848651</v>
      </c>
      <c r="AR166" s="81">
        <f t="shared" si="194"/>
        <v>6182.8407238992986</v>
      </c>
      <c r="AS166" s="81">
        <f t="shared" si="194"/>
        <v>736.40958835029437</v>
      </c>
      <c r="AT166" s="81">
        <f t="shared" si="194"/>
        <v>564.4485381859123</v>
      </c>
      <c r="AU166" s="81">
        <f t="shared" si="194"/>
        <v>312.66973591118443</v>
      </c>
      <c r="AV166" s="81">
        <f t="shared" si="194"/>
        <v>5071.2159654882507</v>
      </c>
      <c r="AW166" s="81">
        <f t="shared" si="194"/>
        <v>2815.8542877699156</v>
      </c>
      <c r="AX166" s="81">
        <f t="shared" si="194"/>
        <v>3174.5662471298351</v>
      </c>
      <c r="AY166" s="81">
        <f t="shared" si="194"/>
        <v>3334.3890255648653</v>
      </c>
      <c r="AZ166" s="81">
        <f t="shared" si="194"/>
        <v>3547.042052713437</v>
      </c>
      <c r="BA166" s="81">
        <f t="shared" si="194"/>
        <v>751.24919373696832</v>
      </c>
      <c r="BB166" s="81">
        <f t="shared" si="194"/>
        <v>500.79172489038882</v>
      </c>
      <c r="BC166" s="81">
        <f t="shared" si="194"/>
        <v>366.91982498576527</v>
      </c>
      <c r="BD166" s="81">
        <f t="shared" si="194"/>
        <v>79.764000836615509</v>
      </c>
      <c r="BE166" s="81">
        <f t="shared" si="194"/>
        <v>834.20584864965485</v>
      </c>
      <c r="BF166" s="81">
        <f t="shared" si="194"/>
        <v>103.46604799425006</v>
      </c>
      <c r="BG166" s="81">
        <f t="shared" si="194"/>
        <v>2314.3971370697295</v>
      </c>
      <c r="BH166" s="81">
        <f t="shared" si="194"/>
        <v>584.41747516155692</v>
      </c>
      <c r="BI166" s="81">
        <f t="shared" si="194"/>
        <v>596.13413291040149</v>
      </c>
      <c r="BJ166" s="81">
        <f t="shared" si="194"/>
        <v>1492.690879372569</v>
      </c>
      <c r="BK166" s="81">
        <f t="shared" si="194"/>
        <v>560.43730868584635</v>
      </c>
      <c r="BL166" s="81">
        <f t="shared" si="194"/>
        <v>1427.2831392827245</v>
      </c>
      <c r="BM166" s="81">
        <f t="shared" si="194"/>
        <v>820.30538589835271</v>
      </c>
      <c r="BN166" s="81">
        <f t="shared" ref="BN166" si="195">+SUM(BN162:BN165)</f>
        <v>905.19452052184386</v>
      </c>
    </row>
    <row r="167" spans="29:72" x14ac:dyDescent="0.2">
      <c r="AI167" s="80" t="s">
        <v>164</v>
      </c>
      <c r="AJ167" s="81">
        <v>4670</v>
      </c>
      <c r="AK167" s="81">
        <v>3120</v>
      </c>
      <c r="AL167" s="81">
        <v>4290</v>
      </c>
      <c r="AM167" s="81">
        <v>3302</v>
      </c>
      <c r="AN167" s="81">
        <v>3131</v>
      </c>
      <c r="AO167" s="81">
        <v>4892</v>
      </c>
      <c r="AP167" s="81">
        <v>4860</v>
      </c>
      <c r="AQ167" s="81">
        <v>9268</v>
      </c>
      <c r="AR167" s="81">
        <v>10624</v>
      </c>
      <c r="AS167" s="81">
        <v>17777</v>
      </c>
      <c r="AT167" s="81">
        <v>9612</v>
      </c>
      <c r="AU167" s="81">
        <v>1547</v>
      </c>
      <c r="AV167" s="81">
        <v>8130</v>
      </c>
      <c r="AW167" s="81">
        <v>8183</v>
      </c>
      <c r="AX167" s="81">
        <v>8984.4050728743041</v>
      </c>
      <c r="AY167" s="81">
        <v>12885</v>
      </c>
      <c r="AZ167" s="81">
        <v>14490.402394413037</v>
      </c>
      <c r="BA167" s="81">
        <v>10152.630015206458</v>
      </c>
      <c r="BB167" s="81">
        <v>3247.5633802816901</v>
      </c>
      <c r="BC167" s="81">
        <v>5086.6259858941066</v>
      </c>
      <c r="BD167" s="81">
        <v>1010</v>
      </c>
      <c r="BE167" s="81">
        <v>4410.5</v>
      </c>
      <c r="BF167" s="81">
        <v>537.70833333333337</v>
      </c>
      <c r="BG167" s="81">
        <v>5258</v>
      </c>
      <c r="BH167" s="81">
        <v>2731</v>
      </c>
      <c r="BI167" s="81">
        <v>5702</v>
      </c>
      <c r="BJ167" s="81">
        <v>3445</v>
      </c>
      <c r="BK167" s="81">
        <v>7121.8765122722389</v>
      </c>
      <c r="BL167" s="81">
        <v>4719</v>
      </c>
      <c r="BM167" s="81">
        <v>2180</v>
      </c>
      <c r="BN167" s="81">
        <v>1702</v>
      </c>
    </row>
    <row r="168" spans="29:72" x14ac:dyDescent="0.2">
      <c r="AI168" s="80" t="s">
        <v>165</v>
      </c>
      <c r="AJ168" s="82">
        <f>+AJ166/AJ167</f>
        <v>0.22782108600968637</v>
      </c>
      <c r="AK168" s="82">
        <f t="shared" ref="AK168:BM168" si="196">+AK166/AK167</f>
        <v>0.17136483855030743</v>
      </c>
      <c r="AL168" s="82">
        <f t="shared" si="196"/>
        <v>0.20765824765059343</v>
      </c>
      <c r="AM168" s="82">
        <f t="shared" si="196"/>
        <v>0.13783464473940132</v>
      </c>
      <c r="AN168" s="82">
        <f t="shared" si="196"/>
        <v>0.78874696522691912</v>
      </c>
      <c r="AO168" s="82">
        <f t="shared" si="196"/>
        <v>0.14789786621591006</v>
      </c>
      <c r="AP168" s="82">
        <f t="shared" si="196"/>
        <v>0.49089881391936635</v>
      </c>
      <c r="AQ168" s="82">
        <f t="shared" si="196"/>
        <v>0.65449216854605796</v>
      </c>
      <c r="AR168" s="82">
        <f t="shared" si="196"/>
        <v>0.58196919464413577</v>
      </c>
      <c r="AS168" s="82">
        <f t="shared" si="196"/>
        <v>4.1424851681965143E-2</v>
      </c>
      <c r="AT168" s="82">
        <f t="shared" si="196"/>
        <v>5.8723318579474854E-2</v>
      </c>
      <c r="AU168" s="82">
        <f t="shared" si="196"/>
        <v>0.2021135978740688</v>
      </c>
      <c r="AV168" s="82">
        <f t="shared" si="196"/>
        <v>0.62376580141306892</v>
      </c>
      <c r="AW168" s="82">
        <f t="shared" si="196"/>
        <v>0.34411026368934566</v>
      </c>
      <c r="AX168" s="82">
        <f t="shared" si="196"/>
        <v>0.35334184304695682</v>
      </c>
      <c r="AY168" s="82">
        <f t="shared" si="196"/>
        <v>0.25878067718780484</v>
      </c>
      <c r="AZ168" s="82">
        <f t="shared" si="196"/>
        <v>0.2447856143788695</v>
      </c>
      <c r="BA168" s="82">
        <f t="shared" si="196"/>
        <v>7.3995525554635441E-2</v>
      </c>
      <c r="BB168" s="82">
        <f t="shared" si="196"/>
        <v>0.15420537376762472</v>
      </c>
      <c r="BC168" s="82">
        <f t="shared" si="196"/>
        <v>7.2134225320140105E-2</v>
      </c>
      <c r="BD168" s="82">
        <f t="shared" si="196"/>
        <v>7.8974258254074767E-2</v>
      </c>
      <c r="BE168" s="82">
        <f t="shared" si="196"/>
        <v>0.18914087941268673</v>
      </c>
      <c r="BF168" s="82">
        <f t="shared" si="196"/>
        <v>0.1924203914654786</v>
      </c>
      <c r="BG168" s="82">
        <f t="shared" si="196"/>
        <v>0.44016681952638448</v>
      </c>
      <c r="BH168" s="82">
        <f t="shared" si="196"/>
        <v>0.21399394916204939</v>
      </c>
      <c r="BI168" s="82">
        <f t="shared" si="196"/>
        <v>0.10454825200112268</v>
      </c>
      <c r="BJ168" s="82">
        <f t="shared" si="196"/>
        <v>0.43329198240132627</v>
      </c>
      <c r="BK168" s="82">
        <f t="shared" si="196"/>
        <v>7.8692365378719334E-2</v>
      </c>
      <c r="BL168" s="82">
        <f t="shared" si="196"/>
        <v>0.30245457496985051</v>
      </c>
      <c r="BM168" s="82">
        <f t="shared" si="196"/>
        <v>0.37628687426529939</v>
      </c>
      <c r="BN168" s="82">
        <f t="shared" ref="BN168" si="197">+BN166/BN167</f>
        <v>0.53184166893175311</v>
      </c>
    </row>
    <row r="169" spans="29:72" x14ac:dyDescent="0.2">
      <c r="AI169" s="84" t="s">
        <v>167</v>
      </c>
      <c r="AJ169" s="85">
        <f>+AJ167-AJ166</f>
        <v>3606.0755283347644</v>
      </c>
      <c r="AK169" s="85">
        <f t="shared" ref="AK169:BL169" si="198">+AK167-AK166</f>
        <v>2585.3417037230411</v>
      </c>
      <c r="AL169" s="85">
        <f t="shared" si="198"/>
        <v>3399.1461175789541</v>
      </c>
      <c r="AM169" s="85">
        <f t="shared" si="198"/>
        <v>2846.8700030704968</v>
      </c>
      <c r="AN169" s="85">
        <f t="shared" si="198"/>
        <v>661.43325187451637</v>
      </c>
      <c r="AO169" s="85">
        <f t="shared" si="198"/>
        <v>4168.4836384717682</v>
      </c>
      <c r="AP169" s="85">
        <f t="shared" si="198"/>
        <v>2474.2317643518795</v>
      </c>
      <c r="AQ169" s="85">
        <f t="shared" si="198"/>
        <v>3202.1665819151349</v>
      </c>
      <c r="AR169" s="85">
        <f t="shared" si="198"/>
        <v>4441.1592761007014</v>
      </c>
      <c r="AS169" s="85">
        <f t="shared" si="198"/>
        <v>17040.590411649704</v>
      </c>
      <c r="AT169" s="85">
        <f t="shared" si="198"/>
        <v>9047.5514618140878</v>
      </c>
      <c r="AU169" s="85">
        <f t="shared" si="198"/>
        <v>1234.3302640888155</v>
      </c>
      <c r="AV169" s="85">
        <f t="shared" si="198"/>
        <v>3058.7840345117493</v>
      </c>
      <c r="AW169" s="85">
        <f t="shared" si="198"/>
        <v>5367.1457122300844</v>
      </c>
      <c r="AX169" s="85">
        <f t="shared" si="198"/>
        <v>5809.8388257444694</v>
      </c>
      <c r="AY169" s="85">
        <f t="shared" si="198"/>
        <v>9550.6109744351343</v>
      </c>
      <c r="AZ169" s="85">
        <f t="shared" si="198"/>
        <v>10943.360341699599</v>
      </c>
      <c r="BA169" s="85">
        <f t="shared" si="198"/>
        <v>9401.3808214694891</v>
      </c>
      <c r="BB169" s="85">
        <f t="shared" si="198"/>
        <v>2746.7716553913015</v>
      </c>
      <c r="BC169" s="85">
        <f t="shared" si="198"/>
        <v>4719.7061609083412</v>
      </c>
      <c r="BD169" s="85">
        <f t="shared" si="198"/>
        <v>930.23599916338446</v>
      </c>
      <c r="BE169" s="85">
        <f t="shared" si="198"/>
        <v>3576.2941513503451</v>
      </c>
      <c r="BF169" s="85">
        <f t="shared" si="198"/>
        <v>434.24228533908331</v>
      </c>
      <c r="BG169" s="85">
        <f t="shared" si="198"/>
        <v>2943.6028629302705</v>
      </c>
      <c r="BH169" s="85">
        <f t="shared" si="198"/>
        <v>2146.5825248384431</v>
      </c>
      <c r="BI169" s="85">
        <f t="shared" si="198"/>
        <v>5105.8658670895984</v>
      </c>
      <c r="BJ169" s="85">
        <f t="shared" si="198"/>
        <v>1952.309120627431</v>
      </c>
      <c r="BK169" s="85">
        <f t="shared" si="198"/>
        <v>6561.439203586393</v>
      </c>
      <c r="BL169" s="85">
        <f t="shared" si="198"/>
        <v>3291.7168607172753</v>
      </c>
      <c r="BM169" s="85">
        <f t="shared" ref="BM169:BN169" si="199">+BM167-BM166</f>
        <v>1359.6946141016474</v>
      </c>
      <c r="BN169" s="85">
        <f t="shared" si="199"/>
        <v>796.80547947815614</v>
      </c>
    </row>
    <row r="170" spans="29:72" x14ac:dyDescent="0.2">
      <c r="AN170" s="270"/>
      <c r="AO170" s="270"/>
      <c r="AP170" s="270"/>
      <c r="AQ170" s="270"/>
      <c r="AR170" s="270"/>
      <c r="AS170" s="270"/>
      <c r="AT170" s="270"/>
      <c r="AU170" s="270"/>
      <c r="AV170" s="270"/>
      <c r="AW170" s="270"/>
      <c r="AX170" s="270"/>
      <c r="AY170" s="270"/>
      <c r="AZ170" s="270"/>
      <c r="BA170" s="270"/>
      <c r="BB170" s="270"/>
      <c r="BC170" s="270"/>
      <c r="BD170" s="270"/>
      <c r="BE170" s="270"/>
      <c r="BF170" s="270"/>
      <c r="BG170" s="270"/>
      <c r="BH170" s="270"/>
      <c r="BI170" s="270"/>
      <c r="BJ170" s="270"/>
      <c r="BK170" s="270"/>
      <c r="BL170" s="270"/>
      <c r="BM170" s="270"/>
      <c r="BN170" s="270"/>
    </row>
    <row r="171" spans="29:72" x14ac:dyDescent="0.2">
      <c r="AJ171" s="121"/>
      <c r="AK171" s="121"/>
      <c r="AL171" s="121"/>
      <c r="AM171" s="121"/>
      <c r="AN171" s="121">
        <f>+AN169/AJ167</f>
        <v>0.14163452930931827</v>
      </c>
      <c r="AO171" s="121">
        <f t="shared" ref="AO171:BI171" si="200">+AO169/AK167</f>
        <v>1.3360524482281309</v>
      </c>
      <c r="AP171" s="121">
        <f t="shared" si="200"/>
        <v>0.57674400101442413</v>
      </c>
      <c r="AQ171" s="121">
        <f t="shared" si="200"/>
        <v>0.96976577283922927</v>
      </c>
      <c r="AR171" s="121">
        <f t="shared" si="200"/>
        <v>1.4184475490580331</v>
      </c>
      <c r="AS171" s="121">
        <f t="shared" si="200"/>
        <v>3.4833586287100786</v>
      </c>
      <c r="AT171" s="121">
        <f t="shared" si="200"/>
        <v>1.8616361032539275</v>
      </c>
      <c r="AU171" s="121">
        <f t="shared" si="200"/>
        <v>0.13318194476573322</v>
      </c>
      <c r="AV171" s="121">
        <f t="shared" si="200"/>
        <v>0.28791265385088</v>
      </c>
      <c r="AW171" s="121">
        <f t="shared" si="200"/>
        <v>0.30191515510097794</v>
      </c>
      <c r="AX171" s="121">
        <f t="shared" si="200"/>
        <v>0.60443599934919578</v>
      </c>
      <c r="AY171" s="121">
        <f t="shared" si="200"/>
        <v>6.1736334676374494</v>
      </c>
      <c r="AZ171" s="121">
        <f t="shared" si="200"/>
        <v>1.3460467824968756</v>
      </c>
      <c r="BA171" s="121">
        <f t="shared" si="200"/>
        <v>1.148891704933336</v>
      </c>
      <c r="BB171" s="121">
        <f t="shared" si="200"/>
        <v>0.3057266043896828</v>
      </c>
      <c r="BC171" s="121">
        <f>+BC169/AY167</f>
        <v>0.36629461861919604</v>
      </c>
      <c r="BD171" s="121">
        <f t="shared" si="200"/>
        <v>6.4196698879946154E-2</v>
      </c>
      <c r="BE171" s="121">
        <f t="shared" si="200"/>
        <v>0.35225297740524625</v>
      </c>
      <c r="BF171" s="121">
        <f t="shared" si="200"/>
        <v>0.13371325960123914</v>
      </c>
      <c r="BG171" s="121">
        <f t="shared" si="200"/>
        <v>0.57869457496841215</v>
      </c>
      <c r="BH171" s="121">
        <f t="shared" si="200"/>
        <v>2.1253292325133102</v>
      </c>
      <c r="BI171" s="121">
        <f t="shared" si="200"/>
        <v>1.15766145949203</v>
      </c>
      <c r="BJ171" s="121">
        <f>+BJ169/BF167</f>
        <v>3.6307957299541527</v>
      </c>
      <c r="BK171" s="121">
        <f>+BK169/BG167</f>
        <v>1.2478963871408126</v>
      </c>
      <c r="BL171" s="121">
        <f>+BL169/BH167</f>
        <v>1.2053155842977938</v>
      </c>
      <c r="BM171" s="121">
        <f>+BM169/BI167</f>
        <v>0.23845924484420333</v>
      </c>
      <c r="BN171" s="121">
        <f>+BN169/BJ167</f>
        <v>0.23129331770048073</v>
      </c>
    </row>
    <row r="172" spans="29:72" x14ac:dyDescent="0.2">
      <c r="AN172" s="74">
        <f>+LN(AN171)</f>
        <v>-1.9545052763948461</v>
      </c>
      <c r="AO172" s="74">
        <f t="shared" ref="AO172:BH172" si="201">+LN(AO171)</f>
        <v>0.28971933199967892</v>
      </c>
      <c r="AP172" s="74">
        <f t="shared" si="201"/>
        <v>-0.55035678334444205</v>
      </c>
      <c r="AQ172" s="74">
        <f t="shared" si="201"/>
        <v>-3.0700707943360609E-2</v>
      </c>
      <c r="AR172" s="74">
        <f t="shared" si="201"/>
        <v>0.34956299824053505</v>
      </c>
      <c r="AS172" s="74">
        <f t="shared" si="201"/>
        <v>1.247996951546988</v>
      </c>
      <c r="AT172" s="74">
        <f t="shared" si="201"/>
        <v>0.62145572648673819</v>
      </c>
      <c r="AU172" s="74">
        <f t="shared" si="201"/>
        <v>-2.0160390798703611</v>
      </c>
      <c r="AV172" s="74">
        <f t="shared" si="201"/>
        <v>-1.2450981300864605</v>
      </c>
      <c r="AW172" s="74">
        <f t="shared" si="201"/>
        <v>-1.1976092444534956</v>
      </c>
      <c r="AX172" s="74">
        <f t="shared" si="201"/>
        <v>-0.50345948823090614</v>
      </c>
      <c r="AY172" s="74">
        <f t="shared" si="201"/>
        <v>1.8202875572359507</v>
      </c>
      <c r="AZ172" s="74">
        <f t="shared" si="201"/>
        <v>0.29717198730269373</v>
      </c>
      <c r="BA172" s="74">
        <f t="shared" si="201"/>
        <v>0.1387977428435766</v>
      </c>
      <c r="BB172" s="74">
        <f t="shared" si="201"/>
        <v>-1.1850640261007568</v>
      </c>
      <c r="BC172" s="74">
        <f t="shared" si="201"/>
        <v>-1.0043173004895709</v>
      </c>
      <c r="BD172" s="74">
        <f t="shared" si="201"/>
        <v>-2.7458034889237202</v>
      </c>
      <c r="BE172" s="74">
        <f t="shared" si="201"/>
        <v>-1.043405675704659</v>
      </c>
      <c r="BF172" s="74">
        <f t="shared" si="201"/>
        <v>-2.0120576255116598</v>
      </c>
      <c r="BG172" s="74">
        <f t="shared" si="201"/>
        <v>-0.54698044496086573</v>
      </c>
      <c r="BH172" s="74">
        <f t="shared" si="201"/>
        <v>0.75392672332295063</v>
      </c>
      <c r="BI172" s="74">
        <f t="shared" ref="BI172:BN172" si="202">+LN(BI171)</f>
        <v>0.14640198709237529</v>
      </c>
      <c r="BJ172" s="149">
        <f t="shared" si="202"/>
        <v>1.2894518336076608</v>
      </c>
      <c r="BK172" s="149">
        <f t="shared" si="202"/>
        <v>0.2214592433762767</v>
      </c>
      <c r="BL172" s="149">
        <f t="shared" si="202"/>
        <v>0.18674142833674701</v>
      </c>
      <c r="BM172" s="149">
        <f t="shared" si="202"/>
        <v>-1.4335568644119696</v>
      </c>
      <c r="BN172" s="149">
        <f t="shared" si="202"/>
        <v>-1.4640686003459003</v>
      </c>
    </row>
    <row r="173" spans="29:72" x14ac:dyDescent="0.2">
      <c r="BJ173" s="127"/>
      <c r="BK173" s="127"/>
      <c r="BL173" s="127"/>
      <c r="BM173" s="127"/>
      <c r="BN173" s="127"/>
    </row>
    <row r="174" spans="29:72" x14ac:dyDescent="0.2">
      <c r="AI174" s="122" t="s">
        <v>4777</v>
      </c>
      <c r="AJ174" s="79">
        <f>+AJ164/(AJ164+AJ162)</f>
        <v>0.11111111111111112</v>
      </c>
      <c r="AK174" s="79">
        <f t="shared" ref="AK174:BI174" si="203">+AK164/(AK164+AK162)</f>
        <v>0.14102564102564102</v>
      </c>
      <c r="AL174" s="79">
        <f t="shared" si="203"/>
        <v>8.1632653061224497E-2</v>
      </c>
      <c r="AM174" s="79">
        <f t="shared" si="203"/>
        <v>0.15053763440860213</v>
      </c>
      <c r="AN174" s="79">
        <f t="shared" si="203"/>
        <v>3.731343283582092E-2</v>
      </c>
      <c r="AO174" s="79">
        <f t="shared" si="203"/>
        <v>5.6179775280898889E-2</v>
      </c>
      <c r="AP174" s="79">
        <f t="shared" si="203"/>
        <v>5.0583657587548646E-2</v>
      </c>
      <c r="AQ174" s="79">
        <f t="shared" si="203"/>
        <v>6.8965517241379323E-2</v>
      </c>
      <c r="AR174" s="79">
        <f t="shared" si="203"/>
        <v>4.161172453791416E-2</v>
      </c>
      <c r="AS174" s="79">
        <f t="shared" si="203"/>
        <v>0.14424310070181731</v>
      </c>
      <c r="AT174" s="79">
        <f t="shared" si="203"/>
        <v>0.11462354599316393</v>
      </c>
      <c r="AU174" s="79">
        <f t="shared" si="203"/>
        <v>9.1838047522846078E-2</v>
      </c>
      <c r="AV174" s="79">
        <f t="shared" si="203"/>
        <v>0.1342499990262376</v>
      </c>
      <c r="AW174" s="79">
        <f t="shared" si="203"/>
        <v>5.9725542461092969E-2</v>
      </c>
      <c r="AX174" s="79">
        <f t="shared" si="203"/>
        <v>5.4505911134171692E-2</v>
      </c>
      <c r="AY174" s="79">
        <f t="shared" si="203"/>
        <v>6.1642133300425082E-2</v>
      </c>
      <c r="AZ174" s="79">
        <f t="shared" si="203"/>
        <v>0.10879320220496169</v>
      </c>
      <c r="BA174" s="79">
        <f t="shared" si="203"/>
        <v>0.1585523067095711</v>
      </c>
      <c r="BB174" s="79">
        <f t="shared" si="203"/>
        <v>0.16409103911588949</v>
      </c>
      <c r="BC174" s="79">
        <f t="shared" si="203"/>
        <v>0.10940209466455418</v>
      </c>
      <c r="BD174" s="79">
        <v>0</v>
      </c>
      <c r="BE174" s="79">
        <f t="shared" si="203"/>
        <v>0.12101196925015704</v>
      </c>
      <c r="BF174" s="79">
        <f t="shared" si="203"/>
        <v>0.13653269837262894</v>
      </c>
      <c r="BG174" s="79">
        <f t="shared" si="203"/>
        <v>0.11113777053546382</v>
      </c>
      <c r="BH174" s="79">
        <f t="shared" si="203"/>
        <v>0.11092307323069511</v>
      </c>
      <c r="BI174" s="79">
        <f t="shared" si="203"/>
        <v>0.21105184914001421</v>
      </c>
      <c r="BJ174" s="79">
        <f>+BJ164/(BJ164+BJ162)</f>
        <v>0.11391842049462617</v>
      </c>
      <c r="BK174" s="79">
        <f>+BK164/(BK164+BK162)</f>
        <v>0.33457533393225991</v>
      </c>
      <c r="BL174" s="79">
        <f>+BL164/(BL164+BL162)</f>
        <v>9.8011940878933557E-2</v>
      </c>
      <c r="BM174" s="79">
        <f>+BM164/(BM164+BM162)</f>
        <v>6.9067496420825436E-2</v>
      </c>
      <c r="BN174" s="79">
        <f>+BN164/(BN164+BN162)</f>
        <v>5.1991318533293994E-2</v>
      </c>
    </row>
    <row r="176" spans="29:72" x14ac:dyDescent="0.2">
      <c r="AC176" s="127">
        <v>174.84</v>
      </c>
      <c r="AJ176">
        <v>1980</v>
      </c>
      <c r="AK176">
        <f>1+AJ176</f>
        <v>1981</v>
      </c>
      <c r="AL176" s="127">
        <f t="shared" ref="AL176:AP176" si="204">1+AK176</f>
        <v>1982</v>
      </c>
      <c r="AM176" s="127">
        <f t="shared" si="204"/>
        <v>1983</v>
      </c>
      <c r="AN176" s="127">
        <f t="shared" si="204"/>
        <v>1984</v>
      </c>
      <c r="AO176" s="127">
        <f t="shared" si="204"/>
        <v>1985</v>
      </c>
      <c r="AP176" s="127">
        <f t="shared" si="204"/>
        <v>1986</v>
      </c>
      <c r="AQ176">
        <f>+AJ161</f>
        <v>1987</v>
      </c>
      <c r="AR176" s="127">
        <f t="shared" ref="AR176:BR176" si="205">+AK161</f>
        <v>1988</v>
      </c>
      <c r="AS176" s="127">
        <f t="shared" si="205"/>
        <v>1989</v>
      </c>
      <c r="AT176" s="127">
        <f t="shared" si="205"/>
        <v>1990</v>
      </c>
      <c r="AU176" s="127">
        <f t="shared" si="205"/>
        <v>1991</v>
      </c>
      <c r="AV176" s="127">
        <f t="shared" si="205"/>
        <v>1992</v>
      </c>
      <c r="AW176" s="127">
        <f t="shared" si="205"/>
        <v>1993</v>
      </c>
      <c r="AX176" s="127">
        <f t="shared" si="205"/>
        <v>1994</v>
      </c>
      <c r="AY176" s="127">
        <f t="shared" si="205"/>
        <v>1995</v>
      </c>
      <c r="AZ176" s="127">
        <f t="shared" si="205"/>
        <v>1996</v>
      </c>
      <c r="BA176" s="127">
        <f t="shared" si="205"/>
        <v>1997</v>
      </c>
      <c r="BB176" s="127">
        <f t="shared" si="205"/>
        <v>1998</v>
      </c>
      <c r="BC176" s="127">
        <f t="shared" si="205"/>
        <v>1999</v>
      </c>
      <c r="BD176" s="127">
        <f t="shared" si="205"/>
        <v>2000</v>
      </c>
      <c r="BE176" s="127">
        <f t="shared" si="205"/>
        <v>2001</v>
      </c>
      <c r="BF176" s="127">
        <f t="shared" si="205"/>
        <v>2002</v>
      </c>
      <c r="BG176" s="127">
        <f t="shared" si="205"/>
        <v>2003</v>
      </c>
      <c r="BH176" s="127">
        <f t="shared" si="205"/>
        <v>2004</v>
      </c>
      <c r="BI176" s="127">
        <f t="shared" si="205"/>
        <v>2005</v>
      </c>
      <c r="BJ176" s="127">
        <f t="shared" si="205"/>
        <v>2006</v>
      </c>
      <c r="BK176" s="127">
        <f t="shared" si="205"/>
        <v>2007</v>
      </c>
      <c r="BL176" s="127">
        <f t="shared" si="205"/>
        <v>2008</v>
      </c>
      <c r="BM176" s="127">
        <f t="shared" si="205"/>
        <v>2009</v>
      </c>
      <c r="BN176" s="127">
        <f t="shared" si="205"/>
        <v>2010</v>
      </c>
      <c r="BO176" s="127">
        <f t="shared" si="205"/>
        <v>2011</v>
      </c>
      <c r="BP176" s="127">
        <f t="shared" si="205"/>
        <v>2012</v>
      </c>
      <c r="BQ176" s="127">
        <f t="shared" si="205"/>
        <v>2013</v>
      </c>
      <c r="BR176" s="127">
        <f t="shared" si="205"/>
        <v>2014</v>
      </c>
      <c r="BS176" s="127">
        <f>+BL161</f>
        <v>2015</v>
      </c>
      <c r="BT176" s="127">
        <f>+BM161</f>
        <v>2016</v>
      </c>
    </row>
    <row r="177" spans="29:72" x14ac:dyDescent="0.2">
      <c r="AC177" s="127">
        <v>0.47</v>
      </c>
      <c r="AQ177" s="169">
        <f>+AJ168</f>
        <v>0.22782108600968637</v>
      </c>
      <c r="AR177" s="169">
        <f t="shared" ref="AR177:BR177" si="206">+AK168</f>
        <v>0.17136483855030743</v>
      </c>
      <c r="AS177" s="169">
        <f t="shared" si="206"/>
        <v>0.20765824765059343</v>
      </c>
      <c r="AT177" s="169">
        <f t="shared" si="206"/>
        <v>0.13783464473940132</v>
      </c>
      <c r="AU177" s="169">
        <f t="shared" si="206"/>
        <v>0.78874696522691912</v>
      </c>
      <c r="AV177" s="169">
        <f t="shared" si="206"/>
        <v>0.14789786621591006</v>
      </c>
      <c r="AW177" s="169">
        <f t="shared" si="206"/>
        <v>0.49089881391936635</v>
      </c>
      <c r="AX177" s="169">
        <f t="shared" si="206"/>
        <v>0.65449216854605796</v>
      </c>
      <c r="AY177" s="169">
        <f t="shared" si="206"/>
        <v>0.58196919464413577</v>
      </c>
      <c r="AZ177" s="169">
        <f t="shared" si="206"/>
        <v>4.1424851681965143E-2</v>
      </c>
      <c r="BA177" s="169">
        <f t="shared" si="206"/>
        <v>5.8723318579474854E-2</v>
      </c>
      <c r="BB177" s="169">
        <f t="shared" si="206"/>
        <v>0.2021135978740688</v>
      </c>
      <c r="BC177" s="169">
        <f t="shared" si="206"/>
        <v>0.62376580141306892</v>
      </c>
      <c r="BD177" s="169">
        <f t="shared" si="206"/>
        <v>0.34411026368934566</v>
      </c>
      <c r="BE177" s="169">
        <f t="shared" si="206"/>
        <v>0.35334184304695682</v>
      </c>
      <c r="BF177" s="169">
        <f t="shared" si="206"/>
        <v>0.25878067718780484</v>
      </c>
      <c r="BG177" s="169">
        <f t="shared" si="206"/>
        <v>0.2447856143788695</v>
      </c>
      <c r="BH177" s="169">
        <f t="shared" si="206"/>
        <v>7.3995525554635441E-2</v>
      </c>
      <c r="BI177" s="169">
        <f t="shared" si="206"/>
        <v>0.15420537376762472</v>
      </c>
      <c r="BJ177" s="169">
        <f t="shared" si="206"/>
        <v>7.2134225320140105E-2</v>
      </c>
      <c r="BK177" s="169">
        <f t="shared" si="206"/>
        <v>7.8974258254074767E-2</v>
      </c>
      <c r="BL177" s="169">
        <f t="shared" si="206"/>
        <v>0.18914087941268673</v>
      </c>
      <c r="BM177" s="169">
        <f t="shared" si="206"/>
        <v>0.1924203914654786</v>
      </c>
      <c r="BN177" s="169">
        <f t="shared" si="206"/>
        <v>0.44016681952638448</v>
      </c>
      <c r="BO177" s="169">
        <f t="shared" si="206"/>
        <v>0.21399394916204939</v>
      </c>
      <c r="BP177" s="169">
        <f t="shared" si="206"/>
        <v>0.10454825200112268</v>
      </c>
      <c r="BQ177" s="169">
        <f t="shared" si="206"/>
        <v>0.43329198240132627</v>
      </c>
      <c r="BR177" s="169">
        <f t="shared" si="206"/>
        <v>7.8692365378719334E-2</v>
      </c>
      <c r="BS177" s="169">
        <f>+BL168</f>
        <v>0.30245457496985051</v>
      </c>
      <c r="BT177" s="169">
        <f>+BM168</f>
        <v>0.37628687426529939</v>
      </c>
    </row>
    <row r="178" spans="29:72" x14ac:dyDescent="0.2">
      <c r="AC178" s="127">
        <f>+AC176/AC177</f>
        <v>372</v>
      </c>
      <c r="AI178" s="194" t="s">
        <v>5155</v>
      </c>
    </row>
    <row r="181" spans="29:72" x14ac:dyDescent="0.2">
      <c r="AC181" s="127">
        <v>35</v>
      </c>
    </row>
    <row r="182" spans="29:72" x14ac:dyDescent="0.2">
      <c r="AC182" s="127">
        <v>5</v>
      </c>
    </row>
    <row r="183" spans="29:72" x14ac:dyDescent="0.2">
      <c r="AC183" s="127">
        <f>+AC182*AC181</f>
        <v>175</v>
      </c>
    </row>
  </sheetData>
  <phoneticPr fontId="5" type="noConversion"/>
  <pageMargins left="0.75" right="0.75" top="1" bottom="1" header="0.5" footer="0.5"/>
  <pageSetup orientation="portrait" r:id="rId2"/>
  <headerFooter alignWithMargins="0"/>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71"/>
  <sheetViews>
    <sheetView topLeftCell="A9" zoomScale="85" zoomScaleNormal="85" workbookViewId="0">
      <selection activeCell="B41" sqref="B41:B71"/>
    </sheetView>
  </sheetViews>
  <sheetFormatPr defaultRowHeight="12.75" x14ac:dyDescent="0.2"/>
  <cols>
    <col min="1" max="1" width="17.140625" bestFit="1" customWidth="1"/>
    <col min="2" max="7" width="48.140625" bestFit="1" customWidth="1"/>
    <col min="8" max="8" width="19" bestFit="1" customWidth="1"/>
    <col min="9" max="9" width="50.5703125" bestFit="1" customWidth="1"/>
    <col min="10" max="10" width="41" bestFit="1" customWidth="1"/>
    <col min="11" max="11" width="50.5703125" bestFit="1" customWidth="1"/>
    <col min="12" max="14" width="5.140625" bestFit="1" customWidth="1"/>
    <col min="15" max="15" width="8" bestFit="1" customWidth="1"/>
    <col min="16" max="16" width="6.5703125" bestFit="1" customWidth="1"/>
    <col min="17" max="17" width="12" bestFit="1" customWidth="1"/>
  </cols>
  <sheetData>
    <row r="3" spans="1:7" x14ac:dyDescent="0.2">
      <c r="A3" s="133"/>
      <c r="B3" s="131" t="s">
        <v>1713</v>
      </c>
      <c r="C3" s="151" t="s">
        <v>1631</v>
      </c>
      <c r="D3" s="132"/>
      <c r="E3" s="132"/>
      <c r="F3" s="132"/>
      <c r="G3" s="134"/>
    </row>
    <row r="4" spans="1:7" x14ac:dyDescent="0.2">
      <c r="A4" s="150"/>
      <c r="B4" s="133" t="s">
        <v>1712</v>
      </c>
      <c r="C4" s="132"/>
      <c r="D4" s="132"/>
      <c r="E4" s="133" t="s">
        <v>1714</v>
      </c>
      <c r="F4" s="132"/>
      <c r="G4" s="134"/>
    </row>
    <row r="5" spans="1:7" x14ac:dyDescent="0.2">
      <c r="A5" s="131" t="s">
        <v>1625</v>
      </c>
      <c r="B5" s="133" t="s">
        <v>1666</v>
      </c>
      <c r="C5" s="135" t="s">
        <v>1643</v>
      </c>
      <c r="D5" s="135" t="s">
        <v>1639</v>
      </c>
      <c r="E5" s="133" t="s">
        <v>1666</v>
      </c>
      <c r="F5" s="135" t="s">
        <v>1643</v>
      </c>
      <c r="G5" s="161" t="s">
        <v>1639</v>
      </c>
    </row>
    <row r="6" spans="1:7" x14ac:dyDescent="0.2">
      <c r="A6" s="133">
        <v>1987</v>
      </c>
      <c r="B6" s="140">
        <v>4670</v>
      </c>
      <c r="C6" s="141"/>
      <c r="D6" s="141"/>
      <c r="E6" s="140">
        <v>524897.19285183866</v>
      </c>
      <c r="F6" s="141"/>
      <c r="G6" s="162"/>
    </row>
    <row r="7" spans="1:7" x14ac:dyDescent="0.2">
      <c r="A7" s="138">
        <v>1988</v>
      </c>
      <c r="B7" s="143">
        <v>3120</v>
      </c>
      <c r="C7" s="128"/>
      <c r="D7" s="128"/>
      <c r="E7" s="143">
        <v>281564.92029725289</v>
      </c>
      <c r="F7" s="128"/>
      <c r="G7" s="163"/>
    </row>
    <row r="8" spans="1:7" x14ac:dyDescent="0.2">
      <c r="A8" s="138">
        <v>1989</v>
      </c>
      <c r="B8" s="143">
        <v>4290</v>
      </c>
      <c r="C8" s="128"/>
      <c r="D8" s="128"/>
      <c r="E8" s="143">
        <v>524897.19285183866</v>
      </c>
      <c r="F8" s="128"/>
      <c r="G8" s="163"/>
    </row>
    <row r="9" spans="1:7" x14ac:dyDescent="0.2">
      <c r="A9" s="138">
        <v>1990</v>
      </c>
      <c r="B9" s="143">
        <v>3302</v>
      </c>
      <c r="C9" s="128"/>
      <c r="D9" s="128"/>
      <c r="E9" s="143">
        <v>243973.36260393495</v>
      </c>
      <c r="F9" s="128"/>
      <c r="G9" s="163"/>
    </row>
    <row r="10" spans="1:7" x14ac:dyDescent="0.2">
      <c r="A10" s="138">
        <v>1991</v>
      </c>
      <c r="B10" s="143">
        <v>3131</v>
      </c>
      <c r="C10" s="128"/>
      <c r="D10" s="128"/>
      <c r="E10" s="143">
        <v>283615.07367929153</v>
      </c>
      <c r="F10" s="128"/>
      <c r="G10" s="163"/>
    </row>
    <row r="11" spans="1:7" x14ac:dyDescent="0.2">
      <c r="A11" s="138">
        <v>1992</v>
      </c>
      <c r="B11" s="143">
        <v>4892</v>
      </c>
      <c r="C11" s="128"/>
      <c r="D11" s="128"/>
      <c r="E11" s="143">
        <v>681402.83274171362</v>
      </c>
      <c r="F11" s="128"/>
      <c r="G11" s="163"/>
    </row>
    <row r="12" spans="1:7" x14ac:dyDescent="0.2">
      <c r="A12" s="138">
        <v>1993</v>
      </c>
      <c r="B12" s="143">
        <v>4860</v>
      </c>
      <c r="C12" s="128"/>
      <c r="D12" s="128"/>
      <c r="E12" s="143">
        <v>672595.31181045761</v>
      </c>
      <c r="F12" s="128"/>
      <c r="G12" s="163"/>
    </row>
    <row r="13" spans="1:7" x14ac:dyDescent="0.2">
      <c r="A13" s="138">
        <v>1994</v>
      </c>
      <c r="B13" s="143">
        <v>9268</v>
      </c>
      <c r="C13" s="128"/>
      <c r="D13" s="128"/>
      <c r="E13" s="143">
        <v>2500612.9606453176</v>
      </c>
      <c r="F13" s="128"/>
      <c r="G13" s="163"/>
    </row>
    <row r="14" spans="1:7" x14ac:dyDescent="0.2">
      <c r="A14" s="138">
        <v>1995</v>
      </c>
      <c r="B14" s="143"/>
      <c r="C14" s="128">
        <v>6186</v>
      </c>
      <c r="D14" s="128">
        <v>4438</v>
      </c>
      <c r="E14" s="143"/>
      <c r="F14" s="128">
        <v>193829.65174585904</v>
      </c>
      <c r="G14" s="163">
        <v>119092.16702237938</v>
      </c>
    </row>
    <row r="15" spans="1:7" x14ac:dyDescent="0.2">
      <c r="A15" s="138">
        <v>1996</v>
      </c>
      <c r="B15" s="143"/>
      <c r="C15" s="128">
        <v>10204</v>
      </c>
      <c r="D15" s="128">
        <v>7573</v>
      </c>
      <c r="E15" s="143"/>
      <c r="F15" s="128">
        <v>317029.25581898488</v>
      </c>
      <c r="G15" s="163">
        <v>161614.50567833029</v>
      </c>
    </row>
    <row r="16" spans="1:7" x14ac:dyDescent="0.2">
      <c r="A16" s="138">
        <v>1997</v>
      </c>
      <c r="B16" s="143"/>
      <c r="C16" s="128">
        <v>5123</v>
      </c>
      <c r="D16" s="128">
        <v>4489</v>
      </c>
      <c r="E16" s="143"/>
      <c r="F16" s="128">
        <v>85365.302374312727</v>
      </c>
      <c r="G16" s="163">
        <v>80381.37960945697</v>
      </c>
    </row>
    <row r="17" spans="1:15" x14ac:dyDescent="0.2">
      <c r="A17" s="138">
        <v>1998</v>
      </c>
      <c r="B17" s="143"/>
      <c r="C17" s="128">
        <v>879</v>
      </c>
      <c r="D17" s="128">
        <v>668</v>
      </c>
      <c r="E17" s="143"/>
      <c r="F17" s="128">
        <v>23880</v>
      </c>
      <c r="G17" s="163">
        <v>15312.666666666668</v>
      </c>
    </row>
    <row r="18" spans="1:15" x14ac:dyDescent="0.2">
      <c r="A18" s="138">
        <v>1999</v>
      </c>
      <c r="B18" s="143"/>
      <c r="C18" s="128">
        <v>4977</v>
      </c>
      <c r="D18" s="128">
        <v>3153</v>
      </c>
      <c r="E18" s="143"/>
      <c r="F18" s="128">
        <v>70001.923114925376</v>
      </c>
      <c r="G18" s="163">
        <v>46721.380202020213</v>
      </c>
    </row>
    <row r="19" spans="1:15" x14ac:dyDescent="0.2">
      <c r="A19" s="138">
        <v>2000</v>
      </c>
      <c r="B19" s="143"/>
      <c r="C19" s="128">
        <v>4768</v>
      </c>
      <c r="D19" s="128">
        <v>3415</v>
      </c>
      <c r="E19" s="143"/>
      <c r="F19" s="128">
        <v>51800.643607773396</v>
      </c>
      <c r="G19" s="163">
        <v>59800.047881103863</v>
      </c>
    </row>
    <row r="20" spans="1:15" x14ac:dyDescent="0.2">
      <c r="A20" s="138">
        <v>2001</v>
      </c>
      <c r="B20" s="143"/>
      <c r="C20" s="128">
        <v>5522.0799985207132</v>
      </c>
      <c r="D20" s="128">
        <v>3462.3250743535905</v>
      </c>
      <c r="E20" s="143"/>
      <c r="F20" s="128">
        <v>88044.16194141029</v>
      </c>
      <c r="G20" s="163">
        <v>46824.5940456717</v>
      </c>
    </row>
    <row r="21" spans="1:15" x14ac:dyDescent="0.2">
      <c r="A21" s="138">
        <v>2002</v>
      </c>
      <c r="B21" s="143"/>
      <c r="C21" s="128">
        <v>7515</v>
      </c>
      <c r="D21" s="128">
        <v>5370</v>
      </c>
      <c r="E21" s="143"/>
      <c r="F21" s="128">
        <v>111731.89999999998</v>
      </c>
      <c r="G21" s="163">
        <v>66061.189999999988</v>
      </c>
    </row>
    <row r="22" spans="1:15" x14ac:dyDescent="0.2">
      <c r="A22" s="138">
        <v>2003</v>
      </c>
      <c r="B22" s="143"/>
      <c r="C22" s="128">
        <v>8619.1443298969079</v>
      </c>
      <c r="D22" s="128">
        <v>5871.2580645161288</v>
      </c>
      <c r="E22" s="143"/>
      <c r="F22" s="128">
        <v>120863.40764089176</v>
      </c>
      <c r="G22" s="163">
        <v>69261.884886729196</v>
      </c>
    </row>
    <row r="23" spans="1:15" x14ac:dyDescent="0.2">
      <c r="A23" s="138">
        <v>2004</v>
      </c>
      <c r="B23" s="143"/>
      <c r="C23" s="128">
        <v>6221.4854368932047</v>
      </c>
      <c r="D23" s="128">
        <v>3931.1445783132522</v>
      </c>
      <c r="E23" s="143"/>
      <c r="F23" s="128">
        <v>241329.84991335362</v>
      </c>
      <c r="G23" s="163">
        <v>114741.12933662361</v>
      </c>
    </row>
    <row r="24" spans="1:15" x14ac:dyDescent="0.2">
      <c r="A24" s="138">
        <v>2005</v>
      </c>
      <c r="B24" s="143"/>
      <c r="C24" s="128">
        <v>1731.5633802816901</v>
      </c>
      <c r="D24" s="128">
        <v>1516</v>
      </c>
      <c r="E24" s="143"/>
      <c r="F24" s="128">
        <v>23980.683594524893</v>
      </c>
      <c r="G24" s="163">
        <v>31610.604229736982</v>
      </c>
      <c r="H24" s="1"/>
      <c r="I24" s="1"/>
      <c r="J24" s="1"/>
      <c r="K24" s="1"/>
      <c r="L24" s="1"/>
      <c r="M24" s="1"/>
      <c r="N24" s="1"/>
      <c r="O24" s="1"/>
    </row>
    <row r="25" spans="1:15" x14ac:dyDescent="0.2">
      <c r="A25" s="138">
        <v>2006</v>
      </c>
      <c r="B25" s="143"/>
      <c r="C25" s="128">
        <v>2984.7611625454124</v>
      </c>
      <c r="D25" s="128">
        <v>2101.8648233486942</v>
      </c>
      <c r="E25" s="143"/>
      <c r="F25" s="128">
        <v>47959.534656852578</v>
      </c>
      <c r="G25" s="163">
        <v>42922.199837605469</v>
      </c>
    </row>
    <row r="26" spans="1:15" x14ac:dyDescent="0.2">
      <c r="A26" s="138">
        <v>2007</v>
      </c>
      <c r="B26" s="143"/>
      <c r="C26" s="128">
        <v>610</v>
      </c>
      <c r="D26" s="128">
        <v>400</v>
      </c>
      <c r="E26" s="143"/>
      <c r="F26" s="128">
        <v>6384.4940935223794</v>
      </c>
      <c r="G26" s="163">
        <v>3174.8976737619273</v>
      </c>
    </row>
    <row r="27" spans="1:15" x14ac:dyDescent="0.2">
      <c r="A27" s="138">
        <v>2008</v>
      </c>
      <c r="B27" s="143"/>
      <c r="C27" s="128">
        <v>2536.5</v>
      </c>
      <c r="D27" s="128">
        <v>1874</v>
      </c>
      <c r="E27" s="143"/>
      <c r="F27" s="128">
        <v>71517.434210526335</v>
      </c>
      <c r="G27" s="163">
        <v>48416.666666666664</v>
      </c>
    </row>
    <row r="28" spans="1:15" x14ac:dyDescent="0.2">
      <c r="A28" s="138">
        <v>2009</v>
      </c>
      <c r="B28" s="143"/>
      <c r="C28" s="128">
        <v>337</v>
      </c>
      <c r="D28" s="128">
        <v>200.70833333333334</v>
      </c>
      <c r="E28" s="143"/>
      <c r="F28" s="128">
        <v>2628.4786201940342</v>
      </c>
      <c r="G28" s="163">
        <v>610.84006944444445</v>
      </c>
    </row>
    <row r="29" spans="1:15" x14ac:dyDescent="0.2">
      <c r="A29" s="138">
        <v>2010</v>
      </c>
      <c r="B29" s="143"/>
      <c r="C29" s="128">
        <v>2819</v>
      </c>
      <c r="D29" s="128">
        <v>2439</v>
      </c>
      <c r="E29" s="143"/>
      <c r="F29" s="128">
        <v>48258.790407507811</v>
      </c>
      <c r="G29" s="163">
        <v>49926</v>
      </c>
    </row>
    <row r="30" spans="1:15" x14ac:dyDescent="0.2">
      <c r="A30" s="138">
        <v>2011</v>
      </c>
      <c r="B30" s="143"/>
      <c r="C30" s="128">
        <v>1449</v>
      </c>
      <c r="D30" s="128">
        <v>1282</v>
      </c>
      <c r="E30" s="143"/>
      <c r="F30" s="128">
        <v>13978</v>
      </c>
      <c r="G30" s="163">
        <v>17895.100000000002</v>
      </c>
    </row>
    <row r="31" spans="1:15" x14ac:dyDescent="0.2">
      <c r="A31" s="138">
        <v>2012</v>
      </c>
      <c r="B31" s="143"/>
      <c r="C31" s="128">
        <v>3596</v>
      </c>
      <c r="D31" s="128">
        <v>2106</v>
      </c>
      <c r="E31" s="143"/>
      <c r="F31" s="128">
        <v>159319.60000000003</v>
      </c>
      <c r="G31" s="163">
        <v>85848.800000000017</v>
      </c>
    </row>
    <row r="32" spans="1:15" x14ac:dyDescent="0.2">
      <c r="A32" s="138">
        <v>2013</v>
      </c>
      <c r="B32" s="143"/>
      <c r="C32" s="128">
        <v>2302</v>
      </c>
      <c r="D32" s="128">
        <v>1143</v>
      </c>
      <c r="E32" s="143"/>
      <c r="F32" s="128">
        <v>48433</v>
      </c>
      <c r="G32" s="163">
        <v>11447.300000000001</v>
      </c>
    </row>
    <row r="33" spans="1:8" x14ac:dyDescent="0.2">
      <c r="A33" s="138">
        <v>2014</v>
      </c>
      <c r="B33" s="143"/>
      <c r="C33" s="128">
        <v>4608.8765122722389</v>
      </c>
      <c r="D33" s="128">
        <v>2513</v>
      </c>
      <c r="E33" s="143"/>
      <c r="F33" s="128">
        <v>103242.30224756288</v>
      </c>
      <c r="G33" s="163">
        <v>35721</v>
      </c>
    </row>
    <row r="34" spans="1:8" x14ac:dyDescent="0.2">
      <c r="A34" s="138">
        <v>2015</v>
      </c>
      <c r="B34" s="143"/>
      <c r="C34" s="128">
        <v>2579</v>
      </c>
      <c r="D34" s="128">
        <v>2140</v>
      </c>
      <c r="E34" s="143"/>
      <c r="F34" s="128">
        <v>23031</v>
      </c>
      <c r="G34" s="163">
        <v>9365</v>
      </c>
    </row>
    <row r="35" spans="1:8" x14ac:dyDescent="0.2">
      <c r="A35" s="138">
        <v>2016</v>
      </c>
      <c r="B35" s="143"/>
      <c r="C35" s="128">
        <v>1161</v>
      </c>
      <c r="D35" s="128">
        <v>1019</v>
      </c>
      <c r="E35" s="143"/>
      <c r="F35" s="128">
        <v>21316</v>
      </c>
      <c r="G35" s="163">
        <v>28900</v>
      </c>
    </row>
    <row r="36" spans="1:8" x14ac:dyDescent="0.2">
      <c r="A36" s="138">
        <v>2017</v>
      </c>
      <c r="B36" s="143"/>
      <c r="C36" s="128">
        <v>856</v>
      </c>
      <c r="D36" s="128">
        <v>846</v>
      </c>
      <c r="E36" s="143"/>
      <c r="F36" s="128">
        <v>12946</v>
      </c>
      <c r="G36" s="163">
        <v>19341.299999999996</v>
      </c>
    </row>
    <row r="37" spans="1:8" s="127" customFormat="1" x14ac:dyDescent="0.2">
      <c r="A37" s="139" t="s">
        <v>1678</v>
      </c>
      <c r="B37" s="145">
        <v>4591.5038759689924</v>
      </c>
      <c r="C37" s="146">
        <v>3774.1161046924185</v>
      </c>
      <c r="D37" s="146">
        <v>2642.0919181066888</v>
      </c>
      <c r="E37" s="145">
        <v>676659.65771854483</v>
      </c>
      <c r="F37" s="146">
        <v>80107.327751156088</v>
      </c>
      <c r="G37" s="164">
        <v>48542.261824526482</v>
      </c>
    </row>
    <row r="38" spans="1:8" s="127" customFormat="1" x14ac:dyDescent="0.2">
      <c r="A38" s="86"/>
      <c r="B38" s="245"/>
      <c r="C38" s="245"/>
      <c r="D38" s="245"/>
      <c r="E38" s="245"/>
      <c r="F38" s="245"/>
      <c r="G38" s="245"/>
    </row>
    <row r="40" spans="1:8" x14ac:dyDescent="0.2">
      <c r="B40" t="s">
        <v>1715</v>
      </c>
      <c r="C40" t="s">
        <v>1716</v>
      </c>
      <c r="D40" t="s">
        <v>1717</v>
      </c>
      <c r="E40" t="s">
        <v>9</v>
      </c>
      <c r="F40" s="80" t="s">
        <v>5061</v>
      </c>
      <c r="G40" s="80" t="s">
        <v>5062</v>
      </c>
      <c r="H40" s="80" t="s">
        <v>5063</v>
      </c>
    </row>
    <row r="41" spans="1:8" x14ac:dyDescent="0.2">
      <c r="A41">
        <f t="shared" ref="A41:A47" si="0">+A42-1</f>
        <v>1987</v>
      </c>
      <c r="B41" s="1">
        <f t="shared" ref="B41:B48" si="1">+B6</f>
        <v>4670</v>
      </c>
      <c r="C41" s="1">
        <f t="shared" ref="C41:C48" si="2">+E6</f>
        <v>524897.19285183866</v>
      </c>
      <c r="D41" s="1">
        <f t="shared" ref="D41:D48" si="3">+C41^0.5</f>
        <v>724.49789016382829</v>
      </c>
      <c r="E41" s="79">
        <f t="shared" ref="E41:E48" si="4">+D41/B41</f>
        <v>0.15513873451045573</v>
      </c>
      <c r="F41" s="80">
        <v>1987</v>
      </c>
      <c r="G41" s="179">
        <v>4289.3644676581107</v>
      </c>
      <c r="H41" s="179">
        <f>+G41-B41</f>
        <v>-380.6355323418893</v>
      </c>
    </row>
    <row r="42" spans="1:8" x14ac:dyDescent="0.2">
      <c r="A42">
        <f t="shared" si="0"/>
        <v>1988</v>
      </c>
      <c r="B42" s="1">
        <f t="shared" si="1"/>
        <v>3120</v>
      </c>
      <c r="C42" s="1">
        <f t="shared" si="2"/>
        <v>281564.92029725289</v>
      </c>
      <c r="D42" s="1">
        <f t="shared" si="3"/>
        <v>530.6269125263558</v>
      </c>
      <c r="E42" s="79">
        <f t="shared" si="4"/>
        <v>0.170072728373832</v>
      </c>
      <c r="F42" s="80">
        <v>1988</v>
      </c>
      <c r="G42" s="179">
        <v>3119.4830073509429</v>
      </c>
      <c r="H42" s="179">
        <f t="shared" ref="H42:H48" si="5">+G42-B42</f>
        <v>-0.51699264905710152</v>
      </c>
    </row>
    <row r="43" spans="1:8" x14ac:dyDescent="0.2">
      <c r="A43">
        <f t="shared" si="0"/>
        <v>1989</v>
      </c>
      <c r="B43" s="1">
        <f t="shared" si="1"/>
        <v>4290</v>
      </c>
      <c r="C43" s="1">
        <f t="shared" si="2"/>
        <v>524897.19285183866</v>
      </c>
      <c r="D43" s="1">
        <f t="shared" si="3"/>
        <v>724.49789016382829</v>
      </c>
      <c r="E43" s="79">
        <f t="shared" si="4"/>
        <v>0.16888062707781545</v>
      </c>
      <c r="F43" s="80">
        <v>1989</v>
      </c>
      <c r="G43" s="179">
        <v>4289.3644676581107</v>
      </c>
      <c r="H43" s="179">
        <f t="shared" si="5"/>
        <v>-0.63553234188930219</v>
      </c>
    </row>
    <row r="44" spans="1:8" x14ac:dyDescent="0.2">
      <c r="A44">
        <f t="shared" si="0"/>
        <v>1990</v>
      </c>
      <c r="B44" s="1">
        <f t="shared" si="1"/>
        <v>3302</v>
      </c>
      <c r="C44" s="1">
        <f t="shared" si="2"/>
        <v>243973.36260393495</v>
      </c>
      <c r="D44" s="1">
        <f t="shared" si="3"/>
        <v>493.93659775717668</v>
      </c>
      <c r="E44" s="79">
        <f t="shared" si="4"/>
        <v>0.14958709804881185</v>
      </c>
      <c r="F44" s="80">
        <v>1990</v>
      </c>
      <c r="G44" s="179">
        <v>2896.3486801713198</v>
      </c>
      <c r="H44" s="179">
        <f t="shared" si="5"/>
        <v>-405.65131982868024</v>
      </c>
    </row>
    <row r="45" spans="1:8" x14ac:dyDescent="0.2">
      <c r="A45">
        <f t="shared" si="0"/>
        <v>1991</v>
      </c>
      <c r="B45" s="1">
        <f t="shared" si="1"/>
        <v>3131</v>
      </c>
      <c r="C45" s="1">
        <f t="shared" si="2"/>
        <v>283615.07367929153</v>
      </c>
      <c r="D45" s="1">
        <f t="shared" si="3"/>
        <v>532.55523063743499</v>
      </c>
      <c r="E45" s="79">
        <f t="shared" si="4"/>
        <v>0.17009109889410251</v>
      </c>
      <c r="F45" s="80">
        <v>1991</v>
      </c>
      <c r="G45" s="179">
        <v>3131.1963646195818</v>
      </c>
      <c r="H45" s="179">
        <f t="shared" si="5"/>
        <v>0.19636461958180007</v>
      </c>
    </row>
    <row r="46" spans="1:8" x14ac:dyDescent="0.2">
      <c r="A46">
        <f t="shared" si="0"/>
        <v>1992</v>
      </c>
      <c r="B46" s="1">
        <f t="shared" si="1"/>
        <v>4892</v>
      </c>
      <c r="C46" s="1">
        <f t="shared" si="2"/>
        <v>681402.83274171362</v>
      </c>
      <c r="D46" s="1">
        <f t="shared" si="3"/>
        <v>825.47127917433545</v>
      </c>
      <c r="E46" s="79">
        <f t="shared" si="4"/>
        <v>0.16873901863743571</v>
      </c>
      <c r="F46" s="80">
        <v>1992</v>
      </c>
      <c r="G46" s="179">
        <v>4892.0752090630231</v>
      </c>
      <c r="H46" s="179">
        <f t="shared" si="5"/>
        <v>7.5209063023066847E-2</v>
      </c>
    </row>
    <row r="47" spans="1:8" x14ac:dyDescent="0.2">
      <c r="A47">
        <f t="shared" si="0"/>
        <v>1993</v>
      </c>
      <c r="B47" s="1">
        <f t="shared" si="1"/>
        <v>4860</v>
      </c>
      <c r="C47" s="1">
        <f t="shared" si="2"/>
        <v>672595.31181045761</v>
      </c>
      <c r="D47" s="1">
        <f t="shared" si="3"/>
        <v>820.11908392041312</v>
      </c>
      <c r="E47" s="79">
        <f t="shared" si="4"/>
        <v>0.16874878269967347</v>
      </c>
      <c r="F47" s="80">
        <v>1993</v>
      </c>
      <c r="G47" s="179">
        <v>4860.2432784528964</v>
      </c>
      <c r="H47" s="179">
        <f t="shared" si="5"/>
        <v>0.24327845289644756</v>
      </c>
    </row>
    <row r="48" spans="1:8" x14ac:dyDescent="0.2">
      <c r="A48">
        <f>+A49-1</f>
        <v>1994</v>
      </c>
      <c r="B48" s="1">
        <f t="shared" si="1"/>
        <v>9268</v>
      </c>
      <c r="C48" s="1">
        <f t="shared" si="2"/>
        <v>2500612.9606453176</v>
      </c>
      <c r="D48" s="1">
        <f t="shared" si="3"/>
        <v>1581.3326533798377</v>
      </c>
      <c r="E48" s="79">
        <f t="shared" si="4"/>
        <v>0.1706228585865168</v>
      </c>
      <c r="F48" s="80">
        <v>1994</v>
      </c>
      <c r="G48" s="179">
        <v>9268.5202225771245</v>
      </c>
      <c r="H48" s="179">
        <f t="shared" si="5"/>
        <v>0.52022257712451392</v>
      </c>
    </row>
    <row r="49" spans="1:5" x14ac:dyDescent="0.2">
      <c r="A49">
        <v>1995</v>
      </c>
      <c r="B49" s="1">
        <f t="shared" ref="B49:B71" si="6">+SUM(C14+D14)</f>
        <v>10624</v>
      </c>
      <c r="C49" s="1">
        <f t="shared" ref="C49:C71" si="7">+SUM(F14+G14)</f>
        <v>312921.81876823842</v>
      </c>
      <c r="D49" s="1">
        <f>+C49^0.5</f>
        <v>559.39415331967712</v>
      </c>
      <c r="E49" s="79">
        <f>+D49/B49</f>
        <v>5.2653817142288888E-2</v>
      </c>
    </row>
    <row r="50" spans="1:5" x14ac:dyDescent="0.2">
      <c r="A50">
        <f>1+A49</f>
        <v>1996</v>
      </c>
      <c r="B50" s="1">
        <f t="shared" si="6"/>
        <v>17777</v>
      </c>
      <c r="C50" s="1">
        <f t="shared" si="7"/>
        <v>478643.76149731514</v>
      </c>
      <c r="D50" s="1">
        <f t="shared" ref="D50:D65" si="8">+C50^0.5</f>
        <v>691.84084983275966</v>
      </c>
      <c r="E50" s="79">
        <f t="shared" ref="E50:E63" si="9">+D50/B50</f>
        <v>3.8917750454675125E-2</v>
      </c>
    </row>
    <row r="51" spans="1:5" x14ac:dyDescent="0.2">
      <c r="A51">
        <f t="shared" ref="A51:A62" si="10">1+A50</f>
        <v>1997</v>
      </c>
      <c r="B51" s="1">
        <f t="shared" si="6"/>
        <v>9612</v>
      </c>
      <c r="C51" s="1">
        <f t="shared" si="7"/>
        <v>165746.6819837697</v>
      </c>
      <c r="D51" s="1">
        <f t="shared" si="8"/>
        <v>407.11998475114149</v>
      </c>
      <c r="E51" s="79">
        <f t="shared" si="9"/>
        <v>4.2355387510522417E-2</v>
      </c>
    </row>
    <row r="52" spans="1:5" x14ac:dyDescent="0.2">
      <c r="A52">
        <f t="shared" si="10"/>
        <v>1998</v>
      </c>
      <c r="B52" s="1">
        <f t="shared" si="6"/>
        <v>1547</v>
      </c>
      <c r="C52" s="1">
        <f t="shared" si="7"/>
        <v>39192.666666666672</v>
      </c>
      <c r="D52" s="1">
        <f t="shared" si="8"/>
        <v>197.97137840270415</v>
      </c>
      <c r="E52" s="79">
        <f t="shared" si="9"/>
        <v>0.12797115604570403</v>
      </c>
    </row>
    <row r="53" spans="1:5" x14ac:dyDescent="0.2">
      <c r="A53">
        <f t="shared" si="10"/>
        <v>1999</v>
      </c>
      <c r="B53" s="1">
        <f t="shared" si="6"/>
        <v>8130</v>
      </c>
      <c r="C53" s="1">
        <f t="shared" si="7"/>
        <v>116723.30331694559</v>
      </c>
      <c r="D53" s="1">
        <f t="shared" si="8"/>
        <v>341.64792303912162</v>
      </c>
      <c r="E53" s="79">
        <f t="shared" si="9"/>
        <v>4.202311476495961E-2</v>
      </c>
    </row>
    <row r="54" spans="1:5" x14ac:dyDescent="0.2">
      <c r="A54">
        <f t="shared" si="10"/>
        <v>2000</v>
      </c>
      <c r="B54" s="1">
        <f t="shared" si="6"/>
        <v>8183</v>
      </c>
      <c r="C54" s="1">
        <f t="shared" si="7"/>
        <v>111600.69148887726</v>
      </c>
      <c r="D54" s="1">
        <f t="shared" si="8"/>
        <v>334.06689672710354</v>
      </c>
      <c r="E54" s="79">
        <f t="shared" si="9"/>
        <v>4.0824501616412504E-2</v>
      </c>
    </row>
    <row r="55" spans="1:5" ht="13.15" x14ac:dyDescent="0.25">
      <c r="A55">
        <f t="shared" si="10"/>
        <v>2001</v>
      </c>
      <c r="B55" s="1">
        <f t="shared" si="6"/>
        <v>8984.4050728743041</v>
      </c>
      <c r="C55" s="1">
        <f t="shared" si="7"/>
        <v>134868.755987082</v>
      </c>
      <c r="D55" s="1">
        <f t="shared" si="8"/>
        <v>367.24481750881387</v>
      </c>
      <c r="E55" s="79">
        <f t="shared" si="9"/>
        <v>4.0875808084121071E-2</v>
      </c>
    </row>
    <row r="56" spans="1:5" ht="13.15" x14ac:dyDescent="0.25">
      <c r="A56">
        <f t="shared" si="10"/>
        <v>2002</v>
      </c>
      <c r="B56" s="128">
        <f t="shared" si="6"/>
        <v>12885</v>
      </c>
      <c r="C56" s="128">
        <f t="shared" si="7"/>
        <v>177793.08999999997</v>
      </c>
      <c r="D56" s="128">
        <f t="shared" ref="D56" si="11">+C56^0.5</f>
        <v>421.65517902665437</v>
      </c>
      <c r="E56" s="79">
        <f t="shared" ref="E56" si="12">+D56/B56</f>
        <v>3.2724499730434953E-2</v>
      </c>
    </row>
    <row r="57" spans="1:5" ht="13.15" x14ac:dyDescent="0.25">
      <c r="A57">
        <f t="shared" si="10"/>
        <v>2003</v>
      </c>
      <c r="B57" s="1">
        <f t="shared" si="6"/>
        <v>14490.402394413037</v>
      </c>
      <c r="C57" s="1">
        <f t="shared" si="7"/>
        <v>190125.29252762097</v>
      </c>
      <c r="D57" s="1">
        <f t="shared" si="8"/>
        <v>436.03359105419958</v>
      </c>
      <c r="E57" s="79">
        <f t="shared" si="9"/>
        <v>3.0091199622055906E-2</v>
      </c>
    </row>
    <row r="58" spans="1:5" ht="13.15" x14ac:dyDescent="0.25">
      <c r="A58">
        <f t="shared" si="10"/>
        <v>2004</v>
      </c>
      <c r="B58" s="1">
        <f t="shared" si="6"/>
        <v>10152.630015206458</v>
      </c>
      <c r="C58" s="1">
        <f t="shared" si="7"/>
        <v>356070.97924997722</v>
      </c>
      <c r="D58" s="1">
        <f t="shared" si="8"/>
        <v>596.71683338915216</v>
      </c>
      <c r="E58" s="79">
        <f t="shared" si="9"/>
        <v>5.8774606431574734E-2</v>
      </c>
    </row>
    <row r="59" spans="1:5" ht="13.15" x14ac:dyDescent="0.25">
      <c r="A59">
        <f t="shared" si="10"/>
        <v>2005</v>
      </c>
      <c r="B59" s="1">
        <f t="shared" si="6"/>
        <v>3247.5633802816901</v>
      </c>
      <c r="C59" s="1">
        <f t="shared" si="7"/>
        <v>55591.287824261875</v>
      </c>
      <c r="D59" s="1">
        <f t="shared" si="8"/>
        <v>235.77804779975145</v>
      </c>
      <c r="E59" s="79">
        <f t="shared" si="9"/>
        <v>7.2601523108472885E-2</v>
      </c>
    </row>
    <row r="60" spans="1:5" ht="13.15" x14ac:dyDescent="0.25">
      <c r="A60">
        <f t="shared" si="10"/>
        <v>2006</v>
      </c>
      <c r="B60" s="1">
        <f t="shared" si="6"/>
        <v>5086.6259858941066</v>
      </c>
      <c r="C60" s="1">
        <f t="shared" si="7"/>
        <v>90881.73449445804</v>
      </c>
      <c r="D60" s="1">
        <f t="shared" si="8"/>
        <v>301.4659756829252</v>
      </c>
      <c r="E60" s="79">
        <f t="shared" si="9"/>
        <v>5.9266393188516439E-2</v>
      </c>
    </row>
    <row r="61" spans="1:5" ht="13.15" x14ac:dyDescent="0.25">
      <c r="A61">
        <f t="shared" si="10"/>
        <v>2007</v>
      </c>
      <c r="B61" s="1">
        <f t="shared" si="6"/>
        <v>1010</v>
      </c>
      <c r="C61" s="1">
        <f t="shared" si="7"/>
        <v>9559.3917672843072</v>
      </c>
      <c r="D61" s="1">
        <f t="shared" si="8"/>
        <v>97.772142081905457</v>
      </c>
      <c r="E61" s="79">
        <f t="shared" si="9"/>
        <v>9.6804101071193527E-2</v>
      </c>
    </row>
    <row r="62" spans="1:5" ht="13.15" x14ac:dyDescent="0.25">
      <c r="A62">
        <f t="shared" si="10"/>
        <v>2008</v>
      </c>
      <c r="B62" s="1">
        <f t="shared" si="6"/>
        <v>4410.5</v>
      </c>
      <c r="C62" s="1">
        <f t="shared" si="7"/>
        <v>119934.10087719301</v>
      </c>
      <c r="D62" s="1">
        <f t="shared" si="8"/>
        <v>346.31503126083481</v>
      </c>
      <c r="E62" s="79">
        <f t="shared" si="9"/>
        <v>7.8520582986245285E-2</v>
      </c>
    </row>
    <row r="63" spans="1:5" ht="13.15" x14ac:dyDescent="0.25">
      <c r="A63">
        <f t="shared" ref="A63:A71" si="13">1+A62</f>
        <v>2009</v>
      </c>
      <c r="B63" s="1">
        <f t="shared" si="6"/>
        <v>537.70833333333337</v>
      </c>
      <c r="C63" s="1">
        <f t="shared" si="7"/>
        <v>3239.3186896384786</v>
      </c>
      <c r="D63" s="1">
        <f t="shared" si="8"/>
        <v>56.915012866891971</v>
      </c>
      <c r="E63" s="79">
        <f t="shared" si="9"/>
        <v>0.10584736991905519</v>
      </c>
    </row>
    <row r="64" spans="1:5" ht="13.15" x14ac:dyDescent="0.25">
      <c r="A64">
        <f t="shared" si="13"/>
        <v>2010</v>
      </c>
      <c r="B64" s="1">
        <f t="shared" si="6"/>
        <v>5258</v>
      </c>
      <c r="C64" s="1">
        <f t="shared" si="7"/>
        <v>98184.790407507811</v>
      </c>
      <c r="D64" s="1">
        <f t="shared" si="8"/>
        <v>313.34452350010491</v>
      </c>
      <c r="E64" s="79">
        <f t="shared" ref="E64:E69" si="14">+D64/B64</f>
        <v>5.9593861449240192E-2</v>
      </c>
    </row>
    <row r="65" spans="1:5" ht="13.15" x14ac:dyDescent="0.25">
      <c r="A65">
        <f t="shared" si="13"/>
        <v>2011</v>
      </c>
      <c r="B65" s="1">
        <f t="shared" si="6"/>
        <v>2731</v>
      </c>
      <c r="C65" s="1">
        <f t="shared" si="7"/>
        <v>31873.100000000002</v>
      </c>
      <c r="D65" s="1">
        <f t="shared" si="8"/>
        <v>178.5303895699553</v>
      </c>
      <c r="E65" s="79">
        <f t="shared" si="14"/>
        <v>6.5371801380430361E-2</v>
      </c>
    </row>
    <row r="66" spans="1:5" ht="13.15" x14ac:dyDescent="0.25">
      <c r="A66">
        <f t="shared" si="13"/>
        <v>2012</v>
      </c>
      <c r="B66" s="1">
        <f t="shared" si="6"/>
        <v>5702</v>
      </c>
      <c r="C66" s="1">
        <f t="shared" si="7"/>
        <v>245168.40000000005</v>
      </c>
      <c r="D66" s="1">
        <f t="shared" ref="D66:D71" si="15">+C66^0.5</f>
        <v>495.14482729803416</v>
      </c>
      <c r="E66" s="79">
        <f t="shared" si="14"/>
        <v>8.6837044422664711E-2</v>
      </c>
    </row>
    <row r="67" spans="1:5" ht="13.15" x14ac:dyDescent="0.25">
      <c r="A67" s="127">
        <f t="shared" si="13"/>
        <v>2013</v>
      </c>
      <c r="B67" s="128">
        <f t="shared" si="6"/>
        <v>3445</v>
      </c>
      <c r="C67" s="128">
        <f t="shared" si="7"/>
        <v>59880.3</v>
      </c>
      <c r="D67" s="128">
        <f t="shared" si="15"/>
        <v>244.70451569188504</v>
      </c>
      <c r="E67" s="79">
        <f t="shared" si="14"/>
        <v>7.1031789750910027E-2</v>
      </c>
    </row>
    <row r="68" spans="1:5" ht="13.15" x14ac:dyDescent="0.25">
      <c r="A68" s="127">
        <f t="shared" si="13"/>
        <v>2014</v>
      </c>
      <c r="B68" s="128">
        <f t="shared" si="6"/>
        <v>7121.8765122722389</v>
      </c>
      <c r="C68" s="128">
        <f t="shared" si="7"/>
        <v>138963.30224756288</v>
      </c>
      <c r="D68" s="128">
        <f t="shared" si="15"/>
        <v>372.77781887816622</v>
      </c>
      <c r="E68" s="79">
        <f t="shared" si="14"/>
        <v>5.2342640066252881E-2</v>
      </c>
    </row>
    <row r="69" spans="1:5" ht="13.15" x14ac:dyDescent="0.25">
      <c r="A69" s="127">
        <f t="shared" si="13"/>
        <v>2015</v>
      </c>
      <c r="B69" s="128">
        <f t="shared" si="6"/>
        <v>4719</v>
      </c>
      <c r="C69" s="128">
        <f t="shared" si="7"/>
        <v>32396</v>
      </c>
      <c r="D69" s="128">
        <f t="shared" si="15"/>
        <v>179.98888854593218</v>
      </c>
      <c r="E69" s="79">
        <f t="shared" si="14"/>
        <v>3.8141319886826064E-2</v>
      </c>
    </row>
    <row r="70" spans="1:5" ht="13.15" x14ac:dyDescent="0.25">
      <c r="A70" s="127">
        <f t="shared" si="13"/>
        <v>2016</v>
      </c>
      <c r="B70" s="128">
        <f t="shared" si="6"/>
        <v>2180</v>
      </c>
      <c r="C70" s="128">
        <f t="shared" si="7"/>
        <v>50216</v>
      </c>
      <c r="D70" s="128">
        <f t="shared" si="15"/>
        <v>224.08926792686881</v>
      </c>
      <c r="E70" s="79">
        <f t="shared" ref="E70" si="16">+D70/B70</f>
        <v>0.10279324216828845</v>
      </c>
    </row>
    <row r="71" spans="1:5" ht="13.15" x14ac:dyDescent="0.25">
      <c r="A71" s="127">
        <f t="shared" si="13"/>
        <v>2017</v>
      </c>
      <c r="B71" s="128">
        <f t="shared" si="6"/>
        <v>1702</v>
      </c>
      <c r="C71" s="128">
        <f t="shared" si="7"/>
        <v>32287.299999999996</v>
      </c>
      <c r="D71" s="128">
        <f t="shared" si="15"/>
        <v>179.6866717372215</v>
      </c>
      <c r="E71" s="79">
        <f t="shared" ref="E71" si="17">+D71/B71</f>
        <v>0.10557383768344389</v>
      </c>
    </row>
  </sheetData>
  <phoneticPr fontId="5" type="noConversion"/>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51"/>
  <sheetViews>
    <sheetView zoomScale="70" zoomScaleNormal="70" workbookViewId="0">
      <pane xSplit="2" ySplit="2" topLeftCell="C77" activePane="bottomRight" state="frozen"/>
      <selection pane="topRight" activeCell="C1" sqref="C1"/>
      <selection pane="bottomLeft" activeCell="A3" sqref="A3"/>
      <selection pane="bottomRight" activeCell="H117" sqref="H117"/>
    </sheetView>
  </sheetViews>
  <sheetFormatPr defaultRowHeight="12.75" x14ac:dyDescent="0.2"/>
  <cols>
    <col min="1" max="1" width="37.140625" bestFit="1" customWidth="1"/>
    <col min="2" max="2" width="12.140625" bestFit="1" customWidth="1"/>
    <col min="3" max="31" width="17.140625" bestFit="1" customWidth="1"/>
    <col min="32" max="33" width="17.140625" style="127" bestFit="1" customWidth="1"/>
    <col min="34" max="34" width="11.42578125" bestFit="1" customWidth="1"/>
    <col min="35" max="44" width="7.140625" bestFit="1" customWidth="1"/>
  </cols>
  <sheetData>
    <row r="1" spans="1:57" x14ac:dyDescent="0.2">
      <c r="A1" s="131" t="s">
        <v>4780</v>
      </c>
      <c r="B1" s="132"/>
      <c r="C1" s="131" t="s">
        <v>1625</v>
      </c>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2"/>
      <c r="AH1" s="134"/>
      <c r="AP1">
        <f t="shared" ref="AP1:BE1" si="0">+K2</f>
        <v>1995</v>
      </c>
      <c r="AQ1">
        <f t="shared" si="0"/>
        <v>1996</v>
      </c>
      <c r="AR1">
        <f t="shared" si="0"/>
        <v>1997</v>
      </c>
      <c r="AS1">
        <f t="shared" si="0"/>
        <v>1998</v>
      </c>
      <c r="AT1">
        <f t="shared" si="0"/>
        <v>1999</v>
      </c>
      <c r="AU1">
        <f t="shared" si="0"/>
        <v>2000</v>
      </c>
      <c r="AV1">
        <f t="shared" si="0"/>
        <v>2001</v>
      </c>
      <c r="AW1">
        <f t="shared" si="0"/>
        <v>2002</v>
      </c>
      <c r="AX1">
        <f t="shared" si="0"/>
        <v>2003</v>
      </c>
      <c r="AY1">
        <f t="shared" si="0"/>
        <v>2004</v>
      </c>
      <c r="AZ1">
        <f t="shared" si="0"/>
        <v>2005</v>
      </c>
      <c r="BA1">
        <f t="shared" si="0"/>
        <v>2006</v>
      </c>
      <c r="BB1">
        <f t="shared" si="0"/>
        <v>2007</v>
      </c>
      <c r="BC1">
        <f t="shared" si="0"/>
        <v>2008</v>
      </c>
      <c r="BD1">
        <f t="shared" si="0"/>
        <v>2009</v>
      </c>
      <c r="BE1">
        <f t="shared" si="0"/>
        <v>2010</v>
      </c>
    </row>
    <row r="2" spans="1:57" x14ac:dyDescent="0.2">
      <c r="A2" s="131" t="s">
        <v>168</v>
      </c>
      <c r="B2" s="131" t="s">
        <v>1621</v>
      </c>
      <c r="C2" s="133">
        <v>1987</v>
      </c>
      <c r="D2" s="135">
        <v>1988</v>
      </c>
      <c r="E2" s="135">
        <v>1989</v>
      </c>
      <c r="F2" s="135">
        <v>1990</v>
      </c>
      <c r="G2" s="135">
        <v>1991</v>
      </c>
      <c r="H2" s="135">
        <v>1992</v>
      </c>
      <c r="I2" s="135">
        <v>1993</v>
      </c>
      <c r="J2" s="135">
        <v>1994</v>
      </c>
      <c r="K2" s="135">
        <v>1995</v>
      </c>
      <c r="L2" s="135">
        <v>1996</v>
      </c>
      <c r="M2" s="135">
        <v>1997</v>
      </c>
      <c r="N2" s="135">
        <v>1998</v>
      </c>
      <c r="O2" s="135">
        <v>1999</v>
      </c>
      <c r="P2" s="135">
        <v>2000</v>
      </c>
      <c r="Q2" s="135">
        <v>2001</v>
      </c>
      <c r="R2" s="135">
        <v>2002</v>
      </c>
      <c r="S2" s="135">
        <v>2003</v>
      </c>
      <c r="T2" s="135">
        <v>2004</v>
      </c>
      <c r="U2" s="135">
        <v>2005</v>
      </c>
      <c r="V2" s="135">
        <v>2006</v>
      </c>
      <c r="W2" s="135">
        <v>2007</v>
      </c>
      <c r="X2" s="135">
        <v>2008</v>
      </c>
      <c r="Y2" s="135">
        <v>2009</v>
      </c>
      <c r="Z2" s="135">
        <v>2010</v>
      </c>
      <c r="AA2" s="135">
        <v>2011</v>
      </c>
      <c r="AB2" s="135">
        <v>2012</v>
      </c>
      <c r="AC2" s="135">
        <v>2013</v>
      </c>
      <c r="AD2" s="135">
        <v>2014</v>
      </c>
      <c r="AE2" s="135">
        <v>2015</v>
      </c>
      <c r="AF2" s="135">
        <v>2016</v>
      </c>
      <c r="AG2" s="135">
        <v>2017</v>
      </c>
      <c r="AH2" s="136" t="s">
        <v>1678</v>
      </c>
      <c r="AO2" s="73" t="s">
        <v>959</v>
      </c>
      <c r="AP2" s="74"/>
      <c r="AQ2" s="74"/>
      <c r="AR2" s="74"/>
      <c r="AS2" s="74"/>
      <c r="AT2" s="74"/>
      <c r="AU2" s="109">
        <v>161.88999999999999</v>
      </c>
      <c r="AV2" s="74"/>
      <c r="AW2" s="74"/>
      <c r="AX2" s="74"/>
      <c r="AY2" s="74"/>
      <c r="AZ2" s="74">
        <v>29.107007529075613</v>
      </c>
      <c r="BA2" s="74">
        <v>20.349730970638152</v>
      </c>
      <c r="BB2" s="74">
        <v>7.3120858682798238</v>
      </c>
      <c r="BC2" s="74">
        <v>46.165435475227667</v>
      </c>
      <c r="BD2" s="74">
        <v>16.083640580050329</v>
      </c>
    </row>
    <row r="3" spans="1:57" x14ac:dyDescent="0.2">
      <c r="A3" s="133" t="s">
        <v>170</v>
      </c>
      <c r="B3" s="133" t="s">
        <v>1707</v>
      </c>
      <c r="C3" s="153"/>
      <c r="D3" s="154"/>
      <c r="E3" s="154"/>
      <c r="F3" s="154"/>
      <c r="G3" s="154"/>
      <c r="H3" s="154"/>
      <c r="I3" s="154">
        <v>13.060163562417104</v>
      </c>
      <c r="J3" s="154">
        <v>556.84710135746786</v>
      </c>
      <c r="K3" s="154">
        <v>64.314194314892575</v>
      </c>
      <c r="L3" s="154"/>
      <c r="M3" s="154"/>
      <c r="N3" s="154"/>
      <c r="O3" s="154"/>
      <c r="P3" s="154"/>
      <c r="Q3" s="154"/>
      <c r="R3" s="154"/>
      <c r="S3" s="154"/>
      <c r="T3" s="154"/>
      <c r="U3" s="154"/>
      <c r="V3" s="154"/>
      <c r="W3" s="154"/>
      <c r="X3" s="154"/>
      <c r="Y3" s="154"/>
      <c r="Z3" s="154"/>
      <c r="AA3" s="154"/>
      <c r="AB3" s="154"/>
      <c r="AC3" s="154"/>
      <c r="AD3" s="154"/>
      <c r="AE3" s="154"/>
      <c r="AF3" s="154"/>
      <c r="AG3" s="154"/>
      <c r="AH3" s="155">
        <v>634.22145923477751</v>
      </c>
      <c r="AP3" s="74">
        <f t="shared" ref="AP3:BE4" si="1">+IF(K3="","",((K3/(SUM(K$3:K$74)))*AP$2))</f>
        <v>0</v>
      </c>
      <c r="AQ3" s="149" t="str">
        <f t="shared" si="1"/>
        <v/>
      </c>
      <c r="AR3" s="149" t="str">
        <f t="shared" si="1"/>
        <v/>
      </c>
      <c r="AS3" s="149" t="str">
        <f t="shared" si="1"/>
        <v/>
      </c>
      <c r="AT3" s="149" t="str">
        <f t="shared" si="1"/>
        <v/>
      </c>
      <c r="AU3" s="149" t="str">
        <f t="shared" si="1"/>
        <v/>
      </c>
      <c r="AV3" s="149" t="str">
        <f t="shared" si="1"/>
        <v/>
      </c>
      <c r="AW3" s="149" t="str">
        <f t="shared" si="1"/>
        <v/>
      </c>
      <c r="AX3" s="149" t="str">
        <f t="shared" si="1"/>
        <v/>
      </c>
      <c r="AY3" s="149" t="str">
        <f t="shared" si="1"/>
        <v/>
      </c>
      <c r="AZ3" s="149" t="str">
        <f t="shared" si="1"/>
        <v/>
      </c>
      <c r="BA3" s="149" t="str">
        <f t="shared" si="1"/>
        <v/>
      </c>
      <c r="BB3" s="149" t="str">
        <f t="shared" si="1"/>
        <v/>
      </c>
      <c r="BC3" s="149" t="str">
        <f t="shared" si="1"/>
        <v/>
      </c>
      <c r="BD3" s="149" t="str">
        <f t="shared" si="1"/>
        <v/>
      </c>
      <c r="BE3" s="149" t="str">
        <f t="shared" si="1"/>
        <v/>
      </c>
    </row>
    <row r="4" spans="1:57" x14ac:dyDescent="0.2">
      <c r="A4" s="150"/>
      <c r="B4" s="138" t="s">
        <v>1708</v>
      </c>
      <c r="C4" s="156"/>
      <c r="D4" s="149"/>
      <c r="E4" s="149"/>
      <c r="F4" s="149"/>
      <c r="G4" s="149"/>
      <c r="H4" s="149"/>
      <c r="I4" s="149">
        <v>13.060163562417104</v>
      </c>
      <c r="J4" s="149">
        <v>527.09191273531314</v>
      </c>
      <c r="K4" s="149">
        <v>74.956761748728695</v>
      </c>
      <c r="L4" s="149"/>
      <c r="M4" s="149"/>
      <c r="N4" s="149"/>
      <c r="O4" s="149"/>
      <c r="P4" s="149"/>
      <c r="Q4" s="149"/>
      <c r="R4" s="149"/>
      <c r="S4" s="149"/>
      <c r="T4" s="149"/>
      <c r="U4" s="149"/>
      <c r="V4" s="149"/>
      <c r="W4" s="149"/>
      <c r="X4" s="149"/>
      <c r="Y4" s="149"/>
      <c r="Z4" s="149"/>
      <c r="AA4" s="149"/>
      <c r="AB4" s="149"/>
      <c r="AC4" s="149"/>
      <c r="AD4" s="149"/>
      <c r="AE4" s="149"/>
      <c r="AF4" s="149"/>
      <c r="AG4" s="149"/>
      <c r="AH4" s="157">
        <v>615.10883804645891</v>
      </c>
      <c r="AP4" s="149">
        <f t="shared" si="1"/>
        <v>0</v>
      </c>
      <c r="AQ4" s="149" t="str">
        <f t="shared" si="1"/>
        <v/>
      </c>
      <c r="AR4" s="149" t="str">
        <f t="shared" si="1"/>
        <v/>
      </c>
      <c r="AS4" s="149" t="str">
        <f t="shared" si="1"/>
        <v/>
      </c>
      <c r="AT4" s="149" t="str">
        <f t="shared" si="1"/>
        <v/>
      </c>
      <c r="AU4" s="149" t="str">
        <f t="shared" si="1"/>
        <v/>
      </c>
      <c r="AV4" s="149" t="str">
        <f t="shared" si="1"/>
        <v/>
      </c>
      <c r="AW4" s="149" t="str">
        <f t="shared" si="1"/>
        <v/>
      </c>
      <c r="AX4" s="149" t="str">
        <f t="shared" si="1"/>
        <v/>
      </c>
      <c r="AY4" s="149" t="str">
        <f t="shared" si="1"/>
        <v/>
      </c>
      <c r="AZ4" s="149" t="str">
        <f t="shared" si="1"/>
        <v/>
      </c>
      <c r="BA4" s="149" t="str">
        <f t="shared" si="1"/>
        <v/>
      </c>
      <c r="BB4" s="149" t="str">
        <f t="shared" si="1"/>
        <v/>
      </c>
      <c r="BC4" s="149" t="str">
        <f t="shared" si="1"/>
        <v/>
      </c>
      <c r="BD4" s="149" t="str">
        <f t="shared" si="1"/>
        <v/>
      </c>
      <c r="BE4" s="149" t="str">
        <f t="shared" si="1"/>
        <v/>
      </c>
    </row>
    <row r="5" spans="1:57" x14ac:dyDescent="0.2">
      <c r="A5" s="150"/>
      <c r="B5" s="138" t="s">
        <v>1709</v>
      </c>
      <c r="C5" s="156"/>
      <c r="D5" s="149"/>
      <c r="E5" s="149"/>
      <c r="F5" s="149"/>
      <c r="G5" s="149"/>
      <c r="H5" s="149"/>
      <c r="I5" s="149">
        <v>30.473714978973241</v>
      </c>
      <c r="J5" s="149">
        <v>527.09191273531314</v>
      </c>
      <c r="K5" s="149">
        <v>70.791492717569412</v>
      </c>
      <c r="L5" s="149"/>
      <c r="M5" s="149"/>
      <c r="N5" s="149"/>
      <c r="O5" s="149"/>
      <c r="P5" s="149"/>
      <c r="Q5" s="149"/>
      <c r="R5" s="149"/>
      <c r="S5" s="149"/>
      <c r="T5" s="149"/>
      <c r="U5" s="149"/>
      <c r="V5" s="149"/>
      <c r="W5" s="149"/>
      <c r="X5" s="149"/>
      <c r="Y5" s="149"/>
      <c r="Z5" s="149"/>
      <c r="AA5" s="149"/>
      <c r="AB5" s="149"/>
      <c r="AC5" s="149"/>
      <c r="AD5" s="149"/>
      <c r="AE5" s="149"/>
      <c r="AF5" s="149"/>
      <c r="AG5" s="149"/>
      <c r="AH5" s="157">
        <v>628.35712043185583</v>
      </c>
      <c r="AP5" s="149">
        <f>+IF(K5="","",((K5/(SUM(K$3:K$74)))*AP$2))</f>
        <v>0</v>
      </c>
      <c r="AQ5" s="149" t="str">
        <f t="shared" ref="AQ5:AQ6" si="2">+IF(L5="","",((L5/(SUM(L$3:L$74)))*AQ$2))</f>
        <v/>
      </c>
      <c r="AR5" s="149" t="str">
        <f t="shared" ref="AR5:AR6" si="3">+IF(M5="","",((M5/(SUM(M$3:M$74)))*AR$2))</f>
        <v/>
      </c>
      <c r="AS5" s="149" t="str">
        <f t="shared" ref="AS5:AS6" si="4">+IF(N5="","",((N5/(SUM(N$3:N$74)))*AS$2))</f>
        <v/>
      </c>
      <c r="AT5" s="149" t="str">
        <f t="shared" ref="AT5:AT6" si="5">+IF(O5="","",((O5/(SUM(O$3:O$74)))*AT$2))</f>
        <v/>
      </c>
      <c r="AU5" s="149" t="str">
        <f t="shared" ref="AU5:AU6" si="6">+IF(P5="","",((P5/(SUM(P$3:P$74)))*AU$2))</f>
        <v/>
      </c>
      <c r="AV5" s="149" t="str">
        <f t="shared" ref="AV5:AV6" si="7">+IF(Q5="","",((Q5/(SUM(Q$3:Q$74)))*AV$2))</f>
        <v/>
      </c>
      <c r="AW5" s="149" t="str">
        <f t="shared" ref="AW5:AW6" si="8">+IF(R5="","",((R5/(SUM(R$3:R$74)))*AW$2))</f>
        <v/>
      </c>
      <c r="AX5" s="149" t="str">
        <f t="shared" ref="AX5:AX6" si="9">+IF(S5="","",((S5/(SUM(S$3:S$74)))*AX$2))</f>
        <v/>
      </c>
      <c r="AY5" s="149" t="str">
        <f t="shared" ref="AY5:AY6" si="10">+IF(T5="","",((T5/(SUM(T$3:T$74)))*AY$2))</f>
        <v/>
      </c>
      <c r="AZ5" s="149" t="str">
        <f t="shared" ref="AZ5:AZ6" si="11">+IF(U5="","",((U5/(SUM(U$3:U$74)))*AZ$2))</f>
        <v/>
      </c>
      <c r="BA5" s="149" t="str">
        <f t="shared" ref="BA5:BA6" si="12">+IF(V5="","",((V5/(SUM(V$3:V$74)))*BA$2))</f>
        <v/>
      </c>
      <c r="BB5" s="149" t="str">
        <f t="shared" ref="BB5:BB6" si="13">+IF(W5="","",((W5/(SUM(W$3:W$74)))*BB$2))</f>
        <v/>
      </c>
      <c r="BC5" s="149" t="str">
        <f t="shared" ref="BC5:BC6" si="14">+IF(X5="","",((X5/(SUM(X$3:X$74)))*BC$2))</f>
        <v/>
      </c>
      <c r="BD5" s="149" t="str">
        <f t="shared" ref="BD5:BD6" si="15">+IF(Y5="","",((Y5/(SUM(Y$3:Y$74)))*BD$2))</f>
        <v/>
      </c>
      <c r="BE5" s="149" t="str">
        <f t="shared" ref="BE5:BE6" si="16">+IF(Z5="","",((Z5/(SUM(Z$3:Z$74)))*BE$2))</f>
        <v/>
      </c>
    </row>
    <row r="6" spans="1:57" x14ac:dyDescent="0.2">
      <c r="A6" s="150"/>
      <c r="B6" s="138" t="s">
        <v>1703</v>
      </c>
      <c r="C6" s="156"/>
      <c r="D6" s="149"/>
      <c r="E6" s="149"/>
      <c r="F6" s="149"/>
      <c r="G6" s="149"/>
      <c r="H6" s="149"/>
      <c r="I6" s="149"/>
      <c r="J6" s="149">
        <v>38.256671085627573</v>
      </c>
      <c r="K6" s="149">
        <v>1371.4208096061129</v>
      </c>
      <c r="L6" s="149">
        <v>33.967411113769359</v>
      </c>
      <c r="M6" s="149"/>
      <c r="N6" s="149"/>
      <c r="O6" s="149"/>
      <c r="P6" s="149"/>
      <c r="Q6" s="149"/>
      <c r="R6" s="149"/>
      <c r="S6" s="149"/>
      <c r="T6" s="149"/>
      <c r="U6" s="149"/>
      <c r="V6" s="149"/>
      <c r="W6" s="149"/>
      <c r="X6" s="149"/>
      <c r="Y6" s="149"/>
      <c r="Z6" s="149"/>
      <c r="AA6" s="149"/>
      <c r="AB6" s="149"/>
      <c r="AC6" s="149"/>
      <c r="AD6" s="149"/>
      <c r="AE6" s="149"/>
      <c r="AF6" s="149"/>
      <c r="AG6" s="149"/>
      <c r="AH6" s="157">
        <v>1443.64489180551</v>
      </c>
      <c r="AP6" s="149">
        <f t="shared" ref="AP6" si="17">+IF(K6="","",((K6/(SUM(K$3:K$74)))*AP$2))</f>
        <v>0</v>
      </c>
      <c r="AQ6" s="149">
        <f t="shared" si="2"/>
        <v>0</v>
      </c>
      <c r="AR6" s="149" t="str">
        <f t="shared" si="3"/>
        <v/>
      </c>
      <c r="AS6" s="149" t="str">
        <f t="shared" si="4"/>
        <v/>
      </c>
      <c r="AT6" s="149" t="str">
        <f t="shared" si="5"/>
        <v/>
      </c>
      <c r="AU6" s="149" t="str">
        <f t="shared" si="6"/>
        <v/>
      </c>
      <c r="AV6" s="149" t="str">
        <f t="shared" si="7"/>
        <v/>
      </c>
      <c r="AW6" s="149" t="str">
        <f t="shared" si="8"/>
        <v/>
      </c>
      <c r="AX6" s="149" t="str">
        <f t="shared" si="9"/>
        <v/>
      </c>
      <c r="AY6" s="149" t="str">
        <f t="shared" si="10"/>
        <v/>
      </c>
      <c r="AZ6" s="149" t="str">
        <f t="shared" si="11"/>
        <v/>
      </c>
      <c r="BA6" s="149" t="str">
        <f t="shared" si="12"/>
        <v/>
      </c>
      <c r="BB6" s="149" t="str">
        <f t="shared" si="13"/>
        <v/>
      </c>
      <c r="BC6" s="149" t="str">
        <f t="shared" si="14"/>
        <v/>
      </c>
      <c r="BD6" s="149" t="str">
        <f t="shared" si="15"/>
        <v/>
      </c>
      <c r="BE6" s="149" t="str">
        <f t="shared" si="16"/>
        <v/>
      </c>
    </row>
    <row r="7" spans="1:57" x14ac:dyDescent="0.2">
      <c r="A7" s="150"/>
      <c r="B7" s="138" t="s">
        <v>1705</v>
      </c>
      <c r="C7" s="156"/>
      <c r="D7" s="149"/>
      <c r="E7" s="149"/>
      <c r="F7" s="149"/>
      <c r="G7" s="149"/>
      <c r="H7" s="149"/>
      <c r="I7" s="149"/>
      <c r="J7" s="149"/>
      <c r="K7" s="149"/>
      <c r="L7" s="149">
        <v>18.291707008634827</v>
      </c>
      <c r="M7" s="149"/>
      <c r="N7" s="149"/>
      <c r="O7" s="149"/>
      <c r="P7" s="149"/>
      <c r="Q7" s="149"/>
      <c r="R7" s="149"/>
      <c r="S7" s="149"/>
      <c r="T7" s="149"/>
      <c r="U7" s="149"/>
      <c r="V7" s="149"/>
      <c r="W7" s="149"/>
      <c r="X7" s="149"/>
      <c r="Y7" s="149"/>
      <c r="Z7" s="149"/>
      <c r="AA7" s="149"/>
      <c r="AB7" s="149"/>
      <c r="AC7" s="149"/>
      <c r="AD7" s="149"/>
      <c r="AE7" s="149"/>
      <c r="AF7" s="149"/>
      <c r="AG7" s="149"/>
      <c r="AH7" s="157">
        <v>18.291707008634827</v>
      </c>
      <c r="AP7" s="149" t="str">
        <f>+IF(K7="","",((K7/(SUM(K$3:K$82)))*AP$2))</f>
        <v/>
      </c>
      <c r="AQ7" s="149">
        <f t="shared" ref="AQ7:BE22" si="18">+IF(L7="","",((L7/(SUM(L$3:L$82)))*AQ$2))</f>
        <v>0</v>
      </c>
      <c r="AR7" s="149" t="str">
        <f t="shared" si="18"/>
        <v/>
      </c>
      <c r="AS7" s="149" t="str">
        <f t="shared" si="18"/>
        <v/>
      </c>
      <c r="AT7" s="149" t="str">
        <f t="shared" si="18"/>
        <v/>
      </c>
      <c r="AU7" s="149" t="str">
        <f t="shared" si="18"/>
        <v/>
      </c>
      <c r="AV7" s="149" t="str">
        <f t="shared" si="18"/>
        <v/>
      </c>
      <c r="AW7" s="149" t="str">
        <f t="shared" si="18"/>
        <v/>
      </c>
      <c r="AX7" s="149" t="str">
        <f t="shared" si="18"/>
        <v/>
      </c>
      <c r="AY7" s="149" t="str">
        <f t="shared" si="18"/>
        <v/>
      </c>
      <c r="AZ7" s="149" t="str">
        <f t="shared" si="18"/>
        <v/>
      </c>
      <c r="BA7" s="149" t="str">
        <f t="shared" si="18"/>
        <v/>
      </c>
      <c r="BB7" s="149" t="str">
        <f t="shared" si="18"/>
        <v/>
      </c>
      <c r="BC7" s="149" t="str">
        <f t="shared" si="18"/>
        <v/>
      </c>
      <c r="BD7" s="149" t="str">
        <f t="shared" si="18"/>
        <v/>
      </c>
      <c r="BE7" s="149" t="str">
        <f t="shared" si="18"/>
        <v/>
      </c>
    </row>
    <row r="8" spans="1:57" x14ac:dyDescent="0.2">
      <c r="A8" s="150"/>
      <c r="B8" s="148" t="s">
        <v>1701</v>
      </c>
      <c r="C8" s="156"/>
      <c r="D8" s="149"/>
      <c r="E8" s="149"/>
      <c r="F8" s="149"/>
      <c r="G8" s="149"/>
      <c r="H8" s="149"/>
      <c r="I8" s="149"/>
      <c r="J8" s="149"/>
      <c r="K8" s="149"/>
      <c r="L8" s="149">
        <v>2.6136131016335602</v>
      </c>
      <c r="M8" s="149">
        <v>107.49275602724856</v>
      </c>
      <c r="N8" s="149">
        <v>3.0090090090090094</v>
      </c>
      <c r="O8" s="149"/>
      <c r="P8" s="149"/>
      <c r="Q8" s="149"/>
      <c r="R8" s="149"/>
      <c r="S8" s="149"/>
      <c r="T8" s="149"/>
      <c r="U8" s="149"/>
      <c r="V8" s="149"/>
      <c r="W8" s="149"/>
      <c r="X8" s="149"/>
      <c r="Y8" s="149"/>
      <c r="Z8" s="149"/>
      <c r="AA8" s="149"/>
      <c r="AB8" s="149"/>
      <c r="AC8" s="149"/>
      <c r="AD8" s="149"/>
      <c r="AE8" s="149"/>
      <c r="AF8" s="149"/>
      <c r="AG8" s="149"/>
      <c r="AH8" s="157">
        <v>113.11537813789113</v>
      </c>
      <c r="AP8" s="149" t="str">
        <f t="shared" ref="AP8:AP71" si="19">+IF(K8="","",((K8/(SUM(K$3:K$82)))*AP$2))</f>
        <v/>
      </c>
      <c r="AQ8" s="149">
        <f t="shared" si="18"/>
        <v>0</v>
      </c>
      <c r="AR8" s="149">
        <f t="shared" si="18"/>
        <v>0</v>
      </c>
      <c r="AS8" s="149">
        <f t="shared" si="18"/>
        <v>0</v>
      </c>
      <c r="AT8" s="149" t="str">
        <f t="shared" si="18"/>
        <v/>
      </c>
      <c r="AU8" s="149" t="str">
        <f t="shared" si="18"/>
        <v/>
      </c>
      <c r="AV8" s="149" t="str">
        <f t="shared" si="18"/>
        <v/>
      </c>
      <c r="AW8" s="149" t="str">
        <f t="shared" si="18"/>
        <v/>
      </c>
      <c r="AX8" s="149" t="str">
        <f t="shared" si="18"/>
        <v/>
      </c>
      <c r="AY8" s="149" t="str">
        <f t="shared" si="18"/>
        <v/>
      </c>
      <c r="AZ8" s="149" t="str">
        <f t="shared" si="18"/>
        <v/>
      </c>
      <c r="BA8" s="149" t="str">
        <f t="shared" si="18"/>
        <v/>
      </c>
      <c r="BB8" s="149" t="str">
        <f t="shared" si="18"/>
        <v/>
      </c>
      <c r="BC8" s="149" t="str">
        <f t="shared" si="18"/>
        <v/>
      </c>
      <c r="BD8" s="149" t="str">
        <f t="shared" si="18"/>
        <v/>
      </c>
      <c r="BE8" s="149" t="str">
        <f t="shared" si="18"/>
        <v/>
      </c>
    </row>
    <row r="9" spans="1:57" x14ac:dyDescent="0.2">
      <c r="A9" s="150"/>
      <c r="B9" s="148" t="s">
        <v>1695</v>
      </c>
      <c r="C9" s="156"/>
      <c r="D9" s="149"/>
      <c r="E9" s="149"/>
      <c r="F9" s="149"/>
      <c r="G9" s="149"/>
      <c r="H9" s="149"/>
      <c r="I9" s="149"/>
      <c r="J9" s="149"/>
      <c r="K9" s="149"/>
      <c r="L9" s="149"/>
      <c r="M9" s="149">
        <v>46.094460789708194</v>
      </c>
      <c r="N9" s="149"/>
      <c r="O9" s="149"/>
      <c r="P9" s="149"/>
      <c r="Q9" s="149"/>
      <c r="R9" s="149"/>
      <c r="S9" s="149"/>
      <c r="T9" s="149"/>
      <c r="U9" s="149"/>
      <c r="V9" s="149"/>
      <c r="W9" s="149"/>
      <c r="X9" s="149"/>
      <c r="Y9" s="149"/>
      <c r="Z9" s="149"/>
      <c r="AA9" s="149"/>
      <c r="AB9" s="149"/>
      <c r="AC9" s="149"/>
      <c r="AD9" s="149"/>
      <c r="AE9" s="149"/>
      <c r="AF9" s="149"/>
      <c r="AG9" s="149"/>
      <c r="AH9" s="157">
        <v>46.094460789708194</v>
      </c>
      <c r="AP9" s="149" t="str">
        <f t="shared" si="19"/>
        <v/>
      </c>
      <c r="AQ9" s="149" t="str">
        <f t="shared" si="18"/>
        <v/>
      </c>
      <c r="AR9" s="149">
        <f t="shared" si="18"/>
        <v>0</v>
      </c>
      <c r="AS9" s="149" t="str">
        <f t="shared" si="18"/>
        <v/>
      </c>
      <c r="AT9" s="149" t="str">
        <f t="shared" si="18"/>
        <v/>
      </c>
      <c r="AU9" s="149" t="str">
        <f t="shared" si="18"/>
        <v/>
      </c>
      <c r="AV9" s="149" t="str">
        <f t="shared" si="18"/>
        <v/>
      </c>
      <c r="AW9" s="149" t="str">
        <f t="shared" si="18"/>
        <v/>
      </c>
      <c r="AX9" s="149" t="str">
        <f t="shared" si="18"/>
        <v/>
      </c>
      <c r="AY9" s="149" t="str">
        <f t="shared" si="18"/>
        <v/>
      </c>
      <c r="AZ9" s="149" t="str">
        <f t="shared" si="18"/>
        <v/>
      </c>
      <c r="BA9" s="149" t="str">
        <f t="shared" si="18"/>
        <v/>
      </c>
      <c r="BB9" s="149" t="str">
        <f t="shared" si="18"/>
        <v/>
      </c>
      <c r="BC9" s="149" t="str">
        <f t="shared" si="18"/>
        <v/>
      </c>
      <c r="BD9" s="149" t="str">
        <f t="shared" si="18"/>
        <v/>
      </c>
      <c r="BE9" s="149" t="str">
        <f t="shared" si="18"/>
        <v/>
      </c>
    </row>
    <row r="10" spans="1:57" x14ac:dyDescent="0.2">
      <c r="A10" s="150"/>
      <c r="B10" s="138" t="s">
        <v>1683</v>
      </c>
      <c r="C10" s="156"/>
      <c r="D10" s="149"/>
      <c r="E10" s="149"/>
      <c r="F10" s="149"/>
      <c r="G10" s="149"/>
      <c r="H10" s="149"/>
      <c r="I10" s="149"/>
      <c r="J10" s="149"/>
      <c r="K10" s="149"/>
      <c r="L10" s="149"/>
      <c r="M10" s="149"/>
      <c r="N10" s="149"/>
      <c r="O10" s="149"/>
      <c r="P10" s="149"/>
      <c r="Q10" s="149"/>
      <c r="R10" s="149"/>
      <c r="S10" s="149"/>
      <c r="T10" s="149"/>
      <c r="U10" s="149"/>
      <c r="V10" s="149"/>
      <c r="W10" s="149">
        <v>7.4064105701003182</v>
      </c>
      <c r="X10" s="149"/>
      <c r="Y10" s="149"/>
      <c r="Z10" s="149"/>
      <c r="AA10" s="149"/>
      <c r="AB10" s="149"/>
      <c r="AC10" s="149"/>
      <c r="AD10" s="149"/>
      <c r="AE10" s="149"/>
      <c r="AF10" s="149"/>
      <c r="AG10" s="149"/>
      <c r="AH10" s="157">
        <v>7.4064105701003182</v>
      </c>
      <c r="AP10" s="149" t="str">
        <f t="shared" si="19"/>
        <v/>
      </c>
      <c r="AQ10" s="149" t="str">
        <f t="shared" si="18"/>
        <v/>
      </c>
      <c r="AR10" s="149" t="str">
        <f t="shared" si="18"/>
        <v/>
      </c>
      <c r="AS10" s="149" t="str">
        <f t="shared" si="18"/>
        <v/>
      </c>
      <c r="AT10" s="149" t="str">
        <f t="shared" si="18"/>
        <v/>
      </c>
      <c r="AU10" s="149" t="str">
        <f t="shared" si="18"/>
        <v/>
      </c>
      <c r="AV10" s="149" t="str">
        <f t="shared" si="18"/>
        <v/>
      </c>
      <c r="AW10" s="149" t="str">
        <f t="shared" si="18"/>
        <v/>
      </c>
      <c r="AX10" s="149" t="str">
        <f t="shared" si="18"/>
        <v/>
      </c>
      <c r="AY10" s="149" t="str">
        <f t="shared" si="18"/>
        <v/>
      </c>
      <c r="AZ10" s="149" t="str">
        <f t="shared" si="18"/>
        <v/>
      </c>
      <c r="BA10" s="149" t="str">
        <f t="shared" si="18"/>
        <v/>
      </c>
      <c r="BB10" s="149">
        <f t="shared" si="18"/>
        <v>1.0302243769855413</v>
      </c>
      <c r="BC10" s="149" t="str">
        <f t="shared" si="18"/>
        <v/>
      </c>
      <c r="BD10" s="149" t="str">
        <f t="shared" si="18"/>
        <v/>
      </c>
      <c r="BE10" s="149" t="str">
        <f t="shared" si="18"/>
        <v/>
      </c>
    </row>
    <row r="11" spans="1:57" x14ac:dyDescent="0.2">
      <c r="A11" s="150"/>
      <c r="B11" s="138" t="s">
        <v>1684</v>
      </c>
      <c r="C11" s="156"/>
      <c r="D11" s="149"/>
      <c r="E11" s="149"/>
      <c r="F11" s="149"/>
      <c r="G11" s="149"/>
      <c r="H11" s="149"/>
      <c r="I11" s="149"/>
      <c r="J11" s="149"/>
      <c r="K11" s="149"/>
      <c r="L11" s="149"/>
      <c r="M11" s="149"/>
      <c r="N11" s="149"/>
      <c r="O11" s="149"/>
      <c r="P11" s="149"/>
      <c r="Q11" s="149"/>
      <c r="R11" s="149"/>
      <c r="S11" s="149"/>
      <c r="T11" s="149"/>
      <c r="U11" s="149"/>
      <c r="V11" s="149"/>
      <c r="W11" s="149">
        <v>3.0348258706467659</v>
      </c>
      <c r="X11" s="149"/>
      <c r="Y11" s="149"/>
      <c r="Z11" s="149"/>
      <c r="AA11" s="149"/>
      <c r="AB11" s="149"/>
      <c r="AC11" s="149"/>
      <c r="AD11" s="149"/>
      <c r="AE11" s="149"/>
      <c r="AF11" s="149"/>
      <c r="AG11" s="149"/>
      <c r="AH11" s="157">
        <v>3.0348258706467659</v>
      </c>
      <c r="AP11" s="149" t="str">
        <f t="shared" si="19"/>
        <v/>
      </c>
      <c r="AQ11" s="149" t="str">
        <f t="shared" si="18"/>
        <v/>
      </c>
      <c r="AR11" s="149" t="str">
        <f t="shared" si="18"/>
        <v/>
      </c>
      <c r="AS11" s="149" t="str">
        <f t="shared" si="18"/>
        <v/>
      </c>
      <c r="AT11" s="149" t="str">
        <f t="shared" si="18"/>
        <v/>
      </c>
      <c r="AU11" s="149" t="str">
        <f t="shared" si="18"/>
        <v/>
      </c>
      <c r="AV11" s="149" t="str">
        <f t="shared" si="18"/>
        <v/>
      </c>
      <c r="AW11" s="149" t="str">
        <f t="shared" si="18"/>
        <v/>
      </c>
      <c r="AX11" s="149" t="str">
        <f t="shared" si="18"/>
        <v/>
      </c>
      <c r="AY11" s="149" t="str">
        <f t="shared" si="18"/>
        <v/>
      </c>
      <c r="AZ11" s="149" t="str">
        <f t="shared" si="18"/>
        <v/>
      </c>
      <c r="BA11" s="149" t="str">
        <f t="shared" si="18"/>
        <v/>
      </c>
      <c r="BB11" s="149">
        <f t="shared" si="18"/>
        <v>0.42214127373232008</v>
      </c>
      <c r="BC11" s="149" t="str">
        <f t="shared" si="18"/>
        <v/>
      </c>
      <c r="BD11" s="149" t="str">
        <f t="shared" si="18"/>
        <v/>
      </c>
      <c r="BE11" s="149" t="str">
        <f t="shared" si="18"/>
        <v/>
      </c>
    </row>
    <row r="12" spans="1:57" x14ac:dyDescent="0.2">
      <c r="A12" s="150"/>
      <c r="B12" s="138" t="s">
        <v>1685</v>
      </c>
      <c r="C12" s="156"/>
      <c r="D12" s="149"/>
      <c r="E12" s="149"/>
      <c r="F12" s="149"/>
      <c r="G12" s="149"/>
      <c r="H12" s="149"/>
      <c r="I12" s="149"/>
      <c r="J12" s="149"/>
      <c r="K12" s="149"/>
      <c r="L12" s="149"/>
      <c r="M12" s="149"/>
      <c r="N12" s="149"/>
      <c r="O12" s="149"/>
      <c r="P12" s="149"/>
      <c r="Q12" s="149"/>
      <c r="R12" s="149"/>
      <c r="S12" s="149"/>
      <c r="T12" s="149"/>
      <c r="U12" s="149"/>
      <c r="V12" s="149"/>
      <c r="W12" s="149">
        <v>9.1044776119402968</v>
      </c>
      <c r="X12" s="149"/>
      <c r="Y12" s="149"/>
      <c r="Z12" s="149"/>
      <c r="AA12" s="149"/>
      <c r="AB12" s="149"/>
      <c r="AC12" s="149"/>
      <c r="AD12" s="149"/>
      <c r="AE12" s="149"/>
      <c r="AF12" s="149"/>
      <c r="AG12" s="149"/>
      <c r="AH12" s="157">
        <v>9.1044776119402968</v>
      </c>
      <c r="AP12" s="149" t="str">
        <f t="shared" si="19"/>
        <v/>
      </c>
      <c r="AQ12" s="149" t="str">
        <f t="shared" si="18"/>
        <v/>
      </c>
      <c r="AR12" s="149" t="str">
        <f t="shared" si="18"/>
        <v/>
      </c>
      <c r="AS12" s="149" t="str">
        <f t="shared" si="18"/>
        <v/>
      </c>
      <c r="AT12" s="149" t="str">
        <f t="shared" si="18"/>
        <v/>
      </c>
      <c r="AU12" s="149" t="str">
        <f t="shared" si="18"/>
        <v/>
      </c>
      <c r="AV12" s="149" t="str">
        <f t="shared" si="18"/>
        <v/>
      </c>
      <c r="AW12" s="149" t="str">
        <f t="shared" si="18"/>
        <v/>
      </c>
      <c r="AX12" s="149" t="str">
        <f t="shared" si="18"/>
        <v/>
      </c>
      <c r="AY12" s="149" t="str">
        <f t="shared" si="18"/>
        <v/>
      </c>
      <c r="AZ12" s="149" t="str">
        <f t="shared" si="18"/>
        <v/>
      </c>
      <c r="BA12" s="149" t="str">
        <f t="shared" si="18"/>
        <v/>
      </c>
      <c r="BB12" s="149">
        <f t="shared" si="18"/>
        <v>1.2664238211969603</v>
      </c>
      <c r="BC12" s="149" t="str">
        <f t="shared" si="18"/>
        <v/>
      </c>
      <c r="BD12" s="149" t="str">
        <f t="shared" si="18"/>
        <v/>
      </c>
      <c r="BE12" s="149" t="str">
        <f t="shared" si="18"/>
        <v/>
      </c>
    </row>
    <row r="13" spans="1:57" x14ac:dyDescent="0.2">
      <c r="A13" s="150"/>
      <c r="B13" s="138" t="s">
        <v>1692</v>
      </c>
      <c r="C13" s="156"/>
      <c r="D13" s="149"/>
      <c r="E13" s="149"/>
      <c r="F13" s="149"/>
      <c r="G13" s="149"/>
      <c r="H13" s="149"/>
      <c r="I13" s="149"/>
      <c r="J13" s="149"/>
      <c r="K13" s="149"/>
      <c r="L13" s="149"/>
      <c r="M13" s="149"/>
      <c r="N13" s="149">
        <v>52.173022337405897</v>
      </c>
      <c r="O13" s="149">
        <v>23.676836431104327</v>
      </c>
      <c r="P13" s="149"/>
      <c r="Q13" s="149"/>
      <c r="R13" s="149"/>
      <c r="S13" s="149"/>
      <c r="T13" s="149"/>
      <c r="U13" s="149"/>
      <c r="V13" s="149"/>
      <c r="W13" s="149"/>
      <c r="X13" s="149"/>
      <c r="Y13" s="149"/>
      <c r="Z13" s="149"/>
      <c r="AA13" s="149"/>
      <c r="AB13" s="149"/>
      <c r="AC13" s="149"/>
      <c r="AD13" s="149"/>
      <c r="AE13" s="149"/>
      <c r="AF13" s="149"/>
      <c r="AG13" s="149"/>
      <c r="AH13" s="157">
        <v>75.849858768510217</v>
      </c>
      <c r="AP13" s="149" t="str">
        <f t="shared" si="19"/>
        <v/>
      </c>
      <c r="AQ13" s="149" t="str">
        <f t="shared" si="18"/>
        <v/>
      </c>
      <c r="AR13" s="149" t="str">
        <f t="shared" si="18"/>
        <v/>
      </c>
      <c r="AS13" s="149">
        <f t="shared" si="18"/>
        <v>0</v>
      </c>
      <c r="AT13" s="149">
        <f t="shared" si="18"/>
        <v>0</v>
      </c>
      <c r="AU13" s="149" t="str">
        <f t="shared" si="18"/>
        <v/>
      </c>
      <c r="AV13" s="149" t="str">
        <f t="shared" si="18"/>
        <v/>
      </c>
      <c r="AW13" s="149" t="str">
        <f t="shared" si="18"/>
        <v/>
      </c>
      <c r="AX13" s="149" t="str">
        <f t="shared" si="18"/>
        <v/>
      </c>
      <c r="AY13" s="149" t="str">
        <f t="shared" si="18"/>
        <v/>
      </c>
      <c r="AZ13" s="149" t="str">
        <f t="shared" si="18"/>
        <v/>
      </c>
      <c r="BA13" s="149" t="str">
        <f t="shared" si="18"/>
        <v/>
      </c>
      <c r="BB13" s="149" t="str">
        <f t="shared" si="18"/>
        <v/>
      </c>
      <c r="BC13" s="149" t="str">
        <f t="shared" si="18"/>
        <v/>
      </c>
      <c r="BD13" s="149" t="str">
        <f t="shared" si="18"/>
        <v/>
      </c>
      <c r="BE13" s="149" t="str">
        <f t="shared" si="18"/>
        <v/>
      </c>
    </row>
    <row r="14" spans="1:57" x14ac:dyDescent="0.2">
      <c r="A14" s="150"/>
      <c r="B14" s="138" t="s">
        <v>1693</v>
      </c>
      <c r="C14" s="156"/>
      <c r="D14" s="149"/>
      <c r="E14" s="149"/>
      <c r="F14" s="149"/>
      <c r="G14" s="149"/>
      <c r="H14" s="149"/>
      <c r="I14" s="149"/>
      <c r="J14" s="149"/>
      <c r="K14" s="149"/>
      <c r="L14" s="149"/>
      <c r="M14" s="149"/>
      <c r="N14" s="149">
        <v>102.33160557818093</v>
      </c>
      <c r="O14" s="149">
        <v>22.726980214205348</v>
      </c>
      <c r="P14" s="149"/>
      <c r="Q14" s="149"/>
      <c r="R14" s="149"/>
      <c r="S14" s="149"/>
      <c r="T14" s="149"/>
      <c r="U14" s="149"/>
      <c r="V14" s="149"/>
      <c r="W14" s="149"/>
      <c r="X14" s="149"/>
      <c r="Y14" s="149"/>
      <c r="Z14" s="149"/>
      <c r="AA14" s="149"/>
      <c r="AB14" s="149"/>
      <c r="AC14" s="149"/>
      <c r="AD14" s="149"/>
      <c r="AE14" s="149"/>
      <c r="AF14" s="149"/>
      <c r="AG14" s="149"/>
      <c r="AH14" s="157">
        <v>125.05858579238628</v>
      </c>
      <c r="AP14" s="149" t="str">
        <f t="shared" si="19"/>
        <v/>
      </c>
      <c r="AQ14" s="149" t="str">
        <f t="shared" si="18"/>
        <v/>
      </c>
      <c r="AR14" s="149" t="str">
        <f t="shared" si="18"/>
        <v/>
      </c>
      <c r="AS14" s="149">
        <f t="shared" si="18"/>
        <v>0</v>
      </c>
      <c r="AT14" s="149">
        <f t="shared" si="18"/>
        <v>0</v>
      </c>
      <c r="AU14" s="149" t="str">
        <f t="shared" si="18"/>
        <v/>
      </c>
      <c r="AV14" s="149" t="str">
        <f t="shared" si="18"/>
        <v/>
      </c>
      <c r="AW14" s="149" t="str">
        <f t="shared" si="18"/>
        <v/>
      </c>
      <c r="AX14" s="149" t="str">
        <f t="shared" si="18"/>
        <v/>
      </c>
      <c r="AY14" s="149" t="str">
        <f t="shared" si="18"/>
        <v/>
      </c>
      <c r="AZ14" s="149" t="str">
        <f t="shared" si="18"/>
        <v/>
      </c>
      <c r="BA14" s="149" t="str">
        <f t="shared" si="18"/>
        <v/>
      </c>
      <c r="BB14" s="149" t="str">
        <f t="shared" si="18"/>
        <v/>
      </c>
      <c r="BC14" s="149" t="str">
        <f t="shared" si="18"/>
        <v/>
      </c>
      <c r="BD14" s="149" t="str">
        <f t="shared" si="18"/>
        <v/>
      </c>
      <c r="BE14" s="149" t="str">
        <f t="shared" si="18"/>
        <v/>
      </c>
    </row>
    <row r="15" spans="1:57" x14ac:dyDescent="0.2">
      <c r="A15" s="150"/>
      <c r="B15" s="138" t="s">
        <v>1654</v>
      </c>
      <c r="C15" s="156"/>
      <c r="D15" s="149"/>
      <c r="E15" s="149"/>
      <c r="F15" s="149"/>
      <c r="G15" s="149"/>
      <c r="H15" s="149"/>
      <c r="I15" s="149"/>
      <c r="J15" s="149"/>
      <c r="K15" s="149"/>
      <c r="L15" s="149"/>
      <c r="M15" s="149"/>
      <c r="N15" s="149"/>
      <c r="O15" s="149"/>
      <c r="P15" s="149"/>
      <c r="Q15" s="149">
        <v>20.195786311297045</v>
      </c>
      <c r="R15" s="149">
        <v>839.60746743536924</v>
      </c>
      <c r="S15" s="149">
        <v>59.38677161709824</v>
      </c>
      <c r="T15" s="149"/>
      <c r="U15" s="149"/>
      <c r="V15" s="149"/>
      <c r="W15" s="149"/>
      <c r="X15" s="149"/>
      <c r="Y15" s="149"/>
      <c r="Z15" s="149"/>
      <c r="AA15" s="149"/>
      <c r="AB15" s="149"/>
      <c r="AC15" s="149"/>
      <c r="AD15" s="149"/>
      <c r="AE15" s="149"/>
      <c r="AF15" s="149"/>
      <c r="AG15" s="149"/>
      <c r="AH15" s="157">
        <v>919.19002536376456</v>
      </c>
      <c r="AP15" s="149" t="str">
        <f t="shared" si="19"/>
        <v/>
      </c>
      <c r="AQ15" s="149" t="str">
        <f t="shared" si="18"/>
        <v/>
      </c>
      <c r="AR15" s="149" t="str">
        <f t="shared" si="18"/>
        <v/>
      </c>
      <c r="AS15" s="149" t="str">
        <f t="shared" si="18"/>
        <v/>
      </c>
      <c r="AT15" s="149" t="str">
        <f t="shared" si="18"/>
        <v/>
      </c>
      <c r="AU15" s="149" t="str">
        <f t="shared" si="18"/>
        <v/>
      </c>
      <c r="AV15" s="149">
        <f t="shared" si="18"/>
        <v>0</v>
      </c>
      <c r="AW15" s="149">
        <f t="shared" si="18"/>
        <v>0</v>
      </c>
      <c r="AX15" s="149">
        <f t="shared" si="18"/>
        <v>0</v>
      </c>
      <c r="AY15" s="149" t="str">
        <f t="shared" si="18"/>
        <v/>
      </c>
      <c r="AZ15" s="149" t="str">
        <f t="shared" si="18"/>
        <v/>
      </c>
      <c r="BA15" s="149" t="str">
        <f t="shared" si="18"/>
        <v/>
      </c>
      <c r="BB15" s="149" t="str">
        <f t="shared" si="18"/>
        <v/>
      </c>
      <c r="BC15" s="149" t="str">
        <f t="shared" si="18"/>
        <v/>
      </c>
      <c r="BD15" s="149" t="str">
        <f t="shared" si="18"/>
        <v/>
      </c>
      <c r="BE15" s="149" t="str">
        <f t="shared" si="18"/>
        <v/>
      </c>
    </row>
    <row r="16" spans="1:57" x14ac:dyDescent="0.2">
      <c r="A16" s="150"/>
      <c r="B16" s="138" t="s">
        <v>1655</v>
      </c>
      <c r="C16" s="156"/>
      <c r="D16" s="149"/>
      <c r="E16" s="149"/>
      <c r="F16" s="149"/>
      <c r="G16" s="149"/>
      <c r="H16" s="149"/>
      <c r="I16" s="149"/>
      <c r="J16" s="149"/>
      <c r="K16" s="149"/>
      <c r="L16" s="149"/>
      <c r="M16" s="149"/>
      <c r="N16" s="149"/>
      <c r="O16" s="149"/>
      <c r="P16" s="149"/>
      <c r="Q16" s="149">
        <v>25.099416432578089</v>
      </c>
      <c r="R16" s="149">
        <v>843.12827731512414</v>
      </c>
      <c r="S16" s="149">
        <v>33.779807800660592</v>
      </c>
      <c r="T16" s="149"/>
      <c r="U16" s="149"/>
      <c r="V16" s="149"/>
      <c r="W16" s="149"/>
      <c r="X16" s="149"/>
      <c r="Y16" s="149"/>
      <c r="Z16" s="149"/>
      <c r="AA16" s="149"/>
      <c r="AB16" s="149"/>
      <c r="AC16" s="149"/>
      <c r="AD16" s="149"/>
      <c r="AE16" s="149"/>
      <c r="AF16" s="149"/>
      <c r="AG16" s="149"/>
      <c r="AH16" s="157">
        <v>902.00750154836282</v>
      </c>
      <c r="AP16" s="149" t="str">
        <f t="shared" si="19"/>
        <v/>
      </c>
      <c r="AQ16" s="149" t="str">
        <f t="shared" si="18"/>
        <v/>
      </c>
      <c r="AR16" s="149" t="str">
        <f t="shared" si="18"/>
        <v/>
      </c>
      <c r="AS16" s="149" t="str">
        <f t="shared" si="18"/>
        <v/>
      </c>
      <c r="AT16" s="149" t="str">
        <f t="shared" si="18"/>
        <v/>
      </c>
      <c r="AU16" s="149" t="str">
        <f t="shared" si="18"/>
        <v/>
      </c>
      <c r="AV16" s="149">
        <f t="shared" si="18"/>
        <v>0</v>
      </c>
      <c r="AW16" s="149">
        <f t="shared" si="18"/>
        <v>0</v>
      </c>
      <c r="AX16" s="149">
        <f t="shared" si="18"/>
        <v>0</v>
      </c>
      <c r="AY16" s="149" t="str">
        <f t="shared" si="18"/>
        <v/>
      </c>
      <c r="AZ16" s="149" t="str">
        <f t="shared" si="18"/>
        <v/>
      </c>
      <c r="BA16" s="149" t="str">
        <f t="shared" si="18"/>
        <v/>
      </c>
      <c r="BB16" s="149" t="str">
        <f t="shared" si="18"/>
        <v/>
      </c>
      <c r="BC16" s="149" t="str">
        <f t="shared" si="18"/>
        <v/>
      </c>
      <c r="BD16" s="149" t="str">
        <f t="shared" si="18"/>
        <v/>
      </c>
      <c r="BE16" s="149" t="str">
        <f t="shared" si="18"/>
        <v/>
      </c>
    </row>
    <row r="17" spans="1:57" x14ac:dyDescent="0.2">
      <c r="A17" s="150"/>
      <c r="B17" s="138" t="s">
        <v>1647</v>
      </c>
      <c r="C17" s="156"/>
      <c r="D17" s="149"/>
      <c r="E17" s="149"/>
      <c r="F17" s="149"/>
      <c r="G17" s="149"/>
      <c r="H17" s="149"/>
      <c r="I17" s="149"/>
      <c r="J17" s="149"/>
      <c r="K17" s="149"/>
      <c r="L17" s="149"/>
      <c r="M17" s="149"/>
      <c r="N17" s="149"/>
      <c r="O17" s="149"/>
      <c r="P17" s="149"/>
      <c r="Q17" s="149"/>
      <c r="R17" s="149">
        <v>14.860163724792514</v>
      </c>
      <c r="S17" s="149">
        <v>512.139276328753</v>
      </c>
      <c r="T17" s="149">
        <v>39.406233152420647</v>
      </c>
      <c r="U17" s="149"/>
      <c r="V17" s="149"/>
      <c r="W17" s="149"/>
      <c r="X17" s="149"/>
      <c r="Y17" s="149"/>
      <c r="Z17" s="149"/>
      <c r="AA17" s="149"/>
      <c r="AB17" s="149"/>
      <c r="AC17" s="149"/>
      <c r="AD17" s="149"/>
      <c r="AE17" s="149"/>
      <c r="AF17" s="149"/>
      <c r="AG17" s="149"/>
      <c r="AH17" s="157">
        <v>566.4056732059662</v>
      </c>
      <c r="AP17" s="149" t="str">
        <f t="shared" si="19"/>
        <v/>
      </c>
      <c r="AQ17" s="149" t="str">
        <f t="shared" si="18"/>
        <v/>
      </c>
      <c r="AR17" s="149" t="str">
        <f t="shared" si="18"/>
        <v/>
      </c>
      <c r="AS17" s="149" t="str">
        <f t="shared" si="18"/>
        <v/>
      </c>
      <c r="AT17" s="149" t="str">
        <f t="shared" si="18"/>
        <v/>
      </c>
      <c r="AU17" s="149" t="str">
        <f t="shared" si="18"/>
        <v/>
      </c>
      <c r="AV17" s="149" t="str">
        <f t="shared" si="18"/>
        <v/>
      </c>
      <c r="AW17" s="149">
        <f t="shared" si="18"/>
        <v>0</v>
      </c>
      <c r="AX17" s="149">
        <f t="shared" si="18"/>
        <v>0</v>
      </c>
      <c r="AY17" s="149">
        <f t="shared" si="18"/>
        <v>0</v>
      </c>
      <c r="AZ17" s="149" t="str">
        <f t="shared" si="18"/>
        <v/>
      </c>
      <c r="BA17" s="149" t="str">
        <f t="shared" si="18"/>
        <v/>
      </c>
      <c r="BB17" s="149" t="str">
        <f t="shared" si="18"/>
        <v/>
      </c>
      <c r="BC17" s="149" t="str">
        <f t="shared" si="18"/>
        <v/>
      </c>
      <c r="BD17" s="149" t="str">
        <f t="shared" si="18"/>
        <v/>
      </c>
      <c r="BE17" s="149" t="str">
        <f t="shared" si="18"/>
        <v/>
      </c>
    </row>
    <row r="18" spans="1:57" x14ac:dyDescent="0.2">
      <c r="A18" s="150"/>
      <c r="B18" s="138" t="s">
        <v>1648</v>
      </c>
      <c r="C18" s="156"/>
      <c r="D18" s="149"/>
      <c r="E18" s="149"/>
      <c r="F18" s="149"/>
      <c r="G18" s="149"/>
      <c r="H18" s="149"/>
      <c r="I18" s="149"/>
      <c r="J18" s="149"/>
      <c r="K18" s="149"/>
      <c r="L18" s="149"/>
      <c r="M18" s="149"/>
      <c r="N18" s="149"/>
      <c r="O18" s="149"/>
      <c r="P18" s="149"/>
      <c r="Q18" s="149"/>
      <c r="R18" s="149">
        <v>4.2661543418982548</v>
      </c>
      <c r="S18" s="149">
        <v>510.07317678878366</v>
      </c>
      <c r="T18" s="149">
        <v>45.145030470029745</v>
      </c>
      <c r="U18" s="149"/>
      <c r="V18" s="149"/>
      <c r="W18" s="149"/>
      <c r="X18" s="149"/>
      <c r="Y18" s="149"/>
      <c r="Z18" s="149"/>
      <c r="AA18" s="149"/>
      <c r="AB18" s="149"/>
      <c r="AC18" s="149"/>
      <c r="AD18" s="149"/>
      <c r="AE18" s="149"/>
      <c r="AF18" s="149"/>
      <c r="AG18" s="149"/>
      <c r="AH18" s="157">
        <v>559.48436160071162</v>
      </c>
      <c r="AP18" s="149" t="str">
        <f t="shared" si="19"/>
        <v/>
      </c>
      <c r="AQ18" s="149" t="str">
        <f t="shared" si="18"/>
        <v/>
      </c>
      <c r="AR18" s="149" t="str">
        <f t="shared" si="18"/>
        <v/>
      </c>
      <c r="AS18" s="149" t="str">
        <f t="shared" si="18"/>
        <v/>
      </c>
      <c r="AT18" s="149" t="str">
        <f t="shared" si="18"/>
        <v/>
      </c>
      <c r="AU18" s="149" t="str">
        <f t="shared" si="18"/>
        <v/>
      </c>
      <c r="AV18" s="149" t="str">
        <f t="shared" si="18"/>
        <v/>
      </c>
      <c r="AW18" s="149">
        <f t="shared" si="18"/>
        <v>0</v>
      </c>
      <c r="AX18" s="149">
        <f t="shared" si="18"/>
        <v>0</v>
      </c>
      <c r="AY18" s="149">
        <f t="shared" si="18"/>
        <v>0</v>
      </c>
      <c r="AZ18" s="149" t="str">
        <f t="shared" si="18"/>
        <v/>
      </c>
      <c r="BA18" s="149" t="str">
        <f t="shared" si="18"/>
        <v/>
      </c>
      <c r="BB18" s="149" t="str">
        <f t="shared" si="18"/>
        <v/>
      </c>
      <c r="BC18" s="149" t="str">
        <f t="shared" si="18"/>
        <v/>
      </c>
      <c r="BD18" s="149" t="str">
        <f t="shared" si="18"/>
        <v/>
      </c>
      <c r="BE18" s="149" t="str">
        <f t="shared" si="18"/>
        <v/>
      </c>
    </row>
    <row r="19" spans="1:57" x14ac:dyDescent="0.2">
      <c r="A19" s="150"/>
      <c r="B19" s="138" t="s">
        <v>1649</v>
      </c>
      <c r="C19" s="156"/>
      <c r="D19" s="149"/>
      <c r="E19" s="149"/>
      <c r="F19" s="149"/>
      <c r="G19" s="149"/>
      <c r="H19" s="149"/>
      <c r="I19" s="149"/>
      <c r="J19" s="149"/>
      <c r="K19" s="149"/>
      <c r="L19" s="149"/>
      <c r="M19" s="149"/>
      <c r="N19" s="149"/>
      <c r="O19" s="149"/>
      <c r="P19" s="149"/>
      <c r="Q19" s="149"/>
      <c r="R19" s="149">
        <v>19.126318066690772</v>
      </c>
      <c r="S19" s="149">
        <v>379.52920141635298</v>
      </c>
      <c r="T19" s="149">
        <v>50.883827787638843</v>
      </c>
      <c r="U19" s="149"/>
      <c r="V19" s="149"/>
      <c r="W19" s="149"/>
      <c r="X19" s="149"/>
      <c r="Y19" s="149"/>
      <c r="Z19" s="149"/>
      <c r="AA19" s="149"/>
      <c r="AB19" s="149"/>
      <c r="AC19" s="149"/>
      <c r="AD19" s="149"/>
      <c r="AE19" s="149"/>
      <c r="AF19" s="149"/>
      <c r="AG19" s="149"/>
      <c r="AH19" s="157">
        <v>449.53934727068258</v>
      </c>
      <c r="AP19" s="149" t="str">
        <f t="shared" si="19"/>
        <v/>
      </c>
      <c r="AQ19" s="149" t="str">
        <f t="shared" si="18"/>
        <v/>
      </c>
      <c r="AR19" s="149" t="str">
        <f t="shared" si="18"/>
        <v/>
      </c>
      <c r="AS19" s="149" t="str">
        <f t="shared" si="18"/>
        <v/>
      </c>
      <c r="AT19" s="149" t="str">
        <f t="shared" si="18"/>
        <v/>
      </c>
      <c r="AU19" s="149" t="str">
        <f t="shared" si="18"/>
        <v/>
      </c>
      <c r="AV19" s="149" t="str">
        <f t="shared" si="18"/>
        <v/>
      </c>
      <c r="AW19" s="149">
        <f t="shared" si="18"/>
        <v>0</v>
      </c>
      <c r="AX19" s="149">
        <f t="shared" si="18"/>
        <v>0</v>
      </c>
      <c r="AY19" s="149">
        <f t="shared" si="18"/>
        <v>0</v>
      </c>
      <c r="AZ19" s="149" t="str">
        <f t="shared" si="18"/>
        <v/>
      </c>
      <c r="BA19" s="149" t="str">
        <f t="shared" si="18"/>
        <v/>
      </c>
      <c r="BB19" s="149" t="str">
        <f t="shared" si="18"/>
        <v/>
      </c>
      <c r="BC19" s="149" t="str">
        <f t="shared" si="18"/>
        <v/>
      </c>
      <c r="BD19" s="149" t="str">
        <f t="shared" si="18"/>
        <v/>
      </c>
      <c r="BE19" s="149" t="str">
        <f t="shared" si="18"/>
        <v/>
      </c>
    </row>
    <row r="20" spans="1:57" x14ac:dyDescent="0.2">
      <c r="A20" s="150"/>
      <c r="B20" s="148" t="s">
        <v>1689</v>
      </c>
      <c r="C20" s="156"/>
      <c r="D20" s="149"/>
      <c r="E20" s="149"/>
      <c r="F20" s="149"/>
      <c r="G20" s="149"/>
      <c r="H20" s="149"/>
      <c r="I20" s="149"/>
      <c r="J20" s="149"/>
      <c r="K20" s="149"/>
      <c r="L20" s="149"/>
      <c r="M20" s="149"/>
      <c r="N20" s="149">
        <v>10.031716648155005</v>
      </c>
      <c r="O20" s="149">
        <v>1079.9717037875182</v>
      </c>
      <c r="P20" s="149">
        <v>19.873331535958862</v>
      </c>
      <c r="Q20" s="149"/>
      <c r="R20" s="149"/>
      <c r="S20" s="149"/>
      <c r="T20" s="149"/>
      <c r="U20" s="149"/>
      <c r="V20" s="149"/>
      <c r="W20" s="149"/>
      <c r="X20" s="149"/>
      <c r="Y20" s="149"/>
      <c r="Z20" s="149"/>
      <c r="AA20" s="149"/>
      <c r="AB20" s="149"/>
      <c r="AC20" s="149"/>
      <c r="AD20" s="149"/>
      <c r="AE20" s="149"/>
      <c r="AF20" s="149"/>
      <c r="AG20" s="149"/>
      <c r="AH20" s="157">
        <v>1109.8767519716321</v>
      </c>
      <c r="AP20" s="149" t="str">
        <f t="shared" si="19"/>
        <v/>
      </c>
      <c r="AQ20" s="149" t="str">
        <f t="shared" si="18"/>
        <v/>
      </c>
      <c r="AR20" s="149" t="str">
        <f t="shared" si="18"/>
        <v/>
      </c>
      <c r="AS20" s="149">
        <f t="shared" si="18"/>
        <v>0</v>
      </c>
      <c r="AT20" s="149">
        <f t="shared" si="18"/>
        <v>0</v>
      </c>
      <c r="AU20" s="149">
        <f t="shared" si="18"/>
        <v>2.4141737798122458</v>
      </c>
      <c r="AV20" s="149" t="str">
        <f t="shared" si="18"/>
        <v/>
      </c>
      <c r="AW20" s="149" t="str">
        <f t="shared" si="18"/>
        <v/>
      </c>
      <c r="AX20" s="149" t="str">
        <f t="shared" si="18"/>
        <v/>
      </c>
      <c r="AY20" s="149" t="str">
        <f t="shared" si="18"/>
        <v/>
      </c>
      <c r="AZ20" s="149" t="str">
        <f t="shared" si="18"/>
        <v/>
      </c>
      <c r="BA20" s="149" t="str">
        <f t="shared" si="18"/>
        <v/>
      </c>
      <c r="BB20" s="149" t="str">
        <f t="shared" si="18"/>
        <v/>
      </c>
      <c r="BC20" s="149" t="str">
        <f t="shared" si="18"/>
        <v/>
      </c>
      <c r="BD20" s="149" t="str">
        <f t="shared" si="18"/>
        <v/>
      </c>
      <c r="BE20" s="149" t="str">
        <f t="shared" si="18"/>
        <v/>
      </c>
    </row>
    <row r="21" spans="1:57" x14ac:dyDescent="0.2">
      <c r="A21" s="150"/>
      <c r="B21" s="148" t="s">
        <v>1690</v>
      </c>
      <c r="C21" s="156"/>
      <c r="D21" s="149"/>
      <c r="E21" s="149"/>
      <c r="F21" s="149"/>
      <c r="G21" s="149"/>
      <c r="H21" s="149"/>
      <c r="I21" s="149"/>
      <c r="J21" s="149"/>
      <c r="K21" s="149"/>
      <c r="L21" s="149"/>
      <c r="M21" s="149"/>
      <c r="N21" s="149">
        <v>7.0227076391459953</v>
      </c>
      <c r="O21" s="149">
        <v>960.63766541509767</v>
      </c>
      <c r="P21" s="149">
        <v>28.061655027802757</v>
      </c>
      <c r="Q21" s="149"/>
      <c r="R21" s="149"/>
      <c r="S21" s="149"/>
      <c r="T21" s="149"/>
      <c r="U21" s="149"/>
      <c r="V21" s="149"/>
      <c r="W21" s="149"/>
      <c r="X21" s="149"/>
      <c r="Y21" s="149"/>
      <c r="Z21" s="149"/>
      <c r="AA21" s="149"/>
      <c r="AB21" s="149"/>
      <c r="AC21" s="149"/>
      <c r="AD21" s="149"/>
      <c r="AE21" s="149"/>
      <c r="AF21" s="149"/>
      <c r="AG21" s="149"/>
      <c r="AH21" s="157">
        <v>995.72202808204645</v>
      </c>
      <c r="AI21" s="13"/>
      <c r="AJ21" s="13"/>
      <c r="AK21" s="13"/>
      <c r="AL21" s="13"/>
      <c r="AM21" s="13"/>
      <c r="AN21" s="13"/>
      <c r="AO21" s="13"/>
      <c r="AP21" s="149" t="str">
        <f t="shared" si="19"/>
        <v/>
      </c>
      <c r="AQ21" s="149" t="str">
        <f t="shared" si="18"/>
        <v/>
      </c>
      <c r="AR21" s="149" t="str">
        <f t="shared" si="18"/>
        <v/>
      </c>
      <c r="AS21" s="149">
        <f t="shared" si="18"/>
        <v>0</v>
      </c>
      <c r="AT21" s="149">
        <f t="shared" si="18"/>
        <v>0</v>
      </c>
      <c r="AU21" s="149">
        <f t="shared" si="18"/>
        <v>3.4088754401182615</v>
      </c>
      <c r="AV21" s="149" t="str">
        <f t="shared" si="18"/>
        <v/>
      </c>
      <c r="AW21" s="149" t="str">
        <f t="shared" si="18"/>
        <v/>
      </c>
      <c r="AX21" s="149" t="str">
        <f t="shared" si="18"/>
        <v/>
      </c>
      <c r="AY21" s="149" t="str">
        <f t="shared" si="18"/>
        <v/>
      </c>
      <c r="AZ21" s="149" t="str">
        <f t="shared" si="18"/>
        <v/>
      </c>
      <c r="BA21" s="149" t="str">
        <f t="shared" si="18"/>
        <v/>
      </c>
      <c r="BB21" s="149" t="str">
        <f t="shared" si="18"/>
        <v/>
      </c>
      <c r="BC21" s="149" t="str">
        <f t="shared" si="18"/>
        <v/>
      </c>
      <c r="BD21" s="149" t="str">
        <f t="shared" si="18"/>
        <v/>
      </c>
      <c r="BE21" s="149" t="str">
        <f t="shared" si="18"/>
        <v/>
      </c>
    </row>
    <row r="22" spans="1:57" x14ac:dyDescent="0.2">
      <c r="A22" s="150"/>
      <c r="B22" s="138" t="s">
        <v>1668</v>
      </c>
      <c r="C22" s="156"/>
      <c r="D22" s="149"/>
      <c r="E22" s="149"/>
      <c r="F22" s="149"/>
      <c r="G22" s="149"/>
      <c r="H22" s="149"/>
      <c r="I22" s="149"/>
      <c r="J22" s="149"/>
      <c r="K22" s="149"/>
      <c r="L22" s="149"/>
      <c r="M22" s="149"/>
      <c r="N22" s="149"/>
      <c r="O22" s="149">
        <v>11.363490107102674</v>
      </c>
      <c r="P22" s="149">
        <v>628.51234699797055</v>
      </c>
      <c r="Q22" s="149">
        <v>37.108829111978608</v>
      </c>
      <c r="R22" s="149"/>
      <c r="S22" s="149"/>
      <c r="T22" s="149"/>
      <c r="U22" s="149"/>
      <c r="V22" s="149"/>
      <c r="W22" s="149"/>
      <c r="X22" s="149"/>
      <c r="Y22" s="149"/>
      <c r="Z22" s="149"/>
      <c r="AA22" s="149"/>
      <c r="AB22" s="149"/>
      <c r="AC22" s="149"/>
      <c r="AD22" s="149"/>
      <c r="AE22" s="149"/>
      <c r="AF22" s="149"/>
      <c r="AG22" s="149"/>
      <c r="AH22" s="157">
        <v>676.98466621705177</v>
      </c>
      <c r="AI22" s="13"/>
      <c r="AJ22" s="13"/>
      <c r="AK22" s="13"/>
      <c r="AL22" s="13"/>
      <c r="AM22" s="13"/>
      <c r="AN22" s="13"/>
      <c r="AO22" s="13"/>
      <c r="AP22" s="149" t="str">
        <f t="shared" si="19"/>
        <v/>
      </c>
      <c r="AQ22" s="149" t="str">
        <f t="shared" si="18"/>
        <v/>
      </c>
      <c r="AR22" s="149" t="str">
        <f t="shared" si="18"/>
        <v/>
      </c>
      <c r="AS22" s="149" t="str">
        <f t="shared" si="18"/>
        <v/>
      </c>
      <c r="AT22" s="149">
        <f t="shared" si="18"/>
        <v>0</v>
      </c>
      <c r="AU22" s="149">
        <f t="shared" si="18"/>
        <v>76.350461203008692</v>
      </c>
      <c r="AV22" s="149">
        <f t="shared" si="18"/>
        <v>0</v>
      </c>
      <c r="AW22" s="149" t="str">
        <f t="shared" si="18"/>
        <v/>
      </c>
      <c r="AX22" s="149" t="str">
        <f t="shared" si="18"/>
        <v/>
      </c>
      <c r="AY22" s="149" t="str">
        <f t="shared" si="18"/>
        <v/>
      </c>
      <c r="AZ22" s="149" t="str">
        <f t="shared" si="18"/>
        <v/>
      </c>
      <c r="BA22" s="149" t="str">
        <f t="shared" si="18"/>
        <v/>
      </c>
      <c r="BB22" s="149" t="str">
        <f t="shared" si="18"/>
        <v/>
      </c>
      <c r="BC22" s="149" t="str">
        <f t="shared" si="18"/>
        <v/>
      </c>
      <c r="BD22" s="149" t="str">
        <f t="shared" si="18"/>
        <v/>
      </c>
      <c r="BE22" s="149" t="str">
        <f t="shared" si="18"/>
        <v/>
      </c>
    </row>
    <row r="23" spans="1:57" x14ac:dyDescent="0.2">
      <c r="A23" s="150"/>
      <c r="B23" s="138" t="s">
        <v>1669</v>
      </c>
      <c r="C23" s="156"/>
      <c r="D23" s="149"/>
      <c r="E23" s="149"/>
      <c r="F23" s="149"/>
      <c r="G23" s="149"/>
      <c r="H23" s="149"/>
      <c r="I23" s="149"/>
      <c r="J23" s="149"/>
      <c r="K23" s="149"/>
      <c r="L23" s="149"/>
      <c r="M23" s="149"/>
      <c r="N23" s="149"/>
      <c r="O23" s="149">
        <v>11.363490107102674</v>
      </c>
      <c r="P23" s="149">
        <v>624.5747693975286</v>
      </c>
      <c r="Q23" s="149">
        <v>83.525593218915134</v>
      </c>
      <c r="R23" s="149"/>
      <c r="S23" s="149"/>
      <c r="T23" s="149"/>
      <c r="U23" s="149"/>
      <c r="V23" s="149"/>
      <c r="W23" s="149"/>
      <c r="X23" s="149"/>
      <c r="Y23" s="149"/>
      <c r="Z23" s="149"/>
      <c r="AA23" s="149"/>
      <c r="AB23" s="149"/>
      <c r="AC23" s="149"/>
      <c r="AD23" s="149"/>
      <c r="AE23" s="149"/>
      <c r="AF23" s="149"/>
      <c r="AG23" s="149"/>
      <c r="AH23" s="157">
        <v>719.46385272354632</v>
      </c>
      <c r="AI23" s="13"/>
      <c r="AJ23" s="13"/>
      <c r="AK23" s="13"/>
      <c r="AL23" s="13"/>
      <c r="AM23" s="13"/>
      <c r="AN23" s="13"/>
      <c r="AO23" s="13"/>
      <c r="AP23" s="149" t="str">
        <f t="shared" si="19"/>
        <v/>
      </c>
      <c r="AQ23" s="149" t="str">
        <f t="shared" ref="AQ23:AQ82" si="20">+IF(L23="","",((L23/(SUM(L$3:L$82)))*AQ$2))</f>
        <v/>
      </c>
      <c r="AR23" s="149" t="str">
        <f t="shared" ref="AR23:AR82" si="21">+IF(M23="","",((M23/(SUM(M$3:M$82)))*AR$2))</f>
        <v/>
      </c>
      <c r="AS23" s="149" t="str">
        <f t="shared" ref="AS23:AS82" si="22">+IF(N23="","",((N23/(SUM(N$3:N$82)))*AS$2))</f>
        <v/>
      </c>
      <c r="AT23" s="149">
        <f t="shared" ref="AT23:AT82" si="23">+IF(O23="","",((O23/(SUM(O$3:O$82)))*AT$2))</f>
        <v>0</v>
      </c>
      <c r="AU23" s="149">
        <f t="shared" ref="AU23:AU82" si="24">+IF(P23="","",((P23/(SUM(P$3:P$82)))*AU$2))</f>
        <v>75.87213191122575</v>
      </c>
      <c r="AV23" s="149">
        <f t="shared" ref="AV23:AV82" si="25">+IF(Q23="","",((Q23/(SUM(Q$3:Q$82)))*AV$2))</f>
        <v>0</v>
      </c>
      <c r="AW23" s="149" t="str">
        <f t="shared" ref="AW23:AW82" si="26">+IF(R23="","",((R23/(SUM(R$3:R$82)))*AW$2))</f>
        <v/>
      </c>
      <c r="AX23" s="149" t="str">
        <f t="shared" ref="AX23:AX82" si="27">+IF(S23="","",((S23/(SUM(S$3:S$82)))*AX$2))</f>
        <v/>
      </c>
      <c r="AY23" s="149" t="str">
        <f t="shared" ref="AY23:AY82" si="28">+IF(T23="","",((T23/(SUM(T$3:T$82)))*AY$2))</f>
        <v/>
      </c>
      <c r="AZ23" s="149" t="str">
        <f t="shared" ref="AZ23:AZ82" si="29">+IF(U23="","",((U23/(SUM(U$3:U$82)))*AZ$2))</f>
        <v/>
      </c>
      <c r="BA23" s="149" t="str">
        <f t="shared" ref="BA23:BA82" si="30">+IF(V23="","",((V23/(SUM(V$3:V$82)))*BA$2))</f>
        <v/>
      </c>
      <c r="BB23" s="149" t="str">
        <f t="shared" ref="BB23:BB82" si="31">+IF(W23="","",((W23/(SUM(W$3:W$82)))*BB$2))</f>
        <v/>
      </c>
      <c r="BC23" s="149" t="str">
        <f t="shared" ref="BC23:BC82" si="32">+IF(X23="","",((X23/(SUM(X$3:X$82)))*BC$2))</f>
        <v/>
      </c>
      <c r="BD23" s="149" t="str">
        <f t="shared" ref="BD23:BD82" si="33">+IF(Y23="","",((Y23/(SUM(Y$3:Y$82)))*BD$2))</f>
        <v/>
      </c>
      <c r="BE23" s="149" t="str">
        <f t="shared" ref="BE23:BE82" si="34">+IF(Z23="","",((Z23/(SUM(Z$3:Z$82)))*BE$2))</f>
        <v/>
      </c>
    </row>
    <row r="24" spans="1:57" x14ac:dyDescent="0.2">
      <c r="A24" s="150"/>
      <c r="B24" s="138" t="s">
        <v>1672</v>
      </c>
      <c r="C24" s="156"/>
      <c r="D24" s="149"/>
      <c r="E24" s="149"/>
      <c r="F24" s="149"/>
      <c r="G24" s="149"/>
      <c r="H24" s="149"/>
      <c r="I24" s="149"/>
      <c r="J24" s="149"/>
      <c r="K24" s="149"/>
      <c r="L24" s="149"/>
      <c r="M24" s="149"/>
      <c r="N24" s="149"/>
      <c r="O24" s="149"/>
      <c r="P24" s="149">
        <v>14.074916818718471</v>
      </c>
      <c r="Q24" s="149">
        <v>901.86848260738498</v>
      </c>
      <c r="R24" s="149">
        <v>97.836043976254359</v>
      </c>
      <c r="S24" s="149"/>
      <c r="T24" s="149"/>
      <c r="U24" s="149"/>
      <c r="V24" s="149"/>
      <c r="W24" s="149"/>
      <c r="X24" s="149"/>
      <c r="Y24" s="149"/>
      <c r="Z24" s="149"/>
      <c r="AA24" s="149"/>
      <c r="AB24" s="149"/>
      <c r="AC24" s="149"/>
      <c r="AD24" s="149"/>
      <c r="AE24" s="149"/>
      <c r="AF24" s="149"/>
      <c r="AG24" s="149"/>
      <c r="AH24" s="157">
        <v>1013.7794434023579</v>
      </c>
      <c r="AI24" s="13"/>
      <c r="AJ24" s="13"/>
      <c r="AK24" s="13"/>
      <c r="AL24" s="13"/>
      <c r="AM24" s="13"/>
      <c r="AN24" s="13"/>
      <c r="AO24" s="13"/>
      <c r="AP24" s="149" t="str">
        <f t="shared" si="19"/>
        <v/>
      </c>
      <c r="AQ24" s="149" t="str">
        <f t="shared" si="20"/>
        <v/>
      </c>
      <c r="AR24" s="149" t="str">
        <f t="shared" si="21"/>
        <v/>
      </c>
      <c r="AS24" s="149" t="str">
        <f t="shared" si="22"/>
        <v/>
      </c>
      <c r="AT24" s="149" t="str">
        <f t="shared" si="23"/>
        <v/>
      </c>
      <c r="AU24" s="149">
        <f t="shared" si="24"/>
        <v>1.709793603317405</v>
      </c>
      <c r="AV24" s="149">
        <f t="shared" si="25"/>
        <v>0</v>
      </c>
      <c r="AW24" s="149">
        <f t="shared" si="26"/>
        <v>0</v>
      </c>
      <c r="AX24" s="149" t="str">
        <f t="shared" si="27"/>
        <v/>
      </c>
      <c r="AY24" s="149" t="str">
        <f t="shared" si="28"/>
        <v/>
      </c>
      <c r="AZ24" s="149" t="str">
        <f t="shared" si="29"/>
        <v/>
      </c>
      <c r="BA24" s="149" t="str">
        <f t="shared" si="30"/>
        <v/>
      </c>
      <c r="BB24" s="149" t="str">
        <f t="shared" si="31"/>
        <v/>
      </c>
      <c r="BC24" s="149" t="str">
        <f t="shared" si="32"/>
        <v/>
      </c>
      <c r="BD24" s="149" t="str">
        <f t="shared" si="33"/>
        <v/>
      </c>
      <c r="BE24" s="149" t="str">
        <f t="shared" si="34"/>
        <v/>
      </c>
    </row>
    <row r="25" spans="1:57" x14ac:dyDescent="0.2">
      <c r="A25" s="150"/>
      <c r="B25" s="138" t="s">
        <v>1673</v>
      </c>
      <c r="C25" s="156"/>
      <c r="D25" s="149"/>
      <c r="E25" s="149"/>
      <c r="F25" s="149"/>
      <c r="G25" s="149"/>
      <c r="H25" s="149"/>
      <c r="I25" s="149"/>
      <c r="J25" s="149"/>
      <c r="K25" s="149"/>
      <c r="L25" s="149"/>
      <c r="M25" s="149"/>
      <c r="N25" s="149"/>
      <c r="O25" s="149"/>
      <c r="P25" s="149">
        <v>17.571601370989544</v>
      </c>
      <c r="Q25" s="149">
        <v>676.35014909393328</v>
      </c>
      <c r="R25" s="149">
        <v>54.286403151425688</v>
      </c>
      <c r="S25" s="149"/>
      <c r="T25" s="149"/>
      <c r="U25" s="149"/>
      <c r="V25" s="149"/>
      <c r="W25" s="149"/>
      <c r="X25" s="149"/>
      <c r="Y25" s="149"/>
      <c r="Z25" s="149"/>
      <c r="AA25" s="149"/>
      <c r="AB25" s="149"/>
      <c r="AC25" s="149"/>
      <c r="AD25" s="149"/>
      <c r="AE25" s="149"/>
      <c r="AF25" s="149"/>
      <c r="AG25" s="149"/>
      <c r="AH25" s="157">
        <v>748.20815361634857</v>
      </c>
      <c r="AP25" s="149" t="str">
        <f t="shared" si="19"/>
        <v/>
      </c>
      <c r="AQ25" s="149" t="str">
        <f t="shared" si="20"/>
        <v/>
      </c>
      <c r="AR25" s="149" t="str">
        <f t="shared" si="21"/>
        <v/>
      </c>
      <c r="AS25" s="149" t="str">
        <f t="shared" si="22"/>
        <v/>
      </c>
      <c r="AT25" s="149" t="str">
        <f t="shared" si="23"/>
        <v/>
      </c>
      <c r="AU25" s="149">
        <f t="shared" si="24"/>
        <v>2.1345640625176192</v>
      </c>
      <c r="AV25" s="149">
        <f t="shared" si="25"/>
        <v>0</v>
      </c>
      <c r="AW25" s="149">
        <f t="shared" si="26"/>
        <v>0</v>
      </c>
      <c r="AX25" s="149" t="str">
        <f t="shared" si="27"/>
        <v/>
      </c>
      <c r="AY25" s="149" t="str">
        <f t="shared" si="28"/>
        <v/>
      </c>
      <c r="AZ25" s="149" t="str">
        <f t="shared" si="29"/>
        <v/>
      </c>
      <c r="BA25" s="149" t="str">
        <f t="shared" si="30"/>
        <v/>
      </c>
      <c r="BB25" s="149" t="str">
        <f t="shared" si="31"/>
        <v/>
      </c>
      <c r="BC25" s="149" t="str">
        <f t="shared" si="32"/>
        <v/>
      </c>
      <c r="BD25" s="149" t="str">
        <f t="shared" si="33"/>
        <v/>
      </c>
      <c r="BE25" s="149" t="str">
        <f t="shared" si="34"/>
        <v/>
      </c>
    </row>
    <row r="26" spans="1:57" x14ac:dyDescent="0.2">
      <c r="A26" s="150"/>
      <c r="B26" s="138" t="s">
        <v>1686</v>
      </c>
      <c r="C26" s="156"/>
      <c r="D26" s="149"/>
      <c r="E26" s="149"/>
      <c r="F26" s="149"/>
      <c r="G26" s="149"/>
      <c r="H26" s="149"/>
      <c r="I26" s="149"/>
      <c r="J26" s="149"/>
      <c r="K26" s="149"/>
      <c r="L26" s="149"/>
      <c r="M26" s="149"/>
      <c r="N26" s="149"/>
      <c r="O26" s="149"/>
      <c r="P26" s="149"/>
      <c r="Q26" s="149"/>
      <c r="R26" s="149"/>
      <c r="S26" s="149"/>
      <c r="T26" s="149"/>
      <c r="U26" s="149"/>
      <c r="V26" s="149"/>
      <c r="W26" s="149">
        <v>3.0348258706467659</v>
      </c>
      <c r="X26" s="149"/>
      <c r="Y26" s="149"/>
      <c r="Z26" s="149"/>
      <c r="AA26" s="149"/>
      <c r="AB26" s="149"/>
      <c r="AC26" s="149"/>
      <c r="AD26" s="149"/>
      <c r="AE26" s="149"/>
      <c r="AF26" s="149"/>
      <c r="AG26" s="149"/>
      <c r="AH26" s="157">
        <v>3.0348258706467659</v>
      </c>
      <c r="AP26" s="149" t="str">
        <f t="shared" si="19"/>
        <v/>
      </c>
      <c r="AQ26" s="149" t="str">
        <f t="shared" si="20"/>
        <v/>
      </c>
      <c r="AR26" s="149" t="str">
        <f t="shared" si="21"/>
        <v/>
      </c>
      <c r="AS26" s="149" t="str">
        <f t="shared" si="22"/>
        <v/>
      </c>
      <c r="AT26" s="149" t="str">
        <f t="shared" si="23"/>
        <v/>
      </c>
      <c r="AU26" s="149" t="str">
        <f t="shared" si="24"/>
        <v/>
      </c>
      <c r="AV26" s="149" t="str">
        <f t="shared" si="25"/>
        <v/>
      </c>
      <c r="AW26" s="149" t="str">
        <f t="shared" si="26"/>
        <v/>
      </c>
      <c r="AX26" s="149" t="str">
        <f t="shared" si="27"/>
        <v/>
      </c>
      <c r="AY26" s="149" t="str">
        <f t="shared" si="28"/>
        <v/>
      </c>
      <c r="AZ26" s="149" t="str">
        <f t="shared" si="29"/>
        <v/>
      </c>
      <c r="BA26" s="149" t="str">
        <f t="shared" si="30"/>
        <v/>
      </c>
      <c r="BB26" s="149">
        <f t="shared" si="31"/>
        <v>0.42214127373232008</v>
      </c>
      <c r="BC26" s="149" t="str">
        <f t="shared" si="32"/>
        <v/>
      </c>
      <c r="BD26" s="149" t="str">
        <f t="shared" si="33"/>
        <v/>
      </c>
      <c r="BE26" s="149" t="str">
        <f t="shared" si="34"/>
        <v/>
      </c>
    </row>
    <row r="27" spans="1:57" x14ac:dyDescent="0.2">
      <c r="A27" s="150"/>
      <c r="B27" s="138" t="s">
        <v>1687</v>
      </c>
      <c r="C27" s="156"/>
      <c r="D27" s="149"/>
      <c r="E27" s="149"/>
      <c r="F27" s="149"/>
      <c r="G27" s="149"/>
      <c r="H27" s="149"/>
      <c r="I27" s="149"/>
      <c r="J27" s="149"/>
      <c r="K27" s="149"/>
      <c r="L27" s="149"/>
      <c r="M27" s="149"/>
      <c r="N27" s="149"/>
      <c r="O27" s="149"/>
      <c r="P27" s="149"/>
      <c r="Q27" s="149"/>
      <c r="R27" s="149"/>
      <c r="S27" s="149"/>
      <c r="T27" s="149"/>
      <c r="U27" s="149"/>
      <c r="V27" s="149"/>
      <c r="W27" s="149">
        <v>2.1857923497267762</v>
      </c>
      <c r="X27" s="149"/>
      <c r="Y27" s="149"/>
      <c r="Z27" s="149"/>
      <c r="AA27" s="149"/>
      <c r="AB27" s="149"/>
      <c r="AC27" s="149"/>
      <c r="AD27" s="149"/>
      <c r="AE27" s="149"/>
      <c r="AF27" s="149"/>
      <c r="AG27" s="149"/>
      <c r="AH27" s="157">
        <v>2.1857923497267762</v>
      </c>
      <c r="AP27" s="149" t="str">
        <f t="shared" si="19"/>
        <v/>
      </c>
      <c r="AQ27" s="149" t="str">
        <f t="shared" si="20"/>
        <v/>
      </c>
      <c r="AR27" s="149" t="str">
        <f t="shared" si="21"/>
        <v/>
      </c>
      <c r="AS27" s="149" t="str">
        <f t="shared" si="22"/>
        <v/>
      </c>
      <c r="AT27" s="149" t="str">
        <f t="shared" si="23"/>
        <v/>
      </c>
      <c r="AU27" s="149" t="str">
        <f t="shared" si="24"/>
        <v/>
      </c>
      <c r="AV27" s="149" t="str">
        <f t="shared" si="25"/>
        <v/>
      </c>
      <c r="AW27" s="149" t="str">
        <f t="shared" si="26"/>
        <v/>
      </c>
      <c r="AX27" s="149" t="str">
        <f t="shared" si="27"/>
        <v/>
      </c>
      <c r="AY27" s="149" t="str">
        <f t="shared" si="28"/>
        <v/>
      </c>
      <c r="AZ27" s="149" t="str">
        <f t="shared" si="29"/>
        <v/>
      </c>
      <c r="BA27" s="149" t="str">
        <f t="shared" si="30"/>
        <v/>
      </c>
      <c r="BB27" s="149">
        <f t="shared" si="31"/>
        <v>0.30404155162661062</v>
      </c>
      <c r="BC27" s="149" t="str">
        <f t="shared" si="32"/>
        <v/>
      </c>
      <c r="BD27" s="149" t="str">
        <f t="shared" si="33"/>
        <v/>
      </c>
      <c r="BE27" s="149" t="str">
        <f t="shared" si="34"/>
        <v/>
      </c>
    </row>
    <row r="28" spans="1:57" x14ac:dyDescent="0.2">
      <c r="A28" s="150"/>
      <c r="B28" s="138" t="s">
        <v>1650</v>
      </c>
      <c r="C28" s="156"/>
      <c r="D28" s="149"/>
      <c r="E28" s="149"/>
      <c r="F28" s="149"/>
      <c r="G28" s="149"/>
      <c r="H28" s="149"/>
      <c r="I28" s="149"/>
      <c r="J28" s="149"/>
      <c r="K28" s="149"/>
      <c r="L28" s="149"/>
      <c r="M28" s="149"/>
      <c r="N28" s="149"/>
      <c r="O28" s="149"/>
      <c r="P28" s="149"/>
      <c r="Q28" s="149"/>
      <c r="R28" s="149"/>
      <c r="S28" s="149"/>
      <c r="T28" s="149">
        <v>39.559302766589255</v>
      </c>
      <c r="U28" s="149"/>
      <c r="V28" s="149"/>
      <c r="W28" s="149"/>
      <c r="X28" s="149"/>
      <c r="Y28" s="149"/>
      <c r="Z28" s="149"/>
      <c r="AA28" s="149"/>
      <c r="AB28" s="149"/>
      <c r="AC28" s="149"/>
      <c r="AD28" s="149"/>
      <c r="AE28" s="149"/>
      <c r="AF28" s="149"/>
      <c r="AG28" s="149"/>
      <c r="AH28" s="157">
        <v>39.559302766589255</v>
      </c>
      <c r="AP28" s="149" t="str">
        <f t="shared" si="19"/>
        <v/>
      </c>
      <c r="AQ28" s="149" t="str">
        <f t="shared" si="20"/>
        <v/>
      </c>
      <c r="AR28" s="149" t="str">
        <f t="shared" si="21"/>
        <v/>
      </c>
      <c r="AS28" s="149" t="str">
        <f t="shared" si="22"/>
        <v/>
      </c>
      <c r="AT28" s="149" t="str">
        <f t="shared" si="23"/>
        <v/>
      </c>
      <c r="AU28" s="149" t="str">
        <f t="shared" si="24"/>
        <v/>
      </c>
      <c r="AV28" s="149" t="str">
        <f t="shared" si="25"/>
        <v/>
      </c>
      <c r="AW28" s="149" t="str">
        <f t="shared" si="26"/>
        <v/>
      </c>
      <c r="AX28" s="149" t="str">
        <f t="shared" si="27"/>
        <v/>
      </c>
      <c r="AY28" s="149">
        <f t="shared" si="28"/>
        <v>0</v>
      </c>
      <c r="AZ28" s="149" t="str">
        <f t="shared" si="29"/>
        <v/>
      </c>
      <c r="BA28" s="149" t="str">
        <f t="shared" si="30"/>
        <v/>
      </c>
      <c r="BB28" s="149" t="str">
        <f t="shared" si="31"/>
        <v/>
      </c>
      <c r="BC28" s="149" t="str">
        <f t="shared" si="32"/>
        <v/>
      </c>
      <c r="BD28" s="149" t="str">
        <f t="shared" si="33"/>
        <v/>
      </c>
      <c r="BE28" s="149" t="str">
        <f t="shared" si="34"/>
        <v/>
      </c>
    </row>
    <row r="29" spans="1:57" x14ac:dyDescent="0.2">
      <c r="A29" s="150"/>
      <c r="B29" s="138" t="s">
        <v>1645</v>
      </c>
      <c r="C29" s="156"/>
      <c r="D29" s="149"/>
      <c r="E29" s="149"/>
      <c r="F29" s="149"/>
      <c r="G29" s="149"/>
      <c r="H29" s="149"/>
      <c r="I29" s="149"/>
      <c r="J29" s="149"/>
      <c r="K29" s="149"/>
      <c r="L29" s="149"/>
      <c r="M29" s="149"/>
      <c r="N29" s="149"/>
      <c r="O29" s="149"/>
      <c r="P29" s="149"/>
      <c r="Q29" s="149"/>
      <c r="R29" s="149"/>
      <c r="S29" s="149"/>
      <c r="T29" s="149">
        <v>50.730758173470235</v>
      </c>
      <c r="U29" s="149">
        <v>5.4743456991008319</v>
      </c>
      <c r="V29" s="149"/>
      <c r="W29" s="149"/>
      <c r="X29" s="149"/>
      <c r="Y29" s="149"/>
      <c r="Z29" s="149"/>
      <c r="AA29" s="149"/>
      <c r="AB29" s="149"/>
      <c r="AC29" s="149"/>
      <c r="AD29" s="149"/>
      <c r="AE29" s="149"/>
      <c r="AF29" s="149"/>
      <c r="AG29" s="149"/>
      <c r="AH29" s="157">
        <v>56.205103872571065</v>
      </c>
      <c r="AP29" s="149" t="str">
        <f t="shared" si="19"/>
        <v/>
      </c>
      <c r="AQ29" s="149" t="str">
        <f t="shared" si="20"/>
        <v/>
      </c>
      <c r="AR29" s="149" t="str">
        <f t="shared" si="21"/>
        <v/>
      </c>
      <c r="AS29" s="149" t="str">
        <f t="shared" si="22"/>
        <v/>
      </c>
      <c r="AT29" s="149" t="str">
        <f t="shared" si="23"/>
        <v/>
      </c>
      <c r="AU29" s="149" t="str">
        <f t="shared" si="24"/>
        <v/>
      </c>
      <c r="AV29" s="149" t="str">
        <f t="shared" si="25"/>
        <v/>
      </c>
      <c r="AW29" s="149" t="str">
        <f t="shared" si="26"/>
        <v/>
      </c>
      <c r="AX29" s="149" t="str">
        <f t="shared" si="27"/>
        <v/>
      </c>
      <c r="AY29" s="149">
        <f t="shared" si="28"/>
        <v>0</v>
      </c>
      <c r="AZ29" s="149">
        <f t="shared" si="29"/>
        <v>0.74846593931895644</v>
      </c>
      <c r="BA29" s="149" t="str">
        <f t="shared" si="30"/>
        <v/>
      </c>
      <c r="BB29" s="149" t="str">
        <f t="shared" si="31"/>
        <v/>
      </c>
      <c r="BC29" s="149" t="str">
        <f t="shared" si="32"/>
        <v/>
      </c>
      <c r="BD29" s="149" t="str">
        <f t="shared" si="33"/>
        <v/>
      </c>
      <c r="BE29" s="149" t="str">
        <f t="shared" si="34"/>
        <v/>
      </c>
    </row>
    <row r="30" spans="1:57" x14ac:dyDescent="0.2">
      <c r="A30" s="150"/>
      <c r="B30" s="138" t="s">
        <v>1651</v>
      </c>
      <c r="C30" s="156"/>
      <c r="D30" s="149"/>
      <c r="E30" s="149"/>
      <c r="F30" s="149"/>
      <c r="G30" s="149"/>
      <c r="H30" s="149"/>
      <c r="I30" s="149"/>
      <c r="J30" s="149"/>
      <c r="K30" s="149"/>
      <c r="L30" s="149"/>
      <c r="M30" s="149"/>
      <c r="N30" s="149"/>
      <c r="O30" s="149"/>
      <c r="P30" s="149"/>
      <c r="Q30" s="149"/>
      <c r="R30" s="149"/>
      <c r="S30" s="149">
        <v>7.5732459585544145</v>
      </c>
      <c r="T30" s="149">
        <v>61.825678773266915</v>
      </c>
      <c r="U30" s="149"/>
      <c r="V30" s="149"/>
      <c r="W30" s="149"/>
      <c r="X30" s="149"/>
      <c r="Y30" s="149"/>
      <c r="Z30" s="149"/>
      <c r="AA30" s="149"/>
      <c r="AB30" s="149"/>
      <c r="AC30" s="149"/>
      <c r="AD30" s="149"/>
      <c r="AE30" s="149"/>
      <c r="AF30" s="149"/>
      <c r="AG30" s="149"/>
      <c r="AH30" s="157">
        <v>69.398924731821324</v>
      </c>
      <c r="AP30" s="149" t="str">
        <f t="shared" si="19"/>
        <v/>
      </c>
      <c r="AQ30" s="149" t="str">
        <f t="shared" si="20"/>
        <v/>
      </c>
      <c r="AR30" s="149" t="str">
        <f t="shared" si="21"/>
        <v/>
      </c>
      <c r="AS30" s="149" t="str">
        <f t="shared" si="22"/>
        <v/>
      </c>
      <c r="AT30" s="149" t="str">
        <f t="shared" si="23"/>
        <v/>
      </c>
      <c r="AU30" s="149" t="str">
        <f t="shared" si="24"/>
        <v/>
      </c>
      <c r="AV30" s="149" t="str">
        <f t="shared" si="25"/>
        <v/>
      </c>
      <c r="AW30" s="149" t="str">
        <f t="shared" si="26"/>
        <v/>
      </c>
      <c r="AX30" s="149">
        <f t="shared" si="27"/>
        <v>0</v>
      </c>
      <c r="AY30" s="149">
        <f t="shared" si="28"/>
        <v>0</v>
      </c>
      <c r="AZ30" s="149" t="str">
        <f t="shared" si="29"/>
        <v/>
      </c>
      <c r="BA30" s="149" t="str">
        <f t="shared" si="30"/>
        <v/>
      </c>
      <c r="BB30" s="149" t="str">
        <f t="shared" si="31"/>
        <v/>
      </c>
      <c r="BC30" s="149" t="str">
        <f t="shared" si="32"/>
        <v/>
      </c>
      <c r="BD30" s="149" t="str">
        <f t="shared" si="33"/>
        <v/>
      </c>
      <c r="BE30" s="149" t="str">
        <f t="shared" si="34"/>
        <v/>
      </c>
    </row>
    <row r="31" spans="1:57" x14ac:dyDescent="0.2">
      <c r="A31" s="150"/>
      <c r="B31" s="138" t="s">
        <v>1633</v>
      </c>
      <c r="C31" s="156"/>
      <c r="D31" s="149"/>
      <c r="E31" s="149"/>
      <c r="F31" s="149"/>
      <c r="G31" s="149"/>
      <c r="H31" s="149"/>
      <c r="I31" s="149"/>
      <c r="J31" s="149"/>
      <c r="K31" s="149"/>
      <c r="L31" s="149"/>
      <c r="M31" s="149"/>
      <c r="N31" s="149"/>
      <c r="O31" s="149"/>
      <c r="P31" s="149"/>
      <c r="Q31" s="149"/>
      <c r="R31" s="149"/>
      <c r="S31" s="149"/>
      <c r="T31" s="149"/>
      <c r="U31" s="149">
        <v>78.107819211232595</v>
      </c>
      <c r="V31" s="149">
        <v>7.4244751119680368</v>
      </c>
      <c r="W31" s="149"/>
      <c r="X31" s="149"/>
      <c r="Y31" s="149"/>
      <c r="Z31" s="149"/>
      <c r="AA31" s="149"/>
      <c r="AB31" s="149"/>
      <c r="AC31" s="149"/>
      <c r="AD31" s="149"/>
      <c r="AE31" s="149"/>
      <c r="AF31" s="149"/>
      <c r="AG31" s="149"/>
      <c r="AH31" s="157">
        <v>85.532294323200631</v>
      </c>
      <c r="AP31" s="149" t="str">
        <f t="shared" si="19"/>
        <v/>
      </c>
      <c r="AQ31" s="149" t="str">
        <f t="shared" si="20"/>
        <v/>
      </c>
      <c r="AR31" s="149" t="str">
        <f t="shared" si="21"/>
        <v/>
      </c>
      <c r="AS31" s="149" t="str">
        <f t="shared" si="22"/>
        <v/>
      </c>
      <c r="AT31" s="149" t="str">
        <f t="shared" si="23"/>
        <v/>
      </c>
      <c r="AU31" s="149" t="str">
        <f t="shared" si="24"/>
        <v/>
      </c>
      <c r="AV31" s="149" t="str">
        <f t="shared" si="25"/>
        <v/>
      </c>
      <c r="AW31" s="149" t="str">
        <f t="shared" si="26"/>
        <v/>
      </c>
      <c r="AX31" s="149" t="str">
        <f t="shared" si="27"/>
        <v/>
      </c>
      <c r="AY31" s="149" t="str">
        <f t="shared" si="28"/>
        <v/>
      </c>
      <c r="AZ31" s="149">
        <f t="shared" si="29"/>
        <v>10.679092166885393</v>
      </c>
      <c r="BA31" s="149">
        <f t="shared" si="30"/>
        <v>0.53312874970151081</v>
      </c>
      <c r="BB31" s="149" t="str">
        <f t="shared" si="31"/>
        <v/>
      </c>
      <c r="BC31" s="149" t="str">
        <f t="shared" si="32"/>
        <v/>
      </c>
      <c r="BD31" s="149" t="str">
        <f t="shared" si="33"/>
        <v/>
      </c>
      <c r="BE31" s="149" t="str">
        <f t="shared" si="34"/>
        <v/>
      </c>
    </row>
    <row r="32" spans="1:57" x14ac:dyDescent="0.2">
      <c r="A32" s="150"/>
      <c r="B32" s="138" t="s">
        <v>1634</v>
      </c>
      <c r="C32" s="156"/>
      <c r="D32" s="149"/>
      <c r="E32" s="149"/>
      <c r="F32" s="149"/>
      <c r="G32" s="149"/>
      <c r="H32" s="149"/>
      <c r="I32" s="149"/>
      <c r="J32" s="149"/>
      <c r="K32" s="149"/>
      <c r="L32" s="149"/>
      <c r="M32" s="149"/>
      <c r="N32" s="149"/>
      <c r="O32" s="149"/>
      <c r="P32" s="149"/>
      <c r="Q32" s="149"/>
      <c r="R32" s="149"/>
      <c r="S32" s="149"/>
      <c r="T32" s="149"/>
      <c r="U32" s="149">
        <v>42.256220310167677</v>
      </c>
      <c r="V32" s="149">
        <v>18.1762229512088</v>
      </c>
      <c r="W32" s="149"/>
      <c r="X32" s="149"/>
      <c r="Y32" s="149"/>
      <c r="Z32" s="149"/>
      <c r="AA32" s="149"/>
      <c r="AB32" s="149"/>
      <c r="AC32" s="149"/>
      <c r="AD32" s="149"/>
      <c r="AE32" s="149"/>
      <c r="AF32" s="149"/>
      <c r="AG32" s="149"/>
      <c r="AH32" s="157">
        <v>60.432443261376477</v>
      </c>
      <c r="AP32" s="149" t="str">
        <f t="shared" si="19"/>
        <v/>
      </c>
      <c r="AQ32" s="149" t="str">
        <f t="shared" si="20"/>
        <v/>
      </c>
      <c r="AR32" s="149" t="str">
        <f t="shared" si="21"/>
        <v/>
      </c>
      <c r="AS32" s="149" t="str">
        <f t="shared" si="22"/>
        <v/>
      </c>
      <c r="AT32" s="149" t="str">
        <f t="shared" si="23"/>
        <v/>
      </c>
      <c r="AU32" s="149" t="str">
        <f t="shared" si="24"/>
        <v/>
      </c>
      <c r="AV32" s="149" t="str">
        <f t="shared" si="25"/>
        <v/>
      </c>
      <c r="AW32" s="149" t="str">
        <f t="shared" si="26"/>
        <v/>
      </c>
      <c r="AX32" s="149" t="str">
        <f t="shared" si="27"/>
        <v/>
      </c>
      <c r="AY32" s="149" t="str">
        <f t="shared" si="28"/>
        <v/>
      </c>
      <c r="AZ32" s="149">
        <f t="shared" si="29"/>
        <v>5.7773738387974376</v>
      </c>
      <c r="BA32" s="149">
        <f t="shared" si="30"/>
        <v>1.305178732521229</v>
      </c>
      <c r="BB32" s="149" t="str">
        <f t="shared" si="31"/>
        <v/>
      </c>
      <c r="BC32" s="149" t="str">
        <f t="shared" si="32"/>
        <v/>
      </c>
      <c r="BD32" s="149" t="str">
        <f t="shared" si="33"/>
        <v/>
      </c>
      <c r="BE32" s="149" t="str">
        <f t="shared" si="34"/>
        <v/>
      </c>
    </row>
    <row r="33" spans="1:57" x14ac:dyDescent="0.2">
      <c r="A33" s="150"/>
      <c r="B33" s="138" t="s">
        <v>1635</v>
      </c>
      <c r="C33" s="156"/>
      <c r="D33" s="149"/>
      <c r="E33" s="149"/>
      <c r="F33" s="149"/>
      <c r="G33" s="149"/>
      <c r="H33" s="149"/>
      <c r="I33" s="149"/>
      <c r="J33" s="149"/>
      <c r="K33" s="149"/>
      <c r="L33" s="149"/>
      <c r="M33" s="149"/>
      <c r="N33" s="149"/>
      <c r="O33" s="149"/>
      <c r="P33" s="149"/>
      <c r="Q33" s="149"/>
      <c r="R33" s="149"/>
      <c r="S33" s="149"/>
      <c r="T33" s="149"/>
      <c r="U33" s="149">
        <v>81.578481772693465</v>
      </c>
      <c r="V33" s="149">
        <v>10.751747839240764</v>
      </c>
      <c r="W33" s="149"/>
      <c r="X33" s="149"/>
      <c r="Y33" s="149"/>
      <c r="Z33" s="149"/>
      <c r="AA33" s="149"/>
      <c r="AB33" s="149"/>
      <c r="AC33" s="149"/>
      <c r="AD33" s="149"/>
      <c r="AE33" s="149"/>
      <c r="AF33" s="149"/>
      <c r="AG33" s="149"/>
      <c r="AH33" s="157">
        <v>92.330229611934229</v>
      </c>
      <c r="AP33" s="149" t="str">
        <f t="shared" si="19"/>
        <v/>
      </c>
      <c r="AQ33" s="149" t="str">
        <f t="shared" si="20"/>
        <v/>
      </c>
      <c r="AR33" s="149" t="str">
        <f t="shared" si="21"/>
        <v/>
      </c>
      <c r="AS33" s="149" t="str">
        <f t="shared" si="22"/>
        <v/>
      </c>
      <c r="AT33" s="149" t="str">
        <f t="shared" si="23"/>
        <v/>
      </c>
      <c r="AU33" s="149" t="str">
        <f t="shared" si="24"/>
        <v/>
      </c>
      <c r="AV33" s="149" t="str">
        <f t="shared" si="25"/>
        <v/>
      </c>
      <c r="AW33" s="149" t="str">
        <f t="shared" si="26"/>
        <v/>
      </c>
      <c r="AX33" s="149" t="str">
        <f t="shared" si="27"/>
        <v/>
      </c>
      <c r="AY33" s="149" t="str">
        <f t="shared" si="28"/>
        <v/>
      </c>
      <c r="AZ33" s="149">
        <f t="shared" si="29"/>
        <v>11.153609644754869</v>
      </c>
      <c r="BA33" s="149">
        <f t="shared" si="30"/>
        <v>0.77204998281971826</v>
      </c>
      <c r="BB33" s="149" t="str">
        <f t="shared" si="31"/>
        <v/>
      </c>
      <c r="BC33" s="149" t="str">
        <f t="shared" si="32"/>
        <v/>
      </c>
      <c r="BD33" s="149" t="str">
        <f t="shared" si="33"/>
        <v/>
      </c>
      <c r="BE33" s="149" t="str">
        <f t="shared" si="34"/>
        <v/>
      </c>
    </row>
    <row r="34" spans="1:57" x14ac:dyDescent="0.2">
      <c r="A34" s="150"/>
      <c r="B34" s="138" t="s">
        <v>1680</v>
      </c>
      <c r="C34" s="156"/>
      <c r="D34" s="149"/>
      <c r="E34" s="149"/>
      <c r="F34" s="149"/>
      <c r="G34" s="149"/>
      <c r="H34" s="149"/>
      <c r="I34" s="149"/>
      <c r="J34" s="149"/>
      <c r="K34" s="149"/>
      <c r="L34" s="149"/>
      <c r="M34" s="149"/>
      <c r="N34" s="149"/>
      <c r="O34" s="149"/>
      <c r="P34" s="149"/>
      <c r="Q34" s="149"/>
      <c r="R34" s="149"/>
      <c r="S34" s="149"/>
      <c r="T34" s="149"/>
      <c r="U34" s="149"/>
      <c r="V34" s="149"/>
      <c r="W34" s="149">
        <v>5.2206182203735416</v>
      </c>
      <c r="X34" s="149">
        <v>135.47944640444169</v>
      </c>
      <c r="Y34" s="149">
        <v>2.0712934296525627</v>
      </c>
      <c r="Z34" s="149"/>
      <c r="AA34" s="149"/>
      <c r="AB34" s="149"/>
      <c r="AC34" s="149"/>
      <c r="AD34" s="149"/>
      <c r="AE34" s="149"/>
      <c r="AF34" s="149"/>
      <c r="AG34" s="149"/>
      <c r="AH34" s="157">
        <v>142.77135805446781</v>
      </c>
      <c r="AP34" s="149" t="str">
        <f t="shared" si="19"/>
        <v/>
      </c>
      <c r="AQ34" s="149" t="str">
        <f t="shared" si="20"/>
        <v/>
      </c>
      <c r="AR34" s="149" t="str">
        <f t="shared" si="21"/>
        <v/>
      </c>
      <c r="AS34" s="149" t="str">
        <f t="shared" si="22"/>
        <v/>
      </c>
      <c r="AT34" s="149" t="str">
        <f t="shared" si="23"/>
        <v/>
      </c>
      <c r="AU34" s="149" t="str">
        <f t="shared" si="24"/>
        <v/>
      </c>
      <c r="AV34" s="149" t="str">
        <f t="shared" si="25"/>
        <v/>
      </c>
      <c r="AW34" s="149" t="str">
        <f t="shared" si="26"/>
        <v/>
      </c>
      <c r="AX34" s="149" t="str">
        <f t="shared" si="27"/>
        <v/>
      </c>
      <c r="AY34" s="149" t="str">
        <f t="shared" si="28"/>
        <v/>
      </c>
      <c r="AZ34" s="149" t="str">
        <f t="shared" si="29"/>
        <v/>
      </c>
      <c r="BA34" s="149" t="str">
        <f t="shared" si="30"/>
        <v/>
      </c>
      <c r="BB34" s="149">
        <f t="shared" si="31"/>
        <v>0.72618282535893064</v>
      </c>
      <c r="BC34" s="149">
        <f t="shared" si="32"/>
        <v>14.350659364587726</v>
      </c>
      <c r="BD34" s="149">
        <f t="shared" si="33"/>
        <v>0.39790661227440149</v>
      </c>
      <c r="BE34" s="149" t="str">
        <f t="shared" si="34"/>
        <v/>
      </c>
    </row>
    <row r="35" spans="1:57" x14ac:dyDescent="0.2">
      <c r="A35" s="150"/>
      <c r="B35" s="138" t="s">
        <v>1681</v>
      </c>
      <c r="C35" s="156"/>
      <c r="D35" s="149"/>
      <c r="E35" s="149"/>
      <c r="F35" s="149"/>
      <c r="G35" s="149"/>
      <c r="H35" s="149"/>
      <c r="I35" s="149"/>
      <c r="J35" s="149"/>
      <c r="K35" s="149"/>
      <c r="L35" s="149"/>
      <c r="M35" s="149"/>
      <c r="N35" s="149"/>
      <c r="O35" s="149"/>
      <c r="P35" s="149"/>
      <c r="Q35" s="149"/>
      <c r="R35" s="149"/>
      <c r="S35" s="149"/>
      <c r="T35" s="149"/>
      <c r="U35" s="149"/>
      <c r="V35" s="149"/>
      <c r="W35" s="149">
        <v>2.1857923497267762</v>
      </c>
      <c r="X35" s="149">
        <v>131.43164818816521</v>
      </c>
      <c r="Y35" s="149">
        <v>3.0319388214125058</v>
      </c>
      <c r="Z35" s="149"/>
      <c r="AA35" s="149"/>
      <c r="AB35" s="149"/>
      <c r="AC35" s="149"/>
      <c r="AD35" s="149"/>
      <c r="AE35" s="149"/>
      <c r="AF35" s="149"/>
      <c r="AG35" s="149"/>
      <c r="AH35" s="157">
        <v>136.64937935930448</v>
      </c>
      <c r="AP35" s="149" t="str">
        <f t="shared" si="19"/>
        <v/>
      </c>
      <c r="AQ35" s="149" t="str">
        <f t="shared" si="20"/>
        <v/>
      </c>
      <c r="AR35" s="149" t="str">
        <f t="shared" si="21"/>
        <v/>
      </c>
      <c r="AS35" s="149" t="str">
        <f t="shared" si="22"/>
        <v/>
      </c>
      <c r="AT35" s="149" t="str">
        <f t="shared" si="23"/>
        <v/>
      </c>
      <c r="AU35" s="149" t="str">
        <f t="shared" si="24"/>
        <v/>
      </c>
      <c r="AV35" s="149" t="str">
        <f t="shared" si="25"/>
        <v/>
      </c>
      <c r="AW35" s="149" t="str">
        <f t="shared" si="26"/>
        <v/>
      </c>
      <c r="AX35" s="149" t="str">
        <f t="shared" si="27"/>
        <v/>
      </c>
      <c r="AY35" s="149" t="str">
        <f t="shared" si="28"/>
        <v/>
      </c>
      <c r="AZ35" s="149" t="str">
        <f t="shared" si="29"/>
        <v/>
      </c>
      <c r="BA35" s="149" t="str">
        <f t="shared" si="30"/>
        <v/>
      </c>
      <c r="BB35" s="149">
        <f t="shared" si="31"/>
        <v>0.30404155162661062</v>
      </c>
      <c r="BC35" s="149">
        <f t="shared" si="32"/>
        <v>13.921896368280818</v>
      </c>
      <c r="BD35" s="149">
        <f t="shared" si="33"/>
        <v>0.58245176071159421</v>
      </c>
      <c r="BE35" s="149" t="str">
        <f t="shared" si="34"/>
        <v/>
      </c>
    </row>
    <row r="36" spans="1:57" x14ac:dyDescent="0.2">
      <c r="A36" s="150"/>
      <c r="B36" s="138" t="s">
        <v>1682</v>
      </c>
      <c r="C36" s="156"/>
      <c r="D36" s="149"/>
      <c r="E36" s="149"/>
      <c r="F36" s="149"/>
      <c r="G36" s="149"/>
      <c r="H36" s="149"/>
      <c r="I36" s="149"/>
      <c r="J36" s="149"/>
      <c r="K36" s="149"/>
      <c r="L36" s="149"/>
      <c r="M36" s="149"/>
      <c r="N36" s="149"/>
      <c r="O36" s="149"/>
      <c r="P36" s="149"/>
      <c r="Q36" s="149"/>
      <c r="R36" s="149"/>
      <c r="S36" s="149"/>
      <c r="T36" s="149"/>
      <c r="U36" s="149"/>
      <c r="V36" s="149"/>
      <c r="W36" s="149"/>
      <c r="X36" s="149">
        <v>168.92028306782299</v>
      </c>
      <c r="Y36" s="149">
        <v>2.0712934296525627</v>
      </c>
      <c r="Z36" s="149"/>
      <c r="AA36" s="149"/>
      <c r="AB36" s="149"/>
      <c r="AC36" s="149"/>
      <c r="AD36" s="149"/>
      <c r="AE36" s="149"/>
      <c r="AF36" s="149"/>
      <c r="AG36" s="149"/>
      <c r="AH36" s="157">
        <v>170.99157649747556</v>
      </c>
      <c r="AP36" s="149" t="str">
        <f t="shared" si="19"/>
        <v/>
      </c>
      <c r="AQ36" s="149" t="str">
        <f t="shared" si="20"/>
        <v/>
      </c>
      <c r="AR36" s="149" t="str">
        <f t="shared" si="21"/>
        <v/>
      </c>
      <c r="AS36" s="149" t="str">
        <f t="shared" si="22"/>
        <v/>
      </c>
      <c r="AT36" s="149" t="str">
        <f t="shared" si="23"/>
        <v/>
      </c>
      <c r="AU36" s="149" t="str">
        <f t="shared" si="24"/>
        <v/>
      </c>
      <c r="AV36" s="149" t="str">
        <f t="shared" si="25"/>
        <v/>
      </c>
      <c r="AW36" s="149" t="str">
        <f t="shared" si="26"/>
        <v/>
      </c>
      <c r="AX36" s="149" t="str">
        <f t="shared" si="27"/>
        <v/>
      </c>
      <c r="AY36" s="149" t="str">
        <f t="shared" si="28"/>
        <v/>
      </c>
      <c r="AZ36" s="149" t="str">
        <f t="shared" si="29"/>
        <v/>
      </c>
      <c r="BA36" s="149" t="str">
        <f t="shared" si="30"/>
        <v/>
      </c>
      <c r="BB36" s="149" t="str">
        <f t="shared" si="31"/>
        <v/>
      </c>
      <c r="BC36" s="149">
        <f t="shared" si="32"/>
        <v>17.892879742359124</v>
      </c>
      <c r="BD36" s="149">
        <f t="shared" si="33"/>
        <v>0.39790661227440149</v>
      </c>
      <c r="BE36" s="149" t="str">
        <f t="shared" si="34"/>
        <v/>
      </c>
    </row>
    <row r="37" spans="1:57" x14ac:dyDescent="0.2">
      <c r="A37" s="150"/>
      <c r="B37" s="138" t="s">
        <v>1636</v>
      </c>
      <c r="C37" s="156"/>
      <c r="D37" s="149"/>
      <c r="E37" s="149"/>
      <c r="F37" s="149"/>
      <c r="G37" s="149"/>
      <c r="H37" s="149"/>
      <c r="I37" s="149"/>
      <c r="J37" s="149"/>
      <c r="K37" s="149"/>
      <c r="L37" s="149"/>
      <c r="M37" s="149"/>
      <c r="N37" s="149"/>
      <c r="O37" s="149"/>
      <c r="P37" s="149"/>
      <c r="Q37" s="149"/>
      <c r="R37" s="149"/>
      <c r="S37" s="149"/>
      <c r="T37" s="149"/>
      <c r="U37" s="149">
        <v>5.4743456991008319</v>
      </c>
      <c r="V37" s="149">
        <v>136.19789508527481</v>
      </c>
      <c r="W37" s="149">
        <v>12.139303482587064</v>
      </c>
      <c r="X37" s="149"/>
      <c r="Y37" s="149"/>
      <c r="Z37" s="149"/>
      <c r="AA37" s="149"/>
      <c r="AB37" s="149"/>
      <c r="AC37" s="149"/>
      <c r="AD37" s="149"/>
      <c r="AE37" s="149"/>
      <c r="AF37" s="149"/>
      <c r="AG37" s="149"/>
      <c r="AH37" s="157">
        <v>153.8115442669627</v>
      </c>
      <c r="AP37" s="149" t="str">
        <f t="shared" si="19"/>
        <v/>
      </c>
      <c r="AQ37" s="149" t="str">
        <f t="shared" si="20"/>
        <v/>
      </c>
      <c r="AR37" s="149" t="str">
        <f t="shared" si="21"/>
        <v/>
      </c>
      <c r="AS37" s="149" t="str">
        <f t="shared" si="22"/>
        <v/>
      </c>
      <c r="AT37" s="149" t="str">
        <f t="shared" si="23"/>
        <v/>
      </c>
      <c r="AU37" s="149" t="str">
        <f t="shared" si="24"/>
        <v/>
      </c>
      <c r="AV37" s="149" t="str">
        <f t="shared" si="25"/>
        <v/>
      </c>
      <c r="AW37" s="149" t="str">
        <f t="shared" si="26"/>
        <v/>
      </c>
      <c r="AX37" s="149" t="str">
        <f t="shared" si="27"/>
        <v/>
      </c>
      <c r="AY37" s="149" t="str">
        <f t="shared" si="28"/>
        <v/>
      </c>
      <c r="AZ37" s="149">
        <f t="shared" si="29"/>
        <v>0.74846593931895644</v>
      </c>
      <c r="BA37" s="149">
        <f t="shared" si="30"/>
        <v>9.7799524442803065</v>
      </c>
      <c r="BB37" s="149">
        <f t="shared" si="31"/>
        <v>1.6885650949292803</v>
      </c>
      <c r="BC37" s="149" t="str">
        <f t="shared" si="32"/>
        <v/>
      </c>
      <c r="BD37" s="149" t="str">
        <f t="shared" si="33"/>
        <v/>
      </c>
      <c r="BE37" s="149" t="str">
        <f t="shared" si="34"/>
        <v/>
      </c>
    </row>
    <row r="38" spans="1:57" x14ac:dyDescent="0.2">
      <c r="A38" s="150"/>
      <c r="B38" s="138" t="s">
        <v>1637</v>
      </c>
      <c r="C38" s="156"/>
      <c r="D38" s="149"/>
      <c r="E38" s="149"/>
      <c r="F38" s="149"/>
      <c r="G38" s="149"/>
      <c r="H38" s="149"/>
      <c r="I38" s="149"/>
      <c r="J38" s="149"/>
      <c r="K38" s="149"/>
      <c r="L38" s="149"/>
      <c r="M38" s="149"/>
      <c r="N38" s="149"/>
      <c r="O38" s="149"/>
      <c r="P38" s="149"/>
      <c r="Q38" s="149"/>
      <c r="R38" s="149"/>
      <c r="S38" s="149"/>
      <c r="T38" s="149"/>
      <c r="U38" s="149"/>
      <c r="V38" s="149">
        <v>110.84475111968037</v>
      </c>
      <c r="W38" s="149">
        <v>8.2554440910203084</v>
      </c>
      <c r="X38" s="149"/>
      <c r="Y38" s="149"/>
      <c r="Z38" s="149"/>
      <c r="AA38" s="149"/>
      <c r="AB38" s="149"/>
      <c r="AC38" s="149"/>
      <c r="AD38" s="149"/>
      <c r="AE38" s="149"/>
      <c r="AF38" s="149"/>
      <c r="AG38" s="149"/>
      <c r="AH38" s="157">
        <v>119.10019521070068</v>
      </c>
      <c r="AP38" s="149" t="str">
        <f t="shared" si="19"/>
        <v/>
      </c>
      <c r="AQ38" s="149" t="str">
        <f t="shared" si="20"/>
        <v/>
      </c>
      <c r="AR38" s="149" t="str">
        <f t="shared" si="21"/>
        <v/>
      </c>
      <c r="AS38" s="149" t="str">
        <f t="shared" si="22"/>
        <v/>
      </c>
      <c r="AT38" s="149" t="str">
        <f t="shared" si="23"/>
        <v/>
      </c>
      <c r="AU38" s="149" t="str">
        <f t="shared" si="24"/>
        <v/>
      </c>
      <c r="AV38" s="149" t="str">
        <f t="shared" si="25"/>
        <v/>
      </c>
      <c r="AW38" s="149" t="str">
        <f t="shared" si="26"/>
        <v/>
      </c>
      <c r="AX38" s="149" t="str">
        <f t="shared" si="27"/>
        <v/>
      </c>
      <c r="AY38" s="149" t="str">
        <f t="shared" si="28"/>
        <v/>
      </c>
      <c r="AZ38" s="149" t="str">
        <f t="shared" si="29"/>
        <v/>
      </c>
      <c r="BA38" s="149">
        <f t="shared" si="30"/>
        <v>7.95942106131539</v>
      </c>
      <c r="BB38" s="149">
        <f t="shared" si="31"/>
        <v>1.1483240990912509</v>
      </c>
      <c r="BC38" s="149" t="str">
        <f t="shared" si="32"/>
        <v/>
      </c>
      <c r="BD38" s="149" t="str">
        <f t="shared" si="33"/>
        <v/>
      </c>
      <c r="BE38" s="149" t="str">
        <f t="shared" si="34"/>
        <v/>
      </c>
    </row>
    <row r="39" spans="1:57" x14ac:dyDescent="0.2">
      <c r="A39" s="150"/>
      <c r="B39" s="138" t="s">
        <v>3045</v>
      </c>
      <c r="C39" s="156"/>
      <c r="D39" s="149"/>
      <c r="E39" s="149"/>
      <c r="F39" s="149"/>
      <c r="G39" s="149"/>
      <c r="H39" s="149"/>
      <c r="I39" s="149"/>
      <c r="J39" s="149"/>
      <c r="K39" s="149"/>
      <c r="L39" s="149"/>
      <c r="M39" s="149"/>
      <c r="N39" s="149"/>
      <c r="O39" s="149"/>
      <c r="P39" s="149"/>
      <c r="Q39" s="149"/>
      <c r="R39" s="149"/>
      <c r="S39" s="149"/>
      <c r="T39" s="149"/>
      <c r="U39" s="149"/>
      <c r="V39" s="149"/>
      <c r="W39" s="149"/>
      <c r="X39" s="149"/>
      <c r="Y39" s="149">
        <v>9.2458191103701939</v>
      </c>
      <c r="Z39" s="149"/>
      <c r="AA39" s="149"/>
      <c r="AB39" s="149"/>
      <c r="AC39" s="149"/>
      <c r="AD39" s="149"/>
      <c r="AE39" s="149"/>
      <c r="AF39" s="149"/>
      <c r="AG39" s="149"/>
      <c r="AH39" s="157">
        <v>9.2458191103701939</v>
      </c>
      <c r="AP39" s="149" t="str">
        <f t="shared" si="19"/>
        <v/>
      </c>
      <c r="AQ39" s="149" t="str">
        <f t="shared" si="20"/>
        <v/>
      </c>
      <c r="AR39" s="149" t="str">
        <f t="shared" si="21"/>
        <v/>
      </c>
      <c r="AS39" s="149" t="str">
        <f t="shared" si="22"/>
        <v/>
      </c>
      <c r="AT39" s="149" t="str">
        <f t="shared" si="23"/>
        <v/>
      </c>
      <c r="AU39" s="149" t="str">
        <f t="shared" si="24"/>
        <v/>
      </c>
      <c r="AV39" s="149" t="str">
        <f t="shared" si="25"/>
        <v/>
      </c>
      <c r="AW39" s="149" t="str">
        <f t="shared" si="26"/>
        <v/>
      </c>
      <c r="AX39" s="149" t="str">
        <f t="shared" si="27"/>
        <v/>
      </c>
      <c r="AY39" s="149" t="str">
        <f t="shared" si="28"/>
        <v/>
      </c>
      <c r="AZ39" s="149" t="str">
        <f t="shared" si="29"/>
        <v/>
      </c>
      <c r="BA39" s="149" t="str">
        <f t="shared" si="30"/>
        <v/>
      </c>
      <c r="BB39" s="149" t="str">
        <f t="shared" si="31"/>
        <v/>
      </c>
      <c r="BC39" s="149" t="str">
        <f t="shared" si="32"/>
        <v/>
      </c>
      <c r="BD39" s="149">
        <f t="shared" si="33"/>
        <v>1.7761715975347987</v>
      </c>
      <c r="BE39" s="149" t="str">
        <f t="shared" si="34"/>
        <v/>
      </c>
    </row>
    <row r="40" spans="1:57" x14ac:dyDescent="0.2">
      <c r="A40" s="150"/>
      <c r="B40" s="138" t="s">
        <v>3046</v>
      </c>
      <c r="C40" s="156"/>
      <c r="D40" s="149"/>
      <c r="E40" s="149"/>
      <c r="F40" s="149"/>
      <c r="G40" s="149"/>
      <c r="H40" s="149"/>
      <c r="I40" s="149"/>
      <c r="J40" s="149"/>
      <c r="K40" s="149"/>
      <c r="L40" s="149"/>
      <c r="M40" s="149"/>
      <c r="N40" s="149"/>
      <c r="O40" s="149"/>
      <c r="P40" s="149"/>
      <c r="Q40" s="149"/>
      <c r="R40" s="149"/>
      <c r="S40" s="149"/>
      <c r="T40" s="149"/>
      <c r="U40" s="149"/>
      <c r="V40" s="149"/>
      <c r="W40" s="149"/>
      <c r="X40" s="149"/>
      <c r="Y40" s="149">
        <v>8.1351710724775739</v>
      </c>
      <c r="Z40" s="149"/>
      <c r="AA40" s="149"/>
      <c r="AB40" s="149"/>
      <c r="AC40" s="149"/>
      <c r="AD40" s="149"/>
      <c r="AE40" s="149"/>
      <c r="AF40" s="149"/>
      <c r="AG40" s="149"/>
      <c r="AH40" s="157">
        <v>8.1351710724775739</v>
      </c>
      <c r="AP40" s="149" t="str">
        <f t="shared" si="19"/>
        <v/>
      </c>
      <c r="AQ40" s="149" t="str">
        <f t="shared" si="20"/>
        <v/>
      </c>
      <c r="AR40" s="149" t="str">
        <f t="shared" si="21"/>
        <v/>
      </c>
      <c r="AS40" s="149" t="str">
        <f t="shared" si="22"/>
        <v/>
      </c>
      <c r="AT40" s="149" t="str">
        <f t="shared" si="23"/>
        <v/>
      </c>
      <c r="AU40" s="149" t="str">
        <f t="shared" si="24"/>
        <v/>
      </c>
      <c r="AV40" s="149" t="str">
        <f t="shared" si="25"/>
        <v/>
      </c>
      <c r="AW40" s="149" t="str">
        <f t="shared" si="26"/>
        <v/>
      </c>
      <c r="AX40" s="149" t="str">
        <f t="shared" si="27"/>
        <v/>
      </c>
      <c r="AY40" s="149" t="str">
        <f t="shared" si="28"/>
        <v/>
      </c>
      <c r="AZ40" s="149" t="str">
        <f t="shared" si="29"/>
        <v/>
      </c>
      <c r="BA40" s="149" t="str">
        <f t="shared" si="30"/>
        <v/>
      </c>
      <c r="BB40" s="149" t="str">
        <f t="shared" si="31"/>
        <v/>
      </c>
      <c r="BC40" s="149" t="str">
        <f t="shared" si="32"/>
        <v/>
      </c>
      <c r="BD40" s="149">
        <f t="shared" si="33"/>
        <v>1.5628101336975899</v>
      </c>
      <c r="BE40" s="149" t="str">
        <f t="shared" si="34"/>
        <v/>
      </c>
    </row>
    <row r="41" spans="1:57" x14ac:dyDescent="0.2">
      <c r="A41" s="150"/>
      <c r="B41" s="138" t="s">
        <v>3047</v>
      </c>
      <c r="C41" s="156"/>
      <c r="D41" s="149"/>
      <c r="E41" s="149"/>
      <c r="F41" s="149"/>
      <c r="G41" s="149"/>
      <c r="H41" s="149"/>
      <c r="I41" s="149"/>
      <c r="J41" s="149"/>
      <c r="K41" s="149"/>
      <c r="L41" s="149"/>
      <c r="M41" s="149"/>
      <c r="N41" s="149"/>
      <c r="O41" s="149"/>
      <c r="P41" s="149"/>
      <c r="Q41" s="149"/>
      <c r="R41" s="149"/>
      <c r="S41" s="149"/>
      <c r="T41" s="149"/>
      <c r="U41" s="149"/>
      <c r="V41" s="149"/>
      <c r="W41" s="149"/>
      <c r="X41" s="149"/>
      <c r="Y41" s="149">
        <v>16.270342144955148</v>
      </c>
      <c r="Z41" s="149">
        <v>10.257524578458835</v>
      </c>
      <c r="AA41" s="149"/>
      <c r="AB41" s="149"/>
      <c r="AC41" s="149"/>
      <c r="AD41" s="149"/>
      <c r="AE41" s="149"/>
      <c r="AF41" s="149"/>
      <c r="AG41" s="149"/>
      <c r="AH41" s="157">
        <v>26.527866723413982</v>
      </c>
      <c r="AP41" s="149" t="str">
        <f t="shared" si="19"/>
        <v/>
      </c>
      <c r="AQ41" s="149" t="str">
        <f t="shared" si="20"/>
        <v/>
      </c>
      <c r="AR41" s="149" t="str">
        <f t="shared" si="21"/>
        <v/>
      </c>
      <c r="AS41" s="149" t="str">
        <f t="shared" si="22"/>
        <v/>
      </c>
      <c r="AT41" s="149" t="str">
        <f t="shared" si="23"/>
        <v/>
      </c>
      <c r="AU41" s="149" t="str">
        <f t="shared" si="24"/>
        <v/>
      </c>
      <c r="AV41" s="149" t="str">
        <f t="shared" si="25"/>
        <v/>
      </c>
      <c r="AW41" s="149" t="str">
        <f t="shared" si="26"/>
        <v/>
      </c>
      <c r="AX41" s="149" t="str">
        <f t="shared" si="27"/>
        <v/>
      </c>
      <c r="AY41" s="149" t="str">
        <f t="shared" si="28"/>
        <v/>
      </c>
      <c r="AZ41" s="149" t="str">
        <f t="shared" si="29"/>
        <v/>
      </c>
      <c r="BA41" s="149" t="str">
        <f t="shared" si="30"/>
        <v/>
      </c>
      <c r="BB41" s="149" t="str">
        <f t="shared" si="31"/>
        <v/>
      </c>
      <c r="BC41" s="149" t="str">
        <f t="shared" si="32"/>
        <v/>
      </c>
      <c r="BD41" s="149">
        <f t="shared" si="33"/>
        <v>3.1256202673951798</v>
      </c>
      <c r="BE41" s="149">
        <f t="shared" si="34"/>
        <v>0</v>
      </c>
    </row>
    <row r="42" spans="1:57" x14ac:dyDescent="0.2">
      <c r="A42" s="150"/>
      <c r="B42" s="138" t="s">
        <v>3048</v>
      </c>
      <c r="C42" s="156"/>
      <c r="D42" s="149"/>
      <c r="E42" s="149"/>
      <c r="F42" s="149"/>
      <c r="G42" s="149"/>
      <c r="H42" s="149"/>
      <c r="I42" s="149"/>
      <c r="J42" s="149"/>
      <c r="K42" s="149"/>
      <c r="L42" s="149"/>
      <c r="M42" s="149"/>
      <c r="N42" s="149"/>
      <c r="O42" s="149"/>
      <c r="P42" s="149"/>
      <c r="Q42" s="149"/>
      <c r="R42" s="149"/>
      <c r="S42" s="149"/>
      <c r="T42" s="149"/>
      <c r="U42" s="149"/>
      <c r="V42" s="149"/>
      <c r="W42" s="149"/>
      <c r="X42" s="149"/>
      <c r="Y42" s="149">
        <v>11.16710989389008</v>
      </c>
      <c r="Z42" s="149"/>
      <c r="AA42" s="149"/>
      <c r="AB42" s="149"/>
      <c r="AC42" s="149"/>
      <c r="AD42" s="149"/>
      <c r="AE42" s="149"/>
      <c r="AF42" s="149"/>
      <c r="AG42" s="149"/>
      <c r="AH42" s="157">
        <v>11.16710989389008</v>
      </c>
      <c r="AP42" s="149" t="str">
        <f t="shared" si="19"/>
        <v/>
      </c>
      <c r="AQ42" s="149" t="str">
        <f t="shared" si="20"/>
        <v/>
      </c>
      <c r="AR42" s="149" t="str">
        <f t="shared" si="21"/>
        <v/>
      </c>
      <c r="AS42" s="149" t="str">
        <f t="shared" si="22"/>
        <v/>
      </c>
      <c r="AT42" s="149" t="str">
        <f t="shared" si="23"/>
        <v/>
      </c>
      <c r="AU42" s="149" t="str">
        <f t="shared" si="24"/>
        <v/>
      </c>
      <c r="AV42" s="149" t="str">
        <f t="shared" si="25"/>
        <v/>
      </c>
      <c r="AW42" s="149" t="str">
        <f t="shared" si="26"/>
        <v/>
      </c>
      <c r="AX42" s="149" t="str">
        <f t="shared" si="27"/>
        <v/>
      </c>
      <c r="AY42" s="149" t="str">
        <f t="shared" si="28"/>
        <v/>
      </c>
      <c r="AZ42" s="149" t="str">
        <f t="shared" si="29"/>
        <v/>
      </c>
      <c r="BA42" s="149" t="str">
        <f t="shared" si="30"/>
        <v/>
      </c>
      <c r="BB42" s="149" t="str">
        <f t="shared" si="31"/>
        <v/>
      </c>
      <c r="BC42" s="149" t="str">
        <f t="shared" si="32"/>
        <v/>
      </c>
      <c r="BD42" s="149">
        <f t="shared" si="33"/>
        <v>2.1452618944091841</v>
      </c>
      <c r="BE42" s="149" t="str">
        <f t="shared" si="34"/>
        <v/>
      </c>
    </row>
    <row r="43" spans="1:57" x14ac:dyDescent="0.2">
      <c r="A43" s="150"/>
      <c r="B43" s="138" t="s">
        <v>3049</v>
      </c>
      <c r="C43" s="156"/>
      <c r="D43" s="149"/>
      <c r="E43" s="149"/>
      <c r="F43" s="149"/>
      <c r="G43" s="149"/>
      <c r="H43" s="149"/>
      <c r="I43" s="149"/>
      <c r="J43" s="149"/>
      <c r="K43" s="149"/>
      <c r="L43" s="149"/>
      <c r="M43" s="149"/>
      <c r="N43" s="149"/>
      <c r="O43" s="149"/>
      <c r="P43" s="149"/>
      <c r="Q43" s="149"/>
      <c r="R43" s="149"/>
      <c r="S43" s="149"/>
      <c r="T43" s="149"/>
      <c r="U43" s="149"/>
      <c r="V43" s="149"/>
      <c r="W43" s="149"/>
      <c r="X43" s="149"/>
      <c r="Y43" s="149">
        <v>20.412929004260274</v>
      </c>
      <c r="Z43" s="149">
        <v>11.470334761959922</v>
      </c>
      <c r="AA43" s="149"/>
      <c r="AB43" s="149"/>
      <c r="AC43" s="149"/>
      <c r="AD43" s="149"/>
      <c r="AE43" s="149"/>
      <c r="AF43" s="149"/>
      <c r="AG43" s="149"/>
      <c r="AH43" s="157">
        <v>31.883263766220196</v>
      </c>
      <c r="AP43" s="149" t="str">
        <f t="shared" si="19"/>
        <v/>
      </c>
      <c r="AQ43" s="149" t="str">
        <f t="shared" si="20"/>
        <v/>
      </c>
      <c r="AR43" s="149" t="str">
        <f t="shared" si="21"/>
        <v/>
      </c>
      <c r="AS43" s="149" t="str">
        <f t="shared" si="22"/>
        <v/>
      </c>
      <c r="AT43" s="149" t="str">
        <f t="shared" si="23"/>
        <v/>
      </c>
      <c r="AU43" s="149" t="str">
        <f t="shared" si="24"/>
        <v/>
      </c>
      <c r="AV43" s="149" t="str">
        <f t="shared" si="25"/>
        <v/>
      </c>
      <c r="AW43" s="149" t="str">
        <f t="shared" si="26"/>
        <v/>
      </c>
      <c r="AX43" s="149" t="str">
        <f t="shared" si="27"/>
        <v/>
      </c>
      <c r="AY43" s="149" t="str">
        <f t="shared" si="28"/>
        <v/>
      </c>
      <c r="AZ43" s="149" t="str">
        <f t="shared" si="29"/>
        <v/>
      </c>
      <c r="BA43" s="149" t="str">
        <f t="shared" si="30"/>
        <v/>
      </c>
      <c r="BB43" s="149" t="str">
        <f t="shared" si="31"/>
        <v/>
      </c>
      <c r="BC43" s="149" t="str">
        <f t="shared" si="32"/>
        <v/>
      </c>
      <c r="BD43" s="149">
        <f t="shared" si="33"/>
        <v>3.9214334919439828</v>
      </c>
      <c r="BE43" s="149">
        <f t="shared" si="34"/>
        <v>0</v>
      </c>
    </row>
    <row r="44" spans="1:57" x14ac:dyDescent="0.2">
      <c r="A44" s="150"/>
      <c r="B44" s="138" t="s">
        <v>3050</v>
      </c>
      <c r="C44" s="156"/>
      <c r="D44" s="149"/>
      <c r="E44" s="149"/>
      <c r="F44" s="149"/>
      <c r="G44" s="149"/>
      <c r="H44" s="149"/>
      <c r="I44" s="149"/>
      <c r="J44" s="149"/>
      <c r="K44" s="149"/>
      <c r="L44" s="149"/>
      <c r="M44" s="149"/>
      <c r="N44" s="149"/>
      <c r="O44" s="149"/>
      <c r="P44" s="149"/>
      <c r="Q44" s="149"/>
      <c r="R44" s="149"/>
      <c r="S44" s="149"/>
      <c r="T44" s="149"/>
      <c r="U44" s="149"/>
      <c r="V44" s="149"/>
      <c r="W44" s="149"/>
      <c r="X44" s="149"/>
      <c r="Y44" s="149">
        <v>4.1425868593051254</v>
      </c>
      <c r="Z44" s="149">
        <v>718.78721152777018</v>
      </c>
      <c r="AA44" s="149">
        <v>7.734006995724835</v>
      </c>
      <c r="AB44" s="149"/>
      <c r="AC44" s="149"/>
      <c r="AD44" s="149"/>
      <c r="AE44" s="149"/>
      <c r="AF44" s="149"/>
      <c r="AG44" s="149"/>
      <c r="AH44" s="157">
        <v>730.66380538280009</v>
      </c>
      <c r="AP44" s="149" t="str">
        <f t="shared" si="19"/>
        <v/>
      </c>
      <c r="AQ44" s="149" t="str">
        <f t="shared" si="20"/>
        <v/>
      </c>
      <c r="AR44" s="149" t="str">
        <f t="shared" si="21"/>
        <v/>
      </c>
      <c r="AS44" s="149" t="str">
        <f t="shared" si="22"/>
        <v/>
      </c>
      <c r="AT44" s="149" t="str">
        <f t="shared" si="23"/>
        <v/>
      </c>
      <c r="AU44" s="149" t="str">
        <f t="shared" si="24"/>
        <v/>
      </c>
      <c r="AV44" s="149" t="str">
        <f t="shared" si="25"/>
        <v/>
      </c>
      <c r="AW44" s="149" t="str">
        <f t="shared" si="26"/>
        <v/>
      </c>
      <c r="AX44" s="149" t="str">
        <f t="shared" si="27"/>
        <v/>
      </c>
      <c r="AY44" s="149" t="str">
        <f t="shared" si="28"/>
        <v/>
      </c>
      <c r="AZ44" s="149" t="str">
        <f t="shared" si="29"/>
        <v/>
      </c>
      <c r="BA44" s="149" t="str">
        <f t="shared" si="30"/>
        <v/>
      </c>
      <c r="BB44" s="149" t="str">
        <f t="shared" si="31"/>
        <v/>
      </c>
      <c r="BC44" s="149" t="str">
        <f t="shared" si="32"/>
        <v/>
      </c>
      <c r="BD44" s="149">
        <f t="shared" si="33"/>
        <v>0.79581322454880299</v>
      </c>
      <c r="BE44" s="149">
        <f t="shared" si="34"/>
        <v>0</v>
      </c>
    </row>
    <row r="45" spans="1:57" x14ac:dyDescent="0.2">
      <c r="A45" s="150"/>
      <c r="B45" s="138" t="s">
        <v>3051</v>
      </c>
      <c r="C45" s="156"/>
      <c r="D45" s="149"/>
      <c r="E45" s="149"/>
      <c r="F45" s="149"/>
      <c r="G45" s="149"/>
      <c r="H45" s="149"/>
      <c r="I45" s="149"/>
      <c r="J45" s="149"/>
      <c r="K45" s="149"/>
      <c r="L45" s="149"/>
      <c r="M45" s="149"/>
      <c r="N45" s="149"/>
      <c r="O45" s="149"/>
      <c r="P45" s="149"/>
      <c r="Q45" s="149"/>
      <c r="R45" s="149"/>
      <c r="S45" s="149"/>
      <c r="T45" s="149"/>
      <c r="U45" s="149"/>
      <c r="V45" s="149"/>
      <c r="W45" s="149"/>
      <c r="X45" s="149"/>
      <c r="Y45" s="149">
        <v>5.1032322510650685</v>
      </c>
      <c r="Z45" s="149">
        <v>764.66855057560986</v>
      </c>
      <c r="AA45" s="149">
        <v>26.190274535649589</v>
      </c>
      <c r="AB45" s="149"/>
      <c r="AC45" s="149"/>
      <c r="AD45" s="149"/>
      <c r="AE45" s="149"/>
      <c r="AF45" s="149"/>
      <c r="AG45" s="149"/>
      <c r="AH45" s="157">
        <v>795.96205736232446</v>
      </c>
      <c r="AP45" s="149" t="str">
        <f t="shared" si="19"/>
        <v/>
      </c>
      <c r="AQ45" s="149" t="str">
        <f t="shared" si="20"/>
        <v/>
      </c>
      <c r="AR45" s="149" t="str">
        <f t="shared" si="21"/>
        <v/>
      </c>
      <c r="AS45" s="149" t="str">
        <f t="shared" si="22"/>
        <v/>
      </c>
      <c r="AT45" s="149" t="str">
        <f t="shared" si="23"/>
        <v/>
      </c>
      <c r="AU45" s="149" t="str">
        <f t="shared" si="24"/>
        <v/>
      </c>
      <c r="AV45" s="149" t="str">
        <f t="shared" si="25"/>
        <v/>
      </c>
      <c r="AW45" s="149" t="str">
        <f t="shared" si="26"/>
        <v/>
      </c>
      <c r="AX45" s="149" t="str">
        <f t="shared" si="27"/>
        <v/>
      </c>
      <c r="AY45" s="149" t="str">
        <f t="shared" si="28"/>
        <v/>
      </c>
      <c r="AZ45" s="149" t="str">
        <f t="shared" si="29"/>
        <v/>
      </c>
      <c r="BA45" s="149" t="str">
        <f t="shared" si="30"/>
        <v/>
      </c>
      <c r="BB45" s="149" t="str">
        <f t="shared" si="31"/>
        <v/>
      </c>
      <c r="BC45" s="149" t="str">
        <f t="shared" si="32"/>
        <v/>
      </c>
      <c r="BD45" s="149">
        <f t="shared" si="33"/>
        <v>0.98035837298599571</v>
      </c>
      <c r="BE45" s="149">
        <f t="shared" si="34"/>
        <v>0</v>
      </c>
    </row>
    <row r="46" spans="1:57" x14ac:dyDescent="0.2">
      <c r="A46" s="150"/>
      <c r="B46" s="138" t="s">
        <v>3052</v>
      </c>
      <c r="C46" s="156"/>
      <c r="D46" s="149"/>
      <c r="E46" s="149"/>
      <c r="F46" s="149"/>
      <c r="G46" s="149"/>
      <c r="H46" s="149"/>
      <c r="I46" s="149"/>
      <c r="J46" s="149"/>
      <c r="K46" s="149"/>
      <c r="L46" s="149"/>
      <c r="M46" s="149"/>
      <c r="N46" s="149"/>
      <c r="O46" s="149"/>
      <c r="P46" s="149"/>
      <c r="Q46" s="149"/>
      <c r="R46" s="149"/>
      <c r="S46" s="149"/>
      <c r="T46" s="149"/>
      <c r="U46" s="149"/>
      <c r="V46" s="149"/>
      <c r="W46" s="149"/>
      <c r="X46" s="149"/>
      <c r="Y46" s="149">
        <v>2.0712934296525627</v>
      </c>
      <c r="Z46" s="149">
        <v>517.83019361954689</v>
      </c>
      <c r="AA46" s="149">
        <v>23.817397812024716</v>
      </c>
      <c r="AB46" s="149"/>
      <c r="AC46" s="149"/>
      <c r="AD46" s="149"/>
      <c r="AE46" s="149"/>
      <c r="AF46" s="149"/>
      <c r="AG46" s="149"/>
      <c r="AH46" s="157">
        <v>543.71888486122418</v>
      </c>
      <c r="AP46" s="149" t="str">
        <f t="shared" si="19"/>
        <v/>
      </c>
      <c r="AQ46" s="149" t="str">
        <f t="shared" si="20"/>
        <v/>
      </c>
      <c r="AR46" s="149" t="str">
        <f t="shared" si="21"/>
        <v/>
      </c>
      <c r="AS46" s="149" t="str">
        <f t="shared" si="22"/>
        <v/>
      </c>
      <c r="AT46" s="149" t="str">
        <f t="shared" si="23"/>
        <v/>
      </c>
      <c r="AU46" s="149" t="str">
        <f t="shared" si="24"/>
        <v/>
      </c>
      <c r="AV46" s="149" t="str">
        <f t="shared" si="25"/>
        <v/>
      </c>
      <c r="AW46" s="149" t="str">
        <f t="shared" si="26"/>
        <v/>
      </c>
      <c r="AX46" s="149" t="str">
        <f t="shared" si="27"/>
        <v/>
      </c>
      <c r="AY46" s="149" t="str">
        <f t="shared" si="28"/>
        <v/>
      </c>
      <c r="AZ46" s="149" t="str">
        <f t="shared" si="29"/>
        <v/>
      </c>
      <c r="BA46" s="149" t="str">
        <f t="shared" si="30"/>
        <v/>
      </c>
      <c r="BB46" s="149" t="str">
        <f t="shared" si="31"/>
        <v/>
      </c>
      <c r="BC46" s="149" t="str">
        <f t="shared" si="32"/>
        <v/>
      </c>
      <c r="BD46" s="149">
        <f t="shared" si="33"/>
        <v>0.39790661227440149</v>
      </c>
      <c r="BE46" s="149">
        <f t="shared" si="34"/>
        <v>0</v>
      </c>
    </row>
    <row r="47" spans="1:57" x14ac:dyDescent="0.2">
      <c r="A47" s="150"/>
      <c r="B47" s="138" t="s">
        <v>375</v>
      </c>
      <c r="C47" s="156"/>
      <c r="D47" s="149"/>
      <c r="E47" s="149"/>
      <c r="F47" s="149"/>
      <c r="G47" s="149"/>
      <c r="H47" s="149"/>
      <c r="I47" s="149"/>
      <c r="J47" s="149"/>
      <c r="K47" s="149"/>
      <c r="L47" s="149"/>
      <c r="M47" s="149"/>
      <c r="N47" s="149"/>
      <c r="O47" s="149"/>
      <c r="P47" s="149"/>
      <c r="Q47" s="149"/>
      <c r="R47" s="149"/>
      <c r="S47" s="149"/>
      <c r="T47" s="149"/>
      <c r="U47" s="149"/>
      <c r="V47" s="149"/>
      <c r="W47" s="149"/>
      <c r="X47" s="149"/>
      <c r="Y47" s="149"/>
      <c r="Z47" s="149">
        <v>22.940669523919844</v>
      </c>
      <c r="AA47" s="149">
        <v>223.23271037787171</v>
      </c>
      <c r="AB47" s="149">
        <v>10.401856465938279</v>
      </c>
      <c r="AC47" s="149"/>
      <c r="AD47" s="149"/>
      <c r="AE47" s="149"/>
      <c r="AF47" s="149"/>
      <c r="AG47" s="149"/>
      <c r="AH47" s="157">
        <v>256.57523636772981</v>
      </c>
      <c r="AP47" s="149" t="str">
        <f t="shared" si="19"/>
        <v/>
      </c>
      <c r="AQ47" s="149" t="str">
        <f t="shared" si="20"/>
        <v/>
      </c>
      <c r="AR47" s="149" t="str">
        <f t="shared" si="21"/>
        <v/>
      </c>
      <c r="AS47" s="149" t="str">
        <f t="shared" si="22"/>
        <v/>
      </c>
      <c r="AT47" s="149" t="str">
        <f t="shared" si="23"/>
        <v/>
      </c>
      <c r="AU47" s="149" t="str">
        <f t="shared" si="24"/>
        <v/>
      </c>
      <c r="AV47" s="149" t="str">
        <f t="shared" si="25"/>
        <v/>
      </c>
      <c r="AW47" s="149" t="str">
        <f t="shared" si="26"/>
        <v/>
      </c>
      <c r="AX47" s="149" t="str">
        <f t="shared" si="27"/>
        <v/>
      </c>
      <c r="AY47" s="149" t="str">
        <f t="shared" si="28"/>
        <v/>
      </c>
      <c r="AZ47" s="149" t="str">
        <f t="shared" si="29"/>
        <v/>
      </c>
      <c r="BA47" s="149" t="str">
        <f t="shared" si="30"/>
        <v/>
      </c>
      <c r="BB47" s="149" t="str">
        <f t="shared" si="31"/>
        <v/>
      </c>
      <c r="BC47" s="149" t="str">
        <f t="shared" si="32"/>
        <v/>
      </c>
      <c r="BD47" s="149" t="str">
        <f t="shared" si="33"/>
        <v/>
      </c>
      <c r="BE47" s="149">
        <f t="shared" si="34"/>
        <v>0</v>
      </c>
    </row>
    <row r="48" spans="1:57" x14ac:dyDescent="0.2">
      <c r="A48" s="150"/>
      <c r="B48" s="138" t="s">
        <v>376</v>
      </c>
      <c r="C48" s="156"/>
      <c r="D48" s="149"/>
      <c r="E48" s="149"/>
      <c r="F48" s="149"/>
      <c r="G48" s="149"/>
      <c r="H48" s="149"/>
      <c r="I48" s="149"/>
      <c r="J48" s="149"/>
      <c r="K48" s="149"/>
      <c r="L48" s="149"/>
      <c r="M48" s="149"/>
      <c r="N48" s="149"/>
      <c r="O48" s="149"/>
      <c r="P48" s="149"/>
      <c r="Q48" s="149"/>
      <c r="R48" s="149"/>
      <c r="S48" s="149"/>
      <c r="T48" s="149"/>
      <c r="U48" s="149"/>
      <c r="V48" s="149"/>
      <c r="W48" s="149"/>
      <c r="X48" s="149"/>
      <c r="Y48" s="149"/>
      <c r="Z48" s="149">
        <v>10.257524578458835</v>
      </c>
      <c r="AA48" s="149">
        <v>97.027091146873516</v>
      </c>
      <c r="AB48" s="149">
        <v>8.7605106254643594</v>
      </c>
      <c r="AC48" s="149"/>
      <c r="AD48" s="149"/>
      <c r="AE48" s="149"/>
      <c r="AF48" s="149"/>
      <c r="AG48" s="149"/>
      <c r="AH48" s="157">
        <v>116.04512635079671</v>
      </c>
      <c r="AP48" s="149" t="str">
        <f t="shared" si="19"/>
        <v/>
      </c>
      <c r="AQ48" s="149" t="str">
        <f t="shared" si="20"/>
        <v/>
      </c>
      <c r="AR48" s="149" t="str">
        <f t="shared" si="21"/>
        <v/>
      </c>
      <c r="AS48" s="149" t="str">
        <f t="shared" si="22"/>
        <v/>
      </c>
      <c r="AT48" s="149" t="str">
        <f t="shared" si="23"/>
        <v/>
      </c>
      <c r="AU48" s="149" t="str">
        <f t="shared" si="24"/>
        <v/>
      </c>
      <c r="AV48" s="149" t="str">
        <f t="shared" si="25"/>
        <v/>
      </c>
      <c r="AW48" s="149" t="str">
        <f t="shared" si="26"/>
        <v/>
      </c>
      <c r="AX48" s="149" t="str">
        <f t="shared" si="27"/>
        <v/>
      </c>
      <c r="AY48" s="149" t="str">
        <f t="shared" si="28"/>
        <v/>
      </c>
      <c r="AZ48" s="149" t="str">
        <f t="shared" si="29"/>
        <v/>
      </c>
      <c r="BA48" s="149" t="str">
        <f t="shared" si="30"/>
        <v/>
      </c>
      <c r="BB48" s="149" t="str">
        <f t="shared" si="31"/>
        <v/>
      </c>
      <c r="BC48" s="149" t="str">
        <f t="shared" si="32"/>
        <v/>
      </c>
      <c r="BD48" s="149" t="str">
        <f t="shared" si="33"/>
        <v/>
      </c>
      <c r="BE48" s="149">
        <f t="shared" si="34"/>
        <v>0</v>
      </c>
    </row>
    <row r="49" spans="1:57" x14ac:dyDescent="0.2">
      <c r="A49" s="150"/>
      <c r="B49" s="138" t="s">
        <v>374</v>
      </c>
      <c r="C49" s="156"/>
      <c r="D49" s="149"/>
      <c r="E49" s="149"/>
      <c r="F49" s="149"/>
      <c r="G49" s="149"/>
      <c r="H49" s="149"/>
      <c r="I49" s="149"/>
      <c r="J49" s="149"/>
      <c r="K49" s="149"/>
      <c r="L49" s="149"/>
      <c r="M49" s="149"/>
      <c r="N49" s="149"/>
      <c r="O49" s="149"/>
      <c r="P49" s="149"/>
      <c r="Q49" s="149"/>
      <c r="R49" s="149"/>
      <c r="S49" s="149"/>
      <c r="T49" s="149"/>
      <c r="U49" s="149"/>
      <c r="V49" s="149"/>
      <c r="W49" s="149"/>
      <c r="X49" s="149"/>
      <c r="Y49" s="149"/>
      <c r="Z49" s="149"/>
      <c r="AA49" s="149">
        <v>127.08436918038552</v>
      </c>
      <c r="AB49" s="149">
        <v>3.4672854886460924</v>
      </c>
      <c r="AC49" s="149"/>
      <c r="AD49" s="149"/>
      <c r="AE49" s="149"/>
      <c r="AF49" s="149"/>
      <c r="AG49" s="149"/>
      <c r="AH49" s="157">
        <v>130.55165466903162</v>
      </c>
      <c r="AP49" s="149" t="str">
        <f t="shared" si="19"/>
        <v/>
      </c>
      <c r="AQ49" s="149" t="str">
        <f t="shared" si="20"/>
        <v/>
      </c>
      <c r="AR49" s="149" t="str">
        <f t="shared" si="21"/>
        <v/>
      </c>
      <c r="AS49" s="149" t="str">
        <f t="shared" si="22"/>
        <v/>
      </c>
      <c r="AT49" s="149" t="str">
        <f t="shared" si="23"/>
        <v/>
      </c>
      <c r="AU49" s="149" t="str">
        <f t="shared" si="24"/>
        <v/>
      </c>
      <c r="AV49" s="149" t="str">
        <f t="shared" si="25"/>
        <v/>
      </c>
      <c r="AW49" s="149" t="str">
        <f t="shared" si="26"/>
        <v/>
      </c>
      <c r="AX49" s="149" t="str">
        <f t="shared" si="27"/>
        <v/>
      </c>
      <c r="AY49" s="149" t="str">
        <f t="shared" si="28"/>
        <v/>
      </c>
      <c r="AZ49" s="149" t="str">
        <f t="shared" si="29"/>
        <v/>
      </c>
      <c r="BA49" s="149" t="str">
        <f t="shared" si="30"/>
        <v/>
      </c>
      <c r="BB49" s="149" t="str">
        <f t="shared" si="31"/>
        <v/>
      </c>
      <c r="BC49" s="149" t="str">
        <f t="shared" si="32"/>
        <v/>
      </c>
      <c r="BD49" s="149" t="str">
        <f t="shared" si="33"/>
        <v/>
      </c>
      <c r="BE49" s="149" t="str">
        <f t="shared" si="34"/>
        <v/>
      </c>
    </row>
    <row r="50" spans="1:57" x14ac:dyDescent="0.2">
      <c r="A50" s="150"/>
      <c r="B50" s="138" t="s">
        <v>818</v>
      </c>
      <c r="C50" s="156"/>
      <c r="D50" s="149"/>
      <c r="E50" s="149"/>
      <c r="F50" s="149"/>
      <c r="G50" s="149"/>
      <c r="H50" s="149"/>
      <c r="I50" s="149"/>
      <c r="J50" s="149"/>
      <c r="K50" s="149"/>
      <c r="L50" s="149"/>
      <c r="M50" s="149"/>
      <c r="N50" s="149"/>
      <c r="O50" s="149"/>
      <c r="P50" s="149"/>
      <c r="Q50" s="149"/>
      <c r="R50" s="149"/>
      <c r="S50" s="149"/>
      <c r="T50" s="149"/>
      <c r="U50" s="149"/>
      <c r="V50" s="149"/>
      <c r="W50" s="149"/>
      <c r="X50" s="149"/>
      <c r="Y50" s="149"/>
      <c r="Z50" s="149"/>
      <c r="AA50" s="149">
        <v>3.8670034978624175</v>
      </c>
      <c r="AB50" s="149">
        <v>150.57002647336805</v>
      </c>
      <c r="AC50" s="149">
        <v>10.270145007776872</v>
      </c>
      <c r="AD50" s="149"/>
      <c r="AE50" s="149"/>
      <c r="AF50" s="149"/>
      <c r="AG50" s="149"/>
      <c r="AH50" s="157">
        <v>164.70717497900733</v>
      </c>
      <c r="AP50" s="149" t="str">
        <f t="shared" si="19"/>
        <v/>
      </c>
      <c r="AQ50" s="149" t="str">
        <f t="shared" si="20"/>
        <v/>
      </c>
      <c r="AR50" s="149" t="str">
        <f t="shared" si="21"/>
        <v/>
      </c>
      <c r="AS50" s="149" t="str">
        <f t="shared" si="22"/>
        <v/>
      </c>
      <c r="AT50" s="149" t="str">
        <f t="shared" si="23"/>
        <v/>
      </c>
      <c r="AU50" s="149" t="str">
        <f t="shared" si="24"/>
        <v/>
      </c>
      <c r="AV50" s="149" t="str">
        <f t="shared" si="25"/>
        <v/>
      </c>
      <c r="AW50" s="149" t="str">
        <f t="shared" si="26"/>
        <v/>
      </c>
      <c r="AX50" s="149" t="str">
        <f t="shared" si="27"/>
        <v/>
      </c>
      <c r="AY50" s="149" t="str">
        <f t="shared" si="28"/>
        <v/>
      </c>
      <c r="AZ50" s="149" t="str">
        <f t="shared" si="29"/>
        <v/>
      </c>
      <c r="BA50" s="149" t="str">
        <f t="shared" si="30"/>
        <v/>
      </c>
      <c r="BB50" s="149" t="str">
        <f t="shared" si="31"/>
        <v/>
      </c>
      <c r="BC50" s="149" t="str">
        <f t="shared" si="32"/>
        <v/>
      </c>
      <c r="BD50" s="149" t="str">
        <f t="shared" si="33"/>
        <v/>
      </c>
      <c r="BE50" s="149" t="str">
        <f t="shared" si="34"/>
        <v/>
      </c>
    </row>
    <row r="51" spans="1:57" x14ac:dyDescent="0.2">
      <c r="A51" s="150"/>
      <c r="B51" s="138" t="s">
        <v>694</v>
      </c>
      <c r="C51" s="156"/>
      <c r="D51" s="149"/>
      <c r="E51" s="149"/>
      <c r="F51" s="149"/>
      <c r="G51" s="149"/>
      <c r="H51" s="149">
        <v>4.2179303334482938</v>
      </c>
      <c r="I51" s="149">
        <v>169.78212631142236</v>
      </c>
      <c r="J51" s="149">
        <v>12.752223695209189</v>
      </c>
      <c r="K51" s="149"/>
      <c r="L51" s="149"/>
      <c r="M51" s="149"/>
      <c r="N51" s="149"/>
      <c r="O51" s="149"/>
      <c r="P51" s="149"/>
      <c r="Q51" s="149"/>
      <c r="R51" s="149"/>
      <c r="S51" s="149"/>
      <c r="T51" s="149"/>
      <c r="U51" s="149"/>
      <c r="V51" s="149"/>
      <c r="W51" s="149"/>
      <c r="X51" s="149"/>
      <c r="Y51" s="149"/>
      <c r="Z51" s="149"/>
      <c r="AA51" s="149"/>
      <c r="AB51" s="149"/>
      <c r="AC51" s="149"/>
      <c r="AD51" s="149"/>
      <c r="AE51" s="149"/>
      <c r="AF51" s="149"/>
      <c r="AG51" s="149"/>
      <c r="AH51" s="157">
        <v>186.75228034007984</v>
      </c>
      <c r="AP51" s="149" t="str">
        <f t="shared" si="19"/>
        <v/>
      </c>
      <c r="AQ51" s="149" t="str">
        <f t="shared" si="20"/>
        <v/>
      </c>
      <c r="AR51" s="149" t="str">
        <f t="shared" si="21"/>
        <v/>
      </c>
      <c r="AS51" s="149" t="str">
        <f t="shared" si="22"/>
        <v/>
      </c>
      <c r="AT51" s="149" t="str">
        <f t="shared" si="23"/>
        <v/>
      </c>
      <c r="AU51" s="149" t="str">
        <f t="shared" si="24"/>
        <v/>
      </c>
      <c r="AV51" s="149" t="str">
        <f t="shared" si="25"/>
        <v/>
      </c>
      <c r="AW51" s="149" t="str">
        <f t="shared" si="26"/>
        <v/>
      </c>
      <c r="AX51" s="149" t="str">
        <f t="shared" si="27"/>
        <v/>
      </c>
      <c r="AY51" s="149" t="str">
        <f t="shared" si="28"/>
        <v/>
      </c>
      <c r="AZ51" s="149" t="str">
        <f t="shared" si="29"/>
        <v/>
      </c>
      <c r="BA51" s="149" t="str">
        <f t="shared" si="30"/>
        <v/>
      </c>
      <c r="BB51" s="149" t="str">
        <f t="shared" si="31"/>
        <v/>
      </c>
      <c r="BC51" s="149" t="str">
        <f t="shared" si="32"/>
        <v/>
      </c>
      <c r="BD51" s="149" t="str">
        <f t="shared" si="33"/>
        <v/>
      </c>
      <c r="BE51" s="149" t="str">
        <f t="shared" si="34"/>
        <v/>
      </c>
    </row>
    <row r="52" spans="1:57" x14ac:dyDescent="0.2">
      <c r="A52" s="150"/>
      <c r="B52" s="138" t="s">
        <v>809</v>
      </c>
      <c r="C52" s="156"/>
      <c r="D52" s="149"/>
      <c r="E52" s="149"/>
      <c r="F52" s="149"/>
      <c r="G52" s="149"/>
      <c r="H52" s="149"/>
      <c r="I52" s="149">
        <v>152.36857489486621</v>
      </c>
      <c r="J52" s="149">
        <v>8.5014824634727937</v>
      </c>
      <c r="K52" s="149"/>
      <c r="L52" s="149"/>
      <c r="M52" s="149"/>
      <c r="N52" s="149"/>
      <c r="O52" s="149"/>
      <c r="P52" s="149"/>
      <c r="Q52" s="149"/>
      <c r="R52" s="149"/>
      <c r="S52" s="149"/>
      <c r="T52" s="149"/>
      <c r="U52" s="149"/>
      <c r="V52" s="149"/>
      <c r="W52" s="149"/>
      <c r="X52" s="149"/>
      <c r="Y52" s="149"/>
      <c r="Z52" s="149"/>
      <c r="AA52" s="149"/>
      <c r="AB52" s="149"/>
      <c r="AC52" s="149"/>
      <c r="AD52" s="149"/>
      <c r="AE52" s="149"/>
      <c r="AF52" s="149"/>
      <c r="AG52" s="149"/>
      <c r="AH52" s="157">
        <v>160.87005735833901</v>
      </c>
      <c r="AP52" s="149" t="str">
        <f t="shared" si="19"/>
        <v/>
      </c>
      <c r="AQ52" s="149" t="str">
        <f t="shared" si="20"/>
        <v/>
      </c>
      <c r="AR52" s="149" t="str">
        <f t="shared" si="21"/>
        <v/>
      </c>
      <c r="AS52" s="149" t="str">
        <f t="shared" si="22"/>
        <v/>
      </c>
      <c r="AT52" s="149" t="str">
        <f t="shared" si="23"/>
        <v/>
      </c>
      <c r="AU52" s="149" t="str">
        <f t="shared" si="24"/>
        <v/>
      </c>
      <c r="AV52" s="149" t="str">
        <f t="shared" si="25"/>
        <v/>
      </c>
      <c r="AW52" s="149" t="str">
        <f t="shared" si="26"/>
        <v/>
      </c>
      <c r="AX52" s="149" t="str">
        <f t="shared" si="27"/>
        <v/>
      </c>
      <c r="AY52" s="149" t="str">
        <f t="shared" si="28"/>
        <v/>
      </c>
      <c r="AZ52" s="149" t="str">
        <f t="shared" si="29"/>
        <v/>
      </c>
      <c r="BA52" s="149" t="str">
        <f t="shared" si="30"/>
        <v/>
      </c>
      <c r="BB52" s="149" t="str">
        <f t="shared" si="31"/>
        <v/>
      </c>
      <c r="BC52" s="149" t="str">
        <f t="shared" si="32"/>
        <v/>
      </c>
      <c r="BD52" s="149" t="str">
        <f t="shared" si="33"/>
        <v/>
      </c>
      <c r="BE52" s="149" t="str">
        <f t="shared" si="34"/>
        <v/>
      </c>
    </row>
    <row r="53" spans="1:57" x14ac:dyDescent="0.2">
      <c r="A53" s="150"/>
      <c r="B53" s="138" t="s">
        <v>703</v>
      </c>
      <c r="C53" s="156"/>
      <c r="D53" s="149"/>
      <c r="E53" s="149"/>
      <c r="F53" s="149"/>
      <c r="G53" s="149"/>
      <c r="H53" s="149">
        <v>4.2179303334482938</v>
      </c>
      <c r="I53" s="149">
        <v>187.19567772797851</v>
      </c>
      <c r="J53" s="149"/>
      <c r="K53" s="149"/>
      <c r="L53" s="149"/>
      <c r="M53" s="149"/>
      <c r="N53" s="149"/>
      <c r="O53" s="149"/>
      <c r="P53" s="149"/>
      <c r="Q53" s="149"/>
      <c r="R53" s="149"/>
      <c r="S53" s="149"/>
      <c r="T53" s="149"/>
      <c r="U53" s="149"/>
      <c r="V53" s="149"/>
      <c r="W53" s="149"/>
      <c r="X53" s="149"/>
      <c r="Y53" s="149"/>
      <c r="Z53" s="149"/>
      <c r="AA53" s="149"/>
      <c r="AB53" s="149"/>
      <c r="AC53" s="149"/>
      <c r="AD53" s="149"/>
      <c r="AE53" s="149"/>
      <c r="AF53" s="149"/>
      <c r="AG53" s="149"/>
      <c r="AH53" s="157">
        <v>191.4136080614268</v>
      </c>
      <c r="AP53" s="149" t="str">
        <f t="shared" si="19"/>
        <v/>
      </c>
      <c r="AQ53" s="149" t="str">
        <f t="shared" si="20"/>
        <v/>
      </c>
      <c r="AR53" s="149" t="str">
        <f t="shared" si="21"/>
        <v/>
      </c>
      <c r="AS53" s="149" t="str">
        <f t="shared" si="22"/>
        <v/>
      </c>
      <c r="AT53" s="149" t="str">
        <f t="shared" si="23"/>
        <v/>
      </c>
      <c r="AU53" s="149" t="str">
        <f t="shared" si="24"/>
        <v/>
      </c>
      <c r="AV53" s="149" t="str">
        <f t="shared" si="25"/>
        <v/>
      </c>
      <c r="AW53" s="149" t="str">
        <f t="shared" si="26"/>
        <v/>
      </c>
      <c r="AX53" s="149" t="str">
        <f t="shared" si="27"/>
        <v/>
      </c>
      <c r="AY53" s="149" t="str">
        <f t="shared" si="28"/>
        <v/>
      </c>
      <c r="AZ53" s="149" t="str">
        <f t="shared" si="29"/>
        <v/>
      </c>
      <c r="BA53" s="149" t="str">
        <f t="shared" si="30"/>
        <v/>
      </c>
      <c r="BB53" s="149" t="str">
        <f t="shared" si="31"/>
        <v/>
      </c>
      <c r="BC53" s="149" t="str">
        <f t="shared" si="32"/>
        <v/>
      </c>
      <c r="BD53" s="149" t="str">
        <f t="shared" si="33"/>
        <v/>
      </c>
      <c r="BE53" s="149" t="str">
        <f t="shared" si="34"/>
        <v/>
      </c>
    </row>
    <row r="54" spans="1:57" x14ac:dyDescent="0.2">
      <c r="A54" s="150"/>
      <c r="B54" s="138" t="s">
        <v>696</v>
      </c>
      <c r="C54" s="156"/>
      <c r="D54" s="149"/>
      <c r="E54" s="149"/>
      <c r="F54" s="149"/>
      <c r="G54" s="149"/>
      <c r="H54" s="149"/>
      <c r="I54" s="149">
        <v>134.95502347831007</v>
      </c>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57">
        <v>134.95502347831007</v>
      </c>
      <c r="AP54" s="149" t="str">
        <f t="shared" si="19"/>
        <v/>
      </c>
      <c r="AQ54" s="149" t="str">
        <f t="shared" si="20"/>
        <v/>
      </c>
      <c r="AR54" s="149" t="str">
        <f t="shared" si="21"/>
        <v/>
      </c>
      <c r="AS54" s="149" t="str">
        <f t="shared" si="22"/>
        <v/>
      </c>
      <c r="AT54" s="149" t="str">
        <f t="shared" si="23"/>
        <v/>
      </c>
      <c r="AU54" s="149" t="str">
        <f t="shared" si="24"/>
        <v/>
      </c>
      <c r="AV54" s="149" t="str">
        <f t="shared" si="25"/>
        <v/>
      </c>
      <c r="AW54" s="149" t="str">
        <f t="shared" si="26"/>
        <v/>
      </c>
      <c r="AX54" s="149" t="str">
        <f t="shared" si="27"/>
        <v/>
      </c>
      <c r="AY54" s="149" t="str">
        <f t="shared" si="28"/>
        <v/>
      </c>
      <c r="AZ54" s="149" t="str">
        <f t="shared" si="29"/>
        <v/>
      </c>
      <c r="BA54" s="149" t="str">
        <f t="shared" si="30"/>
        <v/>
      </c>
      <c r="BB54" s="149" t="str">
        <f t="shared" si="31"/>
        <v/>
      </c>
      <c r="BC54" s="149" t="str">
        <f t="shared" si="32"/>
        <v/>
      </c>
      <c r="BD54" s="149" t="str">
        <f t="shared" si="33"/>
        <v/>
      </c>
      <c r="BE54" s="149" t="str">
        <f t="shared" si="34"/>
        <v/>
      </c>
    </row>
    <row r="55" spans="1:57" x14ac:dyDescent="0.2">
      <c r="A55" s="150"/>
      <c r="B55" s="138" t="s">
        <v>715</v>
      </c>
      <c r="C55" s="156"/>
      <c r="D55" s="149"/>
      <c r="E55" s="149"/>
      <c r="F55" s="149"/>
      <c r="G55" s="149"/>
      <c r="H55" s="149">
        <v>29.525512334138057</v>
      </c>
      <c r="I55" s="149">
        <v>17.413551416556139</v>
      </c>
      <c r="J55" s="149"/>
      <c r="K55" s="149"/>
      <c r="L55" s="149"/>
      <c r="M55" s="149"/>
      <c r="N55" s="149"/>
      <c r="O55" s="149"/>
      <c r="P55" s="149"/>
      <c r="Q55" s="149"/>
      <c r="R55" s="149"/>
      <c r="S55" s="149"/>
      <c r="T55" s="149"/>
      <c r="U55" s="149"/>
      <c r="V55" s="149"/>
      <c r="W55" s="149"/>
      <c r="X55" s="149"/>
      <c r="Y55" s="149"/>
      <c r="Z55" s="149"/>
      <c r="AA55" s="149"/>
      <c r="AB55" s="149"/>
      <c r="AC55" s="149"/>
      <c r="AD55" s="149"/>
      <c r="AE55" s="149"/>
      <c r="AF55" s="149"/>
      <c r="AG55" s="149"/>
      <c r="AH55" s="157">
        <v>46.939063750694196</v>
      </c>
      <c r="AP55" s="149" t="str">
        <f t="shared" si="19"/>
        <v/>
      </c>
      <c r="AQ55" s="149" t="str">
        <f t="shared" si="20"/>
        <v/>
      </c>
      <c r="AR55" s="149" t="str">
        <f t="shared" si="21"/>
        <v/>
      </c>
      <c r="AS55" s="149" t="str">
        <f t="shared" si="22"/>
        <v/>
      </c>
      <c r="AT55" s="149" t="str">
        <f t="shared" si="23"/>
        <v/>
      </c>
      <c r="AU55" s="149" t="str">
        <f t="shared" si="24"/>
        <v/>
      </c>
      <c r="AV55" s="149" t="str">
        <f t="shared" si="25"/>
        <v/>
      </c>
      <c r="AW55" s="149" t="str">
        <f t="shared" si="26"/>
        <v/>
      </c>
      <c r="AX55" s="149" t="str">
        <f t="shared" si="27"/>
        <v/>
      </c>
      <c r="AY55" s="149" t="str">
        <f t="shared" si="28"/>
        <v/>
      </c>
      <c r="AZ55" s="149" t="str">
        <f t="shared" si="29"/>
        <v/>
      </c>
      <c r="BA55" s="149" t="str">
        <f t="shared" si="30"/>
        <v/>
      </c>
      <c r="BB55" s="149" t="str">
        <f t="shared" si="31"/>
        <v/>
      </c>
      <c r="BC55" s="149" t="str">
        <f t="shared" si="32"/>
        <v/>
      </c>
      <c r="BD55" s="149" t="str">
        <f t="shared" si="33"/>
        <v/>
      </c>
      <c r="BE55" s="149" t="str">
        <f t="shared" si="34"/>
        <v/>
      </c>
    </row>
    <row r="56" spans="1:57" x14ac:dyDescent="0.2">
      <c r="A56" s="150"/>
      <c r="B56" s="138" t="s">
        <v>708</v>
      </c>
      <c r="C56" s="156"/>
      <c r="D56" s="149"/>
      <c r="E56" s="149"/>
      <c r="F56" s="149"/>
      <c r="G56" s="149">
        <v>9.2916121148642752</v>
      </c>
      <c r="H56" s="149">
        <v>33.743442667586351</v>
      </c>
      <c r="I56" s="149">
        <v>4.3533878541390347</v>
      </c>
      <c r="J56" s="149"/>
      <c r="K56" s="149"/>
      <c r="L56" s="149"/>
      <c r="M56" s="149"/>
      <c r="N56" s="149"/>
      <c r="O56" s="149"/>
      <c r="P56" s="149"/>
      <c r="Q56" s="149"/>
      <c r="R56" s="149"/>
      <c r="S56" s="149"/>
      <c r="T56" s="149"/>
      <c r="U56" s="149"/>
      <c r="V56" s="149"/>
      <c r="W56" s="149"/>
      <c r="X56" s="149"/>
      <c r="Y56" s="149"/>
      <c r="Z56" s="149"/>
      <c r="AA56" s="149"/>
      <c r="AB56" s="149"/>
      <c r="AC56" s="149"/>
      <c r="AD56" s="149"/>
      <c r="AE56" s="149"/>
      <c r="AF56" s="149"/>
      <c r="AG56" s="149"/>
      <c r="AH56" s="157">
        <v>47.388442636589666</v>
      </c>
      <c r="AP56" s="149" t="str">
        <f t="shared" si="19"/>
        <v/>
      </c>
      <c r="AQ56" s="149" t="str">
        <f t="shared" si="20"/>
        <v/>
      </c>
      <c r="AR56" s="149" t="str">
        <f t="shared" si="21"/>
        <v/>
      </c>
      <c r="AS56" s="149" t="str">
        <f t="shared" si="22"/>
        <v/>
      </c>
      <c r="AT56" s="149" t="str">
        <f t="shared" si="23"/>
        <v/>
      </c>
      <c r="AU56" s="149" t="str">
        <f t="shared" si="24"/>
        <v/>
      </c>
      <c r="AV56" s="149" t="str">
        <f t="shared" si="25"/>
        <v/>
      </c>
      <c r="AW56" s="149" t="str">
        <f t="shared" si="26"/>
        <v/>
      </c>
      <c r="AX56" s="149" t="str">
        <f t="shared" si="27"/>
        <v/>
      </c>
      <c r="AY56" s="149" t="str">
        <f t="shared" si="28"/>
        <v/>
      </c>
      <c r="AZ56" s="149" t="str">
        <f t="shared" si="29"/>
        <v/>
      </c>
      <c r="BA56" s="149" t="str">
        <f t="shared" si="30"/>
        <v/>
      </c>
      <c r="BB56" s="149" t="str">
        <f t="shared" si="31"/>
        <v/>
      </c>
      <c r="BC56" s="149" t="str">
        <f t="shared" si="32"/>
        <v/>
      </c>
      <c r="BD56" s="149" t="str">
        <f t="shared" si="33"/>
        <v/>
      </c>
      <c r="BE56" s="149" t="str">
        <f t="shared" si="34"/>
        <v/>
      </c>
    </row>
    <row r="57" spans="1:57" x14ac:dyDescent="0.2">
      <c r="A57" s="150"/>
      <c r="B57" s="138" t="s">
        <v>701</v>
      </c>
      <c r="C57" s="156"/>
      <c r="D57" s="149"/>
      <c r="E57" s="149"/>
      <c r="F57" s="149"/>
      <c r="G57" s="149"/>
      <c r="H57" s="149">
        <v>46.397233667931239</v>
      </c>
      <c r="I57" s="149">
        <v>8.7067757082780695</v>
      </c>
      <c r="J57" s="149"/>
      <c r="K57" s="149"/>
      <c r="L57" s="149"/>
      <c r="M57" s="149"/>
      <c r="N57" s="149"/>
      <c r="O57" s="149"/>
      <c r="P57" s="149"/>
      <c r="Q57" s="149"/>
      <c r="R57" s="149"/>
      <c r="S57" s="149"/>
      <c r="T57" s="149"/>
      <c r="U57" s="149"/>
      <c r="V57" s="149"/>
      <c r="W57" s="149"/>
      <c r="X57" s="149"/>
      <c r="Y57" s="149"/>
      <c r="Z57" s="149"/>
      <c r="AA57" s="149"/>
      <c r="AB57" s="149"/>
      <c r="AC57" s="149"/>
      <c r="AD57" s="149"/>
      <c r="AE57" s="149"/>
      <c r="AF57" s="149"/>
      <c r="AG57" s="149"/>
      <c r="AH57" s="157">
        <v>55.104009376209305</v>
      </c>
      <c r="AP57" s="149" t="str">
        <f t="shared" si="19"/>
        <v/>
      </c>
      <c r="AQ57" s="149" t="str">
        <f t="shared" si="20"/>
        <v/>
      </c>
      <c r="AR57" s="149" t="str">
        <f t="shared" si="21"/>
        <v/>
      </c>
      <c r="AS57" s="149" t="str">
        <f t="shared" si="22"/>
        <v/>
      </c>
      <c r="AT57" s="149" t="str">
        <f t="shared" si="23"/>
        <v/>
      </c>
      <c r="AU57" s="149" t="str">
        <f t="shared" si="24"/>
        <v/>
      </c>
      <c r="AV57" s="149" t="str">
        <f t="shared" si="25"/>
        <v/>
      </c>
      <c r="AW57" s="149" t="str">
        <f t="shared" si="26"/>
        <v/>
      </c>
      <c r="AX57" s="149" t="str">
        <f t="shared" si="27"/>
        <v/>
      </c>
      <c r="AY57" s="149" t="str">
        <f t="shared" si="28"/>
        <v/>
      </c>
      <c r="AZ57" s="149" t="str">
        <f t="shared" si="29"/>
        <v/>
      </c>
      <c r="BA57" s="149" t="str">
        <f t="shared" si="30"/>
        <v/>
      </c>
      <c r="BB57" s="149" t="str">
        <f t="shared" si="31"/>
        <v/>
      </c>
      <c r="BC57" s="149" t="str">
        <f t="shared" si="32"/>
        <v/>
      </c>
      <c r="BD57" s="149" t="str">
        <f t="shared" si="33"/>
        <v/>
      </c>
      <c r="BE57" s="149" t="str">
        <f t="shared" si="34"/>
        <v/>
      </c>
    </row>
    <row r="58" spans="1:57" x14ac:dyDescent="0.2">
      <c r="A58" s="150"/>
      <c r="B58" s="138" t="s">
        <v>799</v>
      </c>
      <c r="C58" s="156"/>
      <c r="D58" s="149"/>
      <c r="E58" s="149"/>
      <c r="F58" s="149"/>
      <c r="G58" s="149">
        <v>9.2916121148642752</v>
      </c>
      <c r="H58" s="149">
        <v>46.397233667931239</v>
      </c>
      <c r="I58" s="149">
        <v>4.3533878541390347</v>
      </c>
      <c r="J58" s="149"/>
      <c r="K58" s="149"/>
      <c r="L58" s="149"/>
      <c r="M58" s="149"/>
      <c r="N58" s="149"/>
      <c r="O58" s="149"/>
      <c r="P58" s="149"/>
      <c r="Q58" s="149"/>
      <c r="R58" s="149"/>
      <c r="S58" s="149"/>
      <c r="T58" s="149"/>
      <c r="U58" s="149"/>
      <c r="V58" s="149"/>
      <c r="W58" s="149"/>
      <c r="X58" s="149"/>
      <c r="Y58" s="149"/>
      <c r="Z58" s="149"/>
      <c r="AA58" s="149"/>
      <c r="AB58" s="149"/>
      <c r="AC58" s="149"/>
      <c r="AD58" s="149"/>
      <c r="AE58" s="149"/>
      <c r="AF58" s="149"/>
      <c r="AG58" s="149"/>
      <c r="AH58" s="157">
        <v>60.042233636934547</v>
      </c>
      <c r="AP58" s="149" t="str">
        <f t="shared" si="19"/>
        <v/>
      </c>
      <c r="AQ58" s="149" t="str">
        <f t="shared" si="20"/>
        <v/>
      </c>
      <c r="AR58" s="149" t="str">
        <f t="shared" si="21"/>
        <v/>
      </c>
      <c r="AS58" s="149" t="str">
        <f t="shared" si="22"/>
        <v/>
      </c>
      <c r="AT58" s="149" t="str">
        <f t="shared" si="23"/>
        <v/>
      </c>
      <c r="AU58" s="149" t="str">
        <f t="shared" si="24"/>
        <v/>
      </c>
      <c r="AV58" s="149" t="str">
        <f t="shared" si="25"/>
        <v/>
      </c>
      <c r="AW58" s="149" t="str">
        <f t="shared" si="26"/>
        <v/>
      </c>
      <c r="AX58" s="149" t="str">
        <f t="shared" si="27"/>
        <v/>
      </c>
      <c r="AY58" s="149" t="str">
        <f t="shared" si="28"/>
        <v/>
      </c>
      <c r="AZ58" s="149" t="str">
        <f t="shared" si="29"/>
        <v/>
      </c>
      <c r="BA58" s="149" t="str">
        <f t="shared" si="30"/>
        <v/>
      </c>
      <c r="BB58" s="149" t="str">
        <f t="shared" si="31"/>
        <v/>
      </c>
      <c r="BC58" s="149" t="str">
        <f t="shared" si="32"/>
        <v/>
      </c>
      <c r="BD58" s="149" t="str">
        <f t="shared" si="33"/>
        <v/>
      </c>
      <c r="BE58" s="149" t="str">
        <f t="shared" si="34"/>
        <v/>
      </c>
    </row>
    <row r="59" spans="1:57" x14ac:dyDescent="0.2">
      <c r="A59" s="150"/>
      <c r="B59" s="138" t="s">
        <v>713</v>
      </c>
      <c r="C59" s="156"/>
      <c r="D59" s="149"/>
      <c r="E59" s="149"/>
      <c r="F59" s="149">
        <v>2.5872134700341753</v>
      </c>
      <c r="G59" s="149">
        <v>260.16513921619969</v>
      </c>
      <c r="H59" s="149">
        <v>12.653791000344881</v>
      </c>
      <c r="I59" s="149"/>
      <c r="J59" s="149"/>
      <c r="K59" s="149"/>
      <c r="L59" s="149"/>
      <c r="M59" s="149"/>
      <c r="N59" s="149"/>
      <c r="O59" s="149"/>
      <c r="P59" s="149"/>
      <c r="Q59" s="149"/>
      <c r="R59" s="149"/>
      <c r="S59" s="149"/>
      <c r="T59" s="149"/>
      <c r="U59" s="149"/>
      <c r="V59" s="149"/>
      <c r="W59" s="149"/>
      <c r="X59" s="149"/>
      <c r="Y59" s="149"/>
      <c r="Z59" s="149"/>
      <c r="AA59" s="149"/>
      <c r="AB59" s="149"/>
      <c r="AC59" s="149"/>
      <c r="AD59" s="149"/>
      <c r="AE59" s="149"/>
      <c r="AF59" s="149"/>
      <c r="AG59" s="149"/>
      <c r="AH59" s="157">
        <v>275.40614368657873</v>
      </c>
      <c r="AP59" s="149" t="str">
        <f t="shared" si="19"/>
        <v/>
      </c>
      <c r="AQ59" s="149" t="str">
        <f t="shared" si="20"/>
        <v/>
      </c>
      <c r="AR59" s="149" t="str">
        <f t="shared" si="21"/>
        <v/>
      </c>
      <c r="AS59" s="149" t="str">
        <f t="shared" si="22"/>
        <v/>
      </c>
      <c r="AT59" s="149" t="str">
        <f t="shared" si="23"/>
        <v/>
      </c>
      <c r="AU59" s="149" t="str">
        <f t="shared" si="24"/>
        <v/>
      </c>
      <c r="AV59" s="149" t="str">
        <f t="shared" si="25"/>
        <v/>
      </c>
      <c r="AW59" s="149" t="str">
        <f t="shared" si="26"/>
        <v/>
      </c>
      <c r="AX59" s="149" t="str">
        <f t="shared" si="27"/>
        <v/>
      </c>
      <c r="AY59" s="149" t="str">
        <f t="shared" si="28"/>
        <v/>
      </c>
      <c r="AZ59" s="149" t="str">
        <f t="shared" si="29"/>
        <v/>
      </c>
      <c r="BA59" s="149" t="str">
        <f t="shared" si="30"/>
        <v/>
      </c>
      <c r="BB59" s="149" t="str">
        <f t="shared" si="31"/>
        <v/>
      </c>
      <c r="BC59" s="149" t="str">
        <f t="shared" si="32"/>
        <v/>
      </c>
      <c r="BD59" s="149" t="str">
        <f t="shared" si="33"/>
        <v/>
      </c>
      <c r="BE59" s="149" t="str">
        <f t="shared" si="34"/>
        <v/>
      </c>
    </row>
    <row r="60" spans="1:57" x14ac:dyDescent="0.2">
      <c r="A60" s="150"/>
      <c r="B60" s="138" t="s">
        <v>804</v>
      </c>
      <c r="C60" s="156"/>
      <c r="D60" s="149"/>
      <c r="E60" s="149"/>
      <c r="F60" s="149"/>
      <c r="G60" s="149">
        <v>222.99869075674263</v>
      </c>
      <c r="H60" s="149">
        <v>4.2179303334482938</v>
      </c>
      <c r="I60" s="149"/>
      <c r="J60" s="149"/>
      <c r="K60" s="149"/>
      <c r="L60" s="149"/>
      <c r="M60" s="149"/>
      <c r="N60" s="149"/>
      <c r="O60" s="149"/>
      <c r="P60" s="149"/>
      <c r="Q60" s="149"/>
      <c r="R60" s="149"/>
      <c r="S60" s="149"/>
      <c r="T60" s="149"/>
      <c r="U60" s="149"/>
      <c r="V60" s="149"/>
      <c r="W60" s="149"/>
      <c r="X60" s="149"/>
      <c r="Y60" s="149"/>
      <c r="Z60" s="149"/>
      <c r="AA60" s="149"/>
      <c r="AB60" s="149"/>
      <c r="AC60" s="149"/>
      <c r="AD60" s="149"/>
      <c r="AE60" s="149"/>
      <c r="AF60" s="149"/>
      <c r="AG60" s="149"/>
      <c r="AH60" s="157">
        <v>227.21662109019093</v>
      </c>
      <c r="AP60" s="149" t="str">
        <f t="shared" si="19"/>
        <v/>
      </c>
      <c r="AQ60" s="149" t="str">
        <f t="shared" si="20"/>
        <v/>
      </c>
      <c r="AR60" s="149" t="str">
        <f t="shared" si="21"/>
        <v/>
      </c>
      <c r="AS60" s="149" t="str">
        <f t="shared" si="22"/>
        <v/>
      </c>
      <c r="AT60" s="149" t="str">
        <f t="shared" si="23"/>
        <v/>
      </c>
      <c r="AU60" s="149" t="str">
        <f t="shared" si="24"/>
        <v/>
      </c>
      <c r="AV60" s="149" t="str">
        <f t="shared" si="25"/>
        <v/>
      </c>
      <c r="AW60" s="149" t="str">
        <f t="shared" si="26"/>
        <v/>
      </c>
      <c r="AX60" s="149" t="str">
        <f t="shared" si="27"/>
        <v/>
      </c>
      <c r="AY60" s="149" t="str">
        <f t="shared" si="28"/>
        <v/>
      </c>
      <c r="AZ60" s="149" t="str">
        <f t="shared" si="29"/>
        <v/>
      </c>
      <c r="BA60" s="149" t="str">
        <f t="shared" si="30"/>
        <v/>
      </c>
      <c r="BB60" s="149" t="str">
        <f t="shared" si="31"/>
        <v/>
      </c>
      <c r="BC60" s="149" t="str">
        <f t="shared" si="32"/>
        <v/>
      </c>
      <c r="BD60" s="149" t="str">
        <f t="shared" si="33"/>
        <v/>
      </c>
      <c r="BE60" s="149" t="str">
        <f t="shared" si="34"/>
        <v/>
      </c>
    </row>
    <row r="61" spans="1:57" x14ac:dyDescent="0.2">
      <c r="A61" s="150"/>
      <c r="B61" s="138" t="s">
        <v>711</v>
      </c>
      <c r="C61" s="156"/>
      <c r="D61" s="149"/>
      <c r="E61" s="149"/>
      <c r="F61" s="149"/>
      <c r="G61" s="149">
        <v>260.16513921619969</v>
      </c>
      <c r="H61" s="149">
        <v>4.2179303334482938</v>
      </c>
      <c r="I61" s="149"/>
      <c r="J61" s="149"/>
      <c r="K61" s="149"/>
      <c r="L61" s="149"/>
      <c r="M61" s="149"/>
      <c r="N61" s="149"/>
      <c r="O61" s="149"/>
      <c r="P61" s="149"/>
      <c r="Q61" s="149"/>
      <c r="R61" s="149"/>
      <c r="S61" s="149"/>
      <c r="T61" s="149"/>
      <c r="U61" s="149"/>
      <c r="V61" s="149"/>
      <c r="W61" s="149"/>
      <c r="X61" s="149"/>
      <c r="Y61" s="149"/>
      <c r="Z61" s="149"/>
      <c r="AA61" s="149"/>
      <c r="AB61" s="149"/>
      <c r="AC61" s="149"/>
      <c r="AD61" s="149"/>
      <c r="AE61" s="149"/>
      <c r="AF61" s="149"/>
      <c r="AG61" s="149"/>
      <c r="AH61" s="157">
        <v>264.38306954964798</v>
      </c>
      <c r="AP61" s="149" t="str">
        <f t="shared" si="19"/>
        <v/>
      </c>
      <c r="AQ61" s="149" t="str">
        <f t="shared" si="20"/>
        <v/>
      </c>
      <c r="AR61" s="149" t="str">
        <f t="shared" si="21"/>
        <v/>
      </c>
      <c r="AS61" s="149" t="str">
        <f t="shared" si="22"/>
        <v/>
      </c>
      <c r="AT61" s="149" t="str">
        <f t="shared" si="23"/>
        <v/>
      </c>
      <c r="AU61" s="149" t="str">
        <f t="shared" si="24"/>
        <v/>
      </c>
      <c r="AV61" s="149" t="str">
        <f t="shared" si="25"/>
        <v/>
      </c>
      <c r="AW61" s="149" t="str">
        <f t="shared" si="26"/>
        <v/>
      </c>
      <c r="AX61" s="149" t="str">
        <f t="shared" si="27"/>
        <v/>
      </c>
      <c r="AY61" s="149" t="str">
        <f t="shared" si="28"/>
        <v/>
      </c>
      <c r="AZ61" s="149" t="str">
        <f t="shared" si="29"/>
        <v/>
      </c>
      <c r="BA61" s="149" t="str">
        <f t="shared" si="30"/>
        <v/>
      </c>
      <c r="BB61" s="149" t="str">
        <f t="shared" si="31"/>
        <v/>
      </c>
      <c r="BC61" s="149" t="str">
        <f t="shared" si="32"/>
        <v/>
      </c>
      <c r="BD61" s="149" t="str">
        <f t="shared" si="33"/>
        <v/>
      </c>
      <c r="BE61" s="149" t="str">
        <f t="shared" si="34"/>
        <v/>
      </c>
    </row>
    <row r="62" spans="1:57" x14ac:dyDescent="0.2">
      <c r="A62" s="150"/>
      <c r="B62" s="138" t="s">
        <v>693</v>
      </c>
      <c r="C62" s="156"/>
      <c r="D62" s="149"/>
      <c r="E62" s="149"/>
      <c r="F62" s="149">
        <v>36.220988580478455</v>
      </c>
      <c r="G62" s="149">
        <v>9.2916121148642752</v>
      </c>
      <c r="H62" s="149"/>
      <c r="I62" s="149"/>
      <c r="J62" s="149"/>
      <c r="K62" s="149"/>
      <c r="L62" s="149"/>
      <c r="M62" s="149"/>
      <c r="N62" s="149"/>
      <c r="O62" s="149"/>
      <c r="P62" s="149"/>
      <c r="Q62" s="149"/>
      <c r="R62" s="149"/>
      <c r="S62" s="149"/>
      <c r="T62" s="149"/>
      <c r="U62" s="149"/>
      <c r="V62" s="149"/>
      <c r="W62" s="149"/>
      <c r="X62" s="149"/>
      <c r="Y62" s="149"/>
      <c r="Z62" s="149"/>
      <c r="AA62" s="149"/>
      <c r="AB62" s="149"/>
      <c r="AC62" s="149"/>
      <c r="AD62" s="149"/>
      <c r="AE62" s="149"/>
      <c r="AF62" s="149"/>
      <c r="AG62" s="149"/>
      <c r="AH62" s="157">
        <v>45.512600695342726</v>
      </c>
      <c r="AP62" s="149" t="str">
        <f t="shared" si="19"/>
        <v/>
      </c>
      <c r="AQ62" s="149" t="str">
        <f t="shared" si="20"/>
        <v/>
      </c>
      <c r="AR62" s="149" t="str">
        <f t="shared" si="21"/>
        <v/>
      </c>
      <c r="AS62" s="149" t="str">
        <f t="shared" si="22"/>
        <v/>
      </c>
      <c r="AT62" s="149" t="str">
        <f t="shared" si="23"/>
        <v/>
      </c>
      <c r="AU62" s="149" t="str">
        <f t="shared" si="24"/>
        <v/>
      </c>
      <c r="AV62" s="149" t="str">
        <f t="shared" si="25"/>
        <v/>
      </c>
      <c r="AW62" s="149" t="str">
        <f t="shared" si="26"/>
        <v/>
      </c>
      <c r="AX62" s="149" t="str">
        <f t="shared" si="27"/>
        <v/>
      </c>
      <c r="AY62" s="149" t="str">
        <f t="shared" si="28"/>
        <v/>
      </c>
      <c r="AZ62" s="149" t="str">
        <f t="shared" si="29"/>
        <v/>
      </c>
      <c r="BA62" s="149" t="str">
        <f t="shared" si="30"/>
        <v/>
      </c>
      <c r="BB62" s="149" t="str">
        <f t="shared" si="31"/>
        <v/>
      </c>
      <c r="BC62" s="149" t="str">
        <f t="shared" si="32"/>
        <v/>
      </c>
      <c r="BD62" s="149" t="str">
        <f t="shared" si="33"/>
        <v/>
      </c>
      <c r="BE62" s="149" t="str">
        <f t="shared" si="34"/>
        <v/>
      </c>
    </row>
    <row r="63" spans="1:57" x14ac:dyDescent="0.2">
      <c r="A63" s="150"/>
      <c r="B63" s="138" t="s">
        <v>710</v>
      </c>
      <c r="C63" s="156"/>
      <c r="D63" s="149"/>
      <c r="E63" s="149"/>
      <c r="F63" s="149">
        <v>28.459348170375929</v>
      </c>
      <c r="G63" s="149">
        <v>9.2916121148642752</v>
      </c>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57">
        <v>37.750960285240204</v>
      </c>
      <c r="AP63" s="149" t="str">
        <f t="shared" si="19"/>
        <v/>
      </c>
      <c r="AQ63" s="149" t="str">
        <f t="shared" si="20"/>
        <v/>
      </c>
      <c r="AR63" s="149" t="str">
        <f t="shared" si="21"/>
        <v/>
      </c>
      <c r="AS63" s="149" t="str">
        <f t="shared" si="22"/>
        <v/>
      </c>
      <c r="AT63" s="149" t="str">
        <f t="shared" si="23"/>
        <v/>
      </c>
      <c r="AU63" s="149" t="str">
        <f t="shared" si="24"/>
        <v/>
      </c>
      <c r="AV63" s="149" t="str">
        <f t="shared" si="25"/>
        <v/>
      </c>
      <c r="AW63" s="149" t="str">
        <f t="shared" si="26"/>
        <v/>
      </c>
      <c r="AX63" s="149" t="str">
        <f t="shared" si="27"/>
        <v/>
      </c>
      <c r="AY63" s="149" t="str">
        <f t="shared" si="28"/>
        <v/>
      </c>
      <c r="AZ63" s="149" t="str">
        <f t="shared" si="29"/>
        <v/>
      </c>
      <c r="BA63" s="149" t="str">
        <f t="shared" si="30"/>
        <v/>
      </c>
      <c r="BB63" s="149" t="str">
        <f t="shared" si="31"/>
        <v/>
      </c>
      <c r="BC63" s="149" t="str">
        <f t="shared" si="32"/>
        <v/>
      </c>
      <c r="BD63" s="149" t="str">
        <f t="shared" si="33"/>
        <v/>
      </c>
      <c r="BE63" s="149" t="str">
        <f t="shared" si="34"/>
        <v/>
      </c>
    </row>
    <row r="64" spans="1:57" x14ac:dyDescent="0.2">
      <c r="A64" s="150"/>
      <c r="B64" s="138" t="s">
        <v>719</v>
      </c>
      <c r="C64" s="156"/>
      <c r="D64" s="149"/>
      <c r="E64" s="149"/>
      <c r="F64" s="149">
        <v>20.697707760273403</v>
      </c>
      <c r="G64" s="149">
        <v>9.2916121148642752</v>
      </c>
      <c r="H64" s="149"/>
      <c r="I64" s="149"/>
      <c r="J64" s="149"/>
      <c r="K64" s="149"/>
      <c r="L64" s="149"/>
      <c r="M64" s="149"/>
      <c r="N64" s="149"/>
      <c r="O64" s="149"/>
      <c r="P64" s="149"/>
      <c r="Q64" s="149"/>
      <c r="R64" s="149"/>
      <c r="S64" s="149"/>
      <c r="T64" s="149"/>
      <c r="U64" s="149"/>
      <c r="V64" s="149"/>
      <c r="W64" s="149"/>
      <c r="X64" s="149"/>
      <c r="Y64" s="149"/>
      <c r="Z64" s="149"/>
      <c r="AA64" s="149"/>
      <c r="AB64" s="149"/>
      <c r="AC64" s="149"/>
      <c r="AD64" s="149"/>
      <c r="AE64" s="149"/>
      <c r="AF64" s="149"/>
      <c r="AG64" s="149"/>
      <c r="AH64" s="157">
        <v>29.989319875137678</v>
      </c>
      <c r="AP64" s="149" t="str">
        <f t="shared" si="19"/>
        <v/>
      </c>
      <c r="AQ64" s="149" t="str">
        <f t="shared" si="20"/>
        <v/>
      </c>
      <c r="AR64" s="149" t="str">
        <f t="shared" si="21"/>
        <v/>
      </c>
      <c r="AS64" s="149" t="str">
        <f t="shared" si="22"/>
        <v/>
      </c>
      <c r="AT64" s="149" t="str">
        <f t="shared" si="23"/>
        <v/>
      </c>
      <c r="AU64" s="149" t="str">
        <f t="shared" si="24"/>
        <v/>
      </c>
      <c r="AV64" s="149" t="str">
        <f t="shared" si="25"/>
        <v/>
      </c>
      <c r="AW64" s="149" t="str">
        <f t="shared" si="26"/>
        <v/>
      </c>
      <c r="AX64" s="149" t="str">
        <f t="shared" si="27"/>
        <v/>
      </c>
      <c r="AY64" s="149" t="str">
        <f t="shared" si="28"/>
        <v/>
      </c>
      <c r="AZ64" s="149" t="str">
        <f t="shared" si="29"/>
        <v/>
      </c>
      <c r="BA64" s="149" t="str">
        <f t="shared" si="30"/>
        <v/>
      </c>
      <c r="BB64" s="149" t="str">
        <f t="shared" si="31"/>
        <v/>
      </c>
      <c r="BC64" s="149" t="str">
        <f t="shared" si="32"/>
        <v/>
      </c>
      <c r="BD64" s="149" t="str">
        <f t="shared" si="33"/>
        <v/>
      </c>
      <c r="BE64" s="149" t="str">
        <f t="shared" si="34"/>
        <v/>
      </c>
    </row>
    <row r="65" spans="1:57" x14ac:dyDescent="0.2">
      <c r="A65" s="150"/>
      <c r="B65" s="138" t="s">
        <v>726</v>
      </c>
      <c r="C65" s="156"/>
      <c r="D65" s="149">
        <v>14.16036308623298</v>
      </c>
      <c r="E65" s="149">
        <v>222.01266713581987</v>
      </c>
      <c r="F65" s="149">
        <v>20.697707760273403</v>
      </c>
      <c r="G65" s="149"/>
      <c r="H65" s="149"/>
      <c r="I65" s="149"/>
      <c r="J65" s="149"/>
      <c r="K65" s="149"/>
      <c r="L65" s="149"/>
      <c r="M65" s="149"/>
      <c r="N65" s="149"/>
      <c r="O65" s="149"/>
      <c r="P65" s="149"/>
      <c r="Q65" s="149"/>
      <c r="R65" s="149"/>
      <c r="S65" s="149"/>
      <c r="T65" s="149"/>
      <c r="U65" s="149"/>
      <c r="V65" s="149"/>
      <c r="W65" s="149"/>
      <c r="X65" s="149"/>
      <c r="Y65" s="149"/>
      <c r="Z65" s="149"/>
      <c r="AA65" s="149"/>
      <c r="AB65" s="149"/>
      <c r="AC65" s="149"/>
      <c r="AD65" s="149"/>
      <c r="AE65" s="149"/>
      <c r="AF65" s="149"/>
      <c r="AG65" s="149"/>
      <c r="AH65" s="157">
        <v>256.87073798232626</v>
      </c>
      <c r="AI65" s="74" t="str">
        <f t="shared" ref="AI65:AO65" si="35">+IF(E62="","",((E62/(E$66))*AR$2))</f>
        <v/>
      </c>
      <c r="AJ65" s="74">
        <f t="shared" si="35"/>
        <v>0</v>
      </c>
      <c r="AK65" s="74" t="e">
        <f t="shared" si="35"/>
        <v>#DIV/0!</v>
      </c>
      <c r="AL65" s="74" t="str">
        <f t="shared" si="35"/>
        <v/>
      </c>
      <c r="AM65" s="74" t="str">
        <f t="shared" si="35"/>
        <v/>
      </c>
      <c r="AN65" s="74" t="str">
        <f t="shared" si="35"/>
        <v/>
      </c>
      <c r="AO65" s="74" t="str">
        <f t="shared" si="35"/>
        <v/>
      </c>
      <c r="AP65" s="149" t="str">
        <f t="shared" si="19"/>
        <v/>
      </c>
      <c r="AQ65" s="149" t="str">
        <f t="shared" si="20"/>
        <v/>
      </c>
      <c r="AR65" s="149" t="str">
        <f t="shared" si="21"/>
        <v/>
      </c>
      <c r="AS65" s="149" t="str">
        <f t="shared" si="22"/>
        <v/>
      </c>
      <c r="AT65" s="149" t="str">
        <f t="shared" si="23"/>
        <v/>
      </c>
      <c r="AU65" s="149" t="str">
        <f t="shared" si="24"/>
        <v/>
      </c>
      <c r="AV65" s="149" t="str">
        <f t="shared" si="25"/>
        <v/>
      </c>
      <c r="AW65" s="149" t="str">
        <f t="shared" si="26"/>
        <v/>
      </c>
      <c r="AX65" s="149" t="str">
        <f t="shared" si="27"/>
        <v/>
      </c>
      <c r="AY65" s="149" t="str">
        <f t="shared" si="28"/>
        <v/>
      </c>
      <c r="AZ65" s="149" t="str">
        <f t="shared" si="29"/>
        <v/>
      </c>
      <c r="BA65" s="149" t="str">
        <f t="shared" si="30"/>
        <v/>
      </c>
      <c r="BB65" s="149" t="str">
        <f t="shared" si="31"/>
        <v/>
      </c>
      <c r="BC65" s="149" t="str">
        <f t="shared" si="32"/>
        <v/>
      </c>
      <c r="BD65" s="149" t="str">
        <f t="shared" si="33"/>
        <v/>
      </c>
      <c r="BE65" s="149" t="str">
        <f t="shared" si="34"/>
        <v/>
      </c>
    </row>
    <row r="66" spans="1:57" x14ac:dyDescent="0.2">
      <c r="A66" s="150"/>
      <c r="B66" s="138" t="s">
        <v>724</v>
      </c>
      <c r="C66" s="156"/>
      <c r="D66" s="149">
        <v>9.4402420574886534</v>
      </c>
      <c r="E66" s="149">
        <v>83.254750175932458</v>
      </c>
      <c r="F66" s="149">
        <v>20.697707760273403</v>
      </c>
      <c r="G66" s="149"/>
      <c r="H66" s="149"/>
      <c r="I66" s="149"/>
      <c r="J66" s="149"/>
      <c r="K66" s="149"/>
      <c r="L66" s="149"/>
      <c r="M66" s="149"/>
      <c r="N66" s="149"/>
      <c r="O66" s="149"/>
      <c r="P66" s="149"/>
      <c r="Q66" s="149"/>
      <c r="R66" s="149"/>
      <c r="S66" s="149"/>
      <c r="T66" s="149"/>
      <c r="U66" s="149"/>
      <c r="V66" s="149"/>
      <c r="W66" s="149"/>
      <c r="X66" s="149"/>
      <c r="Y66" s="149"/>
      <c r="Z66" s="149"/>
      <c r="AA66" s="149"/>
      <c r="AB66" s="149"/>
      <c r="AC66" s="149"/>
      <c r="AD66" s="149"/>
      <c r="AE66" s="149"/>
      <c r="AF66" s="149"/>
      <c r="AG66" s="149"/>
      <c r="AH66" s="157">
        <v>113.39269999369452</v>
      </c>
      <c r="AI66" s="74"/>
      <c r="AJ66" s="74"/>
      <c r="AK66" s="74"/>
      <c r="AL66" s="74"/>
      <c r="AM66" s="74"/>
      <c r="AN66" s="74"/>
      <c r="AO66" s="74"/>
      <c r="AP66" s="149" t="str">
        <f t="shared" si="19"/>
        <v/>
      </c>
      <c r="AQ66" s="149" t="str">
        <f t="shared" si="20"/>
        <v/>
      </c>
      <c r="AR66" s="149" t="str">
        <f t="shared" si="21"/>
        <v/>
      </c>
      <c r="AS66" s="149" t="str">
        <f t="shared" si="22"/>
        <v/>
      </c>
      <c r="AT66" s="149" t="str">
        <f t="shared" si="23"/>
        <v/>
      </c>
      <c r="AU66" s="149" t="str">
        <f t="shared" si="24"/>
        <v/>
      </c>
      <c r="AV66" s="149" t="str">
        <f t="shared" si="25"/>
        <v/>
      </c>
      <c r="AW66" s="149" t="str">
        <f t="shared" si="26"/>
        <v/>
      </c>
      <c r="AX66" s="149" t="str">
        <f t="shared" si="27"/>
        <v/>
      </c>
      <c r="AY66" s="149" t="str">
        <f t="shared" si="28"/>
        <v/>
      </c>
      <c r="AZ66" s="149" t="str">
        <f t="shared" si="29"/>
        <v/>
      </c>
      <c r="BA66" s="149" t="str">
        <f t="shared" si="30"/>
        <v/>
      </c>
      <c r="BB66" s="149" t="str">
        <f t="shared" si="31"/>
        <v/>
      </c>
      <c r="BC66" s="149" t="str">
        <f t="shared" si="32"/>
        <v/>
      </c>
      <c r="BD66" s="149" t="str">
        <f t="shared" si="33"/>
        <v/>
      </c>
      <c r="BE66" s="149" t="str">
        <f t="shared" si="34"/>
        <v/>
      </c>
    </row>
    <row r="67" spans="1:57" x14ac:dyDescent="0.2">
      <c r="A67" s="150"/>
      <c r="B67" s="138" t="s">
        <v>736</v>
      </c>
      <c r="C67" s="156"/>
      <c r="D67" s="149">
        <v>42.481089258698944</v>
      </c>
      <c r="E67" s="149">
        <v>319.14320900774106</v>
      </c>
      <c r="F67" s="149">
        <v>25.872134700341753</v>
      </c>
      <c r="G67" s="149"/>
      <c r="H67" s="149"/>
      <c r="I67" s="149"/>
      <c r="J67" s="149"/>
      <c r="K67" s="149"/>
      <c r="L67" s="149"/>
      <c r="M67" s="149"/>
      <c r="N67" s="149"/>
      <c r="O67" s="149"/>
      <c r="P67" s="149"/>
      <c r="Q67" s="149"/>
      <c r="R67" s="149"/>
      <c r="S67" s="149"/>
      <c r="T67" s="149"/>
      <c r="U67" s="149"/>
      <c r="V67" s="149"/>
      <c r="W67" s="149"/>
      <c r="X67" s="149"/>
      <c r="Y67" s="149"/>
      <c r="Z67" s="149"/>
      <c r="AA67" s="149"/>
      <c r="AB67" s="149"/>
      <c r="AC67" s="149"/>
      <c r="AD67" s="149"/>
      <c r="AE67" s="149"/>
      <c r="AF67" s="149"/>
      <c r="AG67" s="149"/>
      <c r="AH67" s="157">
        <v>387.49643296678175</v>
      </c>
      <c r="AP67" s="149" t="str">
        <f t="shared" si="19"/>
        <v/>
      </c>
      <c r="AQ67" s="149" t="str">
        <f t="shared" si="20"/>
        <v/>
      </c>
      <c r="AR67" s="149" t="str">
        <f t="shared" si="21"/>
        <v/>
      </c>
      <c r="AS67" s="149" t="str">
        <f t="shared" si="22"/>
        <v/>
      </c>
      <c r="AT67" s="149" t="str">
        <f t="shared" si="23"/>
        <v/>
      </c>
      <c r="AU67" s="149" t="str">
        <f t="shared" si="24"/>
        <v/>
      </c>
      <c r="AV67" s="149" t="str">
        <f t="shared" si="25"/>
        <v/>
      </c>
      <c r="AW67" s="149" t="str">
        <f t="shared" si="26"/>
        <v/>
      </c>
      <c r="AX67" s="149" t="str">
        <f t="shared" si="27"/>
        <v/>
      </c>
      <c r="AY67" s="149" t="str">
        <f t="shared" si="28"/>
        <v/>
      </c>
      <c r="AZ67" s="149" t="str">
        <f t="shared" si="29"/>
        <v/>
      </c>
      <c r="BA67" s="149" t="str">
        <f t="shared" si="30"/>
        <v/>
      </c>
      <c r="BB67" s="149" t="str">
        <f t="shared" si="31"/>
        <v/>
      </c>
      <c r="BC67" s="149" t="str">
        <f t="shared" si="32"/>
        <v/>
      </c>
      <c r="BD67" s="149" t="str">
        <f t="shared" si="33"/>
        <v/>
      </c>
      <c r="BE67" s="149" t="str">
        <f t="shared" si="34"/>
        <v/>
      </c>
    </row>
    <row r="68" spans="1:57" x14ac:dyDescent="0.2">
      <c r="A68" s="150"/>
      <c r="B68" s="138" t="s">
        <v>829</v>
      </c>
      <c r="C68" s="156"/>
      <c r="D68" s="149"/>
      <c r="E68" s="149"/>
      <c r="F68" s="149"/>
      <c r="G68" s="149"/>
      <c r="H68" s="149"/>
      <c r="I68" s="149"/>
      <c r="J68" s="149"/>
      <c r="K68" s="149"/>
      <c r="L68" s="149"/>
      <c r="M68" s="149"/>
      <c r="N68" s="149"/>
      <c r="O68" s="149"/>
      <c r="P68" s="149"/>
      <c r="Q68" s="149"/>
      <c r="R68" s="149"/>
      <c r="S68" s="149"/>
      <c r="T68" s="149"/>
      <c r="U68" s="149"/>
      <c r="V68" s="149"/>
      <c r="W68" s="149"/>
      <c r="X68" s="149"/>
      <c r="Y68" s="149"/>
      <c r="Z68" s="149"/>
      <c r="AA68" s="149"/>
      <c r="AB68" s="149">
        <v>182.32937729427763</v>
      </c>
      <c r="AC68" s="149">
        <v>16.637637104721023</v>
      </c>
      <c r="AD68" s="149"/>
      <c r="AE68" s="149"/>
      <c r="AF68" s="149"/>
      <c r="AG68" s="149"/>
      <c r="AH68" s="157">
        <v>198.96701439899866</v>
      </c>
      <c r="AP68" s="149" t="str">
        <f t="shared" si="19"/>
        <v/>
      </c>
      <c r="AQ68" s="149" t="str">
        <f t="shared" si="20"/>
        <v/>
      </c>
      <c r="AR68" s="149" t="str">
        <f t="shared" si="21"/>
        <v/>
      </c>
      <c r="AS68" s="149" t="str">
        <f t="shared" si="22"/>
        <v/>
      </c>
      <c r="AT68" s="149" t="str">
        <f t="shared" si="23"/>
        <v/>
      </c>
      <c r="AU68" s="149" t="str">
        <f t="shared" si="24"/>
        <v/>
      </c>
      <c r="AV68" s="149" t="str">
        <f t="shared" si="25"/>
        <v/>
      </c>
      <c r="AW68" s="149" t="str">
        <f t="shared" si="26"/>
        <v/>
      </c>
      <c r="AX68" s="149" t="str">
        <f t="shared" si="27"/>
        <v/>
      </c>
      <c r="AY68" s="149" t="str">
        <f t="shared" si="28"/>
        <v/>
      </c>
      <c r="AZ68" s="149" t="str">
        <f t="shared" si="29"/>
        <v/>
      </c>
      <c r="BA68" s="149" t="str">
        <f t="shared" si="30"/>
        <v/>
      </c>
      <c r="BB68" s="149" t="str">
        <f t="shared" si="31"/>
        <v/>
      </c>
      <c r="BC68" s="149" t="str">
        <f t="shared" si="32"/>
        <v/>
      </c>
      <c r="BD68" s="149" t="str">
        <f t="shared" si="33"/>
        <v/>
      </c>
      <c r="BE68" s="149" t="str">
        <f t="shared" si="34"/>
        <v/>
      </c>
    </row>
    <row r="69" spans="1:57" x14ac:dyDescent="0.2">
      <c r="A69" s="150"/>
      <c r="B69" s="138" t="s">
        <v>827</v>
      </c>
      <c r="C69" s="156"/>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v>73.551370492360974</v>
      </c>
      <c r="AC69" s="149"/>
      <c r="AD69" s="149"/>
      <c r="AE69" s="149"/>
      <c r="AF69" s="149"/>
      <c r="AG69" s="149"/>
      <c r="AH69" s="157">
        <v>73.551370492360974</v>
      </c>
      <c r="AP69" s="149" t="str">
        <f t="shared" si="19"/>
        <v/>
      </c>
      <c r="AQ69" s="149" t="str">
        <f t="shared" si="20"/>
        <v/>
      </c>
      <c r="AR69" s="149" t="str">
        <f t="shared" si="21"/>
        <v/>
      </c>
      <c r="AS69" s="149" t="str">
        <f t="shared" si="22"/>
        <v/>
      </c>
      <c r="AT69" s="149" t="str">
        <f t="shared" si="23"/>
        <v/>
      </c>
      <c r="AU69" s="149" t="str">
        <f t="shared" si="24"/>
        <v/>
      </c>
      <c r="AV69" s="149" t="str">
        <f t="shared" si="25"/>
        <v/>
      </c>
      <c r="AW69" s="149" t="str">
        <f t="shared" si="26"/>
        <v/>
      </c>
      <c r="AX69" s="149" t="str">
        <f t="shared" si="27"/>
        <v/>
      </c>
      <c r="AY69" s="149" t="str">
        <f t="shared" si="28"/>
        <v/>
      </c>
      <c r="AZ69" s="149" t="str">
        <f t="shared" si="29"/>
        <v/>
      </c>
      <c r="BA69" s="149" t="str">
        <f t="shared" si="30"/>
        <v/>
      </c>
      <c r="BB69" s="149" t="str">
        <f t="shared" si="31"/>
        <v/>
      </c>
      <c r="BC69" s="149" t="str">
        <f t="shared" si="32"/>
        <v/>
      </c>
      <c r="BD69" s="149" t="str">
        <f t="shared" si="33"/>
        <v/>
      </c>
      <c r="BE69" s="149" t="str">
        <f t="shared" si="34"/>
        <v/>
      </c>
    </row>
    <row r="70" spans="1:57" x14ac:dyDescent="0.2">
      <c r="A70" s="150"/>
      <c r="B70" s="138" t="s">
        <v>1552</v>
      </c>
      <c r="C70" s="156"/>
      <c r="D70" s="149"/>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v>5.2932251368182675</v>
      </c>
      <c r="AC70" s="149">
        <v>243.60785273720234</v>
      </c>
      <c r="AD70" s="149"/>
      <c r="AE70" s="149"/>
      <c r="AF70" s="149"/>
      <c r="AG70" s="149"/>
      <c r="AH70" s="157">
        <v>248.90107787402061</v>
      </c>
      <c r="AP70" s="149" t="str">
        <f t="shared" si="19"/>
        <v/>
      </c>
      <c r="AQ70" s="149" t="str">
        <f t="shared" si="20"/>
        <v/>
      </c>
      <c r="AR70" s="149" t="str">
        <f t="shared" si="21"/>
        <v/>
      </c>
      <c r="AS70" s="149" t="str">
        <f t="shared" si="22"/>
        <v/>
      </c>
      <c r="AT70" s="149" t="str">
        <f t="shared" si="23"/>
        <v/>
      </c>
      <c r="AU70" s="149" t="str">
        <f t="shared" si="24"/>
        <v/>
      </c>
      <c r="AV70" s="149" t="str">
        <f t="shared" si="25"/>
        <v/>
      </c>
      <c r="AW70" s="149" t="str">
        <f t="shared" si="26"/>
        <v/>
      </c>
      <c r="AX70" s="149" t="str">
        <f t="shared" si="27"/>
        <v/>
      </c>
      <c r="AY70" s="149" t="str">
        <f t="shared" si="28"/>
        <v/>
      </c>
      <c r="AZ70" s="149" t="str">
        <f t="shared" si="29"/>
        <v/>
      </c>
      <c r="BA70" s="149" t="str">
        <f t="shared" si="30"/>
        <v/>
      </c>
      <c r="BB70" s="149" t="str">
        <f t="shared" si="31"/>
        <v/>
      </c>
      <c r="BC70" s="149" t="str">
        <f t="shared" si="32"/>
        <v/>
      </c>
      <c r="BD70" s="149" t="str">
        <f t="shared" si="33"/>
        <v/>
      </c>
      <c r="BE70" s="149" t="str">
        <f t="shared" si="34"/>
        <v/>
      </c>
    </row>
    <row r="71" spans="1:57" x14ac:dyDescent="0.2">
      <c r="A71" s="150"/>
      <c r="B71" s="138" t="s">
        <v>1553</v>
      </c>
      <c r="C71" s="156"/>
      <c r="D71" s="149"/>
      <c r="E71" s="149"/>
      <c r="F71" s="149"/>
      <c r="G71" s="149"/>
      <c r="H71" s="149"/>
      <c r="I71" s="149"/>
      <c r="J71" s="149"/>
      <c r="K71" s="149"/>
      <c r="L71" s="149"/>
      <c r="M71" s="149"/>
      <c r="N71" s="149"/>
      <c r="O71" s="149"/>
      <c r="P71" s="149"/>
      <c r="Q71" s="149"/>
      <c r="R71" s="149"/>
      <c r="S71" s="149"/>
      <c r="T71" s="149"/>
      <c r="U71" s="149"/>
      <c r="V71" s="149"/>
      <c r="W71" s="149"/>
      <c r="X71" s="149"/>
      <c r="Y71" s="149"/>
      <c r="Z71" s="149"/>
      <c r="AA71" s="149"/>
      <c r="AB71" s="149">
        <v>10.586450273636535</v>
      </c>
      <c r="AC71" s="149">
        <v>403.61673168746842</v>
      </c>
      <c r="AD71" s="149">
        <v>20.385410730929578</v>
      </c>
      <c r="AE71" s="149"/>
      <c r="AF71" s="149"/>
      <c r="AG71" s="149"/>
      <c r="AH71" s="157">
        <v>434.58859269203458</v>
      </c>
      <c r="AP71" s="149" t="str">
        <f t="shared" si="19"/>
        <v/>
      </c>
      <c r="AQ71" s="149" t="str">
        <f t="shared" si="20"/>
        <v/>
      </c>
      <c r="AR71" s="149" t="str">
        <f t="shared" si="21"/>
        <v/>
      </c>
      <c r="AS71" s="149" t="str">
        <f t="shared" si="22"/>
        <v/>
      </c>
      <c r="AT71" s="149" t="str">
        <f t="shared" si="23"/>
        <v/>
      </c>
      <c r="AU71" s="149" t="str">
        <f t="shared" si="24"/>
        <v/>
      </c>
      <c r="AV71" s="149" t="str">
        <f t="shared" si="25"/>
        <v/>
      </c>
      <c r="AW71" s="149" t="str">
        <f t="shared" si="26"/>
        <v/>
      </c>
      <c r="AX71" s="149" t="str">
        <f t="shared" si="27"/>
        <v/>
      </c>
      <c r="AY71" s="149" t="str">
        <f t="shared" si="28"/>
        <v/>
      </c>
      <c r="AZ71" s="149" t="str">
        <f t="shared" si="29"/>
        <v/>
      </c>
      <c r="BA71" s="149" t="str">
        <f t="shared" si="30"/>
        <v/>
      </c>
      <c r="BB71" s="149" t="str">
        <f t="shared" si="31"/>
        <v/>
      </c>
      <c r="BC71" s="149" t="str">
        <f t="shared" si="32"/>
        <v/>
      </c>
      <c r="BD71" s="149" t="str">
        <f t="shared" si="33"/>
        <v/>
      </c>
      <c r="BE71" s="149" t="str">
        <f t="shared" si="34"/>
        <v/>
      </c>
    </row>
    <row r="72" spans="1:57" x14ac:dyDescent="0.2">
      <c r="A72" s="150"/>
      <c r="B72" s="138" t="s">
        <v>1554</v>
      </c>
      <c r="C72" s="156"/>
      <c r="D72" s="149"/>
      <c r="E72" s="149"/>
      <c r="F72" s="149"/>
      <c r="G72" s="149"/>
      <c r="H72" s="149"/>
      <c r="I72" s="149"/>
      <c r="J72" s="149"/>
      <c r="K72" s="149"/>
      <c r="L72" s="149"/>
      <c r="M72" s="149"/>
      <c r="N72" s="149"/>
      <c r="O72" s="149"/>
      <c r="P72" s="149"/>
      <c r="Q72" s="149"/>
      <c r="R72" s="149"/>
      <c r="S72" s="149"/>
      <c r="T72" s="149"/>
      <c r="U72" s="149"/>
      <c r="V72" s="149"/>
      <c r="W72" s="149"/>
      <c r="X72" s="149"/>
      <c r="Y72" s="149"/>
      <c r="Z72" s="149"/>
      <c r="AA72" s="149"/>
      <c r="AB72" s="149">
        <v>3.4672854886460924</v>
      </c>
      <c r="AC72" s="149">
        <v>251.00237029553665</v>
      </c>
      <c r="AD72" s="149"/>
      <c r="AE72" s="149"/>
      <c r="AF72" s="149"/>
      <c r="AG72" s="149"/>
      <c r="AH72" s="157">
        <v>254.46965578418275</v>
      </c>
      <c r="AP72" s="149" t="str">
        <f t="shared" ref="AP72:AP82" si="36">+IF(K72="","",((K72/(SUM(K$3:K$82)))*AP$2))</f>
        <v/>
      </c>
      <c r="AQ72" s="149" t="str">
        <f t="shared" si="20"/>
        <v/>
      </c>
      <c r="AR72" s="149" t="str">
        <f t="shared" si="21"/>
        <v/>
      </c>
      <c r="AS72" s="149" t="str">
        <f t="shared" si="22"/>
        <v/>
      </c>
      <c r="AT72" s="149" t="str">
        <f t="shared" si="23"/>
        <v/>
      </c>
      <c r="AU72" s="149" t="str">
        <f t="shared" si="24"/>
        <v/>
      </c>
      <c r="AV72" s="149" t="str">
        <f t="shared" si="25"/>
        <v/>
      </c>
      <c r="AW72" s="149" t="str">
        <f t="shared" si="26"/>
        <v/>
      </c>
      <c r="AX72" s="149" t="str">
        <f t="shared" si="27"/>
        <v/>
      </c>
      <c r="AY72" s="149" t="str">
        <f t="shared" si="28"/>
        <v/>
      </c>
      <c r="AZ72" s="149" t="str">
        <f t="shared" si="29"/>
        <v/>
      </c>
      <c r="BA72" s="149" t="str">
        <f t="shared" si="30"/>
        <v/>
      </c>
      <c r="BB72" s="149" t="str">
        <f t="shared" si="31"/>
        <v/>
      </c>
      <c r="BC72" s="149" t="str">
        <f t="shared" si="32"/>
        <v/>
      </c>
      <c r="BD72" s="149" t="str">
        <f t="shared" si="33"/>
        <v/>
      </c>
      <c r="BE72" s="149" t="str">
        <f t="shared" si="34"/>
        <v/>
      </c>
    </row>
    <row r="73" spans="1:57" x14ac:dyDescent="0.2">
      <c r="A73" s="150"/>
      <c r="B73" s="138" t="s">
        <v>1555</v>
      </c>
      <c r="C73" s="156"/>
      <c r="D73" s="149"/>
      <c r="E73" s="149"/>
      <c r="F73" s="149"/>
      <c r="G73" s="149"/>
      <c r="H73" s="149"/>
      <c r="I73" s="149"/>
      <c r="J73" s="149"/>
      <c r="K73" s="149"/>
      <c r="L73" s="149"/>
      <c r="M73" s="149"/>
      <c r="N73" s="149"/>
      <c r="O73" s="149"/>
      <c r="P73" s="149"/>
      <c r="Q73" s="149"/>
      <c r="R73" s="149"/>
      <c r="S73" s="149"/>
      <c r="T73" s="149"/>
      <c r="U73" s="149"/>
      <c r="V73" s="149"/>
      <c r="W73" s="149"/>
      <c r="X73" s="149"/>
      <c r="Y73" s="149"/>
      <c r="Z73" s="149"/>
      <c r="AA73" s="149"/>
      <c r="AB73" s="149">
        <v>5.2932251368182675</v>
      </c>
      <c r="AC73" s="149">
        <v>302.76388359775211</v>
      </c>
      <c r="AD73" s="149">
        <v>12.232089321670397</v>
      </c>
      <c r="AE73" s="149"/>
      <c r="AF73" s="149"/>
      <c r="AG73" s="149"/>
      <c r="AH73" s="157">
        <v>320.28919805624076</v>
      </c>
      <c r="AP73" s="149" t="str">
        <f t="shared" si="36"/>
        <v/>
      </c>
      <c r="AQ73" s="149" t="str">
        <f t="shared" si="20"/>
        <v/>
      </c>
      <c r="AR73" s="149" t="str">
        <f t="shared" si="21"/>
        <v/>
      </c>
      <c r="AS73" s="149" t="str">
        <f t="shared" si="22"/>
        <v/>
      </c>
      <c r="AT73" s="149" t="str">
        <f t="shared" si="23"/>
        <v/>
      </c>
      <c r="AU73" s="149" t="str">
        <f t="shared" si="24"/>
        <v/>
      </c>
      <c r="AV73" s="149" t="str">
        <f t="shared" si="25"/>
        <v/>
      </c>
      <c r="AW73" s="149" t="str">
        <f t="shared" si="26"/>
        <v/>
      </c>
      <c r="AX73" s="149" t="str">
        <f t="shared" si="27"/>
        <v/>
      </c>
      <c r="AY73" s="149" t="str">
        <f t="shared" si="28"/>
        <v/>
      </c>
      <c r="AZ73" s="149" t="str">
        <f t="shared" si="29"/>
        <v/>
      </c>
      <c r="BA73" s="149" t="str">
        <f t="shared" si="30"/>
        <v/>
      </c>
      <c r="BB73" s="149" t="str">
        <f t="shared" si="31"/>
        <v/>
      </c>
      <c r="BC73" s="149" t="str">
        <f t="shared" si="32"/>
        <v/>
      </c>
      <c r="BD73" s="149" t="str">
        <f t="shared" si="33"/>
        <v/>
      </c>
      <c r="BE73" s="149" t="str">
        <f t="shared" si="34"/>
        <v/>
      </c>
    </row>
    <row r="74" spans="1:57" x14ac:dyDescent="0.2">
      <c r="A74" s="150"/>
      <c r="B74" s="138" t="s">
        <v>3936</v>
      </c>
      <c r="C74" s="156"/>
      <c r="D74" s="149"/>
      <c r="E74" s="149"/>
      <c r="F74" s="149"/>
      <c r="G74" s="149"/>
      <c r="H74" s="149"/>
      <c r="I74" s="149"/>
      <c r="J74" s="149"/>
      <c r="K74" s="149"/>
      <c r="L74" s="149"/>
      <c r="M74" s="149"/>
      <c r="N74" s="149"/>
      <c r="O74" s="149"/>
      <c r="P74" s="149"/>
      <c r="Q74" s="149"/>
      <c r="R74" s="149"/>
      <c r="S74" s="149"/>
      <c r="T74" s="149"/>
      <c r="U74" s="149"/>
      <c r="V74" s="149"/>
      <c r="W74" s="149"/>
      <c r="X74" s="149"/>
      <c r="Y74" s="149"/>
      <c r="Z74" s="149"/>
      <c r="AA74" s="149"/>
      <c r="AB74" s="149"/>
      <c r="AC74" s="149">
        <v>3.9026529108327193</v>
      </c>
      <c r="AD74" s="149">
        <v>89.69917874854076</v>
      </c>
      <c r="AE74" s="149">
        <v>4.3080773535629904</v>
      </c>
      <c r="AF74" s="149"/>
      <c r="AG74" s="149"/>
      <c r="AH74" s="157">
        <v>97.909909012936467</v>
      </c>
      <c r="AI74" s="74"/>
      <c r="AJ74" s="74"/>
      <c r="AK74" s="74"/>
      <c r="AL74" s="74"/>
      <c r="AM74" s="74"/>
      <c r="AN74" s="74"/>
      <c r="AP74" s="149" t="str">
        <f t="shared" si="36"/>
        <v/>
      </c>
      <c r="AQ74" s="149" t="str">
        <f t="shared" si="20"/>
        <v/>
      </c>
      <c r="AR74" s="149" t="str">
        <f t="shared" si="21"/>
        <v/>
      </c>
      <c r="AS74" s="149" t="str">
        <f t="shared" si="22"/>
        <v/>
      </c>
      <c r="AT74" s="149" t="str">
        <f t="shared" si="23"/>
        <v/>
      </c>
      <c r="AU74" s="149" t="str">
        <f t="shared" si="24"/>
        <v/>
      </c>
      <c r="AV74" s="149" t="str">
        <f t="shared" si="25"/>
        <v/>
      </c>
      <c r="AW74" s="149" t="str">
        <f t="shared" si="26"/>
        <v/>
      </c>
      <c r="AX74" s="149" t="str">
        <f t="shared" si="27"/>
        <v/>
      </c>
      <c r="AY74" s="149" t="str">
        <f t="shared" si="28"/>
        <v/>
      </c>
      <c r="AZ74" s="149" t="str">
        <f t="shared" si="29"/>
        <v/>
      </c>
      <c r="BA74" s="149" t="str">
        <f t="shared" si="30"/>
        <v/>
      </c>
      <c r="BB74" s="149" t="str">
        <f t="shared" si="31"/>
        <v/>
      </c>
      <c r="BC74" s="149" t="str">
        <f t="shared" si="32"/>
        <v/>
      </c>
      <c r="BD74" s="149" t="str">
        <f t="shared" si="33"/>
        <v/>
      </c>
      <c r="BE74" s="149" t="str">
        <f t="shared" si="34"/>
        <v/>
      </c>
    </row>
    <row r="75" spans="1:57" x14ac:dyDescent="0.2">
      <c r="A75" s="150"/>
      <c r="B75" s="138" t="s">
        <v>3941</v>
      </c>
      <c r="C75" s="156"/>
      <c r="D75" s="149"/>
      <c r="E75" s="149"/>
      <c r="F75" s="149"/>
      <c r="G75" s="149"/>
      <c r="H75" s="149"/>
      <c r="I75" s="149"/>
      <c r="J75" s="149"/>
      <c r="K75" s="149"/>
      <c r="L75" s="149"/>
      <c r="M75" s="149"/>
      <c r="N75" s="149"/>
      <c r="O75" s="149"/>
      <c r="P75" s="149"/>
      <c r="Q75" s="149"/>
      <c r="R75" s="149"/>
      <c r="S75" s="149"/>
      <c r="T75" s="149"/>
      <c r="U75" s="149"/>
      <c r="V75" s="149"/>
      <c r="W75" s="149"/>
      <c r="X75" s="149"/>
      <c r="Y75" s="149"/>
      <c r="Z75" s="149"/>
      <c r="AA75" s="149"/>
      <c r="AB75" s="149"/>
      <c r="AC75" s="149"/>
      <c r="AD75" s="149">
        <v>14.26936607009438</v>
      </c>
      <c r="AE75" s="149"/>
      <c r="AF75" s="149"/>
      <c r="AG75" s="149"/>
      <c r="AH75" s="157">
        <v>14.26936607009438</v>
      </c>
      <c r="AP75" s="149" t="str">
        <f t="shared" si="36"/>
        <v/>
      </c>
      <c r="AQ75" s="149" t="str">
        <f t="shared" si="20"/>
        <v/>
      </c>
      <c r="AR75" s="149" t="str">
        <f t="shared" si="21"/>
        <v/>
      </c>
      <c r="AS75" s="149" t="str">
        <f t="shared" si="22"/>
        <v/>
      </c>
      <c r="AT75" s="149" t="str">
        <f t="shared" si="23"/>
        <v/>
      </c>
      <c r="AU75" s="149" t="str">
        <f t="shared" si="24"/>
        <v/>
      </c>
      <c r="AV75" s="149" t="str">
        <f t="shared" si="25"/>
        <v/>
      </c>
      <c r="AW75" s="149" t="str">
        <f t="shared" si="26"/>
        <v/>
      </c>
      <c r="AX75" s="149" t="str">
        <f t="shared" si="27"/>
        <v/>
      </c>
      <c r="AY75" s="149" t="str">
        <f t="shared" si="28"/>
        <v/>
      </c>
      <c r="AZ75" s="149" t="str">
        <f t="shared" si="29"/>
        <v/>
      </c>
      <c r="BA75" s="149" t="str">
        <f t="shared" si="30"/>
        <v/>
      </c>
      <c r="BB75" s="149" t="str">
        <f t="shared" si="31"/>
        <v/>
      </c>
      <c r="BC75" s="149" t="str">
        <f t="shared" si="32"/>
        <v/>
      </c>
      <c r="BD75" s="149" t="str">
        <f t="shared" si="33"/>
        <v/>
      </c>
      <c r="BE75" s="149" t="str">
        <f t="shared" si="34"/>
        <v/>
      </c>
    </row>
    <row r="76" spans="1:57" x14ac:dyDescent="0.2">
      <c r="A76" s="150"/>
      <c r="B76" s="138" t="s">
        <v>3934</v>
      </c>
      <c r="C76" s="156"/>
      <c r="D76" s="149"/>
      <c r="E76" s="149"/>
      <c r="F76" s="149"/>
      <c r="G76" s="149"/>
      <c r="H76" s="149"/>
      <c r="I76" s="149"/>
      <c r="J76" s="149"/>
      <c r="K76" s="149"/>
      <c r="L76" s="149"/>
      <c r="M76" s="149"/>
      <c r="N76" s="149"/>
      <c r="O76" s="149"/>
      <c r="P76" s="149"/>
      <c r="Q76" s="149"/>
      <c r="R76" s="149"/>
      <c r="S76" s="149"/>
      <c r="T76" s="149"/>
      <c r="U76" s="149"/>
      <c r="V76" s="149"/>
      <c r="W76" s="149"/>
      <c r="X76" s="149"/>
      <c r="Y76" s="149"/>
      <c r="Z76" s="149"/>
      <c r="AA76" s="149"/>
      <c r="AB76" s="149"/>
      <c r="AC76" s="149"/>
      <c r="AD76" s="149">
        <v>44.84958937427038</v>
      </c>
      <c r="AE76" s="149"/>
      <c r="AF76" s="149"/>
      <c r="AG76" s="149"/>
      <c r="AH76" s="157">
        <v>44.84958937427038</v>
      </c>
      <c r="AP76" s="149" t="str">
        <f t="shared" si="36"/>
        <v/>
      </c>
      <c r="AQ76" s="149" t="str">
        <f t="shared" si="20"/>
        <v/>
      </c>
      <c r="AR76" s="149" t="str">
        <f t="shared" si="21"/>
        <v/>
      </c>
      <c r="AS76" s="149" t="str">
        <f t="shared" si="22"/>
        <v/>
      </c>
      <c r="AT76" s="149" t="str">
        <f t="shared" si="23"/>
        <v/>
      </c>
      <c r="AU76" s="149" t="str">
        <f t="shared" si="24"/>
        <v/>
      </c>
      <c r="AV76" s="149" t="str">
        <f t="shared" si="25"/>
        <v/>
      </c>
      <c r="AW76" s="149" t="str">
        <f t="shared" si="26"/>
        <v/>
      </c>
      <c r="AX76" s="149" t="str">
        <f t="shared" si="27"/>
        <v/>
      </c>
      <c r="AY76" s="149" t="str">
        <f t="shared" si="28"/>
        <v/>
      </c>
      <c r="AZ76" s="149" t="str">
        <f t="shared" si="29"/>
        <v/>
      </c>
      <c r="BA76" s="149" t="str">
        <f t="shared" si="30"/>
        <v/>
      </c>
      <c r="BB76" s="149" t="str">
        <f t="shared" si="31"/>
        <v/>
      </c>
      <c r="BC76" s="149" t="str">
        <f t="shared" si="32"/>
        <v/>
      </c>
      <c r="BD76" s="149" t="str">
        <f t="shared" si="33"/>
        <v/>
      </c>
      <c r="BE76" s="149" t="str">
        <f t="shared" si="34"/>
        <v/>
      </c>
    </row>
    <row r="77" spans="1:57" x14ac:dyDescent="0.2">
      <c r="A77" s="150"/>
      <c r="B77" s="138" t="s">
        <v>4821</v>
      </c>
      <c r="C77" s="156"/>
      <c r="D77" s="149"/>
      <c r="E77" s="149"/>
      <c r="F77" s="149"/>
      <c r="G77" s="149"/>
      <c r="H77" s="149"/>
      <c r="I77" s="149"/>
      <c r="J77" s="149"/>
      <c r="K77" s="149"/>
      <c r="L77" s="149"/>
      <c r="M77" s="149"/>
      <c r="N77" s="149"/>
      <c r="O77" s="149"/>
      <c r="P77" s="149"/>
      <c r="Q77" s="149"/>
      <c r="R77" s="149"/>
      <c r="S77" s="149"/>
      <c r="T77" s="149"/>
      <c r="U77" s="149"/>
      <c r="V77" s="149"/>
      <c r="W77" s="149"/>
      <c r="X77" s="149"/>
      <c r="Y77" s="149"/>
      <c r="Z77" s="149"/>
      <c r="AA77" s="149"/>
      <c r="AB77" s="149"/>
      <c r="AC77" s="149"/>
      <c r="AD77" s="149">
        <v>16.306642818518363</v>
      </c>
      <c r="AE77" s="149">
        <v>290.98671915197946</v>
      </c>
      <c r="AF77" s="149">
        <v>17.687376176226469</v>
      </c>
      <c r="AG77" s="149"/>
      <c r="AH77" s="157">
        <v>324.98073814672426</v>
      </c>
      <c r="AP77" s="149" t="str">
        <f t="shared" si="36"/>
        <v/>
      </c>
      <c r="AQ77" s="149" t="str">
        <f t="shared" si="20"/>
        <v/>
      </c>
      <c r="AR77" s="149" t="str">
        <f t="shared" si="21"/>
        <v/>
      </c>
      <c r="AS77" s="149" t="str">
        <f t="shared" si="22"/>
        <v/>
      </c>
      <c r="AT77" s="149" t="str">
        <f t="shared" si="23"/>
        <v/>
      </c>
      <c r="AU77" s="149" t="str">
        <f t="shared" si="24"/>
        <v/>
      </c>
      <c r="AV77" s="149" t="str">
        <f t="shared" si="25"/>
        <v/>
      </c>
      <c r="AW77" s="149" t="str">
        <f t="shared" si="26"/>
        <v/>
      </c>
      <c r="AX77" s="149" t="str">
        <f t="shared" si="27"/>
        <v/>
      </c>
      <c r="AY77" s="149" t="str">
        <f t="shared" si="28"/>
        <v/>
      </c>
      <c r="AZ77" s="149" t="str">
        <f t="shared" si="29"/>
        <v/>
      </c>
      <c r="BA77" s="149" t="str">
        <f t="shared" si="30"/>
        <v/>
      </c>
      <c r="BB77" s="149" t="str">
        <f t="shared" si="31"/>
        <v/>
      </c>
      <c r="BC77" s="149" t="str">
        <f t="shared" si="32"/>
        <v/>
      </c>
      <c r="BD77" s="149" t="str">
        <f t="shared" si="33"/>
        <v/>
      </c>
      <c r="BE77" s="149" t="str">
        <f t="shared" si="34"/>
        <v/>
      </c>
    </row>
    <row r="78" spans="1:57" x14ac:dyDescent="0.2">
      <c r="A78" s="150"/>
      <c r="B78" s="138" t="s">
        <v>3938</v>
      </c>
      <c r="C78" s="156"/>
      <c r="D78" s="149"/>
      <c r="E78" s="149"/>
      <c r="F78" s="149"/>
      <c r="G78" s="149"/>
      <c r="H78" s="149"/>
      <c r="I78" s="149"/>
      <c r="J78" s="149"/>
      <c r="K78" s="149"/>
      <c r="L78" s="149"/>
      <c r="M78" s="149"/>
      <c r="N78" s="149"/>
      <c r="O78" s="149"/>
      <c r="P78" s="149"/>
      <c r="Q78" s="149"/>
      <c r="R78" s="149"/>
      <c r="S78" s="149"/>
      <c r="T78" s="149"/>
      <c r="U78" s="149"/>
      <c r="V78" s="149"/>
      <c r="W78" s="149"/>
      <c r="X78" s="149"/>
      <c r="Y78" s="149"/>
      <c r="Z78" s="149"/>
      <c r="AA78" s="149"/>
      <c r="AB78" s="149"/>
      <c r="AC78" s="149"/>
      <c r="AD78" s="149">
        <v>40.770821461859157</v>
      </c>
      <c r="AE78" s="149"/>
      <c r="AF78" s="149"/>
      <c r="AG78" s="149"/>
      <c r="AH78" s="157">
        <v>40.770821461859157</v>
      </c>
      <c r="AP78" s="149" t="str">
        <f t="shared" si="36"/>
        <v/>
      </c>
      <c r="AQ78" s="149" t="str">
        <f t="shared" si="20"/>
        <v/>
      </c>
      <c r="AR78" s="149" t="str">
        <f t="shared" si="21"/>
        <v/>
      </c>
      <c r="AS78" s="149" t="str">
        <f t="shared" si="22"/>
        <v/>
      </c>
      <c r="AT78" s="149" t="str">
        <f t="shared" si="23"/>
        <v/>
      </c>
      <c r="AU78" s="149" t="str">
        <f t="shared" si="24"/>
        <v/>
      </c>
      <c r="AV78" s="149" t="str">
        <f t="shared" si="25"/>
        <v/>
      </c>
      <c r="AW78" s="149" t="str">
        <f t="shared" si="26"/>
        <v/>
      </c>
      <c r="AX78" s="149" t="str">
        <f t="shared" si="27"/>
        <v/>
      </c>
      <c r="AY78" s="149" t="str">
        <f t="shared" si="28"/>
        <v/>
      </c>
      <c r="AZ78" s="149" t="str">
        <f t="shared" si="29"/>
        <v/>
      </c>
      <c r="BA78" s="149" t="str">
        <f t="shared" si="30"/>
        <v/>
      </c>
      <c r="BB78" s="149" t="str">
        <f t="shared" si="31"/>
        <v/>
      </c>
      <c r="BC78" s="149" t="str">
        <f t="shared" si="32"/>
        <v/>
      </c>
      <c r="BD78" s="149" t="str">
        <f t="shared" si="33"/>
        <v/>
      </c>
      <c r="BE78" s="149" t="str">
        <f t="shared" si="34"/>
        <v/>
      </c>
    </row>
    <row r="79" spans="1:57" x14ac:dyDescent="0.2">
      <c r="A79" s="150"/>
      <c r="B79" s="138" t="s">
        <v>3943</v>
      </c>
      <c r="C79" s="156"/>
      <c r="D79" s="149"/>
      <c r="E79" s="149"/>
      <c r="F79" s="149"/>
      <c r="G79" s="149"/>
      <c r="H79" s="149"/>
      <c r="I79" s="149"/>
      <c r="J79" s="149"/>
      <c r="K79" s="149"/>
      <c r="L79" s="149"/>
      <c r="M79" s="149"/>
      <c r="N79" s="149"/>
      <c r="O79" s="149"/>
      <c r="P79" s="149"/>
      <c r="Q79" s="149"/>
      <c r="R79" s="149"/>
      <c r="S79" s="149"/>
      <c r="T79" s="149"/>
      <c r="U79" s="149"/>
      <c r="V79" s="149"/>
      <c r="W79" s="149"/>
      <c r="X79" s="149"/>
      <c r="Y79" s="149"/>
      <c r="Z79" s="149"/>
      <c r="AA79" s="149"/>
      <c r="AB79" s="149"/>
      <c r="AC79" s="149"/>
      <c r="AD79" s="149">
        <v>6.1160446608351986</v>
      </c>
      <c r="AE79" s="149"/>
      <c r="AF79" s="149"/>
      <c r="AG79" s="149"/>
      <c r="AH79" s="157">
        <v>6.1160446608351986</v>
      </c>
      <c r="AP79" s="149" t="str">
        <f t="shared" si="36"/>
        <v/>
      </c>
      <c r="AQ79" s="149" t="str">
        <f t="shared" si="20"/>
        <v/>
      </c>
      <c r="AR79" s="149" t="str">
        <f t="shared" si="21"/>
        <v/>
      </c>
      <c r="AS79" s="149" t="str">
        <f t="shared" si="22"/>
        <v/>
      </c>
      <c r="AT79" s="149" t="str">
        <f t="shared" si="23"/>
        <v/>
      </c>
      <c r="AU79" s="149" t="str">
        <f t="shared" si="24"/>
        <v/>
      </c>
      <c r="AV79" s="149" t="str">
        <f t="shared" si="25"/>
        <v/>
      </c>
      <c r="AW79" s="149" t="str">
        <f t="shared" si="26"/>
        <v/>
      </c>
      <c r="AX79" s="149" t="str">
        <f t="shared" si="27"/>
        <v/>
      </c>
      <c r="AY79" s="149" t="str">
        <f t="shared" si="28"/>
        <v/>
      </c>
      <c r="AZ79" s="149" t="str">
        <f t="shared" si="29"/>
        <v/>
      </c>
      <c r="BA79" s="149" t="str">
        <f t="shared" si="30"/>
        <v/>
      </c>
      <c r="BB79" s="149" t="str">
        <f t="shared" si="31"/>
        <v/>
      </c>
      <c r="BC79" s="149" t="str">
        <f t="shared" si="32"/>
        <v/>
      </c>
      <c r="BD79" s="149" t="str">
        <f t="shared" si="33"/>
        <v/>
      </c>
      <c r="BE79" s="149" t="str">
        <f t="shared" si="34"/>
        <v/>
      </c>
    </row>
    <row r="80" spans="1:57" x14ac:dyDescent="0.2">
      <c r="A80" s="150"/>
      <c r="B80" s="138" t="s">
        <v>3932</v>
      </c>
      <c r="C80" s="156"/>
      <c r="D80" s="149"/>
      <c r="E80" s="149"/>
      <c r="F80" s="149"/>
      <c r="G80" s="149"/>
      <c r="H80" s="149"/>
      <c r="I80" s="149"/>
      <c r="J80" s="149"/>
      <c r="K80" s="149"/>
      <c r="L80" s="149"/>
      <c r="M80" s="149"/>
      <c r="N80" s="149"/>
      <c r="O80" s="149"/>
      <c r="P80" s="149"/>
      <c r="Q80" s="149"/>
      <c r="R80" s="149"/>
      <c r="S80" s="149"/>
      <c r="T80" s="149"/>
      <c r="U80" s="149"/>
      <c r="V80" s="149"/>
      <c r="W80" s="149"/>
      <c r="X80" s="149"/>
      <c r="Y80" s="149"/>
      <c r="Z80" s="149"/>
      <c r="AA80" s="149"/>
      <c r="AB80" s="149"/>
      <c r="AC80" s="149"/>
      <c r="AD80" s="149">
        <v>63.197723356775967</v>
      </c>
      <c r="AE80" s="149"/>
      <c r="AF80" s="149"/>
      <c r="AG80" s="149"/>
      <c r="AH80" s="157">
        <v>63.197723356775967</v>
      </c>
      <c r="AP80" s="149" t="str">
        <f t="shared" si="36"/>
        <v/>
      </c>
      <c r="AQ80" s="149" t="str">
        <f t="shared" si="20"/>
        <v/>
      </c>
      <c r="AR80" s="149" t="str">
        <f t="shared" si="21"/>
        <v/>
      </c>
      <c r="AS80" s="149" t="str">
        <f t="shared" si="22"/>
        <v/>
      </c>
      <c r="AT80" s="149" t="str">
        <f t="shared" si="23"/>
        <v/>
      </c>
      <c r="AU80" s="149" t="str">
        <f t="shared" si="24"/>
        <v/>
      </c>
      <c r="AV80" s="149" t="str">
        <f t="shared" si="25"/>
        <v/>
      </c>
      <c r="AW80" s="149" t="str">
        <f t="shared" si="26"/>
        <v/>
      </c>
      <c r="AX80" s="149" t="str">
        <f t="shared" si="27"/>
        <v/>
      </c>
      <c r="AY80" s="149" t="str">
        <f t="shared" si="28"/>
        <v/>
      </c>
      <c r="AZ80" s="149" t="str">
        <f t="shared" si="29"/>
        <v/>
      </c>
      <c r="BA80" s="149" t="str">
        <f t="shared" si="30"/>
        <v/>
      </c>
      <c r="BB80" s="149" t="str">
        <f t="shared" si="31"/>
        <v/>
      </c>
      <c r="BC80" s="149" t="str">
        <f t="shared" si="32"/>
        <v/>
      </c>
      <c r="BD80" s="149" t="str">
        <f t="shared" si="33"/>
        <v/>
      </c>
      <c r="BE80" s="149" t="str">
        <f t="shared" si="34"/>
        <v/>
      </c>
    </row>
    <row r="81" spans="1:57" x14ac:dyDescent="0.2">
      <c r="A81" s="150"/>
      <c r="B81" s="138" t="s">
        <v>4820</v>
      </c>
      <c r="C81" s="156"/>
      <c r="D81" s="149"/>
      <c r="E81" s="149"/>
      <c r="F81" s="149"/>
      <c r="G81" s="149"/>
      <c r="H81" s="149"/>
      <c r="I81" s="149"/>
      <c r="J81" s="149"/>
      <c r="K81" s="149"/>
      <c r="L81" s="149"/>
      <c r="M81" s="149"/>
      <c r="N81" s="149"/>
      <c r="O81" s="149"/>
      <c r="P81" s="149"/>
      <c r="Q81" s="149"/>
      <c r="R81" s="149"/>
      <c r="S81" s="149"/>
      <c r="T81" s="149"/>
      <c r="U81" s="149"/>
      <c r="V81" s="149"/>
      <c r="W81" s="149"/>
      <c r="X81" s="149"/>
      <c r="Y81" s="149"/>
      <c r="Z81" s="149"/>
      <c r="AA81" s="149"/>
      <c r="AB81" s="149"/>
      <c r="AC81" s="149"/>
      <c r="AD81" s="149">
        <v>16.306642818518363</v>
      </c>
      <c r="AE81" s="149">
        <v>322.29311884403234</v>
      </c>
      <c r="AF81" s="149">
        <v>21.914317923799285</v>
      </c>
      <c r="AG81" s="149"/>
      <c r="AH81" s="157">
        <v>360.51407958634996</v>
      </c>
      <c r="AP81" s="149" t="str">
        <f t="shared" si="36"/>
        <v/>
      </c>
      <c r="AQ81" s="149" t="str">
        <f t="shared" si="20"/>
        <v/>
      </c>
      <c r="AR81" s="149" t="str">
        <f t="shared" si="21"/>
        <v/>
      </c>
      <c r="AS81" s="149" t="str">
        <f t="shared" si="22"/>
        <v/>
      </c>
      <c r="AT81" s="149" t="str">
        <f t="shared" si="23"/>
        <v/>
      </c>
      <c r="AU81" s="149" t="str">
        <f t="shared" si="24"/>
        <v/>
      </c>
      <c r="AV81" s="149" t="str">
        <f t="shared" si="25"/>
        <v/>
      </c>
      <c r="AW81" s="149" t="str">
        <f t="shared" si="26"/>
        <v/>
      </c>
      <c r="AX81" s="149" t="str">
        <f t="shared" si="27"/>
        <v/>
      </c>
      <c r="AY81" s="149" t="str">
        <f t="shared" si="28"/>
        <v/>
      </c>
      <c r="AZ81" s="149" t="str">
        <f t="shared" si="29"/>
        <v/>
      </c>
      <c r="BA81" s="149" t="str">
        <f t="shared" si="30"/>
        <v/>
      </c>
      <c r="BB81" s="149" t="str">
        <f t="shared" si="31"/>
        <v/>
      </c>
      <c r="BC81" s="149" t="str">
        <f t="shared" si="32"/>
        <v/>
      </c>
      <c r="BD81" s="149" t="str">
        <f t="shared" si="33"/>
        <v/>
      </c>
      <c r="BE81" s="149" t="str">
        <f t="shared" si="34"/>
        <v/>
      </c>
    </row>
    <row r="82" spans="1:57" x14ac:dyDescent="0.2">
      <c r="A82" s="150"/>
      <c r="B82" s="138" t="s">
        <v>3942</v>
      </c>
      <c r="C82" s="156"/>
      <c r="D82" s="149"/>
      <c r="E82" s="149"/>
      <c r="F82" s="149"/>
      <c r="G82" s="149"/>
      <c r="H82" s="149"/>
      <c r="I82" s="149"/>
      <c r="J82" s="149"/>
      <c r="K82" s="149"/>
      <c r="L82" s="149"/>
      <c r="M82" s="149"/>
      <c r="N82" s="149"/>
      <c r="O82" s="149"/>
      <c r="P82" s="149"/>
      <c r="Q82" s="149"/>
      <c r="R82" s="149"/>
      <c r="S82" s="149"/>
      <c r="T82" s="149"/>
      <c r="U82" s="149"/>
      <c r="V82" s="149"/>
      <c r="W82" s="149"/>
      <c r="X82" s="149"/>
      <c r="Y82" s="149"/>
      <c r="Z82" s="149"/>
      <c r="AA82" s="149"/>
      <c r="AB82" s="149"/>
      <c r="AC82" s="149"/>
      <c r="AD82" s="149">
        <v>36.692053549447941</v>
      </c>
      <c r="AE82" s="149"/>
      <c r="AF82" s="149"/>
      <c r="AG82" s="149"/>
      <c r="AH82" s="157">
        <v>36.692053549447941</v>
      </c>
      <c r="AP82" s="149" t="str">
        <f t="shared" si="36"/>
        <v/>
      </c>
      <c r="AQ82" s="149" t="str">
        <f t="shared" si="20"/>
        <v/>
      </c>
      <c r="AR82" s="149" t="str">
        <f t="shared" si="21"/>
        <v/>
      </c>
      <c r="AS82" s="149" t="str">
        <f t="shared" si="22"/>
        <v/>
      </c>
      <c r="AT82" s="149" t="str">
        <f t="shared" si="23"/>
        <v/>
      </c>
      <c r="AU82" s="149" t="str">
        <f t="shared" si="24"/>
        <v/>
      </c>
      <c r="AV82" s="149" t="str">
        <f t="shared" si="25"/>
        <v/>
      </c>
      <c r="AW82" s="149" t="str">
        <f t="shared" si="26"/>
        <v/>
      </c>
      <c r="AX82" s="149" t="str">
        <f t="shared" si="27"/>
        <v/>
      </c>
      <c r="AY82" s="149" t="str">
        <f t="shared" si="28"/>
        <v/>
      </c>
      <c r="AZ82" s="149" t="str">
        <f t="shared" si="29"/>
        <v/>
      </c>
      <c r="BA82" s="149" t="str">
        <f t="shared" si="30"/>
        <v/>
      </c>
      <c r="BB82" s="149" t="str">
        <f t="shared" si="31"/>
        <v/>
      </c>
      <c r="BC82" s="149" t="str">
        <f t="shared" si="32"/>
        <v/>
      </c>
      <c r="BD82" s="149" t="str">
        <f t="shared" si="33"/>
        <v/>
      </c>
      <c r="BE82" s="149" t="str">
        <f t="shared" si="34"/>
        <v/>
      </c>
    </row>
    <row r="83" spans="1:57" x14ac:dyDescent="0.2">
      <c r="A83" s="150"/>
      <c r="B83" s="138" t="s">
        <v>4817</v>
      </c>
      <c r="C83" s="156"/>
      <c r="D83" s="149"/>
      <c r="E83" s="149"/>
      <c r="F83" s="149"/>
      <c r="G83" s="149"/>
      <c r="H83" s="149"/>
      <c r="I83" s="149"/>
      <c r="J83" s="149"/>
      <c r="K83" s="149"/>
      <c r="L83" s="149"/>
      <c r="M83" s="149"/>
      <c r="N83" s="149"/>
      <c r="O83" s="149"/>
      <c r="P83" s="149"/>
      <c r="Q83" s="149"/>
      <c r="R83" s="149"/>
      <c r="S83" s="149"/>
      <c r="T83" s="149"/>
      <c r="U83" s="149"/>
      <c r="V83" s="149"/>
      <c r="W83" s="149"/>
      <c r="X83" s="149"/>
      <c r="Y83" s="149"/>
      <c r="Z83" s="149"/>
      <c r="AA83" s="149"/>
      <c r="AB83" s="149"/>
      <c r="AC83" s="149"/>
      <c r="AD83" s="149"/>
      <c r="AE83" s="149">
        <v>104.9422741180061</v>
      </c>
      <c r="AF83" s="149">
        <v>8.4538834951456305</v>
      </c>
      <c r="AG83" s="149"/>
      <c r="AH83" s="157">
        <v>113.39615761315173</v>
      </c>
      <c r="AO83" s="73" t="s">
        <v>2469</v>
      </c>
      <c r="AP83" s="149">
        <f>+SUM(AP3:AP82)</f>
        <v>0</v>
      </c>
      <c r="AQ83" s="149">
        <f t="shared" ref="AQ83:BE83" si="37">+SUM(AQ3:AQ82)</f>
        <v>0</v>
      </c>
      <c r="AR83" s="149">
        <f t="shared" si="37"/>
        <v>0</v>
      </c>
      <c r="AS83" s="149">
        <f t="shared" si="37"/>
        <v>0</v>
      </c>
      <c r="AT83" s="149">
        <f t="shared" si="37"/>
        <v>0</v>
      </c>
      <c r="AU83" s="149">
        <f t="shared" si="37"/>
        <v>161.88999999999996</v>
      </c>
      <c r="AV83" s="149">
        <f t="shared" si="37"/>
        <v>0</v>
      </c>
      <c r="AW83" s="149">
        <f t="shared" si="37"/>
        <v>0</v>
      </c>
      <c r="AX83" s="149">
        <f t="shared" si="37"/>
        <v>0</v>
      </c>
      <c r="AY83" s="149">
        <f t="shared" si="37"/>
        <v>0</v>
      </c>
      <c r="AZ83" s="149">
        <f t="shared" si="37"/>
        <v>29.107007529075617</v>
      </c>
      <c r="BA83" s="149">
        <f t="shared" si="37"/>
        <v>20.349730970638156</v>
      </c>
      <c r="BB83" s="149">
        <f t="shared" si="37"/>
        <v>7.3120858682798247</v>
      </c>
      <c r="BC83" s="149">
        <f t="shared" si="37"/>
        <v>46.165435475227667</v>
      </c>
      <c r="BD83" s="149">
        <f t="shared" si="37"/>
        <v>16.083640580050332</v>
      </c>
      <c r="BE83" s="149">
        <f t="shared" si="37"/>
        <v>0</v>
      </c>
    </row>
    <row r="84" spans="1:57" x14ac:dyDescent="0.2">
      <c r="A84" s="150"/>
      <c r="B84" s="138" t="s">
        <v>4815</v>
      </c>
      <c r="C84" s="156"/>
      <c r="D84" s="149"/>
      <c r="E84" s="149"/>
      <c r="F84" s="149"/>
      <c r="G84" s="149"/>
      <c r="H84" s="149"/>
      <c r="I84" s="149"/>
      <c r="J84" s="149"/>
      <c r="K84" s="149"/>
      <c r="L84" s="149"/>
      <c r="M84" s="149"/>
      <c r="N84" s="149"/>
      <c r="O84" s="149"/>
      <c r="P84" s="149"/>
      <c r="Q84" s="149"/>
      <c r="R84" s="149"/>
      <c r="S84" s="149"/>
      <c r="T84" s="149"/>
      <c r="U84" s="149"/>
      <c r="V84" s="149"/>
      <c r="W84" s="149"/>
      <c r="X84" s="149"/>
      <c r="Y84" s="149"/>
      <c r="Z84" s="149"/>
      <c r="AA84" s="149"/>
      <c r="AB84" s="149"/>
      <c r="AC84" s="149"/>
      <c r="AD84" s="149"/>
      <c r="AE84" s="149">
        <v>49.627183451954387</v>
      </c>
      <c r="AF84" s="149">
        <v>5.0065509335080245</v>
      </c>
      <c r="AG84" s="149"/>
      <c r="AH84" s="157">
        <v>54.633734385462411</v>
      </c>
    </row>
    <row r="85" spans="1:57" x14ac:dyDescent="0.2">
      <c r="A85" s="150"/>
      <c r="B85" s="138" t="s">
        <v>4816</v>
      </c>
      <c r="C85" s="156"/>
      <c r="D85" s="149"/>
      <c r="E85" s="149"/>
      <c r="F85" s="149"/>
      <c r="G85" s="149"/>
      <c r="H85" s="149"/>
      <c r="I85" s="149"/>
      <c r="J85" s="149"/>
      <c r="K85" s="149"/>
      <c r="L85" s="149"/>
      <c r="M85" s="149"/>
      <c r="N85" s="149"/>
      <c r="O85" s="149"/>
      <c r="P85" s="149"/>
      <c r="Q85" s="149"/>
      <c r="R85" s="149"/>
      <c r="S85" s="149"/>
      <c r="T85" s="149"/>
      <c r="U85" s="149"/>
      <c r="V85" s="149"/>
      <c r="W85" s="149"/>
      <c r="X85" s="149"/>
      <c r="Y85" s="149"/>
      <c r="Z85" s="149"/>
      <c r="AA85" s="149"/>
      <c r="AB85" s="149"/>
      <c r="AC85" s="149"/>
      <c r="AD85" s="149"/>
      <c r="AE85" s="149">
        <v>267.20799982140301</v>
      </c>
      <c r="AF85" s="149">
        <v>8.4538834951456305</v>
      </c>
      <c r="AG85" s="149"/>
      <c r="AH85" s="157">
        <v>275.66188331654865</v>
      </c>
    </row>
    <row r="86" spans="1:57" x14ac:dyDescent="0.2">
      <c r="A86" s="150"/>
      <c r="B86" s="138" t="s">
        <v>4819</v>
      </c>
      <c r="C86" s="156"/>
      <c r="D86" s="149"/>
      <c r="E86" s="149"/>
      <c r="F86" s="149"/>
      <c r="G86" s="149"/>
      <c r="H86" s="149"/>
      <c r="I86" s="149"/>
      <c r="J86" s="149"/>
      <c r="K86" s="149"/>
      <c r="L86" s="149"/>
      <c r="M86" s="149"/>
      <c r="N86" s="149"/>
      <c r="O86" s="149"/>
      <c r="P86" s="149"/>
      <c r="Q86" s="149"/>
      <c r="R86" s="149"/>
      <c r="S86" s="149"/>
      <c r="T86" s="149"/>
      <c r="U86" s="149"/>
      <c r="V86" s="149"/>
      <c r="W86" s="149"/>
      <c r="X86" s="149"/>
      <c r="Y86" s="149"/>
      <c r="Z86" s="149"/>
      <c r="AA86" s="149"/>
      <c r="AB86" s="149"/>
      <c r="AC86" s="149"/>
      <c r="AD86" s="149"/>
      <c r="AE86" s="149">
        <v>196.73034453190084</v>
      </c>
      <c r="AF86" s="149">
        <v>4.2269417475728153</v>
      </c>
      <c r="AG86" s="149"/>
      <c r="AH86" s="157">
        <v>200.95728627947366</v>
      </c>
    </row>
    <row r="87" spans="1:57" x14ac:dyDescent="0.2">
      <c r="A87" s="150"/>
      <c r="B87" s="138" t="s">
        <v>5073</v>
      </c>
      <c r="C87" s="156"/>
      <c r="D87" s="149"/>
      <c r="E87" s="149"/>
      <c r="F87" s="149"/>
      <c r="G87" s="149"/>
      <c r="H87" s="149"/>
      <c r="I87" s="149"/>
      <c r="J87" s="149"/>
      <c r="K87" s="149"/>
      <c r="L87" s="149"/>
      <c r="M87" s="149"/>
      <c r="N87" s="149"/>
      <c r="O87" s="149"/>
      <c r="P87" s="149"/>
      <c r="Q87" s="149"/>
      <c r="R87" s="149"/>
      <c r="S87" s="149"/>
      <c r="T87" s="149"/>
      <c r="U87" s="149"/>
      <c r="V87" s="149"/>
      <c r="W87" s="149"/>
      <c r="X87" s="149"/>
      <c r="Y87" s="149"/>
      <c r="Z87" s="149"/>
      <c r="AA87" s="149"/>
      <c r="AB87" s="149"/>
      <c r="AC87" s="149"/>
      <c r="AD87" s="149"/>
      <c r="AE87" s="149">
        <v>4.0781057101406022</v>
      </c>
      <c r="AF87" s="149">
        <v>241.17931471193384</v>
      </c>
      <c r="AG87" s="149">
        <v>14.361196496821407</v>
      </c>
      <c r="AH87" s="157">
        <v>259.61861691889584</v>
      </c>
    </row>
    <row r="88" spans="1:57" x14ac:dyDescent="0.2">
      <c r="A88" s="150"/>
      <c r="B88" s="138" t="s">
        <v>5074</v>
      </c>
      <c r="C88" s="156"/>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v>4.0781057101406022</v>
      </c>
      <c r="AF88" s="149">
        <v>148.06477871519019</v>
      </c>
      <c r="AG88" s="149">
        <v>5.9634064415727881</v>
      </c>
      <c r="AH88" s="157">
        <v>158.10629086690358</v>
      </c>
    </row>
    <row r="89" spans="1:57" x14ac:dyDescent="0.2">
      <c r="A89" s="150"/>
      <c r="B89" s="138" t="s">
        <v>5075</v>
      </c>
      <c r="C89" s="156"/>
      <c r="D89" s="149"/>
      <c r="E89" s="149"/>
      <c r="F89" s="149"/>
      <c r="G89" s="149"/>
      <c r="H89" s="149"/>
      <c r="I89" s="149"/>
      <c r="J89" s="149"/>
      <c r="K89" s="149"/>
      <c r="L89" s="149"/>
      <c r="M89" s="149"/>
      <c r="N89" s="149"/>
      <c r="O89" s="149"/>
      <c r="P89" s="149"/>
      <c r="Q89" s="149"/>
      <c r="R89" s="149"/>
      <c r="S89" s="149"/>
      <c r="T89" s="149"/>
      <c r="U89" s="149"/>
      <c r="V89" s="149"/>
      <c r="W89" s="149"/>
      <c r="X89" s="149"/>
      <c r="Y89" s="149"/>
      <c r="Z89" s="149"/>
      <c r="AA89" s="149"/>
      <c r="AB89" s="149"/>
      <c r="AC89" s="149"/>
      <c r="AD89" s="149"/>
      <c r="AE89" s="149">
        <v>0</v>
      </c>
      <c r="AF89" s="149">
        <v>5.0065509335080245</v>
      </c>
      <c r="AG89" s="149">
        <v>199.47190137081139</v>
      </c>
      <c r="AH89" s="157">
        <v>204.47845230431943</v>
      </c>
    </row>
    <row r="90" spans="1:57" x14ac:dyDescent="0.2">
      <c r="A90" s="150"/>
      <c r="B90" s="138" t="s">
        <v>5076</v>
      </c>
      <c r="C90" s="156"/>
      <c r="D90" s="149"/>
      <c r="E90" s="149"/>
      <c r="F90" s="149"/>
      <c r="G90" s="149"/>
      <c r="H90" s="149"/>
      <c r="I90" s="149"/>
      <c r="J90" s="149"/>
      <c r="K90" s="149"/>
      <c r="L90" s="149"/>
      <c r="M90" s="149"/>
      <c r="N90" s="149"/>
      <c r="O90" s="149"/>
      <c r="P90" s="149"/>
      <c r="Q90" s="149"/>
      <c r="R90" s="149"/>
      <c r="S90" s="149"/>
      <c r="T90" s="149"/>
      <c r="U90" s="149"/>
      <c r="V90" s="149"/>
      <c r="W90" s="149"/>
      <c r="X90" s="149"/>
      <c r="Y90" s="149"/>
      <c r="Z90" s="149"/>
      <c r="AA90" s="149"/>
      <c r="AB90" s="149"/>
      <c r="AC90" s="149"/>
      <c r="AD90" s="149"/>
      <c r="AE90" s="149">
        <v>4.3080773535629904</v>
      </c>
      <c r="AF90" s="149">
        <v>137.72278103027739</v>
      </c>
      <c r="AG90" s="149">
        <v>9.1275495313960366</v>
      </c>
      <c r="AH90" s="157">
        <v>151.15840791523641</v>
      </c>
    </row>
    <row r="91" spans="1:57" x14ac:dyDescent="0.2">
      <c r="A91" s="150"/>
      <c r="B91" s="138" t="s">
        <v>5077</v>
      </c>
      <c r="C91" s="156"/>
      <c r="D91" s="149"/>
      <c r="E91" s="149"/>
      <c r="F91" s="149"/>
      <c r="G91" s="149"/>
      <c r="H91" s="149"/>
      <c r="I91" s="149"/>
      <c r="J91" s="149"/>
      <c r="K91" s="149"/>
      <c r="L91" s="149"/>
      <c r="M91" s="149"/>
      <c r="N91" s="149"/>
      <c r="O91" s="149"/>
      <c r="P91" s="149"/>
      <c r="Q91" s="149"/>
      <c r="R91" s="149"/>
      <c r="S91" s="149"/>
      <c r="T91" s="149"/>
      <c r="U91" s="149"/>
      <c r="V91" s="149"/>
      <c r="W91" s="149"/>
      <c r="X91" s="149"/>
      <c r="Y91" s="149"/>
      <c r="Z91" s="149"/>
      <c r="AA91" s="149"/>
      <c r="AB91" s="149"/>
      <c r="AC91" s="149"/>
      <c r="AD91" s="149"/>
      <c r="AE91" s="149">
        <v>4.0781057101406022</v>
      </c>
      <c r="AF91" s="149">
        <v>106.57497042539725</v>
      </c>
      <c r="AG91" s="149">
        <v>5.5985267034990791</v>
      </c>
      <c r="AH91" s="157">
        <v>116.25160283903693</v>
      </c>
    </row>
    <row r="92" spans="1:57" x14ac:dyDescent="0.2">
      <c r="A92" s="150"/>
      <c r="B92" s="138" t="s">
        <v>5142</v>
      </c>
      <c r="C92" s="156"/>
      <c r="D92" s="149"/>
      <c r="E92" s="149"/>
      <c r="F92" s="149"/>
      <c r="G92" s="149"/>
      <c r="H92" s="149"/>
      <c r="I92" s="149"/>
      <c r="J92" s="149"/>
      <c r="K92" s="149"/>
      <c r="L92" s="149"/>
      <c r="M92" s="149"/>
      <c r="N92" s="149"/>
      <c r="O92" s="149"/>
      <c r="P92" s="149"/>
      <c r="Q92" s="149"/>
      <c r="R92" s="149"/>
      <c r="S92" s="149"/>
      <c r="T92" s="149"/>
      <c r="U92" s="149"/>
      <c r="V92" s="149"/>
      <c r="W92" s="149"/>
      <c r="X92" s="149"/>
      <c r="Y92" s="149"/>
      <c r="Z92" s="149"/>
      <c r="AA92" s="149"/>
      <c r="AB92" s="149"/>
      <c r="AC92" s="149"/>
      <c r="AD92" s="149"/>
      <c r="AE92" s="149"/>
      <c r="AF92" s="149">
        <v>8.4538834951456305</v>
      </c>
      <c r="AG92" s="149"/>
      <c r="AH92" s="157">
        <v>8.4538834951456305</v>
      </c>
    </row>
    <row r="93" spans="1:57" x14ac:dyDescent="0.2">
      <c r="A93" s="150"/>
      <c r="B93" s="138" t="s">
        <v>5212</v>
      </c>
      <c r="C93" s="156"/>
      <c r="D93" s="149"/>
      <c r="E93" s="149"/>
      <c r="F93" s="149"/>
      <c r="G93" s="149"/>
      <c r="H93" s="149"/>
      <c r="I93" s="149"/>
      <c r="J93" s="149"/>
      <c r="K93" s="149"/>
      <c r="L93" s="149"/>
      <c r="M93" s="149"/>
      <c r="N93" s="149"/>
      <c r="O93" s="149"/>
      <c r="P93" s="149"/>
      <c r="Q93" s="149"/>
      <c r="R93" s="149"/>
      <c r="S93" s="149"/>
      <c r="T93" s="149"/>
      <c r="U93" s="149"/>
      <c r="V93" s="149"/>
      <c r="W93" s="149"/>
      <c r="X93" s="149"/>
      <c r="Y93" s="149"/>
      <c r="Z93" s="149"/>
      <c r="AA93" s="149"/>
      <c r="AB93" s="149"/>
      <c r="AC93" s="149"/>
      <c r="AD93" s="149"/>
      <c r="AE93" s="149"/>
      <c r="AF93" s="149">
        <v>14.240043614588863</v>
      </c>
      <c r="AG93" s="149">
        <v>307.90785653334268</v>
      </c>
      <c r="AH93" s="157">
        <v>322.14790014793152</v>
      </c>
    </row>
    <row r="94" spans="1:57" x14ac:dyDescent="0.2">
      <c r="A94" s="150"/>
      <c r="B94" s="138" t="s">
        <v>5213</v>
      </c>
      <c r="C94" s="156"/>
      <c r="D94" s="149"/>
      <c r="E94" s="149"/>
      <c r="F94" s="149"/>
      <c r="G94" s="149"/>
      <c r="H94" s="149"/>
      <c r="I94" s="149"/>
      <c r="J94" s="149"/>
      <c r="K94" s="149"/>
      <c r="L94" s="149"/>
      <c r="M94" s="149"/>
      <c r="N94" s="149"/>
      <c r="O94" s="149"/>
      <c r="P94" s="149"/>
      <c r="Q94" s="149"/>
      <c r="R94" s="149"/>
      <c r="S94" s="149"/>
      <c r="T94" s="149"/>
      <c r="U94" s="149"/>
      <c r="V94" s="149"/>
      <c r="W94" s="149"/>
      <c r="X94" s="149"/>
      <c r="Y94" s="149"/>
      <c r="Z94" s="149"/>
      <c r="AA94" s="149"/>
      <c r="AB94" s="149"/>
      <c r="AC94" s="149"/>
      <c r="AD94" s="149"/>
      <c r="AE94" s="149"/>
      <c r="AF94" s="149">
        <v>9.2334926810808398</v>
      </c>
      <c r="AG94" s="149">
        <v>206.89482676467904</v>
      </c>
      <c r="AH94" s="157">
        <v>216.12831944575987</v>
      </c>
    </row>
    <row r="95" spans="1:57" x14ac:dyDescent="0.2">
      <c r="A95" s="150"/>
      <c r="B95" s="138" t="s">
        <v>5197</v>
      </c>
      <c r="C95" s="156"/>
      <c r="D95" s="149"/>
      <c r="E95" s="149"/>
      <c r="F95" s="149"/>
      <c r="G95" s="149"/>
      <c r="H95" s="149"/>
      <c r="I95" s="149"/>
      <c r="J95" s="149"/>
      <c r="K95" s="149"/>
      <c r="L95" s="149"/>
      <c r="M95" s="149"/>
      <c r="N95" s="149"/>
      <c r="O95" s="149"/>
      <c r="P95" s="149"/>
      <c r="Q95" s="149"/>
      <c r="R95" s="149"/>
      <c r="S95" s="149"/>
      <c r="T95" s="149"/>
      <c r="U95" s="149"/>
      <c r="V95" s="149"/>
      <c r="W95" s="149"/>
      <c r="X95" s="149"/>
      <c r="Y95" s="149"/>
      <c r="Z95" s="149"/>
      <c r="AA95" s="149"/>
      <c r="AB95" s="149"/>
      <c r="AC95" s="149"/>
      <c r="AD95" s="149"/>
      <c r="AE95" s="149"/>
      <c r="AF95" s="149"/>
      <c r="AG95" s="149">
        <v>27.017768856114401</v>
      </c>
      <c r="AH95" s="157">
        <v>27.017768856114401</v>
      </c>
    </row>
    <row r="96" spans="1:57" x14ac:dyDescent="0.2">
      <c r="A96" s="150"/>
      <c r="B96" s="138" t="s">
        <v>5199</v>
      </c>
      <c r="C96" s="156"/>
      <c r="D96" s="149"/>
      <c r="E96" s="149"/>
      <c r="F96" s="149"/>
      <c r="G96" s="149"/>
      <c r="H96" s="149"/>
      <c r="I96" s="149"/>
      <c r="J96" s="149"/>
      <c r="K96" s="149"/>
      <c r="L96" s="149"/>
      <c r="M96" s="149"/>
      <c r="N96" s="149"/>
      <c r="O96" s="149"/>
      <c r="P96" s="149"/>
      <c r="Q96" s="149"/>
      <c r="R96" s="149"/>
      <c r="S96" s="149"/>
      <c r="T96" s="149"/>
      <c r="U96" s="149"/>
      <c r="V96" s="149"/>
      <c r="W96" s="149"/>
      <c r="X96" s="149"/>
      <c r="Y96" s="149"/>
      <c r="Z96" s="149"/>
      <c r="AA96" s="149"/>
      <c r="AB96" s="149"/>
      <c r="AC96" s="149"/>
      <c r="AD96" s="149"/>
      <c r="AE96" s="149"/>
      <c r="AF96" s="149"/>
      <c r="AG96" s="149">
        <v>57.809665725359338</v>
      </c>
      <c r="AH96" s="157">
        <v>57.809665725359338</v>
      </c>
    </row>
    <row r="97" spans="1:34" x14ac:dyDescent="0.2">
      <c r="A97" s="150"/>
      <c r="B97" s="138" t="s">
        <v>5246</v>
      </c>
      <c r="C97" s="156"/>
      <c r="D97" s="149"/>
      <c r="E97" s="149"/>
      <c r="F97" s="149"/>
      <c r="G97" s="149"/>
      <c r="H97" s="149"/>
      <c r="I97" s="149"/>
      <c r="J97" s="149"/>
      <c r="K97" s="149"/>
      <c r="L97" s="149"/>
      <c r="M97" s="149"/>
      <c r="N97" s="149"/>
      <c r="O97" s="149"/>
      <c r="P97" s="149"/>
      <c r="Q97" s="149"/>
      <c r="R97" s="149"/>
      <c r="S97" s="149"/>
      <c r="T97" s="149"/>
      <c r="U97" s="149"/>
      <c r="V97" s="149"/>
      <c r="W97" s="149"/>
      <c r="X97" s="149"/>
      <c r="Y97" s="149"/>
      <c r="Z97" s="149"/>
      <c r="AA97" s="149"/>
      <c r="AB97" s="149"/>
      <c r="AC97" s="149"/>
      <c r="AD97" s="149"/>
      <c r="AE97" s="149"/>
      <c r="AF97" s="149"/>
      <c r="AG97" s="149">
        <v>3.1641430898232485</v>
      </c>
      <c r="AH97" s="157">
        <v>3.1641430898232485</v>
      </c>
    </row>
    <row r="98" spans="1:34" x14ac:dyDescent="0.2">
      <c r="A98" s="150"/>
      <c r="B98" s="138" t="s">
        <v>5247</v>
      </c>
      <c r="C98" s="156"/>
      <c r="D98" s="149"/>
      <c r="E98" s="149"/>
      <c r="F98" s="149"/>
      <c r="G98" s="149"/>
      <c r="H98" s="149"/>
      <c r="I98" s="149"/>
      <c r="J98" s="149"/>
      <c r="K98" s="149"/>
      <c r="L98" s="149"/>
      <c r="M98" s="149"/>
      <c r="N98" s="149"/>
      <c r="O98" s="149"/>
      <c r="P98" s="149"/>
      <c r="Q98" s="149"/>
      <c r="R98" s="149"/>
      <c r="S98" s="149"/>
      <c r="T98" s="149"/>
      <c r="U98" s="149"/>
      <c r="V98" s="149"/>
      <c r="W98" s="149"/>
      <c r="X98" s="149"/>
      <c r="Y98" s="149"/>
      <c r="Z98" s="149"/>
      <c r="AA98" s="149"/>
      <c r="AB98" s="149"/>
      <c r="AC98" s="149"/>
      <c r="AD98" s="149"/>
      <c r="AE98" s="149"/>
      <c r="AF98" s="149"/>
      <c r="AG98" s="149">
        <v>3.1641430898232485</v>
      </c>
      <c r="AH98" s="157">
        <v>3.1641430898232485</v>
      </c>
    </row>
    <row r="99" spans="1:34" x14ac:dyDescent="0.2">
      <c r="A99" s="150"/>
      <c r="B99" s="138" t="s">
        <v>5236</v>
      </c>
      <c r="C99" s="156"/>
      <c r="D99" s="149"/>
      <c r="E99" s="149"/>
      <c r="F99" s="149"/>
      <c r="G99" s="149"/>
      <c r="H99" s="149"/>
      <c r="I99" s="149"/>
      <c r="J99" s="149"/>
      <c r="K99" s="149"/>
      <c r="L99" s="149"/>
      <c r="M99" s="149"/>
      <c r="N99" s="149"/>
      <c r="O99" s="149"/>
      <c r="P99" s="149"/>
      <c r="Q99" s="149"/>
      <c r="R99" s="149"/>
      <c r="S99" s="149"/>
      <c r="T99" s="149"/>
      <c r="U99" s="149"/>
      <c r="V99" s="149"/>
      <c r="W99" s="149"/>
      <c r="X99" s="149"/>
      <c r="Y99" s="149"/>
      <c r="Z99" s="149"/>
      <c r="AA99" s="149"/>
      <c r="AB99" s="149"/>
      <c r="AC99" s="149"/>
      <c r="AD99" s="149"/>
      <c r="AE99" s="149"/>
      <c r="AF99" s="149"/>
      <c r="AG99" s="149">
        <v>2.7992633517495396</v>
      </c>
      <c r="AH99" s="157">
        <v>2.7992633517495396</v>
      </c>
    </row>
    <row r="100" spans="1:34" x14ac:dyDescent="0.2">
      <c r="A100" s="133" t="s">
        <v>169</v>
      </c>
      <c r="B100" s="133" t="s">
        <v>1710</v>
      </c>
      <c r="C100" s="153"/>
      <c r="D100" s="154"/>
      <c r="E100" s="154"/>
      <c r="F100" s="154"/>
      <c r="G100" s="154"/>
      <c r="H100" s="154"/>
      <c r="I100" s="154"/>
      <c r="J100" s="154">
        <v>225.28928528202903</v>
      </c>
      <c r="K100" s="154">
        <v>378.94546161237508</v>
      </c>
      <c r="L100" s="154"/>
      <c r="M100" s="154"/>
      <c r="N100" s="154"/>
      <c r="O100" s="154"/>
      <c r="P100" s="154"/>
      <c r="Q100" s="154"/>
      <c r="R100" s="154"/>
      <c r="S100" s="154"/>
      <c r="T100" s="154"/>
      <c r="U100" s="154"/>
      <c r="V100" s="154"/>
      <c r="W100" s="154"/>
      <c r="X100" s="154"/>
      <c r="Y100" s="154"/>
      <c r="Z100" s="154"/>
      <c r="AA100" s="154"/>
      <c r="AB100" s="154"/>
      <c r="AC100" s="154"/>
      <c r="AD100" s="154"/>
      <c r="AE100" s="154"/>
      <c r="AF100" s="154"/>
      <c r="AG100" s="154"/>
      <c r="AH100" s="155">
        <v>604.23474689440411</v>
      </c>
    </row>
    <row r="101" spans="1:34" x14ac:dyDescent="0.2">
      <c r="A101" s="150"/>
      <c r="B101" s="138" t="s">
        <v>1711</v>
      </c>
      <c r="C101" s="156"/>
      <c r="D101" s="149"/>
      <c r="E101" s="149"/>
      <c r="F101" s="149"/>
      <c r="G101" s="149"/>
      <c r="H101" s="149"/>
      <c r="I101" s="149"/>
      <c r="J101" s="149"/>
      <c r="K101" s="149">
        <v>6.014892528373327</v>
      </c>
      <c r="L101" s="149"/>
      <c r="M101" s="149"/>
      <c r="N101" s="149"/>
      <c r="O101" s="149"/>
      <c r="P101" s="149"/>
      <c r="Q101" s="149"/>
      <c r="R101" s="149"/>
      <c r="S101" s="149"/>
      <c r="T101" s="149"/>
      <c r="U101" s="149"/>
      <c r="V101" s="149"/>
      <c r="W101" s="149"/>
      <c r="X101" s="149"/>
      <c r="Y101" s="149"/>
      <c r="Z101" s="149"/>
      <c r="AA101" s="149"/>
      <c r="AB101" s="149"/>
      <c r="AC101" s="149"/>
      <c r="AD101" s="149"/>
      <c r="AE101" s="149"/>
      <c r="AF101" s="149"/>
      <c r="AG101" s="149"/>
      <c r="AH101" s="157">
        <v>6.014892528373327</v>
      </c>
    </row>
    <row r="102" spans="1:34" x14ac:dyDescent="0.2">
      <c r="A102" s="150"/>
      <c r="B102" s="138" t="s">
        <v>1702</v>
      </c>
      <c r="C102" s="156"/>
      <c r="D102" s="149"/>
      <c r="E102" s="149"/>
      <c r="F102" s="149"/>
      <c r="G102" s="149"/>
      <c r="H102" s="149"/>
      <c r="I102" s="149"/>
      <c r="J102" s="149"/>
      <c r="K102" s="149">
        <v>34.239731673025936</v>
      </c>
      <c r="L102" s="149">
        <v>2.612418200700195</v>
      </c>
      <c r="M102" s="149"/>
      <c r="N102" s="149"/>
      <c r="O102" s="149"/>
      <c r="P102" s="149"/>
      <c r="Q102" s="149"/>
      <c r="R102" s="149"/>
      <c r="S102" s="149"/>
      <c r="T102" s="149"/>
      <c r="U102" s="149"/>
      <c r="V102" s="149"/>
      <c r="W102" s="149"/>
      <c r="X102" s="149"/>
      <c r="Y102" s="149"/>
      <c r="Z102" s="149"/>
      <c r="AA102" s="149"/>
      <c r="AB102" s="149"/>
      <c r="AC102" s="149"/>
      <c r="AD102" s="149"/>
      <c r="AE102" s="149"/>
      <c r="AF102" s="149"/>
      <c r="AG102" s="149"/>
      <c r="AH102" s="157">
        <v>36.852149873726134</v>
      </c>
    </row>
    <row r="103" spans="1:34" x14ac:dyDescent="0.2">
      <c r="A103" s="150"/>
      <c r="B103" s="138" t="s">
        <v>1696</v>
      </c>
      <c r="C103" s="156"/>
      <c r="D103" s="149"/>
      <c r="E103" s="149"/>
      <c r="F103" s="149"/>
      <c r="G103" s="149"/>
      <c r="H103" s="149"/>
      <c r="I103" s="149"/>
      <c r="J103" s="149"/>
      <c r="K103" s="149">
        <v>186.00287866769736</v>
      </c>
      <c r="L103" s="149">
        <v>135.86964445507743</v>
      </c>
      <c r="M103" s="149">
        <v>2.7787636183558924</v>
      </c>
      <c r="N103" s="149"/>
      <c r="O103" s="149"/>
      <c r="P103" s="149"/>
      <c r="Q103" s="149"/>
      <c r="R103" s="149"/>
      <c r="S103" s="149"/>
      <c r="T103" s="149"/>
      <c r="U103" s="149"/>
      <c r="V103" s="149"/>
      <c r="W103" s="149"/>
      <c r="X103" s="149"/>
      <c r="Y103" s="149"/>
      <c r="Z103" s="149"/>
      <c r="AA103" s="149"/>
      <c r="AB103" s="149"/>
      <c r="AC103" s="149"/>
      <c r="AD103" s="149"/>
      <c r="AE103" s="149"/>
      <c r="AF103" s="149"/>
      <c r="AG103" s="149"/>
      <c r="AH103" s="157">
        <v>324.65128674113066</v>
      </c>
    </row>
    <row r="104" spans="1:34" x14ac:dyDescent="0.2">
      <c r="A104" s="150"/>
      <c r="B104" s="138" t="s">
        <v>1697</v>
      </c>
      <c r="C104" s="156"/>
      <c r="D104" s="149"/>
      <c r="E104" s="149"/>
      <c r="F104" s="149"/>
      <c r="G104" s="149"/>
      <c r="H104" s="149"/>
      <c r="I104" s="149"/>
      <c r="J104" s="149"/>
      <c r="K104" s="149"/>
      <c r="L104" s="149">
        <v>91.446586033840475</v>
      </c>
      <c r="M104" s="149">
        <v>2.3598856209150325</v>
      </c>
      <c r="N104" s="149"/>
      <c r="O104" s="149"/>
      <c r="P104" s="149"/>
      <c r="Q104" s="149"/>
      <c r="R104" s="149"/>
      <c r="S104" s="149"/>
      <c r="T104" s="149"/>
      <c r="U104" s="149"/>
      <c r="V104" s="149"/>
      <c r="W104" s="149"/>
      <c r="X104" s="149"/>
      <c r="Y104" s="149"/>
      <c r="Z104" s="149"/>
      <c r="AA104" s="149"/>
      <c r="AB104" s="149"/>
      <c r="AC104" s="149"/>
      <c r="AD104" s="149"/>
      <c r="AE104" s="149"/>
      <c r="AF104" s="149"/>
      <c r="AG104" s="149"/>
      <c r="AH104" s="157">
        <v>93.806471654755512</v>
      </c>
    </row>
    <row r="105" spans="1:34" x14ac:dyDescent="0.2">
      <c r="A105" s="150"/>
      <c r="B105" s="138" t="s">
        <v>1698</v>
      </c>
      <c r="C105" s="156"/>
      <c r="D105" s="149"/>
      <c r="E105" s="149"/>
      <c r="F105" s="149"/>
      <c r="G105" s="149"/>
      <c r="H105" s="149"/>
      <c r="I105" s="149"/>
      <c r="J105" s="149"/>
      <c r="K105" s="149"/>
      <c r="L105" s="149"/>
      <c r="M105" s="149">
        <v>4.719771241830065</v>
      </c>
      <c r="N105" s="149"/>
      <c r="O105" s="149"/>
      <c r="P105" s="149"/>
      <c r="Q105" s="149"/>
      <c r="R105" s="149"/>
      <c r="S105" s="149"/>
      <c r="T105" s="149"/>
      <c r="U105" s="149"/>
      <c r="V105" s="149"/>
      <c r="W105" s="149"/>
      <c r="X105" s="149"/>
      <c r="Y105" s="149"/>
      <c r="Z105" s="149"/>
      <c r="AA105" s="149"/>
      <c r="AB105" s="149"/>
      <c r="AC105" s="149"/>
      <c r="AD105" s="149"/>
      <c r="AE105" s="149"/>
      <c r="AF105" s="149"/>
      <c r="AG105" s="149"/>
      <c r="AH105" s="157">
        <v>4.719771241830065</v>
      </c>
    </row>
    <row r="106" spans="1:34" x14ac:dyDescent="0.2">
      <c r="A106" s="150"/>
      <c r="B106" s="138" t="s">
        <v>1699</v>
      </c>
      <c r="C106" s="156"/>
      <c r="D106" s="149"/>
      <c r="E106" s="149"/>
      <c r="F106" s="149"/>
      <c r="G106" s="149"/>
      <c r="H106" s="149"/>
      <c r="I106" s="149"/>
      <c r="J106" s="149"/>
      <c r="K106" s="149"/>
      <c r="L106" s="149"/>
      <c r="M106" s="149">
        <v>2.3598856209150325</v>
      </c>
      <c r="N106" s="149"/>
      <c r="O106" s="149"/>
      <c r="P106" s="149"/>
      <c r="Q106" s="149"/>
      <c r="R106" s="149"/>
      <c r="S106" s="149"/>
      <c r="T106" s="149"/>
      <c r="U106" s="149"/>
      <c r="V106" s="149"/>
      <c r="W106" s="149"/>
      <c r="X106" s="149"/>
      <c r="Y106" s="149"/>
      <c r="Z106" s="149"/>
      <c r="AA106" s="149"/>
      <c r="AB106" s="149"/>
      <c r="AC106" s="149"/>
      <c r="AD106" s="149"/>
      <c r="AE106" s="149"/>
      <c r="AF106" s="149"/>
      <c r="AG106" s="149"/>
      <c r="AH106" s="157">
        <v>2.3598856209150325</v>
      </c>
    </row>
    <row r="107" spans="1:34" x14ac:dyDescent="0.2">
      <c r="A107" s="150"/>
      <c r="B107" s="138" t="s">
        <v>1704</v>
      </c>
      <c r="C107" s="156"/>
      <c r="D107" s="149"/>
      <c r="E107" s="149"/>
      <c r="F107" s="149"/>
      <c r="G107" s="149"/>
      <c r="H107" s="149"/>
      <c r="I107" s="149"/>
      <c r="J107" s="149"/>
      <c r="K107" s="149"/>
      <c r="L107" s="149">
        <v>15.678093907001266</v>
      </c>
      <c r="M107" s="149"/>
      <c r="N107" s="149"/>
      <c r="O107" s="149"/>
      <c r="P107" s="149"/>
      <c r="Q107" s="149"/>
      <c r="R107" s="149"/>
      <c r="S107" s="149"/>
      <c r="T107" s="149"/>
      <c r="U107" s="149"/>
      <c r="V107" s="149"/>
      <c r="W107" s="149"/>
      <c r="X107" s="149"/>
      <c r="Y107" s="149"/>
      <c r="Z107" s="149"/>
      <c r="AA107" s="149"/>
      <c r="AB107" s="149"/>
      <c r="AC107" s="149"/>
      <c r="AD107" s="149"/>
      <c r="AE107" s="149"/>
      <c r="AF107" s="149"/>
      <c r="AG107" s="149"/>
      <c r="AH107" s="157">
        <v>15.678093907001266</v>
      </c>
    </row>
    <row r="108" spans="1:34" x14ac:dyDescent="0.2">
      <c r="A108" s="150"/>
      <c r="B108" s="138" t="s">
        <v>1700</v>
      </c>
      <c r="C108" s="156"/>
      <c r="D108" s="149"/>
      <c r="E108" s="149"/>
      <c r="F108" s="149"/>
      <c r="G108" s="149"/>
      <c r="H108" s="149"/>
      <c r="I108" s="149"/>
      <c r="J108" s="149"/>
      <c r="K108" s="149"/>
      <c r="L108" s="149"/>
      <c r="M108" s="149">
        <v>4.719771241830065</v>
      </c>
      <c r="N108" s="149"/>
      <c r="O108" s="149"/>
      <c r="P108" s="149"/>
      <c r="Q108" s="149"/>
      <c r="R108" s="149"/>
      <c r="S108" s="149"/>
      <c r="T108" s="149"/>
      <c r="U108" s="149"/>
      <c r="V108" s="149"/>
      <c r="W108" s="149"/>
      <c r="X108" s="149"/>
      <c r="Y108" s="149"/>
      <c r="Z108" s="149"/>
      <c r="AA108" s="149"/>
      <c r="AB108" s="149"/>
      <c r="AC108" s="149"/>
      <c r="AD108" s="149"/>
      <c r="AE108" s="149"/>
      <c r="AF108" s="149"/>
      <c r="AG108" s="149"/>
      <c r="AH108" s="157">
        <v>4.719771241830065</v>
      </c>
    </row>
    <row r="109" spans="1:34" x14ac:dyDescent="0.2">
      <c r="A109" s="150"/>
      <c r="B109" s="138" t="s">
        <v>1706</v>
      </c>
      <c r="C109" s="156"/>
      <c r="D109" s="149"/>
      <c r="E109" s="149"/>
      <c r="F109" s="149"/>
      <c r="G109" s="149"/>
      <c r="H109" s="149"/>
      <c r="I109" s="149"/>
      <c r="J109" s="149"/>
      <c r="K109" s="149"/>
      <c r="L109" s="149">
        <v>5.2248364014003901</v>
      </c>
      <c r="M109" s="149"/>
      <c r="N109" s="149"/>
      <c r="O109" s="149"/>
      <c r="P109" s="149"/>
      <c r="Q109" s="149"/>
      <c r="R109" s="149"/>
      <c r="S109" s="149"/>
      <c r="T109" s="149"/>
      <c r="U109" s="149"/>
      <c r="V109" s="149"/>
      <c r="W109" s="149"/>
      <c r="X109" s="149"/>
      <c r="Y109" s="149"/>
      <c r="Z109" s="149"/>
      <c r="AA109" s="149"/>
      <c r="AB109" s="149"/>
      <c r="AC109" s="149"/>
      <c r="AD109" s="149"/>
      <c r="AE109" s="149"/>
      <c r="AF109" s="149"/>
      <c r="AG109" s="149"/>
      <c r="AH109" s="157">
        <v>5.2248364014003901</v>
      </c>
    </row>
    <row r="110" spans="1:34" x14ac:dyDescent="0.2">
      <c r="A110" s="150"/>
      <c r="B110" s="138" t="s">
        <v>1688</v>
      </c>
      <c r="C110" s="156"/>
      <c r="D110" s="149"/>
      <c r="E110" s="149"/>
      <c r="F110" s="149"/>
      <c r="G110" s="149"/>
      <c r="H110" s="149"/>
      <c r="I110" s="149"/>
      <c r="J110" s="149"/>
      <c r="K110" s="149"/>
      <c r="L110" s="149"/>
      <c r="M110" s="149"/>
      <c r="N110" s="149"/>
      <c r="O110" s="149"/>
      <c r="P110" s="149"/>
      <c r="Q110" s="149"/>
      <c r="R110" s="149">
        <v>34.129234735186039</v>
      </c>
      <c r="S110" s="149">
        <v>6.9736479328858794</v>
      </c>
      <c r="T110" s="149"/>
      <c r="U110" s="149"/>
      <c r="V110" s="149"/>
      <c r="W110" s="149"/>
      <c r="X110" s="149"/>
      <c r="Y110" s="149"/>
      <c r="Z110" s="149"/>
      <c r="AA110" s="149"/>
      <c r="AB110" s="149"/>
      <c r="AC110" s="149"/>
      <c r="AD110" s="149"/>
      <c r="AE110" s="149"/>
      <c r="AF110" s="149"/>
      <c r="AG110" s="149"/>
      <c r="AH110" s="157">
        <v>41.102882668071921</v>
      </c>
    </row>
    <row r="111" spans="1:34" x14ac:dyDescent="0.2">
      <c r="A111" s="150"/>
      <c r="B111" s="138" t="s">
        <v>1653</v>
      </c>
      <c r="C111" s="156"/>
      <c r="D111" s="149"/>
      <c r="E111" s="149"/>
      <c r="F111" s="149"/>
      <c r="G111" s="149"/>
      <c r="H111" s="149"/>
      <c r="I111" s="149"/>
      <c r="J111" s="149"/>
      <c r="K111" s="149"/>
      <c r="L111" s="149"/>
      <c r="M111" s="149"/>
      <c r="N111" s="149"/>
      <c r="O111" s="149"/>
      <c r="P111" s="149"/>
      <c r="Q111" s="149">
        <v>3.8230390475040004</v>
      </c>
      <c r="R111" s="149">
        <v>5.29700469144713</v>
      </c>
      <c r="S111" s="149">
        <v>7.5732459585544145</v>
      </c>
      <c r="T111" s="149"/>
      <c r="U111" s="149"/>
      <c r="V111" s="149"/>
      <c r="W111" s="149"/>
      <c r="X111" s="149"/>
      <c r="Y111" s="149"/>
      <c r="Z111" s="149"/>
      <c r="AA111" s="149"/>
      <c r="AB111" s="149"/>
      <c r="AC111" s="149"/>
      <c r="AD111" s="149"/>
      <c r="AE111" s="149"/>
      <c r="AF111" s="149"/>
      <c r="AG111" s="149"/>
      <c r="AH111" s="157">
        <v>16.693289697505545</v>
      </c>
    </row>
    <row r="112" spans="1:34" x14ac:dyDescent="0.2">
      <c r="A112" s="150"/>
      <c r="B112" s="138" t="s">
        <v>1691</v>
      </c>
      <c r="C112" s="156"/>
      <c r="D112" s="149"/>
      <c r="E112" s="149"/>
      <c r="F112" s="149"/>
      <c r="G112" s="149"/>
      <c r="H112" s="149"/>
      <c r="I112" s="149"/>
      <c r="J112" s="149"/>
      <c r="K112" s="149"/>
      <c r="L112" s="149"/>
      <c r="M112" s="149"/>
      <c r="N112" s="149"/>
      <c r="O112" s="149">
        <v>77.644718315920755</v>
      </c>
      <c r="P112" s="149">
        <v>3.4966845522710721</v>
      </c>
      <c r="Q112" s="149"/>
      <c r="R112" s="149"/>
      <c r="S112" s="149"/>
      <c r="T112" s="149"/>
      <c r="U112" s="149"/>
      <c r="V112" s="149"/>
      <c r="W112" s="149"/>
      <c r="X112" s="149"/>
      <c r="Y112" s="149"/>
      <c r="Z112" s="149"/>
      <c r="AA112" s="149"/>
      <c r="AB112" s="149"/>
      <c r="AC112" s="149"/>
      <c r="AD112" s="149"/>
      <c r="AE112" s="149"/>
      <c r="AF112" s="149"/>
      <c r="AG112" s="149"/>
      <c r="AH112" s="157">
        <v>81.141402868191832</v>
      </c>
    </row>
    <row r="113" spans="1:34" x14ac:dyDescent="0.2">
      <c r="A113" s="150"/>
      <c r="B113" s="138" t="s">
        <v>1670</v>
      </c>
      <c r="C113" s="156"/>
      <c r="D113" s="149"/>
      <c r="E113" s="149"/>
      <c r="F113" s="149"/>
      <c r="G113" s="149"/>
      <c r="H113" s="149"/>
      <c r="I113" s="149"/>
      <c r="J113" s="149"/>
      <c r="K113" s="149"/>
      <c r="L113" s="149"/>
      <c r="M113" s="149"/>
      <c r="N113" s="149"/>
      <c r="O113" s="149"/>
      <c r="P113" s="149"/>
      <c r="Q113" s="149">
        <v>3.8230390475040004</v>
      </c>
      <c r="R113" s="149"/>
      <c r="S113" s="149"/>
      <c r="T113" s="149"/>
      <c r="U113" s="149"/>
      <c r="V113" s="149"/>
      <c r="W113" s="149"/>
      <c r="X113" s="149"/>
      <c r="Y113" s="149"/>
      <c r="Z113" s="149"/>
      <c r="AA113" s="149"/>
      <c r="AB113" s="149"/>
      <c r="AC113" s="149"/>
      <c r="AD113" s="149"/>
      <c r="AE113" s="149"/>
      <c r="AF113" s="149"/>
      <c r="AG113" s="149"/>
      <c r="AH113" s="157">
        <v>3.8230390475040004</v>
      </c>
    </row>
    <row r="114" spans="1:34" x14ac:dyDescent="0.2">
      <c r="A114" s="150"/>
      <c r="B114" s="138" t="s">
        <v>1694</v>
      </c>
      <c r="C114" s="156"/>
      <c r="D114" s="149"/>
      <c r="E114" s="149"/>
      <c r="F114" s="149"/>
      <c r="G114" s="149"/>
      <c r="H114" s="149"/>
      <c r="I114" s="149"/>
      <c r="J114" s="149"/>
      <c r="K114" s="149"/>
      <c r="L114" s="149"/>
      <c r="M114" s="149"/>
      <c r="N114" s="149"/>
      <c r="O114" s="149">
        <v>44.979032319961192</v>
      </c>
      <c r="P114" s="149"/>
      <c r="Q114" s="149"/>
      <c r="R114" s="149"/>
      <c r="S114" s="149"/>
      <c r="T114" s="149"/>
      <c r="U114" s="149"/>
      <c r="V114" s="149"/>
      <c r="W114" s="149"/>
      <c r="X114" s="149"/>
      <c r="Y114" s="149"/>
      <c r="Z114" s="149"/>
      <c r="AA114" s="149"/>
      <c r="AB114" s="149"/>
      <c r="AC114" s="149"/>
      <c r="AD114" s="149"/>
      <c r="AE114" s="149"/>
      <c r="AF114" s="149"/>
      <c r="AG114" s="149"/>
      <c r="AH114" s="157">
        <v>44.979032319961192</v>
      </c>
    </row>
    <row r="115" spans="1:34" x14ac:dyDescent="0.2">
      <c r="A115" s="150"/>
      <c r="B115" s="138" t="s">
        <v>1671</v>
      </c>
      <c r="C115" s="156"/>
      <c r="D115" s="149"/>
      <c r="E115" s="149"/>
      <c r="F115" s="149"/>
      <c r="G115" s="149"/>
      <c r="H115" s="149"/>
      <c r="I115" s="149"/>
      <c r="J115" s="149"/>
      <c r="K115" s="149"/>
      <c r="L115" s="149"/>
      <c r="M115" s="149"/>
      <c r="N115" s="149"/>
      <c r="O115" s="149"/>
      <c r="P115" s="149">
        <v>94.586840130587305</v>
      </c>
      <c r="Q115" s="149">
        <v>20.195786311297045</v>
      </c>
      <c r="R115" s="149"/>
      <c r="S115" s="149"/>
      <c r="T115" s="149"/>
      <c r="U115" s="149"/>
      <c r="V115" s="149"/>
      <c r="W115" s="149"/>
      <c r="X115" s="149"/>
      <c r="Y115" s="149"/>
      <c r="Z115" s="149"/>
      <c r="AA115" s="149"/>
      <c r="AB115" s="149"/>
      <c r="AC115" s="149"/>
      <c r="AD115" s="149"/>
      <c r="AE115" s="149"/>
      <c r="AF115" s="149"/>
      <c r="AG115" s="149"/>
      <c r="AH115" s="157">
        <v>114.78262644188435</v>
      </c>
    </row>
    <row r="116" spans="1:34" x14ac:dyDescent="0.2">
      <c r="A116" s="150"/>
      <c r="B116" s="138" t="s">
        <v>1674</v>
      </c>
      <c r="C116" s="156"/>
      <c r="D116" s="149"/>
      <c r="E116" s="149"/>
      <c r="F116" s="149"/>
      <c r="G116" s="149"/>
      <c r="H116" s="149"/>
      <c r="I116" s="149"/>
      <c r="J116" s="149"/>
      <c r="K116" s="149"/>
      <c r="L116" s="149"/>
      <c r="M116" s="149"/>
      <c r="N116" s="149"/>
      <c r="O116" s="149"/>
      <c r="P116" s="149">
        <v>4.6916389395728233</v>
      </c>
      <c r="Q116" s="149">
        <v>74.798924050130097</v>
      </c>
      <c r="R116" s="149"/>
      <c r="S116" s="149"/>
      <c r="T116" s="149"/>
      <c r="U116" s="149"/>
      <c r="V116" s="149"/>
      <c r="W116" s="149"/>
      <c r="X116" s="149"/>
      <c r="Y116" s="149"/>
      <c r="Z116" s="149"/>
      <c r="AA116" s="149"/>
      <c r="AB116" s="149"/>
      <c r="AC116" s="149"/>
      <c r="AD116" s="149"/>
      <c r="AE116" s="149"/>
      <c r="AF116" s="149"/>
      <c r="AG116" s="149"/>
      <c r="AH116" s="157">
        <v>79.490562989702923</v>
      </c>
    </row>
    <row r="117" spans="1:34" x14ac:dyDescent="0.2">
      <c r="A117" s="150"/>
      <c r="B117" s="138" t="s">
        <v>1657</v>
      </c>
      <c r="C117" s="156"/>
      <c r="D117" s="149"/>
      <c r="E117" s="149"/>
      <c r="F117" s="149"/>
      <c r="G117" s="149"/>
      <c r="H117" s="149"/>
      <c r="I117" s="149"/>
      <c r="J117" s="149"/>
      <c r="K117" s="149"/>
      <c r="L117" s="149"/>
      <c r="M117" s="149"/>
      <c r="N117" s="149"/>
      <c r="O117" s="149"/>
      <c r="P117" s="149"/>
      <c r="Q117" s="149"/>
      <c r="R117" s="149"/>
      <c r="S117" s="149">
        <v>112.8883271650794</v>
      </c>
      <c r="T117" s="149"/>
      <c r="U117" s="149"/>
      <c r="V117" s="149"/>
      <c r="W117" s="149"/>
      <c r="X117" s="149"/>
      <c r="Y117" s="149"/>
      <c r="Z117" s="149"/>
      <c r="AA117" s="149"/>
      <c r="AB117" s="149"/>
      <c r="AC117" s="149"/>
      <c r="AD117" s="149"/>
      <c r="AE117" s="149"/>
      <c r="AF117" s="149"/>
      <c r="AG117" s="149"/>
      <c r="AH117" s="157">
        <v>112.8883271650794</v>
      </c>
    </row>
    <row r="118" spans="1:34" x14ac:dyDescent="0.2">
      <c r="A118" s="150"/>
      <c r="B118" s="138" t="s">
        <v>1652</v>
      </c>
      <c r="C118" s="156"/>
      <c r="D118" s="149"/>
      <c r="E118" s="149"/>
      <c r="F118" s="149"/>
      <c r="G118" s="149"/>
      <c r="H118" s="149"/>
      <c r="I118" s="149"/>
      <c r="J118" s="149"/>
      <c r="K118" s="149"/>
      <c r="L118" s="149"/>
      <c r="M118" s="149"/>
      <c r="N118" s="149"/>
      <c r="O118" s="149"/>
      <c r="P118" s="149"/>
      <c r="Q118" s="149"/>
      <c r="R118" s="149"/>
      <c r="S118" s="149"/>
      <c r="T118" s="149">
        <v>11.324525021049588</v>
      </c>
      <c r="U118" s="149"/>
      <c r="V118" s="149"/>
      <c r="W118" s="149"/>
      <c r="X118" s="149"/>
      <c r="Y118" s="149"/>
      <c r="Z118" s="149"/>
      <c r="AA118" s="149"/>
      <c r="AB118" s="149"/>
      <c r="AC118" s="149"/>
      <c r="AD118" s="149"/>
      <c r="AE118" s="149"/>
      <c r="AF118" s="149"/>
      <c r="AG118" s="149"/>
      <c r="AH118" s="157">
        <v>11.324525021049588</v>
      </c>
    </row>
    <row r="119" spans="1:34" x14ac:dyDescent="0.2">
      <c r="A119" s="150"/>
      <c r="B119" s="138" t="s">
        <v>789</v>
      </c>
      <c r="C119" s="156"/>
      <c r="D119" s="149"/>
      <c r="E119" s="149"/>
      <c r="F119" s="149"/>
      <c r="G119" s="149"/>
      <c r="H119" s="149"/>
      <c r="I119" s="149">
        <v>4.3533878541390347</v>
      </c>
      <c r="J119" s="149">
        <v>4.2507412317363968</v>
      </c>
      <c r="K119" s="149"/>
      <c r="L119" s="149"/>
      <c r="M119" s="149"/>
      <c r="N119" s="149"/>
      <c r="O119" s="149"/>
      <c r="P119" s="149"/>
      <c r="Q119" s="149"/>
      <c r="R119" s="149"/>
      <c r="S119" s="149"/>
      <c r="T119" s="149"/>
      <c r="U119" s="149"/>
      <c r="V119" s="149"/>
      <c r="W119" s="149"/>
      <c r="X119" s="149"/>
      <c r="Y119" s="149"/>
      <c r="Z119" s="149"/>
      <c r="AA119" s="149"/>
      <c r="AB119" s="149"/>
      <c r="AC119" s="149"/>
      <c r="AD119" s="149"/>
      <c r="AE119" s="149"/>
      <c r="AF119" s="149"/>
      <c r="AG119" s="149"/>
      <c r="AH119" s="157">
        <v>8.6041290858754316</v>
      </c>
    </row>
    <row r="120" spans="1:34" x14ac:dyDescent="0.2">
      <c r="A120" s="150"/>
      <c r="B120" s="138" t="s">
        <v>743</v>
      </c>
      <c r="C120" s="156"/>
      <c r="D120" s="149"/>
      <c r="E120" s="149"/>
      <c r="F120" s="149"/>
      <c r="G120" s="149"/>
      <c r="H120" s="149">
        <v>8.4358606668965876</v>
      </c>
      <c r="I120" s="149">
        <v>13.060163562417104</v>
      </c>
      <c r="J120" s="149">
        <v>4.2507412317363968</v>
      </c>
      <c r="K120" s="149"/>
      <c r="L120" s="149"/>
      <c r="M120" s="149"/>
      <c r="N120" s="149"/>
      <c r="O120" s="149"/>
      <c r="P120" s="149"/>
      <c r="Q120" s="149"/>
      <c r="R120" s="149"/>
      <c r="S120" s="149"/>
      <c r="T120" s="149"/>
      <c r="U120" s="149"/>
      <c r="V120" s="149"/>
      <c r="W120" s="149"/>
      <c r="X120" s="149"/>
      <c r="Y120" s="149"/>
      <c r="Z120" s="149"/>
      <c r="AA120" s="149"/>
      <c r="AB120" s="149"/>
      <c r="AC120" s="149"/>
      <c r="AD120" s="149"/>
      <c r="AE120" s="149"/>
      <c r="AF120" s="149"/>
      <c r="AG120" s="149"/>
      <c r="AH120" s="157">
        <v>25.746765461050089</v>
      </c>
    </row>
    <row r="121" spans="1:34" x14ac:dyDescent="0.2">
      <c r="A121" s="150"/>
      <c r="B121" s="138" t="s">
        <v>3092</v>
      </c>
      <c r="C121" s="156"/>
      <c r="D121" s="149"/>
      <c r="E121" s="149"/>
      <c r="F121" s="149"/>
      <c r="G121" s="149"/>
      <c r="H121" s="149"/>
      <c r="I121" s="149">
        <v>161.07535060314427</v>
      </c>
      <c r="J121" s="149">
        <v>119.0207544886191</v>
      </c>
      <c r="K121" s="149"/>
      <c r="L121" s="149"/>
      <c r="M121" s="149"/>
      <c r="N121" s="149"/>
      <c r="O121" s="149"/>
      <c r="P121" s="149"/>
      <c r="Q121" s="149"/>
      <c r="R121" s="149"/>
      <c r="S121" s="149"/>
      <c r="T121" s="149"/>
      <c r="U121" s="149"/>
      <c r="V121" s="149"/>
      <c r="W121" s="149"/>
      <c r="X121" s="149"/>
      <c r="Y121" s="149"/>
      <c r="Z121" s="149"/>
      <c r="AA121" s="149"/>
      <c r="AB121" s="149"/>
      <c r="AC121" s="149"/>
      <c r="AD121" s="149"/>
      <c r="AE121" s="149"/>
      <c r="AF121" s="149"/>
      <c r="AG121" s="149"/>
      <c r="AH121" s="157">
        <v>280.09610509176338</v>
      </c>
    </row>
    <row r="122" spans="1:34" x14ac:dyDescent="0.2">
      <c r="A122" s="150"/>
      <c r="B122" s="138" t="s">
        <v>3093</v>
      </c>
      <c r="C122" s="156"/>
      <c r="D122" s="149"/>
      <c r="E122" s="149"/>
      <c r="F122" s="149"/>
      <c r="G122" s="149"/>
      <c r="H122" s="149"/>
      <c r="I122" s="149">
        <v>26.120327124834208</v>
      </c>
      <c r="J122" s="149">
        <v>34.005929853891175</v>
      </c>
      <c r="K122" s="149"/>
      <c r="L122" s="149"/>
      <c r="M122" s="149"/>
      <c r="N122" s="149"/>
      <c r="O122" s="149"/>
      <c r="P122" s="149"/>
      <c r="Q122" s="149"/>
      <c r="R122" s="149"/>
      <c r="S122" s="149"/>
      <c r="T122" s="149"/>
      <c r="U122" s="149"/>
      <c r="V122" s="149"/>
      <c r="W122" s="149"/>
      <c r="X122" s="149"/>
      <c r="Y122" s="149"/>
      <c r="Z122" s="149"/>
      <c r="AA122" s="149"/>
      <c r="AB122" s="149"/>
      <c r="AC122" s="149"/>
      <c r="AD122" s="149"/>
      <c r="AE122" s="149"/>
      <c r="AF122" s="149"/>
      <c r="AG122" s="149"/>
      <c r="AH122" s="157">
        <v>60.12625697872538</v>
      </c>
    </row>
    <row r="123" spans="1:34" x14ac:dyDescent="0.2">
      <c r="A123" s="150"/>
      <c r="B123" s="138" t="s">
        <v>741</v>
      </c>
      <c r="C123" s="156"/>
      <c r="D123" s="149"/>
      <c r="E123" s="149"/>
      <c r="F123" s="149"/>
      <c r="G123" s="149"/>
      <c r="H123" s="149">
        <v>8.4358606668965876</v>
      </c>
      <c r="I123" s="149">
        <v>13.060163562417104</v>
      </c>
      <c r="J123" s="149"/>
      <c r="K123" s="149"/>
      <c r="L123" s="149"/>
      <c r="M123" s="149"/>
      <c r="N123" s="149"/>
      <c r="O123" s="149"/>
      <c r="P123" s="149"/>
      <c r="Q123" s="149"/>
      <c r="R123" s="149"/>
      <c r="S123" s="149"/>
      <c r="T123" s="149"/>
      <c r="U123" s="149"/>
      <c r="V123" s="149"/>
      <c r="W123" s="149"/>
      <c r="X123" s="149"/>
      <c r="Y123" s="149"/>
      <c r="Z123" s="149"/>
      <c r="AA123" s="149"/>
      <c r="AB123" s="149"/>
      <c r="AC123" s="149"/>
      <c r="AD123" s="149"/>
      <c r="AE123" s="149"/>
      <c r="AF123" s="149"/>
      <c r="AG123" s="149"/>
      <c r="AH123" s="157">
        <v>21.49602422931369</v>
      </c>
    </row>
    <row r="124" spans="1:34" x14ac:dyDescent="0.2">
      <c r="A124" s="150"/>
      <c r="B124" s="138" t="s">
        <v>728</v>
      </c>
      <c r="C124" s="156"/>
      <c r="D124" s="149"/>
      <c r="E124" s="149"/>
      <c r="F124" s="149"/>
      <c r="G124" s="149"/>
      <c r="H124" s="149">
        <v>12.653791000344881</v>
      </c>
      <c r="I124" s="149">
        <v>30.473714978973241</v>
      </c>
      <c r="J124" s="149"/>
      <c r="K124" s="149"/>
      <c r="L124" s="149"/>
      <c r="M124" s="149"/>
      <c r="N124" s="149"/>
      <c r="O124" s="149"/>
      <c r="P124" s="149"/>
      <c r="Q124" s="149"/>
      <c r="R124" s="149"/>
      <c r="S124" s="149"/>
      <c r="T124" s="149"/>
      <c r="U124" s="149"/>
      <c r="V124" s="149"/>
      <c r="W124" s="149"/>
      <c r="X124" s="149"/>
      <c r="Y124" s="149"/>
      <c r="Z124" s="149"/>
      <c r="AA124" s="149"/>
      <c r="AB124" s="149"/>
      <c r="AC124" s="149"/>
      <c r="AD124" s="149"/>
      <c r="AE124" s="149"/>
      <c r="AF124" s="149"/>
      <c r="AG124" s="149"/>
      <c r="AH124" s="157">
        <v>43.127505979318123</v>
      </c>
    </row>
    <row r="125" spans="1:34" x14ac:dyDescent="0.2">
      <c r="A125" s="150"/>
      <c r="B125" s="138" t="s">
        <v>733</v>
      </c>
      <c r="C125" s="156"/>
      <c r="D125" s="149"/>
      <c r="E125" s="149"/>
      <c r="F125" s="149"/>
      <c r="G125" s="149"/>
      <c r="H125" s="149">
        <v>4.2179303334482938</v>
      </c>
      <c r="I125" s="149">
        <v>21.766939270695175</v>
      </c>
      <c r="J125" s="149"/>
      <c r="K125" s="149"/>
      <c r="L125" s="149"/>
      <c r="M125" s="149"/>
      <c r="N125" s="149"/>
      <c r="O125" s="149"/>
      <c r="P125" s="149"/>
      <c r="Q125" s="149"/>
      <c r="R125" s="149"/>
      <c r="S125" s="149"/>
      <c r="T125" s="149"/>
      <c r="U125" s="149"/>
      <c r="V125" s="149"/>
      <c r="W125" s="149"/>
      <c r="X125" s="149"/>
      <c r="Y125" s="149"/>
      <c r="Z125" s="149"/>
      <c r="AA125" s="149"/>
      <c r="AB125" s="149"/>
      <c r="AC125" s="149"/>
      <c r="AD125" s="149"/>
      <c r="AE125" s="149"/>
      <c r="AF125" s="149"/>
      <c r="AG125" s="149"/>
      <c r="AH125" s="157">
        <v>25.984869604143469</v>
      </c>
    </row>
    <row r="126" spans="1:34" x14ac:dyDescent="0.2">
      <c r="A126" s="150"/>
      <c r="B126" s="138" t="s">
        <v>801</v>
      </c>
      <c r="C126" s="156"/>
      <c r="D126" s="149"/>
      <c r="E126" s="149"/>
      <c r="F126" s="149"/>
      <c r="G126" s="149"/>
      <c r="H126" s="149">
        <v>8.4358606668965876</v>
      </c>
      <c r="I126" s="149">
        <v>13.060163562417104</v>
      </c>
      <c r="J126" s="149"/>
      <c r="K126" s="149"/>
      <c r="L126" s="149"/>
      <c r="M126" s="149"/>
      <c r="N126" s="149"/>
      <c r="O126" s="149"/>
      <c r="P126" s="149"/>
      <c r="Q126" s="149"/>
      <c r="R126" s="149"/>
      <c r="S126" s="149"/>
      <c r="T126" s="149"/>
      <c r="U126" s="149"/>
      <c r="V126" s="149"/>
      <c r="W126" s="149"/>
      <c r="X126" s="149"/>
      <c r="Y126" s="149"/>
      <c r="Z126" s="149"/>
      <c r="AA126" s="149"/>
      <c r="AB126" s="149"/>
      <c r="AC126" s="149"/>
      <c r="AD126" s="149"/>
      <c r="AE126" s="149"/>
      <c r="AF126" s="149"/>
      <c r="AG126" s="149"/>
      <c r="AH126" s="157">
        <v>21.49602422931369</v>
      </c>
    </row>
    <row r="127" spans="1:34" x14ac:dyDescent="0.2">
      <c r="A127" s="150"/>
      <c r="B127" s="138" t="s">
        <v>731</v>
      </c>
      <c r="C127" s="156"/>
      <c r="D127" s="149"/>
      <c r="E127" s="149"/>
      <c r="F127" s="149"/>
      <c r="G127" s="149"/>
      <c r="H127" s="149"/>
      <c r="I127" s="149">
        <v>13.060163562417104</v>
      </c>
      <c r="J127" s="149"/>
      <c r="K127" s="149"/>
      <c r="L127" s="149"/>
      <c r="M127" s="149"/>
      <c r="N127" s="149"/>
      <c r="O127" s="149"/>
      <c r="P127" s="149"/>
      <c r="Q127" s="149"/>
      <c r="R127" s="149"/>
      <c r="S127" s="149"/>
      <c r="T127" s="149"/>
      <c r="U127" s="149"/>
      <c r="V127" s="149"/>
      <c r="W127" s="149"/>
      <c r="X127" s="149"/>
      <c r="Y127" s="149"/>
      <c r="Z127" s="149"/>
      <c r="AA127" s="149"/>
      <c r="AB127" s="149"/>
      <c r="AC127" s="149"/>
      <c r="AD127" s="149"/>
      <c r="AE127" s="149"/>
      <c r="AF127" s="149"/>
      <c r="AG127" s="149"/>
      <c r="AH127" s="157">
        <v>13.060163562417104</v>
      </c>
    </row>
    <row r="128" spans="1:34" x14ac:dyDescent="0.2">
      <c r="A128" s="150"/>
      <c r="B128" s="138" t="s">
        <v>814</v>
      </c>
      <c r="C128" s="156"/>
      <c r="D128" s="149"/>
      <c r="E128" s="149"/>
      <c r="F128" s="149"/>
      <c r="G128" s="149"/>
      <c r="H128" s="149"/>
      <c r="I128" s="149">
        <v>13.060163562417104</v>
      </c>
      <c r="J128" s="149"/>
      <c r="K128" s="149"/>
      <c r="L128" s="149"/>
      <c r="M128" s="149"/>
      <c r="N128" s="149"/>
      <c r="O128" s="149"/>
      <c r="P128" s="149"/>
      <c r="Q128" s="149"/>
      <c r="R128" s="149"/>
      <c r="S128" s="149"/>
      <c r="T128" s="149"/>
      <c r="U128" s="149"/>
      <c r="V128" s="149"/>
      <c r="W128" s="149"/>
      <c r="X128" s="149"/>
      <c r="Y128" s="149"/>
      <c r="Z128" s="149"/>
      <c r="AA128" s="149"/>
      <c r="AB128" s="149"/>
      <c r="AC128" s="149"/>
      <c r="AD128" s="149"/>
      <c r="AE128" s="149"/>
      <c r="AF128" s="149"/>
      <c r="AG128" s="149"/>
      <c r="AH128" s="157">
        <v>13.060163562417104</v>
      </c>
    </row>
    <row r="129" spans="1:34" x14ac:dyDescent="0.2">
      <c r="A129" s="150"/>
      <c r="B129" s="138" t="s">
        <v>785</v>
      </c>
      <c r="C129" s="156"/>
      <c r="D129" s="149"/>
      <c r="E129" s="149"/>
      <c r="F129" s="149"/>
      <c r="G129" s="149"/>
      <c r="H129" s="149"/>
      <c r="I129" s="149">
        <v>17.413551416556139</v>
      </c>
      <c r="J129" s="149"/>
      <c r="K129" s="149"/>
      <c r="L129" s="149"/>
      <c r="M129" s="149"/>
      <c r="N129" s="149"/>
      <c r="O129" s="149"/>
      <c r="P129" s="149"/>
      <c r="Q129" s="149"/>
      <c r="R129" s="149"/>
      <c r="S129" s="149"/>
      <c r="T129" s="149"/>
      <c r="U129" s="149"/>
      <c r="V129" s="149"/>
      <c r="W129" s="149"/>
      <c r="X129" s="149"/>
      <c r="Y129" s="149"/>
      <c r="Z129" s="149"/>
      <c r="AA129" s="149"/>
      <c r="AB129" s="149"/>
      <c r="AC129" s="149"/>
      <c r="AD129" s="149"/>
      <c r="AE129" s="149"/>
      <c r="AF129" s="149"/>
      <c r="AG129" s="149"/>
      <c r="AH129" s="157">
        <v>17.413551416556139</v>
      </c>
    </row>
    <row r="130" spans="1:34" x14ac:dyDescent="0.2">
      <c r="A130" s="150"/>
      <c r="B130" s="138" t="s">
        <v>706</v>
      </c>
      <c r="C130" s="156"/>
      <c r="D130" s="149"/>
      <c r="E130" s="149"/>
      <c r="F130" s="149"/>
      <c r="G130" s="149">
        <v>37.166448459457101</v>
      </c>
      <c r="H130" s="149">
        <v>8.4358606668965876</v>
      </c>
      <c r="I130" s="149"/>
      <c r="J130" s="149"/>
      <c r="K130" s="149"/>
      <c r="L130" s="149"/>
      <c r="M130" s="149"/>
      <c r="N130" s="149"/>
      <c r="O130" s="149"/>
      <c r="P130" s="149"/>
      <c r="Q130" s="149"/>
      <c r="R130" s="149"/>
      <c r="S130" s="149"/>
      <c r="T130" s="149"/>
      <c r="U130" s="149"/>
      <c r="V130" s="149"/>
      <c r="W130" s="149"/>
      <c r="X130" s="149"/>
      <c r="Y130" s="149"/>
      <c r="Z130" s="149"/>
      <c r="AA130" s="149"/>
      <c r="AB130" s="149"/>
      <c r="AC130" s="149"/>
      <c r="AD130" s="149"/>
      <c r="AE130" s="149"/>
      <c r="AF130" s="149"/>
      <c r="AG130" s="149"/>
      <c r="AH130" s="157">
        <v>45.602309126353688</v>
      </c>
    </row>
    <row r="131" spans="1:34" ht="13.15" x14ac:dyDescent="0.25">
      <c r="A131" s="150"/>
      <c r="B131" s="138" t="s">
        <v>738</v>
      </c>
      <c r="C131" s="156"/>
      <c r="D131" s="149"/>
      <c r="E131" s="149"/>
      <c r="F131" s="149">
        <v>12.936067350170877</v>
      </c>
      <c r="G131" s="149">
        <v>65.041284804049923</v>
      </c>
      <c r="H131" s="149">
        <v>4.2179303334482938</v>
      </c>
      <c r="I131" s="149"/>
      <c r="J131" s="149"/>
      <c r="K131" s="149"/>
      <c r="L131" s="149"/>
      <c r="M131" s="149"/>
      <c r="N131" s="149"/>
      <c r="O131" s="149"/>
      <c r="P131" s="149"/>
      <c r="Q131" s="149"/>
      <c r="R131" s="149"/>
      <c r="S131" s="149"/>
      <c r="T131" s="149"/>
      <c r="U131" s="149"/>
      <c r="V131" s="149"/>
      <c r="W131" s="149"/>
      <c r="X131" s="149"/>
      <c r="Y131" s="149"/>
      <c r="Z131" s="149"/>
      <c r="AA131" s="149"/>
      <c r="AB131" s="149"/>
      <c r="AC131" s="149"/>
      <c r="AD131" s="149"/>
      <c r="AE131" s="149"/>
      <c r="AF131" s="149"/>
      <c r="AG131" s="149"/>
      <c r="AH131" s="157">
        <v>82.19528248766909</v>
      </c>
    </row>
    <row r="132" spans="1:34" ht="13.15" x14ac:dyDescent="0.25">
      <c r="A132" s="150"/>
      <c r="B132" s="138" t="s">
        <v>714</v>
      </c>
      <c r="C132" s="156"/>
      <c r="D132" s="149"/>
      <c r="E132" s="149"/>
      <c r="F132" s="149"/>
      <c r="G132" s="149">
        <v>46.458060574321387</v>
      </c>
      <c r="H132" s="149">
        <v>46.397233667931239</v>
      </c>
      <c r="I132" s="149"/>
      <c r="J132" s="149"/>
      <c r="K132" s="149"/>
      <c r="L132" s="149"/>
      <c r="M132" s="149"/>
      <c r="N132" s="149"/>
      <c r="O132" s="149"/>
      <c r="P132" s="149"/>
      <c r="Q132" s="149"/>
      <c r="R132" s="149"/>
      <c r="S132" s="149"/>
      <c r="T132" s="149"/>
      <c r="U132" s="149"/>
      <c r="V132" s="149"/>
      <c r="W132" s="149"/>
      <c r="X132" s="149"/>
      <c r="Y132" s="149"/>
      <c r="Z132" s="149"/>
      <c r="AA132" s="149"/>
      <c r="AB132" s="149"/>
      <c r="AC132" s="149"/>
      <c r="AD132" s="149"/>
      <c r="AE132" s="149"/>
      <c r="AF132" s="149"/>
      <c r="AG132" s="149"/>
      <c r="AH132" s="157">
        <v>92.855294242252626</v>
      </c>
    </row>
    <row r="133" spans="1:34" ht="13.15" x14ac:dyDescent="0.25">
      <c r="A133" s="150"/>
      <c r="B133" s="138" t="s">
        <v>698</v>
      </c>
      <c r="C133" s="156"/>
      <c r="D133" s="149"/>
      <c r="E133" s="149"/>
      <c r="F133" s="149"/>
      <c r="G133" s="149">
        <v>27.874836344592829</v>
      </c>
      <c r="H133" s="149">
        <v>33.743442667586351</v>
      </c>
      <c r="I133" s="149"/>
      <c r="J133" s="149"/>
      <c r="K133" s="149"/>
      <c r="L133" s="149"/>
      <c r="M133" s="149"/>
      <c r="N133" s="149"/>
      <c r="O133" s="149"/>
      <c r="P133" s="149"/>
      <c r="Q133" s="149"/>
      <c r="R133" s="149"/>
      <c r="S133" s="149"/>
      <c r="T133" s="149"/>
      <c r="U133" s="149"/>
      <c r="V133" s="149"/>
      <c r="W133" s="149"/>
      <c r="X133" s="149"/>
      <c r="Y133" s="149"/>
      <c r="Z133" s="149"/>
      <c r="AA133" s="149"/>
      <c r="AB133" s="149"/>
      <c r="AC133" s="149"/>
      <c r="AD133" s="149"/>
      <c r="AE133" s="149"/>
      <c r="AF133" s="149"/>
      <c r="AG133" s="149"/>
      <c r="AH133" s="157">
        <v>61.61827901217918</v>
      </c>
    </row>
    <row r="134" spans="1:34" ht="13.15" x14ac:dyDescent="0.25">
      <c r="A134" s="150"/>
      <c r="B134" s="138" t="s">
        <v>735</v>
      </c>
      <c r="C134" s="156"/>
      <c r="D134" s="149"/>
      <c r="E134" s="149"/>
      <c r="F134" s="149">
        <v>2.5872134700341753</v>
      </c>
      <c r="G134" s="149">
        <v>37.166448459457101</v>
      </c>
      <c r="H134" s="149">
        <v>16.871721333793175</v>
      </c>
      <c r="I134" s="149"/>
      <c r="J134" s="149"/>
      <c r="K134" s="149"/>
      <c r="L134" s="149"/>
      <c r="M134" s="149"/>
      <c r="N134" s="149"/>
      <c r="O134" s="149"/>
      <c r="P134" s="149"/>
      <c r="Q134" s="149"/>
      <c r="R134" s="149"/>
      <c r="S134" s="149"/>
      <c r="T134" s="149"/>
      <c r="U134" s="149"/>
      <c r="V134" s="149"/>
      <c r="W134" s="149"/>
      <c r="X134" s="149"/>
      <c r="Y134" s="149"/>
      <c r="Z134" s="149"/>
      <c r="AA134" s="149"/>
      <c r="AB134" s="149"/>
      <c r="AC134" s="149"/>
      <c r="AD134" s="149"/>
      <c r="AE134" s="149"/>
      <c r="AF134" s="149"/>
      <c r="AG134" s="149"/>
      <c r="AH134" s="157">
        <v>56.625383263284448</v>
      </c>
    </row>
    <row r="135" spans="1:34" ht="13.15" x14ac:dyDescent="0.25">
      <c r="A135" s="150"/>
      <c r="B135" s="138" t="s">
        <v>730</v>
      </c>
      <c r="C135" s="156"/>
      <c r="D135" s="149"/>
      <c r="E135" s="149"/>
      <c r="F135" s="149">
        <v>2.5872134700341753</v>
      </c>
      <c r="G135" s="149">
        <v>65.041284804049923</v>
      </c>
      <c r="H135" s="149">
        <v>16.871721333793175</v>
      </c>
      <c r="I135" s="149"/>
      <c r="J135" s="149"/>
      <c r="K135" s="149"/>
      <c r="L135" s="149"/>
      <c r="M135" s="149"/>
      <c r="N135" s="149"/>
      <c r="O135" s="149"/>
      <c r="P135" s="149"/>
      <c r="Q135" s="149"/>
      <c r="R135" s="149"/>
      <c r="S135" s="149"/>
      <c r="T135" s="149"/>
      <c r="U135" s="149"/>
      <c r="V135" s="149"/>
      <c r="W135" s="149"/>
      <c r="X135" s="149"/>
      <c r="Y135" s="149"/>
      <c r="Z135" s="149"/>
      <c r="AA135" s="149"/>
      <c r="AB135" s="149"/>
      <c r="AC135" s="149"/>
      <c r="AD135" s="149"/>
      <c r="AE135" s="149"/>
      <c r="AF135" s="149"/>
      <c r="AG135" s="149"/>
      <c r="AH135" s="157">
        <v>84.50021960787727</v>
      </c>
    </row>
    <row r="136" spans="1:34" ht="13.15" x14ac:dyDescent="0.25">
      <c r="A136" s="150"/>
      <c r="B136" s="138" t="s">
        <v>805</v>
      </c>
      <c r="C136" s="156"/>
      <c r="D136" s="149"/>
      <c r="E136" s="149"/>
      <c r="F136" s="149">
        <v>7.7616404101025269</v>
      </c>
      <c r="G136" s="149">
        <v>55.749672689185658</v>
      </c>
      <c r="H136" s="149"/>
      <c r="I136" s="149"/>
      <c r="J136" s="149"/>
      <c r="K136" s="149"/>
      <c r="L136" s="149"/>
      <c r="M136" s="149"/>
      <c r="N136" s="149"/>
      <c r="O136" s="149"/>
      <c r="P136" s="149"/>
      <c r="Q136" s="149"/>
      <c r="R136" s="149"/>
      <c r="S136" s="149"/>
      <c r="T136" s="149"/>
      <c r="U136" s="149"/>
      <c r="V136" s="149"/>
      <c r="W136" s="149"/>
      <c r="X136" s="149"/>
      <c r="Y136" s="149"/>
      <c r="Z136" s="149"/>
      <c r="AA136" s="149"/>
      <c r="AB136" s="149"/>
      <c r="AC136" s="149"/>
      <c r="AD136" s="149"/>
      <c r="AE136" s="149"/>
      <c r="AF136" s="149"/>
      <c r="AG136" s="149"/>
      <c r="AH136" s="157">
        <v>63.511313099288188</v>
      </c>
    </row>
    <row r="137" spans="1:34" ht="13.15" x14ac:dyDescent="0.25">
      <c r="A137" s="150"/>
      <c r="B137" s="138" t="s">
        <v>806</v>
      </c>
      <c r="C137" s="156"/>
      <c r="D137" s="149"/>
      <c r="E137" s="149"/>
      <c r="F137" s="149">
        <v>10.348853880136701</v>
      </c>
      <c r="G137" s="149">
        <v>65.041284804049923</v>
      </c>
      <c r="H137" s="149"/>
      <c r="I137" s="149"/>
      <c r="J137" s="149"/>
      <c r="K137" s="149"/>
      <c r="L137" s="149"/>
      <c r="M137" s="149"/>
      <c r="N137" s="149"/>
      <c r="O137" s="149"/>
      <c r="P137" s="149"/>
      <c r="Q137" s="149"/>
      <c r="R137" s="149"/>
      <c r="S137" s="149"/>
      <c r="T137" s="149"/>
      <c r="U137" s="149"/>
      <c r="V137" s="149"/>
      <c r="W137" s="149"/>
      <c r="X137" s="149"/>
      <c r="Y137" s="149"/>
      <c r="Z137" s="149"/>
      <c r="AA137" s="149"/>
      <c r="AB137" s="149"/>
      <c r="AC137" s="149"/>
      <c r="AD137" s="149"/>
      <c r="AE137" s="149"/>
      <c r="AF137" s="149"/>
      <c r="AG137" s="149"/>
      <c r="AH137" s="157">
        <v>75.390138684186624</v>
      </c>
    </row>
    <row r="138" spans="1:34" ht="13.15" x14ac:dyDescent="0.25">
      <c r="A138" s="150"/>
      <c r="B138" s="138" t="s">
        <v>807</v>
      </c>
      <c r="C138" s="156"/>
      <c r="D138" s="149"/>
      <c r="E138" s="149"/>
      <c r="F138" s="149">
        <v>5.1744269400683507</v>
      </c>
      <c r="G138" s="149">
        <v>9.2916121148642752</v>
      </c>
      <c r="H138" s="149"/>
      <c r="I138" s="149"/>
      <c r="J138" s="149"/>
      <c r="K138" s="149"/>
      <c r="L138" s="149"/>
      <c r="M138" s="149"/>
      <c r="N138" s="149"/>
      <c r="O138" s="149"/>
      <c r="P138" s="149"/>
      <c r="Q138" s="149"/>
      <c r="R138" s="149"/>
      <c r="S138" s="149"/>
      <c r="T138" s="149"/>
      <c r="U138" s="149"/>
      <c r="V138" s="149"/>
      <c r="W138" s="149"/>
      <c r="X138" s="149"/>
      <c r="Y138" s="149"/>
      <c r="Z138" s="149"/>
      <c r="AA138" s="149"/>
      <c r="AB138" s="149"/>
      <c r="AC138" s="149"/>
      <c r="AD138" s="149"/>
      <c r="AE138" s="149"/>
      <c r="AF138" s="149"/>
      <c r="AG138" s="149"/>
      <c r="AH138" s="157">
        <v>14.466039054932626</v>
      </c>
    </row>
    <row r="139" spans="1:34" ht="13.15" x14ac:dyDescent="0.25">
      <c r="A139" s="150"/>
      <c r="B139" s="138" t="s">
        <v>783</v>
      </c>
      <c r="C139" s="156"/>
      <c r="D139" s="149"/>
      <c r="E139" s="149"/>
      <c r="F139" s="149">
        <v>7.7616404101025269</v>
      </c>
      <c r="G139" s="149"/>
      <c r="H139" s="149"/>
      <c r="I139" s="149"/>
      <c r="J139" s="149"/>
      <c r="K139" s="149"/>
      <c r="L139" s="149"/>
      <c r="M139" s="149"/>
      <c r="N139" s="149"/>
      <c r="O139" s="149"/>
      <c r="P139" s="149"/>
      <c r="Q139" s="149"/>
      <c r="R139" s="149"/>
      <c r="S139" s="149"/>
      <c r="T139" s="149"/>
      <c r="U139" s="149"/>
      <c r="V139" s="149"/>
      <c r="W139" s="149"/>
      <c r="X139" s="149"/>
      <c r="Y139" s="149"/>
      <c r="Z139" s="149"/>
      <c r="AA139" s="149"/>
      <c r="AB139" s="149"/>
      <c r="AC139" s="149"/>
      <c r="AD139" s="149"/>
      <c r="AE139" s="149"/>
      <c r="AF139" s="149"/>
      <c r="AG139" s="149"/>
      <c r="AH139" s="157">
        <v>7.7616404101025269</v>
      </c>
    </row>
    <row r="140" spans="1:34" ht="13.15" x14ac:dyDescent="0.25">
      <c r="A140" s="150"/>
      <c r="B140" s="138" t="s">
        <v>815</v>
      </c>
      <c r="C140" s="156"/>
      <c r="D140" s="149">
        <v>14.16036308623298</v>
      </c>
      <c r="E140" s="149"/>
      <c r="F140" s="149"/>
      <c r="G140" s="149"/>
      <c r="H140" s="149"/>
      <c r="I140" s="149"/>
      <c r="J140" s="149"/>
      <c r="K140" s="149"/>
      <c r="L140" s="149"/>
      <c r="M140" s="149"/>
      <c r="N140" s="149"/>
      <c r="O140" s="149"/>
      <c r="P140" s="149"/>
      <c r="Q140" s="149"/>
      <c r="R140" s="149"/>
      <c r="S140" s="149"/>
      <c r="T140" s="149"/>
      <c r="U140" s="149"/>
      <c r="V140" s="149"/>
      <c r="W140" s="149"/>
      <c r="X140" s="149"/>
      <c r="Y140" s="149"/>
      <c r="Z140" s="149"/>
      <c r="AA140" s="149"/>
      <c r="AB140" s="149"/>
      <c r="AC140" s="149"/>
      <c r="AD140" s="149"/>
      <c r="AE140" s="149"/>
      <c r="AF140" s="149"/>
      <c r="AG140" s="149"/>
      <c r="AH140" s="157">
        <v>14.16036308623298</v>
      </c>
    </row>
    <row r="141" spans="1:34" ht="13.15" x14ac:dyDescent="0.25">
      <c r="A141" s="150"/>
      <c r="B141" s="138" t="s">
        <v>740</v>
      </c>
      <c r="C141" s="156">
        <v>138.62104133118626</v>
      </c>
      <c r="D141" s="149">
        <v>23.600605143721634</v>
      </c>
      <c r="E141" s="149"/>
      <c r="F141" s="149"/>
      <c r="G141" s="149"/>
      <c r="H141" s="149"/>
      <c r="I141" s="149"/>
      <c r="J141" s="149"/>
      <c r="K141" s="149"/>
      <c r="L141" s="149"/>
      <c r="M141" s="149"/>
      <c r="N141" s="149"/>
      <c r="O141" s="149"/>
      <c r="P141" s="149"/>
      <c r="Q141" s="149"/>
      <c r="R141" s="149"/>
      <c r="S141" s="149"/>
      <c r="T141" s="149"/>
      <c r="U141" s="149"/>
      <c r="V141" s="149"/>
      <c r="W141" s="149"/>
      <c r="X141" s="149"/>
      <c r="Y141" s="149"/>
      <c r="Z141" s="149"/>
      <c r="AA141" s="149"/>
      <c r="AB141" s="149"/>
      <c r="AC141" s="149"/>
      <c r="AD141" s="149"/>
      <c r="AE141" s="149"/>
      <c r="AF141" s="149"/>
      <c r="AG141" s="149"/>
      <c r="AH141" s="157">
        <v>162.22164647490789</v>
      </c>
    </row>
    <row r="142" spans="1:34" ht="13.15" x14ac:dyDescent="0.25">
      <c r="A142" s="150"/>
      <c r="B142" s="138" t="s">
        <v>745</v>
      </c>
      <c r="C142" s="156">
        <v>99.015029522275896</v>
      </c>
      <c r="D142" s="149">
        <v>33.040847201210283</v>
      </c>
      <c r="E142" s="149"/>
      <c r="F142" s="149"/>
      <c r="G142" s="149"/>
      <c r="H142" s="149"/>
      <c r="I142" s="149"/>
      <c r="J142" s="149"/>
      <c r="K142" s="149"/>
      <c r="L142" s="149"/>
      <c r="M142" s="149"/>
      <c r="N142" s="149"/>
      <c r="O142" s="149"/>
      <c r="P142" s="149"/>
      <c r="Q142" s="149"/>
      <c r="R142" s="149"/>
      <c r="S142" s="149"/>
      <c r="T142" s="149"/>
      <c r="U142" s="149"/>
      <c r="V142" s="149"/>
      <c r="W142" s="149"/>
      <c r="X142" s="149"/>
      <c r="Y142" s="149"/>
      <c r="Z142" s="149"/>
      <c r="AA142" s="149"/>
      <c r="AB142" s="149"/>
      <c r="AC142" s="149"/>
      <c r="AD142" s="149"/>
      <c r="AE142" s="149"/>
      <c r="AF142" s="149"/>
      <c r="AG142" s="149"/>
      <c r="AH142" s="157">
        <v>132.05587672348616</v>
      </c>
    </row>
    <row r="143" spans="1:34" ht="13.15" x14ac:dyDescent="0.25">
      <c r="A143" s="150"/>
      <c r="B143" s="138" t="s">
        <v>722</v>
      </c>
      <c r="C143" s="156">
        <v>138.62104133118626</v>
      </c>
      <c r="D143" s="149">
        <v>28.32072617246596</v>
      </c>
      <c r="E143" s="149"/>
      <c r="F143" s="149"/>
      <c r="G143" s="149"/>
      <c r="H143" s="149"/>
      <c r="I143" s="149"/>
      <c r="J143" s="149"/>
      <c r="K143" s="149"/>
      <c r="L143" s="149"/>
      <c r="M143" s="149"/>
      <c r="N143" s="149"/>
      <c r="O143" s="149"/>
      <c r="P143" s="149"/>
      <c r="Q143" s="149"/>
      <c r="R143" s="149"/>
      <c r="S143" s="149"/>
      <c r="T143" s="149"/>
      <c r="U143" s="149"/>
      <c r="V143" s="149"/>
      <c r="W143" s="149"/>
      <c r="X143" s="149"/>
      <c r="Y143" s="149"/>
      <c r="Z143" s="149"/>
      <c r="AA143" s="149"/>
      <c r="AB143" s="149"/>
      <c r="AC143" s="149"/>
      <c r="AD143" s="149"/>
      <c r="AE143" s="149"/>
      <c r="AF143" s="149"/>
      <c r="AG143" s="149"/>
      <c r="AH143" s="157">
        <v>166.94176750365222</v>
      </c>
    </row>
    <row r="144" spans="1:34" ht="13.15" x14ac:dyDescent="0.25">
      <c r="A144" s="150"/>
      <c r="B144" s="138" t="s">
        <v>723</v>
      </c>
      <c r="C144" s="156">
        <v>158.42404723564144</v>
      </c>
      <c r="D144" s="149">
        <v>18.880484114977307</v>
      </c>
      <c r="E144" s="149"/>
      <c r="F144" s="149"/>
      <c r="G144" s="149"/>
      <c r="H144" s="149"/>
      <c r="I144" s="149"/>
      <c r="J144" s="149"/>
      <c r="K144" s="149"/>
      <c r="L144" s="149"/>
      <c r="M144" s="149"/>
      <c r="N144" s="149"/>
      <c r="O144" s="149"/>
      <c r="P144" s="149"/>
      <c r="Q144" s="149"/>
      <c r="R144" s="149"/>
      <c r="S144" s="149"/>
      <c r="T144" s="149"/>
      <c r="U144" s="149"/>
      <c r="V144" s="149"/>
      <c r="W144" s="149"/>
      <c r="X144" s="149"/>
      <c r="Y144" s="149"/>
      <c r="Z144" s="149"/>
      <c r="AA144" s="149"/>
      <c r="AB144" s="149"/>
      <c r="AC144" s="149"/>
      <c r="AD144" s="149"/>
      <c r="AE144" s="149"/>
      <c r="AF144" s="149"/>
      <c r="AG144" s="149"/>
      <c r="AH144" s="157">
        <v>177.30453135061873</v>
      </c>
    </row>
    <row r="145" spans="1:34" ht="13.15" x14ac:dyDescent="0.25">
      <c r="A145" s="150"/>
      <c r="B145" s="138" t="s">
        <v>717</v>
      </c>
      <c r="C145" s="156">
        <v>99.015029522275896</v>
      </c>
      <c r="D145" s="149">
        <v>14.16036308623298</v>
      </c>
      <c r="E145" s="149"/>
      <c r="F145" s="149"/>
      <c r="G145" s="149"/>
      <c r="H145" s="149"/>
      <c r="I145" s="149"/>
      <c r="J145" s="149"/>
      <c r="K145" s="149"/>
      <c r="L145" s="149"/>
      <c r="M145" s="149"/>
      <c r="N145" s="149"/>
      <c r="O145" s="149"/>
      <c r="P145" s="149"/>
      <c r="Q145" s="149"/>
      <c r="R145" s="149"/>
      <c r="S145" s="149"/>
      <c r="T145" s="149"/>
      <c r="U145" s="149"/>
      <c r="V145" s="149"/>
      <c r="W145" s="149"/>
      <c r="X145" s="149"/>
      <c r="Y145" s="149"/>
      <c r="Z145" s="149"/>
      <c r="AA145" s="149"/>
      <c r="AB145" s="149"/>
      <c r="AC145" s="149"/>
      <c r="AD145" s="149"/>
      <c r="AE145" s="149"/>
      <c r="AF145" s="149"/>
      <c r="AG145" s="149"/>
      <c r="AH145" s="157">
        <v>113.17539260850887</v>
      </c>
    </row>
    <row r="146" spans="1:34" ht="13.15" x14ac:dyDescent="0.25">
      <c r="A146" s="150"/>
      <c r="B146" s="138" t="s">
        <v>721</v>
      </c>
      <c r="C146" s="156">
        <v>99.015029522275896</v>
      </c>
      <c r="D146" s="149">
        <v>23.600605143721634</v>
      </c>
      <c r="E146" s="149"/>
      <c r="F146" s="149"/>
      <c r="G146" s="149"/>
      <c r="H146" s="149"/>
      <c r="I146" s="149"/>
      <c r="J146" s="149"/>
      <c r="K146" s="149"/>
      <c r="L146" s="149"/>
      <c r="M146" s="149"/>
      <c r="N146" s="149"/>
      <c r="O146" s="149"/>
      <c r="P146" s="149"/>
      <c r="Q146" s="149"/>
      <c r="R146" s="149"/>
      <c r="S146" s="149"/>
      <c r="T146" s="149"/>
      <c r="U146" s="149"/>
      <c r="V146" s="149"/>
      <c r="W146" s="149"/>
      <c r="X146" s="149"/>
      <c r="Y146" s="149"/>
      <c r="Z146" s="149"/>
      <c r="AA146" s="149"/>
      <c r="AB146" s="149"/>
      <c r="AC146" s="149"/>
      <c r="AD146" s="149"/>
      <c r="AE146" s="149"/>
      <c r="AF146" s="149"/>
      <c r="AG146" s="149"/>
      <c r="AH146" s="157">
        <v>122.61563466599753</v>
      </c>
    </row>
    <row r="147" spans="1:34" ht="13.15" x14ac:dyDescent="0.25">
      <c r="A147" s="150"/>
      <c r="B147" s="138" t="s">
        <v>803</v>
      </c>
      <c r="C147" s="156"/>
      <c r="D147" s="149">
        <v>37.760968229954614</v>
      </c>
      <c r="E147" s="149"/>
      <c r="F147" s="149"/>
      <c r="G147" s="149"/>
      <c r="H147" s="149"/>
      <c r="I147" s="149"/>
      <c r="J147" s="149"/>
      <c r="K147" s="149"/>
      <c r="L147" s="149"/>
      <c r="M147" s="149"/>
      <c r="N147" s="149"/>
      <c r="O147" s="149"/>
      <c r="P147" s="149"/>
      <c r="Q147" s="149"/>
      <c r="R147" s="149"/>
      <c r="S147" s="149"/>
      <c r="T147" s="149"/>
      <c r="U147" s="149"/>
      <c r="V147" s="149"/>
      <c r="W147" s="149"/>
      <c r="X147" s="149"/>
      <c r="Y147" s="149"/>
      <c r="Z147" s="149"/>
      <c r="AA147" s="149"/>
      <c r="AB147" s="149"/>
      <c r="AC147" s="149"/>
      <c r="AD147" s="149"/>
      <c r="AE147" s="149"/>
      <c r="AF147" s="149"/>
      <c r="AG147" s="149"/>
      <c r="AH147" s="157">
        <v>37.760968229954614</v>
      </c>
    </row>
    <row r="148" spans="1:34" ht="13.15" x14ac:dyDescent="0.25">
      <c r="A148" s="150"/>
      <c r="B148" s="138" t="s">
        <v>811</v>
      </c>
      <c r="C148" s="156">
        <v>19.80300590445518</v>
      </c>
      <c r="D148" s="149">
        <v>56.64145234493192</v>
      </c>
      <c r="E148" s="149"/>
      <c r="F148" s="149"/>
      <c r="G148" s="149"/>
      <c r="H148" s="149"/>
      <c r="I148" s="149"/>
      <c r="J148" s="149"/>
      <c r="K148" s="149"/>
      <c r="L148" s="149"/>
      <c r="M148" s="149"/>
      <c r="N148" s="149"/>
      <c r="O148" s="149"/>
      <c r="P148" s="149"/>
      <c r="Q148" s="149"/>
      <c r="R148" s="149"/>
      <c r="S148" s="149"/>
      <c r="T148" s="149"/>
      <c r="U148" s="149"/>
      <c r="V148" s="149"/>
      <c r="W148" s="149"/>
      <c r="X148" s="149"/>
      <c r="Y148" s="149"/>
      <c r="Z148" s="149"/>
      <c r="AA148" s="149"/>
      <c r="AB148" s="149"/>
      <c r="AC148" s="149"/>
      <c r="AD148" s="149"/>
      <c r="AE148" s="149"/>
      <c r="AF148" s="149"/>
      <c r="AG148" s="149"/>
      <c r="AH148" s="157">
        <v>76.444458249387097</v>
      </c>
    </row>
    <row r="149" spans="1:34" ht="13.15" x14ac:dyDescent="0.25">
      <c r="A149" s="150"/>
      <c r="B149" s="138" t="s">
        <v>1881</v>
      </c>
      <c r="C149" s="156">
        <v>39.60601180891036</v>
      </c>
      <c r="D149" s="149"/>
      <c r="E149" s="149"/>
      <c r="F149" s="149"/>
      <c r="G149" s="149"/>
      <c r="H149" s="149"/>
      <c r="I149" s="149"/>
      <c r="J149" s="149"/>
      <c r="K149" s="149"/>
      <c r="L149" s="149"/>
      <c r="M149" s="149"/>
      <c r="N149" s="149"/>
      <c r="O149" s="149"/>
      <c r="P149" s="149"/>
      <c r="Q149" s="149"/>
      <c r="R149" s="149"/>
      <c r="S149" s="149"/>
      <c r="T149" s="149"/>
      <c r="U149" s="149"/>
      <c r="V149" s="149"/>
      <c r="W149" s="149"/>
      <c r="X149" s="149"/>
      <c r="Y149" s="149"/>
      <c r="Z149" s="149"/>
      <c r="AA149" s="149"/>
      <c r="AB149" s="149"/>
      <c r="AC149" s="149"/>
      <c r="AD149" s="149"/>
      <c r="AE149" s="149"/>
      <c r="AF149" s="149"/>
      <c r="AG149" s="149"/>
      <c r="AH149" s="157">
        <v>39.60601180891036</v>
      </c>
    </row>
    <row r="150" spans="1:34" ht="13.15" x14ac:dyDescent="0.25">
      <c r="A150" s="150"/>
      <c r="B150" s="138" t="s">
        <v>813</v>
      </c>
      <c r="C150" s="156"/>
      <c r="D150" s="149"/>
      <c r="E150" s="149"/>
      <c r="F150" s="149"/>
      <c r="G150" s="149"/>
      <c r="H150" s="149"/>
      <c r="I150" s="149"/>
      <c r="J150" s="149"/>
      <c r="K150" s="149"/>
      <c r="L150" s="149"/>
      <c r="M150" s="149"/>
      <c r="N150" s="149">
        <v>4.0136986301369859</v>
      </c>
      <c r="O150" s="149"/>
      <c r="P150" s="149"/>
      <c r="Q150" s="149"/>
      <c r="R150" s="149"/>
      <c r="S150" s="149"/>
      <c r="T150" s="149"/>
      <c r="U150" s="149"/>
      <c r="V150" s="149"/>
      <c r="W150" s="149"/>
      <c r="X150" s="149"/>
      <c r="Y150" s="149"/>
      <c r="Z150" s="149"/>
      <c r="AA150" s="149"/>
      <c r="AB150" s="149"/>
      <c r="AC150" s="149"/>
      <c r="AD150" s="149"/>
      <c r="AE150" s="149"/>
      <c r="AF150" s="149"/>
      <c r="AG150" s="149"/>
      <c r="AH150" s="157">
        <v>4.0136986301369859</v>
      </c>
    </row>
    <row r="151" spans="1:34" ht="13.15" x14ac:dyDescent="0.25">
      <c r="A151" s="139" t="s">
        <v>1678</v>
      </c>
      <c r="B151" s="152"/>
      <c r="C151" s="158">
        <v>792.12023617820716</v>
      </c>
      <c r="D151" s="159">
        <v>316.24810892586987</v>
      </c>
      <c r="E151" s="159">
        <v>624.4106263194933</v>
      </c>
      <c r="F151" s="159">
        <v>204.3898641326999</v>
      </c>
      <c r="G151" s="159">
        <v>1198.6179628174914</v>
      </c>
      <c r="H151" s="159">
        <v>354.30614800965668</v>
      </c>
      <c r="I151" s="159">
        <v>1062.2266364099244</v>
      </c>
      <c r="J151" s="159">
        <v>2057.3587561604159</v>
      </c>
      <c r="K151" s="159">
        <v>2186.6862228687751</v>
      </c>
      <c r="L151" s="159">
        <v>305.70431022205753</v>
      </c>
      <c r="M151" s="159">
        <v>170.52529416080287</v>
      </c>
      <c r="N151" s="159">
        <v>178.58175984203382</v>
      </c>
      <c r="O151" s="159">
        <v>2232.3639166980129</v>
      </c>
      <c r="P151" s="159">
        <v>1435.4437847714</v>
      </c>
      <c r="Q151" s="159">
        <v>1846.7890452325223</v>
      </c>
      <c r="R151" s="159">
        <v>1912.5370674381882</v>
      </c>
      <c r="S151" s="159">
        <v>1629.9167009667226</v>
      </c>
      <c r="T151" s="159">
        <v>298.87535614446523</v>
      </c>
      <c r="U151" s="159">
        <v>212.8912126922954</v>
      </c>
      <c r="V151" s="159">
        <v>283.39509210737276</v>
      </c>
      <c r="W151" s="159">
        <v>52.567490416768607</v>
      </c>
      <c r="X151" s="159">
        <v>435.83137766042989</v>
      </c>
      <c r="Y151" s="159">
        <v>83.723009446693638</v>
      </c>
      <c r="Z151" s="159">
        <v>2056.2120091657243</v>
      </c>
      <c r="AA151" s="159">
        <v>508.95285354639236</v>
      </c>
      <c r="AB151" s="159">
        <v>453.72061287597461</v>
      </c>
      <c r="AC151" s="159">
        <v>1231.8012733412902</v>
      </c>
      <c r="AD151" s="159">
        <v>360.82556291146051</v>
      </c>
      <c r="AE151" s="159">
        <v>1252.6381117568237</v>
      </c>
      <c r="AF151" s="159">
        <v>736.21876937851994</v>
      </c>
      <c r="AG151" s="159">
        <v>843.28024795499221</v>
      </c>
      <c r="AH151" s="160">
        <v>27319.159420553471</v>
      </c>
    </row>
  </sheetData>
  <phoneticPr fontId="5" type="noConversion"/>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50"/>
  <sheetViews>
    <sheetView zoomScale="75" workbookViewId="0">
      <pane xSplit="2" ySplit="4" topLeftCell="AJ82" activePane="bottomRight" state="frozen"/>
      <selection pane="topRight" activeCell="C1" sqref="C1"/>
      <selection pane="bottomLeft" activeCell="A5" sqref="A5"/>
      <selection pane="bottomRight" activeCell="AS140" sqref="AS140"/>
    </sheetView>
  </sheetViews>
  <sheetFormatPr defaultRowHeight="12.75" x14ac:dyDescent="0.2"/>
  <cols>
    <col min="1" max="1" width="9.85546875" customWidth="1"/>
    <col min="2" max="2" width="14.42578125" bestFit="1" customWidth="1"/>
    <col min="3" max="64" width="25.42578125" bestFit="1" customWidth="1"/>
    <col min="65" max="66" width="11.5703125" bestFit="1" customWidth="1"/>
  </cols>
  <sheetData>
    <row r="1" spans="1:65" x14ac:dyDescent="0.2">
      <c r="A1" s="165" t="s">
        <v>18</v>
      </c>
      <c r="B1" s="166" t="s">
        <v>10</v>
      </c>
    </row>
    <row r="3" spans="1:65" x14ac:dyDescent="0.2">
      <c r="A3" s="131" t="s">
        <v>1566</v>
      </c>
      <c r="B3" s="132"/>
      <c r="C3" s="131" t="s">
        <v>52</v>
      </c>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32"/>
      <c r="AG3" s="132"/>
      <c r="AH3" s="132"/>
      <c r="AI3" s="132"/>
      <c r="AJ3" s="132"/>
      <c r="AK3" s="132"/>
      <c r="AL3" s="132"/>
      <c r="AM3" s="132"/>
      <c r="AN3" s="132"/>
      <c r="AO3" s="132"/>
      <c r="AP3" s="132"/>
      <c r="AQ3" s="132"/>
      <c r="AR3" s="132"/>
      <c r="AS3" s="132"/>
      <c r="AT3" s="132"/>
      <c r="AU3" s="132"/>
      <c r="AV3" s="132"/>
      <c r="AW3" s="132"/>
      <c r="AX3" s="132"/>
      <c r="AY3" s="132"/>
      <c r="AZ3" s="132"/>
      <c r="BA3" s="132"/>
      <c r="BB3" s="132"/>
      <c r="BC3" s="132"/>
      <c r="BD3" s="132"/>
      <c r="BE3" s="132"/>
      <c r="BF3" s="132"/>
      <c r="BG3" s="132"/>
      <c r="BH3" s="132"/>
      <c r="BI3" s="132"/>
      <c r="BJ3" s="132"/>
      <c r="BK3" s="132"/>
      <c r="BL3" s="132"/>
      <c r="BM3" s="134"/>
    </row>
    <row r="4" spans="1:65" x14ac:dyDescent="0.2">
      <c r="A4" s="131" t="s">
        <v>31</v>
      </c>
      <c r="B4" s="131" t="s">
        <v>25</v>
      </c>
      <c r="C4" s="133" t="s">
        <v>750</v>
      </c>
      <c r="D4" s="135" t="s">
        <v>1383</v>
      </c>
      <c r="E4" s="135" t="s">
        <v>680</v>
      </c>
      <c r="F4" s="135" t="s">
        <v>1032</v>
      </c>
      <c r="G4" s="135" t="s">
        <v>675</v>
      </c>
      <c r="H4" s="135" t="s">
        <v>685</v>
      </c>
      <c r="I4" s="135" t="s">
        <v>837</v>
      </c>
      <c r="J4" s="135" t="s">
        <v>1020</v>
      </c>
      <c r="K4" s="135" t="s">
        <v>1465</v>
      </c>
      <c r="L4" s="135" t="s">
        <v>663</v>
      </c>
      <c r="M4" s="135" t="s">
        <v>660</v>
      </c>
      <c r="N4" s="135" t="s">
        <v>479</v>
      </c>
      <c r="O4" s="135" t="s">
        <v>493</v>
      </c>
      <c r="P4" s="135" t="s">
        <v>1340</v>
      </c>
      <c r="Q4" s="135" t="s">
        <v>669</v>
      </c>
      <c r="R4" s="135" t="s">
        <v>1005</v>
      </c>
      <c r="S4" s="135" t="s">
        <v>1426</v>
      </c>
      <c r="T4" s="135" t="s">
        <v>3208</v>
      </c>
      <c r="U4" s="135" t="s">
        <v>3287</v>
      </c>
      <c r="V4" s="135" t="s">
        <v>3302</v>
      </c>
      <c r="W4" s="135" t="s">
        <v>3309</v>
      </c>
      <c r="X4" s="135" t="s">
        <v>3325</v>
      </c>
      <c r="Y4" s="135" t="s">
        <v>3422</v>
      </c>
      <c r="Z4" s="135" t="s">
        <v>3437</v>
      </c>
      <c r="AA4" s="135" t="s">
        <v>3443</v>
      </c>
      <c r="AB4" s="135" t="s">
        <v>3454</v>
      </c>
      <c r="AC4" s="135" t="s">
        <v>3477</v>
      </c>
      <c r="AD4" s="135" t="s">
        <v>3486</v>
      </c>
      <c r="AE4" s="135" t="s">
        <v>3585</v>
      </c>
      <c r="AF4" s="135" t="s">
        <v>3628</v>
      </c>
      <c r="AG4" s="135" t="s">
        <v>3654</v>
      </c>
      <c r="AH4" s="135" t="s">
        <v>3665</v>
      </c>
      <c r="AI4" s="135" t="s">
        <v>3718</v>
      </c>
      <c r="AJ4" s="135" t="s">
        <v>3723</v>
      </c>
      <c r="AK4" s="135" t="s">
        <v>3736</v>
      </c>
      <c r="AL4" s="135" t="s">
        <v>3789</v>
      </c>
      <c r="AM4" s="135" t="s">
        <v>3797</v>
      </c>
      <c r="AN4" s="135" t="s">
        <v>3849</v>
      </c>
      <c r="AO4" s="135" t="s">
        <v>3858</v>
      </c>
      <c r="AP4" s="135" t="s">
        <v>3952</v>
      </c>
      <c r="AQ4" s="135" t="s">
        <v>3966</v>
      </c>
      <c r="AR4" s="135" t="s">
        <v>3972</v>
      </c>
      <c r="AS4" s="135" t="s">
        <v>4016</v>
      </c>
      <c r="AT4" s="135" t="s">
        <v>4022</v>
      </c>
      <c r="AU4" s="135" t="s">
        <v>4026</v>
      </c>
      <c r="AV4" s="135" t="s">
        <v>4038</v>
      </c>
      <c r="AW4" s="135" t="s">
        <v>4059</v>
      </c>
      <c r="AX4" s="135" t="s">
        <v>4062</v>
      </c>
      <c r="AY4" s="135" t="s">
        <v>4088</v>
      </c>
      <c r="AZ4" s="135" t="s">
        <v>4117</v>
      </c>
      <c r="BA4" s="135" t="s">
        <v>4186</v>
      </c>
      <c r="BB4" s="135" t="s">
        <v>4191</v>
      </c>
      <c r="BC4" s="135" t="s">
        <v>4420</v>
      </c>
      <c r="BD4" s="135" t="s">
        <v>4450</v>
      </c>
      <c r="BE4" s="135" t="s">
        <v>4490</v>
      </c>
      <c r="BF4" s="135" t="s">
        <v>4510</v>
      </c>
      <c r="BG4" s="135" t="s">
        <v>4522</v>
      </c>
      <c r="BH4" s="135" t="s">
        <v>4562</v>
      </c>
      <c r="BI4" s="135" t="s">
        <v>4573</v>
      </c>
      <c r="BJ4" s="135" t="s">
        <v>4589</v>
      </c>
      <c r="BK4" s="135" t="s">
        <v>4616</v>
      </c>
      <c r="BL4" s="135" t="s">
        <v>4772</v>
      </c>
      <c r="BM4" s="136" t="s">
        <v>1678</v>
      </c>
    </row>
    <row r="5" spans="1:65" x14ac:dyDescent="0.2">
      <c r="A5" s="133" t="s">
        <v>962</v>
      </c>
      <c r="B5" s="133">
        <v>1981</v>
      </c>
      <c r="C5" s="110"/>
      <c r="D5" s="111"/>
      <c r="E5" s="111"/>
      <c r="F5" s="111"/>
      <c r="G5" s="111"/>
      <c r="H5" s="111"/>
      <c r="I5" s="111"/>
      <c r="J5" s="111"/>
      <c r="K5" s="111"/>
      <c r="L5" s="111">
        <v>2500</v>
      </c>
      <c r="M5" s="111"/>
      <c r="N5" s="111"/>
      <c r="O5" s="111"/>
      <c r="P5" s="111"/>
      <c r="Q5" s="111"/>
      <c r="R5" s="111"/>
      <c r="S5" s="111"/>
      <c r="T5" s="111"/>
      <c r="U5" s="111"/>
      <c r="V5" s="111"/>
      <c r="W5" s="111"/>
      <c r="X5" s="111"/>
      <c r="Y5" s="111"/>
      <c r="Z5" s="111"/>
      <c r="AA5" s="111"/>
      <c r="AB5" s="111"/>
      <c r="AC5" s="111"/>
      <c r="AD5" s="111"/>
      <c r="AE5" s="111"/>
      <c r="AF5" s="111"/>
      <c r="AG5" s="111"/>
      <c r="AH5" s="111"/>
      <c r="AI5" s="111"/>
      <c r="AJ5" s="111"/>
      <c r="AK5" s="111"/>
      <c r="AL5" s="111"/>
      <c r="AM5" s="111"/>
      <c r="AN5" s="111"/>
      <c r="AO5" s="111"/>
      <c r="AP5" s="111"/>
      <c r="AQ5" s="111"/>
      <c r="AR5" s="111"/>
      <c r="AS5" s="111"/>
      <c r="AT5" s="111"/>
      <c r="AU5" s="111"/>
      <c r="AV5" s="111"/>
      <c r="AW5" s="111"/>
      <c r="AX5" s="111"/>
      <c r="AY5" s="111"/>
      <c r="AZ5" s="111"/>
      <c r="BA5" s="111"/>
      <c r="BB5" s="111"/>
      <c r="BC5" s="111"/>
      <c r="BD5" s="111"/>
      <c r="BE5" s="111"/>
      <c r="BF5" s="111"/>
      <c r="BG5" s="111"/>
      <c r="BH5" s="111"/>
      <c r="BI5" s="111"/>
      <c r="BJ5" s="111"/>
      <c r="BK5" s="111"/>
      <c r="BL5" s="111"/>
      <c r="BM5" s="95">
        <v>2500</v>
      </c>
    </row>
    <row r="6" spans="1:65" x14ac:dyDescent="0.2">
      <c r="A6" s="150"/>
      <c r="B6" s="138">
        <v>1982</v>
      </c>
      <c r="C6" s="112"/>
      <c r="D6" s="77"/>
      <c r="E6" s="77"/>
      <c r="F6" s="77"/>
      <c r="G6" s="77"/>
      <c r="H6" s="77"/>
      <c r="I6" s="77"/>
      <c r="J6" s="77"/>
      <c r="K6" s="77"/>
      <c r="L6" s="77">
        <v>18000</v>
      </c>
      <c r="M6" s="77"/>
      <c r="N6" s="77">
        <v>27000</v>
      </c>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96">
        <v>45000</v>
      </c>
    </row>
    <row r="7" spans="1:65" x14ac:dyDescent="0.2">
      <c r="A7" s="150"/>
      <c r="B7" s="138">
        <v>1986</v>
      </c>
      <c r="C7" s="112"/>
      <c r="D7" s="77"/>
      <c r="E7" s="77"/>
      <c r="F7" s="77"/>
      <c r="G7" s="77"/>
      <c r="H7" s="77"/>
      <c r="I7" s="77"/>
      <c r="J7" s="77"/>
      <c r="K7" s="77"/>
      <c r="L7" s="77"/>
      <c r="M7" s="77"/>
      <c r="N7" s="77">
        <v>100000</v>
      </c>
      <c r="O7" s="77"/>
      <c r="P7" s="77"/>
      <c r="Q7" s="77"/>
      <c r="R7" s="77"/>
      <c r="S7" s="77"/>
      <c r="T7" s="77"/>
      <c r="U7" s="77"/>
      <c r="V7" s="77"/>
      <c r="W7" s="77"/>
      <c r="X7" s="77"/>
      <c r="Y7" s="77"/>
      <c r="Z7" s="77"/>
      <c r="AA7" s="77"/>
      <c r="AB7" s="77"/>
      <c r="AC7" s="77"/>
      <c r="AD7" s="77"/>
      <c r="AE7" s="77"/>
      <c r="AF7" s="77"/>
      <c r="AG7" s="77"/>
      <c r="AH7" s="77"/>
      <c r="AI7" s="77"/>
      <c r="AJ7" s="77"/>
      <c r="AK7" s="77"/>
      <c r="AL7" s="77"/>
      <c r="AM7" s="77"/>
      <c r="AN7" s="77"/>
      <c r="AO7" s="77"/>
      <c r="AP7" s="77"/>
      <c r="AQ7" s="77"/>
      <c r="AR7" s="77"/>
      <c r="AS7" s="77"/>
      <c r="AT7" s="77"/>
      <c r="AU7" s="77"/>
      <c r="AV7" s="77"/>
      <c r="AW7" s="77"/>
      <c r="AX7" s="77"/>
      <c r="AY7" s="77"/>
      <c r="AZ7" s="77"/>
      <c r="BA7" s="77"/>
      <c r="BB7" s="77"/>
      <c r="BC7" s="77"/>
      <c r="BD7" s="77"/>
      <c r="BE7" s="77"/>
      <c r="BF7" s="77"/>
      <c r="BG7" s="77"/>
      <c r="BH7" s="77"/>
      <c r="BI7" s="77"/>
      <c r="BJ7" s="77"/>
      <c r="BK7" s="77"/>
      <c r="BL7" s="77"/>
      <c r="BM7" s="96">
        <v>100000</v>
      </c>
    </row>
    <row r="8" spans="1:65" x14ac:dyDescent="0.2">
      <c r="A8" s="150"/>
      <c r="B8" s="138">
        <v>1988</v>
      </c>
      <c r="C8" s="112"/>
      <c r="D8" s="77"/>
      <c r="E8" s="77"/>
      <c r="F8" s="77"/>
      <c r="G8" s="77"/>
      <c r="H8" s="77"/>
      <c r="I8" s="77"/>
      <c r="J8" s="77"/>
      <c r="K8" s="77"/>
      <c r="L8" s="77"/>
      <c r="M8" s="77"/>
      <c r="N8" s="77">
        <v>172000</v>
      </c>
      <c r="O8" s="77"/>
      <c r="P8" s="77"/>
      <c r="Q8" s="77"/>
      <c r="R8" s="77"/>
      <c r="S8" s="77"/>
      <c r="T8" s="77"/>
      <c r="U8" s="77"/>
      <c r="V8" s="77"/>
      <c r="W8" s="77"/>
      <c r="X8" s="77"/>
      <c r="Y8" s="77"/>
      <c r="Z8" s="77"/>
      <c r="AA8" s="77"/>
      <c r="AB8" s="77"/>
      <c r="AC8" s="77"/>
      <c r="AD8" s="77"/>
      <c r="AE8" s="77"/>
      <c r="AF8" s="77"/>
      <c r="AG8" s="77"/>
      <c r="AH8" s="77"/>
      <c r="AI8" s="77"/>
      <c r="AJ8" s="77"/>
      <c r="AK8" s="77"/>
      <c r="AL8" s="77"/>
      <c r="AM8" s="77"/>
      <c r="AN8" s="77"/>
      <c r="AO8" s="77"/>
      <c r="AP8" s="77"/>
      <c r="AQ8" s="77"/>
      <c r="AR8" s="77"/>
      <c r="AS8" s="77"/>
      <c r="AT8" s="77"/>
      <c r="AU8" s="77"/>
      <c r="AV8" s="77"/>
      <c r="AW8" s="77"/>
      <c r="AX8" s="77"/>
      <c r="AY8" s="77"/>
      <c r="AZ8" s="77"/>
      <c r="BA8" s="77"/>
      <c r="BB8" s="77"/>
      <c r="BC8" s="77"/>
      <c r="BD8" s="77"/>
      <c r="BE8" s="77"/>
      <c r="BF8" s="77"/>
      <c r="BG8" s="77"/>
      <c r="BH8" s="77"/>
      <c r="BI8" s="77"/>
      <c r="BJ8" s="77"/>
      <c r="BK8" s="77"/>
      <c r="BL8" s="77"/>
      <c r="BM8" s="96">
        <v>172000</v>
      </c>
    </row>
    <row r="9" spans="1:65" x14ac:dyDescent="0.2">
      <c r="A9" s="150"/>
      <c r="B9" s="138">
        <v>1989</v>
      </c>
      <c r="C9" s="112"/>
      <c r="D9" s="77"/>
      <c r="E9" s="77"/>
      <c r="F9" s="77"/>
      <c r="G9" s="77"/>
      <c r="H9" s="77"/>
      <c r="I9" s="77"/>
      <c r="J9" s="77"/>
      <c r="K9" s="77"/>
      <c r="L9" s="77"/>
      <c r="M9" s="77"/>
      <c r="N9" s="77">
        <v>138000</v>
      </c>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77"/>
      <c r="AS9" s="77"/>
      <c r="AT9" s="77"/>
      <c r="AU9" s="77"/>
      <c r="AV9" s="77"/>
      <c r="AW9" s="77"/>
      <c r="AX9" s="77"/>
      <c r="AY9" s="77"/>
      <c r="AZ9" s="77"/>
      <c r="BA9" s="77"/>
      <c r="BB9" s="77"/>
      <c r="BC9" s="77"/>
      <c r="BD9" s="77"/>
      <c r="BE9" s="77"/>
      <c r="BF9" s="77"/>
      <c r="BG9" s="77"/>
      <c r="BH9" s="77"/>
      <c r="BI9" s="77"/>
      <c r="BJ9" s="77"/>
      <c r="BK9" s="77"/>
      <c r="BL9" s="77"/>
      <c r="BM9" s="96">
        <v>138000</v>
      </c>
    </row>
    <row r="10" spans="1:65" x14ac:dyDescent="0.2">
      <c r="A10" s="150"/>
      <c r="B10" s="138">
        <v>1990</v>
      </c>
      <c r="C10" s="112"/>
      <c r="D10" s="77"/>
      <c r="E10" s="77"/>
      <c r="F10" s="77"/>
      <c r="G10" s="77"/>
      <c r="H10" s="77"/>
      <c r="I10" s="77"/>
      <c r="J10" s="77"/>
      <c r="K10" s="77"/>
      <c r="L10" s="77"/>
      <c r="M10" s="77"/>
      <c r="N10" s="77">
        <v>160000</v>
      </c>
      <c r="O10" s="77"/>
      <c r="P10" s="77"/>
      <c r="Q10" s="77"/>
      <c r="R10" s="77"/>
      <c r="S10" s="77"/>
      <c r="T10" s="77"/>
      <c r="U10" s="77"/>
      <c r="V10" s="77"/>
      <c r="W10" s="77"/>
      <c r="X10" s="77"/>
      <c r="Y10" s="77"/>
      <c r="Z10" s="77"/>
      <c r="AA10" s="77"/>
      <c r="AB10" s="77"/>
      <c r="AC10" s="77"/>
      <c r="AD10" s="77"/>
      <c r="AE10" s="77"/>
      <c r="AF10" s="77"/>
      <c r="AG10" s="77"/>
      <c r="AH10" s="77"/>
      <c r="AI10" s="77"/>
      <c r="AJ10" s="77"/>
      <c r="AK10" s="77"/>
      <c r="AL10" s="77"/>
      <c r="AM10" s="77"/>
      <c r="AN10" s="77"/>
      <c r="AO10" s="77"/>
      <c r="AP10" s="77"/>
      <c r="AQ10" s="77"/>
      <c r="AR10" s="77"/>
      <c r="AS10" s="77"/>
      <c r="AT10" s="77"/>
      <c r="AU10" s="77"/>
      <c r="AV10" s="77"/>
      <c r="AW10" s="77"/>
      <c r="AX10" s="77"/>
      <c r="AY10" s="77"/>
      <c r="AZ10" s="77"/>
      <c r="BA10" s="77"/>
      <c r="BB10" s="77"/>
      <c r="BC10" s="77"/>
      <c r="BD10" s="77"/>
      <c r="BE10" s="77"/>
      <c r="BF10" s="77"/>
      <c r="BG10" s="77"/>
      <c r="BH10" s="77"/>
      <c r="BI10" s="77"/>
      <c r="BJ10" s="77"/>
      <c r="BK10" s="77"/>
      <c r="BL10" s="77"/>
      <c r="BM10" s="96">
        <v>160000</v>
      </c>
    </row>
    <row r="11" spans="1:65" x14ac:dyDescent="0.2">
      <c r="A11" s="150"/>
      <c r="B11" s="138">
        <v>1991</v>
      </c>
      <c r="C11" s="112"/>
      <c r="D11" s="77"/>
      <c r="E11" s="77"/>
      <c r="F11" s="77"/>
      <c r="G11" s="77"/>
      <c r="H11" s="77"/>
      <c r="I11" s="77"/>
      <c r="J11" s="77"/>
      <c r="K11" s="77"/>
      <c r="L11" s="77"/>
      <c r="M11" s="77"/>
      <c r="N11" s="77">
        <v>45000</v>
      </c>
      <c r="O11" s="77"/>
      <c r="P11" s="77"/>
      <c r="Q11" s="77"/>
      <c r="R11" s="77"/>
      <c r="S11" s="77"/>
      <c r="T11" s="77"/>
      <c r="U11" s="77"/>
      <c r="V11" s="77"/>
      <c r="W11" s="77"/>
      <c r="X11" s="77"/>
      <c r="Y11" s="77"/>
      <c r="Z11" s="77"/>
      <c r="AA11" s="77"/>
      <c r="AB11" s="77"/>
      <c r="AC11" s="77"/>
      <c r="AD11" s="77"/>
      <c r="AE11" s="77"/>
      <c r="AF11" s="77"/>
      <c r="AG11" s="77"/>
      <c r="AH11" s="77"/>
      <c r="AI11" s="77"/>
      <c r="AJ11" s="77"/>
      <c r="AK11" s="77"/>
      <c r="AL11" s="77"/>
      <c r="AM11" s="77"/>
      <c r="AN11" s="77"/>
      <c r="AO11" s="77"/>
      <c r="AP11" s="77"/>
      <c r="AQ11" s="77"/>
      <c r="AR11" s="77"/>
      <c r="AS11" s="77"/>
      <c r="AT11" s="77"/>
      <c r="AU11" s="77"/>
      <c r="AV11" s="77"/>
      <c r="AW11" s="77"/>
      <c r="AX11" s="77"/>
      <c r="AY11" s="77"/>
      <c r="AZ11" s="77"/>
      <c r="BA11" s="77"/>
      <c r="BB11" s="77"/>
      <c r="BC11" s="77"/>
      <c r="BD11" s="77"/>
      <c r="BE11" s="77"/>
      <c r="BF11" s="77"/>
      <c r="BG11" s="77"/>
      <c r="BH11" s="77"/>
      <c r="BI11" s="77"/>
      <c r="BJ11" s="77"/>
      <c r="BK11" s="77"/>
      <c r="BL11" s="77"/>
      <c r="BM11" s="96">
        <v>45000</v>
      </c>
    </row>
    <row r="12" spans="1:65" x14ac:dyDescent="0.2">
      <c r="A12" s="150"/>
      <c r="B12" s="138">
        <v>1992</v>
      </c>
      <c r="C12" s="112"/>
      <c r="D12" s="77"/>
      <c r="E12" s="77"/>
      <c r="F12" s="77"/>
      <c r="G12" s="77"/>
      <c r="H12" s="77"/>
      <c r="I12" s="77"/>
      <c r="J12" s="77"/>
      <c r="K12" s="77"/>
      <c r="L12" s="77"/>
      <c r="M12" s="77"/>
      <c r="N12" s="77">
        <v>160000</v>
      </c>
      <c r="O12" s="77"/>
      <c r="P12" s="77"/>
      <c r="Q12" s="77"/>
      <c r="R12" s="77"/>
      <c r="S12" s="77"/>
      <c r="T12" s="77"/>
      <c r="U12" s="77"/>
      <c r="V12" s="77"/>
      <c r="W12" s="77"/>
      <c r="X12" s="77"/>
      <c r="Y12" s="77">
        <v>177202</v>
      </c>
      <c r="Z12" s="77"/>
      <c r="AA12" s="77"/>
      <c r="AB12" s="77"/>
      <c r="AC12" s="77"/>
      <c r="AD12" s="77"/>
      <c r="AE12" s="77"/>
      <c r="AF12" s="77"/>
      <c r="AG12" s="77"/>
      <c r="AH12" s="77"/>
      <c r="AI12" s="77"/>
      <c r="AJ12" s="77"/>
      <c r="AK12" s="77"/>
      <c r="AL12" s="77"/>
      <c r="AM12" s="77"/>
      <c r="AN12" s="77"/>
      <c r="AO12" s="77"/>
      <c r="AP12" s="77"/>
      <c r="AQ12" s="77"/>
      <c r="AR12" s="77"/>
      <c r="AS12" s="77"/>
      <c r="AT12" s="77"/>
      <c r="AU12" s="77"/>
      <c r="AV12" s="77"/>
      <c r="AW12" s="77"/>
      <c r="AX12" s="77"/>
      <c r="AY12" s="77"/>
      <c r="AZ12" s="77"/>
      <c r="BA12" s="77"/>
      <c r="BB12" s="77"/>
      <c r="BC12" s="77"/>
      <c r="BD12" s="77"/>
      <c r="BE12" s="77"/>
      <c r="BF12" s="77"/>
      <c r="BG12" s="77"/>
      <c r="BH12" s="77"/>
      <c r="BI12" s="77"/>
      <c r="BJ12" s="77"/>
      <c r="BK12" s="77"/>
      <c r="BL12" s="77"/>
      <c r="BM12" s="96">
        <v>337202</v>
      </c>
    </row>
    <row r="13" spans="1:65" x14ac:dyDescent="0.2">
      <c r="A13" s="150"/>
      <c r="B13" s="138">
        <v>1993</v>
      </c>
      <c r="C13" s="112"/>
      <c r="D13" s="77"/>
      <c r="E13" s="77"/>
      <c r="F13" s="77"/>
      <c r="G13" s="77"/>
      <c r="H13" s="77"/>
      <c r="I13" s="77"/>
      <c r="J13" s="77"/>
      <c r="K13" s="77"/>
      <c r="L13" s="77"/>
      <c r="M13" s="77"/>
      <c r="N13" s="77">
        <v>75000</v>
      </c>
      <c r="O13" s="77"/>
      <c r="P13" s="77"/>
      <c r="Q13" s="77"/>
      <c r="R13" s="77"/>
      <c r="S13" s="77"/>
      <c r="T13" s="77"/>
      <c r="U13" s="77"/>
      <c r="V13" s="77"/>
      <c r="W13" s="77"/>
      <c r="X13" s="77"/>
      <c r="Y13" s="77"/>
      <c r="Z13" s="77"/>
      <c r="AA13" s="77"/>
      <c r="AB13" s="77"/>
      <c r="AC13" s="77"/>
      <c r="AD13" s="77"/>
      <c r="AE13" s="77"/>
      <c r="AF13" s="77"/>
      <c r="AG13" s="77"/>
      <c r="AH13" s="77"/>
      <c r="AI13" s="77"/>
      <c r="AJ13" s="77"/>
      <c r="AK13" s="77"/>
      <c r="AL13" s="77"/>
      <c r="AM13" s="77"/>
      <c r="AN13" s="77"/>
      <c r="AO13" s="77"/>
      <c r="AP13" s="77"/>
      <c r="AQ13" s="77"/>
      <c r="AR13" s="77"/>
      <c r="AS13" s="77"/>
      <c r="AT13" s="77"/>
      <c r="AU13" s="77"/>
      <c r="AV13" s="77"/>
      <c r="AW13" s="77"/>
      <c r="AX13" s="77"/>
      <c r="AY13" s="77"/>
      <c r="AZ13" s="77"/>
      <c r="BA13" s="77"/>
      <c r="BB13" s="77"/>
      <c r="BC13" s="77"/>
      <c r="BD13" s="77"/>
      <c r="BE13" s="77"/>
      <c r="BF13" s="77"/>
      <c r="BG13" s="77"/>
      <c r="BH13" s="77"/>
      <c r="BI13" s="77"/>
      <c r="BJ13" s="77"/>
      <c r="BK13" s="77"/>
      <c r="BL13" s="77"/>
      <c r="BM13" s="96">
        <v>75000</v>
      </c>
    </row>
    <row r="14" spans="1:65" x14ac:dyDescent="0.2">
      <c r="A14" s="150"/>
      <c r="B14" s="138">
        <v>1994</v>
      </c>
      <c r="C14" s="112"/>
      <c r="D14" s="77"/>
      <c r="E14" s="77"/>
      <c r="F14" s="77"/>
      <c r="G14" s="77"/>
      <c r="H14" s="77"/>
      <c r="I14" s="77"/>
      <c r="J14" s="77"/>
      <c r="K14" s="77"/>
      <c r="L14" s="77"/>
      <c r="M14" s="77"/>
      <c r="N14" s="77">
        <v>237000</v>
      </c>
      <c r="O14" s="77"/>
      <c r="P14" s="77"/>
      <c r="Q14" s="77"/>
      <c r="R14" s="77"/>
      <c r="S14" s="77"/>
      <c r="T14" s="77"/>
      <c r="U14" s="77"/>
      <c r="V14" s="77"/>
      <c r="W14" s="77"/>
      <c r="X14" s="77"/>
      <c r="Y14" s="77"/>
      <c r="Z14" s="77"/>
      <c r="AA14" s="77"/>
      <c r="AB14" s="77"/>
      <c r="AC14" s="77"/>
      <c r="AD14" s="77"/>
      <c r="AE14" s="77"/>
      <c r="AF14" s="77"/>
      <c r="AG14" s="77"/>
      <c r="AH14" s="77"/>
      <c r="AI14" s="77"/>
      <c r="AJ14" s="77"/>
      <c r="AK14" s="77"/>
      <c r="AL14" s="77"/>
      <c r="AM14" s="77"/>
      <c r="AN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96">
        <v>237000</v>
      </c>
    </row>
    <row r="15" spans="1:65" x14ac:dyDescent="0.2">
      <c r="A15" s="150"/>
      <c r="B15" s="138">
        <v>1995</v>
      </c>
      <c r="C15" s="112"/>
      <c r="D15" s="77"/>
      <c r="E15" s="77"/>
      <c r="F15" s="77"/>
      <c r="G15" s="77"/>
      <c r="H15" s="77"/>
      <c r="I15" s="77"/>
      <c r="J15" s="77"/>
      <c r="K15" s="77"/>
      <c r="L15" s="77"/>
      <c r="M15" s="77"/>
      <c r="N15" s="77">
        <v>110000</v>
      </c>
      <c r="O15" s="77"/>
      <c r="P15" s="77"/>
      <c r="Q15" s="77"/>
      <c r="R15" s="77"/>
      <c r="S15" s="77"/>
      <c r="T15" s="77"/>
      <c r="U15" s="77"/>
      <c r="V15" s="77"/>
      <c r="W15" s="77"/>
      <c r="X15" s="77"/>
      <c r="Y15" s="77"/>
      <c r="Z15" s="77"/>
      <c r="AA15" s="77"/>
      <c r="AB15" s="77"/>
      <c r="AC15" s="77"/>
      <c r="AD15" s="77"/>
      <c r="AE15" s="77"/>
      <c r="AF15" s="77"/>
      <c r="AG15" s="77"/>
      <c r="AH15" s="77"/>
      <c r="AI15" s="77"/>
      <c r="AJ15" s="77"/>
      <c r="AK15" s="77"/>
      <c r="AL15" s="77"/>
      <c r="AM15" s="77"/>
      <c r="AN15" s="77"/>
      <c r="AO15" s="77"/>
      <c r="AP15" s="77"/>
      <c r="AQ15" s="77"/>
      <c r="AR15" s="77"/>
      <c r="AS15" s="77"/>
      <c r="AT15" s="77"/>
      <c r="AU15" s="77"/>
      <c r="AV15" s="77"/>
      <c r="AW15" s="77"/>
      <c r="AX15" s="77"/>
      <c r="AY15" s="77"/>
      <c r="AZ15" s="77"/>
      <c r="BA15" s="77"/>
      <c r="BB15" s="77"/>
      <c r="BC15" s="77"/>
      <c r="BD15" s="77"/>
      <c r="BE15" s="77"/>
      <c r="BF15" s="77"/>
      <c r="BG15" s="77"/>
      <c r="BH15" s="77"/>
      <c r="BI15" s="77"/>
      <c r="BJ15" s="77"/>
      <c r="BK15" s="77"/>
      <c r="BL15" s="77"/>
      <c r="BM15" s="96">
        <v>110000</v>
      </c>
    </row>
    <row r="16" spans="1:65" x14ac:dyDescent="0.2">
      <c r="A16" s="150"/>
      <c r="B16" s="138">
        <v>1996</v>
      </c>
      <c r="C16" s="112"/>
      <c r="D16" s="77"/>
      <c r="E16" s="77"/>
      <c r="F16" s="77"/>
      <c r="G16" s="77"/>
      <c r="H16" s="77"/>
      <c r="I16" s="77"/>
      <c r="J16" s="77"/>
      <c r="K16" s="77"/>
      <c r="L16" s="77"/>
      <c r="M16" s="77"/>
      <c r="N16" s="77">
        <v>58000</v>
      </c>
      <c r="O16" s="77"/>
      <c r="P16" s="77"/>
      <c r="Q16" s="77"/>
      <c r="R16" s="77"/>
      <c r="S16" s="77"/>
      <c r="T16" s="77"/>
      <c r="U16" s="77"/>
      <c r="V16" s="77"/>
      <c r="W16" s="77"/>
      <c r="X16" s="77"/>
      <c r="Y16" s="77"/>
      <c r="Z16" s="77"/>
      <c r="AA16" s="77"/>
      <c r="AB16" s="77"/>
      <c r="AC16" s="77"/>
      <c r="AD16" s="77"/>
      <c r="AE16" s="77"/>
      <c r="AF16" s="77"/>
      <c r="AG16" s="77"/>
      <c r="AH16" s="77"/>
      <c r="AI16" s="77"/>
      <c r="AJ16" s="77"/>
      <c r="AK16" s="77"/>
      <c r="AL16" s="77"/>
      <c r="AM16" s="77"/>
      <c r="AN16" s="77"/>
      <c r="AO16" s="77"/>
      <c r="AP16" s="77"/>
      <c r="AQ16" s="77"/>
      <c r="AR16" s="77"/>
      <c r="AS16" s="77"/>
      <c r="AT16" s="77"/>
      <c r="AU16" s="77"/>
      <c r="AV16" s="77"/>
      <c r="AW16" s="77"/>
      <c r="AX16" s="77"/>
      <c r="AY16" s="77"/>
      <c r="AZ16" s="77"/>
      <c r="BA16" s="77"/>
      <c r="BB16" s="77"/>
      <c r="BC16" s="77"/>
      <c r="BD16" s="77"/>
      <c r="BE16" s="77"/>
      <c r="BF16" s="77"/>
      <c r="BG16" s="77"/>
      <c r="BH16" s="77"/>
      <c r="BI16" s="77"/>
      <c r="BJ16" s="77"/>
      <c r="BK16" s="77"/>
      <c r="BL16" s="77">
        <v>75000</v>
      </c>
      <c r="BM16" s="96">
        <v>133000</v>
      </c>
    </row>
    <row r="17" spans="1:65" x14ac:dyDescent="0.2">
      <c r="A17" s="150"/>
      <c r="B17" s="138">
        <v>1998</v>
      </c>
      <c r="C17" s="112"/>
      <c r="D17" s="77"/>
      <c r="E17" s="77"/>
      <c r="F17" s="77"/>
      <c r="G17" s="77"/>
      <c r="H17" s="77"/>
      <c r="I17" s="77"/>
      <c r="J17" s="77"/>
      <c r="K17" s="77"/>
      <c r="L17" s="77"/>
      <c r="M17" s="77"/>
      <c r="N17" s="77">
        <v>110138</v>
      </c>
      <c r="O17" s="77"/>
      <c r="P17" s="77"/>
      <c r="Q17" s="77"/>
      <c r="R17" s="77"/>
      <c r="S17" s="77"/>
      <c r="T17" s="77"/>
      <c r="U17" s="77"/>
      <c r="V17" s="77"/>
      <c r="W17" s="77"/>
      <c r="X17" s="77"/>
      <c r="Y17" s="77"/>
      <c r="Z17" s="77"/>
      <c r="AA17" s="77"/>
      <c r="AB17" s="77"/>
      <c r="AC17" s="77"/>
      <c r="AD17" s="77"/>
      <c r="AE17" s="77"/>
      <c r="AF17" s="77"/>
      <c r="AG17" s="77"/>
      <c r="AH17" s="77"/>
      <c r="AI17" s="77"/>
      <c r="AJ17" s="77"/>
      <c r="AK17" s="77"/>
      <c r="AL17" s="77"/>
      <c r="AM17" s="77"/>
      <c r="AN17" s="77"/>
      <c r="AO17" s="77"/>
      <c r="AP17" s="77"/>
      <c r="AQ17" s="77"/>
      <c r="AR17" s="77"/>
      <c r="AS17" s="77"/>
      <c r="AT17" s="77"/>
      <c r="AU17" s="77"/>
      <c r="AV17" s="77"/>
      <c r="AW17" s="77"/>
      <c r="AX17" s="77"/>
      <c r="AY17" s="77"/>
      <c r="AZ17" s="77"/>
      <c r="BA17" s="77"/>
      <c r="BB17" s="77"/>
      <c r="BC17" s="77"/>
      <c r="BD17" s="77"/>
      <c r="BE17" s="77"/>
      <c r="BF17" s="77"/>
      <c r="BG17" s="77"/>
      <c r="BH17" s="77"/>
      <c r="BI17" s="77"/>
      <c r="BJ17" s="77"/>
      <c r="BK17" s="77"/>
      <c r="BL17" s="77"/>
      <c r="BM17" s="96">
        <v>110138</v>
      </c>
    </row>
    <row r="18" spans="1:65" x14ac:dyDescent="0.2">
      <c r="A18" s="150"/>
      <c r="B18" s="138">
        <v>1999</v>
      </c>
      <c r="C18" s="112"/>
      <c r="D18" s="77"/>
      <c r="E18" s="77"/>
      <c r="F18" s="77"/>
      <c r="G18" s="77"/>
      <c r="H18" s="77"/>
      <c r="I18" s="77"/>
      <c r="J18" s="77"/>
      <c r="K18" s="77"/>
      <c r="L18" s="77"/>
      <c r="M18" s="77"/>
      <c r="N18" s="77"/>
      <c r="O18" s="77"/>
      <c r="P18" s="77"/>
      <c r="Q18" s="77"/>
      <c r="R18" s="77"/>
      <c r="S18" s="77"/>
      <c r="T18" s="77"/>
      <c r="U18" s="77"/>
      <c r="V18" s="77"/>
      <c r="W18" s="77"/>
      <c r="X18" s="77"/>
      <c r="Y18" s="77"/>
      <c r="Z18" s="77"/>
      <c r="AA18" s="77"/>
      <c r="AB18" s="77"/>
      <c r="AC18" s="77"/>
      <c r="AD18" s="77"/>
      <c r="AE18" s="77"/>
      <c r="AF18" s="77"/>
      <c r="AG18" s="77"/>
      <c r="AH18" s="77"/>
      <c r="AI18" s="77"/>
      <c r="AJ18" s="77"/>
      <c r="AK18" s="77"/>
      <c r="AL18" s="77"/>
      <c r="AM18" s="77"/>
      <c r="AN18" s="77"/>
      <c r="AO18" s="77"/>
      <c r="AP18" s="77"/>
      <c r="AQ18" s="77"/>
      <c r="AR18" s="77"/>
      <c r="AS18" s="77"/>
      <c r="AT18" s="77">
        <v>100000</v>
      </c>
      <c r="AU18" s="77"/>
      <c r="AV18" s="77"/>
      <c r="AW18" s="77"/>
      <c r="AX18" s="77"/>
      <c r="AY18" s="77"/>
      <c r="AZ18" s="77"/>
      <c r="BA18" s="77"/>
      <c r="BB18" s="77"/>
      <c r="BC18" s="77"/>
      <c r="BD18" s="77"/>
      <c r="BE18" s="77"/>
      <c r="BF18" s="77"/>
      <c r="BG18" s="77"/>
      <c r="BH18" s="77"/>
      <c r="BI18" s="77"/>
      <c r="BJ18" s="77"/>
      <c r="BK18" s="77"/>
      <c r="BL18" s="77"/>
      <c r="BM18" s="96">
        <v>100000</v>
      </c>
    </row>
    <row r="19" spans="1:65" x14ac:dyDescent="0.2">
      <c r="A19" s="150"/>
      <c r="B19" s="138">
        <v>2000</v>
      </c>
      <c r="C19" s="112"/>
      <c r="D19" s="77"/>
      <c r="E19" s="77"/>
      <c r="F19" s="77"/>
      <c r="G19" s="77"/>
      <c r="H19" s="77"/>
      <c r="I19" s="77"/>
      <c r="J19" s="77"/>
      <c r="K19" s="77"/>
      <c r="L19" s="77"/>
      <c r="M19" s="77"/>
      <c r="N19" s="77">
        <v>196366</v>
      </c>
      <c r="O19" s="77"/>
      <c r="P19" s="77"/>
      <c r="Q19" s="77"/>
      <c r="R19" s="77"/>
      <c r="S19" s="77"/>
      <c r="T19" s="77"/>
      <c r="U19" s="77"/>
      <c r="V19" s="77"/>
      <c r="W19" s="77"/>
      <c r="X19" s="77"/>
      <c r="Y19" s="77"/>
      <c r="Z19" s="77"/>
      <c r="AA19" s="77"/>
      <c r="AB19" s="77"/>
      <c r="AC19" s="77"/>
      <c r="AD19" s="77"/>
      <c r="AE19" s="77"/>
      <c r="AF19" s="77"/>
      <c r="AG19" s="77"/>
      <c r="AH19" s="77"/>
      <c r="AI19" s="77"/>
      <c r="AJ19" s="77"/>
      <c r="AK19" s="77"/>
      <c r="AL19" s="77"/>
      <c r="AM19" s="77"/>
      <c r="AN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96">
        <v>196366</v>
      </c>
    </row>
    <row r="20" spans="1:65" x14ac:dyDescent="0.2">
      <c r="A20" s="150"/>
      <c r="B20" s="138">
        <v>2001</v>
      </c>
      <c r="C20" s="112"/>
      <c r="D20" s="77"/>
      <c r="E20" s="77"/>
      <c r="F20" s="77"/>
      <c r="G20" s="77"/>
      <c r="H20" s="77"/>
      <c r="I20" s="77"/>
      <c r="J20" s="77"/>
      <c r="K20" s="77"/>
      <c r="L20" s="77"/>
      <c r="M20" s="77"/>
      <c r="N20" s="77">
        <v>166361</v>
      </c>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c r="AV20" s="77"/>
      <c r="AW20" s="77"/>
      <c r="AX20" s="77"/>
      <c r="AY20" s="77"/>
      <c r="AZ20" s="77"/>
      <c r="BA20" s="77"/>
      <c r="BB20" s="77"/>
      <c r="BC20" s="77"/>
      <c r="BD20" s="77"/>
      <c r="BE20" s="77"/>
      <c r="BF20" s="77"/>
      <c r="BG20" s="77"/>
      <c r="BH20" s="77"/>
      <c r="BI20" s="77"/>
      <c r="BJ20" s="77"/>
      <c r="BK20" s="77"/>
      <c r="BL20" s="77"/>
      <c r="BM20" s="96">
        <v>166361</v>
      </c>
    </row>
    <row r="21" spans="1:65" x14ac:dyDescent="0.2">
      <c r="A21" s="150"/>
      <c r="B21" s="138">
        <v>2002</v>
      </c>
      <c r="C21" s="112"/>
      <c r="D21" s="77"/>
      <c r="E21" s="77"/>
      <c r="F21" s="77"/>
      <c r="G21" s="77"/>
      <c r="H21" s="77"/>
      <c r="I21" s="77"/>
      <c r="J21" s="77"/>
      <c r="K21" s="77"/>
      <c r="L21" s="77"/>
      <c r="M21" s="77"/>
      <c r="N21" s="77">
        <v>208000</v>
      </c>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c r="AV21" s="77"/>
      <c r="AW21" s="77"/>
      <c r="AX21" s="77"/>
      <c r="AY21" s="77"/>
      <c r="AZ21" s="77"/>
      <c r="BA21" s="77"/>
      <c r="BB21" s="77"/>
      <c r="BC21" s="77"/>
      <c r="BD21" s="77"/>
      <c r="BE21" s="77"/>
      <c r="BF21" s="77"/>
      <c r="BG21" s="77"/>
      <c r="BH21" s="77"/>
      <c r="BI21" s="77"/>
      <c r="BJ21" s="77"/>
      <c r="BK21" s="77"/>
      <c r="BL21" s="77"/>
      <c r="BM21" s="96">
        <v>208000</v>
      </c>
    </row>
    <row r="22" spans="1:65" x14ac:dyDescent="0.2">
      <c r="A22" s="150"/>
      <c r="B22" s="138">
        <v>2003</v>
      </c>
      <c r="C22" s="112"/>
      <c r="D22" s="77"/>
      <c r="E22" s="77"/>
      <c r="F22" s="77"/>
      <c r="G22" s="77"/>
      <c r="H22" s="77"/>
      <c r="I22" s="77"/>
      <c r="J22" s="77"/>
      <c r="K22" s="77"/>
      <c r="L22" s="77"/>
      <c r="M22" s="77"/>
      <c r="N22" s="77">
        <v>170000</v>
      </c>
      <c r="O22" s="77"/>
      <c r="P22" s="77"/>
      <c r="Q22" s="77"/>
      <c r="R22" s="77"/>
      <c r="S22" s="77"/>
      <c r="T22" s="77"/>
      <c r="U22" s="77"/>
      <c r="V22" s="77"/>
      <c r="W22" s="77"/>
      <c r="X22" s="77"/>
      <c r="Y22" s="77"/>
      <c r="Z22" s="77"/>
      <c r="AA22" s="77"/>
      <c r="AB22" s="77"/>
      <c r="AC22" s="77"/>
      <c r="AD22" s="77"/>
      <c r="AE22" s="77"/>
      <c r="AF22" s="77"/>
      <c r="AG22" s="77"/>
      <c r="AH22" s="77"/>
      <c r="AI22" s="77"/>
      <c r="AJ22" s="77"/>
      <c r="AK22" s="77"/>
      <c r="AL22" s="77"/>
      <c r="AM22" s="77"/>
      <c r="AN22" s="77"/>
      <c r="AO22" s="77"/>
      <c r="AP22" s="77"/>
      <c r="AQ22" s="77"/>
      <c r="AR22" s="77"/>
      <c r="AS22" s="77"/>
      <c r="AT22" s="77"/>
      <c r="AU22" s="77"/>
      <c r="AV22" s="77"/>
      <c r="AW22" s="77"/>
      <c r="AX22" s="77"/>
      <c r="AY22" s="77"/>
      <c r="AZ22" s="77"/>
      <c r="BA22" s="77"/>
      <c r="BB22" s="77"/>
      <c r="BC22" s="77"/>
      <c r="BD22" s="77"/>
      <c r="BE22" s="77"/>
      <c r="BF22" s="77"/>
      <c r="BG22" s="77"/>
      <c r="BH22" s="77"/>
      <c r="BI22" s="77"/>
      <c r="BJ22" s="77"/>
      <c r="BK22" s="77"/>
      <c r="BL22" s="77"/>
      <c r="BM22" s="96">
        <v>170000</v>
      </c>
    </row>
    <row r="23" spans="1:65" x14ac:dyDescent="0.2">
      <c r="A23" s="150"/>
      <c r="B23" s="138">
        <v>2007</v>
      </c>
      <c r="C23" s="112"/>
      <c r="D23" s="77"/>
      <c r="E23" s="77"/>
      <c r="F23" s="77"/>
      <c r="G23" s="77"/>
      <c r="H23" s="77"/>
      <c r="I23" s="77"/>
      <c r="J23" s="77"/>
      <c r="K23" s="77"/>
      <c r="L23" s="77">
        <v>5447</v>
      </c>
      <c r="M23" s="77"/>
      <c r="N23" s="77"/>
      <c r="O23" s="77"/>
      <c r="P23" s="77"/>
      <c r="Q23" s="77"/>
      <c r="R23" s="77"/>
      <c r="S23" s="77"/>
      <c r="T23" s="77"/>
      <c r="U23" s="77"/>
      <c r="V23" s="77"/>
      <c r="W23" s="77"/>
      <c r="X23" s="77"/>
      <c r="Y23" s="77"/>
      <c r="Z23" s="77"/>
      <c r="AA23" s="77"/>
      <c r="AB23" s="77"/>
      <c r="AC23" s="77"/>
      <c r="AD23" s="77"/>
      <c r="AE23" s="77"/>
      <c r="AF23" s="77"/>
      <c r="AG23" s="77"/>
      <c r="AH23" s="77"/>
      <c r="AI23" s="77"/>
      <c r="AJ23" s="77"/>
      <c r="AK23" s="77"/>
      <c r="AL23" s="77"/>
      <c r="AM23" s="77"/>
      <c r="AN23" s="77"/>
      <c r="AO23" s="77"/>
      <c r="AP23" s="77"/>
      <c r="AQ23" s="77"/>
      <c r="AR23" s="77"/>
      <c r="AS23" s="77"/>
      <c r="AT23" s="77"/>
      <c r="AU23" s="77"/>
      <c r="AV23" s="77"/>
      <c r="AW23" s="77"/>
      <c r="AX23" s="77"/>
      <c r="AY23" s="77"/>
      <c r="AZ23" s="77"/>
      <c r="BA23" s="77"/>
      <c r="BB23" s="77"/>
      <c r="BC23" s="77"/>
      <c r="BD23" s="77"/>
      <c r="BE23" s="77"/>
      <c r="BF23" s="77"/>
      <c r="BG23" s="77"/>
      <c r="BH23" s="77"/>
      <c r="BI23" s="77"/>
      <c r="BJ23" s="77"/>
      <c r="BK23" s="77"/>
      <c r="BL23" s="77"/>
      <c r="BM23" s="96">
        <v>5447</v>
      </c>
    </row>
    <row r="24" spans="1:65" x14ac:dyDescent="0.2">
      <c r="A24" s="150"/>
      <c r="B24" s="138">
        <v>2009</v>
      </c>
      <c r="C24" s="112"/>
      <c r="D24" s="77"/>
      <c r="E24" s="77"/>
      <c r="F24" s="77"/>
      <c r="G24" s="77"/>
      <c r="H24" s="77"/>
      <c r="I24" s="77"/>
      <c r="J24" s="77"/>
      <c r="K24" s="77"/>
      <c r="L24" s="77"/>
      <c r="M24" s="77"/>
      <c r="N24" s="77"/>
      <c r="O24" s="77"/>
      <c r="P24" s="77"/>
      <c r="Q24" s="77"/>
      <c r="R24" s="77"/>
      <c r="S24" s="77"/>
      <c r="T24" s="77"/>
      <c r="U24" s="77"/>
      <c r="V24" s="77"/>
      <c r="W24" s="77"/>
      <c r="X24" s="77">
        <v>274590</v>
      </c>
      <c r="Y24" s="77"/>
      <c r="Z24" s="77"/>
      <c r="AA24" s="77"/>
      <c r="AB24" s="77"/>
      <c r="AC24" s="77"/>
      <c r="AD24" s="77"/>
      <c r="AE24" s="77"/>
      <c r="AF24" s="77"/>
      <c r="AG24" s="77"/>
      <c r="AH24" s="77"/>
      <c r="AI24" s="77"/>
      <c r="AJ24" s="77"/>
      <c r="AK24" s="77"/>
      <c r="AL24" s="77"/>
      <c r="AM24" s="77"/>
      <c r="AN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96">
        <v>274590</v>
      </c>
    </row>
    <row r="25" spans="1:65" x14ac:dyDescent="0.2">
      <c r="A25" s="150"/>
      <c r="B25" s="138">
        <v>2010</v>
      </c>
      <c r="C25" s="112"/>
      <c r="D25" s="77"/>
      <c r="E25" s="77"/>
      <c r="F25" s="77"/>
      <c r="G25" s="77">
        <v>9167</v>
      </c>
      <c r="H25" s="77"/>
      <c r="I25" s="77"/>
      <c r="J25" s="77"/>
      <c r="K25" s="77"/>
      <c r="L25" s="77"/>
      <c r="M25" s="77"/>
      <c r="N25" s="77">
        <v>144200</v>
      </c>
      <c r="O25" s="77"/>
      <c r="P25" s="77"/>
      <c r="Q25" s="77">
        <v>3009</v>
      </c>
      <c r="R25" s="77"/>
      <c r="S25" s="77"/>
      <c r="T25" s="77"/>
      <c r="U25" s="77"/>
      <c r="V25" s="77"/>
      <c r="W25" s="77"/>
      <c r="X25" s="77"/>
      <c r="Y25" s="77"/>
      <c r="Z25" s="77"/>
      <c r="AA25" s="77"/>
      <c r="AB25" s="77"/>
      <c r="AC25" s="77"/>
      <c r="AD25" s="77"/>
      <c r="AE25" s="77"/>
      <c r="AF25" s="77"/>
      <c r="AG25" s="77"/>
      <c r="AH25" s="77"/>
      <c r="AI25" s="77"/>
      <c r="AJ25" s="77"/>
      <c r="AK25" s="77"/>
      <c r="AL25" s="77"/>
      <c r="AM25" s="77"/>
      <c r="AN25" s="77"/>
      <c r="AO25" s="77"/>
      <c r="AP25" s="77"/>
      <c r="AQ25" s="77"/>
      <c r="AR25" s="77"/>
      <c r="AS25" s="77"/>
      <c r="AT25" s="77"/>
      <c r="AU25" s="77"/>
      <c r="AV25" s="77"/>
      <c r="AW25" s="77"/>
      <c r="AX25" s="77"/>
      <c r="AY25" s="77"/>
      <c r="AZ25" s="77"/>
      <c r="BA25" s="77"/>
      <c r="BB25" s="77"/>
      <c r="BC25" s="77"/>
      <c r="BD25" s="77"/>
      <c r="BE25" s="77"/>
      <c r="BF25" s="77"/>
      <c r="BG25" s="77"/>
      <c r="BH25" s="77"/>
      <c r="BI25" s="77"/>
      <c r="BJ25" s="77"/>
      <c r="BK25" s="77"/>
      <c r="BL25" s="77"/>
      <c r="BM25" s="96">
        <v>156376</v>
      </c>
    </row>
    <row r="26" spans="1:65" x14ac:dyDescent="0.2">
      <c r="A26" s="150"/>
      <c r="B26" s="138">
        <v>2011</v>
      </c>
      <c r="C26" s="112"/>
      <c r="D26" s="77"/>
      <c r="E26" s="77"/>
      <c r="F26" s="77"/>
      <c r="G26" s="77"/>
      <c r="H26" s="77"/>
      <c r="I26" s="77"/>
      <c r="J26" s="77"/>
      <c r="K26" s="77"/>
      <c r="L26" s="77"/>
      <c r="M26" s="77"/>
      <c r="N26" s="77">
        <v>68000</v>
      </c>
      <c r="O26" s="77"/>
      <c r="P26" s="77"/>
      <c r="Q26" s="77"/>
      <c r="R26" s="77"/>
      <c r="S26" s="77"/>
      <c r="T26" s="77"/>
      <c r="U26" s="77"/>
      <c r="V26" s="77"/>
      <c r="W26" s="77"/>
      <c r="X26" s="77"/>
      <c r="Y26" s="77"/>
      <c r="Z26" s="77"/>
      <c r="AA26" s="77"/>
      <c r="AB26" s="77"/>
      <c r="AC26" s="77"/>
      <c r="AD26" s="77"/>
      <c r="AE26" s="77"/>
      <c r="AF26" s="77"/>
      <c r="AG26" s="77"/>
      <c r="AH26" s="77"/>
      <c r="AI26" s="77"/>
      <c r="AJ26" s="77"/>
      <c r="AK26" s="77"/>
      <c r="AL26" s="77"/>
      <c r="AM26" s="77"/>
      <c r="AN26" s="77"/>
      <c r="AO26" s="77"/>
      <c r="AP26" s="77"/>
      <c r="AQ26" s="77"/>
      <c r="AR26" s="77"/>
      <c r="AS26" s="77"/>
      <c r="AT26" s="77"/>
      <c r="AU26" s="77"/>
      <c r="AV26" s="77"/>
      <c r="AW26" s="77"/>
      <c r="AX26" s="77"/>
      <c r="AY26" s="77"/>
      <c r="AZ26" s="77"/>
      <c r="BA26" s="77"/>
      <c r="BB26" s="77"/>
      <c r="BC26" s="77"/>
      <c r="BD26" s="77"/>
      <c r="BE26" s="77"/>
      <c r="BF26" s="77"/>
      <c r="BG26" s="77"/>
      <c r="BH26" s="77"/>
      <c r="BI26" s="77"/>
      <c r="BJ26" s="77"/>
      <c r="BK26" s="77"/>
      <c r="BL26" s="77"/>
      <c r="BM26" s="96">
        <v>68000</v>
      </c>
    </row>
    <row r="27" spans="1:65" x14ac:dyDescent="0.2">
      <c r="A27" s="150"/>
      <c r="B27" s="138">
        <v>2014</v>
      </c>
      <c r="C27" s="112"/>
      <c r="D27" s="77"/>
      <c r="E27" s="77"/>
      <c r="F27" s="77"/>
      <c r="G27" s="77"/>
      <c r="H27" s="77"/>
      <c r="I27" s="77"/>
      <c r="J27" s="77"/>
      <c r="K27" s="77"/>
      <c r="L27" s="77"/>
      <c r="M27" s="77"/>
      <c r="N27" s="77">
        <v>79200</v>
      </c>
      <c r="O27" s="77"/>
      <c r="P27" s="77"/>
      <c r="Q27" s="77"/>
      <c r="R27" s="77"/>
      <c r="S27" s="77"/>
      <c r="T27" s="77"/>
      <c r="U27" s="77"/>
      <c r="V27" s="77"/>
      <c r="W27" s="77"/>
      <c r="X27" s="77"/>
      <c r="Y27" s="77"/>
      <c r="Z27" s="77"/>
      <c r="AA27" s="77"/>
      <c r="AB27" s="77"/>
      <c r="AC27" s="77"/>
      <c r="AD27" s="77"/>
      <c r="AE27" s="77"/>
      <c r="AF27" s="77"/>
      <c r="AG27" s="77"/>
      <c r="AH27" s="77"/>
      <c r="AI27" s="77"/>
      <c r="AJ27" s="77"/>
      <c r="AK27" s="77"/>
      <c r="AL27" s="77"/>
      <c r="AM27" s="77"/>
      <c r="AN27" s="77"/>
      <c r="AO27" s="77"/>
      <c r="AP27" s="77"/>
      <c r="AQ27" s="77"/>
      <c r="AR27" s="77"/>
      <c r="AS27" s="77"/>
      <c r="AT27" s="77"/>
      <c r="AU27" s="77"/>
      <c r="AV27" s="77"/>
      <c r="AW27" s="77"/>
      <c r="AX27" s="77"/>
      <c r="AY27" s="77"/>
      <c r="AZ27" s="77"/>
      <c r="BA27" s="77"/>
      <c r="BB27" s="77"/>
      <c r="BC27" s="77"/>
      <c r="BD27" s="77"/>
      <c r="BE27" s="77"/>
      <c r="BF27" s="77"/>
      <c r="BG27" s="77"/>
      <c r="BH27" s="77"/>
      <c r="BI27" s="77"/>
      <c r="BJ27" s="77"/>
      <c r="BK27" s="77"/>
      <c r="BL27" s="77"/>
      <c r="BM27" s="96">
        <v>79200</v>
      </c>
    </row>
    <row r="28" spans="1:65" x14ac:dyDescent="0.2">
      <c r="A28" s="150"/>
      <c r="B28" s="138">
        <v>2013</v>
      </c>
      <c r="C28" s="112"/>
      <c r="D28" s="77"/>
      <c r="E28" s="77"/>
      <c r="F28" s="77"/>
      <c r="G28" s="77"/>
      <c r="H28" s="77"/>
      <c r="I28" s="77"/>
      <c r="J28" s="77"/>
      <c r="K28" s="77"/>
      <c r="L28" s="77"/>
      <c r="M28" s="77"/>
      <c r="N28" s="77">
        <v>55000</v>
      </c>
      <c r="O28" s="77"/>
      <c r="P28" s="77"/>
      <c r="Q28" s="77"/>
      <c r="R28" s="77"/>
      <c r="S28" s="77"/>
      <c r="T28" s="77"/>
      <c r="U28" s="77"/>
      <c r="V28" s="77"/>
      <c r="W28" s="77"/>
      <c r="X28" s="77"/>
      <c r="Y28" s="77"/>
      <c r="Z28" s="77"/>
      <c r="AA28" s="77"/>
      <c r="AB28" s="77"/>
      <c r="AC28" s="77"/>
      <c r="AD28" s="77"/>
      <c r="AE28" s="77"/>
      <c r="AF28" s="77"/>
      <c r="AG28" s="77"/>
      <c r="AH28" s="77"/>
      <c r="AI28" s="77"/>
      <c r="AJ28" s="77"/>
      <c r="AK28" s="77"/>
      <c r="AL28" s="77"/>
      <c r="AM28" s="77"/>
      <c r="AN28" s="77"/>
      <c r="AO28" s="77"/>
      <c r="AP28" s="77"/>
      <c r="AQ28" s="77"/>
      <c r="AR28" s="77"/>
      <c r="AS28" s="77"/>
      <c r="AT28" s="77"/>
      <c r="AU28" s="77"/>
      <c r="AV28" s="77"/>
      <c r="AW28" s="77"/>
      <c r="AX28" s="77"/>
      <c r="AY28" s="77"/>
      <c r="AZ28" s="77"/>
      <c r="BA28" s="77"/>
      <c r="BB28" s="77"/>
      <c r="BC28" s="77"/>
      <c r="BD28" s="77"/>
      <c r="BE28" s="77"/>
      <c r="BF28" s="77"/>
      <c r="BG28" s="77"/>
      <c r="BH28" s="77"/>
      <c r="BI28" s="77"/>
      <c r="BJ28" s="77"/>
      <c r="BK28" s="77"/>
      <c r="BL28" s="77"/>
      <c r="BM28" s="96">
        <v>55000</v>
      </c>
    </row>
    <row r="29" spans="1:65" x14ac:dyDescent="0.2">
      <c r="A29" s="150"/>
      <c r="B29" s="138">
        <v>2015</v>
      </c>
      <c r="C29" s="112"/>
      <c r="D29" s="77"/>
      <c r="E29" s="77"/>
      <c r="F29" s="77"/>
      <c r="G29" s="77"/>
      <c r="H29" s="77"/>
      <c r="I29" s="77"/>
      <c r="J29" s="77"/>
      <c r="K29" s="77"/>
      <c r="L29" s="77"/>
      <c r="M29" s="77"/>
      <c r="N29" s="77">
        <v>53428</v>
      </c>
      <c r="O29" s="77"/>
      <c r="P29" s="77"/>
      <c r="Q29" s="77"/>
      <c r="R29" s="77"/>
      <c r="S29" s="77"/>
      <c r="T29" s="77"/>
      <c r="U29" s="77"/>
      <c r="V29" s="77"/>
      <c r="W29" s="77"/>
      <c r="X29" s="77"/>
      <c r="Y29" s="77"/>
      <c r="Z29" s="77"/>
      <c r="AA29" s="77"/>
      <c r="AB29" s="77"/>
      <c r="AC29" s="77"/>
      <c r="AD29" s="77"/>
      <c r="AE29" s="77"/>
      <c r="AF29" s="77"/>
      <c r="AG29" s="77"/>
      <c r="AH29" s="77"/>
      <c r="AI29" s="77"/>
      <c r="AJ29" s="77"/>
      <c r="AK29" s="77"/>
      <c r="AL29" s="77"/>
      <c r="AM29" s="77"/>
      <c r="AN29" s="77"/>
      <c r="AO29" s="77"/>
      <c r="AP29" s="77"/>
      <c r="AQ29" s="77"/>
      <c r="AR29" s="77"/>
      <c r="AS29" s="77"/>
      <c r="AT29" s="77"/>
      <c r="AU29" s="77"/>
      <c r="AV29" s="77"/>
      <c r="AW29" s="77"/>
      <c r="AX29" s="77"/>
      <c r="AY29" s="77"/>
      <c r="AZ29" s="77"/>
      <c r="BA29" s="77"/>
      <c r="BB29" s="77"/>
      <c r="BC29" s="77"/>
      <c r="BD29" s="77"/>
      <c r="BE29" s="77"/>
      <c r="BF29" s="77"/>
      <c r="BG29" s="77"/>
      <c r="BH29" s="77"/>
      <c r="BI29" s="77"/>
      <c r="BJ29" s="77"/>
      <c r="BK29" s="77"/>
      <c r="BL29" s="77"/>
      <c r="BM29" s="96">
        <v>53428</v>
      </c>
    </row>
    <row r="30" spans="1:65" x14ac:dyDescent="0.2">
      <c r="A30" s="133" t="s">
        <v>1643</v>
      </c>
      <c r="B30" s="133">
        <v>1981</v>
      </c>
      <c r="C30" s="110"/>
      <c r="D30" s="111">
        <v>6500</v>
      </c>
      <c r="E30" s="111"/>
      <c r="F30" s="111"/>
      <c r="G30" s="111"/>
      <c r="H30" s="111"/>
      <c r="I30" s="111"/>
      <c r="J30" s="111"/>
      <c r="K30" s="111"/>
      <c r="L30" s="111"/>
      <c r="M30" s="111"/>
      <c r="N30" s="111"/>
      <c r="O30" s="111"/>
      <c r="P30" s="111"/>
      <c r="Q30" s="111"/>
      <c r="R30" s="111"/>
      <c r="S30" s="111"/>
      <c r="T30" s="111"/>
      <c r="U30" s="111"/>
      <c r="V30" s="111"/>
      <c r="W30" s="111"/>
      <c r="X30" s="111"/>
      <c r="Y30" s="111">
        <v>2521</v>
      </c>
      <c r="Z30" s="111"/>
      <c r="AA30" s="111"/>
      <c r="AB30" s="111"/>
      <c r="AC30" s="111"/>
      <c r="AD30" s="111"/>
      <c r="AE30" s="111"/>
      <c r="AF30" s="111"/>
      <c r="AG30" s="111"/>
      <c r="AH30" s="111"/>
      <c r="AI30" s="111"/>
      <c r="AJ30" s="111"/>
      <c r="AK30" s="111"/>
      <c r="AL30" s="111"/>
      <c r="AM30" s="111"/>
      <c r="AN30" s="111"/>
      <c r="AO30" s="111"/>
      <c r="AP30" s="111"/>
      <c r="AQ30" s="111"/>
      <c r="AR30" s="111"/>
      <c r="AS30" s="111"/>
      <c r="AT30" s="111"/>
      <c r="AU30" s="111"/>
      <c r="AV30" s="111"/>
      <c r="AW30" s="111"/>
      <c r="AX30" s="111"/>
      <c r="AY30" s="111"/>
      <c r="AZ30" s="111"/>
      <c r="BA30" s="111"/>
      <c r="BB30" s="111"/>
      <c r="BC30" s="111"/>
      <c r="BD30" s="111"/>
      <c r="BE30" s="111"/>
      <c r="BF30" s="111"/>
      <c r="BG30" s="111"/>
      <c r="BH30" s="111"/>
      <c r="BI30" s="111"/>
      <c r="BJ30" s="111"/>
      <c r="BK30" s="111"/>
      <c r="BL30" s="111"/>
      <c r="BM30" s="95">
        <v>9021</v>
      </c>
    </row>
    <row r="31" spans="1:65" x14ac:dyDescent="0.2">
      <c r="A31" s="150"/>
      <c r="B31" s="138">
        <v>1982</v>
      </c>
      <c r="C31" s="112"/>
      <c r="D31" s="77"/>
      <c r="E31" s="77"/>
      <c r="F31" s="77"/>
      <c r="G31" s="77"/>
      <c r="H31" s="77"/>
      <c r="I31" s="77"/>
      <c r="J31" s="77"/>
      <c r="K31" s="77"/>
      <c r="L31" s="77"/>
      <c r="M31" s="77"/>
      <c r="N31" s="77"/>
      <c r="O31" s="77"/>
      <c r="P31" s="77"/>
      <c r="Q31" s="77"/>
      <c r="R31" s="77"/>
      <c r="S31" s="77"/>
      <c r="T31" s="77">
        <v>25336</v>
      </c>
      <c r="U31" s="77"/>
      <c r="V31" s="77">
        <v>70138</v>
      </c>
      <c r="W31" s="77"/>
      <c r="X31" s="77"/>
      <c r="Y31" s="77"/>
      <c r="Z31" s="77"/>
      <c r="AA31" s="77"/>
      <c r="AB31" s="77"/>
      <c r="AC31" s="77"/>
      <c r="AD31" s="77"/>
      <c r="AE31" s="77"/>
      <c r="AF31" s="77"/>
      <c r="AG31" s="77"/>
      <c r="AH31" s="77"/>
      <c r="AI31" s="77"/>
      <c r="AJ31" s="77"/>
      <c r="AK31" s="77"/>
      <c r="AL31" s="77"/>
      <c r="AM31" s="77"/>
      <c r="AN31" s="77"/>
      <c r="AO31" s="77"/>
      <c r="AP31" s="77">
        <v>387</v>
      </c>
      <c r="AQ31" s="77"/>
      <c r="AR31" s="77">
        <v>66471</v>
      </c>
      <c r="AS31" s="77"/>
      <c r="AT31" s="77"/>
      <c r="AU31" s="77"/>
      <c r="AV31" s="77"/>
      <c r="AW31" s="77"/>
      <c r="AX31" s="77"/>
      <c r="AY31" s="77">
        <v>229288</v>
      </c>
      <c r="AZ31" s="77"/>
      <c r="BA31" s="77"/>
      <c r="BB31" s="77"/>
      <c r="BC31" s="77"/>
      <c r="BD31" s="77"/>
      <c r="BE31" s="77"/>
      <c r="BF31" s="77"/>
      <c r="BG31" s="77"/>
      <c r="BH31" s="77"/>
      <c r="BI31" s="77"/>
      <c r="BJ31" s="77"/>
      <c r="BK31" s="77"/>
      <c r="BL31" s="77"/>
      <c r="BM31" s="96">
        <v>391620</v>
      </c>
    </row>
    <row r="32" spans="1:65" x14ac:dyDescent="0.2">
      <c r="A32" s="150"/>
      <c r="B32" s="138">
        <v>1984</v>
      </c>
      <c r="C32" s="112"/>
      <c r="D32" s="77"/>
      <c r="E32" s="77"/>
      <c r="F32" s="77"/>
      <c r="G32" s="77"/>
      <c r="H32" s="77"/>
      <c r="I32" s="77"/>
      <c r="J32" s="77"/>
      <c r="K32" s="77"/>
      <c r="L32" s="77"/>
      <c r="M32" s="77"/>
      <c r="N32" s="77"/>
      <c r="O32" s="77"/>
      <c r="P32" s="77"/>
      <c r="Q32" s="77"/>
      <c r="R32" s="77"/>
      <c r="S32" s="77"/>
      <c r="T32" s="77"/>
      <c r="U32" s="77"/>
      <c r="V32" s="77"/>
      <c r="W32" s="77">
        <v>85000</v>
      </c>
      <c r="X32" s="77"/>
      <c r="Y32" s="77"/>
      <c r="Z32" s="77"/>
      <c r="AA32" s="77"/>
      <c r="AB32" s="77"/>
      <c r="AC32" s="77"/>
      <c r="AD32" s="77"/>
      <c r="AE32" s="77"/>
      <c r="AF32" s="77"/>
      <c r="AG32" s="77"/>
      <c r="AH32" s="77"/>
      <c r="AI32" s="77"/>
      <c r="AJ32" s="77"/>
      <c r="AK32" s="77"/>
      <c r="AL32" s="77"/>
      <c r="AM32" s="77"/>
      <c r="AN32" s="77"/>
      <c r="AO32" s="77"/>
      <c r="AP32" s="77"/>
      <c r="AQ32" s="77"/>
      <c r="AR32" s="77"/>
      <c r="AS32" s="77"/>
      <c r="AT32" s="77"/>
      <c r="AU32" s="77"/>
      <c r="AV32" s="77"/>
      <c r="AW32" s="77"/>
      <c r="AX32" s="77"/>
      <c r="AY32" s="77"/>
      <c r="AZ32" s="77"/>
      <c r="BA32" s="77"/>
      <c r="BB32" s="77"/>
      <c r="BC32" s="77"/>
      <c r="BD32" s="77"/>
      <c r="BE32" s="77"/>
      <c r="BF32" s="77"/>
      <c r="BG32" s="77"/>
      <c r="BH32" s="77"/>
      <c r="BI32" s="77"/>
      <c r="BJ32" s="77"/>
      <c r="BK32" s="77"/>
      <c r="BL32" s="77"/>
      <c r="BM32" s="96">
        <v>85000</v>
      </c>
    </row>
    <row r="33" spans="1:65" x14ac:dyDescent="0.2">
      <c r="A33" s="150"/>
      <c r="B33" s="138">
        <v>1985</v>
      </c>
      <c r="C33" s="112"/>
      <c r="D33" s="77">
        <v>18400</v>
      </c>
      <c r="E33" s="77"/>
      <c r="F33" s="77">
        <v>95</v>
      </c>
      <c r="G33" s="77"/>
      <c r="H33" s="77"/>
      <c r="I33" s="77"/>
      <c r="J33" s="77"/>
      <c r="K33" s="77"/>
      <c r="L33" s="77"/>
      <c r="M33" s="77"/>
      <c r="N33" s="77">
        <v>20000</v>
      </c>
      <c r="O33" s="77"/>
      <c r="P33" s="77"/>
      <c r="Q33" s="77"/>
      <c r="R33" s="77"/>
      <c r="S33" s="77"/>
      <c r="T33" s="77"/>
      <c r="U33" s="77"/>
      <c r="V33" s="77">
        <v>61661</v>
      </c>
      <c r="W33" s="77"/>
      <c r="X33" s="77"/>
      <c r="Y33" s="77">
        <v>36951</v>
      </c>
      <c r="Z33" s="77">
        <v>83965</v>
      </c>
      <c r="AA33" s="77"/>
      <c r="AB33" s="77"/>
      <c r="AC33" s="77"/>
      <c r="AD33" s="77"/>
      <c r="AE33" s="77"/>
      <c r="AF33" s="77"/>
      <c r="AG33" s="77"/>
      <c r="AH33" s="77">
        <v>19553</v>
      </c>
      <c r="AI33" s="77"/>
      <c r="AJ33" s="77"/>
      <c r="AK33" s="77"/>
      <c r="AL33" s="77"/>
      <c r="AM33" s="77"/>
      <c r="AN33" s="77"/>
      <c r="AO33" s="77"/>
      <c r="AP33" s="77"/>
      <c r="AQ33" s="77"/>
      <c r="AR33" s="77"/>
      <c r="AS33" s="77"/>
      <c r="AT33" s="77"/>
      <c r="AU33" s="77"/>
      <c r="AV33" s="77"/>
      <c r="AW33" s="77"/>
      <c r="AX33" s="77"/>
      <c r="AY33" s="77"/>
      <c r="AZ33" s="77"/>
      <c r="BA33" s="77"/>
      <c r="BB33" s="77"/>
      <c r="BC33" s="77"/>
      <c r="BD33" s="77"/>
      <c r="BE33" s="77"/>
      <c r="BF33" s="77"/>
      <c r="BG33" s="77"/>
      <c r="BH33" s="77"/>
      <c r="BI33" s="77"/>
      <c r="BJ33" s="77"/>
      <c r="BK33" s="77"/>
      <c r="BL33" s="77"/>
      <c r="BM33" s="96">
        <v>240625</v>
      </c>
    </row>
    <row r="34" spans="1:65" x14ac:dyDescent="0.2">
      <c r="A34" s="150"/>
      <c r="B34" s="138">
        <v>1986</v>
      </c>
      <c r="C34" s="112"/>
      <c r="D34" s="77"/>
      <c r="E34" s="77"/>
      <c r="F34" s="77">
        <v>72</v>
      </c>
      <c r="G34" s="77"/>
      <c r="H34" s="77"/>
      <c r="I34" s="77"/>
      <c r="J34" s="77"/>
      <c r="K34" s="77"/>
      <c r="L34" s="77">
        <v>87575</v>
      </c>
      <c r="M34" s="77"/>
      <c r="N34" s="77"/>
      <c r="O34" s="77"/>
      <c r="P34" s="77"/>
      <c r="Q34" s="77"/>
      <c r="R34" s="77"/>
      <c r="S34" s="77"/>
      <c r="T34" s="77"/>
      <c r="U34" s="77"/>
      <c r="V34" s="77"/>
      <c r="W34" s="77"/>
      <c r="X34" s="77"/>
      <c r="Y34" s="77"/>
      <c r="Z34" s="77"/>
      <c r="AA34" s="77"/>
      <c r="AB34" s="77"/>
      <c r="AC34" s="77"/>
      <c r="AD34" s="77"/>
      <c r="AE34" s="77"/>
      <c r="AF34" s="77"/>
      <c r="AG34" s="77"/>
      <c r="AH34" s="77"/>
      <c r="AI34" s="77"/>
      <c r="AJ34" s="77"/>
      <c r="AK34" s="77"/>
      <c r="AL34" s="77"/>
      <c r="AM34" s="77"/>
      <c r="AN34" s="77"/>
      <c r="AO34" s="77">
        <v>71644</v>
      </c>
      <c r="AP34" s="77"/>
      <c r="AQ34" s="77"/>
      <c r="AR34" s="77"/>
      <c r="AS34" s="77"/>
      <c r="AT34" s="77"/>
      <c r="AU34" s="77"/>
      <c r="AV34" s="77"/>
      <c r="AW34" s="77"/>
      <c r="AX34" s="77"/>
      <c r="AY34" s="77"/>
      <c r="AZ34" s="77"/>
      <c r="BA34" s="77"/>
      <c r="BB34" s="77"/>
      <c r="BC34" s="77"/>
      <c r="BD34" s="77"/>
      <c r="BE34" s="77"/>
      <c r="BF34" s="77"/>
      <c r="BG34" s="77"/>
      <c r="BH34" s="77"/>
      <c r="BI34" s="77"/>
      <c r="BJ34" s="77"/>
      <c r="BK34" s="77"/>
      <c r="BL34" s="77"/>
      <c r="BM34" s="96">
        <v>159291</v>
      </c>
    </row>
    <row r="35" spans="1:65" x14ac:dyDescent="0.2">
      <c r="A35" s="150"/>
      <c r="B35" s="138">
        <v>1987</v>
      </c>
      <c r="C35" s="112"/>
      <c r="D35" s="77"/>
      <c r="E35" s="77"/>
      <c r="F35" s="77">
        <v>72</v>
      </c>
      <c r="G35" s="77"/>
      <c r="H35" s="77"/>
      <c r="I35" s="77">
        <v>257499</v>
      </c>
      <c r="J35" s="77"/>
      <c r="K35" s="77"/>
      <c r="L35" s="77"/>
      <c r="M35" s="77">
        <v>13673</v>
      </c>
      <c r="N35" s="77"/>
      <c r="O35" s="77"/>
      <c r="P35" s="77"/>
      <c r="Q35" s="77"/>
      <c r="R35" s="77"/>
      <c r="S35" s="77"/>
      <c r="T35" s="77"/>
      <c r="U35" s="77"/>
      <c r="V35" s="77"/>
      <c r="W35" s="77"/>
      <c r="X35" s="77"/>
      <c r="Y35" s="77"/>
      <c r="Z35" s="77"/>
      <c r="AA35" s="77"/>
      <c r="AB35" s="77"/>
      <c r="AC35" s="77"/>
      <c r="AD35" s="77"/>
      <c r="AE35" s="77"/>
      <c r="AF35" s="77"/>
      <c r="AG35" s="77"/>
      <c r="AH35" s="77"/>
      <c r="AI35" s="77"/>
      <c r="AJ35" s="77"/>
      <c r="AK35" s="77"/>
      <c r="AL35" s="77"/>
      <c r="AM35" s="77"/>
      <c r="AN35" s="77"/>
      <c r="AO35" s="77">
        <v>83032</v>
      </c>
      <c r="AP35" s="77"/>
      <c r="AQ35" s="77"/>
      <c r="AR35" s="77"/>
      <c r="AS35" s="77"/>
      <c r="AT35" s="77"/>
      <c r="AU35" s="77"/>
      <c r="AV35" s="77"/>
      <c r="AW35" s="77"/>
      <c r="AX35" s="77"/>
      <c r="AY35" s="77"/>
      <c r="AZ35" s="77"/>
      <c r="BA35" s="77"/>
      <c r="BB35" s="77"/>
      <c r="BC35" s="77"/>
      <c r="BD35" s="77"/>
      <c r="BE35" s="77"/>
      <c r="BF35" s="77"/>
      <c r="BG35" s="77"/>
      <c r="BH35" s="77"/>
      <c r="BI35" s="77"/>
      <c r="BJ35" s="77"/>
      <c r="BK35" s="77"/>
      <c r="BL35" s="77"/>
      <c r="BM35" s="96">
        <v>354276</v>
      </c>
    </row>
    <row r="36" spans="1:65" x14ac:dyDescent="0.2">
      <c r="A36" s="150"/>
      <c r="B36" s="138">
        <v>1988</v>
      </c>
      <c r="C36" s="112"/>
      <c r="D36" s="77"/>
      <c r="E36" s="77">
        <v>81</v>
      </c>
      <c r="F36" s="77">
        <v>80</v>
      </c>
      <c r="G36" s="77"/>
      <c r="H36" s="77"/>
      <c r="I36" s="77">
        <v>6440</v>
      </c>
      <c r="J36" s="77"/>
      <c r="K36" s="77"/>
      <c r="L36" s="77"/>
      <c r="M36" s="77"/>
      <c r="N36" s="77">
        <v>250</v>
      </c>
      <c r="O36" s="77"/>
      <c r="P36" s="77"/>
      <c r="Q36" s="77"/>
      <c r="R36" s="77"/>
      <c r="S36" s="77"/>
      <c r="T36" s="77"/>
      <c r="U36" s="77"/>
      <c r="V36" s="77"/>
      <c r="W36" s="77"/>
      <c r="X36" s="77"/>
      <c r="Y36" s="77"/>
      <c r="Z36" s="77"/>
      <c r="AA36" s="77"/>
      <c r="AB36" s="77"/>
      <c r="AC36" s="77"/>
      <c r="AD36" s="77">
        <v>80</v>
      </c>
      <c r="AE36" s="77"/>
      <c r="AF36" s="77"/>
      <c r="AG36" s="77"/>
      <c r="AH36" s="77"/>
      <c r="AI36" s="77"/>
      <c r="AJ36" s="77"/>
      <c r="AK36" s="77"/>
      <c r="AL36" s="77"/>
      <c r="AM36" s="77"/>
      <c r="AN36" s="77"/>
      <c r="AO36" s="77">
        <v>84528</v>
      </c>
      <c r="AP36" s="77"/>
      <c r="AQ36" s="77"/>
      <c r="AR36" s="77"/>
      <c r="AS36" s="77"/>
      <c r="AT36" s="77"/>
      <c r="AU36" s="77"/>
      <c r="AV36" s="77"/>
      <c r="AW36" s="77"/>
      <c r="AX36" s="77"/>
      <c r="AY36" s="77"/>
      <c r="AZ36" s="77"/>
      <c r="BA36" s="77"/>
      <c r="BB36" s="77"/>
      <c r="BC36" s="77"/>
      <c r="BD36" s="77"/>
      <c r="BE36" s="77"/>
      <c r="BF36" s="77"/>
      <c r="BG36" s="77"/>
      <c r="BH36" s="77"/>
      <c r="BI36" s="77"/>
      <c r="BJ36" s="77"/>
      <c r="BK36" s="77"/>
      <c r="BL36" s="77"/>
      <c r="BM36" s="96">
        <v>91459</v>
      </c>
    </row>
    <row r="37" spans="1:65" x14ac:dyDescent="0.2">
      <c r="A37" s="150"/>
      <c r="B37" s="138">
        <v>1989</v>
      </c>
      <c r="C37" s="112">
        <v>69460</v>
      </c>
      <c r="D37" s="77"/>
      <c r="E37" s="77">
        <v>81</v>
      </c>
      <c r="F37" s="77">
        <v>75</v>
      </c>
      <c r="G37" s="77"/>
      <c r="H37" s="77">
        <v>75857</v>
      </c>
      <c r="I37" s="77"/>
      <c r="J37" s="77"/>
      <c r="K37" s="77"/>
      <c r="L37" s="77"/>
      <c r="M37" s="77"/>
      <c r="N37" s="77">
        <v>220</v>
      </c>
      <c r="O37" s="77"/>
      <c r="P37" s="77"/>
      <c r="Q37" s="77"/>
      <c r="R37" s="77"/>
      <c r="S37" s="77"/>
      <c r="T37" s="77"/>
      <c r="U37" s="77"/>
      <c r="V37" s="77"/>
      <c r="W37" s="77"/>
      <c r="X37" s="77"/>
      <c r="Y37" s="77"/>
      <c r="Z37" s="77"/>
      <c r="AA37" s="77"/>
      <c r="AB37" s="77"/>
      <c r="AC37" s="77"/>
      <c r="AD37" s="77"/>
      <c r="AE37" s="77"/>
      <c r="AF37" s="77"/>
      <c r="AG37" s="77"/>
      <c r="AH37" s="77"/>
      <c r="AI37" s="77"/>
      <c r="AJ37" s="77"/>
      <c r="AK37" s="77"/>
      <c r="AL37" s="77"/>
      <c r="AM37" s="77"/>
      <c r="AN37" s="77"/>
      <c r="AO37" s="77"/>
      <c r="AP37" s="77"/>
      <c r="AQ37" s="77"/>
      <c r="AR37" s="77"/>
      <c r="AS37" s="77">
        <v>492</v>
      </c>
      <c r="AT37" s="77"/>
      <c r="AU37" s="77"/>
      <c r="AV37" s="77"/>
      <c r="AW37" s="77"/>
      <c r="AX37" s="77"/>
      <c r="AY37" s="77"/>
      <c r="AZ37" s="77"/>
      <c r="BA37" s="77"/>
      <c r="BB37" s="77"/>
      <c r="BC37" s="77"/>
      <c r="BD37" s="77"/>
      <c r="BE37" s="77"/>
      <c r="BF37" s="77"/>
      <c r="BG37" s="77"/>
      <c r="BH37" s="77"/>
      <c r="BI37" s="77"/>
      <c r="BJ37" s="77"/>
      <c r="BK37" s="77"/>
      <c r="BL37" s="77"/>
      <c r="BM37" s="96">
        <v>146185</v>
      </c>
    </row>
    <row r="38" spans="1:65" x14ac:dyDescent="0.2">
      <c r="A38" s="150"/>
      <c r="B38" s="138">
        <v>1990</v>
      </c>
      <c r="C38" s="112"/>
      <c r="D38" s="77"/>
      <c r="E38" s="77">
        <v>80</v>
      </c>
      <c r="F38" s="77">
        <v>160</v>
      </c>
      <c r="G38" s="77"/>
      <c r="H38" s="77"/>
      <c r="I38" s="77"/>
      <c r="J38" s="77"/>
      <c r="K38" s="77"/>
      <c r="L38" s="77"/>
      <c r="M38" s="77"/>
      <c r="N38" s="77">
        <v>600</v>
      </c>
      <c r="O38" s="77"/>
      <c r="P38" s="77"/>
      <c r="Q38" s="77"/>
      <c r="R38" s="77"/>
      <c r="S38" s="77"/>
      <c r="T38" s="77"/>
      <c r="U38" s="77"/>
      <c r="V38" s="77"/>
      <c r="W38" s="77"/>
      <c r="X38" s="77"/>
      <c r="Y38" s="77"/>
      <c r="Z38" s="77"/>
      <c r="AA38" s="77"/>
      <c r="AB38" s="77"/>
      <c r="AC38" s="77"/>
      <c r="AD38" s="77"/>
      <c r="AE38" s="77"/>
      <c r="AF38" s="77"/>
      <c r="AG38" s="77"/>
      <c r="AH38" s="77"/>
      <c r="AI38" s="77"/>
      <c r="AJ38" s="77"/>
      <c r="AK38" s="77"/>
      <c r="AL38" s="77"/>
      <c r="AM38" s="77"/>
      <c r="AN38" s="77"/>
      <c r="AO38" s="77"/>
      <c r="AP38" s="77"/>
      <c r="AQ38" s="77"/>
      <c r="AR38" s="77"/>
      <c r="AS38" s="77"/>
      <c r="AT38" s="77">
        <v>12873</v>
      </c>
      <c r="AU38" s="77"/>
      <c r="AV38" s="77"/>
      <c r="AW38" s="77"/>
      <c r="AX38" s="77"/>
      <c r="AY38" s="77"/>
      <c r="AZ38" s="77"/>
      <c r="BA38" s="77"/>
      <c r="BB38" s="77"/>
      <c r="BC38" s="77"/>
      <c r="BD38" s="77"/>
      <c r="BE38" s="77"/>
      <c r="BF38" s="77"/>
      <c r="BG38" s="77"/>
      <c r="BH38" s="77"/>
      <c r="BI38" s="77"/>
      <c r="BJ38" s="77"/>
      <c r="BK38" s="77"/>
      <c r="BL38" s="77"/>
      <c r="BM38" s="96">
        <v>13713</v>
      </c>
    </row>
    <row r="39" spans="1:65" x14ac:dyDescent="0.2">
      <c r="A39" s="150"/>
      <c r="B39" s="138">
        <v>1991</v>
      </c>
      <c r="C39" s="112"/>
      <c r="D39" s="77"/>
      <c r="E39" s="77"/>
      <c r="F39" s="77">
        <v>87660</v>
      </c>
      <c r="G39" s="77"/>
      <c r="H39" s="77"/>
      <c r="I39" s="77"/>
      <c r="J39" s="77"/>
      <c r="K39" s="77"/>
      <c r="L39" s="77"/>
      <c r="M39" s="77"/>
      <c r="N39" s="77"/>
      <c r="O39" s="77"/>
      <c r="P39" s="77"/>
      <c r="Q39" s="77"/>
      <c r="R39" s="77"/>
      <c r="S39" s="77"/>
      <c r="T39" s="77"/>
      <c r="U39" s="77"/>
      <c r="V39" s="77"/>
      <c r="W39" s="77"/>
      <c r="X39" s="77"/>
      <c r="Y39" s="77"/>
      <c r="Z39" s="77"/>
      <c r="AA39" s="77"/>
      <c r="AB39" s="77"/>
      <c r="AC39" s="77"/>
      <c r="AD39" s="77"/>
      <c r="AE39" s="77"/>
      <c r="AF39" s="77"/>
      <c r="AG39" s="77"/>
      <c r="AH39" s="77"/>
      <c r="AI39" s="77"/>
      <c r="AJ39" s="77"/>
      <c r="AK39" s="77"/>
      <c r="AL39" s="77"/>
      <c r="AM39" s="77"/>
      <c r="AN39" s="77"/>
      <c r="AO39" s="77">
        <v>147031</v>
      </c>
      <c r="AP39" s="77"/>
      <c r="AQ39" s="77"/>
      <c r="AR39" s="77"/>
      <c r="AS39" s="77"/>
      <c r="AT39" s="77"/>
      <c r="AU39" s="77"/>
      <c r="AV39" s="77"/>
      <c r="AW39" s="77"/>
      <c r="AX39" s="77"/>
      <c r="AY39" s="77"/>
      <c r="AZ39" s="77"/>
      <c r="BA39" s="77"/>
      <c r="BB39" s="77"/>
      <c r="BC39" s="77"/>
      <c r="BD39" s="77"/>
      <c r="BE39" s="77"/>
      <c r="BF39" s="77"/>
      <c r="BG39" s="77"/>
      <c r="BH39" s="77"/>
      <c r="BI39" s="77"/>
      <c r="BJ39" s="77"/>
      <c r="BK39" s="77"/>
      <c r="BL39" s="77"/>
      <c r="BM39" s="96">
        <v>234691</v>
      </c>
    </row>
    <row r="40" spans="1:65" x14ac:dyDescent="0.2">
      <c r="A40" s="150"/>
      <c r="B40" s="138">
        <v>1992</v>
      </c>
      <c r="C40" s="112">
        <v>67610</v>
      </c>
      <c r="D40" s="77"/>
      <c r="E40" s="77">
        <v>160</v>
      </c>
      <c r="F40" s="77">
        <v>160</v>
      </c>
      <c r="G40" s="77"/>
      <c r="H40" s="77"/>
      <c r="I40" s="77"/>
      <c r="J40" s="77"/>
      <c r="K40" s="77"/>
      <c r="L40" s="77"/>
      <c r="M40" s="77"/>
      <c r="N40" s="77">
        <v>650</v>
      </c>
      <c r="O40" s="77"/>
      <c r="P40" s="77"/>
      <c r="Q40" s="77"/>
      <c r="R40" s="77"/>
      <c r="S40" s="77">
        <v>25466</v>
      </c>
      <c r="T40" s="77"/>
      <c r="U40" s="77"/>
      <c r="V40" s="77"/>
      <c r="W40" s="77"/>
      <c r="X40" s="77">
        <v>25483</v>
      </c>
      <c r="Y40" s="77"/>
      <c r="Z40" s="77"/>
      <c r="AA40" s="77"/>
      <c r="AB40" s="77"/>
      <c r="AC40" s="77"/>
      <c r="AD40" s="77"/>
      <c r="AE40" s="77"/>
      <c r="AF40" s="77"/>
      <c r="AG40" s="77"/>
      <c r="AH40" s="77"/>
      <c r="AI40" s="77"/>
      <c r="AJ40" s="77"/>
      <c r="AK40" s="77"/>
      <c r="AL40" s="77"/>
      <c r="AM40" s="77"/>
      <c r="AN40" s="77"/>
      <c r="AO40" s="77">
        <v>57541</v>
      </c>
      <c r="AP40" s="77"/>
      <c r="AQ40" s="77"/>
      <c r="AR40" s="77"/>
      <c r="AS40" s="77"/>
      <c r="AT40" s="77"/>
      <c r="AU40" s="77"/>
      <c r="AV40" s="77"/>
      <c r="AW40" s="77"/>
      <c r="AX40" s="77"/>
      <c r="AY40" s="77"/>
      <c r="AZ40" s="77"/>
      <c r="BA40" s="77"/>
      <c r="BB40" s="77"/>
      <c r="BC40" s="77"/>
      <c r="BD40" s="77"/>
      <c r="BE40" s="77"/>
      <c r="BF40" s="77"/>
      <c r="BG40" s="77"/>
      <c r="BH40" s="77"/>
      <c r="BI40" s="77"/>
      <c r="BJ40" s="77"/>
      <c r="BK40" s="77"/>
      <c r="BL40" s="77"/>
      <c r="BM40" s="96">
        <v>177070</v>
      </c>
    </row>
    <row r="41" spans="1:65" x14ac:dyDescent="0.2">
      <c r="A41" s="150"/>
      <c r="B41" s="138">
        <v>1993</v>
      </c>
      <c r="C41" s="112"/>
      <c r="D41" s="77"/>
      <c r="E41" s="77">
        <v>34867</v>
      </c>
      <c r="F41" s="77"/>
      <c r="G41" s="77">
        <v>6136</v>
      </c>
      <c r="H41" s="77"/>
      <c r="I41" s="77"/>
      <c r="J41" s="77"/>
      <c r="K41" s="77"/>
      <c r="L41" s="77"/>
      <c r="M41" s="77"/>
      <c r="N41" s="77">
        <v>20000</v>
      </c>
      <c r="O41" s="77"/>
      <c r="P41" s="77"/>
      <c r="Q41" s="77"/>
      <c r="R41" s="77"/>
      <c r="S41" s="77"/>
      <c r="T41" s="77"/>
      <c r="U41" s="77"/>
      <c r="V41" s="77"/>
      <c r="W41" s="77"/>
      <c r="X41" s="77"/>
      <c r="Y41" s="77"/>
      <c r="Z41" s="77"/>
      <c r="AA41" s="77"/>
      <c r="AB41" s="77"/>
      <c r="AC41" s="77"/>
      <c r="AD41" s="77"/>
      <c r="AE41" s="77"/>
      <c r="AF41" s="77"/>
      <c r="AG41" s="77"/>
      <c r="AH41" s="77"/>
      <c r="AI41" s="77"/>
      <c r="AJ41" s="77"/>
      <c r="AK41" s="77"/>
      <c r="AL41" s="77"/>
      <c r="AM41" s="77"/>
      <c r="AN41" s="77"/>
      <c r="AO41" s="77">
        <v>171128</v>
      </c>
      <c r="AP41" s="77"/>
      <c r="AQ41" s="77"/>
      <c r="AR41" s="77"/>
      <c r="AS41" s="77"/>
      <c r="AT41" s="77"/>
      <c r="AU41" s="77"/>
      <c r="AV41" s="77"/>
      <c r="AW41" s="77"/>
      <c r="AX41" s="77"/>
      <c r="AY41" s="77"/>
      <c r="AZ41" s="77"/>
      <c r="BA41" s="77"/>
      <c r="BB41" s="77"/>
      <c r="BC41" s="77"/>
      <c r="BD41" s="77"/>
      <c r="BE41" s="77"/>
      <c r="BF41" s="77"/>
      <c r="BG41" s="77"/>
      <c r="BH41" s="77"/>
      <c r="BI41" s="77"/>
      <c r="BJ41" s="77"/>
      <c r="BK41" s="77"/>
      <c r="BL41" s="77"/>
      <c r="BM41" s="96">
        <v>232131</v>
      </c>
    </row>
    <row r="42" spans="1:65" x14ac:dyDescent="0.2">
      <c r="A42" s="150"/>
      <c r="B42" s="138">
        <v>1994</v>
      </c>
      <c r="C42" s="112"/>
      <c r="D42" s="77"/>
      <c r="E42" s="77"/>
      <c r="F42" s="77"/>
      <c r="G42" s="77"/>
      <c r="H42" s="77"/>
      <c r="I42" s="77"/>
      <c r="J42" s="77"/>
      <c r="K42" s="77"/>
      <c r="L42" s="77"/>
      <c r="M42" s="77"/>
      <c r="N42" s="77"/>
      <c r="O42" s="77"/>
      <c r="P42" s="77"/>
      <c r="Q42" s="77"/>
      <c r="R42" s="77"/>
      <c r="S42" s="77"/>
      <c r="T42" s="77"/>
      <c r="U42" s="77"/>
      <c r="V42" s="77"/>
      <c r="W42" s="77"/>
      <c r="X42" s="77"/>
      <c r="Y42" s="77"/>
      <c r="Z42" s="77"/>
      <c r="AA42" s="77"/>
      <c r="AB42" s="77"/>
      <c r="AC42" s="77"/>
      <c r="AD42" s="77"/>
      <c r="AE42" s="77"/>
      <c r="AF42" s="77"/>
      <c r="AG42" s="77"/>
      <c r="AH42" s="77"/>
      <c r="AI42" s="77"/>
      <c r="AJ42" s="77"/>
      <c r="AK42" s="77"/>
      <c r="AL42" s="77"/>
      <c r="AM42" s="77"/>
      <c r="AN42" s="77"/>
      <c r="AO42" s="77">
        <v>132861</v>
      </c>
      <c r="AP42" s="77"/>
      <c r="AQ42" s="77"/>
      <c r="AR42" s="77"/>
      <c r="AS42" s="77"/>
      <c r="AT42" s="77"/>
      <c r="AU42" s="77"/>
      <c r="AV42" s="77"/>
      <c r="AW42" s="77"/>
      <c r="AX42" s="77"/>
      <c r="AY42" s="77"/>
      <c r="AZ42" s="77"/>
      <c r="BA42" s="77"/>
      <c r="BB42" s="77"/>
      <c r="BC42" s="77"/>
      <c r="BD42" s="77"/>
      <c r="BE42" s="77"/>
      <c r="BF42" s="77"/>
      <c r="BG42" s="77"/>
      <c r="BH42" s="77"/>
      <c r="BI42" s="77"/>
      <c r="BJ42" s="77"/>
      <c r="BK42" s="77"/>
      <c r="BL42" s="77"/>
      <c r="BM42" s="96">
        <v>132861</v>
      </c>
    </row>
    <row r="43" spans="1:65" x14ac:dyDescent="0.2">
      <c r="A43" s="150"/>
      <c r="B43" s="138">
        <v>1995</v>
      </c>
      <c r="C43" s="112"/>
      <c r="D43" s="77"/>
      <c r="E43" s="77"/>
      <c r="F43" s="77"/>
      <c r="G43" s="77"/>
      <c r="H43" s="77">
        <v>4700</v>
      </c>
      <c r="I43" s="77"/>
      <c r="J43" s="77"/>
      <c r="K43" s="77"/>
      <c r="L43" s="77">
        <v>80</v>
      </c>
      <c r="M43" s="77"/>
      <c r="N43" s="77">
        <v>500</v>
      </c>
      <c r="O43" s="77"/>
      <c r="P43" s="77"/>
      <c r="Q43" s="77"/>
      <c r="R43" s="77"/>
      <c r="S43" s="77"/>
      <c r="T43" s="77">
        <v>16000</v>
      </c>
      <c r="U43" s="77"/>
      <c r="V43" s="77"/>
      <c r="W43" s="77"/>
      <c r="X43" s="77"/>
      <c r="Y43" s="77"/>
      <c r="Z43" s="77"/>
      <c r="AA43" s="77"/>
      <c r="AB43" s="77"/>
      <c r="AC43" s="77"/>
      <c r="AD43" s="77"/>
      <c r="AE43" s="77"/>
      <c r="AF43" s="77"/>
      <c r="AG43" s="77"/>
      <c r="AH43" s="77"/>
      <c r="AI43" s="77"/>
      <c r="AJ43" s="77"/>
      <c r="AK43" s="77"/>
      <c r="AL43" s="77"/>
      <c r="AM43" s="77"/>
      <c r="AN43" s="77"/>
      <c r="AO43" s="77">
        <v>203474</v>
      </c>
      <c r="AP43" s="77"/>
      <c r="AQ43" s="77"/>
      <c r="AR43" s="77"/>
      <c r="AS43" s="77"/>
      <c r="AT43" s="77"/>
      <c r="AU43" s="77"/>
      <c r="AV43" s="77"/>
      <c r="AW43" s="77"/>
      <c r="AX43" s="77"/>
      <c r="AY43" s="77"/>
      <c r="AZ43" s="77"/>
      <c r="BA43" s="77"/>
      <c r="BB43" s="77"/>
      <c r="BC43" s="77"/>
      <c r="BD43" s="77"/>
      <c r="BE43" s="77"/>
      <c r="BF43" s="77"/>
      <c r="BG43" s="77"/>
      <c r="BH43" s="77"/>
      <c r="BI43" s="77"/>
      <c r="BJ43" s="77"/>
      <c r="BK43" s="77"/>
      <c r="BL43" s="77"/>
      <c r="BM43" s="96">
        <v>224754</v>
      </c>
    </row>
    <row r="44" spans="1:65" x14ac:dyDescent="0.2">
      <c r="A44" s="150"/>
      <c r="B44" s="138">
        <v>1996</v>
      </c>
      <c r="C44" s="112"/>
      <c r="D44" s="77"/>
      <c r="E44" s="77">
        <v>12082</v>
      </c>
      <c r="F44" s="77"/>
      <c r="G44" s="77">
        <v>43165</v>
      </c>
      <c r="H44" s="77"/>
      <c r="I44" s="77"/>
      <c r="J44" s="77"/>
      <c r="K44" s="77"/>
      <c r="L44" s="77">
        <v>158126</v>
      </c>
      <c r="M44" s="77">
        <v>62970</v>
      </c>
      <c r="N44" s="77">
        <v>300</v>
      </c>
      <c r="O44" s="77"/>
      <c r="P44" s="77"/>
      <c r="Q44" s="77"/>
      <c r="R44" s="77"/>
      <c r="S44" s="77"/>
      <c r="T44" s="77">
        <v>62000</v>
      </c>
      <c r="U44" s="77"/>
      <c r="V44" s="77"/>
      <c r="W44" s="77"/>
      <c r="X44" s="77">
        <v>612502</v>
      </c>
      <c r="Y44" s="77"/>
      <c r="Z44" s="77"/>
      <c r="AA44" s="77"/>
      <c r="AB44" s="77"/>
      <c r="AC44" s="77"/>
      <c r="AD44" s="77"/>
      <c r="AE44" s="77"/>
      <c r="AF44" s="77"/>
      <c r="AG44" s="77"/>
      <c r="AH44" s="77"/>
      <c r="AI44" s="77"/>
      <c r="AJ44" s="77"/>
      <c r="AK44" s="77"/>
      <c r="AL44" s="77"/>
      <c r="AM44" s="77"/>
      <c r="AN44" s="77"/>
      <c r="AO44" s="77"/>
      <c r="AP44" s="77"/>
      <c r="AQ44" s="77"/>
      <c r="AR44" s="77"/>
      <c r="AS44" s="77"/>
      <c r="AT44" s="77"/>
      <c r="AU44" s="77"/>
      <c r="AV44" s="77"/>
      <c r="AW44" s="77"/>
      <c r="AX44" s="77"/>
      <c r="AY44" s="77"/>
      <c r="AZ44" s="77"/>
      <c r="BA44" s="77"/>
      <c r="BB44" s="77"/>
      <c r="BC44" s="77"/>
      <c r="BD44" s="77"/>
      <c r="BE44" s="77"/>
      <c r="BF44" s="77"/>
      <c r="BG44" s="77"/>
      <c r="BH44" s="77"/>
      <c r="BI44" s="77"/>
      <c r="BJ44" s="77"/>
      <c r="BK44" s="77"/>
      <c r="BL44" s="77"/>
      <c r="BM44" s="96">
        <v>951145</v>
      </c>
    </row>
    <row r="45" spans="1:65" x14ac:dyDescent="0.2">
      <c r="A45" s="150"/>
      <c r="B45" s="138">
        <v>1997</v>
      </c>
      <c r="C45" s="112"/>
      <c r="D45" s="77"/>
      <c r="E45" s="77">
        <v>20000</v>
      </c>
      <c r="F45" s="77"/>
      <c r="G45" s="77"/>
      <c r="H45" s="77"/>
      <c r="I45" s="77"/>
      <c r="J45" s="77"/>
      <c r="K45" s="77"/>
      <c r="L45" s="77"/>
      <c r="M45" s="77"/>
      <c r="N45" s="77"/>
      <c r="O45" s="77"/>
      <c r="P45" s="77"/>
      <c r="Q45" s="77"/>
      <c r="R45" s="77"/>
      <c r="S45" s="77"/>
      <c r="T45" s="77"/>
      <c r="U45" s="77"/>
      <c r="V45" s="77"/>
      <c r="W45" s="77"/>
      <c r="X45" s="77"/>
      <c r="Y45" s="77"/>
      <c r="Z45" s="77"/>
      <c r="AA45" s="77"/>
      <c r="AB45" s="77"/>
      <c r="AC45" s="77"/>
      <c r="AD45" s="77"/>
      <c r="AE45" s="77"/>
      <c r="AF45" s="77"/>
      <c r="AG45" s="77"/>
      <c r="AH45" s="77"/>
      <c r="AI45" s="77"/>
      <c r="AJ45" s="77"/>
      <c r="AK45" s="77"/>
      <c r="AL45" s="77"/>
      <c r="AM45" s="77"/>
      <c r="AN45" s="77"/>
      <c r="AO45" s="77">
        <v>49356</v>
      </c>
      <c r="AP45" s="77"/>
      <c r="AQ45" s="77"/>
      <c r="AR45" s="77"/>
      <c r="AS45" s="77"/>
      <c r="AT45" s="77"/>
      <c r="AU45" s="77"/>
      <c r="AV45" s="77"/>
      <c r="AW45" s="77"/>
      <c r="AX45" s="77"/>
      <c r="AY45" s="77"/>
      <c r="AZ45" s="77"/>
      <c r="BA45" s="77"/>
      <c r="BB45" s="77"/>
      <c r="BC45" s="77"/>
      <c r="BD45" s="77"/>
      <c r="BE45" s="77"/>
      <c r="BF45" s="77"/>
      <c r="BG45" s="77"/>
      <c r="BH45" s="77"/>
      <c r="BI45" s="77"/>
      <c r="BJ45" s="77"/>
      <c r="BK45" s="77"/>
      <c r="BL45" s="77"/>
      <c r="BM45" s="96">
        <v>69356</v>
      </c>
    </row>
    <row r="46" spans="1:65" x14ac:dyDescent="0.2">
      <c r="A46" s="150"/>
      <c r="B46" s="138">
        <v>1998</v>
      </c>
      <c r="C46" s="112"/>
      <c r="D46" s="77"/>
      <c r="E46" s="77"/>
      <c r="F46" s="77"/>
      <c r="G46" s="77">
        <v>10870</v>
      </c>
      <c r="H46" s="77"/>
      <c r="I46" s="77"/>
      <c r="J46" s="77"/>
      <c r="K46" s="77"/>
      <c r="L46" s="77"/>
      <c r="M46" s="77"/>
      <c r="N46" s="77"/>
      <c r="O46" s="77"/>
      <c r="P46" s="77"/>
      <c r="Q46" s="77"/>
      <c r="R46" s="77"/>
      <c r="S46" s="77"/>
      <c r="T46" s="77"/>
      <c r="U46" s="77"/>
      <c r="V46" s="77"/>
      <c r="W46" s="77"/>
      <c r="X46" s="77"/>
      <c r="Y46" s="77"/>
      <c r="Z46" s="77"/>
      <c r="AA46" s="77"/>
      <c r="AB46" s="77"/>
      <c r="AC46" s="77">
        <v>171828</v>
      </c>
      <c r="AD46" s="77"/>
      <c r="AE46" s="77"/>
      <c r="AF46" s="77"/>
      <c r="AG46" s="77"/>
      <c r="AH46" s="77"/>
      <c r="AI46" s="77"/>
      <c r="AJ46" s="77"/>
      <c r="AK46" s="77"/>
      <c r="AL46" s="77"/>
      <c r="AM46" s="77"/>
      <c r="AN46" s="77"/>
      <c r="AO46" s="77">
        <v>73934</v>
      </c>
      <c r="AP46" s="77"/>
      <c r="AQ46" s="77"/>
      <c r="AR46" s="77"/>
      <c r="AS46" s="77"/>
      <c r="AT46" s="77"/>
      <c r="AU46" s="77"/>
      <c r="AV46" s="77"/>
      <c r="AW46" s="77"/>
      <c r="AX46" s="77"/>
      <c r="AY46" s="77"/>
      <c r="AZ46" s="77"/>
      <c r="BA46" s="77"/>
      <c r="BB46" s="77">
        <v>33591</v>
      </c>
      <c r="BC46" s="77"/>
      <c r="BD46" s="77"/>
      <c r="BE46" s="77"/>
      <c r="BF46" s="77"/>
      <c r="BG46" s="77"/>
      <c r="BH46" s="77">
        <v>4200</v>
      </c>
      <c r="BI46" s="77"/>
      <c r="BJ46" s="77"/>
      <c r="BK46" s="77"/>
      <c r="BL46" s="77"/>
      <c r="BM46" s="96">
        <v>294423</v>
      </c>
    </row>
    <row r="47" spans="1:65" x14ac:dyDescent="0.2">
      <c r="A47" s="150"/>
      <c r="B47" s="138">
        <v>1999</v>
      </c>
      <c r="C47" s="112"/>
      <c r="D47" s="77"/>
      <c r="E47" s="77"/>
      <c r="F47" s="77"/>
      <c r="G47" s="77">
        <v>11000</v>
      </c>
      <c r="H47" s="77"/>
      <c r="I47" s="77"/>
      <c r="J47" s="77"/>
      <c r="K47" s="77"/>
      <c r="L47" s="77">
        <v>56077</v>
      </c>
      <c r="M47" s="77"/>
      <c r="N47" s="77">
        <v>222465</v>
      </c>
      <c r="O47" s="77"/>
      <c r="P47" s="77">
        <v>15000</v>
      </c>
      <c r="Q47" s="77">
        <v>29991</v>
      </c>
      <c r="R47" s="77"/>
      <c r="S47" s="77"/>
      <c r="T47" s="77">
        <v>46000</v>
      </c>
      <c r="U47" s="77"/>
      <c r="V47" s="77"/>
      <c r="W47" s="77"/>
      <c r="X47" s="77"/>
      <c r="Y47" s="77"/>
      <c r="Z47" s="77"/>
      <c r="AA47" s="77"/>
      <c r="AB47" s="77"/>
      <c r="AC47" s="77"/>
      <c r="AD47" s="77"/>
      <c r="AE47" s="77"/>
      <c r="AF47" s="77"/>
      <c r="AG47" s="77"/>
      <c r="AH47" s="77"/>
      <c r="AI47" s="77"/>
      <c r="AJ47" s="77"/>
      <c r="AK47" s="77"/>
      <c r="AL47" s="77"/>
      <c r="AM47" s="77"/>
      <c r="AN47" s="77"/>
      <c r="AO47" s="77">
        <v>83186</v>
      </c>
      <c r="AP47" s="77"/>
      <c r="AQ47" s="77"/>
      <c r="AR47" s="77"/>
      <c r="AS47" s="77"/>
      <c r="AT47" s="77"/>
      <c r="AU47" s="77"/>
      <c r="AV47" s="77"/>
      <c r="AW47" s="77"/>
      <c r="AX47" s="77"/>
      <c r="AY47" s="77"/>
      <c r="AZ47" s="77"/>
      <c r="BA47" s="77"/>
      <c r="BB47" s="77"/>
      <c r="BC47" s="77"/>
      <c r="BD47" s="77"/>
      <c r="BE47" s="77"/>
      <c r="BF47" s="77"/>
      <c r="BG47" s="77"/>
      <c r="BH47" s="77"/>
      <c r="BI47" s="77"/>
      <c r="BJ47" s="77"/>
      <c r="BK47" s="77"/>
      <c r="BL47" s="77"/>
      <c r="BM47" s="96">
        <v>463719</v>
      </c>
    </row>
    <row r="48" spans="1:65" x14ac:dyDescent="0.2">
      <c r="A48" s="150"/>
      <c r="B48" s="138">
        <v>2000</v>
      </c>
      <c r="C48" s="112"/>
      <c r="D48" s="77"/>
      <c r="E48" s="77"/>
      <c r="F48" s="77"/>
      <c r="G48" s="77">
        <v>22384</v>
      </c>
      <c r="H48" s="77"/>
      <c r="I48" s="77"/>
      <c r="J48" s="77"/>
      <c r="K48" s="77"/>
      <c r="L48" s="77">
        <v>35338</v>
      </c>
      <c r="M48" s="77"/>
      <c r="N48" s="77"/>
      <c r="O48" s="77"/>
      <c r="P48" s="77">
        <v>20025</v>
      </c>
      <c r="Q48" s="77">
        <v>9839</v>
      </c>
      <c r="R48" s="77"/>
      <c r="S48" s="77"/>
      <c r="T48" s="77"/>
      <c r="U48" s="77"/>
      <c r="V48" s="77"/>
      <c r="W48" s="77"/>
      <c r="X48" s="77">
        <v>536844</v>
      </c>
      <c r="Y48" s="77"/>
      <c r="Z48" s="77"/>
      <c r="AA48" s="77"/>
      <c r="AB48" s="77"/>
      <c r="AC48" s="77"/>
      <c r="AD48" s="77"/>
      <c r="AE48" s="77"/>
      <c r="AF48" s="77"/>
      <c r="AG48" s="77"/>
      <c r="AH48" s="77"/>
      <c r="AI48" s="77"/>
      <c r="AJ48" s="77"/>
      <c r="AK48" s="77"/>
      <c r="AL48" s="77"/>
      <c r="AM48" s="77"/>
      <c r="AN48" s="77"/>
      <c r="AO48" s="77">
        <v>80270</v>
      </c>
      <c r="AP48" s="77"/>
      <c r="AQ48" s="77"/>
      <c r="AR48" s="77"/>
      <c r="AS48" s="77"/>
      <c r="AT48" s="77"/>
      <c r="AU48" s="77"/>
      <c r="AV48" s="77"/>
      <c r="AW48" s="77"/>
      <c r="AX48" s="77"/>
      <c r="AY48" s="77"/>
      <c r="AZ48" s="77"/>
      <c r="BA48" s="77"/>
      <c r="BB48" s="77"/>
      <c r="BC48" s="77"/>
      <c r="BD48" s="77"/>
      <c r="BE48" s="77"/>
      <c r="BF48" s="77"/>
      <c r="BG48" s="77"/>
      <c r="BH48" s="77">
        <v>97105</v>
      </c>
      <c r="BI48" s="77"/>
      <c r="BJ48" s="77"/>
      <c r="BK48" s="77"/>
      <c r="BL48" s="77"/>
      <c r="BM48" s="96">
        <v>801805</v>
      </c>
    </row>
    <row r="49" spans="1:65" x14ac:dyDescent="0.2">
      <c r="A49" s="150"/>
      <c r="B49" s="138">
        <v>2001</v>
      </c>
      <c r="C49" s="112"/>
      <c r="D49" s="77"/>
      <c r="E49" s="77"/>
      <c r="F49" s="77"/>
      <c r="G49" s="77">
        <v>19803</v>
      </c>
      <c r="H49" s="77"/>
      <c r="I49" s="77"/>
      <c r="J49" s="77"/>
      <c r="K49" s="77"/>
      <c r="L49" s="77">
        <v>30125</v>
      </c>
      <c r="M49" s="77"/>
      <c r="N49" s="77"/>
      <c r="O49" s="77"/>
      <c r="P49" s="77"/>
      <c r="Q49" s="77"/>
      <c r="R49" s="77"/>
      <c r="S49" s="77"/>
      <c r="T49" s="77"/>
      <c r="U49" s="77"/>
      <c r="V49" s="77"/>
      <c r="W49" s="77"/>
      <c r="X49" s="77"/>
      <c r="Y49" s="77"/>
      <c r="Z49" s="77"/>
      <c r="AA49" s="77"/>
      <c r="AB49" s="77"/>
      <c r="AC49" s="77"/>
      <c r="AD49" s="77"/>
      <c r="AE49" s="77"/>
      <c r="AF49" s="77"/>
      <c r="AG49" s="77"/>
      <c r="AH49" s="77"/>
      <c r="AI49" s="77"/>
      <c r="AJ49" s="77"/>
      <c r="AK49" s="77"/>
      <c r="AL49" s="77"/>
      <c r="AM49" s="77"/>
      <c r="AN49" s="77"/>
      <c r="AO49" s="77">
        <v>64473</v>
      </c>
      <c r="AP49" s="77"/>
      <c r="AQ49" s="77"/>
      <c r="AR49" s="77"/>
      <c r="AS49" s="77"/>
      <c r="AT49" s="77"/>
      <c r="AU49" s="77"/>
      <c r="AV49" s="77"/>
      <c r="AW49" s="77"/>
      <c r="AX49" s="77"/>
      <c r="AY49" s="77"/>
      <c r="AZ49" s="77"/>
      <c r="BA49" s="77"/>
      <c r="BB49" s="77"/>
      <c r="BC49" s="77"/>
      <c r="BD49" s="77"/>
      <c r="BE49" s="77"/>
      <c r="BF49" s="77"/>
      <c r="BG49" s="77"/>
      <c r="BH49" s="77">
        <v>160</v>
      </c>
      <c r="BI49" s="77"/>
      <c r="BJ49" s="77"/>
      <c r="BK49" s="77"/>
      <c r="BL49" s="77"/>
      <c r="BM49" s="96">
        <v>114561</v>
      </c>
    </row>
    <row r="50" spans="1:65" x14ac:dyDescent="0.2">
      <c r="A50" s="150"/>
      <c r="B50" s="138">
        <v>2002</v>
      </c>
      <c r="C50" s="112"/>
      <c r="D50" s="77"/>
      <c r="E50" s="77"/>
      <c r="F50" s="77"/>
      <c r="G50" s="77"/>
      <c r="H50" s="77"/>
      <c r="I50" s="77"/>
      <c r="J50" s="77"/>
      <c r="K50" s="77"/>
      <c r="L50" s="77">
        <v>94284</v>
      </c>
      <c r="M50" s="77"/>
      <c r="N50" s="77"/>
      <c r="O50" s="77"/>
      <c r="P50" s="77"/>
      <c r="Q50" s="77"/>
      <c r="R50" s="77"/>
      <c r="S50" s="77"/>
      <c r="T50" s="77">
        <v>78000</v>
      </c>
      <c r="U50" s="77"/>
      <c r="V50" s="77"/>
      <c r="W50" s="77"/>
      <c r="X50" s="77"/>
      <c r="Y50" s="77"/>
      <c r="Z50" s="77"/>
      <c r="AA50" s="77"/>
      <c r="AB50" s="77"/>
      <c r="AC50" s="77"/>
      <c r="AD50" s="77"/>
      <c r="AE50" s="77"/>
      <c r="AF50" s="77"/>
      <c r="AG50" s="77"/>
      <c r="AH50" s="77"/>
      <c r="AI50" s="77"/>
      <c r="AJ50" s="77"/>
      <c r="AK50" s="77"/>
      <c r="AL50" s="77"/>
      <c r="AM50" s="77"/>
      <c r="AN50" s="77"/>
      <c r="AO50" s="77">
        <v>118916</v>
      </c>
      <c r="AP50" s="77"/>
      <c r="AQ50" s="77"/>
      <c r="AR50" s="77"/>
      <c r="AS50" s="77"/>
      <c r="AT50" s="77"/>
      <c r="AU50" s="77"/>
      <c r="AV50" s="77"/>
      <c r="AW50" s="77"/>
      <c r="AX50" s="77"/>
      <c r="AY50" s="77"/>
      <c r="AZ50" s="77"/>
      <c r="BA50" s="77"/>
      <c r="BB50" s="77">
        <v>45000</v>
      </c>
      <c r="BC50" s="77"/>
      <c r="BD50" s="77"/>
      <c r="BE50" s="77"/>
      <c r="BF50" s="77"/>
      <c r="BG50" s="77"/>
      <c r="BH50" s="77">
        <v>750</v>
      </c>
      <c r="BI50" s="77"/>
      <c r="BJ50" s="77"/>
      <c r="BK50" s="77"/>
      <c r="BL50" s="77"/>
      <c r="BM50" s="96">
        <v>336950</v>
      </c>
    </row>
    <row r="51" spans="1:65" x14ac:dyDescent="0.2">
      <c r="A51" s="150"/>
      <c r="B51" s="138">
        <v>2003</v>
      </c>
      <c r="C51" s="112"/>
      <c r="D51" s="77"/>
      <c r="E51" s="77"/>
      <c r="F51" s="77"/>
      <c r="G51" s="77">
        <v>42038</v>
      </c>
      <c r="H51" s="77"/>
      <c r="I51" s="77"/>
      <c r="J51" s="77"/>
      <c r="K51" s="77"/>
      <c r="L51" s="77">
        <v>47003</v>
      </c>
      <c r="M51" s="77"/>
      <c r="N51" s="77"/>
      <c r="O51" s="77"/>
      <c r="P51" s="77"/>
      <c r="Q51" s="77">
        <v>14336</v>
      </c>
      <c r="R51" s="77"/>
      <c r="S51" s="77"/>
      <c r="T51" s="77"/>
      <c r="U51" s="77"/>
      <c r="V51" s="77"/>
      <c r="W51" s="77"/>
      <c r="X51" s="77"/>
      <c r="Y51" s="77"/>
      <c r="Z51" s="77"/>
      <c r="AA51" s="77"/>
      <c r="AB51" s="77"/>
      <c r="AC51" s="77"/>
      <c r="AD51" s="77"/>
      <c r="AE51" s="77"/>
      <c r="AF51" s="77"/>
      <c r="AG51" s="77"/>
      <c r="AH51" s="77"/>
      <c r="AI51" s="77"/>
      <c r="AJ51" s="77"/>
      <c r="AK51" s="77"/>
      <c r="AL51" s="77"/>
      <c r="AM51" s="77"/>
      <c r="AN51" s="77"/>
      <c r="AO51" s="77">
        <v>104802</v>
      </c>
      <c r="AP51" s="77"/>
      <c r="AQ51" s="77"/>
      <c r="AR51" s="77"/>
      <c r="AS51" s="77"/>
      <c r="AT51" s="77"/>
      <c r="AU51" s="77"/>
      <c r="AV51" s="77"/>
      <c r="AW51" s="77"/>
      <c r="AX51" s="77"/>
      <c r="AY51" s="77"/>
      <c r="AZ51" s="77"/>
      <c r="BA51" s="77"/>
      <c r="BB51" s="77">
        <v>38000</v>
      </c>
      <c r="BC51" s="77">
        <v>8687</v>
      </c>
      <c r="BD51" s="77"/>
      <c r="BE51" s="77"/>
      <c r="BF51" s="77"/>
      <c r="BG51" s="77"/>
      <c r="BH51" s="77"/>
      <c r="BI51" s="77"/>
      <c r="BJ51" s="77"/>
      <c r="BK51" s="77"/>
      <c r="BL51" s="77"/>
      <c r="BM51" s="96">
        <v>254866</v>
      </c>
    </row>
    <row r="52" spans="1:65" x14ac:dyDescent="0.2">
      <c r="A52" s="150"/>
      <c r="B52" s="138">
        <v>2004</v>
      </c>
      <c r="C52" s="112"/>
      <c r="D52" s="77"/>
      <c r="E52" s="77"/>
      <c r="F52" s="77"/>
      <c r="G52" s="77">
        <v>24780</v>
      </c>
      <c r="H52" s="77"/>
      <c r="I52" s="77"/>
      <c r="J52" s="77"/>
      <c r="K52" s="77">
        <v>11374</v>
      </c>
      <c r="L52" s="77">
        <v>3205</v>
      </c>
      <c r="M52" s="77">
        <v>33346</v>
      </c>
      <c r="N52" s="77"/>
      <c r="O52" s="77"/>
      <c r="P52" s="77"/>
      <c r="Q52" s="77">
        <v>18647</v>
      </c>
      <c r="R52" s="77"/>
      <c r="S52" s="77"/>
      <c r="T52" s="77"/>
      <c r="U52" s="77"/>
      <c r="V52" s="77"/>
      <c r="W52" s="77"/>
      <c r="X52" s="77">
        <v>2267090</v>
      </c>
      <c r="Y52" s="77"/>
      <c r="Z52" s="77"/>
      <c r="AA52" s="77"/>
      <c r="AB52" s="77"/>
      <c r="AC52" s="77"/>
      <c r="AD52" s="77"/>
      <c r="AE52" s="77"/>
      <c r="AF52" s="77"/>
      <c r="AG52" s="77"/>
      <c r="AH52" s="77"/>
      <c r="AI52" s="77"/>
      <c r="AJ52" s="77"/>
      <c r="AK52" s="77"/>
      <c r="AL52" s="77"/>
      <c r="AM52" s="77"/>
      <c r="AN52" s="77"/>
      <c r="AO52" s="77"/>
      <c r="AP52" s="77"/>
      <c r="AQ52" s="77"/>
      <c r="AR52" s="77"/>
      <c r="AS52" s="77"/>
      <c r="AT52" s="77"/>
      <c r="AU52" s="77"/>
      <c r="AV52" s="77"/>
      <c r="AW52" s="77"/>
      <c r="AX52" s="77"/>
      <c r="AY52" s="77"/>
      <c r="AZ52" s="77"/>
      <c r="BA52" s="77"/>
      <c r="BB52" s="77">
        <v>40000</v>
      </c>
      <c r="BC52" s="77"/>
      <c r="BD52" s="77"/>
      <c r="BE52" s="77"/>
      <c r="BF52" s="77"/>
      <c r="BG52" s="77"/>
      <c r="BH52" s="77">
        <v>1180</v>
      </c>
      <c r="BI52" s="77"/>
      <c r="BJ52" s="77"/>
      <c r="BK52" s="77"/>
      <c r="BL52" s="77"/>
      <c r="BM52" s="96">
        <v>2399622</v>
      </c>
    </row>
    <row r="53" spans="1:65" x14ac:dyDescent="0.2">
      <c r="A53" s="150"/>
      <c r="B53" s="138">
        <v>2005</v>
      </c>
      <c r="C53" s="112"/>
      <c r="D53" s="77"/>
      <c r="E53" s="77"/>
      <c r="F53" s="77"/>
      <c r="G53" s="77"/>
      <c r="H53" s="77"/>
      <c r="I53" s="77"/>
      <c r="J53" s="77"/>
      <c r="K53" s="77"/>
      <c r="L53" s="77">
        <v>30000</v>
      </c>
      <c r="M53" s="77"/>
      <c r="N53" s="77"/>
      <c r="O53" s="77"/>
      <c r="P53" s="77"/>
      <c r="Q53" s="77">
        <v>19000</v>
      </c>
      <c r="R53" s="77"/>
      <c r="S53" s="77"/>
      <c r="T53" s="77"/>
      <c r="U53" s="77"/>
      <c r="V53" s="77"/>
      <c r="W53" s="77"/>
      <c r="X53" s="77"/>
      <c r="Y53" s="77"/>
      <c r="Z53" s="77"/>
      <c r="AA53" s="77"/>
      <c r="AB53" s="77"/>
      <c r="AC53" s="77"/>
      <c r="AD53" s="77"/>
      <c r="AE53" s="77"/>
      <c r="AF53" s="77"/>
      <c r="AG53" s="77"/>
      <c r="AH53" s="77"/>
      <c r="AI53" s="77"/>
      <c r="AJ53" s="77"/>
      <c r="AK53" s="77"/>
      <c r="AL53" s="77"/>
      <c r="AM53" s="77"/>
      <c r="AN53" s="77"/>
      <c r="AO53" s="77">
        <v>55059</v>
      </c>
      <c r="AP53" s="77"/>
      <c r="AQ53" s="77"/>
      <c r="AR53" s="77"/>
      <c r="AS53" s="77"/>
      <c r="AT53" s="77"/>
      <c r="AU53" s="77"/>
      <c r="AV53" s="77"/>
      <c r="AW53" s="77"/>
      <c r="AX53" s="77"/>
      <c r="AY53" s="77"/>
      <c r="AZ53" s="77"/>
      <c r="BA53" s="77"/>
      <c r="BB53" s="77"/>
      <c r="BC53" s="77"/>
      <c r="BD53" s="77"/>
      <c r="BE53" s="77"/>
      <c r="BF53" s="77"/>
      <c r="BG53" s="77"/>
      <c r="BH53" s="77">
        <v>9760</v>
      </c>
      <c r="BI53" s="77"/>
      <c r="BJ53" s="77"/>
      <c r="BK53" s="77"/>
      <c r="BL53" s="77"/>
      <c r="BM53" s="96">
        <v>113819</v>
      </c>
    </row>
    <row r="54" spans="1:65" x14ac:dyDescent="0.2">
      <c r="A54" s="150"/>
      <c r="B54" s="138">
        <v>2006</v>
      </c>
      <c r="C54" s="112"/>
      <c r="D54" s="77"/>
      <c r="E54" s="77"/>
      <c r="F54" s="77"/>
      <c r="G54" s="77">
        <v>52858</v>
      </c>
      <c r="H54" s="77"/>
      <c r="I54" s="77"/>
      <c r="J54" s="77"/>
      <c r="K54" s="77"/>
      <c r="L54" s="77">
        <v>54428</v>
      </c>
      <c r="M54" s="77">
        <v>55890</v>
      </c>
      <c r="N54" s="77"/>
      <c r="O54" s="77"/>
      <c r="P54" s="77"/>
      <c r="Q54" s="77">
        <v>29198</v>
      </c>
      <c r="R54" s="77"/>
      <c r="S54" s="77"/>
      <c r="T54" s="77"/>
      <c r="U54" s="77"/>
      <c r="V54" s="77"/>
      <c r="W54" s="77"/>
      <c r="X54" s="77"/>
      <c r="Y54" s="77"/>
      <c r="Z54" s="77"/>
      <c r="AA54" s="77"/>
      <c r="AB54" s="77"/>
      <c r="AC54" s="77"/>
      <c r="AD54" s="77"/>
      <c r="AE54" s="77"/>
      <c r="AF54" s="77"/>
      <c r="AG54" s="77"/>
      <c r="AH54" s="77"/>
      <c r="AI54" s="77"/>
      <c r="AJ54" s="77"/>
      <c r="AK54" s="77"/>
      <c r="AL54" s="77"/>
      <c r="AM54" s="77"/>
      <c r="AN54" s="77"/>
      <c r="AO54" s="77"/>
      <c r="AP54" s="77"/>
      <c r="AQ54" s="77"/>
      <c r="AR54" s="77"/>
      <c r="AS54" s="77"/>
      <c r="AT54" s="77"/>
      <c r="AU54" s="77"/>
      <c r="AV54" s="77"/>
      <c r="AW54" s="77"/>
      <c r="AX54" s="77"/>
      <c r="AY54" s="77"/>
      <c r="AZ54" s="77"/>
      <c r="BA54" s="77"/>
      <c r="BB54" s="77"/>
      <c r="BC54" s="77"/>
      <c r="BD54" s="77"/>
      <c r="BE54" s="77"/>
      <c r="BF54" s="77"/>
      <c r="BG54" s="77"/>
      <c r="BH54" s="77"/>
      <c r="BI54" s="77">
        <v>1800</v>
      </c>
      <c r="BJ54" s="77"/>
      <c r="BK54" s="77"/>
      <c r="BL54" s="77"/>
      <c r="BM54" s="96">
        <v>194174</v>
      </c>
    </row>
    <row r="55" spans="1:65" x14ac:dyDescent="0.2">
      <c r="A55" s="150"/>
      <c r="B55" s="138">
        <v>2007</v>
      </c>
      <c r="C55" s="112"/>
      <c r="D55" s="77"/>
      <c r="E55" s="77"/>
      <c r="F55" s="77"/>
      <c r="G55" s="77">
        <v>9837</v>
      </c>
      <c r="H55" s="77"/>
      <c r="I55" s="77"/>
      <c r="J55" s="77"/>
      <c r="K55" s="77"/>
      <c r="L55" s="77">
        <v>62268</v>
      </c>
      <c r="M55" s="77">
        <v>9699</v>
      </c>
      <c r="N55" s="77"/>
      <c r="O55" s="77"/>
      <c r="P55" s="77"/>
      <c r="Q55" s="77"/>
      <c r="R55" s="77"/>
      <c r="S55" s="77"/>
      <c r="T55" s="77"/>
      <c r="U55" s="77"/>
      <c r="V55" s="77"/>
      <c r="W55" s="77"/>
      <c r="X55" s="77">
        <v>69589</v>
      </c>
      <c r="Y55" s="77"/>
      <c r="Z55" s="77"/>
      <c r="AA55" s="77"/>
      <c r="AB55" s="77"/>
      <c r="AC55" s="77"/>
      <c r="AD55" s="77"/>
      <c r="AE55" s="77"/>
      <c r="AF55" s="77"/>
      <c r="AG55" s="77"/>
      <c r="AH55" s="77"/>
      <c r="AI55" s="77"/>
      <c r="AJ55" s="77"/>
      <c r="AK55" s="77"/>
      <c r="AL55" s="77"/>
      <c r="AM55" s="77"/>
      <c r="AN55" s="77"/>
      <c r="AO55" s="77"/>
      <c r="AP55" s="77"/>
      <c r="AQ55" s="77"/>
      <c r="AR55" s="77"/>
      <c r="AS55" s="77"/>
      <c r="AT55" s="77"/>
      <c r="AU55" s="77"/>
      <c r="AV55" s="77"/>
      <c r="AW55" s="77"/>
      <c r="AX55" s="77"/>
      <c r="AY55" s="77"/>
      <c r="AZ55" s="77"/>
      <c r="BA55" s="77"/>
      <c r="BB55" s="77"/>
      <c r="BC55" s="77"/>
      <c r="BD55" s="77"/>
      <c r="BE55" s="77"/>
      <c r="BF55" s="77"/>
      <c r="BG55" s="77"/>
      <c r="BH55" s="77">
        <v>100</v>
      </c>
      <c r="BI55" s="77">
        <v>180</v>
      </c>
      <c r="BJ55" s="77"/>
      <c r="BK55" s="77"/>
      <c r="BL55" s="77"/>
      <c r="BM55" s="96">
        <v>151673</v>
      </c>
    </row>
    <row r="56" spans="1:65" x14ac:dyDescent="0.2">
      <c r="A56" s="150"/>
      <c r="B56" s="138">
        <v>2008</v>
      </c>
      <c r="C56" s="112"/>
      <c r="D56" s="77"/>
      <c r="E56" s="77"/>
      <c r="F56" s="77"/>
      <c r="G56" s="77">
        <v>47449</v>
      </c>
      <c r="H56" s="77"/>
      <c r="I56" s="77"/>
      <c r="J56" s="77"/>
      <c r="K56" s="77"/>
      <c r="L56" s="77">
        <v>54595</v>
      </c>
      <c r="M56" s="77">
        <v>44855</v>
      </c>
      <c r="N56" s="77"/>
      <c r="O56" s="77"/>
      <c r="P56" s="77"/>
      <c r="Q56" s="77">
        <v>62444</v>
      </c>
      <c r="R56" s="77"/>
      <c r="S56" s="77"/>
      <c r="T56" s="77"/>
      <c r="U56" s="77"/>
      <c r="V56" s="77"/>
      <c r="W56" s="77"/>
      <c r="X56" s="77"/>
      <c r="Y56" s="77"/>
      <c r="Z56" s="77"/>
      <c r="AA56" s="77"/>
      <c r="AB56" s="77"/>
      <c r="AC56" s="77"/>
      <c r="AD56" s="77"/>
      <c r="AE56" s="77"/>
      <c r="AF56" s="77"/>
      <c r="AG56" s="77"/>
      <c r="AH56" s="77"/>
      <c r="AI56" s="77"/>
      <c r="AJ56" s="77"/>
      <c r="AK56" s="77"/>
      <c r="AL56" s="77"/>
      <c r="AM56" s="77"/>
      <c r="AN56" s="77"/>
      <c r="AO56" s="77"/>
      <c r="AP56" s="77"/>
      <c r="AQ56" s="77"/>
      <c r="AR56" s="77"/>
      <c r="AS56" s="77"/>
      <c r="AT56" s="77"/>
      <c r="AU56" s="77"/>
      <c r="AV56" s="77"/>
      <c r="AW56" s="77"/>
      <c r="AX56" s="77"/>
      <c r="AY56" s="77"/>
      <c r="AZ56" s="77"/>
      <c r="BA56" s="77"/>
      <c r="BB56" s="77"/>
      <c r="BC56" s="77"/>
      <c r="BD56" s="77"/>
      <c r="BE56" s="77"/>
      <c r="BF56" s="77"/>
      <c r="BG56" s="77"/>
      <c r="BH56" s="77">
        <v>1700</v>
      </c>
      <c r="BI56" s="77"/>
      <c r="BJ56" s="77"/>
      <c r="BK56" s="77"/>
      <c r="BL56" s="77"/>
      <c r="BM56" s="96">
        <v>211043</v>
      </c>
    </row>
    <row r="57" spans="1:65" x14ac:dyDescent="0.2">
      <c r="A57" s="150"/>
      <c r="B57" s="138">
        <v>2009</v>
      </c>
      <c r="C57" s="112"/>
      <c r="D57" s="77"/>
      <c r="E57" s="77"/>
      <c r="F57" s="77"/>
      <c r="G57" s="77">
        <v>11875</v>
      </c>
      <c r="H57" s="77"/>
      <c r="I57" s="77"/>
      <c r="J57" s="77"/>
      <c r="K57" s="77"/>
      <c r="L57" s="77">
        <v>5620</v>
      </c>
      <c r="M57" s="77">
        <v>95022</v>
      </c>
      <c r="N57" s="77"/>
      <c r="O57" s="77"/>
      <c r="P57" s="77"/>
      <c r="Q57" s="77">
        <v>15208</v>
      </c>
      <c r="R57" s="77"/>
      <c r="S57" s="77"/>
      <c r="T57" s="77"/>
      <c r="U57" s="77"/>
      <c r="V57" s="77"/>
      <c r="W57" s="77"/>
      <c r="X57" s="77"/>
      <c r="Y57" s="77"/>
      <c r="Z57" s="77"/>
      <c r="AA57" s="77"/>
      <c r="AB57" s="77"/>
      <c r="AC57" s="77"/>
      <c r="AD57" s="77"/>
      <c r="AE57" s="77"/>
      <c r="AF57" s="77"/>
      <c r="AG57" s="77"/>
      <c r="AH57" s="77"/>
      <c r="AI57" s="77"/>
      <c r="AJ57" s="77"/>
      <c r="AK57" s="77"/>
      <c r="AL57" s="77"/>
      <c r="AM57" s="77"/>
      <c r="AN57" s="77"/>
      <c r="AO57" s="77"/>
      <c r="AP57" s="77"/>
      <c r="AQ57" s="77"/>
      <c r="AR57" s="77"/>
      <c r="AS57" s="77"/>
      <c r="AT57" s="77"/>
      <c r="AU57" s="77"/>
      <c r="AV57" s="77"/>
      <c r="AW57" s="77"/>
      <c r="AX57" s="77"/>
      <c r="AY57" s="77"/>
      <c r="AZ57" s="77"/>
      <c r="BA57" s="77"/>
      <c r="BB57" s="77"/>
      <c r="BC57" s="77"/>
      <c r="BD57" s="77"/>
      <c r="BE57" s="77"/>
      <c r="BF57" s="77"/>
      <c r="BG57" s="77"/>
      <c r="BH57" s="77"/>
      <c r="BI57" s="77"/>
      <c r="BJ57" s="77"/>
      <c r="BK57" s="77"/>
      <c r="BL57" s="77"/>
      <c r="BM57" s="96">
        <v>127725</v>
      </c>
    </row>
    <row r="58" spans="1:65" x14ac:dyDescent="0.2">
      <c r="A58" s="150"/>
      <c r="B58" s="138">
        <v>2010</v>
      </c>
      <c r="C58" s="112"/>
      <c r="D58" s="77"/>
      <c r="E58" s="77"/>
      <c r="F58" s="77"/>
      <c r="G58" s="77">
        <v>53705</v>
      </c>
      <c r="H58" s="77"/>
      <c r="I58" s="77"/>
      <c r="J58" s="77"/>
      <c r="K58" s="77"/>
      <c r="L58" s="77">
        <v>54266</v>
      </c>
      <c r="M58" s="77">
        <v>98368</v>
      </c>
      <c r="N58" s="77">
        <v>79700</v>
      </c>
      <c r="O58" s="77"/>
      <c r="P58" s="77"/>
      <c r="Q58" s="77">
        <v>15428</v>
      </c>
      <c r="R58" s="77"/>
      <c r="S58" s="77"/>
      <c r="T58" s="77"/>
      <c r="U58" s="77"/>
      <c r="V58" s="77"/>
      <c r="W58" s="77"/>
      <c r="X58" s="77"/>
      <c r="Y58" s="77"/>
      <c r="Z58" s="77"/>
      <c r="AA58" s="77"/>
      <c r="AB58" s="77"/>
      <c r="AC58" s="77">
        <v>250</v>
      </c>
      <c r="AD58" s="77"/>
      <c r="AE58" s="77"/>
      <c r="AF58" s="77"/>
      <c r="AG58" s="77"/>
      <c r="AH58" s="77"/>
      <c r="AI58" s="77"/>
      <c r="AJ58" s="77"/>
      <c r="AK58" s="77"/>
      <c r="AL58" s="77"/>
      <c r="AM58" s="77"/>
      <c r="AN58" s="77"/>
      <c r="AO58" s="77"/>
      <c r="AP58" s="77"/>
      <c r="AQ58" s="77"/>
      <c r="AR58" s="77"/>
      <c r="AS58" s="77"/>
      <c r="AT58" s="77"/>
      <c r="AU58" s="77"/>
      <c r="AV58" s="77"/>
      <c r="AW58" s="77"/>
      <c r="AX58" s="77"/>
      <c r="AY58" s="77"/>
      <c r="AZ58" s="77"/>
      <c r="BA58" s="77"/>
      <c r="BB58" s="77"/>
      <c r="BC58" s="77"/>
      <c r="BD58" s="77"/>
      <c r="BE58" s="77"/>
      <c r="BF58" s="77"/>
      <c r="BG58" s="77"/>
      <c r="BH58" s="77"/>
      <c r="BI58" s="77"/>
      <c r="BJ58" s="77"/>
      <c r="BK58" s="77"/>
      <c r="BL58" s="77"/>
      <c r="BM58" s="96">
        <v>301717</v>
      </c>
    </row>
    <row r="59" spans="1:65" x14ac:dyDescent="0.2">
      <c r="A59" s="150"/>
      <c r="B59" s="138">
        <v>2011</v>
      </c>
      <c r="C59" s="112"/>
      <c r="D59" s="77"/>
      <c r="E59" s="77"/>
      <c r="F59" s="77"/>
      <c r="G59" s="77">
        <v>66269</v>
      </c>
      <c r="H59" s="77"/>
      <c r="I59" s="77"/>
      <c r="J59" s="77"/>
      <c r="K59" s="77"/>
      <c r="L59" s="77">
        <v>16196</v>
      </c>
      <c r="M59" s="77">
        <v>73536</v>
      </c>
      <c r="N59" s="77">
        <v>76800</v>
      </c>
      <c r="O59" s="77"/>
      <c r="P59" s="77"/>
      <c r="Q59" s="77">
        <v>18485</v>
      </c>
      <c r="R59" s="77"/>
      <c r="S59" s="77"/>
      <c r="T59" s="77"/>
      <c r="U59" s="77"/>
      <c r="V59" s="77"/>
      <c r="W59" s="77"/>
      <c r="X59" s="77"/>
      <c r="Y59" s="77"/>
      <c r="Z59" s="77"/>
      <c r="AA59" s="77"/>
      <c r="AB59" s="77"/>
      <c r="AC59" s="77"/>
      <c r="AD59" s="77"/>
      <c r="AE59" s="77"/>
      <c r="AF59" s="77"/>
      <c r="AG59" s="77"/>
      <c r="AH59" s="77"/>
      <c r="AI59" s="77"/>
      <c r="AJ59" s="77"/>
      <c r="AK59" s="77"/>
      <c r="AL59" s="77"/>
      <c r="AM59" s="77"/>
      <c r="AN59" s="77"/>
      <c r="AO59" s="77"/>
      <c r="AP59" s="77"/>
      <c r="AQ59" s="77"/>
      <c r="AR59" s="77"/>
      <c r="AS59" s="77"/>
      <c r="AT59" s="77"/>
      <c r="AU59" s="77"/>
      <c r="AV59" s="77"/>
      <c r="AW59" s="77"/>
      <c r="AX59" s="77"/>
      <c r="AY59" s="77"/>
      <c r="AZ59" s="77"/>
      <c r="BA59" s="77"/>
      <c r="BB59" s="77"/>
      <c r="BC59" s="77"/>
      <c r="BD59" s="77"/>
      <c r="BE59" s="77"/>
      <c r="BF59" s="77"/>
      <c r="BG59" s="77"/>
      <c r="BH59" s="77"/>
      <c r="BI59" s="77"/>
      <c r="BJ59" s="77"/>
      <c r="BK59" s="77"/>
      <c r="BL59" s="77"/>
      <c r="BM59" s="96">
        <v>251286</v>
      </c>
    </row>
    <row r="60" spans="1:65" x14ac:dyDescent="0.2">
      <c r="A60" s="150"/>
      <c r="B60" s="138">
        <v>2014</v>
      </c>
      <c r="C60" s="112"/>
      <c r="D60" s="77"/>
      <c r="E60" s="77"/>
      <c r="F60" s="77"/>
      <c r="G60" s="77">
        <v>7590</v>
      </c>
      <c r="H60" s="77"/>
      <c r="I60" s="77"/>
      <c r="J60" s="77"/>
      <c r="K60" s="77"/>
      <c r="L60" s="77">
        <v>28303</v>
      </c>
      <c r="M60" s="77">
        <v>75951</v>
      </c>
      <c r="N60" s="77">
        <v>2430</v>
      </c>
      <c r="O60" s="77"/>
      <c r="P60" s="77"/>
      <c r="Q60" s="77">
        <v>47688</v>
      </c>
      <c r="R60" s="77"/>
      <c r="S60" s="77"/>
      <c r="T60" s="77"/>
      <c r="U60" s="77"/>
      <c r="V60" s="77"/>
      <c r="W60" s="77"/>
      <c r="X60" s="77"/>
      <c r="Y60" s="77"/>
      <c r="Z60" s="77"/>
      <c r="AA60" s="77">
        <v>882</v>
      </c>
      <c r="AB60" s="77"/>
      <c r="AC60" s="77"/>
      <c r="AD60" s="77"/>
      <c r="AE60" s="77"/>
      <c r="AF60" s="77"/>
      <c r="AG60" s="77"/>
      <c r="AH60" s="77"/>
      <c r="AI60" s="77"/>
      <c r="AJ60" s="77"/>
      <c r="AK60" s="77">
        <v>18</v>
      </c>
      <c r="AL60" s="77"/>
      <c r="AM60" s="77"/>
      <c r="AN60" s="77"/>
      <c r="AO60" s="77"/>
      <c r="AP60" s="77"/>
      <c r="AQ60" s="77">
        <v>245</v>
      </c>
      <c r="AR60" s="77"/>
      <c r="AS60" s="77"/>
      <c r="AT60" s="77"/>
      <c r="AU60" s="77"/>
      <c r="AV60" s="77"/>
      <c r="AW60" s="77"/>
      <c r="AX60" s="77"/>
      <c r="AY60" s="77"/>
      <c r="AZ60" s="77"/>
      <c r="BA60" s="77"/>
      <c r="BB60" s="77"/>
      <c r="BC60" s="77"/>
      <c r="BD60" s="77"/>
      <c r="BE60" s="77"/>
      <c r="BF60" s="77"/>
      <c r="BG60" s="77"/>
      <c r="BH60" s="77"/>
      <c r="BI60" s="77">
        <v>309</v>
      </c>
      <c r="BJ60" s="77"/>
      <c r="BK60" s="77"/>
      <c r="BL60" s="77"/>
      <c r="BM60" s="96">
        <v>163416</v>
      </c>
    </row>
    <row r="61" spans="1:65" x14ac:dyDescent="0.2">
      <c r="A61" s="150"/>
      <c r="B61" s="138">
        <v>2013</v>
      </c>
      <c r="C61" s="112"/>
      <c r="D61" s="77"/>
      <c r="E61" s="77"/>
      <c r="F61" s="77"/>
      <c r="G61" s="77">
        <v>7218</v>
      </c>
      <c r="H61" s="77"/>
      <c r="I61" s="77"/>
      <c r="J61" s="77"/>
      <c r="K61" s="77"/>
      <c r="L61" s="77">
        <v>17504</v>
      </c>
      <c r="M61" s="77">
        <v>67914</v>
      </c>
      <c r="N61" s="77">
        <v>2000</v>
      </c>
      <c r="O61" s="77"/>
      <c r="P61" s="77"/>
      <c r="Q61" s="77">
        <v>10080</v>
      </c>
      <c r="R61" s="77"/>
      <c r="S61" s="77"/>
      <c r="T61" s="77"/>
      <c r="U61" s="77"/>
      <c r="V61" s="77"/>
      <c r="W61" s="77"/>
      <c r="X61" s="77"/>
      <c r="Y61" s="77"/>
      <c r="Z61" s="77"/>
      <c r="AA61" s="77">
        <v>550</v>
      </c>
      <c r="AB61" s="77"/>
      <c r="AC61" s="77"/>
      <c r="AD61" s="77"/>
      <c r="AE61" s="77"/>
      <c r="AF61" s="77"/>
      <c r="AG61" s="77"/>
      <c r="AH61" s="77"/>
      <c r="AI61" s="77"/>
      <c r="AJ61" s="77"/>
      <c r="AK61" s="77"/>
      <c r="AL61" s="77"/>
      <c r="AM61" s="77"/>
      <c r="AN61" s="77"/>
      <c r="AO61" s="77"/>
      <c r="AP61" s="77"/>
      <c r="AQ61" s="77">
        <v>815</v>
      </c>
      <c r="AR61" s="77"/>
      <c r="AS61" s="77"/>
      <c r="AT61" s="77"/>
      <c r="AU61" s="77"/>
      <c r="AV61" s="77"/>
      <c r="AW61" s="77"/>
      <c r="AX61" s="77"/>
      <c r="AY61" s="77"/>
      <c r="AZ61" s="77"/>
      <c r="BA61" s="77"/>
      <c r="BB61" s="77"/>
      <c r="BC61" s="77"/>
      <c r="BD61" s="77"/>
      <c r="BE61" s="77"/>
      <c r="BF61" s="77"/>
      <c r="BG61" s="77"/>
      <c r="BH61" s="77"/>
      <c r="BI61" s="77"/>
      <c r="BJ61" s="77"/>
      <c r="BK61" s="77"/>
      <c r="BL61" s="77"/>
      <c r="BM61" s="96">
        <v>106081</v>
      </c>
    </row>
    <row r="62" spans="1:65" x14ac:dyDescent="0.2">
      <c r="A62" s="150"/>
      <c r="B62" s="138">
        <v>2012</v>
      </c>
      <c r="C62" s="112"/>
      <c r="D62" s="77"/>
      <c r="E62" s="77"/>
      <c r="F62" s="77"/>
      <c r="G62" s="77">
        <v>33028</v>
      </c>
      <c r="H62" s="77"/>
      <c r="I62" s="77"/>
      <c r="J62" s="77"/>
      <c r="K62" s="77"/>
      <c r="L62" s="77">
        <v>39950</v>
      </c>
      <c r="M62" s="77">
        <v>81398</v>
      </c>
      <c r="N62" s="77">
        <v>38500</v>
      </c>
      <c r="O62" s="77"/>
      <c r="P62" s="77"/>
      <c r="Q62" s="77">
        <v>28818</v>
      </c>
      <c r="R62" s="77"/>
      <c r="S62" s="77"/>
      <c r="T62" s="77"/>
      <c r="U62" s="77"/>
      <c r="V62" s="77"/>
      <c r="W62" s="77"/>
      <c r="X62" s="77"/>
      <c r="Y62" s="77"/>
      <c r="Z62" s="77"/>
      <c r="AA62" s="77"/>
      <c r="AB62" s="77"/>
      <c r="AC62" s="77"/>
      <c r="AD62" s="77"/>
      <c r="AE62" s="77"/>
      <c r="AF62" s="77"/>
      <c r="AG62" s="77"/>
      <c r="AH62" s="77"/>
      <c r="AI62" s="77"/>
      <c r="AJ62" s="77"/>
      <c r="AK62" s="77"/>
      <c r="AL62" s="77"/>
      <c r="AM62" s="77"/>
      <c r="AN62" s="77"/>
      <c r="AO62" s="77"/>
      <c r="AP62" s="77"/>
      <c r="AQ62" s="77"/>
      <c r="AR62" s="77"/>
      <c r="AS62" s="77"/>
      <c r="AT62" s="77"/>
      <c r="AU62" s="77"/>
      <c r="AV62" s="77"/>
      <c r="AW62" s="77"/>
      <c r="AX62" s="77"/>
      <c r="AY62" s="77"/>
      <c r="AZ62" s="77"/>
      <c r="BA62" s="77"/>
      <c r="BB62" s="77"/>
      <c r="BC62" s="77"/>
      <c r="BD62" s="77"/>
      <c r="BE62" s="77"/>
      <c r="BF62" s="77"/>
      <c r="BG62" s="77"/>
      <c r="BH62" s="77">
        <v>916</v>
      </c>
      <c r="BI62" s="77">
        <v>205</v>
      </c>
      <c r="BJ62" s="77"/>
      <c r="BK62" s="77"/>
      <c r="BL62" s="77"/>
      <c r="BM62" s="96">
        <v>222815</v>
      </c>
    </row>
    <row r="63" spans="1:65" x14ac:dyDescent="0.2">
      <c r="A63" s="150"/>
      <c r="B63" s="138">
        <v>2015</v>
      </c>
      <c r="C63" s="112"/>
      <c r="D63" s="77"/>
      <c r="E63" s="77"/>
      <c r="F63" s="77"/>
      <c r="G63" s="77"/>
      <c r="H63" s="77"/>
      <c r="I63" s="77"/>
      <c r="J63" s="77"/>
      <c r="K63" s="77"/>
      <c r="L63" s="77">
        <v>6626</v>
      </c>
      <c r="M63" s="77">
        <v>88736</v>
      </c>
      <c r="N63" s="77">
        <v>2370</v>
      </c>
      <c r="O63" s="77"/>
      <c r="P63" s="77"/>
      <c r="Q63" s="77">
        <v>17092</v>
      </c>
      <c r="R63" s="77"/>
      <c r="S63" s="77"/>
      <c r="T63" s="77"/>
      <c r="U63" s="77"/>
      <c r="V63" s="77"/>
      <c r="W63" s="77"/>
      <c r="X63" s="77"/>
      <c r="Y63" s="77"/>
      <c r="Z63" s="77"/>
      <c r="AA63" s="77">
        <v>1020</v>
      </c>
      <c r="AB63" s="77"/>
      <c r="AC63" s="77"/>
      <c r="AD63" s="77"/>
      <c r="AE63" s="77"/>
      <c r="AF63" s="77"/>
      <c r="AG63" s="77"/>
      <c r="AH63" s="77"/>
      <c r="AI63" s="77"/>
      <c r="AJ63" s="77"/>
      <c r="AK63" s="77"/>
      <c r="AL63" s="77"/>
      <c r="AM63" s="77"/>
      <c r="AN63" s="77"/>
      <c r="AO63" s="77"/>
      <c r="AP63" s="77"/>
      <c r="AQ63" s="77"/>
      <c r="AR63" s="77"/>
      <c r="AS63" s="77"/>
      <c r="AT63" s="77"/>
      <c r="AU63" s="77"/>
      <c r="AV63" s="77"/>
      <c r="AW63" s="77"/>
      <c r="AX63" s="77"/>
      <c r="AY63" s="77"/>
      <c r="AZ63" s="77"/>
      <c r="BA63" s="77"/>
      <c r="BB63" s="77"/>
      <c r="BC63" s="77"/>
      <c r="BD63" s="77"/>
      <c r="BE63" s="77"/>
      <c r="BF63" s="77"/>
      <c r="BG63" s="77"/>
      <c r="BH63" s="77">
        <v>41</v>
      </c>
      <c r="BI63" s="77">
        <v>347</v>
      </c>
      <c r="BJ63" s="77"/>
      <c r="BK63" s="77"/>
      <c r="BL63" s="77"/>
      <c r="BM63" s="96">
        <v>116232</v>
      </c>
    </row>
    <row r="64" spans="1:65" x14ac:dyDescent="0.2">
      <c r="A64" s="133" t="s">
        <v>72</v>
      </c>
      <c r="B64" s="133">
        <v>1980</v>
      </c>
      <c r="C64" s="110"/>
      <c r="D64" s="111"/>
      <c r="E64" s="111"/>
      <c r="F64" s="111"/>
      <c r="G64" s="111"/>
      <c r="H64" s="111"/>
      <c r="I64" s="111"/>
      <c r="J64" s="111"/>
      <c r="K64" s="111"/>
      <c r="L64" s="111"/>
      <c r="M64" s="111"/>
      <c r="N64" s="111"/>
      <c r="O64" s="111"/>
      <c r="P64" s="111"/>
      <c r="Q64" s="111"/>
      <c r="R64" s="111"/>
      <c r="S64" s="111"/>
      <c r="T64" s="111"/>
      <c r="U64" s="111"/>
      <c r="V64" s="111"/>
      <c r="W64" s="111"/>
      <c r="X64" s="111"/>
      <c r="Y64" s="111"/>
      <c r="Z64" s="111"/>
      <c r="AA64" s="111"/>
      <c r="AB64" s="111"/>
      <c r="AC64" s="111"/>
      <c r="AD64" s="111"/>
      <c r="AE64" s="111"/>
      <c r="AF64" s="111"/>
      <c r="AG64" s="111"/>
      <c r="AH64" s="111"/>
      <c r="AI64" s="111"/>
      <c r="AJ64" s="111"/>
      <c r="AK64" s="111"/>
      <c r="AL64" s="111"/>
      <c r="AM64" s="111"/>
      <c r="AN64" s="111"/>
      <c r="AO64" s="111"/>
      <c r="AP64" s="111"/>
      <c r="AQ64" s="111">
        <v>7999</v>
      </c>
      <c r="AR64" s="111"/>
      <c r="AS64" s="111"/>
      <c r="AT64" s="111"/>
      <c r="AU64" s="111"/>
      <c r="AV64" s="111"/>
      <c r="AW64" s="111"/>
      <c r="AX64" s="111"/>
      <c r="AY64" s="111"/>
      <c r="AZ64" s="111"/>
      <c r="BA64" s="111"/>
      <c r="BB64" s="111"/>
      <c r="BC64" s="111"/>
      <c r="BD64" s="111"/>
      <c r="BE64" s="111"/>
      <c r="BF64" s="111"/>
      <c r="BG64" s="111"/>
      <c r="BH64" s="111"/>
      <c r="BI64" s="111"/>
      <c r="BJ64" s="111"/>
      <c r="BK64" s="111"/>
      <c r="BL64" s="111"/>
      <c r="BM64" s="95">
        <v>7999</v>
      </c>
    </row>
    <row r="65" spans="1:65" x14ac:dyDescent="0.2">
      <c r="A65" s="150"/>
      <c r="B65" s="138">
        <v>1981</v>
      </c>
      <c r="C65" s="112"/>
      <c r="D65" s="77"/>
      <c r="E65" s="77"/>
      <c r="F65" s="77"/>
      <c r="G65" s="77"/>
      <c r="H65" s="77"/>
      <c r="I65" s="77"/>
      <c r="J65" s="77"/>
      <c r="K65" s="77"/>
      <c r="L65" s="77"/>
      <c r="M65" s="77"/>
      <c r="N65" s="77">
        <v>4275</v>
      </c>
      <c r="O65" s="77"/>
      <c r="P65" s="77"/>
      <c r="Q65" s="77"/>
      <c r="R65" s="77"/>
      <c r="S65" s="77"/>
      <c r="T65" s="77"/>
      <c r="U65" s="77"/>
      <c r="V65" s="77"/>
      <c r="W65" s="77"/>
      <c r="X65" s="77"/>
      <c r="Y65" s="77"/>
      <c r="Z65" s="77"/>
      <c r="AA65" s="77"/>
      <c r="AB65" s="77"/>
      <c r="AC65" s="77"/>
      <c r="AD65" s="77"/>
      <c r="AE65" s="77"/>
      <c r="AF65" s="77"/>
      <c r="AG65" s="77"/>
      <c r="AH65" s="77"/>
      <c r="AI65" s="77"/>
      <c r="AJ65" s="77"/>
      <c r="AK65" s="77"/>
      <c r="AL65" s="77"/>
      <c r="AM65" s="77"/>
      <c r="AN65" s="77"/>
      <c r="AO65" s="77"/>
      <c r="AP65" s="77"/>
      <c r="AQ65" s="77"/>
      <c r="AR65" s="77"/>
      <c r="AS65" s="77"/>
      <c r="AT65" s="77"/>
      <c r="AU65" s="77"/>
      <c r="AV65" s="77"/>
      <c r="AW65" s="77"/>
      <c r="AX65" s="77"/>
      <c r="AY65" s="77"/>
      <c r="AZ65" s="77"/>
      <c r="BA65" s="77"/>
      <c r="BB65" s="77"/>
      <c r="BC65" s="77"/>
      <c r="BD65" s="77"/>
      <c r="BE65" s="77"/>
      <c r="BF65" s="77"/>
      <c r="BG65" s="77"/>
      <c r="BH65" s="77"/>
      <c r="BI65" s="77"/>
      <c r="BJ65" s="77"/>
      <c r="BK65" s="77"/>
      <c r="BL65" s="77"/>
      <c r="BM65" s="96">
        <v>4275</v>
      </c>
    </row>
    <row r="66" spans="1:65" x14ac:dyDescent="0.2">
      <c r="A66" s="150"/>
      <c r="B66" s="138">
        <v>1982</v>
      </c>
      <c r="C66" s="112"/>
      <c r="D66" s="77"/>
      <c r="E66" s="77"/>
      <c r="F66" s="77"/>
      <c r="G66" s="77"/>
      <c r="H66" s="77"/>
      <c r="I66" s="77"/>
      <c r="J66" s="77"/>
      <c r="K66" s="77"/>
      <c r="L66" s="77"/>
      <c r="M66" s="77"/>
      <c r="N66" s="77"/>
      <c r="O66" s="77"/>
      <c r="P66" s="77"/>
      <c r="Q66" s="77"/>
      <c r="R66" s="77"/>
      <c r="S66" s="77"/>
      <c r="T66" s="77"/>
      <c r="U66" s="77"/>
      <c r="V66" s="77"/>
      <c r="W66" s="77">
        <v>22000</v>
      </c>
      <c r="X66" s="77"/>
      <c r="Y66" s="77">
        <v>13930</v>
      </c>
      <c r="Z66" s="77"/>
      <c r="AA66" s="77"/>
      <c r="AB66" s="77"/>
      <c r="AC66" s="77"/>
      <c r="AD66" s="77"/>
      <c r="AE66" s="77"/>
      <c r="AF66" s="77"/>
      <c r="AG66" s="77"/>
      <c r="AH66" s="77"/>
      <c r="AI66" s="77"/>
      <c r="AJ66" s="77"/>
      <c r="AK66" s="77"/>
      <c r="AL66" s="77"/>
      <c r="AM66" s="77">
        <v>100</v>
      </c>
      <c r="AN66" s="77"/>
      <c r="AO66" s="77"/>
      <c r="AP66" s="77"/>
      <c r="AQ66" s="77"/>
      <c r="AR66" s="77"/>
      <c r="AS66" s="77"/>
      <c r="AT66" s="77"/>
      <c r="AU66" s="77"/>
      <c r="AV66" s="77"/>
      <c r="AW66" s="77"/>
      <c r="AX66" s="77"/>
      <c r="AY66" s="77"/>
      <c r="AZ66" s="77"/>
      <c r="BA66" s="77"/>
      <c r="BB66" s="77"/>
      <c r="BC66" s="77"/>
      <c r="BD66" s="77"/>
      <c r="BE66" s="77"/>
      <c r="BF66" s="77"/>
      <c r="BG66" s="77"/>
      <c r="BH66" s="77"/>
      <c r="BI66" s="77"/>
      <c r="BJ66" s="77"/>
      <c r="BK66" s="77"/>
      <c r="BL66" s="77"/>
      <c r="BM66" s="96">
        <v>36030</v>
      </c>
    </row>
    <row r="67" spans="1:65" x14ac:dyDescent="0.2">
      <c r="A67" s="150"/>
      <c r="B67" s="138">
        <v>1983</v>
      </c>
      <c r="C67" s="112"/>
      <c r="D67" s="77"/>
      <c r="E67" s="77"/>
      <c r="F67" s="77"/>
      <c r="G67" s="77"/>
      <c r="H67" s="77"/>
      <c r="I67" s="77"/>
      <c r="J67" s="77"/>
      <c r="K67" s="77"/>
      <c r="L67" s="77"/>
      <c r="M67" s="77"/>
      <c r="N67" s="77">
        <v>27000</v>
      </c>
      <c r="O67" s="77"/>
      <c r="P67" s="77"/>
      <c r="Q67" s="77"/>
      <c r="R67" s="77"/>
      <c r="S67" s="77"/>
      <c r="T67" s="77"/>
      <c r="U67" s="77"/>
      <c r="V67" s="77"/>
      <c r="W67" s="77"/>
      <c r="X67" s="77"/>
      <c r="Y67" s="77"/>
      <c r="Z67" s="77"/>
      <c r="AA67" s="77"/>
      <c r="AB67" s="77"/>
      <c r="AC67" s="77"/>
      <c r="AD67" s="77"/>
      <c r="AE67" s="77"/>
      <c r="AF67" s="77"/>
      <c r="AG67" s="77"/>
      <c r="AH67" s="77"/>
      <c r="AI67" s="77"/>
      <c r="AJ67" s="77"/>
      <c r="AK67" s="77"/>
      <c r="AL67" s="77"/>
      <c r="AM67" s="77">
        <v>400</v>
      </c>
      <c r="AN67" s="77"/>
      <c r="AO67" s="77"/>
      <c r="AP67" s="77"/>
      <c r="AQ67" s="77"/>
      <c r="AR67" s="77"/>
      <c r="AS67" s="77"/>
      <c r="AT67" s="77"/>
      <c r="AU67" s="77"/>
      <c r="AV67" s="77"/>
      <c r="AW67" s="77"/>
      <c r="AX67" s="77"/>
      <c r="AY67" s="77">
        <v>14000</v>
      </c>
      <c r="AZ67" s="77"/>
      <c r="BA67" s="77"/>
      <c r="BB67" s="77"/>
      <c r="BC67" s="77"/>
      <c r="BD67" s="77"/>
      <c r="BE67" s="77"/>
      <c r="BF67" s="77"/>
      <c r="BG67" s="77"/>
      <c r="BH67" s="77"/>
      <c r="BI67" s="77"/>
      <c r="BJ67" s="77"/>
      <c r="BK67" s="77"/>
      <c r="BL67" s="77"/>
      <c r="BM67" s="96">
        <v>41400</v>
      </c>
    </row>
    <row r="68" spans="1:65" x14ac:dyDescent="0.2">
      <c r="A68" s="150"/>
      <c r="B68" s="138">
        <v>1984</v>
      </c>
      <c r="C68" s="112"/>
      <c r="D68" s="77"/>
      <c r="E68" s="77"/>
      <c r="F68" s="77"/>
      <c r="G68" s="77"/>
      <c r="H68" s="77"/>
      <c r="I68" s="77"/>
      <c r="J68" s="77"/>
      <c r="K68" s="77"/>
      <c r="L68" s="77"/>
      <c r="M68" s="77"/>
      <c r="N68" s="77">
        <v>83500</v>
      </c>
      <c r="O68" s="77"/>
      <c r="P68" s="77"/>
      <c r="Q68" s="77"/>
      <c r="R68" s="77"/>
      <c r="S68" s="77"/>
      <c r="T68" s="77"/>
      <c r="U68" s="77"/>
      <c r="V68" s="77"/>
      <c r="W68" s="77"/>
      <c r="X68" s="77"/>
      <c r="Y68" s="77"/>
      <c r="Z68" s="77"/>
      <c r="AA68" s="77"/>
      <c r="AB68" s="77"/>
      <c r="AC68" s="77"/>
      <c r="AD68" s="77"/>
      <c r="AE68" s="77"/>
      <c r="AF68" s="77"/>
      <c r="AG68" s="77">
        <v>110966</v>
      </c>
      <c r="AH68" s="77"/>
      <c r="AI68" s="77"/>
      <c r="AJ68" s="77"/>
      <c r="AK68" s="77"/>
      <c r="AL68" s="77"/>
      <c r="AM68" s="77"/>
      <c r="AN68" s="77">
        <v>5500</v>
      </c>
      <c r="AO68" s="77"/>
      <c r="AP68" s="77">
        <v>35621</v>
      </c>
      <c r="AQ68" s="77"/>
      <c r="AR68" s="77"/>
      <c r="AS68" s="77"/>
      <c r="AT68" s="77"/>
      <c r="AU68" s="77"/>
      <c r="AV68" s="77"/>
      <c r="AW68" s="77"/>
      <c r="AX68" s="77"/>
      <c r="AY68" s="77"/>
      <c r="AZ68" s="77"/>
      <c r="BA68" s="77"/>
      <c r="BB68" s="77"/>
      <c r="BC68" s="77"/>
      <c r="BD68" s="77"/>
      <c r="BE68" s="77"/>
      <c r="BF68" s="77"/>
      <c r="BG68" s="77"/>
      <c r="BH68" s="77"/>
      <c r="BI68" s="77"/>
      <c r="BJ68" s="77"/>
      <c r="BK68" s="77"/>
      <c r="BL68" s="77"/>
      <c r="BM68" s="96">
        <v>235587</v>
      </c>
    </row>
    <row r="69" spans="1:65" x14ac:dyDescent="0.2">
      <c r="A69" s="150"/>
      <c r="B69" s="138">
        <v>1985</v>
      </c>
      <c r="C69" s="112"/>
      <c r="D69" s="77"/>
      <c r="E69" s="77"/>
      <c r="F69" s="77"/>
      <c r="G69" s="77"/>
      <c r="H69" s="77"/>
      <c r="I69" s="77">
        <v>58683</v>
      </c>
      <c r="J69" s="77"/>
      <c r="K69" s="77"/>
      <c r="L69" s="77"/>
      <c r="M69" s="77"/>
      <c r="N69" s="77">
        <v>180000</v>
      </c>
      <c r="O69" s="77"/>
      <c r="P69" s="77"/>
      <c r="Q69" s="77"/>
      <c r="R69" s="77"/>
      <c r="S69" s="77"/>
      <c r="T69" s="77"/>
      <c r="U69" s="77"/>
      <c r="V69" s="77"/>
      <c r="W69" s="77"/>
      <c r="X69" s="77"/>
      <c r="Y69" s="77"/>
      <c r="Z69" s="77"/>
      <c r="AA69" s="77"/>
      <c r="AB69" s="77"/>
      <c r="AC69" s="77"/>
      <c r="AD69" s="77">
        <v>111763</v>
      </c>
      <c r="AE69" s="77"/>
      <c r="AF69" s="77"/>
      <c r="AG69" s="77"/>
      <c r="AH69" s="77"/>
      <c r="AI69" s="77"/>
      <c r="AJ69" s="77"/>
      <c r="AK69" s="77"/>
      <c r="AL69" s="77"/>
      <c r="AM69" s="77"/>
      <c r="AN69" s="77">
        <v>5456</v>
      </c>
      <c r="AO69" s="77"/>
      <c r="AP69" s="77"/>
      <c r="AQ69" s="77"/>
      <c r="AR69" s="77"/>
      <c r="AS69" s="77"/>
      <c r="AT69" s="77"/>
      <c r="AU69" s="77"/>
      <c r="AV69" s="77"/>
      <c r="AW69" s="77"/>
      <c r="AX69" s="77"/>
      <c r="AY69" s="77"/>
      <c r="AZ69" s="77"/>
      <c r="BA69" s="77"/>
      <c r="BB69" s="77"/>
      <c r="BC69" s="77"/>
      <c r="BD69" s="77"/>
      <c r="BE69" s="77"/>
      <c r="BF69" s="77"/>
      <c r="BG69" s="77"/>
      <c r="BH69" s="77"/>
      <c r="BI69" s="77"/>
      <c r="BJ69" s="77"/>
      <c r="BK69" s="77"/>
      <c r="BL69" s="77"/>
      <c r="BM69" s="96">
        <v>355902</v>
      </c>
    </row>
    <row r="70" spans="1:65" x14ac:dyDescent="0.2">
      <c r="A70" s="150"/>
      <c r="B70" s="138">
        <v>1986</v>
      </c>
      <c r="C70" s="112"/>
      <c r="D70" s="77"/>
      <c r="E70" s="77"/>
      <c r="F70" s="77"/>
      <c r="G70" s="77"/>
      <c r="H70" s="77"/>
      <c r="I70" s="77"/>
      <c r="J70" s="77"/>
      <c r="K70" s="77"/>
      <c r="L70" s="77">
        <v>44900</v>
      </c>
      <c r="M70" s="77"/>
      <c r="N70" s="77">
        <v>135000</v>
      </c>
      <c r="O70" s="77"/>
      <c r="P70" s="77"/>
      <c r="Q70" s="77">
        <v>144500</v>
      </c>
      <c r="R70" s="77"/>
      <c r="S70" s="77">
        <v>20500</v>
      </c>
      <c r="T70" s="77"/>
      <c r="U70" s="77"/>
      <c r="V70" s="77"/>
      <c r="W70" s="77"/>
      <c r="X70" s="77"/>
      <c r="Y70" s="77"/>
      <c r="Z70" s="77"/>
      <c r="AA70" s="77"/>
      <c r="AB70" s="77">
        <v>24756</v>
      </c>
      <c r="AC70" s="77"/>
      <c r="AD70" s="77">
        <v>138767</v>
      </c>
      <c r="AE70" s="77">
        <v>195869</v>
      </c>
      <c r="AF70" s="77"/>
      <c r="AG70" s="77"/>
      <c r="AH70" s="77"/>
      <c r="AI70" s="77"/>
      <c r="AJ70" s="77"/>
      <c r="AK70" s="77"/>
      <c r="AL70" s="77"/>
      <c r="AM70" s="77">
        <v>120</v>
      </c>
      <c r="AN70" s="77">
        <v>7000</v>
      </c>
      <c r="AO70" s="77"/>
      <c r="AP70" s="77">
        <v>180862</v>
      </c>
      <c r="AQ70" s="77"/>
      <c r="AR70" s="77"/>
      <c r="AS70" s="77"/>
      <c r="AT70" s="77"/>
      <c r="AU70" s="77"/>
      <c r="AV70" s="77"/>
      <c r="AW70" s="77"/>
      <c r="AX70" s="77"/>
      <c r="AY70" s="77"/>
      <c r="AZ70" s="77"/>
      <c r="BA70" s="77"/>
      <c r="BB70" s="77"/>
      <c r="BC70" s="77"/>
      <c r="BD70" s="77"/>
      <c r="BE70" s="77"/>
      <c r="BF70" s="77">
        <v>6313</v>
      </c>
      <c r="BG70" s="77"/>
      <c r="BH70" s="77"/>
      <c r="BI70" s="77"/>
      <c r="BJ70" s="77"/>
      <c r="BK70" s="77"/>
      <c r="BL70" s="77"/>
      <c r="BM70" s="96">
        <v>898587</v>
      </c>
    </row>
    <row r="71" spans="1:65" x14ac:dyDescent="0.2">
      <c r="A71" s="150"/>
      <c r="B71" s="138">
        <v>1987</v>
      </c>
      <c r="C71" s="112">
        <v>151941</v>
      </c>
      <c r="D71" s="77"/>
      <c r="E71" s="77"/>
      <c r="F71" s="77"/>
      <c r="G71" s="77">
        <v>194270</v>
      </c>
      <c r="H71" s="77"/>
      <c r="I71" s="77"/>
      <c r="J71" s="77"/>
      <c r="K71" s="77"/>
      <c r="L71" s="77"/>
      <c r="M71" s="77"/>
      <c r="N71" s="77">
        <v>99500</v>
      </c>
      <c r="O71" s="77"/>
      <c r="P71" s="77"/>
      <c r="Q71" s="77">
        <v>113440</v>
      </c>
      <c r="R71" s="77"/>
      <c r="S71" s="77">
        <v>20200</v>
      </c>
      <c r="T71" s="77"/>
      <c r="U71" s="77"/>
      <c r="V71" s="77"/>
      <c r="W71" s="77"/>
      <c r="X71" s="77"/>
      <c r="Y71" s="77"/>
      <c r="Z71" s="77"/>
      <c r="AA71" s="77"/>
      <c r="AB71" s="77"/>
      <c r="AC71" s="77"/>
      <c r="AD71" s="77">
        <v>121441</v>
      </c>
      <c r="AE71" s="77"/>
      <c r="AF71" s="77"/>
      <c r="AG71" s="77">
        <v>47525</v>
      </c>
      <c r="AH71" s="77"/>
      <c r="AI71" s="77">
        <v>26330</v>
      </c>
      <c r="AJ71" s="77"/>
      <c r="AK71" s="77"/>
      <c r="AL71" s="77"/>
      <c r="AM71" s="77">
        <v>25926</v>
      </c>
      <c r="AN71" s="77">
        <v>1000</v>
      </c>
      <c r="AO71" s="77"/>
      <c r="AP71" s="77"/>
      <c r="AQ71" s="77"/>
      <c r="AR71" s="77"/>
      <c r="AS71" s="77"/>
      <c r="AT71" s="77"/>
      <c r="AU71" s="77"/>
      <c r="AV71" s="77"/>
      <c r="AW71" s="77"/>
      <c r="AX71" s="77"/>
      <c r="AY71" s="77"/>
      <c r="AZ71" s="77"/>
      <c r="BA71" s="77"/>
      <c r="BB71" s="77"/>
      <c r="BC71" s="77"/>
      <c r="BD71" s="77"/>
      <c r="BE71" s="77"/>
      <c r="BF71" s="77"/>
      <c r="BG71" s="77"/>
      <c r="BH71" s="77">
        <v>202635</v>
      </c>
      <c r="BI71" s="77"/>
      <c r="BJ71" s="77"/>
      <c r="BK71" s="77"/>
      <c r="BL71" s="77"/>
      <c r="BM71" s="96">
        <v>1004208</v>
      </c>
    </row>
    <row r="72" spans="1:65" x14ac:dyDescent="0.2">
      <c r="A72" s="150"/>
      <c r="B72" s="138">
        <v>1988</v>
      </c>
      <c r="C72" s="112">
        <v>181224</v>
      </c>
      <c r="D72" s="77"/>
      <c r="E72" s="77">
        <v>20000</v>
      </c>
      <c r="F72" s="77"/>
      <c r="G72" s="77"/>
      <c r="H72" s="77">
        <v>94098</v>
      </c>
      <c r="I72" s="77"/>
      <c r="J72" s="77"/>
      <c r="K72" s="77"/>
      <c r="L72" s="77">
        <v>350042</v>
      </c>
      <c r="M72" s="77"/>
      <c r="N72" s="77"/>
      <c r="O72" s="77"/>
      <c r="P72" s="77"/>
      <c r="Q72" s="77">
        <v>62540</v>
      </c>
      <c r="R72" s="77"/>
      <c r="S72" s="77"/>
      <c r="T72" s="77"/>
      <c r="U72" s="77"/>
      <c r="V72" s="77"/>
      <c r="W72" s="77"/>
      <c r="X72" s="77"/>
      <c r="Y72" s="77"/>
      <c r="Z72" s="77"/>
      <c r="AA72" s="77"/>
      <c r="AB72" s="77"/>
      <c r="AC72" s="77"/>
      <c r="AD72" s="77"/>
      <c r="AE72" s="77"/>
      <c r="AF72" s="77">
        <v>333189</v>
      </c>
      <c r="AG72" s="77">
        <v>38255</v>
      </c>
      <c r="AH72" s="77"/>
      <c r="AI72" s="77"/>
      <c r="AJ72" s="77"/>
      <c r="AK72" s="77"/>
      <c r="AL72" s="77"/>
      <c r="AM72" s="77">
        <v>60560</v>
      </c>
      <c r="AN72" s="77"/>
      <c r="AO72" s="77"/>
      <c r="AP72" s="77"/>
      <c r="AQ72" s="77"/>
      <c r="AR72" s="77"/>
      <c r="AS72" s="77"/>
      <c r="AT72" s="77"/>
      <c r="AU72" s="77"/>
      <c r="AV72" s="77"/>
      <c r="AW72" s="77"/>
      <c r="AX72" s="77"/>
      <c r="AY72" s="77"/>
      <c r="AZ72" s="77">
        <v>327830</v>
      </c>
      <c r="BA72" s="77"/>
      <c r="BB72" s="77"/>
      <c r="BC72" s="77"/>
      <c r="BD72" s="77"/>
      <c r="BE72" s="77"/>
      <c r="BF72" s="77"/>
      <c r="BG72" s="77">
        <v>2399</v>
      </c>
      <c r="BH72" s="77">
        <v>75</v>
      </c>
      <c r="BI72" s="77"/>
      <c r="BJ72" s="77"/>
      <c r="BK72" s="77">
        <v>225</v>
      </c>
      <c r="BL72" s="77"/>
      <c r="BM72" s="96">
        <v>1470437</v>
      </c>
    </row>
    <row r="73" spans="1:65" x14ac:dyDescent="0.2">
      <c r="A73" s="150"/>
      <c r="B73" s="138">
        <v>1989</v>
      </c>
      <c r="C73" s="112"/>
      <c r="D73" s="77"/>
      <c r="E73" s="77"/>
      <c r="F73" s="77"/>
      <c r="G73" s="77">
        <v>120450</v>
      </c>
      <c r="H73" s="77"/>
      <c r="I73" s="77"/>
      <c r="J73" s="77">
        <v>466400</v>
      </c>
      <c r="K73" s="77"/>
      <c r="L73" s="77"/>
      <c r="M73" s="77"/>
      <c r="N73" s="77"/>
      <c r="O73" s="77">
        <v>23180</v>
      </c>
      <c r="P73" s="77"/>
      <c r="Q73" s="77">
        <v>174760</v>
      </c>
      <c r="R73" s="77">
        <v>292260</v>
      </c>
      <c r="S73" s="77">
        <v>11790</v>
      </c>
      <c r="T73" s="77"/>
      <c r="U73" s="77"/>
      <c r="V73" s="77"/>
      <c r="W73" s="77"/>
      <c r="X73" s="77"/>
      <c r="Y73" s="77"/>
      <c r="Z73" s="77"/>
      <c r="AA73" s="77"/>
      <c r="AB73" s="77"/>
      <c r="AC73" s="77"/>
      <c r="AD73" s="77">
        <v>20950</v>
      </c>
      <c r="AE73" s="77"/>
      <c r="AF73" s="77"/>
      <c r="AG73" s="77"/>
      <c r="AH73" s="77"/>
      <c r="AI73" s="77">
        <v>7122</v>
      </c>
      <c r="AJ73" s="77"/>
      <c r="AK73" s="77"/>
      <c r="AL73" s="77">
        <v>473</v>
      </c>
      <c r="AM73" s="77">
        <v>62405</v>
      </c>
      <c r="AN73" s="77"/>
      <c r="AO73" s="77">
        <v>75</v>
      </c>
      <c r="AP73" s="77"/>
      <c r="AQ73" s="77"/>
      <c r="AR73" s="77"/>
      <c r="AS73" s="77"/>
      <c r="AT73" s="77"/>
      <c r="AU73" s="77"/>
      <c r="AV73" s="77"/>
      <c r="AW73" s="77"/>
      <c r="AX73" s="77"/>
      <c r="AY73" s="77"/>
      <c r="AZ73" s="77"/>
      <c r="BA73" s="77"/>
      <c r="BB73" s="77"/>
      <c r="BC73" s="77"/>
      <c r="BD73" s="77"/>
      <c r="BE73" s="77"/>
      <c r="BF73" s="77"/>
      <c r="BG73" s="77"/>
      <c r="BH73" s="77">
        <v>49</v>
      </c>
      <c r="BI73" s="77"/>
      <c r="BJ73" s="77"/>
      <c r="BK73" s="77"/>
      <c r="BL73" s="77"/>
      <c r="BM73" s="96">
        <v>1179914</v>
      </c>
    </row>
    <row r="74" spans="1:65" x14ac:dyDescent="0.2">
      <c r="A74" s="150"/>
      <c r="B74" s="138">
        <v>1990</v>
      </c>
      <c r="C74" s="112"/>
      <c r="D74" s="77"/>
      <c r="E74" s="77">
        <v>25000</v>
      </c>
      <c r="F74" s="77"/>
      <c r="G74" s="77"/>
      <c r="H74" s="77">
        <v>25700</v>
      </c>
      <c r="I74" s="77"/>
      <c r="J74" s="77"/>
      <c r="K74" s="77"/>
      <c r="L74" s="77"/>
      <c r="M74" s="77"/>
      <c r="N74" s="77">
        <v>80</v>
      </c>
      <c r="O74" s="77"/>
      <c r="P74" s="77"/>
      <c r="Q74" s="77"/>
      <c r="R74" s="77"/>
      <c r="S74" s="77"/>
      <c r="T74" s="77"/>
      <c r="U74" s="77"/>
      <c r="V74" s="77"/>
      <c r="W74" s="77"/>
      <c r="X74" s="77">
        <v>193415</v>
      </c>
      <c r="Y74" s="77"/>
      <c r="Z74" s="77"/>
      <c r="AA74" s="77"/>
      <c r="AB74" s="77"/>
      <c r="AC74" s="77"/>
      <c r="AD74" s="77">
        <v>80</v>
      </c>
      <c r="AE74" s="77"/>
      <c r="AF74" s="77"/>
      <c r="AG74" s="77"/>
      <c r="AH74" s="77"/>
      <c r="AI74" s="77">
        <v>51268</v>
      </c>
      <c r="AJ74" s="77"/>
      <c r="AK74" s="77"/>
      <c r="AL74" s="77"/>
      <c r="AM74" s="77">
        <v>4421</v>
      </c>
      <c r="AN74" s="77">
        <v>4000</v>
      </c>
      <c r="AO74" s="77">
        <v>68624</v>
      </c>
      <c r="AP74" s="77"/>
      <c r="AQ74" s="77"/>
      <c r="AR74" s="77"/>
      <c r="AS74" s="77"/>
      <c r="AT74" s="77"/>
      <c r="AU74" s="77"/>
      <c r="AV74" s="77"/>
      <c r="AW74" s="77"/>
      <c r="AX74" s="77"/>
      <c r="AY74" s="77"/>
      <c r="AZ74" s="77"/>
      <c r="BA74" s="77"/>
      <c r="BB74" s="77"/>
      <c r="BC74" s="77"/>
      <c r="BD74" s="77"/>
      <c r="BE74" s="77"/>
      <c r="BF74" s="77"/>
      <c r="BG74" s="77"/>
      <c r="BH74" s="77">
        <v>440</v>
      </c>
      <c r="BI74" s="77"/>
      <c r="BJ74" s="77"/>
      <c r="BK74" s="77"/>
      <c r="BL74" s="77"/>
      <c r="BM74" s="96">
        <v>373028</v>
      </c>
    </row>
    <row r="75" spans="1:65" x14ac:dyDescent="0.2">
      <c r="A75" s="150"/>
      <c r="B75" s="138">
        <v>1991</v>
      </c>
      <c r="C75" s="112"/>
      <c r="D75" s="77"/>
      <c r="E75" s="77">
        <v>160</v>
      </c>
      <c r="F75" s="77"/>
      <c r="G75" s="77">
        <v>29450</v>
      </c>
      <c r="H75" s="77"/>
      <c r="I75" s="77"/>
      <c r="J75" s="77"/>
      <c r="K75" s="77"/>
      <c r="L75" s="77"/>
      <c r="M75" s="77"/>
      <c r="N75" s="77">
        <v>730</v>
      </c>
      <c r="O75" s="77"/>
      <c r="P75" s="77"/>
      <c r="Q75" s="77"/>
      <c r="R75" s="77"/>
      <c r="S75" s="77"/>
      <c r="T75" s="77"/>
      <c r="U75" s="77"/>
      <c r="V75" s="77"/>
      <c r="W75" s="77"/>
      <c r="X75" s="77"/>
      <c r="Y75" s="77"/>
      <c r="Z75" s="77"/>
      <c r="AA75" s="77"/>
      <c r="AB75" s="77"/>
      <c r="AC75" s="77"/>
      <c r="AD75" s="77">
        <v>200</v>
      </c>
      <c r="AE75" s="77"/>
      <c r="AF75" s="77"/>
      <c r="AG75" s="77"/>
      <c r="AH75" s="77"/>
      <c r="AI75" s="77"/>
      <c r="AJ75" s="77"/>
      <c r="AK75" s="77"/>
      <c r="AL75" s="77"/>
      <c r="AM75" s="77">
        <v>44504</v>
      </c>
      <c r="AN75" s="77"/>
      <c r="AO75" s="77"/>
      <c r="AP75" s="77"/>
      <c r="AQ75" s="77"/>
      <c r="AR75" s="77"/>
      <c r="AS75" s="77"/>
      <c r="AT75" s="77"/>
      <c r="AU75" s="77"/>
      <c r="AV75" s="77"/>
      <c r="AW75" s="77"/>
      <c r="AX75" s="77"/>
      <c r="AY75" s="77"/>
      <c r="AZ75" s="77"/>
      <c r="BA75" s="77"/>
      <c r="BB75" s="77"/>
      <c r="BC75" s="77"/>
      <c r="BD75" s="77"/>
      <c r="BE75" s="77"/>
      <c r="BF75" s="77"/>
      <c r="BG75" s="77"/>
      <c r="BH75" s="77">
        <v>900</v>
      </c>
      <c r="BI75" s="77"/>
      <c r="BJ75" s="77"/>
      <c r="BK75" s="77"/>
      <c r="BL75" s="77"/>
      <c r="BM75" s="96">
        <v>75944</v>
      </c>
    </row>
    <row r="76" spans="1:65" x14ac:dyDescent="0.2">
      <c r="A76" s="150"/>
      <c r="B76" s="138">
        <v>1992</v>
      </c>
      <c r="C76" s="112"/>
      <c r="D76" s="77"/>
      <c r="E76" s="77"/>
      <c r="F76" s="77"/>
      <c r="G76" s="77"/>
      <c r="H76" s="77"/>
      <c r="I76" s="77"/>
      <c r="J76" s="77"/>
      <c r="K76" s="77"/>
      <c r="L76" s="77"/>
      <c r="M76" s="77"/>
      <c r="N76" s="77">
        <v>80</v>
      </c>
      <c r="O76" s="77"/>
      <c r="P76" s="77"/>
      <c r="Q76" s="77"/>
      <c r="R76" s="77"/>
      <c r="S76" s="77"/>
      <c r="T76" s="77"/>
      <c r="U76" s="77"/>
      <c r="V76" s="77"/>
      <c r="W76" s="77"/>
      <c r="X76" s="77">
        <v>150834</v>
      </c>
      <c r="Y76" s="77"/>
      <c r="Z76" s="77"/>
      <c r="AA76" s="77"/>
      <c r="AB76" s="77"/>
      <c r="AC76" s="77"/>
      <c r="AD76" s="77">
        <v>225</v>
      </c>
      <c r="AE76" s="77"/>
      <c r="AF76" s="77"/>
      <c r="AG76" s="77"/>
      <c r="AH76" s="77"/>
      <c r="AI76" s="77"/>
      <c r="AJ76" s="77"/>
      <c r="AK76" s="77"/>
      <c r="AL76" s="77"/>
      <c r="AM76" s="77">
        <v>40720</v>
      </c>
      <c r="AN76" s="77">
        <v>2500</v>
      </c>
      <c r="AO76" s="77"/>
      <c r="AP76" s="77"/>
      <c r="AQ76" s="77"/>
      <c r="AR76" s="77"/>
      <c r="AS76" s="77"/>
      <c r="AT76" s="77"/>
      <c r="AU76" s="77"/>
      <c r="AV76" s="77"/>
      <c r="AW76" s="77"/>
      <c r="AX76" s="77"/>
      <c r="AY76" s="77"/>
      <c r="AZ76" s="77"/>
      <c r="BA76" s="77"/>
      <c r="BB76" s="77"/>
      <c r="BC76" s="77"/>
      <c r="BD76" s="77"/>
      <c r="BE76" s="77"/>
      <c r="BF76" s="77"/>
      <c r="BG76" s="77"/>
      <c r="BH76" s="77">
        <v>900</v>
      </c>
      <c r="BI76" s="77"/>
      <c r="BJ76" s="77"/>
      <c r="BK76" s="77"/>
      <c r="BL76" s="77"/>
      <c r="BM76" s="96">
        <v>195259</v>
      </c>
    </row>
    <row r="77" spans="1:65" x14ac:dyDescent="0.2">
      <c r="A77" s="150"/>
      <c r="B77" s="138">
        <v>1993</v>
      </c>
      <c r="C77" s="112"/>
      <c r="D77" s="77"/>
      <c r="E77" s="77">
        <v>5240</v>
      </c>
      <c r="F77" s="77"/>
      <c r="G77" s="77"/>
      <c r="H77" s="77"/>
      <c r="I77" s="77">
        <v>130067</v>
      </c>
      <c r="J77" s="77"/>
      <c r="K77" s="77"/>
      <c r="L77" s="77">
        <v>25080</v>
      </c>
      <c r="M77" s="77">
        <v>60146</v>
      </c>
      <c r="N77" s="77">
        <v>800</v>
      </c>
      <c r="O77" s="77"/>
      <c r="P77" s="77"/>
      <c r="Q77" s="77"/>
      <c r="R77" s="77"/>
      <c r="S77" s="77"/>
      <c r="T77" s="77"/>
      <c r="U77" s="77"/>
      <c r="V77" s="77"/>
      <c r="W77" s="77"/>
      <c r="X77" s="77">
        <v>214735</v>
      </c>
      <c r="Y77" s="77">
        <v>411510</v>
      </c>
      <c r="Z77" s="77"/>
      <c r="AA77" s="77"/>
      <c r="AB77" s="77"/>
      <c r="AC77" s="77"/>
      <c r="AD77" s="77">
        <v>23909</v>
      </c>
      <c r="AE77" s="77"/>
      <c r="AF77" s="77"/>
      <c r="AG77" s="77"/>
      <c r="AH77" s="77"/>
      <c r="AI77" s="77"/>
      <c r="AJ77" s="77"/>
      <c r="AK77" s="77"/>
      <c r="AL77" s="77"/>
      <c r="AM77" s="77">
        <v>15981</v>
      </c>
      <c r="AN77" s="77"/>
      <c r="AO77" s="77"/>
      <c r="AP77" s="77"/>
      <c r="AQ77" s="77"/>
      <c r="AR77" s="77"/>
      <c r="AS77" s="77"/>
      <c r="AT77" s="77"/>
      <c r="AU77" s="77"/>
      <c r="AV77" s="77"/>
      <c r="AW77" s="77"/>
      <c r="AX77" s="77"/>
      <c r="AY77" s="77"/>
      <c r="AZ77" s="77"/>
      <c r="BA77" s="77"/>
      <c r="BB77" s="77"/>
      <c r="BC77" s="77"/>
      <c r="BD77" s="77"/>
      <c r="BE77" s="77"/>
      <c r="BF77" s="77"/>
      <c r="BG77" s="77"/>
      <c r="BH77" s="77">
        <v>1040</v>
      </c>
      <c r="BI77" s="77"/>
      <c r="BJ77" s="77"/>
      <c r="BK77" s="77"/>
      <c r="BL77" s="77"/>
      <c r="BM77" s="96">
        <v>888508</v>
      </c>
    </row>
    <row r="78" spans="1:65" x14ac:dyDescent="0.2">
      <c r="A78" s="150"/>
      <c r="B78" s="138">
        <v>1994</v>
      </c>
      <c r="C78" s="112"/>
      <c r="D78" s="77"/>
      <c r="E78" s="77">
        <v>17370</v>
      </c>
      <c r="F78" s="77"/>
      <c r="G78" s="77">
        <v>23405</v>
      </c>
      <c r="H78" s="77"/>
      <c r="I78" s="77"/>
      <c r="J78" s="77"/>
      <c r="K78" s="77"/>
      <c r="L78" s="77"/>
      <c r="M78" s="77"/>
      <c r="N78" s="77">
        <v>900</v>
      </c>
      <c r="O78" s="77"/>
      <c r="P78" s="77"/>
      <c r="Q78" s="77"/>
      <c r="R78" s="77"/>
      <c r="S78" s="77"/>
      <c r="T78" s="77">
        <v>9823</v>
      </c>
      <c r="U78" s="77"/>
      <c r="V78" s="77"/>
      <c r="W78" s="77"/>
      <c r="X78" s="77">
        <v>215590</v>
      </c>
      <c r="Y78" s="77">
        <v>452650</v>
      </c>
      <c r="Z78" s="77"/>
      <c r="AA78" s="77"/>
      <c r="AB78" s="77"/>
      <c r="AC78" s="77"/>
      <c r="AD78" s="77">
        <v>450</v>
      </c>
      <c r="AE78" s="77"/>
      <c r="AF78" s="77"/>
      <c r="AG78" s="77"/>
      <c r="AH78" s="77"/>
      <c r="AI78" s="77"/>
      <c r="AJ78" s="77"/>
      <c r="AK78" s="77"/>
      <c r="AL78" s="77"/>
      <c r="AM78" s="77">
        <v>44479</v>
      </c>
      <c r="AN78" s="77"/>
      <c r="AO78" s="77">
        <v>180</v>
      </c>
      <c r="AP78" s="77"/>
      <c r="AQ78" s="77"/>
      <c r="AR78" s="77"/>
      <c r="AS78" s="77"/>
      <c r="AT78" s="77"/>
      <c r="AU78" s="77"/>
      <c r="AV78" s="77"/>
      <c r="AW78" s="77"/>
      <c r="AX78" s="77"/>
      <c r="AY78" s="77"/>
      <c r="AZ78" s="77"/>
      <c r="BA78" s="77"/>
      <c r="BB78" s="77"/>
      <c r="BC78" s="77"/>
      <c r="BD78" s="77"/>
      <c r="BE78" s="77"/>
      <c r="BF78" s="77"/>
      <c r="BG78" s="77"/>
      <c r="BH78" s="77">
        <v>900</v>
      </c>
      <c r="BI78" s="77">
        <v>450</v>
      </c>
      <c r="BJ78" s="77"/>
      <c r="BK78" s="77"/>
      <c r="BL78" s="77"/>
      <c r="BM78" s="96">
        <v>766197</v>
      </c>
    </row>
    <row r="79" spans="1:65" x14ac:dyDescent="0.2">
      <c r="A79" s="150"/>
      <c r="B79" s="138">
        <v>1995</v>
      </c>
      <c r="C79" s="112"/>
      <c r="D79" s="77"/>
      <c r="E79" s="77">
        <v>16000</v>
      </c>
      <c r="F79" s="77"/>
      <c r="G79" s="77"/>
      <c r="H79" s="77"/>
      <c r="I79" s="77"/>
      <c r="J79" s="77"/>
      <c r="K79" s="77"/>
      <c r="L79" s="77"/>
      <c r="M79" s="77"/>
      <c r="N79" s="77">
        <v>750</v>
      </c>
      <c r="O79" s="77"/>
      <c r="P79" s="77"/>
      <c r="Q79" s="77"/>
      <c r="R79" s="77"/>
      <c r="S79" s="77"/>
      <c r="T79" s="77"/>
      <c r="U79" s="77"/>
      <c r="V79" s="77"/>
      <c r="W79" s="77"/>
      <c r="X79" s="77">
        <v>273413</v>
      </c>
      <c r="Y79" s="77">
        <v>442680</v>
      </c>
      <c r="Z79" s="77"/>
      <c r="AA79" s="77"/>
      <c r="AB79" s="77"/>
      <c r="AC79" s="77"/>
      <c r="AD79" s="77"/>
      <c r="AE79" s="77"/>
      <c r="AF79" s="77"/>
      <c r="AG79" s="77"/>
      <c r="AH79" s="77"/>
      <c r="AI79" s="77"/>
      <c r="AJ79" s="77"/>
      <c r="AK79" s="77"/>
      <c r="AL79" s="77"/>
      <c r="AM79" s="77">
        <v>20</v>
      </c>
      <c r="AN79" s="77">
        <v>5500</v>
      </c>
      <c r="AO79" s="77"/>
      <c r="AP79" s="77"/>
      <c r="AQ79" s="77"/>
      <c r="AR79" s="77"/>
      <c r="AS79" s="77"/>
      <c r="AT79" s="77"/>
      <c r="AU79" s="77"/>
      <c r="AV79" s="77"/>
      <c r="AW79" s="77"/>
      <c r="AX79" s="77"/>
      <c r="AY79" s="77"/>
      <c r="AZ79" s="77"/>
      <c r="BA79" s="77"/>
      <c r="BB79" s="77"/>
      <c r="BC79" s="77"/>
      <c r="BD79" s="77"/>
      <c r="BE79" s="77"/>
      <c r="BF79" s="77"/>
      <c r="BG79" s="77"/>
      <c r="BH79" s="77">
        <v>1150</v>
      </c>
      <c r="BI79" s="77"/>
      <c r="BJ79" s="77"/>
      <c r="BK79" s="77"/>
      <c r="BL79" s="77"/>
      <c r="BM79" s="96">
        <v>739513</v>
      </c>
    </row>
    <row r="80" spans="1:65" x14ac:dyDescent="0.2">
      <c r="A80" s="150"/>
      <c r="B80" s="138">
        <v>1996</v>
      </c>
      <c r="C80" s="112"/>
      <c r="D80" s="77"/>
      <c r="E80" s="77">
        <v>12000</v>
      </c>
      <c r="F80" s="77"/>
      <c r="G80" s="77"/>
      <c r="H80" s="77"/>
      <c r="I80" s="77"/>
      <c r="J80" s="77"/>
      <c r="K80" s="77"/>
      <c r="L80" s="77"/>
      <c r="M80" s="77"/>
      <c r="N80" s="77">
        <v>600</v>
      </c>
      <c r="O80" s="77"/>
      <c r="P80" s="77"/>
      <c r="Q80" s="77"/>
      <c r="R80" s="77"/>
      <c r="S80" s="77"/>
      <c r="T80" s="77"/>
      <c r="U80" s="77"/>
      <c r="V80" s="77"/>
      <c r="W80" s="77">
        <v>24203</v>
      </c>
      <c r="X80" s="77">
        <v>562941</v>
      </c>
      <c r="Y80" s="77">
        <v>404833</v>
      </c>
      <c r="Z80" s="77"/>
      <c r="AA80" s="77"/>
      <c r="AB80" s="77"/>
      <c r="AC80" s="77">
        <v>52593</v>
      </c>
      <c r="AD80" s="77"/>
      <c r="AE80" s="77"/>
      <c r="AF80" s="77"/>
      <c r="AG80" s="77"/>
      <c r="AH80" s="77"/>
      <c r="AI80" s="77"/>
      <c r="AJ80" s="77"/>
      <c r="AK80" s="77"/>
      <c r="AL80" s="77"/>
      <c r="AM80" s="77">
        <v>6950</v>
      </c>
      <c r="AN80" s="77"/>
      <c r="AO80" s="77">
        <v>66271</v>
      </c>
      <c r="AP80" s="77"/>
      <c r="AQ80" s="77"/>
      <c r="AR80" s="77"/>
      <c r="AS80" s="77">
        <v>10342</v>
      </c>
      <c r="AT80" s="77"/>
      <c r="AU80" s="77"/>
      <c r="AV80" s="77"/>
      <c r="AW80" s="77"/>
      <c r="AX80" s="77"/>
      <c r="AY80" s="77"/>
      <c r="AZ80" s="77"/>
      <c r="BA80" s="77"/>
      <c r="BB80" s="77">
        <v>10200</v>
      </c>
      <c r="BC80" s="77"/>
      <c r="BD80" s="77"/>
      <c r="BE80" s="77"/>
      <c r="BF80" s="77"/>
      <c r="BG80" s="77"/>
      <c r="BH80" s="77">
        <v>1150</v>
      </c>
      <c r="BI80" s="77"/>
      <c r="BJ80" s="77"/>
      <c r="BK80" s="77"/>
      <c r="BL80" s="77"/>
      <c r="BM80" s="96">
        <v>1152083</v>
      </c>
    </row>
    <row r="81" spans="1:65" x14ac:dyDescent="0.2">
      <c r="A81" s="150"/>
      <c r="B81" s="138">
        <v>1997</v>
      </c>
      <c r="C81" s="112"/>
      <c r="D81" s="77"/>
      <c r="E81" s="77"/>
      <c r="F81" s="77"/>
      <c r="G81" s="77"/>
      <c r="H81" s="77"/>
      <c r="I81" s="77"/>
      <c r="J81" s="77"/>
      <c r="K81" s="77"/>
      <c r="L81" s="77">
        <v>43490</v>
      </c>
      <c r="M81" s="77"/>
      <c r="N81" s="77">
        <v>33740</v>
      </c>
      <c r="O81" s="77"/>
      <c r="P81" s="77"/>
      <c r="Q81" s="77"/>
      <c r="R81" s="77"/>
      <c r="S81" s="77"/>
      <c r="T81" s="77">
        <v>65000</v>
      </c>
      <c r="U81" s="77"/>
      <c r="V81" s="77"/>
      <c r="W81" s="77"/>
      <c r="X81" s="77">
        <v>291337</v>
      </c>
      <c r="Y81" s="77">
        <v>436319</v>
      </c>
      <c r="Z81" s="77"/>
      <c r="AA81" s="77"/>
      <c r="AB81" s="77"/>
      <c r="AC81" s="77">
        <v>161611</v>
      </c>
      <c r="AD81" s="77"/>
      <c r="AE81" s="77"/>
      <c r="AF81" s="77"/>
      <c r="AG81" s="77"/>
      <c r="AH81" s="77"/>
      <c r="AI81" s="77"/>
      <c r="AJ81" s="77"/>
      <c r="AK81" s="77"/>
      <c r="AL81" s="77"/>
      <c r="AM81" s="77">
        <v>27579</v>
      </c>
      <c r="AN81" s="77"/>
      <c r="AO81" s="77"/>
      <c r="AP81" s="77"/>
      <c r="AQ81" s="77"/>
      <c r="AR81" s="77"/>
      <c r="AS81" s="77">
        <v>687</v>
      </c>
      <c r="AT81" s="77"/>
      <c r="AU81" s="77"/>
      <c r="AV81" s="77"/>
      <c r="AW81" s="77"/>
      <c r="AX81" s="77"/>
      <c r="AY81" s="77"/>
      <c r="AZ81" s="77"/>
      <c r="BA81" s="77"/>
      <c r="BB81" s="77">
        <v>56000</v>
      </c>
      <c r="BC81" s="77"/>
      <c r="BD81" s="77"/>
      <c r="BE81" s="77"/>
      <c r="BF81" s="77"/>
      <c r="BG81" s="77"/>
      <c r="BH81" s="77">
        <v>240</v>
      </c>
      <c r="BI81" s="77"/>
      <c r="BJ81" s="77"/>
      <c r="BK81" s="77"/>
      <c r="BL81" s="77"/>
      <c r="BM81" s="96">
        <v>1116003</v>
      </c>
    </row>
    <row r="82" spans="1:65" x14ac:dyDescent="0.2">
      <c r="A82" s="150"/>
      <c r="B82" s="138">
        <v>1998</v>
      </c>
      <c r="C82" s="112"/>
      <c r="D82" s="77"/>
      <c r="E82" s="77">
        <v>12250</v>
      </c>
      <c r="F82" s="77"/>
      <c r="G82" s="77"/>
      <c r="H82" s="77"/>
      <c r="I82" s="77"/>
      <c r="J82" s="77"/>
      <c r="K82" s="77"/>
      <c r="L82" s="77"/>
      <c r="M82" s="77"/>
      <c r="N82" s="77">
        <v>2780</v>
      </c>
      <c r="O82" s="77"/>
      <c r="P82" s="77"/>
      <c r="Q82" s="77"/>
      <c r="R82" s="77"/>
      <c r="S82" s="77"/>
      <c r="T82" s="77">
        <v>50000</v>
      </c>
      <c r="U82" s="77"/>
      <c r="V82" s="77"/>
      <c r="W82" s="77"/>
      <c r="X82" s="77">
        <v>660647</v>
      </c>
      <c r="Y82" s="77">
        <v>526035</v>
      </c>
      <c r="Z82" s="77"/>
      <c r="AA82" s="77"/>
      <c r="AB82" s="77"/>
      <c r="AC82" s="77"/>
      <c r="AD82" s="77"/>
      <c r="AE82" s="77"/>
      <c r="AF82" s="77"/>
      <c r="AG82" s="77"/>
      <c r="AH82" s="77"/>
      <c r="AI82" s="77"/>
      <c r="AJ82" s="77"/>
      <c r="AK82" s="77"/>
      <c r="AL82" s="77"/>
      <c r="AM82" s="77"/>
      <c r="AN82" s="77"/>
      <c r="AO82" s="77"/>
      <c r="AP82" s="77"/>
      <c r="AQ82" s="77"/>
      <c r="AR82" s="77"/>
      <c r="AS82" s="77"/>
      <c r="AT82" s="77"/>
      <c r="AU82" s="77"/>
      <c r="AV82" s="77"/>
      <c r="AW82" s="77"/>
      <c r="AX82" s="77"/>
      <c r="AY82" s="77"/>
      <c r="AZ82" s="77"/>
      <c r="BA82" s="77"/>
      <c r="BB82" s="77">
        <v>3500</v>
      </c>
      <c r="BC82" s="77"/>
      <c r="BD82" s="77"/>
      <c r="BE82" s="77"/>
      <c r="BF82" s="77"/>
      <c r="BG82" s="77"/>
      <c r="BH82" s="77">
        <v>1220</v>
      </c>
      <c r="BI82" s="77">
        <v>90</v>
      </c>
      <c r="BJ82" s="77">
        <v>2000</v>
      </c>
      <c r="BK82" s="77"/>
      <c r="BL82" s="77"/>
      <c r="BM82" s="96">
        <v>1258522</v>
      </c>
    </row>
    <row r="83" spans="1:65" x14ac:dyDescent="0.2">
      <c r="A83" s="150"/>
      <c r="B83" s="138">
        <v>1999</v>
      </c>
      <c r="C83" s="112"/>
      <c r="D83" s="77"/>
      <c r="E83" s="77">
        <v>19300</v>
      </c>
      <c r="F83" s="77"/>
      <c r="G83" s="77"/>
      <c r="H83" s="77"/>
      <c r="I83" s="77"/>
      <c r="J83" s="77"/>
      <c r="K83" s="77"/>
      <c r="L83" s="77"/>
      <c r="M83" s="77"/>
      <c r="N83" s="77">
        <v>2200</v>
      </c>
      <c r="O83" s="77"/>
      <c r="P83" s="77"/>
      <c r="Q83" s="77"/>
      <c r="R83" s="77"/>
      <c r="S83" s="77"/>
      <c r="T83" s="77"/>
      <c r="U83" s="77"/>
      <c r="V83" s="77"/>
      <c r="W83" s="77"/>
      <c r="X83" s="77">
        <v>189390</v>
      </c>
      <c r="Y83" s="77">
        <v>406112</v>
      </c>
      <c r="Z83" s="77"/>
      <c r="AA83" s="77"/>
      <c r="AB83" s="77"/>
      <c r="AC83" s="77">
        <v>146807</v>
      </c>
      <c r="AD83" s="77"/>
      <c r="AE83" s="77"/>
      <c r="AF83" s="77"/>
      <c r="AG83" s="77"/>
      <c r="AH83" s="77"/>
      <c r="AI83" s="77"/>
      <c r="AJ83" s="77"/>
      <c r="AK83" s="77"/>
      <c r="AL83" s="77"/>
      <c r="AM83" s="77"/>
      <c r="AN83" s="77"/>
      <c r="AO83" s="77"/>
      <c r="AP83" s="77"/>
      <c r="AQ83" s="77"/>
      <c r="AR83" s="77"/>
      <c r="AS83" s="77"/>
      <c r="AT83" s="77"/>
      <c r="AU83" s="77"/>
      <c r="AV83" s="77"/>
      <c r="AW83" s="77"/>
      <c r="AX83" s="77"/>
      <c r="AY83" s="77"/>
      <c r="AZ83" s="77"/>
      <c r="BA83" s="77"/>
      <c r="BB83" s="77">
        <v>23500</v>
      </c>
      <c r="BC83" s="77"/>
      <c r="BD83" s="77"/>
      <c r="BE83" s="77"/>
      <c r="BF83" s="77"/>
      <c r="BG83" s="77"/>
      <c r="BH83" s="77">
        <v>21854</v>
      </c>
      <c r="BI83" s="77"/>
      <c r="BJ83" s="77"/>
      <c r="BK83" s="77"/>
      <c r="BL83" s="77"/>
      <c r="BM83" s="96">
        <v>809163</v>
      </c>
    </row>
    <row r="84" spans="1:65" x14ac:dyDescent="0.2">
      <c r="A84" s="150"/>
      <c r="B84" s="138">
        <v>2000</v>
      </c>
      <c r="C84" s="112"/>
      <c r="D84" s="77"/>
      <c r="E84" s="77"/>
      <c r="F84" s="77"/>
      <c r="G84" s="77"/>
      <c r="H84" s="77"/>
      <c r="I84" s="77"/>
      <c r="J84" s="77"/>
      <c r="K84" s="77"/>
      <c r="L84" s="77">
        <v>150</v>
      </c>
      <c r="M84" s="77"/>
      <c r="N84" s="77">
        <v>1670</v>
      </c>
      <c r="O84" s="77"/>
      <c r="P84" s="77"/>
      <c r="Q84" s="77"/>
      <c r="R84" s="77"/>
      <c r="S84" s="77"/>
      <c r="T84" s="77">
        <v>50000</v>
      </c>
      <c r="U84" s="77"/>
      <c r="V84" s="77"/>
      <c r="W84" s="77"/>
      <c r="X84" s="77">
        <v>258900</v>
      </c>
      <c r="Y84" s="77">
        <v>432999</v>
      </c>
      <c r="Z84" s="77"/>
      <c r="AA84" s="77"/>
      <c r="AB84" s="77"/>
      <c r="AC84" s="77">
        <v>84794</v>
      </c>
      <c r="AD84" s="77"/>
      <c r="AE84" s="77"/>
      <c r="AF84" s="77"/>
      <c r="AG84" s="77"/>
      <c r="AH84" s="77"/>
      <c r="AI84" s="77"/>
      <c r="AJ84" s="77"/>
      <c r="AK84" s="77"/>
      <c r="AL84" s="77"/>
      <c r="AM84" s="77"/>
      <c r="AN84" s="77"/>
      <c r="AO84" s="77"/>
      <c r="AP84" s="77"/>
      <c r="AQ84" s="77"/>
      <c r="AR84" s="77"/>
      <c r="AS84" s="77"/>
      <c r="AT84" s="77"/>
      <c r="AU84" s="77"/>
      <c r="AV84" s="77"/>
      <c r="AW84" s="77"/>
      <c r="AX84" s="77"/>
      <c r="AY84" s="77"/>
      <c r="AZ84" s="77"/>
      <c r="BA84" s="77"/>
      <c r="BB84" s="77">
        <v>58000</v>
      </c>
      <c r="BC84" s="77"/>
      <c r="BD84" s="77"/>
      <c r="BE84" s="77"/>
      <c r="BF84" s="77"/>
      <c r="BG84" s="77"/>
      <c r="BH84" s="77"/>
      <c r="BI84" s="77"/>
      <c r="BJ84" s="77"/>
      <c r="BK84" s="77"/>
      <c r="BL84" s="77"/>
      <c r="BM84" s="96">
        <v>886513</v>
      </c>
    </row>
    <row r="85" spans="1:65" x14ac:dyDescent="0.2">
      <c r="A85" s="150"/>
      <c r="B85" s="138">
        <v>2001</v>
      </c>
      <c r="C85" s="112"/>
      <c r="D85" s="77"/>
      <c r="E85" s="77"/>
      <c r="F85" s="77"/>
      <c r="G85" s="77"/>
      <c r="H85" s="77"/>
      <c r="I85" s="77"/>
      <c r="J85" s="77"/>
      <c r="K85" s="77"/>
      <c r="L85" s="77">
        <v>150</v>
      </c>
      <c r="M85" s="77"/>
      <c r="N85" s="77">
        <v>26550</v>
      </c>
      <c r="O85" s="77"/>
      <c r="P85" s="77"/>
      <c r="Q85" s="77"/>
      <c r="R85" s="77"/>
      <c r="S85" s="77"/>
      <c r="T85" s="77">
        <v>64500</v>
      </c>
      <c r="U85" s="77"/>
      <c r="V85" s="77"/>
      <c r="W85" s="77"/>
      <c r="X85" s="77">
        <v>389678</v>
      </c>
      <c r="Y85" s="77">
        <v>357265</v>
      </c>
      <c r="Z85" s="77"/>
      <c r="AA85" s="77"/>
      <c r="AB85" s="77"/>
      <c r="AC85" s="77">
        <v>137941</v>
      </c>
      <c r="AD85" s="77"/>
      <c r="AE85" s="77"/>
      <c r="AF85" s="77"/>
      <c r="AG85" s="77"/>
      <c r="AH85" s="77"/>
      <c r="AI85" s="77"/>
      <c r="AJ85" s="77"/>
      <c r="AK85" s="77"/>
      <c r="AL85" s="77"/>
      <c r="AM85" s="77"/>
      <c r="AN85" s="77">
        <v>3500</v>
      </c>
      <c r="AO85" s="77">
        <v>1620</v>
      </c>
      <c r="AP85" s="77"/>
      <c r="AQ85" s="77"/>
      <c r="AR85" s="77"/>
      <c r="AS85" s="77"/>
      <c r="AT85" s="77"/>
      <c r="AU85" s="77"/>
      <c r="AV85" s="77"/>
      <c r="AW85" s="77"/>
      <c r="AX85" s="77"/>
      <c r="AY85" s="77"/>
      <c r="AZ85" s="77"/>
      <c r="BA85" s="77"/>
      <c r="BB85" s="77">
        <v>93962</v>
      </c>
      <c r="BC85" s="77"/>
      <c r="BD85" s="77"/>
      <c r="BE85" s="77"/>
      <c r="BF85" s="77"/>
      <c r="BG85" s="77"/>
      <c r="BH85" s="77"/>
      <c r="BI85" s="77"/>
      <c r="BJ85" s="77"/>
      <c r="BK85" s="77"/>
      <c r="BL85" s="77"/>
      <c r="BM85" s="96">
        <v>1075166</v>
      </c>
    </row>
    <row r="86" spans="1:65" x14ac:dyDescent="0.2">
      <c r="A86" s="150"/>
      <c r="B86" s="138">
        <v>2002</v>
      </c>
      <c r="C86" s="112"/>
      <c r="D86" s="77"/>
      <c r="E86" s="77"/>
      <c r="F86" s="77"/>
      <c r="G86" s="77"/>
      <c r="H86" s="77"/>
      <c r="I86" s="77"/>
      <c r="J86" s="77"/>
      <c r="K86" s="77"/>
      <c r="L86" s="77"/>
      <c r="M86" s="77"/>
      <c r="N86" s="77">
        <v>1450</v>
      </c>
      <c r="O86" s="77">
        <v>260920</v>
      </c>
      <c r="P86" s="77"/>
      <c r="Q86" s="77"/>
      <c r="R86" s="77"/>
      <c r="S86" s="77"/>
      <c r="T86" s="77"/>
      <c r="U86" s="77"/>
      <c r="V86" s="77"/>
      <c r="W86" s="77">
        <v>170216</v>
      </c>
      <c r="X86" s="77">
        <v>575775</v>
      </c>
      <c r="Y86" s="77">
        <v>460330</v>
      </c>
      <c r="Z86" s="77"/>
      <c r="AA86" s="77"/>
      <c r="AB86" s="77"/>
      <c r="AC86" s="77">
        <v>125000</v>
      </c>
      <c r="AD86" s="77"/>
      <c r="AE86" s="77"/>
      <c r="AF86" s="77"/>
      <c r="AG86" s="77"/>
      <c r="AH86" s="77"/>
      <c r="AI86" s="77"/>
      <c r="AJ86" s="77"/>
      <c r="AK86" s="77"/>
      <c r="AL86" s="77"/>
      <c r="AM86" s="77">
        <v>1200</v>
      </c>
      <c r="AN86" s="77"/>
      <c r="AO86" s="77">
        <v>400</v>
      </c>
      <c r="AP86" s="77"/>
      <c r="AQ86" s="77"/>
      <c r="AR86" s="77"/>
      <c r="AS86" s="77"/>
      <c r="AT86" s="77"/>
      <c r="AU86" s="77">
        <v>20149</v>
      </c>
      <c r="AV86" s="77"/>
      <c r="AW86" s="77">
        <v>20350</v>
      </c>
      <c r="AX86" s="77"/>
      <c r="AY86" s="77"/>
      <c r="AZ86" s="77"/>
      <c r="BA86" s="77"/>
      <c r="BB86" s="77">
        <v>8800</v>
      </c>
      <c r="BC86" s="77"/>
      <c r="BD86" s="77"/>
      <c r="BE86" s="77"/>
      <c r="BF86" s="77"/>
      <c r="BG86" s="77"/>
      <c r="BH86" s="77">
        <v>4000</v>
      </c>
      <c r="BI86" s="77"/>
      <c r="BJ86" s="77"/>
      <c r="BK86" s="77"/>
      <c r="BL86" s="77"/>
      <c r="BM86" s="96">
        <v>1648590</v>
      </c>
    </row>
    <row r="87" spans="1:65" x14ac:dyDescent="0.2">
      <c r="A87" s="150"/>
      <c r="B87" s="138">
        <v>2003</v>
      </c>
      <c r="C87" s="112"/>
      <c r="D87" s="77"/>
      <c r="E87" s="77"/>
      <c r="F87" s="77"/>
      <c r="G87" s="77"/>
      <c r="H87" s="77"/>
      <c r="I87" s="77"/>
      <c r="J87" s="77"/>
      <c r="K87" s="77"/>
      <c r="L87" s="77"/>
      <c r="M87" s="77"/>
      <c r="N87" s="77">
        <v>1890</v>
      </c>
      <c r="O87" s="77">
        <v>252100</v>
      </c>
      <c r="P87" s="77"/>
      <c r="Q87" s="77"/>
      <c r="R87" s="77"/>
      <c r="S87" s="77"/>
      <c r="T87" s="77">
        <v>8000</v>
      </c>
      <c r="U87" s="77"/>
      <c r="V87" s="77"/>
      <c r="W87" s="77">
        <v>572828</v>
      </c>
      <c r="X87" s="77">
        <v>256002</v>
      </c>
      <c r="Y87" s="77">
        <v>501659</v>
      </c>
      <c r="Z87" s="77"/>
      <c r="AA87" s="77"/>
      <c r="AB87" s="77"/>
      <c r="AC87" s="77">
        <v>98972</v>
      </c>
      <c r="AD87" s="77"/>
      <c r="AE87" s="77"/>
      <c r="AF87" s="77"/>
      <c r="AG87" s="77"/>
      <c r="AH87" s="77"/>
      <c r="AI87" s="77"/>
      <c r="AJ87" s="77"/>
      <c r="AK87" s="77"/>
      <c r="AL87" s="77"/>
      <c r="AM87" s="77">
        <v>14350</v>
      </c>
      <c r="AN87" s="77"/>
      <c r="AO87" s="77"/>
      <c r="AP87" s="77"/>
      <c r="AQ87" s="77"/>
      <c r="AR87" s="77"/>
      <c r="AS87" s="77">
        <v>20276</v>
      </c>
      <c r="AT87" s="77"/>
      <c r="AU87" s="77">
        <v>22564</v>
      </c>
      <c r="AV87" s="77"/>
      <c r="AW87" s="77"/>
      <c r="AX87" s="77">
        <v>28327</v>
      </c>
      <c r="AY87" s="77"/>
      <c r="AZ87" s="77"/>
      <c r="BA87" s="77"/>
      <c r="BB87" s="77"/>
      <c r="BC87" s="77"/>
      <c r="BD87" s="77"/>
      <c r="BE87" s="77"/>
      <c r="BF87" s="77"/>
      <c r="BG87" s="77"/>
      <c r="BH87" s="77">
        <v>400</v>
      </c>
      <c r="BI87" s="77"/>
      <c r="BJ87" s="77"/>
      <c r="BK87" s="77"/>
      <c r="BL87" s="77"/>
      <c r="BM87" s="96">
        <v>1777368</v>
      </c>
    </row>
    <row r="88" spans="1:65" x14ac:dyDescent="0.2">
      <c r="A88" s="150"/>
      <c r="B88" s="138">
        <v>2004</v>
      </c>
      <c r="C88" s="112"/>
      <c r="D88" s="77"/>
      <c r="E88" s="77"/>
      <c r="F88" s="77"/>
      <c r="G88" s="77"/>
      <c r="H88" s="77"/>
      <c r="I88" s="77"/>
      <c r="J88" s="77"/>
      <c r="K88" s="77"/>
      <c r="L88" s="77"/>
      <c r="M88" s="77"/>
      <c r="N88" s="77">
        <v>66150</v>
      </c>
      <c r="O88" s="77">
        <v>260940</v>
      </c>
      <c r="P88" s="77"/>
      <c r="Q88" s="77"/>
      <c r="R88" s="77"/>
      <c r="S88" s="77"/>
      <c r="T88" s="77"/>
      <c r="U88" s="77"/>
      <c r="V88" s="77"/>
      <c r="W88" s="77">
        <v>195201</v>
      </c>
      <c r="X88" s="77">
        <v>779152</v>
      </c>
      <c r="Y88" s="77">
        <v>478345</v>
      </c>
      <c r="Z88" s="77"/>
      <c r="AA88" s="77"/>
      <c r="AB88" s="77"/>
      <c r="AC88" s="77">
        <v>250933</v>
      </c>
      <c r="AD88" s="77"/>
      <c r="AE88" s="77"/>
      <c r="AF88" s="77"/>
      <c r="AG88" s="77"/>
      <c r="AH88" s="77"/>
      <c r="AI88" s="77"/>
      <c r="AJ88" s="77"/>
      <c r="AK88" s="77"/>
      <c r="AL88" s="77"/>
      <c r="AM88" s="77"/>
      <c r="AN88" s="77"/>
      <c r="AO88" s="77"/>
      <c r="AP88" s="77"/>
      <c r="AQ88" s="77"/>
      <c r="AR88" s="77"/>
      <c r="AS88" s="77"/>
      <c r="AT88" s="77"/>
      <c r="AU88" s="77">
        <v>25200</v>
      </c>
      <c r="AV88" s="77"/>
      <c r="AW88" s="77"/>
      <c r="AX88" s="77">
        <v>25323</v>
      </c>
      <c r="AY88" s="77"/>
      <c r="AZ88" s="77"/>
      <c r="BA88" s="77"/>
      <c r="BB88" s="77">
        <v>102244</v>
      </c>
      <c r="BC88" s="77"/>
      <c r="BD88" s="77"/>
      <c r="BE88" s="77"/>
      <c r="BF88" s="77"/>
      <c r="BG88" s="77"/>
      <c r="BH88" s="77">
        <v>3820</v>
      </c>
      <c r="BI88" s="77"/>
      <c r="BJ88" s="77"/>
      <c r="BK88" s="77"/>
      <c r="BL88" s="77"/>
      <c r="BM88" s="96">
        <v>2187308</v>
      </c>
    </row>
    <row r="89" spans="1:65" x14ac:dyDescent="0.2">
      <c r="A89" s="150"/>
      <c r="B89" s="138">
        <v>2005</v>
      </c>
      <c r="C89" s="112"/>
      <c r="D89" s="77"/>
      <c r="E89" s="77"/>
      <c r="F89" s="77"/>
      <c r="G89" s="77"/>
      <c r="H89" s="77"/>
      <c r="I89" s="77"/>
      <c r="J89" s="77"/>
      <c r="K89" s="77"/>
      <c r="L89" s="77"/>
      <c r="M89" s="77"/>
      <c r="N89" s="77">
        <v>121800</v>
      </c>
      <c r="O89" s="77">
        <v>206000</v>
      </c>
      <c r="P89" s="77"/>
      <c r="Q89" s="77"/>
      <c r="R89" s="77"/>
      <c r="S89" s="77"/>
      <c r="T89" s="77"/>
      <c r="U89" s="77"/>
      <c r="V89" s="77"/>
      <c r="W89" s="77">
        <v>173586</v>
      </c>
      <c r="X89" s="77">
        <v>491355</v>
      </c>
      <c r="Y89" s="77">
        <v>792606</v>
      </c>
      <c r="Z89" s="77"/>
      <c r="AA89" s="77"/>
      <c r="AB89" s="77"/>
      <c r="AC89" s="77">
        <v>249000</v>
      </c>
      <c r="AD89" s="77"/>
      <c r="AE89" s="77"/>
      <c r="AF89" s="77"/>
      <c r="AG89" s="77"/>
      <c r="AH89" s="77"/>
      <c r="AI89" s="77"/>
      <c r="AJ89" s="77"/>
      <c r="AK89" s="77"/>
      <c r="AL89" s="77"/>
      <c r="AM89" s="77"/>
      <c r="AN89" s="77"/>
      <c r="AO89" s="77"/>
      <c r="AP89" s="77"/>
      <c r="AQ89" s="77"/>
      <c r="AR89" s="77"/>
      <c r="AS89" s="77"/>
      <c r="AT89" s="77"/>
      <c r="AU89" s="77">
        <v>54054</v>
      </c>
      <c r="AV89" s="77"/>
      <c r="AW89" s="77"/>
      <c r="AX89" s="77">
        <v>38610</v>
      </c>
      <c r="AY89" s="77"/>
      <c r="AZ89" s="77"/>
      <c r="BA89" s="77"/>
      <c r="BB89" s="77">
        <v>195000</v>
      </c>
      <c r="BC89" s="77"/>
      <c r="BD89" s="77"/>
      <c r="BE89" s="77"/>
      <c r="BF89" s="77"/>
      <c r="BG89" s="77"/>
      <c r="BH89" s="77"/>
      <c r="BI89" s="77"/>
      <c r="BJ89" s="77"/>
      <c r="BK89" s="77"/>
      <c r="BL89" s="77"/>
      <c r="BM89" s="96">
        <v>2322011</v>
      </c>
    </row>
    <row r="90" spans="1:65" x14ac:dyDescent="0.2">
      <c r="A90" s="150"/>
      <c r="B90" s="138">
        <v>2006</v>
      </c>
      <c r="C90" s="112"/>
      <c r="D90" s="77"/>
      <c r="E90" s="77"/>
      <c r="F90" s="77"/>
      <c r="G90" s="77"/>
      <c r="H90" s="77"/>
      <c r="I90" s="77"/>
      <c r="J90" s="77"/>
      <c r="K90" s="77"/>
      <c r="L90" s="77"/>
      <c r="M90" s="77"/>
      <c r="N90" s="77">
        <v>181800</v>
      </c>
      <c r="O90" s="77">
        <v>211000</v>
      </c>
      <c r="P90" s="77"/>
      <c r="Q90" s="77"/>
      <c r="R90" s="77"/>
      <c r="S90" s="77"/>
      <c r="T90" s="77"/>
      <c r="U90" s="77"/>
      <c r="V90" s="77"/>
      <c r="W90" s="77">
        <v>214631</v>
      </c>
      <c r="X90" s="77">
        <v>292121</v>
      </c>
      <c r="Y90" s="77">
        <v>419101</v>
      </c>
      <c r="Z90" s="77"/>
      <c r="AA90" s="77"/>
      <c r="AB90" s="77"/>
      <c r="AC90" s="77">
        <v>201486</v>
      </c>
      <c r="AD90" s="77"/>
      <c r="AE90" s="77"/>
      <c r="AF90" s="77"/>
      <c r="AG90" s="77"/>
      <c r="AH90" s="77"/>
      <c r="AI90" s="77"/>
      <c r="AJ90" s="77"/>
      <c r="AK90" s="77"/>
      <c r="AL90" s="77"/>
      <c r="AM90" s="77"/>
      <c r="AN90" s="77"/>
      <c r="AO90" s="77"/>
      <c r="AP90" s="77"/>
      <c r="AQ90" s="77"/>
      <c r="AR90" s="77"/>
      <c r="AS90" s="77">
        <v>36507</v>
      </c>
      <c r="AT90" s="77"/>
      <c r="AU90" s="77">
        <v>36507</v>
      </c>
      <c r="AV90" s="77"/>
      <c r="AW90" s="77"/>
      <c r="AX90" s="77"/>
      <c r="AY90" s="77"/>
      <c r="AZ90" s="77"/>
      <c r="BA90" s="77"/>
      <c r="BB90" s="77">
        <v>168500</v>
      </c>
      <c r="BC90" s="77"/>
      <c r="BD90" s="77"/>
      <c r="BE90" s="77"/>
      <c r="BF90" s="77"/>
      <c r="BG90" s="77"/>
      <c r="BH90" s="77"/>
      <c r="BI90" s="77"/>
      <c r="BJ90" s="77"/>
      <c r="BK90" s="77"/>
      <c r="BL90" s="77"/>
      <c r="BM90" s="96">
        <v>1761653</v>
      </c>
    </row>
    <row r="91" spans="1:65" x14ac:dyDescent="0.2">
      <c r="A91" s="150"/>
      <c r="B91" s="138">
        <v>2007</v>
      </c>
      <c r="C91" s="112"/>
      <c r="D91" s="77"/>
      <c r="E91" s="77"/>
      <c r="F91" s="77"/>
      <c r="G91" s="77"/>
      <c r="H91" s="77"/>
      <c r="I91" s="77"/>
      <c r="J91" s="77"/>
      <c r="K91" s="77"/>
      <c r="L91" s="77"/>
      <c r="M91" s="77"/>
      <c r="N91" s="77">
        <v>71850</v>
      </c>
      <c r="O91" s="77">
        <v>206200</v>
      </c>
      <c r="P91" s="77"/>
      <c r="Q91" s="77"/>
      <c r="R91" s="77"/>
      <c r="S91" s="77"/>
      <c r="T91" s="77"/>
      <c r="U91" s="77"/>
      <c r="V91" s="77"/>
      <c r="W91" s="77">
        <v>214002</v>
      </c>
      <c r="X91" s="77">
        <v>484867</v>
      </c>
      <c r="Y91" s="77">
        <v>431941</v>
      </c>
      <c r="Z91" s="77"/>
      <c r="AA91" s="77"/>
      <c r="AB91" s="77"/>
      <c r="AC91" s="77">
        <v>406000</v>
      </c>
      <c r="AD91" s="77"/>
      <c r="AE91" s="77"/>
      <c r="AF91" s="77"/>
      <c r="AG91" s="77"/>
      <c r="AH91" s="77"/>
      <c r="AI91" s="77"/>
      <c r="AJ91" s="77"/>
      <c r="AK91" s="77"/>
      <c r="AL91" s="77"/>
      <c r="AM91" s="77"/>
      <c r="AN91" s="77"/>
      <c r="AO91" s="77"/>
      <c r="AP91" s="77"/>
      <c r="AQ91" s="77"/>
      <c r="AR91" s="77"/>
      <c r="AS91" s="77"/>
      <c r="AT91" s="77"/>
      <c r="AU91" s="77"/>
      <c r="AV91" s="77">
        <v>107121</v>
      </c>
      <c r="AW91" s="77"/>
      <c r="AX91" s="77"/>
      <c r="AY91" s="77"/>
      <c r="AZ91" s="77"/>
      <c r="BA91" s="77"/>
      <c r="BB91" s="77">
        <v>300000</v>
      </c>
      <c r="BC91" s="77"/>
      <c r="BD91" s="77"/>
      <c r="BE91" s="77"/>
      <c r="BF91" s="77"/>
      <c r="BG91" s="77"/>
      <c r="BH91" s="77"/>
      <c r="BI91" s="77"/>
      <c r="BJ91" s="77"/>
      <c r="BK91" s="77"/>
      <c r="BL91" s="77"/>
      <c r="BM91" s="96">
        <v>2221981</v>
      </c>
    </row>
    <row r="92" spans="1:65" x14ac:dyDescent="0.2">
      <c r="A92" s="150"/>
      <c r="B92" s="138">
        <v>2008</v>
      </c>
      <c r="C92" s="112"/>
      <c r="D92" s="77"/>
      <c r="E92" s="77"/>
      <c r="F92" s="77"/>
      <c r="G92" s="77"/>
      <c r="H92" s="77"/>
      <c r="I92" s="77"/>
      <c r="J92" s="77"/>
      <c r="K92" s="77"/>
      <c r="L92" s="77"/>
      <c r="M92" s="77"/>
      <c r="N92" s="77">
        <v>161700</v>
      </c>
      <c r="O92" s="77"/>
      <c r="P92" s="77"/>
      <c r="Q92" s="77"/>
      <c r="R92" s="77"/>
      <c r="S92" s="77"/>
      <c r="T92" s="77"/>
      <c r="U92" s="77"/>
      <c r="V92" s="77"/>
      <c r="W92" s="77"/>
      <c r="X92" s="77">
        <v>704812</v>
      </c>
      <c r="Y92" s="77">
        <v>514750</v>
      </c>
      <c r="Z92" s="77"/>
      <c r="AA92" s="77"/>
      <c r="AB92" s="77"/>
      <c r="AC92" s="77">
        <v>349800</v>
      </c>
      <c r="AD92" s="77"/>
      <c r="AE92" s="77"/>
      <c r="AF92" s="77"/>
      <c r="AG92" s="77"/>
      <c r="AH92" s="77"/>
      <c r="AI92" s="77"/>
      <c r="AJ92" s="77"/>
      <c r="AK92" s="77"/>
      <c r="AL92" s="77"/>
      <c r="AM92" s="77"/>
      <c r="AN92" s="77"/>
      <c r="AO92" s="77"/>
      <c r="AP92" s="77"/>
      <c r="AQ92" s="77"/>
      <c r="AR92" s="77"/>
      <c r="AS92" s="77"/>
      <c r="AT92" s="77"/>
      <c r="AU92" s="77"/>
      <c r="AV92" s="77">
        <v>97426</v>
      </c>
      <c r="AW92" s="77"/>
      <c r="AX92" s="77"/>
      <c r="AY92" s="77"/>
      <c r="AZ92" s="77"/>
      <c r="BA92" s="77"/>
      <c r="BB92" s="77">
        <v>285456</v>
      </c>
      <c r="BC92" s="77"/>
      <c r="BD92" s="77"/>
      <c r="BE92" s="77"/>
      <c r="BF92" s="77"/>
      <c r="BG92" s="77"/>
      <c r="BH92" s="77"/>
      <c r="BI92" s="77"/>
      <c r="BJ92" s="77"/>
      <c r="BK92" s="77"/>
      <c r="BL92" s="77"/>
      <c r="BM92" s="96">
        <v>2113944</v>
      </c>
    </row>
    <row r="93" spans="1:65" x14ac:dyDescent="0.2">
      <c r="A93" s="150"/>
      <c r="B93" s="138">
        <v>2009</v>
      </c>
      <c r="C93" s="112"/>
      <c r="D93" s="77"/>
      <c r="E93" s="77"/>
      <c r="F93" s="77"/>
      <c r="G93" s="77"/>
      <c r="H93" s="77"/>
      <c r="I93" s="77"/>
      <c r="J93" s="77"/>
      <c r="K93" s="77"/>
      <c r="L93" s="77"/>
      <c r="M93" s="77"/>
      <c r="N93" s="77">
        <v>170000</v>
      </c>
      <c r="O93" s="77"/>
      <c r="P93" s="77"/>
      <c r="Q93" s="77"/>
      <c r="R93" s="77"/>
      <c r="S93" s="77"/>
      <c r="T93" s="77"/>
      <c r="U93" s="77"/>
      <c r="V93" s="77"/>
      <c r="W93" s="77"/>
      <c r="X93" s="77">
        <v>549441</v>
      </c>
      <c r="Y93" s="77">
        <v>492486</v>
      </c>
      <c r="Z93" s="77"/>
      <c r="AA93" s="77"/>
      <c r="AB93" s="77"/>
      <c r="AC93" s="77"/>
      <c r="AD93" s="77"/>
      <c r="AE93" s="77"/>
      <c r="AF93" s="77"/>
      <c r="AG93" s="77"/>
      <c r="AH93" s="77"/>
      <c r="AI93" s="77"/>
      <c r="AJ93" s="77"/>
      <c r="AK93" s="77"/>
      <c r="AL93" s="77"/>
      <c r="AM93" s="77"/>
      <c r="AN93" s="77"/>
      <c r="AO93" s="77"/>
      <c r="AP93" s="77"/>
      <c r="AQ93" s="77"/>
      <c r="AR93" s="77"/>
      <c r="AS93" s="77"/>
      <c r="AT93" s="77"/>
      <c r="AU93" s="77">
        <v>98027</v>
      </c>
      <c r="AV93" s="77"/>
      <c r="AW93" s="77"/>
      <c r="AX93" s="77"/>
      <c r="AY93" s="77"/>
      <c r="AZ93" s="77"/>
      <c r="BA93" s="77">
        <v>329500</v>
      </c>
      <c r="BB93" s="77">
        <v>245000</v>
      </c>
      <c r="BC93" s="77"/>
      <c r="BD93" s="77">
        <v>3000</v>
      </c>
      <c r="BE93" s="77"/>
      <c r="BF93" s="77"/>
      <c r="BG93" s="77"/>
      <c r="BH93" s="77"/>
      <c r="BI93" s="77"/>
      <c r="BJ93" s="77"/>
      <c r="BK93" s="77"/>
      <c r="BL93" s="77"/>
      <c r="BM93" s="96">
        <v>1887454</v>
      </c>
    </row>
    <row r="94" spans="1:65" x14ac:dyDescent="0.2">
      <c r="A94" s="150"/>
      <c r="B94" s="138">
        <v>2010</v>
      </c>
      <c r="C94" s="112"/>
      <c r="D94" s="77"/>
      <c r="E94" s="77"/>
      <c r="F94" s="77"/>
      <c r="G94" s="77"/>
      <c r="H94" s="77"/>
      <c r="I94" s="77"/>
      <c r="J94" s="77"/>
      <c r="K94" s="77"/>
      <c r="L94" s="77"/>
      <c r="M94" s="77"/>
      <c r="N94" s="77"/>
      <c r="O94" s="77"/>
      <c r="P94" s="77"/>
      <c r="Q94" s="77"/>
      <c r="R94" s="77"/>
      <c r="S94" s="77"/>
      <c r="T94" s="77"/>
      <c r="U94" s="77"/>
      <c r="V94" s="77"/>
      <c r="W94" s="77"/>
      <c r="X94" s="77">
        <v>502370</v>
      </c>
      <c r="Y94" s="77">
        <v>321985</v>
      </c>
      <c r="Z94" s="77"/>
      <c r="AA94" s="77"/>
      <c r="AB94" s="77"/>
      <c r="AC94" s="77">
        <v>76500</v>
      </c>
      <c r="AD94" s="77"/>
      <c r="AE94" s="77"/>
      <c r="AF94" s="77"/>
      <c r="AG94" s="77"/>
      <c r="AH94" s="77"/>
      <c r="AI94" s="77"/>
      <c r="AJ94" s="77"/>
      <c r="AK94" s="77"/>
      <c r="AL94" s="77"/>
      <c r="AM94" s="77"/>
      <c r="AN94" s="77"/>
      <c r="AO94" s="77"/>
      <c r="AP94" s="77"/>
      <c r="AQ94" s="77"/>
      <c r="AR94" s="77"/>
      <c r="AS94" s="77"/>
      <c r="AT94" s="77"/>
      <c r="AU94" s="77"/>
      <c r="AV94" s="77"/>
      <c r="AW94" s="77"/>
      <c r="AX94" s="77"/>
      <c r="AY94" s="77"/>
      <c r="AZ94" s="77"/>
      <c r="BA94" s="77">
        <v>50027</v>
      </c>
      <c r="BB94" s="77">
        <v>122943</v>
      </c>
      <c r="BC94" s="77"/>
      <c r="BD94" s="77"/>
      <c r="BE94" s="77"/>
      <c r="BF94" s="77"/>
      <c r="BG94" s="77"/>
      <c r="BH94" s="77"/>
      <c r="BI94" s="77"/>
      <c r="BJ94" s="77"/>
      <c r="BK94" s="77"/>
      <c r="BL94" s="77"/>
      <c r="BM94" s="96">
        <v>1073825</v>
      </c>
    </row>
    <row r="95" spans="1:65" x14ac:dyDescent="0.2">
      <c r="A95" s="150"/>
      <c r="B95" s="138">
        <v>2011</v>
      </c>
      <c r="C95" s="112"/>
      <c r="D95" s="77"/>
      <c r="E95" s="77"/>
      <c r="F95" s="77"/>
      <c r="G95" s="77"/>
      <c r="H95" s="77"/>
      <c r="I95" s="77"/>
      <c r="J95" s="77"/>
      <c r="K95" s="77"/>
      <c r="L95" s="77"/>
      <c r="M95" s="77"/>
      <c r="N95" s="77"/>
      <c r="O95" s="77"/>
      <c r="P95" s="77"/>
      <c r="Q95" s="77"/>
      <c r="R95" s="77"/>
      <c r="S95" s="77"/>
      <c r="T95" s="77"/>
      <c r="U95" s="77"/>
      <c r="V95" s="77"/>
      <c r="W95" s="77"/>
      <c r="X95" s="77">
        <v>123032</v>
      </c>
      <c r="Y95" s="77">
        <v>467878</v>
      </c>
      <c r="Z95" s="77"/>
      <c r="AA95" s="77"/>
      <c r="AB95" s="77"/>
      <c r="AC95" s="77">
        <v>49805</v>
      </c>
      <c r="AD95" s="77"/>
      <c r="AE95" s="77"/>
      <c r="AF95" s="77"/>
      <c r="AG95" s="77"/>
      <c r="AH95" s="77"/>
      <c r="AI95" s="77"/>
      <c r="AJ95" s="77"/>
      <c r="AK95" s="77"/>
      <c r="AL95" s="77"/>
      <c r="AM95" s="77"/>
      <c r="AN95" s="77"/>
      <c r="AO95" s="77"/>
      <c r="AP95" s="77"/>
      <c r="AQ95" s="77"/>
      <c r="AR95" s="77"/>
      <c r="AS95" s="77"/>
      <c r="AT95" s="77"/>
      <c r="AU95" s="77"/>
      <c r="AV95" s="77"/>
      <c r="AW95" s="77"/>
      <c r="AX95" s="77"/>
      <c r="AY95" s="77"/>
      <c r="AZ95" s="77"/>
      <c r="BA95" s="77"/>
      <c r="BB95" s="77">
        <v>22800</v>
      </c>
      <c r="BC95" s="77"/>
      <c r="BD95" s="77"/>
      <c r="BE95" s="77"/>
      <c r="BF95" s="77"/>
      <c r="BG95" s="77"/>
      <c r="BH95" s="77"/>
      <c r="BI95" s="77"/>
      <c r="BJ95" s="77"/>
      <c r="BK95" s="77"/>
      <c r="BL95" s="77"/>
      <c r="BM95" s="96">
        <v>663515</v>
      </c>
    </row>
    <row r="96" spans="1:65" x14ac:dyDescent="0.2">
      <c r="A96" s="150"/>
      <c r="B96" s="138">
        <v>2014</v>
      </c>
      <c r="C96" s="112"/>
      <c r="D96" s="77"/>
      <c r="E96" s="77"/>
      <c r="F96" s="77"/>
      <c r="G96" s="77"/>
      <c r="H96" s="77"/>
      <c r="I96" s="77"/>
      <c r="J96" s="77"/>
      <c r="K96" s="77"/>
      <c r="L96" s="77"/>
      <c r="M96" s="77"/>
      <c r="N96" s="77"/>
      <c r="O96" s="77"/>
      <c r="P96" s="77"/>
      <c r="Q96" s="77"/>
      <c r="R96" s="77"/>
      <c r="S96" s="77"/>
      <c r="T96" s="77"/>
      <c r="U96" s="77"/>
      <c r="V96" s="77"/>
      <c r="W96" s="77"/>
      <c r="X96" s="77">
        <v>108459</v>
      </c>
      <c r="Y96" s="77">
        <v>522998</v>
      </c>
      <c r="Z96" s="77"/>
      <c r="AA96" s="77"/>
      <c r="AB96" s="77"/>
      <c r="AC96" s="77">
        <v>72822</v>
      </c>
      <c r="AD96" s="77"/>
      <c r="AE96" s="77"/>
      <c r="AF96" s="77"/>
      <c r="AG96" s="77"/>
      <c r="AH96" s="77"/>
      <c r="AI96" s="77"/>
      <c r="AJ96" s="77"/>
      <c r="AK96" s="77"/>
      <c r="AL96" s="77"/>
      <c r="AM96" s="77"/>
      <c r="AN96" s="77"/>
      <c r="AO96" s="77"/>
      <c r="AP96" s="77"/>
      <c r="AQ96" s="77"/>
      <c r="AR96" s="77"/>
      <c r="AS96" s="77"/>
      <c r="AT96" s="77"/>
      <c r="AU96" s="77"/>
      <c r="AV96" s="77"/>
      <c r="AW96" s="77"/>
      <c r="AX96" s="77"/>
      <c r="AY96" s="77"/>
      <c r="AZ96" s="77"/>
      <c r="BA96" s="77"/>
      <c r="BB96" s="77">
        <v>67176</v>
      </c>
      <c r="BC96" s="77"/>
      <c r="BD96" s="77"/>
      <c r="BE96" s="77"/>
      <c r="BF96" s="77"/>
      <c r="BG96" s="77"/>
      <c r="BH96" s="77"/>
      <c r="BI96" s="77"/>
      <c r="BJ96" s="77"/>
      <c r="BK96" s="77"/>
      <c r="BL96" s="77"/>
      <c r="BM96" s="96">
        <v>771455</v>
      </c>
    </row>
    <row r="97" spans="1:65" x14ac:dyDescent="0.2">
      <c r="A97" s="150"/>
      <c r="B97" s="138">
        <v>2013</v>
      </c>
      <c r="C97" s="112"/>
      <c r="D97" s="77"/>
      <c r="E97" s="77"/>
      <c r="F97" s="77"/>
      <c r="G97" s="77"/>
      <c r="H97" s="77"/>
      <c r="I97" s="77"/>
      <c r="J97" s="77"/>
      <c r="K97" s="77"/>
      <c r="L97" s="77"/>
      <c r="M97" s="77"/>
      <c r="N97" s="77"/>
      <c r="O97" s="77"/>
      <c r="P97" s="77"/>
      <c r="Q97" s="77"/>
      <c r="R97" s="77"/>
      <c r="S97" s="77"/>
      <c r="T97" s="77"/>
      <c r="U97" s="77"/>
      <c r="V97" s="77"/>
      <c r="W97" s="77"/>
      <c r="X97" s="77">
        <v>132261</v>
      </c>
      <c r="Y97" s="77">
        <v>456924</v>
      </c>
      <c r="Z97" s="77"/>
      <c r="AA97" s="77"/>
      <c r="AB97" s="77"/>
      <c r="AC97" s="77">
        <v>70397</v>
      </c>
      <c r="AD97" s="77"/>
      <c r="AE97" s="77"/>
      <c r="AF97" s="77"/>
      <c r="AG97" s="77"/>
      <c r="AH97" s="77"/>
      <c r="AI97" s="77"/>
      <c r="AJ97" s="77"/>
      <c r="AK97" s="77"/>
      <c r="AL97" s="77"/>
      <c r="AM97" s="77"/>
      <c r="AN97" s="77"/>
      <c r="AO97" s="77"/>
      <c r="AP97" s="77"/>
      <c r="AQ97" s="77"/>
      <c r="AR97" s="77"/>
      <c r="AS97" s="77"/>
      <c r="AT97" s="77"/>
      <c r="AU97" s="77"/>
      <c r="AV97" s="77"/>
      <c r="AW97" s="77"/>
      <c r="AX97" s="77"/>
      <c r="AY97" s="77"/>
      <c r="AZ97" s="77"/>
      <c r="BA97" s="77"/>
      <c r="BB97" s="77">
        <v>78421</v>
      </c>
      <c r="BC97" s="77"/>
      <c r="BD97" s="77"/>
      <c r="BE97" s="77"/>
      <c r="BF97" s="77"/>
      <c r="BG97" s="77"/>
      <c r="BH97" s="77"/>
      <c r="BI97" s="77"/>
      <c r="BJ97" s="77"/>
      <c r="BK97" s="77"/>
      <c r="BL97" s="77"/>
      <c r="BM97" s="96">
        <v>738003</v>
      </c>
    </row>
    <row r="98" spans="1:65" x14ac:dyDescent="0.2">
      <c r="A98" s="150"/>
      <c r="B98" s="138">
        <v>2012</v>
      </c>
      <c r="C98" s="112"/>
      <c r="D98" s="77"/>
      <c r="E98" s="77"/>
      <c r="F98" s="77"/>
      <c r="G98" s="77"/>
      <c r="H98" s="77"/>
      <c r="I98" s="77"/>
      <c r="J98" s="77"/>
      <c r="K98" s="77"/>
      <c r="L98" s="77"/>
      <c r="M98" s="77"/>
      <c r="N98" s="77"/>
      <c r="O98" s="77"/>
      <c r="P98" s="77"/>
      <c r="Q98" s="77"/>
      <c r="R98" s="77"/>
      <c r="S98" s="77"/>
      <c r="T98" s="77"/>
      <c r="U98" s="77"/>
      <c r="V98" s="77"/>
      <c r="W98" s="77"/>
      <c r="X98" s="77">
        <v>140267</v>
      </c>
      <c r="Y98" s="77">
        <v>491265</v>
      </c>
      <c r="Z98" s="77"/>
      <c r="AA98" s="77"/>
      <c r="AB98" s="77"/>
      <c r="AC98" s="77">
        <v>83620</v>
      </c>
      <c r="AD98" s="77"/>
      <c r="AE98" s="77"/>
      <c r="AF98" s="77"/>
      <c r="AG98" s="77"/>
      <c r="AH98" s="77"/>
      <c r="AI98" s="77"/>
      <c r="AJ98" s="77"/>
      <c r="AK98" s="77"/>
      <c r="AL98" s="77"/>
      <c r="AM98" s="77"/>
      <c r="AN98" s="77"/>
      <c r="AO98" s="77"/>
      <c r="AP98" s="77"/>
      <c r="AQ98" s="77"/>
      <c r="AR98" s="77"/>
      <c r="AS98" s="77"/>
      <c r="AT98" s="77"/>
      <c r="AU98" s="77"/>
      <c r="AV98" s="77"/>
      <c r="AW98" s="77"/>
      <c r="AX98" s="77"/>
      <c r="AY98" s="77"/>
      <c r="AZ98" s="77"/>
      <c r="BA98" s="77"/>
      <c r="BB98" s="77">
        <v>50000</v>
      </c>
      <c r="BC98" s="77"/>
      <c r="BD98" s="77"/>
      <c r="BE98" s="77"/>
      <c r="BF98" s="77"/>
      <c r="BG98" s="77"/>
      <c r="BH98" s="77"/>
      <c r="BI98" s="77"/>
      <c r="BJ98" s="77"/>
      <c r="BK98" s="77"/>
      <c r="BL98" s="77"/>
      <c r="BM98" s="96">
        <v>765152</v>
      </c>
    </row>
    <row r="99" spans="1:65" x14ac:dyDescent="0.2">
      <c r="A99" s="150"/>
      <c r="B99" s="138">
        <v>2015</v>
      </c>
      <c r="C99" s="112"/>
      <c r="D99" s="77"/>
      <c r="E99" s="77"/>
      <c r="F99" s="77"/>
      <c r="G99" s="77"/>
      <c r="H99" s="77"/>
      <c r="I99" s="77"/>
      <c r="J99" s="77"/>
      <c r="K99" s="77"/>
      <c r="L99" s="77"/>
      <c r="M99" s="77"/>
      <c r="N99" s="77">
        <v>36056</v>
      </c>
      <c r="O99" s="77"/>
      <c r="P99" s="77"/>
      <c r="Q99" s="77"/>
      <c r="R99" s="77"/>
      <c r="S99" s="77"/>
      <c r="T99" s="77"/>
      <c r="U99" s="77"/>
      <c r="V99" s="77"/>
      <c r="W99" s="77"/>
      <c r="X99" s="77">
        <v>151884</v>
      </c>
      <c r="Y99" s="77"/>
      <c r="Z99" s="77"/>
      <c r="AA99" s="77"/>
      <c r="AB99" s="77"/>
      <c r="AC99" s="77">
        <v>4570</v>
      </c>
      <c r="AD99" s="77"/>
      <c r="AE99" s="77"/>
      <c r="AF99" s="77"/>
      <c r="AG99" s="77"/>
      <c r="AH99" s="77"/>
      <c r="AI99" s="77"/>
      <c r="AJ99" s="77"/>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c r="BK99" s="77"/>
      <c r="BL99" s="77"/>
      <c r="BM99" s="96">
        <v>192510</v>
      </c>
    </row>
    <row r="100" spans="1:65" x14ac:dyDescent="0.2">
      <c r="A100" s="150"/>
      <c r="B100" s="138">
        <v>2016</v>
      </c>
      <c r="C100" s="112"/>
      <c r="D100" s="77"/>
      <c r="E100" s="77"/>
      <c r="F100" s="77"/>
      <c r="G100" s="77"/>
      <c r="H100" s="77"/>
      <c r="I100" s="77"/>
      <c r="J100" s="77"/>
      <c r="K100" s="77"/>
      <c r="L100" s="77"/>
      <c r="M100" s="77"/>
      <c r="N100" s="77"/>
      <c r="O100" s="77"/>
      <c r="P100" s="77"/>
      <c r="Q100" s="77"/>
      <c r="R100" s="77"/>
      <c r="S100" s="77"/>
      <c r="T100" s="77"/>
      <c r="U100" s="77"/>
      <c r="V100" s="77"/>
      <c r="W100" s="77"/>
      <c r="X100" s="77">
        <v>144955</v>
      </c>
      <c r="Y100" s="77">
        <v>1369829</v>
      </c>
      <c r="Z100" s="77"/>
      <c r="AA100" s="77"/>
      <c r="AB100" s="77"/>
      <c r="AC100" s="77"/>
      <c r="AD100" s="77"/>
      <c r="AE100" s="77"/>
      <c r="AF100" s="77"/>
      <c r="AG100" s="77"/>
      <c r="AH100" s="77"/>
      <c r="AI100" s="77"/>
      <c r="AJ100" s="77"/>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c r="BK100" s="77"/>
      <c r="BL100" s="77"/>
      <c r="BM100" s="96">
        <v>1514784</v>
      </c>
    </row>
    <row r="101" spans="1:65" x14ac:dyDescent="0.2">
      <c r="A101" s="133" t="s">
        <v>1953</v>
      </c>
      <c r="B101" s="133">
        <v>1983</v>
      </c>
      <c r="C101" s="110"/>
      <c r="D101" s="111"/>
      <c r="E101" s="111"/>
      <c r="F101" s="111"/>
      <c r="G101" s="111"/>
      <c r="H101" s="111"/>
      <c r="I101" s="111"/>
      <c r="J101" s="111"/>
      <c r="K101" s="111"/>
      <c r="L101" s="111"/>
      <c r="M101" s="111"/>
      <c r="N101" s="111"/>
      <c r="O101" s="111"/>
      <c r="P101" s="111"/>
      <c r="Q101" s="111"/>
      <c r="R101" s="111"/>
      <c r="S101" s="111"/>
      <c r="T101" s="111"/>
      <c r="U101" s="111"/>
      <c r="V101" s="111"/>
      <c r="W101" s="111"/>
      <c r="X101" s="111">
        <v>2157</v>
      </c>
      <c r="Y101" s="111"/>
      <c r="Z101" s="111"/>
      <c r="AA101" s="111"/>
      <c r="AB101" s="111"/>
      <c r="AC101" s="111"/>
      <c r="AD101" s="111"/>
      <c r="AE101" s="111"/>
      <c r="AF101" s="111"/>
      <c r="AG101" s="111"/>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11"/>
      <c r="BM101" s="95">
        <v>2157</v>
      </c>
    </row>
    <row r="102" spans="1:65" x14ac:dyDescent="0.2">
      <c r="A102" s="150"/>
      <c r="B102" s="138">
        <v>1984</v>
      </c>
      <c r="C102" s="112"/>
      <c r="D102" s="77"/>
      <c r="E102" s="77"/>
      <c r="F102" s="77"/>
      <c r="G102" s="77"/>
      <c r="H102" s="77"/>
      <c r="I102" s="77"/>
      <c r="J102" s="77"/>
      <c r="K102" s="77"/>
      <c r="L102" s="77"/>
      <c r="M102" s="77"/>
      <c r="N102" s="77"/>
      <c r="O102" s="77"/>
      <c r="P102" s="77"/>
      <c r="Q102" s="77"/>
      <c r="R102" s="77"/>
      <c r="S102" s="77"/>
      <c r="T102" s="77"/>
      <c r="U102" s="77"/>
      <c r="V102" s="77"/>
      <c r="W102" s="77"/>
      <c r="X102" s="77">
        <v>298</v>
      </c>
      <c r="Y102" s="77"/>
      <c r="Z102" s="77"/>
      <c r="AA102" s="77"/>
      <c r="AB102" s="77"/>
      <c r="AC102" s="77"/>
      <c r="AD102" s="77"/>
      <c r="AE102" s="77"/>
      <c r="AF102" s="77"/>
      <c r="AG102" s="77"/>
      <c r="AH102" s="77"/>
      <c r="AI102" s="77"/>
      <c r="AJ102" s="77"/>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c r="BK102" s="77"/>
      <c r="BL102" s="77"/>
      <c r="BM102" s="96">
        <v>298</v>
      </c>
    </row>
    <row r="103" spans="1:65" x14ac:dyDescent="0.2">
      <c r="A103" s="150"/>
      <c r="B103" s="138">
        <v>1985</v>
      </c>
      <c r="C103" s="112"/>
      <c r="D103" s="77"/>
      <c r="E103" s="77"/>
      <c r="F103" s="77"/>
      <c r="G103" s="77"/>
      <c r="H103" s="77"/>
      <c r="I103" s="77"/>
      <c r="J103" s="77"/>
      <c r="K103" s="77"/>
      <c r="L103" s="77"/>
      <c r="M103" s="77"/>
      <c r="N103" s="77"/>
      <c r="O103" s="77"/>
      <c r="P103" s="77"/>
      <c r="Q103" s="77"/>
      <c r="R103" s="77"/>
      <c r="S103" s="77"/>
      <c r="T103" s="77"/>
      <c r="U103" s="77"/>
      <c r="V103" s="77"/>
      <c r="W103" s="77"/>
      <c r="X103" s="77"/>
      <c r="Y103" s="77"/>
      <c r="Z103" s="77"/>
      <c r="AA103" s="77"/>
      <c r="AB103" s="77"/>
      <c r="AC103" s="77"/>
      <c r="AD103" s="77"/>
      <c r="AE103" s="77"/>
      <c r="AF103" s="77"/>
      <c r="AG103" s="77"/>
      <c r="AH103" s="77"/>
      <c r="AI103" s="77"/>
      <c r="AJ103" s="77"/>
      <c r="AK103" s="77"/>
      <c r="AL103" s="77"/>
      <c r="AM103" s="77"/>
      <c r="AN103" s="77"/>
      <c r="AO103" s="77"/>
      <c r="AP103" s="77"/>
      <c r="AQ103" s="77"/>
      <c r="AR103" s="77"/>
      <c r="AS103" s="77"/>
      <c r="AT103" s="77"/>
      <c r="AU103" s="77"/>
      <c r="AV103" s="77"/>
      <c r="AW103" s="77"/>
      <c r="AX103" s="77"/>
      <c r="AY103" s="77"/>
      <c r="AZ103" s="77"/>
      <c r="BA103" s="77"/>
      <c r="BB103" s="77"/>
      <c r="BC103" s="77"/>
      <c r="BD103" s="77"/>
      <c r="BE103" s="77">
        <v>309</v>
      </c>
      <c r="BF103" s="77"/>
      <c r="BG103" s="77"/>
      <c r="BH103" s="77"/>
      <c r="BI103" s="77"/>
      <c r="BJ103" s="77"/>
      <c r="BK103" s="77"/>
      <c r="BL103" s="77"/>
      <c r="BM103" s="96">
        <v>309</v>
      </c>
    </row>
    <row r="104" spans="1:65" x14ac:dyDescent="0.2">
      <c r="A104" s="150"/>
      <c r="B104" s="138">
        <v>1987</v>
      </c>
      <c r="C104" s="112"/>
      <c r="D104" s="77"/>
      <c r="E104" s="77"/>
      <c r="F104" s="77"/>
      <c r="G104" s="77"/>
      <c r="H104" s="77"/>
      <c r="I104" s="77"/>
      <c r="J104" s="77"/>
      <c r="K104" s="77"/>
      <c r="L104" s="77"/>
      <c r="M104" s="77"/>
      <c r="N104" s="77"/>
      <c r="O104" s="77"/>
      <c r="P104" s="77"/>
      <c r="Q104" s="77"/>
      <c r="R104" s="77"/>
      <c r="S104" s="77"/>
      <c r="T104" s="77"/>
      <c r="U104" s="77"/>
      <c r="V104" s="77"/>
      <c r="W104" s="77"/>
      <c r="X104" s="77"/>
      <c r="Y104" s="77"/>
      <c r="Z104" s="77"/>
      <c r="AA104" s="77"/>
      <c r="AB104" s="77"/>
      <c r="AC104" s="77"/>
      <c r="AD104" s="77"/>
      <c r="AE104" s="77"/>
      <c r="AF104" s="77"/>
      <c r="AG104" s="77"/>
      <c r="AH104" s="77"/>
      <c r="AI104" s="77"/>
      <c r="AJ104" s="77"/>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v>38149</v>
      </c>
      <c r="BI104" s="77"/>
      <c r="BJ104" s="77"/>
      <c r="BK104" s="77"/>
      <c r="BL104" s="77"/>
      <c r="BM104" s="96">
        <v>38149</v>
      </c>
    </row>
    <row r="105" spans="1:65" x14ac:dyDescent="0.2">
      <c r="A105" s="150"/>
      <c r="B105" s="138">
        <v>1991</v>
      </c>
      <c r="C105" s="112"/>
      <c r="D105" s="77"/>
      <c r="E105" s="77"/>
      <c r="F105" s="77"/>
      <c r="G105" s="77"/>
      <c r="H105" s="77"/>
      <c r="I105" s="77"/>
      <c r="J105" s="77"/>
      <c r="K105" s="77"/>
      <c r="L105" s="77"/>
      <c r="M105" s="77"/>
      <c r="N105" s="77"/>
      <c r="O105" s="77"/>
      <c r="P105" s="77"/>
      <c r="Q105" s="77">
        <v>69448</v>
      </c>
      <c r="R105" s="77"/>
      <c r="S105" s="77"/>
      <c r="T105" s="77"/>
      <c r="U105" s="77"/>
      <c r="V105" s="77"/>
      <c r="W105" s="77"/>
      <c r="X105" s="77">
        <v>23050</v>
      </c>
      <c r="Y105" s="77"/>
      <c r="Z105" s="77"/>
      <c r="AA105" s="77"/>
      <c r="AB105" s="77"/>
      <c r="AC105" s="77"/>
      <c r="AD105" s="77"/>
      <c r="AE105" s="77"/>
      <c r="AF105" s="77"/>
      <c r="AG105" s="77"/>
      <c r="AH105" s="77"/>
      <c r="AI105" s="77"/>
      <c r="AJ105" s="77"/>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c r="BK105" s="77"/>
      <c r="BL105" s="77"/>
      <c r="BM105" s="96">
        <v>92498</v>
      </c>
    </row>
    <row r="106" spans="1:65" x14ac:dyDescent="0.2">
      <c r="A106" s="150"/>
      <c r="B106" s="138">
        <v>1992</v>
      </c>
      <c r="C106" s="112"/>
      <c r="D106" s="77"/>
      <c r="E106" s="77"/>
      <c r="F106" s="77"/>
      <c r="G106" s="77"/>
      <c r="H106" s="77"/>
      <c r="I106" s="77"/>
      <c r="J106" s="77"/>
      <c r="K106" s="77"/>
      <c r="L106" s="77"/>
      <c r="M106" s="77"/>
      <c r="N106" s="77"/>
      <c r="O106" s="77"/>
      <c r="P106" s="77"/>
      <c r="Q106" s="77"/>
      <c r="R106" s="77"/>
      <c r="S106" s="77"/>
      <c r="T106" s="77"/>
      <c r="U106" s="77"/>
      <c r="V106" s="77"/>
      <c r="W106" s="77"/>
      <c r="X106" s="77"/>
      <c r="Y106" s="77"/>
      <c r="Z106" s="77"/>
      <c r="AA106" s="77"/>
      <c r="AB106" s="77"/>
      <c r="AC106" s="77"/>
      <c r="AD106" s="77"/>
      <c r="AE106" s="77"/>
      <c r="AF106" s="77"/>
      <c r="AG106" s="77"/>
      <c r="AH106" s="77"/>
      <c r="AI106" s="77"/>
      <c r="AJ106" s="77"/>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v>175908</v>
      </c>
      <c r="BI106" s="77"/>
      <c r="BJ106" s="77"/>
      <c r="BK106" s="77"/>
      <c r="BL106" s="77"/>
      <c r="BM106" s="96">
        <v>175908</v>
      </c>
    </row>
    <row r="107" spans="1:65" x14ac:dyDescent="0.2">
      <c r="A107" s="150"/>
      <c r="B107" s="138">
        <v>1993</v>
      </c>
      <c r="C107" s="112"/>
      <c r="D107" s="77"/>
      <c r="E107" s="77"/>
      <c r="F107" s="77"/>
      <c r="G107" s="77">
        <v>49668</v>
      </c>
      <c r="H107" s="77"/>
      <c r="I107" s="77"/>
      <c r="J107" s="77"/>
      <c r="K107" s="77"/>
      <c r="L107" s="77"/>
      <c r="M107" s="77"/>
      <c r="N107" s="77"/>
      <c r="O107" s="77"/>
      <c r="P107" s="77"/>
      <c r="Q107" s="77">
        <v>56816</v>
      </c>
      <c r="R107" s="77"/>
      <c r="S107" s="77"/>
      <c r="T107" s="77"/>
      <c r="U107" s="77">
        <v>22322</v>
      </c>
      <c r="V107" s="77"/>
      <c r="W107" s="77"/>
      <c r="X107" s="77"/>
      <c r="Y107" s="77"/>
      <c r="Z107" s="77"/>
      <c r="AA107" s="77"/>
      <c r="AB107" s="77"/>
      <c r="AC107" s="77"/>
      <c r="AD107" s="77"/>
      <c r="AE107" s="77"/>
      <c r="AF107" s="77"/>
      <c r="AG107" s="77"/>
      <c r="AH107" s="77"/>
      <c r="AI107" s="77"/>
      <c r="AJ107" s="77"/>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c r="BK107" s="77"/>
      <c r="BL107" s="77"/>
      <c r="BM107" s="96">
        <v>128806</v>
      </c>
    </row>
    <row r="108" spans="1:65" x14ac:dyDescent="0.2">
      <c r="A108" s="150"/>
      <c r="B108" s="138">
        <v>1994</v>
      </c>
      <c r="C108" s="112"/>
      <c r="D108" s="77"/>
      <c r="E108" s="77"/>
      <c r="F108" s="77"/>
      <c r="G108" s="77"/>
      <c r="H108" s="77"/>
      <c r="I108" s="77"/>
      <c r="J108" s="77"/>
      <c r="K108" s="77"/>
      <c r="L108" s="77"/>
      <c r="M108" s="77"/>
      <c r="N108" s="77"/>
      <c r="O108" s="77"/>
      <c r="P108" s="77"/>
      <c r="Q108" s="77"/>
      <c r="R108" s="77"/>
      <c r="S108" s="77"/>
      <c r="T108" s="77">
        <v>6350</v>
      </c>
      <c r="U108" s="77"/>
      <c r="V108" s="77"/>
      <c r="W108" s="77"/>
      <c r="X108" s="77"/>
      <c r="Y108" s="77"/>
      <c r="Z108" s="77"/>
      <c r="AA108" s="77"/>
      <c r="AB108" s="77"/>
      <c r="AC108" s="77"/>
      <c r="AD108" s="77"/>
      <c r="AE108" s="77"/>
      <c r="AF108" s="77"/>
      <c r="AG108" s="77"/>
      <c r="AH108" s="77"/>
      <c r="AI108" s="77"/>
      <c r="AJ108" s="77"/>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v>241845</v>
      </c>
      <c r="BI108" s="77"/>
      <c r="BJ108" s="77"/>
      <c r="BK108" s="77"/>
      <c r="BL108" s="77"/>
      <c r="BM108" s="96">
        <v>248195</v>
      </c>
    </row>
    <row r="109" spans="1:65" x14ac:dyDescent="0.2">
      <c r="A109" s="150"/>
      <c r="B109" s="138">
        <v>1995</v>
      </c>
      <c r="C109" s="112"/>
      <c r="D109" s="77"/>
      <c r="E109" s="77"/>
      <c r="F109" s="77"/>
      <c r="G109" s="77"/>
      <c r="H109" s="77">
        <v>28100</v>
      </c>
      <c r="I109" s="77"/>
      <c r="J109" s="77"/>
      <c r="K109" s="77"/>
      <c r="L109" s="77">
        <v>31918</v>
      </c>
      <c r="M109" s="77"/>
      <c r="N109" s="77"/>
      <c r="O109" s="77"/>
      <c r="P109" s="77"/>
      <c r="Q109" s="77"/>
      <c r="R109" s="77"/>
      <c r="S109" s="77"/>
      <c r="T109" s="77"/>
      <c r="U109" s="77"/>
      <c r="V109" s="77"/>
      <c r="W109" s="77"/>
      <c r="X109" s="77"/>
      <c r="Y109" s="77"/>
      <c r="Z109" s="77"/>
      <c r="AA109" s="77"/>
      <c r="AB109" s="77"/>
      <c r="AC109" s="77"/>
      <c r="AD109" s="77"/>
      <c r="AE109" s="77"/>
      <c r="AF109" s="77"/>
      <c r="AG109" s="77"/>
      <c r="AH109" s="77"/>
      <c r="AI109" s="77"/>
      <c r="AJ109" s="77"/>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v>129135</v>
      </c>
      <c r="BI109" s="77"/>
      <c r="BJ109" s="77"/>
      <c r="BK109" s="77"/>
      <c r="BL109" s="77"/>
      <c r="BM109" s="96">
        <v>189153</v>
      </c>
    </row>
    <row r="110" spans="1:65" x14ac:dyDescent="0.2">
      <c r="A110" s="150"/>
      <c r="B110" s="138">
        <v>1996</v>
      </c>
      <c r="C110" s="112"/>
      <c r="D110" s="77"/>
      <c r="E110" s="77"/>
      <c r="F110" s="77"/>
      <c r="G110" s="77">
        <v>80515</v>
      </c>
      <c r="H110" s="77">
        <v>9770</v>
      </c>
      <c r="I110" s="77"/>
      <c r="J110" s="77"/>
      <c r="K110" s="77"/>
      <c r="L110" s="77"/>
      <c r="M110" s="77"/>
      <c r="N110" s="77"/>
      <c r="O110" s="77"/>
      <c r="P110" s="77"/>
      <c r="Q110" s="77"/>
      <c r="R110" s="77"/>
      <c r="S110" s="77"/>
      <c r="T110" s="77"/>
      <c r="U110" s="77"/>
      <c r="V110" s="77"/>
      <c r="W110" s="77"/>
      <c r="X110" s="77">
        <v>18092</v>
      </c>
      <c r="Y110" s="77">
        <v>7000</v>
      </c>
      <c r="Z110" s="77"/>
      <c r="AA110" s="77"/>
      <c r="AB110" s="77"/>
      <c r="AC110" s="77"/>
      <c r="AD110" s="77"/>
      <c r="AE110" s="77"/>
      <c r="AF110" s="77"/>
      <c r="AG110" s="77"/>
      <c r="AH110" s="77"/>
      <c r="AI110" s="77"/>
      <c r="AJ110" s="77"/>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v>240000</v>
      </c>
      <c r="BI110" s="77"/>
      <c r="BJ110" s="77"/>
      <c r="BK110" s="77"/>
      <c r="BL110" s="77"/>
      <c r="BM110" s="96">
        <v>355377</v>
      </c>
    </row>
    <row r="111" spans="1:65" x14ac:dyDescent="0.2">
      <c r="A111" s="150"/>
      <c r="B111" s="138">
        <v>1997</v>
      </c>
      <c r="C111" s="112"/>
      <c r="D111" s="77"/>
      <c r="E111" s="77"/>
      <c r="F111" s="77"/>
      <c r="G111" s="77">
        <v>84830</v>
      </c>
      <c r="H111" s="77"/>
      <c r="I111" s="77"/>
      <c r="J111" s="77"/>
      <c r="K111" s="77"/>
      <c r="L111" s="77"/>
      <c r="M111" s="77"/>
      <c r="N111" s="77"/>
      <c r="O111" s="77"/>
      <c r="P111" s="77"/>
      <c r="Q111" s="77"/>
      <c r="R111" s="77"/>
      <c r="S111" s="77"/>
      <c r="T111" s="77"/>
      <c r="U111" s="77"/>
      <c r="V111" s="77"/>
      <c r="W111" s="77"/>
      <c r="X111" s="77">
        <v>59005</v>
      </c>
      <c r="Y111" s="77"/>
      <c r="Z111" s="77"/>
      <c r="AA111" s="77"/>
      <c r="AB111" s="77"/>
      <c r="AC111" s="77"/>
      <c r="AD111" s="77"/>
      <c r="AE111" s="77"/>
      <c r="AF111" s="77"/>
      <c r="AG111" s="77"/>
      <c r="AH111" s="77"/>
      <c r="AI111" s="77"/>
      <c r="AJ111" s="77"/>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v>246037</v>
      </c>
      <c r="BI111" s="77"/>
      <c r="BJ111" s="77"/>
      <c r="BK111" s="77"/>
      <c r="BL111" s="77"/>
      <c r="BM111" s="96">
        <v>389872</v>
      </c>
    </row>
    <row r="112" spans="1:65" x14ac:dyDescent="0.2">
      <c r="A112" s="150"/>
      <c r="B112" s="138">
        <v>1998</v>
      </c>
      <c r="C112" s="112"/>
      <c r="D112" s="77"/>
      <c r="E112" s="77"/>
      <c r="F112" s="77"/>
      <c r="G112" s="77"/>
      <c r="H112" s="77">
        <v>51500</v>
      </c>
      <c r="I112" s="77"/>
      <c r="J112" s="77"/>
      <c r="K112" s="77"/>
      <c r="L112" s="77"/>
      <c r="M112" s="77"/>
      <c r="N112" s="77"/>
      <c r="O112" s="77"/>
      <c r="P112" s="77"/>
      <c r="Q112" s="77">
        <v>26063</v>
      </c>
      <c r="R112" s="77"/>
      <c r="S112" s="77"/>
      <c r="T112" s="77"/>
      <c r="U112" s="77"/>
      <c r="V112" s="77"/>
      <c r="W112" s="77"/>
      <c r="X112" s="77">
        <v>91740</v>
      </c>
      <c r="Y112" s="77"/>
      <c r="Z112" s="77"/>
      <c r="AA112" s="77"/>
      <c r="AB112" s="77"/>
      <c r="AC112" s="77"/>
      <c r="AD112" s="77"/>
      <c r="AE112" s="77"/>
      <c r="AF112" s="77"/>
      <c r="AG112" s="77"/>
      <c r="AH112" s="77"/>
      <c r="AI112" s="77"/>
      <c r="AJ112" s="77"/>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v>228950</v>
      </c>
      <c r="BI112" s="77"/>
      <c r="BJ112" s="77"/>
      <c r="BK112" s="77"/>
      <c r="BL112" s="77"/>
      <c r="BM112" s="96">
        <v>398253</v>
      </c>
    </row>
    <row r="113" spans="1:65" x14ac:dyDescent="0.2">
      <c r="A113" s="150"/>
      <c r="B113" s="138">
        <v>1999</v>
      </c>
      <c r="C113" s="112"/>
      <c r="D113" s="77"/>
      <c r="E113" s="77"/>
      <c r="F113" s="77"/>
      <c r="G113" s="77"/>
      <c r="H113" s="77">
        <v>78664</v>
      </c>
      <c r="I113" s="77"/>
      <c r="J113" s="77"/>
      <c r="K113" s="77"/>
      <c r="L113" s="77"/>
      <c r="M113" s="77"/>
      <c r="N113" s="77"/>
      <c r="O113" s="77"/>
      <c r="P113" s="77"/>
      <c r="Q113" s="77">
        <v>54735</v>
      </c>
      <c r="R113" s="77"/>
      <c r="S113" s="77"/>
      <c r="T113" s="77"/>
      <c r="U113" s="77"/>
      <c r="V113" s="77"/>
      <c r="W113" s="77"/>
      <c r="X113" s="77">
        <v>67040</v>
      </c>
      <c r="Y113" s="77"/>
      <c r="Z113" s="77"/>
      <c r="AA113" s="77"/>
      <c r="AB113" s="77"/>
      <c r="AC113" s="77"/>
      <c r="AD113" s="77"/>
      <c r="AE113" s="77"/>
      <c r="AF113" s="77"/>
      <c r="AG113" s="77"/>
      <c r="AH113" s="77"/>
      <c r="AI113" s="77"/>
      <c r="AJ113" s="77"/>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v>275450</v>
      </c>
      <c r="BI113" s="77"/>
      <c r="BJ113" s="77"/>
      <c r="BK113" s="77"/>
      <c r="BL113" s="77"/>
      <c r="BM113" s="96">
        <v>475889</v>
      </c>
    </row>
    <row r="114" spans="1:65" x14ac:dyDescent="0.2">
      <c r="A114" s="150"/>
      <c r="B114" s="138">
        <v>2000</v>
      </c>
      <c r="C114" s="112"/>
      <c r="D114" s="77"/>
      <c r="E114" s="77"/>
      <c r="F114" s="77"/>
      <c r="G114" s="77"/>
      <c r="H114" s="77"/>
      <c r="I114" s="77"/>
      <c r="J114" s="77"/>
      <c r="K114" s="77"/>
      <c r="L114" s="77"/>
      <c r="M114" s="77"/>
      <c r="N114" s="77"/>
      <c r="O114" s="77"/>
      <c r="P114" s="77"/>
      <c r="Q114" s="77">
        <v>81367</v>
      </c>
      <c r="R114" s="77"/>
      <c r="S114" s="77"/>
      <c r="T114" s="77"/>
      <c r="U114" s="77"/>
      <c r="V114" s="77"/>
      <c r="W114" s="77"/>
      <c r="X114" s="77">
        <v>26463</v>
      </c>
      <c r="Y114" s="77"/>
      <c r="Z114" s="77"/>
      <c r="AA114" s="77"/>
      <c r="AB114" s="77"/>
      <c r="AC114" s="77"/>
      <c r="AD114" s="77"/>
      <c r="AE114" s="77"/>
      <c r="AF114" s="77"/>
      <c r="AG114" s="77"/>
      <c r="AH114" s="77"/>
      <c r="AI114" s="77"/>
      <c r="AJ114" s="77"/>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c r="BK114" s="77"/>
      <c r="BL114" s="77"/>
      <c r="BM114" s="96">
        <v>107830</v>
      </c>
    </row>
    <row r="115" spans="1:65" x14ac:dyDescent="0.2">
      <c r="A115" s="150"/>
      <c r="B115" s="138">
        <v>2001</v>
      </c>
      <c r="C115" s="112"/>
      <c r="D115" s="77"/>
      <c r="E115" s="77"/>
      <c r="F115" s="77"/>
      <c r="G115" s="77">
        <v>85385</v>
      </c>
      <c r="H115" s="77"/>
      <c r="I115" s="77"/>
      <c r="J115" s="77"/>
      <c r="K115" s="77"/>
      <c r="L115" s="77"/>
      <c r="M115" s="77"/>
      <c r="N115" s="77"/>
      <c r="O115" s="77"/>
      <c r="P115" s="77"/>
      <c r="Q115" s="77">
        <v>66761</v>
      </c>
      <c r="R115" s="77"/>
      <c r="S115" s="77"/>
      <c r="T115" s="77"/>
      <c r="U115" s="77"/>
      <c r="V115" s="77"/>
      <c r="W115" s="77"/>
      <c r="X115" s="77"/>
      <c r="Y115" s="77"/>
      <c r="Z115" s="77"/>
      <c r="AA115" s="77"/>
      <c r="AB115" s="77"/>
      <c r="AC115" s="77"/>
      <c r="AD115" s="77"/>
      <c r="AE115" s="77"/>
      <c r="AF115" s="77"/>
      <c r="AG115" s="77"/>
      <c r="AH115" s="77"/>
      <c r="AI115" s="77"/>
      <c r="AJ115" s="77"/>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c r="BK115" s="77"/>
      <c r="BL115" s="77"/>
      <c r="BM115" s="96">
        <v>152146</v>
      </c>
    </row>
    <row r="116" spans="1:65" x14ac:dyDescent="0.2">
      <c r="A116" s="150"/>
      <c r="B116" s="138">
        <v>2002</v>
      </c>
      <c r="C116" s="112"/>
      <c r="D116" s="77"/>
      <c r="E116" s="77"/>
      <c r="F116" s="77"/>
      <c r="G116" s="77">
        <v>89052</v>
      </c>
      <c r="H116" s="77"/>
      <c r="I116" s="77"/>
      <c r="J116" s="77"/>
      <c r="K116" s="77"/>
      <c r="L116" s="77"/>
      <c r="M116" s="77"/>
      <c r="N116" s="77"/>
      <c r="O116" s="77"/>
      <c r="P116" s="77"/>
      <c r="Q116" s="77">
        <v>60385</v>
      </c>
      <c r="R116" s="77"/>
      <c r="S116" s="77"/>
      <c r="T116" s="77"/>
      <c r="U116" s="77"/>
      <c r="V116" s="77"/>
      <c r="W116" s="77"/>
      <c r="X116" s="77"/>
      <c r="Y116" s="77"/>
      <c r="Z116" s="77"/>
      <c r="AA116" s="77"/>
      <c r="AB116" s="77"/>
      <c r="AC116" s="77"/>
      <c r="AD116" s="77"/>
      <c r="AE116" s="77"/>
      <c r="AF116" s="77"/>
      <c r="AG116" s="77"/>
      <c r="AH116" s="77"/>
      <c r="AI116" s="77"/>
      <c r="AJ116" s="77"/>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c r="BK116" s="77"/>
      <c r="BL116" s="77"/>
      <c r="BM116" s="96">
        <v>149437</v>
      </c>
    </row>
    <row r="117" spans="1:65" x14ac:dyDescent="0.2">
      <c r="A117" s="150"/>
      <c r="B117" s="138">
        <v>2003</v>
      </c>
      <c r="C117" s="112"/>
      <c r="D117" s="77"/>
      <c r="E117" s="77"/>
      <c r="F117" s="77"/>
      <c r="G117" s="77">
        <v>83436</v>
      </c>
      <c r="H117" s="77"/>
      <c r="I117" s="77"/>
      <c r="J117" s="77"/>
      <c r="K117" s="77">
        <v>25634</v>
      </c>
      <c r="L117" s="77"/>
      <c r="M117" s="77"/>
      <c r="N117" s="77"/>
      <c r="O117" s="77"/>
      <c r="P117" s="77"/>
      <c r="Q117" s="77"/>
      <c r="R117" s="77"/>
      <c r="S117" s="77"/>
      <c r="T117" s="77"/>
      <c r="U117" s="77"/>
      <c r="V117" s="77"/>
      <c r="W117" s="77"/>
      <c r="X117" s="77"/>
      <c r="Y117" s="77"/>
      <c r="Z117" s="77"/>
      <c r="AA117" s="77"/>
      <c r="AB117" s="77"/>
      <c r="AC117" s="77"/>
      <c r="AD117" s="77"/>
      <c r="AE117" s="77"/>
      <c r="AF117" s="77"/>
      <c r="AG117" s="77"/>
      <c r="AH117" s="77"/>
      <c r="AI117" s="77"/>
      <c r="AJ117" s="77"/>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c r="BK117" s="77"/>
      <c r="BL117" s="77"/>
      <c r="BM117" s="96">
        <v>109070</v>
      </c>
    </row>
    <row r="118" spans="1:65" x14ac:dyDescent="0.2">
      <c r="A118" s="150"/>
      <c r="B118" s="138">
        <v>2004</v>
      </c>
      <c r="C118" s="112"/>
      <c r="D118" s="77"/>
      <c r="E118" s="77"/>
      <c r="F118" s="77"/>
      <c r="G118" s="77">
        <v>58930</v>
      </c>
      <c r="H118" s="77"/>
      <c r="I118" s="77"/>
      <c r="J118" s="77"/>
      <c r="K118" s="77"/>
      <c r="L118" s="77"/>
      <c r="M118" s="77">
        <v>82797</v>
      </c>
      <c r="N118" s="77"/>
      <c r="O118" s="77"/>
      <c r="P118" s="77"/>
      <c r="Q118" s="77">
        <v>62142</v>
      </c>
      <c r="R118" s="77"/>
      <c r="S118" s="77"/>
      <c r="T118" s="77"/>
      <c r="U118" s="77"/>
      <c r="V118" s="77"/>
      <c r="W118" s="77"/>
      <c r="X118" s="77"/>
      <c r="Y118" s="77"/>
      <c r="Z118" s="77"/>
      <c r="AA118" s="77"/>
      <c r="AB118" s="77"/>
      <c r="AC118" s="77"/>
      <c r="AD118" s="77"/>
      <c r="AE118" s="77"/>
      <c r="AF118" s="77"/>
      <c r="AG118" s="77"/>
      <c r="AH118" s="77"/>
      <c r="AI118" s="77"/>
      <c r="AJ118" s="77"/>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c r="BK118" s="77"/>
      <c r="BL118" s="77"/>
      <c r="BM118" s="96">
        <v>203869</v>
      </c>
    </row>
    <row r="119" spans="1:65" x14ac:dyDescent="0.2">
      <c r="A119" s="150"/>
      <c r="B119" s="138">
        <v>2005</v>
      </c>
      <c r="C119" s="112"/>
      <c r="D119" s="77"/>
      <c r="E119" s="77"/>
      <c r="F119" s="77"/>
      <c r="G119" s="77">
        <v>67323</v>
      </c>
      <c r="H119" s="77"/>
      <c r="I119" s="77"/>
      <c r="J119" s="77"/>
      <c r="K119" s="77"/>
      <c r="L119" s="77">
        <v>140238</v>
      </c>
      <c r="M119" s="77">
        <v>88314</v>
      </c>
      <c r="N119" s="77"/>
      <c r="O119" s="77"/>
      <c r="P119" s="77"/>
      <c r="Q119" s="77">
        <v>83289</v>
      </c>
      <c r="R119" s="77"/>
      <c r="S119" s="77"/>
      <c r="T119" s="77"/>
      <c r="U119" s="77"/>
      <c r="V119" s="77"/>
      <c r="W119" s="77"/>
      <c r="X119" s="77"/>
      <c r="Y119" s="77"/>
      <c r="Z119" s="77"/>
      <c r="AA119" s="77"/>
      <c r="AB119" s="77"/>
      <c r="AC119" s="77"/>
      <c r="AD119" s="77"/>
      <c r="AE119" s="77"/>
      <c r="AF119" s="77"/>
      <c r="AG119" s="77"/>
      <c r="AH119" s="77"/>
      <c r="AI119" s="77"/>
      <c r="AJ119" s="77"/>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c r="BK119" s="77"/>
      <c r="BL119" s="77"/>
      <c r="BM119" s="96">
        <v>379164</v>
      </c>
    </row>
    <row r="120" spans="1:65" x14ac:dyDescent="0.2">
      <c r="A120" s="150"/>
      <c r="B120" s="138">
        <v>2006</v>
      </c>
      <c r="C120" s="112"/>
      <c r="D120" s="77"/>
      <c r="E120" s="77"/>
      <c r="F120" s="77"/>
      <c r="G120" s="77">
        <v>42769</v>
      </c>
      <c r="H120" s="77"/>
      <c r="I120" s="77"/>
      <c r="J120" s="77"/>
      <c r="K120" s="77"/>
      <c r="L120" s="77"/>
      <c r="M120" s="77"/>
      <c r="N120" s="77"/>
      <c r="O120" s="77"/>
      <c r="P120" s="77"/>
      <c r="Q120" s="77">
        <v>78717</v>
      </c>
      <c r="R120" s="77"/>
      <c r="S120" s="77"/>
      <c r="T120" s="77"/>
      <c r="U120" s="77"/>
      <c r="V120" s="77"/>
      <c r="W120" s="77"/>
      <c r="X120" s="77"/>
      <c r="Y120" s="77"/>
      <c r="Z120" s="77"/>
      <c r="AA120" s="77"/>
      <c r="AB120" s="77"/>
      <c r="AC120" s="77"/>
      <c r="AD120" s="77"/>
      <c r="AE120" s="77"/>
      <c r="AF120" s="77"/>
      <c r="AG120" s="77"/>
      <c r="AH120" s="77"/>
      <c r="AI120" s="77"/>
      <c r="AJ120" s="77"/>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c r="BK120" s="77"/>
      <c r="BL120" s="77"/>
      <c r="BM120" s="96">
        <v>121486</v>
      </c>
    </row>
    <row r="121" spans="1:65" x14ac:dyDescent="0.2">
      <c r="A121" s="150"/>
      <c r="B121" s="138">
        <v>2007</v>
      </c>
      <c r="C121" s="112"/>
      <c r="D121" s="77"/>
      <c r="E121" s="77"/>
      <c r="F121" s="77"/>
      <c r="G121" s="77">
        <v>33060</v>
      </c>
      <c r="H121" s="77"/>
      <c r="I121" s="77"/>
      <c r="J121" s="77"/>
      <c r="K121" s="77"/>
      <c r="L121" s="77"/>
      <c r="M121" s="77">
        <v>74382</v>
      </c>
      <c r="N121" s="77"/>
      <c r="O121" s="77"/>
      <c r="P121" s="77"/>
      <c r="Q121" s="77">
        <v>30867</v>
      </c>
      <c r="R121" s="77"/>
      <c r="S121" s="77"/>
      <c r="T121" s="77"/>
      <c r="U121" s="77"/>
      <c r="V121" s="77"/>
      <c r="W121" s="77"/>
      <c r="X121" s="77"/>
      <c r="Y121" s="77"/>
      <c r="Z121" s="77"/>
      <c r="AA121" s="77"/>
      <c r="AB121" s="77"/>
      <c r="AC121" s="77"/>
      <c r="AD121" s="77"/>
      <c r="AE121" s="77"/>
      <c r="AF121" s="77"/>
      <c r="AG121" s="77"/>
      <c r="AH121" s="77"/>
      <c r="AI121" s="77"/>
      <c r="AJ121" s="77"/>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c r="BK121" s="77"/>
      <c r="BL121" s="77"/>
      <c r="BM121" s="96">
        <v>138309</v>
      </c>
    </row>
    <row r="122" spans="1:65" x14ac:dyDescent="0.2">
      <c r="A122" s="150"/>
      <c r="B122" s="138">
        <v>2008</v>
      </c>
      <c r="C122" s="112"/>
      <c r="D122" s="77"/>
      <c r="E122" s="77"/>
      <c r="F122" s="77"/>
      <c r="G122" s="77">
        <v>47584</v>
      </c>
      <c r="H122" s="77"/>
      <c r="I122" s="77"/>
      <c r="J122" s="77"/>
      <c r="K122" s="77"/>
      <c r="L122" s="77"/>
      <c r="M122" s="77"/>
      <c r="N122" s="77"/>
      <c r="O122" s="77"/>
      <c r="P122" s="77"/>
      <c r="Q122" s="77">
        <v>52982</v>
      </c>
      <c r="R122" s="77"/>
      <c r="S122" s="77"/>
      <c r="T122" s="77"/>
      <c r="U122" s="77"/>
      <c r="V122" s="77"/>
      <c r="W122" s="77"/>
      <c r="X122" s="77"/>
      <c r="Y122" s="77"/>
      <c r="Z122" s="77"/>
      <c r="AA122" s="77"/>
      <c r="AB122" s="77"/>
      <c r="AC122" s="77"/>
      <c r="AD122" s="77"/>
      <c r="AE122" s="77"/>
      <c r="AF122" s="77"/>
      <c r="AG122" s="77"/>
      <c r="AH122" s="77"/>
      <c r="AI122" s="77"/>
      <c r="AJ122" s="77"/>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c r="BK122" s="77"/>
      <c r="BL122" s="77"/>
      <c r="BM122" s="96">
        <v>100566</v>
      </c>
    </row>
    <row r="123" spans="1:65" x14ac:dyDescent="0.2">
      <c r="A123" s="150"/>
      <c r="B123" s="138">
        <v>2009</v>
      </c>
      <c r="C123" s="112"/>
      <c r="D123" s="77"/>
      <c r="E123" s="77"/>
      <c r="F123" s="77"/>
      <c r="G123" s="77">
        <v>23284</v>
      </c>
      <c r="H123" s="77"/>
      <c r="I123" s="77"/>
      <c r="J123" s="77"/>
      <c r="K123" s="77"/>
      <c r="L123" s="77"/>
      <c r="M123" s="77"/>
      <c r="N123" s="77"/>
      <c r="O123" s="77"/>
      <c r="P123" s="77"/>
      <c r="Q123" s="77">
        <v>66192</v>
      </c>
      <c r="R123" s="77"/>
      <c r="S123" s="77"/>
      <c r="T123" s="77"/>
      <c r="U123" s="77"/>
      <c r="V123" s="77"/>
      <c r="W123" s="77"/>
      <c r="X123" s="77"/>
      <c r="Y123" s="77"/>
      <c r="Z123" s="77"/>
      <c r="AA123" s="77"/>
      <c r="AB123" s="77"/>
      <c r="AC123" s="77"/>
      <c r="AD123" s="77"/>
      <c r="AE123" s="77"/>
      <c r="AF123" s="77"/>
      <c r="AG123" s="77"/>
      <c r="AH123" s="77"/>
      <c r="AI123" s="77"/>
      <c r="AJ123" s="77"/>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c r="BK123" s="77"/>
      <c r="BL123" s="77"/>
      <c r="BM123" s="96">
        <v>89476</v>
      </c>
    </row>
    <row r="124" spans="1:65" x14ac:dyDescent="0.2">
      <c r="A124" s="150"/>
      <c r="B124" s="138">
        <v>2010</v>
      </c>
      <c r="C124" s="112"/>
      <c r="D124" s="77"/>
      <c r="E124" s="77"/>
      <c r="F124" s="77"/>
      <c r="G124" s="77">
        <v>62564</v>
      </c>
      <c r="H124" s="77"/>
      <c r="I124" s="77"/>
      <c r="J124" s="77"/>
      <c r="K124" s="77"/>
      <c r="L124" s="77"/>
      <c r="M124" s="77"/>
      <c r="N124" s="77"/>
      <c r="O124" s="77"/>
      <c r="P124" s="77"/>
      <c r="Q124" s="77">
        <v>54935</v>
      </c>
      <c r="R124" s="77"/>
      <c r="S124" s="77"/>
      <c r="T124" s="77"/>
      <c r="U124" s="77"/>
      <c r="V124" s="77"/>
      <c r="W124" s="77"/>
      <c r="X124" s="77"/>
      <c r="Y124" s="77"/>
      <c r="Z124" s="77"/>
      <c r="AA124" s="77"/>
      <c r="AB124" s="77"/>
      <c r="AC124" s="77"/>
      <c r="AD124" s="77"/>
      <c r="AE124" s="77"/>
      <c r="AF124" s="77"/>
      <c r="AG124" s="77"/>
      <c r="AH124" s="77"/>
      <c r="AI124" s="77"/>
      <c r="AJ124" s="77"/>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c r="BK124" s="77"/>
      <c r="BL124" s="77"/>
      <c r="BM124" s="96">
        <v>117499</v>
      </c>
    </row>
    <row r="125" spans="1:65" x14ac:dyDescent="0.2">
      <c r="A125" s="150"/>
      <c r="B125" s="138">
        <v>2011</v>
      </c>
      <c r="C125" s="112"/>
      <c r="D125" s="77"/>
      <c r="E125" s="77"/>
      <c r="F125" s="77"/>
      <c r="G125" s="77"/>
      <c r="H125" s="77"/>
      <c r="I125" s="77"/>
      <c r="J125" s="77"/>
      <c r="K125" s="77"/>
      <c r="L125" s="77"/>
      <c r="M125" s="77"/>
      <c r="N125" s="77"/>
      <c r="O125" s="77"/>
      <c r="P125" s="77"/>
      <c r="Q125" s="77"/>
      <c r="R125" s="77"/>
      <c r="S125" s="77"/>
      <c r="T125" s="77"/>
      <c r="U125" s="77"/>
      <c r="V125" s="77"/>
      <c r="W125" s="77"/>
      <c r="X125" s="77">
        <v>74470</v>
      </c>
      <c r="Y125" s="77"/>
      <c r="Z125" s="77"/>
      <c r="AA125" s="77"/>
      <c r="AB125" s="77"/>
      <c r="AC125" s="77"/>
      <c r="AD125" s="77"/>
      <c r="AE125" s="77"/>
      <c r="AF125" s="77"/>
      <c r="AG125" s="77"/>
      <c r="AH125" s="77"/>
      <c r="AI125" s="77"/>
      <c r="AJ125" s="77"/>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c r="BK125" s="77"/>
      <c r="BL125" s="77"/>
      <c r="BM125" s="96">
        <v>74470</v>
      </c>
    </row>
    <row r="126" spans="1:65" x14ac:dyDescent="0.2">
      <c r="A126" s="150"/>
      <c r="B126" s="138">
        <v>2014</v>
      </c>
      <c r="C126" s="112"/>
      <c r="D126" s="77"/>
      <c r="E126" s="77"/>
      <c r="F126" s="77"/>
      <c r="G126" s="77"/>
      <c r="H126" s="77"/>
      <c r="I126" s="77"/>
      <c r="J126" s="77"/>
      <c r="K126" s="77"/>
      <c r="L126" s="77"/>
      <c r="M126" s="77"/>
      <c r="N126" s="77"/>
      <c r="O126" s="77"/>
      <c r="P126" s="77"/>
      <c r="Q126" s="77">
        <v>33685</v>
      </c>
      <c r="R126" s="77"/>
      <c r="S126" s="77"/>
      <c r="T126" s="77"/>
      <c r="U126" s="77"/>
      <c r="V126" s="77"/>
      <c r="W126" s="77"/>
      <c r="X126" s="77"/>
      <c r="Y126" s="77"/>
      <c r="Z126" s="77"/>
      <c r="AA126" s="77"/>
      <c r="AB126" s="77"/>
      <c r="AC126" s="77"/>
      <c r="AD126" s="77"/>
      <c r="AE126" s="77"/>
      <c r="AF126" s="77"/>
      <c r="AG126" s="77"/>
      <c r="AH126" s="77"/>
      <c r="AI126" s="77"/>
      <c r="AJ126" s="77"/>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c r="BK126" s="77"/>
      <c r="BL126" s="77"/>
      <c r="BM126" s="96">
        <v>33685</v>
      </c>
    </row>
    <row r="127" spans="1:65" x14ac:dyDescent="0.2">
      <c r="A127" s="150"/>
      <c r="B127" s="138">
        <v>2013</v>
      </c>
      <c r="C127" s="112"/>
      <c r="D127" s="77"/>
      <c r="E127" s="77"/>
      <c r="F127" s="77"/>
      <c r="G127" s="77">
        <v>24865</v>
      </c>
      <c r="H127" s="77"/>
      <c r="I127" s="77"/>
      <c r="J127" s="77"/>
      <c r="K127" s="77"/>
      <c r="L127" s="77"/>
      <c r="M127" s="77"/>
      <c r="N127" s="77"/>
      <c r="O127" s="77"/>
      <c r="P127" s="77"/>
      <c r="Q127" s="77">
        <v>42488</v>
      </c>
      <c r="R127" s="77"/>
      <c r="S127" s="77"/>
      <c r="T127" s="77"/>
      <c r="U127" s="77"/>
      <c r="V127" s="77"/>
      <c r="W127" s="77"/>
      <c r="X127" s="77">
        <v>100966</v>
      </c>
      <c r="Y127" s="77"/>
      <c r="Z127" s="77"/>
      <c r="AA127" s="77"/>
      <c r="AB127" s="77"/>
      <c r="AC127" s="77"/>
      <c r="AD127" s="77"/>
      <c r="AE127" s="77"/>
      <c r="AF127" s="77"/>
      <c r="AG127" s="77"/>
      <c r="AH127" s="77"/>
      <c r="AI127" s="77"/>
      <c r="AJ127" s="77"/>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c r="BK127" s="77"/>
      <c r="BL127" s="77"/>
      <c r="BM127" s="96">
        <v>168319</v>
      </c>
    </row>
    <row r="128" spans="1:65" x14ac:dyDescent="0.2">
      <c r="A128" s="150"/>
      <c r="B128" s="138">
        <v>2012</v>
      </c>
      <c r="C128" s="112"/>
      <c r="D128" s="77"/>
      <c r="E128" s="77"/>
      <c r="F128" s="77"/>
      <c r="G128" s="77">
        <v>42100</v>
      </c>
      <c r="H128" s="77"/>
      <c r="I128" s="77"/>
      <c r="J128" s="77"/>
      <c r="K128" s="77"/>
      <c r="L128" s="77"/>
      <c r="M128" s="77"/>
      <c r="N128" s="77"/>
      <c r="O128" s="77"/>
      <c r="P128" s="77"/>
      <c r="Q128" s="77">
        <v>56590</v>
      </c>
      <c r="R128" s="77"/>
      <c r="S128" s="77"/>
      <c r="T128" s="77"/>
      <c r="U128" s="77"/>
      <c r="V128" s="77"/>
      <c r="W128" s="77"/>
      <c r="X128" s="77">
        <v>100000</v>
      </c>
      <c r="Y128" s="77"/>
      <c r="Z128" s="77"/>
      <c r="AA128" s="77"/>
      <c r="AB128" s="77"/>
      <c r="AC128" s="77"/>
      <c r="AD128" s="77"/>
      <c r="AE128" s="77"/>
      <c r="AF128" s="77"/>
      <c r="AG128" s="77"/>
      <c r="AH128" s="77"/>
      <c r="AI128" s="77"/>
      <c r="AJ128" s="77"/>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c r="BK128" s="77"/>
      <c r="BL128" s="77"/>
      <c r="BM128" s="96">
        <v>198690</v>
      </c>
    </row>
    <row r="129" spans="1:65" x14ac:dyDescent="0.2">
      <c r="A129" s="150"/>
      <c r="B129" s="138">
        <v>2015</v>
      </c>
      <c r="C129" s="112"/>
      <c r="D129" s="77"/>
      <c r="E129" s="77"/>
      <c r="F129" s="77"/>
      <c r="G129" s="77">
        <v>46423</v>
      </c>
      <c r="H129" s="77"/>
      <c r="I129" s="77"/>
      <c r="J129" s="77"/>
      <c r="K129" s="77"/>
      <c r="L129" s="77"/>
      <c r="M129" s="77"/>
      <c r="N129" s="77"/>
      <c r="O129" s="77"/>
      <c r="P129" s="77"/>
      <c r="Q129" s="77">
        <v>64791</v>
      </c>
      <c r="R129" s="77"/>
      <c r="S129" s="77"/>
      <c r="T129" s="77"/>
      <c r="U129" s="77"/>
      <c r="V129" s="77"/>
      <c r="W129" s="77"/>
      <c r="X129" s="77">
        <v>96822</v>
      </c>
      <c r="Y129" s="77"/>
      <c r="Z129" s="77"/>
      <c r="AA129" s="77"/>
      <c r="AB129" s="77"/>
      <c r="AC129" s="77"/>
      <c r="AD129" s="77"/>
      <c r="AE129" s="77"/>
      <c r="AF129" s="77"/>
      <c r="AG129" s="77"/>
      <c r="AH129" s="77"/>
      <c r="AI129" s="77"/>
      <c r="AJ129" s="77"/>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c r="BK129" s="77"/>
      <c r="BL129" s="77"/>
      <c r="BM129" s="96">
        <v>208036</v>
      </c>
    </row>
    <row r="130" spans="1:65" x14ac:dyDescent="0.2">
      <c r="A130" s="133" t="s">
        <v>977</v>
      </c>
      <c r="B130" s="133">
        <v>1992</v>
      </c>
      <c r="C130" s="110"/>
      <c r="D130" s="111"/>
      <c r="E130" s="111"/>
      <c r="F130" s="111"/>
      <c r="G130" s="111"/>
      <c r="H130" s="111"/>
      <c r="I130" s="111"/>
      <c r="J130" s="111"/>
      <c r="K130" s="111"/>
      <c r="L130" s="111"/>
      <c r="M130" s="111"/>
      <c r="N130" s="111">
        <v>28730</v>
      </c>
      <c r="O130" s="111">
        <v>97630</v>
      </c>
      <c r="P130" s="111"/>
      <c r="Q130" s="111"/>
      <c r="R130" s="111"/>
      <c r="S130" s="111"/>
      <c r="T130" s="111"/>
      <c r="U130" s="111"/>
      <c r="V130" s="111"/>
      <c r="W130" s="111"/>
      <c r="X130" s="111"/>
      <c r="Y130" s="111"/>
      <c r="Z130" s="111"/>
      <c r="AA130" s="111"/>
      <c r="AB130" s="111"/>
      <c r="AC130" s="111"/>
      <c r="AD130" s="111"/>
      <c r="AE130" s="111"/>
      <c r="AF130" s="111"/>
      <c r="AG130" s="111"/>
      <c r="AH130" s="111"/>
      <c r="AI130" s="111"/>
      <c r="AJ130" s="111">
        <v>143264</v>
      </c>
      <c r="AK130" s="111"/>
      <c r="AL130" s="111"/>
      <c r="AM130" s="111"/>
      <c r="AN130" s="111"/>
      <c r="AO130" s="111"/>
      <c r="AP130" s="111"/>
      <c r="AQ130" s="111"/>
      <c r="AR130" s="111"/>
      <c r="AS130" s="111"/>
      <c r="AT130" s="111"/>
      <c r="AU130" s="111"/>
      <c r="AV130" s="111"/>
      <c r="AW130" s="111"/>
      <c r="AX130" s="111"/>
      <c r="AY130" s="111"/>
      <c r="AZ130" s="111"/>
      <c r="BA130" s="111"/>
      <c r="BB130" s="111"/>
      <c r="BC130" s="111"/>
      <c r="BD130" s="111"/>
      <c r="BE130" s="111"/>
      <c r="BF130" s="111"/>
      <c r="BG130" s="111"/>
      <c r="BH130" s="111">
        <v>28691</v>
      </c>
      <c r="BI130" s="111"/>
      <c r="BJ130" s="111"/>
      <c r="BK130" s="111"/>
      <c r="BL130" s="111"/>
      <c r="BM130" s="95">
        <v>298315</v>
      </c>
    </row>
    <row r="131" spans="1:65" x14ac:dyDescent="0.2">
      <c r="A131" s="150"/>
      <c r="B131" s="138">
        <v>1993</v>
      </c>
      <c r="C131" s="112"/>
      <c r="D131" s="77"/>
      <c r="E131" s="77"/>
      <c r="F131" s="77"/>
      <c r="G131" s="77"/>
      <c r="H131" s="77"/>
      <c r="I131" s="77"/>
      <c r="J131" s="77"/>
      <c r="K131" s="77"/>
      <c r="L131" s="77"/>
      <c r="M131" s="77"/>
      <c r="N131" s="77">
        <v>45140</v>
      </c>
      <c r="O131" s="77">
        <v>21740</v>
      </c>
      <c r="P131" s="77"/>
      <c r="Q131" s="77"/>
      <c r="R131" s="77"/>
      <c r="S131" s="77"/>
      <c r="T131" s="77"/>
      <c r="U131" s="77"/>
      <c r="V131" s="77"/>
      <c r="W131" s="77"/>
      <c r="X131" s="77"/>
      <c r="Y131" s="77"/>
      <c r="Z131" s="77"/>
      <c r="AA131" s="77"/>
      <c r="AB131" s="77"/>
      <c r="AC131" s="77"/>
      <c r="AD131" s="77"/>
      <c r="AE131" s="77"/>
      <c r="AF131" s="77"/>
      <c r="AG131" s="77"/>
      <c r="AH131" s="77"/>
      <c r="AI131" s="77"/>
      <c r="AJ131" s="77"/>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v>4882</v>
      </c>
      <c r="BI131" s="77"/>
      <c r="BJ131" s="77"/>
      <c r="BK131" s="77"/>
      <c r="BL131" s="77"/>
      <c r="BM131" s="96">
        <v>71762</v>
      </c>
    </row>
    <row r="132" spans="1:65" ht="13.15" x14ac:dyDescent="0.25">
      <c r="A132" s="150"/>
      <c r="B132" s="138">
        <v>1994</v>
      </c>
      <c r="C132" s="112"/>
      <c r="D132" s="77"/>
      <c r="E132" s="77">
        <v>123399</v>
      </c>
      <c r="F132" s="77"/>
      <c r="G132" s="77"/>
      <c r="H132" s="77"/>
      <c r="I132" s="77"/>
      <c r="J132" s="77"/>
      <c r="K132" s="77"/>
      <c r="L132" s="77"/>
      <c r="M132" s="77"/>
      <c r="N132" s="77"/>
      <c r="O132" s="77">
        <v>102900</v>
      </c>
      <c r="P132" s="77"/>
      <c r="Q132" s="77">
        <v>1107</v>
      </c>
      <c r="R132" s="77"/>
      <c r="S132" s="77"/>
      <c r="T132" s="77"/>
      <c r="U132" s="77"/>
      <c r="V132" s="77"/>
      <c r="W132" s="77"/>
      <c r="X132" s="77"/>
      <c r="Y132" s="77"/>
      <c r="Z132" s="77"/>
      <c r="AA132" s="77"/>
      <c r="AB132" s="77"/>
      <c r="AC132" s="77"/>
      <c r="AD132" s="77"/>
      <c r="AE132" s="77"/>
      <c r="AF132" s="77"/>
      <c r="AG132" s="77"/>
      <c r="AH132" s="77"/>
      <c r="AI132" s="77"/>
      <c r="AJ132" s="77"/>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c r="BK132" s="77"/>
      <c r="BL132" s="77"/>
      <c r="BM132" s="96">
        <v>227406</v>
      </c>
    </row>
    <row r="133" spans="1:65" ht="13.15" x14ac:dyDescent="0.25">
      <c r="A133" s="150"/>
      <c r="B133" s="138">
        <v>1995</v>
      </c>
      <c r="C133" s="112"/>
      <c r="D133" s="77"/>
      <c r="E133" s="77"/>
      <c r="F133" s="77"/>
      <c r="G133" s="77"/>
      <c r="H133" s="77"/>
      <c r="I133" s="77"/>
      <c r="J133" s="77"/>
      <c r="K133" s="77"/>
      <c r="L133" s="77"/>
      <c r="M133" s="77"/>
      <c r="N133" s="77">
        <v>16380</v>
      </c>
      <c r="O133" s="77">
        <v>58030</v>
      </c>
      <c r="P133" s="77"/>
      <c r="Q133" s="77"/>
      <c r="R133" s="77"/>
      <c r="S133" s="77"/>
      <c r="T133" s="77"/>
      <c r="U133" s="77"/>
      <c r="V133" s="77"/>
      <c r="W133" s="77"/>
      <c r="X133" s="77"/>
      <c r="Y133" s="77"/>
      <c r="Z133" s="77"/>
      <c r="AA133" s="77"/>
      <c r="AB133" s="77"/>
      <c r="AC133" s="77"/>
      <c r="AD133" s="77"/>
      <c r="AE133" s="77"/>
      <c r="AF133" s="77"/>
      <c r="AG133" s="77"/>
      <c r="AH133" s="77"/>
      <c r="AI133" s="77"/>
      <c r="AJ133" s="77"/>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c r="BK133" s="77"/>
      <c r="BL133" s="77"/>
      <c r="BM133" s="96">
        <v>74410</v>
      </c>
    </row>
    <row r="134" spans="1:65" ht="13.15" x14ac:dyDescent="0.25">
      <c r="A134" s="150"/>
      <c r="B134" s="138">
        <v>1996</v>
      </c>
      <c r="C134" s="112"/>
      <c r="D134" s="77"/>
      <c r="E134" s="77"/>
      <c r="F134" s="77"/>
      <c r="G134" s="77"/>
      <c r="H134" s="77"/>
      <c r="I134" s="77"/>
      <c r="J134" s="77"/>
      <c r="K134" s="77"/>
      <c r="L134" s="77"/>
      <c r="M134" s="77"/>
      <c r="N134" s="77">
        <v>89240</v>
      </c>
      <c r="O134" s="77">
        <v>62630</v>
      </c>
      <c r="P134" s="77"/>
      <c r="Q134" s="77"/>
      <c r="R134" s="77"/>
      <c r="S134" s="77"/>
      <c r="T134" s="77"/>
      <c r="U134" s="77"/>
      <c r="V134" s="77"/>
      <c r="W134" s="77"/>
      <c r="X134" s="77"/>
      <c r="Y134" s="77"/>
      <c r="Z134" s="77"/>
      <c r="AA134" s="77"/>
      <c r="AB134" s="77"/>
      <c r="AC134" s="77"/>
      <c r="AD134" s="77"/>
      <c r="AE134" s="77"/>
      <c r="AF134" s="77"/>
      <c r="AG134" s="77"/>
      <c r="AH134" s="77"/>
      <c r="AI134" s="77"/>
      <c r="AJ134" s="77"/>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c r="BK134" s="77"/>
      <c r="BL134" s="77"/>
      <c r="BM134" s="96">
        <v>151870</v>
      </c>
    </row>
    <row r="135" spans="1:65" ht="13.15" x14ac:dyDescent="0.25">
      <c r="A135" s="150"/>
      <c r="B135" s="138">
        <v>1997</v>
      </c>
      <c r="C135" s="112"/>
      <c r="D135" s="77"/>
      <c r="E135" s="77"/>
      <c r="F135" s="77"/>
      <c r="G135" s="77"/>
      <c r="H135" s="77"/>
      <c r="I135" s="77"/>
      <c r="J135" s="77"/>
      <c r="K135" s="77"/>
      <c r="L135" s="77"/>
      <c r="M135" s="77"/>
      <c r="N135" s="77"/>
      <c r="O135" s="77">
        <v>11050</v>
      </c>
      <c r="P135" s="77"/>
      <c r="Q135" s="77"/>
      <c r="R135" s="77"/>
      <c r="S135" s="77"/>
      <c r="T135" s="77"/>
      <c r="U135" s="77"/>
      <c r="V135" s="77"/>
      <c r="W135" s="77"/>
      <c r="X135" s="77"/>
      <c r="Y135" s="77"/>
      <c r="Z135" s="77"/>
      <c r="AA135" s="77"/>
      <c r="AB135" s="77"/>
      <c r="AC135" s="77"/>
      <c r="AD135" s="77"/>
      <c r="AE135" s="77"/>
      <c r="AF135" s="77"/>
      <c r="AG135" s="77"/>
      <c r="AH135" s="77"/>
      <c r="AI135" s="77"/>
      <c r="AJ135" s="77"/>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c r="BK135" s="77"/>
      <c r="BL135" s="77"/>
      <c r="BM135" s="96">
        <v>11050</v>
      </c>
    </row>
    <row r="136" spans="1:65" ht="13.15" x14ac:dyDescent="0.25">
      <c r="A136" s="150"/>
      <c r="B136" s="138">
        <v>1998</v>
      </c>
      <c r="C136" s="112"/>
      <c r="D136" s="77"/>
      <c r="E136" s="77"/>
      <c r="F136" s="77"/>
      <c r="G136" s="77"/>
      <c r="H136" s="77"/>
      <c r="I136" s="77"/>
      <c r="J136" s="77"/>
      <c r="K136" s="77"/>
      <c r="L136" s="77"/>
      <c r="M136" s="77"/>
      <c r="N136" s="77"/>
      <c r="O136" s="77">
        <v>40460</v>
      </c>
      <c r="P136" s="77"/>
      <c r="Q136" s="77"/>
      <c r="R136" s="77"/>
      <c r="S136" s="77"/>
      <c r="T136" s="77"/>
      <c r="U136" s="77"/>
      <c r="V136" s="77"/>
      <c r="W136" s="77"/>
      <c r="X136" s="77"/>
      <c r="Y136" s="77"/>
      <c r="Z136" s="77"/>
      <c r="AA136" s="77"/>
      <c r="AB136" s="77"/>
      <c r="AC136" s="77"/>
      <c r="AD136" s="77"/>
      <c r="AE136" s="77"/>
      <c r="AF136" s="77"/>
      <c r="AG136" s="77"/>
      <c r="AH136" s="77"/>
      <c r="AI136" s="77"/>
      <c r="AJ136" s="77"/>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c r="BK136" s="77"/>
      <c r="BL136" s="77"/>
      <c r="BM136" s="96">
        <v>40460</v>
      </c>
    </row>
    <row r="137" spans="1:65" ht="13.15" x14ac:dyDescent="0.25">
      <c r="A137" s="150"/>
      <c r="B137" s="138">
        <v>2000</v>
      </c>
      <c r="C137" s="112"/>
      <c r="D137" s="77"/>
      <c r="E137" s="77"/>
      <c r="F137" s="77"/>
      <c r="G137" s="77"/>
      <c r="H137" s="77"/>
      <c r="I137" s="77"/>
      <c r="J137" s="77"/>
      <c r="K137" s="77"/>
      <c r="L137" s="77"/>
      <c r="M137" s="77"/>
      <c r="N137" s="77"/>
      <c r="O137" s="77">
        <v>81370</v>
      </c>
      <c r="P137" s="77"/>
      <c r="Q137" s="77"/>
      <c r="R137" s="77"/>
      <c r="S137" s="77"/>
      <c r="T137" s="77"/>
      <c r="U137" s="77"/>
      <c r="V137" s="77"/>
      <c r="W137" s="77"/>
      <c r="X137" s="77"/>
      <c r="Y137" s="77"/>
      <c r="Z137" s="77"/>
      <c r="AA137" s="77"/>
      <c r="AB137" s="77"/>
      <c r="AC137" s="77"/>
      <c r="AD137" s="77"/>
      <c r="AE137" s="77"/>
      <c r="AF137" s="77"/>
      <c r="AG137" s="77"/>
      <c r="AH137" s="77"/>
      <c r="AI137" s="77"/>
      <c r="AJ137" s="77"/>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c r="BK137" s="77"/>
      <c r="BL137" s="77"/>
      <c r="BM137" s="96">
        <v>81370</v>
      </c>
    </row>
    <row r="138" spans="1:65" ht="13.15" x14ac:dyDescent="0.25">
      <c r="A138" s="150"/>
      <c r="B138" s="138">
        <v>2001</v>
      </c>
      <c r="C138" s="112"/>
      <c r="D138" s="77"/>
      <c r="E138" s="77"/>
      <c r="F138" s="77"/>
      <c r="G138" s="77"/>
      <c r="H138" s="77"/>
      <c r="I138" s="77"/>
      <c r="J138" s="77"/>
      <c r="K138" s="77"/>
      <c r="L138" s="77"/>
      <c r="M138" s="77"/>
      <c r="N138" s="77"/>
      <c r="O138" s="77">
        <v>45400</v>
      </c>
      <c r="P138" s="77"/>
      <c r="Q138" s="77"/>
      <c r="R138" s="77"/>
      <c r="S138" s="77"/>
      <c r="T138" s="77"/>
      <c r="U138" s="77"/>
      <c r="V138" s="77"/>
      <c r="W138" s="77"/>
      <c r="X138" s="77"/>
      <c r="Y138" s="77"/>
      <c r="Z138" s="77"/>
      <c r="AA138" s="77"/>
      <c r="AB138" s="77"/>
      <c r="AC138" s="77"/>
      <c r="AD138" s="77"/>
      <c r="AE138" s="77"/>
      <c r="AF138" s="77"/>
      <c r="AG138" s="77"/>
      <c r="AH138" s="77"/>
      <c r="AI138" s="77"/>
      <c r="AJ138" s="77"/>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c r="BK138" s="77"/>
      <c r="BL138" s="77"/>
      <c r="BM138" s="96">
        <v>45400</v>
      </c>
    </row>
    <row r="139" spans="1:65" ht="13.15" x14ac:dyDescent="0.25">
      <c r="A139" s="150"/>
      <c r="B139" s="138">
        <v>2002</v>
      </c>
      <c r="C139" s="112"/>
      <c r="D139" s="77"/>
      <c r="E139" s="77"/>
      <c r="F139" s="77"/>
      <c r="G139" s="77"/>
      <c r="H139" s="77"/>
      <c r="I139" s="77"/>
      <c r="J139" s="77"/>
      <c r="K139" s="77"/>
      <c r="L139" s="77"/>
      <c r="M139" s="77"/>
      <c r="N139" s="77"/>
      <c r="O139" s="77">
        <v>73160</v>
      </c>
      <c r="P139" s="77"/>
      <c r="Q139" s="77"/>
      <c r="R139" s="77"/>
      <c r="S139" s="77"/>
      <c r="T139" s="77"/>
      <c r="U139" s="77"/>
      <c r="V139" s="77"/>
      <c r="W139" s="77"/>
      <c r="X139" s="77"/>
      <c r="Y139" s="77"/>
      <c r="Z139" s="77"/>
      <c r="AA139" s="77"/>
      <c r="AB139" s="77"/>
      <c r="AC139" s="77"/>
      <c r="AD139" s="77"/>
      <c r="AE139" s="77"/>
      <c r="AF139" s="77"/>
      <c r="AG139" s="77"/>
      <c r="AH139" s="77"/>
      <c r="AI139" s="77"/>
      <c r="AJ139" s="77"/>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c r="BK139" s="77"/>
      <c r="BL139" s="77"/>
      <c r="BM139" s="96">
        <v>73160</v>
      </c>
    </row>
    <row r="140" spans="1:65" ht="13.15" x14ac:dyDescent="0.25">
      <c r="A140" s="150"/>
      <c r="B140" s="138">
        <v>2003</v>
      </c>
      <c r="C140" s="112"/>
      <c r="D140" s="77"/>
      <c r="E140" s="77"/>
      <c r="F140" s="77"/>
      <c r="G140" s="77"/>
      <c r="H140" s="77"/>
      <c r="I140" s="77"/>
      <c r="J140" s="77"/>
      <c r="K140" s="77"/>
      <c r="L140" s="77"/>
      <c r="M140" s="77"/>
      <c r="N140" s="77"/>
      <c r="O140" s="77">
        <v>59920</v>
      </c>
      <c r="P140" s="77"/>
      <c r="Q140" s="77"/>
      <c r="R140" s="77"/>
      <c r="S140" s="77"/>
      <c r="T140" s="77"/>
      <c r="U140" s="77"/>
      <c r="V140" s="77"/>
      <c r="W140" s="77"/>
      <c r="X140" s="77"/>
      <c r="Y140" s="77"/>
      <c r="Z140" s="77"/>
      <c r="AA140" s="77"/>
      <c r="AB140" s="77"/>
      <c r="AC140" s="77"/>
      <c r="AD140" s="77"/>
      <c r="AE140" s="77"/>
      <c r="AF140" s="77"/>
      <c r="AG140" s="77"/>
      <c r="AH140" s="77"/>
      <c r="AI140" s="77"/>
      <c r="AJ140" s="77"/>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c r="BK140" s="77"/>
      <c r="BL140" s="77"/>
      <c r="BM140" s="96">
        <v>59920</v>
      </c>
    </row>
    <row r="141" spans="1:65" ht="13.15" x14ac:dyDescent="0.25">
      <c r="A141" s="150"/>
      <c r="B141" s="138">
        <v>2004</v>
      </c>
      <c r="C141" s="112"/>
      <c r="D141" s="77"/>
      <c r="E141" s="77"/>
      <c r="F141" s="77"/>
      <c r="G141" s="77"/>
      <c r="H141" s="77"/>
      <c r="I141" s="77"/>
      <c r="J141" s="77"/>
      <c r="K141" s="77"/>
      <c r="L141" s="77"/>
      <c r="M141" s="77"/>
      <c r="N141" s="77"/>
      <c r="O141" s="77">
        <v>56090</v>
      </c>
      <c r="P141" s="77"/>
      <c r="Q141" s="77"/>
      <c r="R141" s="77"/>
      <c r="S141" s="77"/>
      <c r="T141" s="77"/>
      <c r="U141" s="77"/>
      <c r="V141" s="77"/>
      <c r="W141" s="77"/>
      <c r="X141" s="77"/>
      <c r="Y141" s="77"/>
      <c r="Z141" s="77"/>
      <c r="AA141" s="77"/>
      <c r="AB141" s="77"/>
      <c r="AC141" s="77"/>
      <c r="AD141" s="77"/>
      <c r="AE141" s="77"/>
      <c r="AF141" s="77"/>
      <c r="AG141" s="77"/>
      <c r="AH141" s="77"/>
      <c r="AI141" s="77"/>
      <c r="AJ141" s="77"/>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c r="BK141" s="77"/>
      <c r="BL141" s="77"/>
      <c r="BM141" s="96">
        <v>56090</v>
      </c>
    </row>
    <row r="142" spans="1:65" ht="13.15" x14ac:dyDescent="0.25">
      <c r="A142" s="150"/>
      <c r="B142" s="138">
        <v>2005</v>
      </c>
      <c r="C142" s="112"/>
      <c r="D142" s="77"/>
      <c r="E142" s="77"/>
      <c r="F142" s="77"/>
      <c r="G142" s="77"/>
      <c r="H142" s="77"/>
      <c r="I142" s="77"/>
      <c r="J142" s="77"/>
      <c r="K142" s="77"/>
      <c r="L142" s="77"/>
      <c r="M142" s="77"/>
      <c r="N142" s="77"/>
      <c r="O142" s="77">
        <v>41710</v>
      </c>
      <c r="P142" s="77"/>
      <c r="Q142" s="77"/>
      <c r="R142" s="77"/>
      <c r="S142" s="77"/>
      <c r="T142" s="77"/>
      <c r="U142" s="77"/>
      <c r="V142" s="77"/>
      <c r="W142" s="77"/>
      <c r="X142" s="77"/>
      <c r="Y142" s="77">
        <v>202807</v>
      </c>
      <c r="Z142" s="77"/>
      <c r="AA142" s="77"/>
      <c r="AB142" s="77"/>
      <c r="AC142" s="77"/>
      <c r="AD142" s="77"/>
      <c r="AE142" s="77"/>
      <c r="AF142" s="77"/>
      <c r="AG142" s="77"/>
      <c r="AH142" s="77"/>
      <c r="AI142" s="77"/>
      <c r="AJ142" s="77"/>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c r="BK142" s="77"/>
      <c r="BL142" s="77"/>
      <c r="BM142" s="96">
        <v>244517</v>
      </c>
    </row>
    <row r="143" spans="1:65" ht="13.15" x14ac:dyDescent="0.25">
      <c r="A143" s="150"/>
      <c r="B143" s="138">
        <v>2006</v>
      </c>
      <c r="C143" s="112"/>
      <c r="D143" s="77"/>
      <c r="E143" s="77"/>
      <c r="F143" s="77"/>
      <c r="G143" s="77"/>
      <c r="H143" s="77"/>
      <c r="I143" s="77"/>
      <c r="J143" s="77"/>
      <c r="K143" s="77"/>
      <c r="L143" s="77"/>
      <c r="M143" s="77"/>
      <c r="N143" s="77"/>
      <c r="O143" s="77"/>
      <c r="P143" s="77"/>
      <c r="Q143" s="77"/>
      <c r="R143" s="77"/>
      <c r="S143" s="77"/>
      <c r="T143" s="77"/>
      <c r="U143" s="77"/>
      <c r="V143" s="77"/>
      <c r="W143" s="77"/>
      <c r="X143" s="77"/>
      <c r="Y143" s="77">
        <v>82074</v>
      </c>
      <c r="Z143" s="77"/>
      <c r="AA143" s="77"/>
      <c r="AB143" s="77"/>
      <c r="AC143" s="77"/>
      <c r="AD143" s="77"/>
      <c r="AE143" s="77"/>
      <c r="AF143" s="77"/>
      <c r="AG143" s="77"/>
      <c r="AH143" s="77"/>
      <c r="AI143" s="77"/>
      <c r="AJ143" s="77"/>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c r="BK143" s="77"/>
      <c r="BL143" s="77"/>
      <c r="BM143" s="96">
        <v>82074</v>
      </c>
    </row>
    <row r="144" spans="1:65" ht="13.15" x14ac:dyDescent="0.25">
      <c r="A144" s="150"/>
      <c r="B144" s="138">
        <v>2008</v>
      </c>
      <c r="C144" s="112"/>
      <c r="D144" s="77"/>
      <c r="E144" s="77"/>
      <c r="F144" s="77"/>
      <c r="G144" s="77"/>
      <c r="H144" s="77"/>
      <c r="I144" s="77"/>
      <c r="J144" s="77"/>
      <c r="K144" s="77"/>
      <c r="L144" s="77"/>
      <c r="M144" s="77"/>
      <c r="N144" s="77"/>
      <c r="O144" s="77">
        <v>68650</v>
      </c>
      <c r="P144" s="77"/>
      <c r="Q144" s="77"/>
      <c r="R144" s="77"/>
      <c r="S144" s="77"/>
      <c r="T144" s="77"/>
      <c r="U144" s="77"/>
      <c r="V144" s="77"/>
      <c r="W144" s="77"/>
      <c r="X144" s="77"/>
      <c r="Y144" s="77"/>
      <c r="Z144" s="77"/>
      <c r="AA144" s="77"/>
      <c r="AB144" s="77"/>
      <c r="AC144" s="77"/>
      <c r="AD144" s="77"/>
      <c r="AE144" s="77"/>
      <c r="AF144" s="77"/>
      <c r="AG144" s="77"/>
      <c r="AH144" s="77"/>
      <c r="AI144" s="77"/>
      <c r="AJ144" s="77"/>
      <c r="AK144" s="77"/>
      <c r="AL144" s="77"/>
      <c r="AM144" s="77"/>
      <c r="AN144" s="77"/>
      <c r="AO144" s="77"/>
      <c r="AP144" s="77"/>
      <c r="AQ144" s="77"/>
      <c r="AR144" s="77"/>
      <c r="AS144" s="77"/>
      <c r="AT144" s="77"/>
      <c r="AU144" s="77"/>
      <c r="AV144" s="77"/>
      <c r="AW144" s="77"/>
      <c r="AX144" s="77"/>
      <c r="AY144" s="77"/>
      <c r="AZ144" s="77"/>
      <c r="BA144" s="77"/>
      <c r="BB144" s="77"/>
      <c r="BC144" s="77"/>
      <c r="BD144" s="77"/>
      <c r="BE144" s="77"/>
      <c r="BF144" s="77"/>
      <c r="BG144" s="77"/>
      <c r="BH144" s="77"/>
      <c r="BI144" s="77"/>
      <c r="BJ144" s="77"/>
      <c r="BK144" s="77"/>
      <c r="BL144" s="77"/>
      <c r="BM144" s="96">
        <v>68650</v>
      </c>
    </row>
    <row r="145" spans="1:65" ht="13.15" x14ac:dyDescent="0.25">
      <c r="A145" s="150"/>
      <c r="B145" s="138">
        <v>2010</v>
      </c>
      <c r="C145" s="112"/>
      <c r="D145" s="77"/>
      <c r="E145" s="77"/>
      <c r="F145" s="77"/>
      <c r="G145" s="77"/>
      <c r="H145" s="77"/>
      <c r="I145" s="77"/>
      <c r="J145" s="77"/>
      <c r="K145" s="77"/>
      <c r="L145" s="77"/>
      <c r="M145" s="77"/>
      <c r="N145" s="77"/>
      <c r="O145" s="77">
        <v>56590</v>
      </c>
      <c r="P145" s="77"/>
      <c r="Q145" s="77"/>
      <c r="R145" s="77"/>
      <c r="S145" s="77"/>
      <c r="T145" s="77"/>
      <c r="U145" s="77"/>
      <c r="V145" s="77"/>
      <c r="W145" s="77"/>
      <c r="X145" s="77"/>
      <c r="Y145" s="77"/>
      <c r="Z145" s="77"/>
      <c r="AA145" s="77"/>
      <c r="AB145" s="77"/>
      <c r="AC145" s="77"/>
      <c r="AD145" s="77"/>
      <c r="AE145" s="77"/>
      <c r="AF145" s="77"/>
      <c r="AG145" s="77"/>
      <c r="AH145" s="77"/>
      <c r="AI145" s="77"/>
      <c r="AJ145" s="77"/>
      <c r="AK145" s="77"/>
      <c r="AL145" s="77"/>
      <c r="AM145" s="77"/>
      <c r="AN145" s="77"/>
      <c r="AO145" s="77"/>
      <c r="AP145" s="77"/>
      <c r="AQ145" s="77"/>
      <c r="AR145" s="77"/>
      <c r="AS145" s="77"/>
      <c r="AT145" s="77"/>
      <c r="AU145" s="77"/>
      <c r="AV145" s="77"/>
      <c r="AW145" s="77"/>
      <c r="AX145" s="77"/>
      <c r="AY145" s="77"/>
      <c r="AZ145" s="77"/>
      <c r="BA145" s="77"/>
      <c r="BB145" s="77"/>
      <c r="BC145" s="77"/>
      <c r="BD145" s="77"/>
      <c r="BE145" s="77"/>
      <c r="BF145" s="77"/>
      <c r="BG145" s="77"/>
      <c r="BH145" s="77"/>
      <c r="BI145" s="77"/>
      <c r="BJ145" s="77"/>
      <c r="BK145" s="77"/>
      <c r="BL145" s="77"/>
      <c r="BM145" s="96">
        <v>56590</v>
      </c>
    </row>
    <row r="146" spans="1:65" ht="13.15" x14ac:dyDescent="0.25">
      <c r="A146" s="150"/>
      <c r="B146" s="138">
        <v>2011</v>
      </c>
      <c r="C146" s="112"/>
      <c r="D146" s="77"/>
      <c r="E146" s="77"/>
      <c r="F146" s="77"/>
      <c r="G146" s="77"/>
      <c r="H146" s="77"/>
      <c r="I146" s="77"/>
      <c r="J146" s="77"/>
      <c r="K146" s="77"/>
      <c r="L146" s="77"/>
      <c r="M146" s="77"/>
      <c r="N146" s="77"/>
      <c r="O146" s="77">
        <v>25620</v>
      </c>
      <c r="P146" s="77"/>
      <c r="Q146" s="77"/>
      <c r="R146" s="77"/>
      <c r="S146" s="77"/>
      <c r="T146" s="77"/>
      <c r="U146" s="77"/>
      <c r="V146" s="77"/>
      <c r="W146" s="77"/>
      <c r="X146" s="77"/>
      <c r="Y146" s="77"/>
      <c r="Z146" s="77"/>
      <c r="AA146" s="77"/>
      <c r="AB146" s="77"/>
      <c r="AC146" s="77"/>
      <c r="AD146" s="77"/>
      <c r="AE146" s="77"/>
      <c r="AF146" s="77"/>
      <c r="AG146" s="77"/>
      <c r="AH146" s="77"/>
      <c r="AI146" s="77"/>
      <c r="AJ146" s="77"/>
      <c r="AK146" s="77"/>
      <c r="AL146" s="77"/>
      <c r="AM146" s="77"/>
      <c r="AN146" s="77"/>
      <c r="AO146" s="77"/>
      <c r="AP146" s="77"/>
      <c r="AQ146" s="77"/>
      <c r="AR146" s="77"/>
      <c r="AS146" s="77"/>
      <c r="AT146" s="77"/>
      <c r="AU146" s="77"/>
      <c r="AV146" s="77"/>
      <c r="AW146" s="77"/>
      <c r="AX146" s="77"/>
      <c r="AY146" s="77"/>
      <c r="AZ146" s="77"/>
      <c r="BA146" s="77"/>
      <c r="BB146" s="77"/>
      <c r="BC146" s="77"/>
      <c r="BD146" s="77"/>
      <c r="BE146" s="77"/>
      <c r="BF146" s="77"/>
      <c r="BG146" s="77"/>
      <c r="BH146" s="77"/>
      <c r="BI146" s="77"/>
      <c r="BJ146" s="77"/>
      <c r="BK146" s="77"/>
      <c r="BL146" s="77"/>
      <c r="BM146" s="96">
        <v>25620</v>
      </c>
    </row>
    <row r="147" spans="1:65" ht="13.15" x14ac:dyDescent="0.25">
      <c r="A147" s="150"/>
      <c r="B147" s="138">
        <v>2014</v>
      </c>
      <c r="C147" s="112"/>
      <c r="D147" s="77"/>
      <c r="E147" s="77"/>
      <c r="F147" s="77"/>
      <c r="G147" s="77"/>
      <c r="H147" s="77"/>
      <c r="I147" s="77"/>
      <c r="J147" s="77"/>
      <c r="K147" s="77"/>
      <c r="L147" s="77"/>
      <c r="M147" s="77"/>
      <c r="N147" s="77">
        <v>74220</v>
      </c>
      <c r="O147" s="77">
        <v>47760</v>
      </c>
      <c r="P147" s="77"/>
      <c r="Q147" s="77"/>
      <c r="R147" s="77"/>
      <c r="S147" s="77"/>
      <c r="T147" s="77"/>
      <c r="U147" s="77"/>
      <c r="V147" s="77"/>
      <c r="W147" s="77"/>
      <c r="X147" s="77"/>
      <c r="Y147" s="77"/>
      <c r="Z147" s="77"/>
      <c r="AA147" s="77"/>
      <c r="AB147" s="77"/>
      <c r="AC147" s="77"/>
      <c r="AD147" s="77"/>
      <c r="AE147" s="77"/>
      <c r="AF147" s="77"/>
      <c r="AG147" s="77"/>
      <c r="AH147" s="77"/>
      <c r="AI147" s="77"/>
      <c r="AJ147" s="77"/>
      <c r="AK147" s="77"/>
      <c r="AL147" s="77"/>
      <c r="AM147" s="77"/>
      <c r="AN147" s="77"/>
      <c r="AO147" s="77"/>
      <c r="AP147" s="77"/>
      <c r="AQ147" s="77"/>
      <c r="AR147" s="77"/>
      <c r="AS147" s="77"/>
      <c r="AT147" s="77"/>
      <c r="AU147" s="77"/>
      <c r="AV147" s="77"/>
      <c r="AW147" s="77"/>
      <c r="AX147" s="77"/>
      <c r="AY147" s="77"/>
      <c r="AZ147" s="77"/>
      <c r="BA147" s="77"/>
      <c r="BB147" s="77"/>
      <c r="BC147" s="77"/>
      <c r="BD147" s="77"/>
      <c r="BE147" s="77"/>
      <c r="BF147" s="77"/>
      <c r="BG147" s="77"/>
      <c r="BH147" s="77"/>
      <c r="BI147" s="77"/>
      <c r="BJ147" s="77"/>
      <c r="BK147" s="77"/>
      <c r="BL147" s="77"/>
      <c r="BM147" s="96">
        <v>121980</v>
      </c>
    </row>
    <row r="148" spans="1:65" ht="13.15" x14ac:dyDescent="0.25">
      <c r="A148" s="150"/>
      <c r="B148" s="138">
        <v>2013</v>
      </c>
      <c r="C148" s="112"/>
      <c r="D148" s="77"/>
      <c r="E148" s="77"/>
      <c r="F148" s="77"/>
      <c r="G148" s="77"/>
      <c r="H148" s="77"/>
      <c r="I148" s="77"/>
      <c r="J148" s="77"/>
      <c r="K148" s="77"/>
      <c r="L148" s="77"/>
      <c r="M148" s="77"/>
      <c r="N148" s="77"/>
      <c r="O148" s="77">
        <v>45460</v>
      </c>
      <c r="P148" s="77"/>
      <c r="Q148" s="77"/>
      <c r="R148" s="77"/>
      <c r="S148" s="77"/>
      <c r="T148" s="77"/>
      <c r="U148" s="77"/>
      <c r="V148" s="77"/>
      <c r="W148" s="77"/>
      <c r="X148" s="77"/>
      <c r="Y148" s="77"/>
      <c r="Z148" s="77"/>
      <c r="AA148" s="77"/>
      <c r="AB148" s="77"/>
      <c r="AC148" s="77"/>
      <c r="AD148" s="77"/>
      <c r="AE148" s="77"/>
      <c r="AF148" s="77"/>
      <c r="AG148" s="77"/>
      <c r="AH148" s="77"/>
      <c r="AI148" s="77"/>
      <c r="AJ148" s="77"/>
      <c r="AK148" s="77"/>
      <c r="AL148" s="77"/>
      <c r="AM148" s="77"/>
      <c r="AN148" s="77"/>
      <c r="AO148" s="77"/>
      <c r="AP148" s="77"/>
      <c r="AQ148" s="77"/>
      <c r="AR148" s="77"/>
      <c r="AS148" s="77"/>
      <c r="AT148" s="77"/>
      <c r="AU148" s="77"/>
      <c r="AV148" s="77"/>
      <c r="AW148" s="77"/>
      <c r="AX148" s="77"/>
      <c r="AY148" s="77"/>
      <c r="AZ148" s="77"/>
      <c r="BA148" s="77"/>
      <c r="BB148" s="77"/>
      <c r="BC148" s="77"/>
      <c r="BD148" s="77"/>
      <c r="BE148" s="77"/>
      <c r="BF148" s="77"/>
      <c r="BG148" s="77"/>
      <c r="BH148" s="77"/>
      <c r="BI148" s="77"/>
      <c r="BJ148" s="77"/>
      <c r="BK148" s="77"/>
      <c r="BL148" s="77"/>
      <c r="BM148" s="96">
        <v>45460</v>
      </c>
    </row>
    <row r="149" spans="1:65" ht="13.15" x14ac:dyDescent="0.25">
      <c r="A149" s="150"/>
      <c r="B149" s="138">
        <v>2015</v>
      </c>
      <c r="C149" s="112"/>
      <c r="D149" s="77"/>
      <c r="E149" s="77"/>
      <c r="F149" s="77"/>
      <c r="G149" s="77"/>
      <c r="H149" s="77"/>
      <c r="I149" s="77"/>
      <c r="J149" s="77"/>
      <c r="K149" s="77"/>
      <c r="L149" s="77"/>
      <c r="M149" s="77"/>
      <c r="N149" s="77"/>
      <c r="O149" s="77">
        <v>58030</v>
      </c>
      <c r="P149" s="77"/>
      <c r="Q149" s="77"/>
      <c r="R149" s="77"/>
      <c r="S149" s="77"/>
      <c r="T149" s="77"/>
      <c r="U149" s="77"/>
      <c r="V149" s="77"/>
      <c r="W149" s="77"/>
      <c r="X149" s="77"/>
      <c r="Y149" s="77"/>
      <c r="Z149" s="77"/>
      <c r="AA149" s="77"/>
      <c r="AB149" s="77"/>
      <c r="AC149" s="77"/>
      <c r="AD149" s="77"/>
      <c r="AE149" s="77"/>
      <c r="AF149" s="77"/>
      <c r="AG149" s="77"/>
      <c r="AH149" s="77"/>
      <c r="AI149" s="77"/>
      <c r="AJ149" s="77"/>
      <c r="AK149" s="77"/>
      <c r="AL149" s="77"/>
      <c r="AM149" s="77"/>
      <c r="AN149" s="77"/>
      <c r="AO149" s="77"/>
      <c r="AP149" s="77"/>
      <c r="AQ149" s="77"/>
      <c r="AR149" s="77"/>
      <c r="AS149" s="77"/>
      <c r="AT149" s="77"/>
      <c r="AU149" s="77"/>
      <c r="AV149" s="77"/>
      <c r="AW149" s="77"/>
      <c r="AX149" s="77"/>
      <c r="AY149" s="77"/>
      <c r="AZ149" s="77"/>
      <c r="BA149" s="77"/>
      <c r="BB149" s="77"/>
      <c r="BC149" s="77"/>
      <c r="BD149" s="77"/>
      <c r="BE149" s="77"/>
      <c r="BF149" s="77"/>
      <c r="BG149" s="77"/>
      <c r="BH149" s="77"/>
      <c r="BI149" s="77"/>
      <c r="BJ149" s="77"/>
      <c r="BK149" s="77"/>
      <c r="BL149" s="77"/>
      <c r="BM149" s="96">
        <v>58030</v>
      </c>
    </row>
    <row r="150" spans="1:65" ht="13.15" x14ac:dyDescent="0.25">
      <c r="A150" s="139" t="s">
        <v>1678</v>
      </c>
      <c r="B150" s="152"/>
      <c r="C150" s="113">
        <v>470235</v>
      </c>
      <c r="D150" s="114">
        <v>24900</v>
      </c>
      <c r="E150" s="114">
        <v>318070</v>
      </c>
      <c r="F150" s="114">
        <v>88374</v>
      </c>
      <c r="G150" s="114">
        <v>1768535</v>
      </c>
      <c r="H150" s="114">
        <v>368389</v>
      </c>
      <c r="I150" s="114">
        <v>452689</v>
      </c>
      <c r="J150" s="114">
        <v>466400</v>
      </c>
      <c r="K150" s="114">
        <v>37008</v>
      </c>
      <c r="L150" s="114">
        <v>1543484</v>
      </c>
      <c r="M150" s="114">
        <v>1106997</v>
      </c>
      <c r="N150" s="114">
        <v>4666039</v>
      </c>
      <c r="O150" s="114">
        <v>2474540</v>
      </c>
      <c r="P150" s="114">
        <v>35025</v>
      </c>
      <c r="Q150" s="114">
        <v>1877863</v>
      </c>
      <c r="R150" s="114">
        <v>292260</v>
      </c>
      <c r="S150" s="114">
        <v>77956</v>
      </c>
      <c r="T150" s="114">
        <v>481009</v>
      </c>
      <c r="U150" s="114">
        <v>22322</v>
      </c>
      <c r="V150" s="114">
        <v>131799</v>
      </c>
      <c r="W150" s="114">
        <v>1671667</v>
      </c>
      <c r="X150" s="114">
        <v>13283834</v>
      </c>
      <c r="Y150" s="114">
        <v>12114985</v>
      </c>
      <c r="Z150" s="114">
        <v>83965</v>
      </c>
      <c r="AA150" s="114">
        <v>2452</v>
      </c>
      <c r="AB150" s="114">
        <v>24756</v>
      </c>
      <c r="AC150" s="114">
        <v>2794729</v>
      </c>
      <c r="AD150" s="114">
        <v>417865</v>
      </c>
      <c r="AE150" s="114">
        <v>195869</v>
      </c>
      <c r="AF150" s="114">
        <v>333189</v>
      </c>
      <c r="AG150" s="114">
        <v>196746</v>
      </c>
      <c r="AH150" s="114">
        <v>19553</v>
      </c>
      <c r="AI150" s="114">
        <v>84720</v>
      </c>
      <c r="AJ150" s="114">
        <v>143264</v>
      </c>
      <c r="AK150" s="114">
        <v>18</v>
      </c>
      <c r="AL150" s="114">
        <v>473</v>
      </c>
      <c r="AM150" s="114">
        <v>349715</v>
      </c>
      <c r="AN150" s="114">
        <v>34456</v>
      </c>
      <c r="AO150" s="114">
        <v>1718405</v>
      </c>
      <c r="AP150" s="114">
        <v>216870</v>
      </c>
      <c r="AQ150" s="114">
        <v>9059</v>
      </c>
      <c r="AR150" s="114">
        <v>66471</v>
      </c>
      <c r="AS150" s="114">
        <v>68304</v>
      </c>
      <c r="AT150" s="114">
        <v>112873</v>
      </c>
      <c r="AU150" s="114">
        <v>256501</v>
      </c>
      <c r="AV150" s="114">
        <v>204547</v>
      </c>
      <c r="AW150" s="114">
        <v>20350</v>
      </c>
      <c r="AX150" s="114">
        <v>92260</v>
      </c>
      <c r="AY150" s="114">
        <v>243288</v>
      </c>
      <c r="AZ150" s="114">
        <v>327830</v>
      </c>
      <c r="BA150" s="114">
        <v>379527</v>
      </c>
      <c r="BB150" s="114">
        <v>2048093</v>
      </c>
      <c r="BC150" s="114">
        <v>8687</v>
      </c>
      <c r="BD150" s="114">
        <v>3000</v>
      </c>
      <c r="BE150" s="114">
        <v>309</v>
      </c>
      <c r="BF150" s="114">
        <v>6313</v>
      </c>
      <c r="BG150" s="114">
        <v>2399</v>
      </c>
      <c r="BH150" s="114">
        <v>1965732</v>
      </c>
      <c r="BI150" s="114">
        <v>3381</v>
      </c>
      <c r="BJ150" s="114">
        <v>2000</v>
      </c>
      <c r="BK150" s="114">
        <v>225</v>
      </c>
      <c r="BL150" s="114">
        <v>75000</v>
      </c>
      <c r="BM150" s="97">
        <v>56287574</v>
      </c>
    </row>
  </sheetData>
  <phoneticPr fontId="5" type="noConversion"/>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33"/>
  <sheetViews>
    <sheetView workbookViewId="0">
      <selection activeCell="F31" sqref="F31"/>
    </sheetView>
  </sheetViews>
  <sheetFormatPr defaultRowHeight="12.75" x14ac:dyDescent="0.2"/>
  <cols>
    <col min="1" max="1" width="18.85546875" customWidth="1"/>
    <col min="2" max="2" width="26.7109375" bestFit="1" customWidth="1"/>
    <col min="3" max="3" width="32.140625" customWidth="1"/>
    <col min="4" max="4" width="9.140625" customWidth="1"/>
    <col min="5" max="5" width="19" bestFit="1" customWidth="1"/>
    <col min="6" max="6" width="7.5703125" bestFit="1" customWidth="1"/>
    <col min="7" max="7" width="19.85546875" bestFit="1" customWidth="1"/>
    <col min="8" max="8" width="6.5703125" bestFit="1" customWidth="1"/>
    <col min="9" max="10" width="6.5703125" customWidth="1"/>
    <col min="11" max="11" width="7.140625" customWidth="1"/>
    <col min="12" max="12" width="32" bestFit="1" customWidth="1"/>
    <col min="13" max="13" width="37.42578125" bestFit="1" customWidth="1"/>
  </cols>
  <sheetData>
    <row r="1" spans="1:11" x14ac:dyDescent="0.2">
      <c r="A1" s="209" t="s">
        <v>54</v>
      </c>
      <c r="B1" s="127" t="s">
        <v>664</v>
      </c>
    </row>
    <row r="2" spans="1:11" x14ac:dyDescent="0.2">
      <c r="A2" s="209" t="s">
        <v>31</v>
      </c>
      <c r="B2" s="127" t="s">
        <v>1953</v>
      </c>
    </row>
    <row r="4" spans="1:11" x14ac:dyDescent="0.2">
      <c r="A4" s="209" t="s">
        <v>5039</v>
      </c>
      <c r="B4" s="127" t="s">
        <v>5040</v>
      </c>
      <c r="C4" s="127" t="s">
        <v>5042</v>
      </c>
      <c r="D4" s="201"/>
      <c r="E4" s="194" t="s">
        <v>5043</v>
      </c>
      <c r="F4" s="194" t="s">
        <v>5041</v>
      </c>
    </row>
    <row r="5" spans="1:11" x14ac:dyDescent="0.2">
      <c r="A5" s="88">
        <v>1985</v>
      </c>
      <c r="B5" s="174">
        <v>48385</v>
      </c>
      <c r="C5" s="174">
        <v>3630</v>
      </c>
      <c r="E5" s="174">
        <f>+SUM(B5:C5)</f>
        <v>52015</v>
      </c>
      <c r="J5" s="194" t="s">
        <v>5046</v>
      </c>
      <c r="K5" s="194" t="s">
        <v>5045</v>
      </c>
    </row>
    <row r="6" spans="1:11" x14ac:dyDescent="0.2">
      <c r="A6" s="88">
        <v>1987</v>
      </c>
      <c r="B6" s="174">
        <v>50514</v>
      </c>
      <c r="C6" s="174">
        <v>135</v>
      </c>
      <c r="E6" s="174">
        <f t="shared" ref="E6:E31" si="0">+SUM(B6:C6)</f>
        <v>50649</v>
      </c>
      <c r="J6" s="210">
        <v>3.7044149999999998E-2</v>
      </c>
      <c r="K6">
        <f t="shared" ref="K6:K12" si="1">+RANK(J6,J$6:J$29)</f>
        <v>9</v>
      </c>
    </row>
    <row r="7" spans="1:11" x14ac:dyDescent="0.2">
      <c r="A7" s="88">
        <v>1988</v>
      </c>
      <c r="B7" s="174">
        <v>101824</v>
      </c>
      <c r="C7" s="174">
        <v>307</v>
      </c>
      <c r="E7" s="174">
        <f t="shared" si="0"/>
        <v>102131</v>
      </c>
      <c r="J7" s="210">
        <v>7.4944900000000004E-3</v>
      </c>
      <c r="K7" s="127">
        <f t="shared" si="1"/>
        <v>21</v>
      </c>
    </row>
    <row r="8" spans="1:11" x14ac:dyDescent="0.2">
      <c r="A8" s="88">
        <v>1989</v>
      </c>
      <c r="B8" s="174">
        <v>99424</v>
      </c>
      <c r="C8" s="174">
        <v>49</v>
      </c>
      <c r="E8" s="174">
        <f t="shared" si="0"/>
        <v>99473</v>
      </c>
      <c r="J8" s="210">
        <v>3.0674900000000001E-2</v>
      </c>
      <c r="K8" s="127">
        <f t="shared" si="1"/>
        <v>11</v>
      </c>
    </row>
    <row r="9" spans="1:11" x14ac:dyDescent="0.2">
      <c r="A9" s="88">
        <v>1990</v>
      </c>
      <c r="B9" s="174">
        <v>75259</v>
      </c>
      <c r="C9" s="174">
        <v>226</v>
      </c>
      <c r="E9" s="174">
        <f t="shared" si="0"/>
        <v>75485</v>
      </c>
      <c r="J9" s="210">
        <v>1.589662E-2</v>
      </c>
      <c r="K9" s="127">
        <f t="shared" si="1"/>
        <v>14</v>
      </c>
    </row>
    <row r="10" spans="1:11" x14ac:dyDescent="0.2">
      <c r="A10" s="88">
        <v>1991</v>
      </c>
      <c r="B10" s="174">
        <v>74489</v>
      </c>
      <c r="C10" s="174">
        <v>374</v>
      </c>
      <c r="E10" s="174">
        <f t="shared" si="0"/>
        <v>74863</v>
      </c>
      <c r="J10" s="210">
        <v>3.1850299999999998E-2</v>
      </c>
      <c r="K10" s="127">
        <f t="shared" si="1"/>
        <v>10</v>
      </c>
    </row>
    <row r="11" spans="1:11" x14ac:dyDescent="0.2">
      <c r="A11" s="88">
        <v>1992</v>
      </c>
      <c r="B11" s="174">
        <v>47150</v>
      </c>
      <c r="C11" s="174">
        <v>476</v>
      </c>
      <c r="E11" s="174">
        <f t="shared" si="0"/>
        <v>47626</v>
      </c>
      <c r="J11" s="210">
        <v>9.6540609999999999E-2</v>
      </c>
      <c r="K11" s="127">
        <f t="shared" si="1"/>
        <v>2</v>
      </c>
    </row>
    <row r="12" spans="1:11" x14ac:dyDescent="0.2">
      <c r="A12" s="88">
        <v>1993</v>
      </c>
      <c r="B12" s="174">
        <v>70693</v>
      </c>
      <c r="C12" s="174">
        <v>304</v>
      </c>
      <c r="E12" s="174">
        <f t="shared" si="0"/>
        <v>70997</v>
      </c>
      <c r="J12" s="210">
        <v>6.8119059999999995E-2</v>
      </c>
      <c r="K12" s="127">
        <f t="shared" si="1"/>
        <v>6</v>
      </c>
    </row>
    <row r="13" spans="1:11" x14ac:dyDescent="0.2">
      <c r="A13" s="88">
        <v>1994</v>
      </c>
      <c r="B13" s="174">
        <v>98078</v>
      </c>
      <c r="C13" s="174">
        <v>987</v>
      </c>
      <c r="E13" s="174">
        <f t="shared" si="0"/>
        <v>99065</v>
      </c>
      <c r="G13" s="194" t="s">
        <v>5044</v>
      </c>
      <c r="J13" s="210"/>
      <c r="K13" s="127"/>
    </row>
    <row r="14" spans="1:11" x14ac:dyDescent="0.2">
      <c r="A14" s="88">
        <v>1995</v>
      </c>
      <c r="B14" s="174">
        <v>100173</v>
      </c>
      <c r="C14" s="174">
        <v>1267</v>
      </c>
      <c r="E14" s="174">
        <f t="shared" si="0"/>
        <v>101440</v>
      </c>
      <c r="J14" s="210">
        <v>1.1304979999999999E-2</v>
      </c>
      <c r="K14" s="127">
        <f t="shared" ref="K14:K29" si="2">+RANK(J14,J$6:J$29)</f>
        <v>19</v>
      </c>
    </row>
    <row r="15" spans="1:11" x14ac:dyDescent="0.2">
      <c r="A15" s="88">
        <v>1996</v>
      </c>
      <c r="B15" s="174">
        <v>99297</v>
      </c>
      <c r="C15" s="174">
        <v>2026</v>
      </c>
      <c r="E15" s="174">
        <f t="shared" si="0"/>
        <v>101323</v>
      </c>
      <c r="J15" s="210">
        <v>2.368874E-2</v>
      </c>
      <c r="K15" s="127">
        <f t="shared" si="2"/>
        <v>12</v>
      </c>
    </row>
    <row r="16" spans="1:11" x14ac:dyDescent="0.2">
      <c r="A16" s="88">
        <v>1998</v>
      </c>
      <c r="B16" s="174">
        <v>42798</v>
      </c>
      <c r="C16" s="174">
        <v>612</v>
      </c>
      <c r="E16" s="174">
        <f t="shared" si="0"/>
        <v>43410</v>
      </c>
      <c r="J16" s="210">
        <v>7.4191469999999995E-2</v>
      </c>
      <c r="K16" s="127">
        <f t="shared" si="2"/>
        <v>5</v>
      </c>
    </row>
    <row r="17" spans="1:11" x14ac:dyDescent="0.2">
      <c r="A17" s="88">
        <v>1999</v>
      </c>
      <c r="B17" s="174">
        <v>74802</v>
      </c>
      <c r="C17" s="174">
        <v>756</v>
      </c>
      <c r="E17" s="174">
        <f t="shared" si="0"/>
        <v>75558</v>
      </c>
      <c r="J17" s="210">
        <v>5.6253070000000002E-2</v>
      </c>
      <c r="K17" s="127">
        <f t="shared" si="2"/>
        <v>7</v>
      </c>
    </row>
    <row r="18" spans="1:11" x14ac:dyDescent="0.2">
      <c r="A18" s="88">
        <v>2000</v>
      </c>
      <c r="B18" s="174">
        <v>71134</v>
      </c>
      <c r="C18" s="174">
        <v>1130</v>
      </c>
      <c r="E18" s="174">
        <f t="shared" si="0"/>
        <v>72264</v>
      </c>
      <c r="J18" s="210">
        <v>7.448594E-2</v>
      </c>
      <c r="K18" s="127">
        <f t="shared" si="2"/>
        <v>4</v>
      </c>
    </row>
    <row r="19" spans="1:11" x14ac:dyDescent="0.2">
      <c r="A19" s="88">
        <v>2001</v>
      </c>
      <c r="B19" s="174">
        <v>25471</v>
      </c>
      <c r="C19" s="174">
        <v>362</v>
      </c>
      <c r="E19" s="174">
        <f t="shared" si="0"/>
        <v>25833</v>
      </c>
      <c r="J19" s="210">
        <v>0.14462169999999999</v>
      </c>
      <c r="K19" s="127">
        <f t="shared" si="2"/>
        <v>1</v>
      </c>
    </row>
    <row r="20" spans="1:11" x14ac:dyDescent="0.2">
      <c r="A20" s="88">
        <v>2002</v>
      </c>
      <c r="B20" s="174">
        <v>88883</v>
      </c>
      <c r="C20" s="174">
        <v>958</v>
      </c>
      <c r="E20" s="174">
        <f t="shared" si="0"/>
        <v>89841</v>
      </c>
      <c r="J20" s="210">
        <v>7.6713290000000003E-2</v>
      </c>
      <c r="K20" s="127">
        <f t="shared" si="2"/>
        <v>3</v>
      </c>
    </row>
    <row r="21" spans="1:11" x14ac:dyDescent="0.2">
      <c r="A21" s="88">
        <v>2003</v>
      </c>
      <c r="B21" s="174">
        <v>73091</v>
      </c>
      <c r="C21" s="174">
        <v>411</v>
      </c>
      <c r="E21" s="174">
        <f t="shared" si="0"/>
        <v>73502</v>
      </c>
      <c r="J21" s="210">
        <v>1.029974E-2</v>
      </c>
      <c r="K21" s="127">
        <f t="shared" si="2"/>
        <v>20</v>
      </c>
    </row>
    <row r="22" spans="1:11" x14ac:dyDescent="0.2">
      <c r="A22" s="88">
        <v>2005</v>
      </c>
      <c r="B22" s="174">
        <v>116898</v>
      </c>
      <c r="C22" s="174">
        <v>222</v>
      </c>
      <c r="E22" s="174">
        <f t="shared" si="0"/>
        <v>117120</v>
      </c>
      <c r="J22" s="210">
        <v>1.5418329999999999E-2</v>
      </c>
      <c r="K22" s="127">
        <f t="shared" si="2"/>
        <v>15</v>
      </c>
    </row>
    <row r="23" spans="1:11" x14ac:dyDescent="0.2">
      <c r="A23" s="88">
        <v>2006</v>
      </c>
      <c r="B23" s="174">
        <v>146476</v>
      </c>
      <c r="C23" s="174">
        <v>1700</v>
      </c>
      <c r="E23" s="174">
        <f t="shared" si="0"/>
        <v>148176</v>
      </c>
      <c r="J23" s="210">
        <v>1.37433E-2</v>
      </c>
      <c r="K23" s="127">
        <f t="shared" si="2"/>
        <v>18</v>
      </c>
    </row>
    <row r="24" spans="1:11" x14ac:dyDescent="0.2">
      <c r="A24" s="88">
        <v>2007</v>
      </c>
      <c r="B24" s="174">
        <v>143178</v>
      </c>
      <c r="C24" s="174">
        <v>646</v>
      </c>
      <c r="E24" s="174">
        <f t="shared" si="0"/>
        <v>143824</v>
      </c>
      <c r="J24" s="210">
        <v>1.8223600000000001E-3</v>
      </c>
      <c r="K24" s="127">
        <f t="shared" si="2"/>
        <v>23</v>
      </c>
    </row>
    <row r="25" spans="1:11" x14ac:dyDescent="0.2">
      <c r="A25" s="88">
        <v>2008</v>
      </c>
      <c r="B25" s="174">
        <v>127215</v>
      </c>
      <c r="C25" s="174"/>
      <c r="E25" s="174">
        <f t="shared" si="0"/>
        <v>127215</v>
      </c>
      <c r="J25" s="210">
        <v>2.3177090000000001E-2</v>
      </c>
      <c r="K25" s="127">
        <f t="shared" si="2"/>
        <v>13</v>
      </c>
    </row>
    <row r="26" spans="1:11" x14ac:dyDescent="0.2">
      <c r="A26" s="88">
        <v>2009</v>
      </c>
      <c r="B26" s="174">
        <v>193131</v>
      </c>
      <c r="C26" s="174">
        <v>3806</v>
      </c>
      <c r="F26" s="174">
        <f>+SUM(B26:C26)</f>
        <v>196937</v>
      </c>
      <c r="J26" s="210">
        <v>4.34089E-3</v>
      </c>
      <c r="K26" s="127">
        <f t="shared" si="2"/>
        <v>22</v>
      </c>
    </row>
    <row r="27" spans="1:11" x14ac:dyDescent="0.2">
      <c r="A27" s="88">
        <v>2010</v>
      </c>
      <c r="B27" s="174">
        <v>187725</v>
      </c>
      <c r="C27" s="174">
        <v>2447</v>
      </c>
      <c r="E27" s="174">
        <f t="shared" si="0"/>
        <v>190172</v>
      </c>
      <c r="J27" s="210">
        <v>4.825198E-2</v>
      </c>
      <c r="K27" s="127">
        <f t="shared" si="2"/>
        <v>8</v>
      </c>
    </row>
    <row r="28" spans="1:11" x14ac:dyDescent="0.2">
      <c r="A28" s="88">
        <v>2011</v>
      </c>
      <c r="B28" s="174">
        <v>200672</v>
      </c>
      <c r="C28" s="174">
        <v>331</v>
      </c>
      <c r="F28" s="174">
        <f>+SUM(B28:C28)</f>
        <v>201003</v>
      </c>
      <c r="J28" s="210">
        <v>1.4287299999999999E-2</v>
      </c>
      <c r="K28" s="127">
        <f t="shared" si="2"/>
        <v>17</v>
      </c>
    </row>
    <row r="29" spans="1:11" x14ac:dyDescent="0.2">
      <c r="A29" s="88">
        <v>2012</v>
      </c>
      <c r="B29" s="174">
        <v>78501</v>
      </c>
      <c r="C29" s="174">
        <v>459</v>
      </c>
      <c r="F29" s="174">
        <f>+SUM(B29:C29)</f>
        <v>78960</v>
      </c>
      <c r="J29" s="210">
        <v>1.5036229999999999E-2</v>
      </c>
      <c r="K29" s="127">
        <f t="shared" si="2"/>
        <v>16</v>
      </c>
    </row>
    <row r="30" spans="1:11" x14ac:dyDescent="0.2">
      <c r="A30" s="88">
        <v>2014</v>
      </c>
      <c r="B30" s="174">
        <v>13028</v>
      </c>
      <c r="C30" s="174"/>
      <c r="E30" s="174">
        <f t="shared" si="0"/>
        <v>13028</v>
      </c>
    </row>
    <row r="31" spans="1:11" x14ac:dyDescent="0.2">
      <c r="A31" s="88">
        <v>2013</v>
      </c>
      <c r="B31" s="174">
        <v>60210</v>
      </c>
      <c r="C31" s="174">
        <v>631</v>
      </c>
      <c r="E31" s="174">
        <f t="shared" si="0"/>
        <v>60841</v>
      </c>
    </row>
    <row r="32" spans="1:11" x14ac:dyDescent="0.2">
      <c r="A32" s="88">
        <v>2015</v>
      </c>
      <c r="B32" s="174">
        <v>92487</v>
      </c>
      <c r="C32" s="174"/>
    </row>
    <row r="33" spans="1:3" x14ac:dyDescent="0.2">
      <c r="A33" s="88" t="s">
        <v>1678</v>
      </c>
      <c r="B33" s="174">
        <v>2600986</v>
      </c>
      <c r="C33" s="174">
        <v>24252</v>
      </c>
    </row>
  </sheetData>
  <pageMargins left="0.7" right="0.7" top="0.75" bottom="0.75" header="0.3" footer="0.3"/>
  <pageSetup orientation="portrait" r:id="rId2"/>
  <drawing r:id="rId3"/>
  <legacy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2125"/>
  <sheetViews>
    <sheetView zoomScale="75" workbookViewId="0">
      <pane ySplit="1" topLeftCell="A2057" activePane="bottomLeft" state="frozen"/>
      <selection pane="bottomLeft" activeCell="AW1979" sqref="AW1979:AW2125"/>
    </sheetView>
  </sheetViews>
  <sheetFormatPr defaultRowHeight="12.75" x14ac:dyDescent="0.2"/>
  <cols>
    <col min="5" max="5" width="14.140625" bestFit="1" customWidth="1"/>
    <col min="7" max="7" width="15.7109375" customWidth="1"/>
    <col min="16" max="16" width="12" customWidth="1"/>
    <col min="17" max="17" width="13.7109375" customWidth="1"/>
    <col min="19" max="19" width="24.140625" customWidth="1"/>
    <col min="20" max="20" width="21.85546875" customWidth="1"/>
    <col min="41" max="41" width="32.140625" customWidth="1"/>
    <col min="43" max="43" width="21.5703125" customWidth="1"/>
    <col min="44" max="44" width="19" bestFit="1" customWidth="1"/>
    <col min="49" max="49" width="22" bestFit="1" customWidth="1"/>
  </cols>
  <sheetData>
    <row r="1" spans="1:50" x14ac:dyDescent="0.2">
      <c r="A1" t="s">
        <v>11</v>
      </c>
      <c r="B1" t="s">
        <v>12</v>
      </c>
      <c r="C1" t="s">
        <v>13</v>
      </c>
      <c r="D1" t="s">
        <v>14</v>
      </c>
      <c r="E1" t="s">
        <v>15</v>
      </c>
      <c r="F1" t="s">
        <v>16</v>
      </c>
      <c r="G1" s="75" t="s">
        <v>17</v>
      </c>
      <c r="H1" t="s">
        <v>18</v>
      </c>
      <c r="I1" t="s">
        <v>19</v>
      </c>
      <c r="J1" t="s">
        <v>20</v>
      </c>
      <c r="K1" t="s">
        <v>21</v>
      </c>
      <c r="L1" t="s">
        <v>22</v>
      </c>
      <c r="M1" t="s">
        <v>23</v>
      </c>
      <c r="N1" t="s">
        <v>24</v>
      </c>
      <c r="O1" t="s">
        <v>25</v>
      </c>
      <c r="P1" t="s">
        <v>26</v>
      </c>
      <c r="Q1" t="s">
        <v>27</v>
      </c>
      <c r="R1" t="s">
        <v>28</v>
      </c>
      <c r="S1" t="s">
        <v>29</v>
      </c>
      <c r="T1" t="s">
        <v>30</v>
      </c>
      <c r="U1" t="s">
        <v>31</v>
      </c>
      <c r="V1" t="s">
        <v>32</v>
      </c>
      <c r="W1" t="s">
        <v>33</v>
      </c>
      <c r="X1" t="s">
        <v>34</v>
      </c>
      <c r="Y1" t="s">
        <v>35</v>
      </c>
      <c r="Z1" t="s">
        <v>36</v>
      </c>
      <c r="AA1" t="s">
        <v>37</v>
      </c>
      <c r="AB1" t="s">
        <v>38</v>
      </c>
      <c r="AC1" t="s">
        <v>39</v>
      </c>
      <c r="AD1" t="s">
        <v>40</v>
      </c>
      <c r="AE1" t="s">
        <v>41</v>
      </c>
      <c r="AF1" t="s">
        <v>42</v>
      </c>
      <c r="AG1" t="s">
        <v>43</v>
      </c>
      <c r="AH1" t="s">
        <v>44</v>
      </c>
      <c r="AI1" t="s">
        <v>45</v>
      </c>
      <c r="AJ1" t="s">
        <v>46</v>
      </c>
      <c r="AK1" t="s">
        <v>47</v>
      </c>
      <c r="AL1" t="s">
        <v>48</v>
      </c>
      <c r="AM1" t="s">
        <v>49</v>
      </c>
      <c r="AN1" t="s">
        <v>50</v>
      </c>
      <c r="AO1" t="s">
        <v>51</v>
      </c>
      <c r="AP1" t="s">
        <v>52</v>
      </c>
      <c r="AQ1" t="s">
        <v>53</v>
      </c>
      <c r="AR1" t="s">
        <v>54</v>
      </c>
      <c r="AS1" t="s">
        <v>55</v>
      </c>
      <c r="AT1" t="s">
        <v>56</v>
      </c>
      <c r="AU1" t="s">
        <v>57</v>
      </c>
      <c r="AV1" t="s">
        <v>58</v>
      </c>
      <c r="AW1" t="s">
        <v>161</v>
      </c>
      <c r="AX1" t="s">
        <v>171</v>
      </c>
    </row>
    <row r="2" spans="1:50" x14ac:dyDescent="0.2">
      <c r="A2" s="127" t="s">
        <v>59</v>
      </c>
      <c r="B2" s="127">
        <v>4.0999999999999996</v>
      </c>
      <c r="C2" s="127">
        <v>20171204</v>
      </c>
      <c r="D2" s="127" t="s">
        <v>60</v>
      </c>
      <c r="E2" s="127" t="s">
        <v>60</v>
      </c>
      <c r="F2" s="127">
        <v>3</v>
      </c>
      <c r="G2" s="75" t="s">
        <v>340</v>
      </c>
      <c r="H2" s="127">
        <v>0</v>
      </c>
      <c r="I2" s="127"/>
      <c r="J2" s="127"/>
      <c r="K2" s="127"/>
      <c r="L2" s="127"/>
      <c r="M2" s="127">
        <v>1</v>
      </c>
      <c r="N2" s="127">
        <v>2</v>
      </c>
      <c r="O2" s="127">
        <v>1978</v>
      </c>
      <c r="P2" s="127">
        <v>19790705</v>
      </c>
      <c r="Q2" s="127">
        <v>19790716</v>
      </c>
      <c r="R2" s="127" t="s">
        <v>3734</v>
      </c>
      <c r="S2" s="127"/>
      <c r="T2" s="127" t="s">
        <v>3727</v>
      </c>
      <c r="U2" s="127"/>
      <c r="V2" s="127" t="s">
        <v>67</v>
      </c>
      <c r="W2" s="127" t="s">
        <v>962</v>
      </c>
      <c r="X2" s="127"/>
      <c r="Y2" s="127">
        <v>1.9</v>
      </c>
      <c r="Z2" s="127"/>
      <c r="AA2" s="127"/>
      <c r="AB2" s="127">
        <v>5000</v>
      </c>
      <c r="AC2" s="127">
        <v>149523</v>
      </c>
      <c r="AD2" s="127"/>
      <c r="AE2" s="127"/>
      <c r="AF2" s="127">
        <v>5000</v>
      </c>
      <c r="AG2" s="127">
        <v>2492</v>
      </c>
      <c r="AH2" s="127"/>
      <c r="AI2" s="127"/>
      <c r="AJ2" s="127"/>
      <c r="AK2" s="127">
        <v>1.6400000000000001E-2</v>
      </c>
      <c r="AL2" s="127">
        <v>1</v>
      </c>
      <c r="AM2" s="127"/>
      <c r="AN2" s="127"/>
      <c r="AO2" s="127"/>
      <c r="AP2" s="127" t="s">
        <v>3736</v>
      </c>
      <c r="AQ2" s="127" t="s">
        <v>1106</v>
      </c>
      <c r="AR2" s="127" t="s">
        <v>3729</v>
      </c>
      <c r="AS2" s="127" t="s">
        <v>69</v>
      </c>
      <c r="AT2" s="127" t="s">
        <v>70</v>
      </c>
      <c r="AU2" s="127" t="s">
        <v>77</v>
      </c>
      <c r="AV2" s="127" t="s">
        <v>1726</v>
      </c>
      <c r="AW2" s="74">
        <f>+IF(ISERROR(AG2/AC2),"",AG2/AC2)</f>
        <v>1.6666332269951779E-2</v>
      </c>
    </row>
    <row r="3" spans="1:50" x14ac:dyDescent="0.2">
      <c r="A3" s="127" t="s">
        <v>1726</v>
      </c>
      <c r="B3" s="127">
        <v>4.0999999999999996</v>
      </c>
      <c r="C3" s="127">
        <v>20171204</v>
      </c>
      <c r="D3" s="127" t="s">
        <v>60</v>
      </c>
      <c r="E3" s="127" t="s">
        <v>60</v>
      </c>
      <c r="F3" s="127">
        <v>3</v>
      </c>
      <c r="G3" s="75" t="s">
        <v>975</v>
      </c>
      <c r="H3" s="127"/>
      <c r="I3" s="127"/>
      <c r="J3" s="127"/>
      <c r="K3" s="127"/>
      <c r="L3" s="127"/>
      <c r="M3" s="127">
        <v>1</v>
      </c>
      <c r="N3" s="127">
        <v>2</v>
      </c>
      <c r="O3" s="127">
        <v>1997</v>
      </c>
      <c r="P3" s="127">
        <v>199805</v>
      </c>
      <c r="Q3" s="127">
        <v>199805</v>
      </c>
      <c r="R3" s="127" t="s">
        <v>475</v>
      </c>
      <c r="S3" s="127" t="s">
        <v>967</v>
      </c>
      <c r="T3" s="127" t="s">
        <v>477</v>
      </c>
      <c r="U3" s="127" t="s">
        <v>72</v>
      </c>
      <c r="V3" s="127" t="s">
        <v>65</v>
      </c>
      <c r="W3" s="127" t="s">
        <v>66</v>
      </c>
      <c r="X3" s="127" t="s">
        <v>1305</v>
      </c>
      <c r="Y3" s="127"/>
      <c r="Z3" s="127"/>
      <c r="AA3" s="127" t="s">
        <v>1726</v>
      </c>
      <c r="AB3" s="127"/>
      <c r="AC3" s="127"/>
      <c r="AD3" s="127"/>
      <c r="AE3" s="127"/>
      <c r="AF3" s="127">
        <v>0</v>
      </c>
      <c r="AG3" s="127">
        <v>490</v>
      </c>
      <c r="AH3" s="127"/>
      <c r="AI3" s="127"/>
      <c r="AJ3" s="127" t="s">
        <v>66</v>
      </c>
      <c r="AK3" s="127"/>
      <c r="AL3" s="127"/>
      <c r="AM3" s="127"/>
      <c r="AN3" s="127"/>
      <c r="AO3" s="127"/>
      <c r="AP3" s="127" t="s">
        <v>479</v>
      </c>
      <c r="AQ3" s="127" t="s">
        <v>968</v>
      </c>
      <c r="AR3" s="127" t="s">
        <v>481</v>
      </c>
      <c r="AS3" s="127" t="s">
        <v>69</v>
      </c>
      <c r="AT3" s="127" t="s">
        <v>70</v>
      </c>
      <c r="AU3" s="127" t="s">
        <v>91</v>
      </c>
      <c r="AV3" s="127" t="s">
        <v>1726</v>
      </c>
      <c r="AW3" s="74" t="str">
        <f t="shared" ref="AW3:AW66" si="0">+IF(ISERROR(AG3/AC3),"",AG3/AC3)</f>
        <v/>
      </c>
    </row>
    <row r="4" spans="1:50" x14ac:dyDescent="0.2">
      <c r="A4" s="127" t="s">
        <v>59</v>
      </c>
      <c r="B4" s="127">
        <v>4.0999999999999996</v>
      </c>
      <c r="C4" s="127">
        <v>20171204</v>
      </c>
      <c r="D4" s="127" t="s">
        <v>60</v>
      </c>
      <c r="E4" s="127" t="s">
        <v>60</v>
      </c>
      <c r="F4" s="127">
        <v>3</v>
      </c>
      <c r="G4" s="75" t="s">
        <v>3527</v>
      </c>
      <c r="H4" s="127">
        <v>0</v>
      </c>
      <c r="I4" s="127"/>
      <c r="J4" s="127"/>
      <c r="K4" s="127"/>
      <c r="L4" s="127"/>
      <c r="M4" s="127">
        <v>1</v>
      </c>
      <c r="N4" s="127">
        <v>2</v>
      </c>
      <c r="O4" s="127">
        <v>1994</v>
      </c>
      <c r="P4" s="127">
        <v>199505</v>
      </c>
      <c r="Q4" s="127">
        <v>199505</v>
      </c>
      <c r="R4" s="127" t="s">
        <v>3483</v>
      </c>
      <c r="S4" s="127" t="s">
        <v>3497</v>
      </c>
      <c r="T4" s="127" t="s">
        <v>3485</v>
      </c>
      <c r="U4" s="127" t="s">
        <v>72</v>
      </c>
      <c r="V4" s="127" t="s">
        <v>65</v>
      </c>
      <c r="W4" s="127" t="s">
        <v>66</v>
      </c>
      <c r="X4" s="127"/>
      <c r="Y4" s="127">
        <v>5</v>
      </c>
      <c r="Z4" s="127"/>
      <c r="AA4" s="127" t="s">
        <v>1726</v>
      </c>
      <c r="AB4" s="127">
        <v>5000</v>
      </c>
      <c r="AC4" s="127">
        <v>32881</v>
      </c>
      <c r="AD4" s="127"/>
      <c r="AE4" s="127"/>
      <c r="AF4" s="127"/>
      <c r="AG4" s="127"/>
      <c r="AH4" s="127"/>
      <c r="AI4" s="127"/>
      <c r="AJ4" s="127"/>
      <c r="AK4" s="127"/>
      <c r="AL4" s="127">
        <v>1</v>
      </c>
      <c r="AM4" s="127">
        <v>100</v>
      </c>
      <c r="AN4" s="127"/>
      <c r="AO4" s="127" t="s">
        <v>3528</v>
      </c>
      <c r="AP4" s="127" t="s">
        <v>3486</v>
      </c>
      <c r="AQ4" s="127" t="s">
        <v>3500</v>
      </c>
      <c r="AR4" s="127" t="s">
        <v>3488</v>
      </c>
      <c r="AS4" s="127" t="s">
        <v>69</v>
      </c>
      <c r="AT4" s="127" t="s">
        <v>70</v>
      </c>
      <c r="AU4" s="127" t="s">
        <v>77</v>
      </c>
      <c r="AV4" s="127" t="s">
        <v>1726</v>
      </c>
      <c r="AW4" s="74">
        <f t="shared" si="0"/>
        <v>0</v>
      </c>
    </row>
    <row r="5" spans="1:50" x14ac:dyDescent="0.2">
      <c r="A5" s="127" t="s">
        <v>59</v>
      </c>
      <c r="B5" s="127">
        <v>4.0999999999999996</v>
      </c>
      <c r="C5" s="127">
        <v>20171204</v>
      </c>
      <c r="D5" s="127" t="s">
        <v>60</v>
      </c>
      <c r="E5" s="127" t="s">
        <v>60</v>
      </c>
      <c r="F5" s="127">
        <v>3</v>
      </c>
      <c r="G5" s="75" t="s">
        <v>3535</v>
      </c>
      <c r="H5" s="127">
        <v>0</v>
      </c>
      <c r="I5" s="127"/>
      <c r="J5" s="127"/>
      <c r="K5" s="127"/>
      <c r="L5" s="127"/>
      <c r="M5" s="127">
        <v>1</v>
      </c>
      <c r="N5" s="127">
        <v>2</v>
      </c>
      <c r="O5" s="127">
        <v>1994</v>
      </c>
      <c r="P5" s="127">
        <v>199505</v>
      </c>
      <c r="Q5" s="127">
        <v>199505</v>
      </c>
      <c r="R5" s="127" t="s">
        <v>3483</v>
      </c>
      <c r="S5" s="127" t="s">
        <v>3497</v>
      </c>
      <c r="T5" s="127" t="s">
        <v>3485</v>
      </c>
      <c r="U5" s="127" t="s">
        <v>72</v>
      </c>
      <c r="V5" s="127" t="s">
        <v>65</v>
      </c>
      <c r="W5" s="127" t="s">
        <v>66</v>
      </c>
      <c r="X5" s="127"/>
      <c r="Y5" s="127">
        <v>5</v>
      </c>
      <c r="Z5" s="127"/>
      <c r="AA5" s="127" t="s">
        <v>1726</v>
      </c>
      <c r="AB5" s="127">
        <v>5000</v>
      </c>
      <c r="AC5" s="127">
        <v>32676</v>
      </c>
      <c r="AD5" s="127"/>
      <c r="AE5" s="127"/>
      <c r="AF5" s="127"/>
      <c r="AG5" s="127"/>
      <c r="AH5" s="127"/>
      <c r="AI5" s="127"/>
      <c r="AJ5" s="127"/>
      <c r="AK5" s="127"/>
      <c r="AL5" s="127">
        <v>1</v>
      </c>
      <c r="AM5" s="127">
        <v>100</v>
      </c>
      <c r="AN5" s="127"/>
      <c r="AO5" s="127" t="s">
        <v>3536</v>
      </c>
      <c r="AP5" s="127" t="s">
        <v>3486</v>
      </c>
      <c r="AQ5" s="127" t="s">
        <v>3500</v>
      </c>
      <c r="AR5" s="127" t="s">
        <v>3488</v>
      </c>
      <c r="AS5" s="127" t="s">
        <v>69</v>
      </c>
      <c r="AT5" s="127" t="s">
        <v>70</v>
      </c>
      <c r="AU5" s="127" t="s">
        <v>77</v>
      </c>
      <c r="AV5" s="127" t="s">
        <v>1726</v>
      </c>
      <c r="AW5" s="74">
        <f t="shared" si="0"/>
        <v>0</v>
      </c>
    </row>
    <row r="6" spans="1:50" x14ac:dyDescent="0.2">
      <c r="A6" s="127" t="s">
        <v>59</v>
      </c>
      <c r="B6" s="127">
        <v>4.0999999999999996</v>
      </c>
      <c r="C6" s="127">
        <v>20171204</v>
      </c>
      <c r="D6" s="127" t="s">
        <v>60</v>
      </c>
      <c r="E6" s="127" t="s">
        <v>60</v>
      </c>
      <c r="F6" s="127">
        <v>3</v>
      </c>
      <c r="G6" s="75" t="s">
        <v>316</v>
      </c>
      <c r="H6" s="127">
        <v>0</v>
      </c>
      <c r="I6" s="127"/>
      <c r="J6" s="127"/>
      <c r="K6" s="127"/>
      <c r="L6" s="127"/>
      <c r="M6" s="127">
        <v>1</v>
      </c>
      <c r="N6" s="127">
        <v>3</v>
      </c>
      <c r="O6" s="127">
        <v>1985</v>
      </c>
      <c r="P6" s="127">
        <v>198606</v>
      </c>
      <c r="Q6" s="127">
        <v>19860610</v>
      </c>
      <c r="R6" s="127" t="s">
        <v>3322</v>
      </c>
      <c r="S6" s="127" t="s">
        <v>3323</v>
      </c>
      <c r="T6" s="127" t="s">
        <v>3459</v>
      </c>
      <c r="U6" s="127" t="s">
        <v>72</v>
      </c>
      <c r="V6" s="127" t="s">
        <v>65</v>
      </c>
      <c r="W6" s="127" t="s">
        <v>66</v>
      </c>
      <c r="X6" s="127"/>
      <c r="Y6" s="127">
        <v>3.8</v>
      </c>
      <c r="Z6" s="127"/>
      <c r="AA6" s="127" t="s">
        <v>1726</v>
      </c>
      <c r="AB6" s="127">
        <v>5000</v>
      </c>
      <c r="AC6" s="127">
        <v>25248</v>
      </c>
      <c r="AD6" s="127"/>
      <c r="AE6" s="127"/>
      <c r="AF6" s="127">
        <v>0</v>
      </c>
      <c r="AG6" s="127">
        <v>77986</v>
      </c>
      <c r="AH6" s="127">
        <v>5000</v>
      </c>
      <c r="AI6" s="127">
        <v>384</v>
      </c>
      <c r="AJ6" s="127"/>
      <c r="AK6" s="127">
        <v>1.4999999999999999E-2</v>
      </c>
      <c r="AL6" s="127">
        <v>11</v>
      </c>
      <c r="AM6" s="127"/>
      <c r="AN6" s="127"/>
      <c r="AO6" s="127" t="s">
        <v>3461</v>
      </c>
      <c r="AP6" s="127" t="s">
        <v>3325</v>
      </c>
      <c r="AQ6" s="127" t="s">
        <v>3326</v>
      </c>
      <c r="AR6" s="127" t="s">
        <v>3460</v>
      </c>
      <c r="AS6" s="127" t="s">
        <v>69</v>
      </c>
      <c r="AT6" s="127" t="s">
        <v>70</v>
      </c>
      <c r="AU6" s="127" t="s">
        <v>3211</v>
      </c>
      <c r="AV6" s="127" t="s">
        <v>1726</v>
      </c>
      <c r="AW6" s="74">
        <f t="shared" si="0"/>
        <v>3.0887991128010142</v>
      </c>
    </row>
    <row r="7" spans="1:50" x14ac:dyDescent="0.2">
      <c r="A7" s="127" t="s">
        <v>59</v>
      </c>
      <c r="B7" s="127">
        <v>4.0999999999999996</v>
      </c>
      <c r="C7" s="127">
        <v>20171204</v>
      </c>
      <c r="D7" s="127" t="s">
        <v>60</v>
      </c>
      <c r="E7" s="127" t="s">
        <v>60</v>
      </c>
      <c r="F7" s="127">
        <v>3</v>
      </c>
      <c r="G7" s="75" t="s">
        <v>754</v>
      </c>
      <c r="H7" s="127">
        <v>0</v>
      </c>
      <c r="I7" s="127"/>
      <c r="J7" s="127"/>
      <c r="K7" s="127"/>
      <c r="L7" s="127"/>
      <c r="M7" s="127">
        <v>1</v>
      </c>
      <c r="N7" s="127">
        <v>1</v>
      </c>
      <c r="O7" s="127">
        <v>1992</v>
      </c>
      <c r="P7" s="127">
        <v>199304</v>
      </c>
      <c r="Q7" s="127">
        <v>19930414</v>
      </c>
      <c r="R7" s="127" t="s">
        <v>747</v>
      </c>
      <c r="S7" s="127" t="s">
        <v>62</v>
      </c>
      <c r="T7" s="127" t="s">
        <v>748</v>
      </c>
      <c r="U7" s="127" t="s">
        <v>72</v>
      </c>
      <c r="V7" s="127" t="s">
        <v>65</v>
      </c>
      <c r="W7" s="127" t="s">
        <v>66</v>
      </c>
      <c r="X7" s="127"/>
      <c r="Y7" s="127">
        <v>4.3</v>
      </c>
      <c r="Z7" s="127">
        <v>70</v>
      </c>
      <c r="AA7" s="127" t="s">
        <v>1726</v>
      </c>
      <c r="AB7" s="127">
        <v>5000</v>
      </c>
      <c r="AC7" s="127">
        <v>15925</v>
      </c>
      <c r="AD7" s="127"/>
      <c r="AE7" s="127"/>
      <c r="AF7" s="127">
        <v>0</v>
      </c>
      <c r="AG7" s="127">
        <v>2715</v>
      </c>
      <c r="AH7" s="127"/>
      <c r="AI7" s="127"/>
      <c r="AJ7" s="127" t="s">
        <v>67</v>
      </c>
      <c r="AK7" s="127"/>
      <c r="AL7" s="127">
        <v>1</v>
      </c>
      <c r="AM7" s="127"/>
      <c r="AN7" s="127"/>
      <c r="AO7" s="127" t="s">
        <v>755</v>
      </c>
      <c r="AP7" s="127" t="s">
        <v>750</v>
      </c>
      <c r="AQ7" s="127" t="s">
        <v>661</v>
      </c>
      <c r="AR7" s="127" t="s">
        <v>751</v>
      </c>
      <c r="AS7" s="127" t="s">
        <v>69</v>
      </c>
      <c r="AT7" s="127" t="s">
        <v>70</v>
      </c>
      <c r="AU7" s="127" t="s">
        <v>71</v>
      </c>
      <c r="AV7" s="127" t="s">
        <v>1726</v>
      </c>
      <c r="AW7" s="74">
        <f t="shared" si="0"/>
        <v>0.17048665620094192</v>
      </c>
    </row>
    <row r="8" spans="1:50" x14ac:dyDescent="0.2">
      <c r="A8" s="127" t="s">
        <v>59</v>
      </c>
      <c r="B8" s="127">
        <v>4.0999999999999996</v>
      </c>
      <c r="C8" s="127">
        <v>20171204</v>
      </c>
      <c r="D8" s="127" t="s">
        <v>60</v>
      </c>
      <c r="E8" s="127" t="s">
        <v>60</v>
      </c>
      <c r="F8" s="127">
        <v>3</v>
      </c>
      <c r="G8" s="75" t="s">
        <v>4672</v>
      </c>
      <c r="H8" s="127">
        <v>0</v>
      </c>
      <c r="I8" s="127"/>
      <c r="J8" s="127"/>
      <c r="K8" s="127"/>
      <c r="L8" s="127"/>
      <c r="M8" s="127">
        <v>1</v>
      </c>
      <c r="N8" s="127">
        <v>2</v>
      </c>
      <c r="O8" s="127">
        <v>1987</v>
      </c>
      <c r="P8" s="127">
        <v>198804</v>
      </c>
      <c r="Q8" s="127">
        <v>19880424</v>
      </c>
      <c r="R8" s="127" t="s">
        <v>4560</v>
      </c>
      <c r="S8" s="127" t="s">
        <v>3426</v>
      </c>
      <c r="T8" s="127" t="s">
        <v>4561</v>
      </c>
      <c r="U8" s="127" t="s">
        <v>72</v>
      </c>
      <c r="V8" s="127" t="s">
        <v>65</v>
      </c>
      <c r="W8" s="127" t="s">
        <v>66</v>
      </c>
      <c r="X8" s="127"/>
      <c r="Y8" s="127">
        <v>3.5</v>
      </c>
      <c r="Z8" s="127">
        <v>67</v>
      </c>
      <c r="AA8" s="127" t="s">
        <v>1726</v>
      </c>
      <c r="AB8" s="127">
        <v>5000</v>
      </c>
      <c r="AC8" s="127">
        <v>26406</v>
      </c>
      <c r="AD8" s="127"/>
      <c r="AE8" s="127"/>
      <c r="AF8" s="127">
        <v>0</v>
      </c>
      <c r="AG8" s="127">
        <v>103527</v>
      </c>
      <c r="AH8" s="127"/>
      <c r="AI8" s="127"/>
      <c r="AJ8" s="127"/>
      <c r="AK8" s="127"/>
      <c r="AL8" s="127">
        <v>1</v>
      </c>
      <c r="AM8" s="127"/>
      <c r="AN8" s="127"/>
      <c r="AO8" s="127" t="s">
        <v>4637</v>
      </c>
      <c r="AP8" s="127" t="s">
        <v>4562</v>
      </c>
      <c r="AQ8" s="127" t="s">
        <v>3429</v>
      </c>
      <c r="AR8" s="127" t="s">
        <v>4563</v>
      </c>
      <c r="AS8" s="127" t="s">
        <v>69</v>
      </c>
      <c r="AT8" s="127" t="s">
        <v>70</v>
      </c>
      <c r="AU8" s="127" t="s">
        <v>77</v>
      </c>
      <c r="AV8" s="127" t="s">
        <v>1726</v>
      </c>
      <c r="AW8" s="74">
        <f t="shared" si="0"/>
        <v>3.9205862304021815</v>
      </c>
    </row>
    <row r="9" spans="1:50" x14ac:dyDescent="0.2">
      <c r="A9" s="127" t="s">
        <v>59</v>
      </c>
      <c r="B9" s="127">
        <v>4.0999999999999996</v>
      </c>
      <c r="C9" s="127">
        <v>20171204</v>
      </c>
      <c r="D9" s="127" t="s">
        <v>60</v>
      </c>
      <c r="E9" s="127" t="s">
        <v>60</v>
      </c>
      <c r="F9" s="127">
        <v>3</v>
      </c>
      <c r="G9" s="75" t="s">
        <v>874</v>
      </c>
      <c r="H9" s="127">
        <v>0</v>
      </c>
      <c r="I9" s="127"/>
      <c r="J9" s="127"/>
      <c r="K9" s="127"/>
      <c r="L9" s="127"/>
      <c r="M9" s="127">
        <v>1</v>
      </c>
      <c r="N9" s="127">
        <v>2</v>
      </c>
      <c r="O9" s="127">
        <v>1985</v>
      </c>
      <c r="P9" s="127">
        <v>198610</v>
      </c>
      <c r="Q9" s="127">
        <v>19861003</v>
      </c>
      <c r="R9" s="127" t="s">
        <v>834</v>
      </c>
      <c r="S9" s="127" t="s">
        <v>830</v>
      </c>
      <c r="T9" s="127" t="s">
        <v>835</v>
      </c>
      <c r="U9" s="127" t="s">
        <v>1643</v>
      </c>
      <c r="V9" s="127" t="s">
        <v>65</v>
      </c>
      <c r="W9" s="127" t="s">
        <v>66</v>
      </c>
      <c r="X9" s="127"/>
      <c r="Y9" s="127">
        <v>8.3000000000000007</v>
      </c>
      <c r="Z9" s="127"/>
      <c r="AA9" s="127" t="s">
        <v>1726</v>
      </c>
      <c r="AB9" s="127">
        <v>5000</v>
      </c>
      <c r="AC9" s="127">
        <v>27335</v>
      </c>
      <c r="AD9" s="127"/>
      <c r="AE9" s="127"/>
      <c r="AF9" s="127"/>
      <c r="AG9" s="127"/>
      <c r="AH9" s="127"/>
      <c r="AI9" s="127"/>
      <c r="AJ9" s="127"/>
      <c r="AK9" s="127"/>
      <c r="AL9" s="127">
        <v>3</v>
      </c>
      <c r="AM9" s="127"/>
      <c r="AN9" s="127"/>
      <c r="AO9" s="127" t="s">
        <v>875</v>
      </c>
      <c r="AP9" s="127" t="s">
        <v>837</v>
      </c>
      <c r="AQ9" s="127" t="s">
        <v>831</v>
      </c>
      <c r="AR9" s="127" t="s">
        <v>838</v>
      </c>
      <c r="AS9" s="127" t="s">
        <v>69</v>
      </c>
      <c r="AT9" s="127" t="s">
        <v>70</v>
      </c>
      <c r="AU9" s="127" t="s">
        <v>91</v>
      </c>
      <c r="AV9" s="127" t="s">
        <v>1726</v>
      </c>
      <c r="AW9" s="74">
        <f t="shared" si="0"/>
        <v>0</v>
      </c>
    </row>
    <row r="10" spans="1:50" x14ac:dyDescent="0.2">
      <c r="A10" s="127" t="s">
        <v>1726</v>
      </c>
      <c r="B10" s="127">
        <v>4.0999999999999996</v>
      </c>
      <c r="C10" s="127">
        <v>20171204</v>
      </c>
      <c r="D10" s="127" t="s">
        <v>60</v>
      </c>
      <c r="E10" s="127" t="s">
        <v>60</v>
      </c>
      <c r="F10" s="127">
        <v>3</v>
      </c>
      <c r="G10" s="75" t="s">
        <v>4609</v>
      </c>
      <c r="H10" s="127"/>
      <c r="I10" s="127"/>
      <c r="J10" s="127"/>
      <c r="K10" s="127"/>
      <c r="L10" s="127"/>
      <c r="M10" s="127">
        <v>1</v>
      </c>
      <c r="N10" s="127">
        <v>2</v>
      </c>
      <c r="O10" s="127">
        <v>1997</v>
      </c>
      <c r="P10" s="127">
        <v>199805</v>
      </c>
      <c r="Q10" s="127">
        <v>199805</v>
      </c>
      <c r="R10" s="127" t="s">
        <v>4560</v>
      </c>
      <c r="S10" s="127" t="s">
        <v>3910</v>
      </c>
      <c r="T10" s="127" t="s">
        <v>4561</v>
      </c>
      <c r="U10" s="127" t="s">
        <v>72</v>
      </c>
      <c r="V10" s="127" t="s">
        <v>65</v>
      </c>
      <c r="W10" s="127" t="s">
        <v>66</v>
      </c>
      <c r="X10" s="127" t="s">
        <v>1305</v>
      </c>
      <c r="Y10" s="127">
        <v>3</v>
      </c>
      <c r="Z10" s="127"/>
      <c r="AA10" s="127" t="s">
        <v>1726</v>
      </c>
      <c r="AB10" s="127"/>
      <c r="AC10" s="127"/>
      <c r="AD10" s="127"/>
      <c r="AE10" s="127"/>
      <c r="AF10" s="127">
        <v>0</v>
      </c>
      <c r="AG10" s="127">
        <v>240</v>
      </c>
      <c r="AH10" s="127"/>
      <c r="AI10" s="127"/>
      <c r="AJ10" s="127" t="s">
        <v>66</v>
      </c>
      <c r="AK10" s="127"/>
      <c r="AL10" s="127"/>
      <c r="AM10" s="127"/>
      <c r="AN10" s="127"/>
      <c r="AO10" s="127"/>
      <c r="AP10" s="127" t="s">
        <v>4562</v>
      </c>
      <c r="AQ10" s="127" t="s">
        <v>3911</v>
      </c>
      <c r="AR10" s="127" t="s">
        <v>4563</v>
      </c>
      <c r="AS10" s="127" t="s">
        <v>69</v>
      </c>
      <c r="AT10" s="127" t="s">
        <v>70</v>
      </c>
      <c r="AU10" s="127" t="s">
        <v>77</v>
      </c>
      <c r="AV10" s="127" t="s">
        <v>1726</v>
      </c>
      <c r="AW10" s="74" t="str">
        <f t="shared" si="0"/>
        <v/>
      </c>
    </row>
    <row r="11" spans="1:50" x14ac:dyDescent="0.2">
      <c r="A11" s="127" t="s">
        <v>1726</v>
      </c>
      <c r="B11" s="127">
        <v>4.0999999999999996</v>
      </c>
      <c r="C11" s="127">
        <v>20171204</v>
      </c>
      <c r="D11" s="127" t="s">
        <v>60</v>
      </c>
      <c r="E11" s="127" t="s">
        <v>60</v>
      </c>
      <c r="F11" s="127">
        <v>3</v>
      </c>
      <c r="G11" s="75" t="s">
        <v>5156</v>
      </c>
      <c r="H11" s="127"/>
      <c r="I11" s="127"/>
      <c r="J11" s="127"/>
      <c r="K11" s="127"/>
      <c r="L11" s="127"/>
      <c r="M11" s="127">
        <v>1</v>
      </c>
      <c r="N11" s="127">
        <v>2</v>
      </c>
      <c r="O11" s="127">
        <v>2014</v>
      </c>
      <c r="P11" s="127">
        <v>20150526</v>
      </c>
      <c r="Q11" s="127">
        <v>20150526</v>
      </c>
      <c r="R11" s="127" t="s">
        <v>3734</v>
      </c>
      <c r="S11" s="127" t="s">
        <v>3910</v>
      </c>
      <c r="T11" s="127" t="s">
        <v>3727</v>
      </c>
      <c r="U11" s="127" t="s">
        <v>1643</v>
      </c>
      <c r="V11" s="127" t="s">
        <v>65</v>
      </c>
      <c r="W11" s="127" t="s">
        <v>66</v>
      </c>
      <c r="X11" s="127" t="s">
        <v>1305</v>
      </c>
      <c r="Y11" s="127"/>
      <c r="Z11" s="127"/>
      <c r="AA11" s="127" t="s">
        <v>1726</v>
      </c>
      <c r="AB11" s="127"/>
      <c r="AC11" s="127"/>
      <c r="AD11" s="127"/>
      <c r="AE11" s="127"/>
      <c r="AF11" s="127">
        <v>0</v>
      </c>
      <c r="AG11" s="127">
        <v>18</v>
      </c>
      <c r="AH11" s="127"/>
      <c r="AI11" s="127"/>
      <c r="AJ11" s="127" t="s">
        <v>92</v>
      </c>
      <c r="AK11" s="127"/>
      <c r="AL11" s="127"/>
      <c r="AM11" s="127"/>
      <c r="AN11" s="127"/>
      <c r="AO11" s="127"/>
      <c r="AP11" s="127" t="s">
        <v>3736</v>
      </c>
      <c r="AQ11" s="127" t="s">
        <v>3911</v>
      </c>
      <c r="AR11" s="127" t="s">
        <v>3729</v>
      </c>
      <c r="AS11" s="127" t="s">
        <v>69</v>
      </c>
      <c r="AT11" s="127" t="s">
        <v>70</v>
      </c>
      <c r="AU11" s="127" t="s">
        <v>77</v>
      </c>
      <c r="AV11" s="127" t="s">
        <v>1726</v>
      </c>
      <c r="AW11" s="74" t="str">
        <f t="shared" si="0"/>
        <v/>
      </c>
    </row>
    <row r="12" spans="1:50" x14ac:dyDescent="0.2">
      <c r="A12" s="127" t="s">
        <v>59</v>
      </c>
      <c r="B12" s="127">
        <v>4.0999999999999996</v>
      </c>
      <c r="C12" s="127">
        <v>20171204</v>
      </c>
      <c r="D12" s="127" t="s">
        <v>60</v>
      </c>
      <c r="E12" s="127" t="s">
        <v>60</v>
      </c>
      <c r="F12" s="127">
        <v>3</v>
      </c>
      <c r="G12" s="75" t="s">
        <v>3550</v>
      </c>
      <c r="H12" s="127">
        <v>0</v>
      </c>
      <c r="I12" s="127"/>
      <c r="J12" s="127"/>
      <c r="K12" s="127"/>
      <c r="L12" s="127"/>
      <c r="M12" s="127">
        <v>1</v>
      </c>
      <c r="N12" s="127">
        <v>2</v>
      </c>
      <c r="O12" s="127">
        <v>1979</v>
      </c>
      <c r="P12" s="127">
        <v>1980</v>
      </c>
      <c r="Q12" s="127">
        <v>198007</v>
      </c>
      <c r="R12" s="127" t="s">
        <v>3551</v>
      </c>
      <c r="S12" s="127"/>
      <c r="T12" s="127" t="s">
        <v>3485</v>
      </c>
      <c r="U12" s="127"/>
      <c r="V12" s="127" t="s">
        <v>67</v>
      </c>
      <c r="W12" s="127"/>
      <c r="X12" s="127"/>
      <c r="Y12" s="127"/>
      <c r="Z12" s="127"/>
      <c r="AA12" s="127"/>
      <c r="AB12" s="127">
        <v>5000</v>
      </c>
      <c r="AC12" s="127">
        <v>26959</v>
      </c>
      <c r="AD12" s="127"/>
      <c r="AE12" s="127"/>
      <c r="AF12" s="127">
        <v>5000</v>
      </c>
      <c r="AG12" s="127">
        <v>828</v>
      </c>
      <c r="AH12" s="127"/>
      <c r="AI12" s="127"/>
      <c r="AJ12" s="127"/>
      <c r="AK12" s="127">
        <v>2.98E-2</v>
      </c>
      <c r="AL12" s="127">
        <v>2</v>
      </c>
      <c r="AM12" s="127"/>
      <c r="AN12" s="127"/>
      <c r="AO12" s="127"/>
      <c r="AP12" s="127" t="s">
        <v>3552</v>
      </c>
      <c r="AQ12" s="127" t="s">
        <v>1106</v>
      </c>
      <c r="AR12" s="127" t="s">
        <v>3488</v>
      </c>
      <c r="AS12" s="127" t="s">
        <v>69</v>
      </c>
      <c r="AT12" s="127" t="s">
        <v>70</v>
      </c>
      <c r="AU12" s="127" t="s">
        <v>77</v>
      </c>
      <c r="AV12" s="127" t="s">
        <v>1726</v>
      </c>
      <c r="AW12" s="74">
        <f t="shared" si="0"/>
        <v>3.0713305389665789E-2</v>
      </c>
    </row>
    <row r="13" spans="1:50" x14ac:dyDescent="0.2">
      <c r="A13" s="127" t="s">
        <v>59</v>
      </c>
      <c r="B13" s="127">
        <v>4.0999999999999996</v>
      </c>
      <c r="C13" s="127">
        <v>20171204</v>
      </c>
      <c r="D13" s="127" t="s">
        <v>60</v>
      </c>
      <c r="E13" s="127" t="s">
        <v>60</v>
      </c>
      <c r="F13" s="127">
        <v>3</v>
      </c>
      <c r="G13" s="75" t="s">
        <v>3941</v>
      </c>
      <c r="H13" s="127">
        <v>12</v>
      </c>
      <c r="I13" s="127"/>
      <c r="J13" s="127"/>
      <c r="K13" s="127"/>
      <c r="L13" s="127"/>
      <c r="M13" s="127">
        <v>1</v>
      </c>
      <c r="N13" s="127">
        <v>1</v>
      </c>
      <c r="O13" s="127">
        <v>2010</v>
      </c>
      <c r="P13" s="127">
        <v>20120419</v>
      </c>
      <c r="Q13" s="127">
        <v>20120424</v>
      </c>
      <c r="R13" s="127" t="s">
        <v>61</v>
      </c>
      <c r="S13" s="127" t="s">
        <v>62</v>
      </c>
      <c r="T13" s="127" t="s">
        <v>63</v>
      </c>
      <c r="U13" s="127" t="s">
        <v>1953</v>
      </c>
      <c r="V13" s="127" t="s">
        <v>65</v>
      </c>
      <c r="W13" s="127" t="s">
        <v>64</v>
      </c>
      <c r="X13" s="127" t="s">
        <v>1305</v>
      </c>
      <c r="Y13" s="127">
        <v>14.3</v>
      </c>
      <c r="Z13" s="127">
        <v>107</v>
      </c>
      <c r="AA13" s="127" t="s">
        <v>1726</v>
      </c>
      <c r="AB13" s="127">
        <v>5000</v>
      </c>
      <c r="AC13" s="127">
        <v>7724</v>
      </c>
      <c r="AD13" s="127"/>
      <c r="AE13" s="127"/>
      <c r="AF13" s="127">
        <v>0</v>
      </c>
      <c r="AG13" s="127">
        <v>863</v>
      </c>
      <c r="AH13" s="127">
        <v>5000</v>
      </c>
      <c r="AI13" s="127">
        <v>164</v>
      </c>
      <c r="AJ13" s="127" t="s">
        <v>66</v>
      </c>
      <c r="AK13" s="127">
        <v>2.1000000000000001E-2</v>
      </c>
      <c r="AL13" s="127"/>
      <c r="AM13" s="127"/>
      <c r="AN13" s="127"/>
      <c r="AO13" s="127"/>
      <c r="AP13" s="127" t="s">
        <v>663</v>
      </c>
      <c r="AQ13" s="127" t="s">
        <v>661</v>
      </c>
      <c r="AR13" s="127" t="s">
        <v>664</v>
      </c>
      <c r="AS13" s="127" t="s">
        <v>69</v>
      </c>
      <c r="AT13" s="127" t="s">
        <v>70</v>
      </c>
      <c r="AU13" s="127" t="s">
        <v>71</v>
      </c>
      <c r="AV13" s="127" t="s">
        <v>1726</v>
      </c>
      <c r="AW13" s="74">
        <f t="shared" si="0"/>
        <v>0.111729673744174</v>
      </c>
    </row>
    <row r="14" spans="1:50" x14ac:dyDescent="0.2">
      <c r="A14" s="127" t="s">
        <v>1726</v>
      </c>
      <c r="B14" s="127">
        <v>4.0999999999999996</v>
      </c>
      <c r="C14" s="127">
        <v>20171204</v>
      </c>
      <c r="D14" s="127" t="s">
        <v>60</v>
      </c>
      <c r="E14" s="127" t="s">
        <v>60</v>
      </c>
      <c r="F14" s="127">
        <v>3</v>
      </c>
      <c r="G14" s="75" t="s">
        <v>3803</v>
      </c>
      <c r="H14" s="127"/>
      <c r="I14" s="127"/>
      <c r="J14" s="127"/>
      <c r="K14" s="127"/>
      <c r="L14" s="127"/>
      <c r="M14" s="127">
        <v>1</v>
      </c>
      <c r="N14" s="127">
        <v>1</v>
      </c>
      <c r="O14" s="127">
        <v>1986</v>
      </c>
      <c r="P14" s="127">
        <v>19870515</v>
      </c>
      <c r="Q14" s="127">
        <v>19870515</v>
      </c>
      <c r="R14" s="127" t="s">
        <v>3795</v>
      </c>
      <c r="S14" s="127" t="s">
        <v>4822</v>
      </c>
      <c r="T14" s="127" t="s">
        <v>3796</v>
      </c>
      <c r="U14" s="127" t="s">
        <v>72</v>
      </c>
      <c r="V14" s="127" t="s">
        <v>65</v>
      </c>
      <c r="W14" s="127" t="s">
        <v>66</v>
      </c>
      <c r="X14" s="127" t="s">
        <v>1305</v>
      </c>
      <c r="Y14" s="127">
        <v>4</v>
      </c>
      <c r="Z14" s="127"/>
      <c r="AA14" s="127" t="s">
        <v>1726</v>
      </c>
      <c r="AB14" s="127"/>
      <c r="AC14" s="127"/>
      <c r="AD14" s="127"/>
      <c r="AE14" s="127"/>
      <c r="AF14" s="127">
        <v>0</v>
      </c>
      <c r="AG14" s="127">
        <v>24</v>
      </c>
      <c r="AH14" s="127"/>
      <c r="AI14" s="127"/>
      <c r="AJ14" s="127"/>
      <c r="AK14" s="127"/>
      <c r="AL14" s="127"/>
      <c r="AM14" s="127"/>
      <c r="AN14" s="127"/>
      <c r="AO14" s="127"/>
      <c r="AP14" s="127" t="s">
        <v>3797</v>
      </c>
      <c r="AQ14" s="127" t="s">
        <v>3798</v>
      </c>
      <c r="AR14" s="127" t="s">
        <v>3799</v>
      </c>
      <c r="AS14" s="127" t="s">
        <v>69</v>
      </c>
      <c r="AT14" s="127" t="s">
        <v>70</v>
      </c>
      <c r="AU14" s="127" t="s">
        <v>77</v>
      </c>
      <c r="AV14" s="127" t="s">
        <v>1726</v>
      </c>
      <c r="AW14" s="74" t="str">
        <f t="shared" si="0"/>
        <v/>
      </c>
    </row>
    <row r="15" spans="1:50" x14ac:dyDescent="0.2">
      <c r="A15" s="127" t="s">
        <v>1726</v>
      </c>
      <c r="B15" s="127">
        <v>4.0999999999999996</v>
      </c>
      <c r="C15" s="127">
        <v>20171204</v>
      </c>
      <c r="D15" s="127" t="s">
        <v>60</v>
      </c>
      <c r="E15" s="127" t="s">
        <v>60</v>
      </c>
      <c r="F15" s="127">
        <v>3</v>
      </c>
      <c r="G15" s="75" t="s">
        <v>4813</v>
      </c>
      <c r="H15" s="127"/>
      <c r="I15" s="127"/>
      <c r="J15" s="127"/>
      <c r="K15" s="127"/>
      <c r="L15" s="127"/>
      <c r="M15" s="127">
        <v>1</v>
      </c>
      <c r="N15" s="127">
        <v>3</v>
      </c>
      <c r="O15" s="127">
        <v>2008</v>
      </c>
      <c r="P15" s="127">
        <v>20090623</v>
      </c>
      <c r="Q15" s="127">
        <v>20090625</v>
      </c>
      <c r="R15" s="127" t="s">
        <v>4190</v>
      </c>
      <c r="S15" s="127" t="s">
        <v>4396</v>
      </c>
      <c r="T15" s="127" t="s">
        <v>4165</v>
      </c>
      <c r="U15" s="127" t="s">
        <v>72</v>
      </c>
      <c r="V15" s="127" t="s">
        <v>65</v>
      </c>
      <c r="W15" s="127" t="s">
        <v>64</v>
      </c>
      <c r="X15" s="127"/>
      <c r="Y15" s="127">
        <v>2</v>
      </c>
      <c r="Z15" s="127"/>
      <c r="AA15" s="127" t="s">
        <v>1726</v>
      </c>
      <c r="AB15" s="127"/>
      <c r="AC15" s="127"/>
      <c r="AD15" s="127"/>
      <c r="AE15" s="127"/>
      <c r="AF15" s="127">
        <v>0</v>
      </c>
      <c r="AG15" s="127">
        <v>85000</v>
      </c>
      <c r="AH15" s="127"/>
      <c r="AI15" s="127"/>
      <c r="AJ15" s="127" t="s">
        <v>66</v>
      </c>
      <c r="AK15" s="127"/>
      <c r="AL15" s="127"/>
      <c r="AM15" s="127"/>
      <c r="AN15" s="127"/>
      <c r="AO15" s="127"/>
      <c r="AP15" s="127" t="s">
        <v>4191</v>
      </c>
      <c r="AQ15" s="127" t="s">
        <v>4397</v>
      </c>
      <c r="AR15" s="127" t="s">
        <v>4166</v>
      </c>
      <c r="AS15" s="127" t="s">
        <v>69</v>
      </c>
      <c r="AT15" s="127" t="s">
        <v>70</v>
      </c>
      <c r="AU15" s="127" t="s">
        <v>3211</v>
      </c>
      <c r="AV15" s="127" t="s">
        <v>1726</v>
      </c>
      <c r="AW15" s="74" t="str">
        <f t="shared" si="0"/>
        <v/>
      </c>
    </row>
    <row r="16" spans="1:50" x14ac:dyDescent="0.2">
      <c r="A16" s="127" t="s">
        <v>59</v>
      </c>
      <c r="B16" s="127">
        <v>4.0999999999999996</v>
      </c>
      <c r="C16" s="127">
        <v>20171204</v>
      </c>
      <c r="D16" s="127" t="s">
        <v>60</v>
      </c>
      <c r="E16" s="127" t="s">
        <v>60</v>
      </c>
      <c r="F16" s="127">
        <v>3</v>
      </c>
      <c r="G16" s="75" t="s">
        <v>307</v>
      </c>
      <c r="H16" s="127">
        <v>0</v>
      </c>
      <c r="I16" s="127"/>
      <c r="J16" s="127"/>
      <c r="K16" s="127"/>
      <c r="L16" s="127"/>
      <c r="M16" s="127">
        <v>1</v>
      </c>
      <c r="N16" s="127">
        <v>3</v>
      </c>
      <c r="O16" s="127">
        <v>1986</v>
      </c>
      <c r="P16" s="127">
        <v>198704</v>
      </c>
      <c r="Q16" s="127">
        <v>19870416</v>
      </c>
      <c r="R16" s="127" t="s">
        <v>3322</v>
      </c>
      <c r="S16" s="127" t="s">
        <v>3323</v>
      </c>
      <c r="T16" s="127" t="s">
        <v>3459</v>
      </c>
      <c r="U16" s="127" t="s">
        <v>1643</v>
      </c>
      <c r="V16" s="127" t="s">
        <v>65</v>
      </c>
      <c r="W16" s="127" t="s">
        <v>66</v>
      </c>
      <c r="X16" s="127"/>
      <c r="Y16" s="127">
        <v>1.2</v>
      </c>
      <c r="Z16" s="127"/>
      <c r="AA16" s="127" t="s">
        <v>1726</v>
      </c>
      <c r="AB16" s="127">
        <v>5000</v>
      </c>
      <c r="AC16" s="127">
        <v>26333</v>
      </c>
      <c r="AD16" s="127"/>
      <c r="AE16" s="127"/>
      <c r="AF16" s="127">
        <v>5000</v>
      </c>
      <c r="AG16" s="127">
        <v>244</v>
      </c>
      <c r="AH16" s="127"/>
      <c r="AI16" s="127"/>
      <c r="AJ16" s="127"/>
      <c r="AK16" s="127">
        <v>9.1999999999999998E-3</v>
      </c>
      <c r="AL16" s="127">
        <v>86</v>
      </c>
      <c r="AM16" s="127"/>
      <c r="AN16" s="127"/>
      <c r="AO16" s="127" t="s">
        <v>3378</v>
      </c>
      <c r="AP16" s="127" t="s">
        <v>3325</v>
      </c>
      <c r="AQ16" s="127" t="s">
        <v>3326</v>
      </c>
      <c r="AR16" s="127" t="s">
        <v>3460</v>
      </c>
      <c r="AS16" s="127" t="s">
        <v>69</v>
      </c>
      <c r="AT16" s="127" t="s">
        <v>70</v>
      </c>
      <c r="AU16" s="127" t="s">
        <v>3211</v>
      </c>
      <c r="AV16" s="127" t="s">
        <v>1726</v>
      </c>
      <c r="AW16" s="74">
        <f t="shared" si="0"/>
        <v>9.2659400751908243E-3</v>
      </c>
    </row>
    <row r="17" spans="1:49" x14ac:dyDescent="0.2">
      <c r="A17" s="127" t="s">
        <v>59</v>
      </c>
      <c r="B17" s="127">
        <v>4.0999999999999996</v>
      </c>
      <c r="C17" s="127">
        <v>20171204</v>
      </c>
      <c r="D17" s="127" t="s">
        <v>60</v>
      </c>
      <c r="E17" s="127" t="s">
        <v>60</v>
      </c>
      <c r="F17" s="127">
        <v>3</v>
      </c>
      <c r="G17" s="75" t="s">
        <v>308</v>
      </c>
      <c r="H17" s="127">
        <v>0</v>
      </c>
      <c r="I17" s="127"/>
      <c r="J17" s="127"/>
      <c r="K17" s="127"/>
      <c r="L17" s="127"/>
      <c r="M17" s="127">
        <v>1</v>
      </c>
      <c r="N17" s="127">
        <v>3</v>
      </c>
      <c r="O17" s="127">
        <v>1986</v>
      </c>
      <c r="P17" s="127">
        <v>198704</v>
      </c>
      <c r="Q17" s="127">
        <v>19870430</v>
      </c>
      <c r="R17" s="127" t="s">
        <v>3322</v>
      </c>
      <c r="S17" s="127" t="s">
        <v>3323</v>
      </c>
      <c r="T17" s="127" t="s">
        <v>3459</v>
      </c>
      <c r="U17" s="127" t="s">
        <v>1643</v>
      </c>
      <c r="V17" s="127" t="s">
        <v>65</v>
      </c>
      <c r="W17" s="127" t="s">
        <v>66</v>
      </c>
      <c r="X17" s="127"/>
      <c r="Y17" s="127">
        <v>1.7</v>
      </c>
      <c r="Z17" s="127"/>
      <c r="AA17" s="127" t="s">
        <v>1726</v>
      </c>
      <c r="AB17" s="127">
        <v>5000</v>
      </c>
      <c r="AC17" s="127">
        <v>26339</v>
      </c>
      <c r="AD17" s="127"/>
      <c r="AE17" s="127"/>
      <c r="AF17" s="127">
        <v>0</v>
      </c>
      <c r="AG17" s="127">
        <v>25326</v>
      </c>
      <c r="AH17" s="127">
        <v>5000</v>
      </c>
      <c r="AI17" s="127">
        <v>132</v>
      </c>
      <c r="AJ17" s="127"/>
      <c r="AK17" s="127">
        <v>5.0000000000000001E-3</v>
      </c>
      <c r="AL17" s="127">
        <v>2</v>
      </c>
      <c r="AM17" s="127"/>
      <c r="AN17" s="127"/>
      <c r="AO17" s="127" t="s">
        <v>3378</v>
      </c>
      <c r="AP17" s="127" t="s">
        <v>3325</v>
      </c>
      <c r="AQ17" s="127" t="s">
        <v>3326</v>
      </c>
      <c r="AR17" s="127" t="s">
        <v>3460</v>
      </c>
      <c r="AS17" s="127" t="s">
        <v>69</v>
      </c>
      <c r="AT17" s="127" t="s">
        <v>70</v>
      </c>
      <c r="AU17" s="127" t="s">
        <v>3211</v>
      </c>
      <c r="AV17" s="127" t="s">
        <v>1726</v>
      </c>
      <c r="AW17" s="74">
        <f t="shared" si="0"/>
        <v>0.96153992178898207</v>
      </c>
    </row>
    <row r="18" spans="1:49" x14ac:dyDescent="0.2">
      <c r="A18" s="127" t="s">
        <v>59</v>
      </c>
      <c r="B18" s="127">
        <v>4.0999999999999996</v>
      </c>
      <c r="C18" s="127">
        <v>20171204</v>
      </c>
      <c r="D18" s="127" t="s">
        <v>60</v>
      </c>
      <c r="E18" s="127" t="s">
        <v>60</v>
      </c>
      <c r="F18" s="127">
        <v>3</v>
      </c>
      <c r="G18" s="75" t="s">
        <v>1207</v>
      </c>
      <c r="H18" s="127">
        <v>9</v>
      </c>
      <c r="I18" s="127"/>
      <c r="J18" s="127"/>
      <c r="K18" s="127"/>
      <c r="L18" s="127"/>
      <c r="M18" s="127">
        <v>1</v>
      </c>
      <c r="N18" s="127">
        <v>2</v>
      </c>
      <c r="O18" s="127">
        <v>1987</v>
      </c>
      <c r="P18" s="127">
        <v>198805</v>
      </c>
      <c r="Q18" s="127">
        <v>19880514</v>
      </c>
      <c r="R18" s="127" t="s">
        <v>1208</v>
      </c>
      <c r="S18" s="127" t="s">
        <v>1002</v>
      </c>
      <c r="T18" s="127" t="s">
        <v>1030</v>
      </c>
      <c r="U18" s="127" t="s">
        <v>72</v>
      </c>
      <c r="V18" s="127" t="s">
        <v>65</v>
      </c>
      <c r="W18" s="127" t="s">
        <v>66</v>
      </c>
      <c r="X18" s="127"/>
      <c r="Y18" s="127">
        <v>4.4000000000000004</v>
      </c>
      <c r="Z18" s="127">
        <v>73</v>
      </c>
      <c r="AA18" s="127" t="s">
        <v>1726</v>
      </c>
      <c r="AB18" s="127">
        <v>5000</v>
      </c>
      <c r="AC18" s="127">
        <v>76357</v>
      </c>
      <c r="AD18" s="127"/>
      <c r="AE18" s="127"/>
      <c r="AF18" s="127">
        <v>0</v>
      </c>
      <c r="AG18" s="127">
        <v>124915</v>
      </c>
      <c r="AH18" s="127">
        <v>5000</v>
      </c>
      <c r="AI18" s="127">
        <v>168</v>
      </c>
      <c r="AJ18" s="127" t="s">
        <v>66</v>
      </c>
      <c r="AK18" s="127">
        <v>2.2000000000000001E-3</v>
      </c>
      <c r="AL18" s="127">
        <v>1</v>
      </c>
      <c r="AM18" s="127"/>
      <c r="AN18" s="127"/>
      <c r="AO18" s="127" t="s">
        <v>1209</v>
      </c>
      <c r="AP18" s="127" t="s">
        <v>1210</v>
      </c>
      <c r="AQ18" s="127" t="s">
        <v>1006</v>
      </c>
      <c r="AR18" s="127" t="s">
        <v>1033</v>
      </c>
      <c r="AS18" s="127" t="s">
        <v>69</v>
      </c>
      <c r="AT18" s="127" t="s">
        <v>70</v>
      </c>
      <c r="AU18" s="127" t="s">
        <v>91</v>
      </c>
      <c r="AV18" s="127" t="s">
        <v>1726</v>
      </c>
      <c r="AW18" s="74">
        <f t="shared" si="0"/>
        <v>1.6359338371072725</v>
      </c>
    </row>
    <row r="19" spans="1:49" x14ac:dyDescent="0.2">
      <c r="A19" s="127" t="s">
        <v>59</v>
      </c>
      <c r="B19" s="127">
        <v>4.0999999999999996</v>
      </c>
      <c r="C19" s="127">
        <v>20171204</v>
      </c>
      <c r="D19" s="127" t="s">
        <v>60</v>
      </c>
      <c r="E19" s="127" t="s">
        <v>60</v>
      </c>
      <c r="F19" s="127">
        <v>3</v>
      </c>
      <c r="G19" s="75" t="s">
        <v>958</v>
      </c>
      <c r="H19" s="127">
        <v>0</v>
      </c>
      <c r="I19" s="127"/>
      <c r="J19" s="127"/>
      <c r="K19" s="127"/>
      <c r="L19" s="127"/>
      <c r="M19" s="127">
        <v>1</v>
      </c>
      <c r="N19" s="127">
        <v>2</v>
      </c>
      <c r="O19" s="127">
        <v>1989</v>
      </c>
      <c r="P19" s="127">
        <v>199104</v>
      </c>
      <c r="Q19" s="127">
        <v>19910409</v>
      </c>
      <c r="R19" s="127" t="s">
        <v>834</v>
      </c>
      <c r="S19" s="127" t="s">
        <v>830</v>
      </c>
      <c r="T19" s="127" t="s">
        <v>835</v>
      </c>
      <c r="U19" s="127" t="s">
        <v>1953</v>
      </c>
      <c r="V19" s="127" t="s">
        <v>65</v>
      </c>
      <c r="W19" s="127" t="s">
        <v>64</v>
      </c>
      <c r="X19" s="127"/>
      <c r="Y19" s="127">
        <v>22.6</v>
      </c>
      <c r="Z19" s="127"/>
      <c r="AA19" s="127" t="s">
        <v>67</v>
      </c>
      <c r="AB19" s="127">
        <v>5000</v>
      </c>
      <c r="AC19" s="127">
        <v>33827</v>
      </c>
      <c r="AD19" s="127"/>
      <c r="AE19" s="127"/>
      <c r="AF19" s="127">
        <v>5000</v>
      </c>
      <c r="AG19" s="127">
        <v>204</v>
      </c>
      <c r="AH19" s="127"/>
      <c r="AI19" s="127"/>
      <c r="AJ19" s="127"/>
      <c r="AK19" s="127">
        <v>6.0000000000000001E-3</v>
      </c>
      <c r="AL19" s="127">
        <v>1</v>
      </c>
      <c r="AM19" s="127">
        <v>100</v>
      </c>
      <c r="AN19" s="127"/>
      <c r="AO19" s="127" t="s">
        <v>1567</v>
      </c>
      <c r="AP19" s="127" t="s">
        <v>837</v>
      </c>
      <c r="AQ19" s="127" t="s">
        <v>831</v>
      </c>
      <c r="AR19" s="127" t="s">
        <v>838</v>
      </c>
      <c r="AS19" s="127" t="s">
        <v>69</v>
      </c>
      <c r="AT19" s="127" t="s">
        <v>70</v>
      </c>
      <c r="AU19" s="127" t="s">
        <v>91</v>
      </c>
      <c r="AV19" s="127" t="s">
        <v>1726</v>
      </c>
      <c r="AW19" s="74">
        <f t="shared" si="0"/>
        <v>6.0306855470482158E-3</v>
      </c>
    </row>
    <row r="20" spans="1:49" x14ac:dyDescent="0.2">
      <c r="A20" s="127" t="s">
        <v>59</v>
      </c>
      <c r="B20" s="127">
        <v>4.0999999999999996</v>
      </c>
      <c r="C20" s="127">
        <v>20171204</v>
      </c>
      <c r="D20" s="127" t="s">
        <v>60</v>
      </c>
      <c r="E20" s="127" t="s">
        <v>60</v>
      </c>
      <c r="F20" s="127">
        <v>3</v>
      </c>
      <c r="G20" s="75" t="s">
        <v>309</v>
      </c>
      <c r="H20" s="127">
        <v>0</v>
      </c>
      <c r="I20" s="127"/>
      <c r="J20" s="127"/>
      <c r="K20" s="127"/>
      <c r="L20" s="127"/>
      <c r="M20" s="127">
        <v>1</v>
      </c>
      <c r="N20" s="127">
        <v>3</v>
      </c>
      <c r="O20" s="127">
        <v>1986</v>
      </c>
      <c r="P20" s="127">
        <v>198704</v>
      </c>
      <c r="Q20" s="127">
        <v>19870430</v>
      </c>
      <c r="R20" s="127" t="s">
        <v>3322</v>
      </c>
      <c r="S20" s="127" t="s">
        <v>3323</v>
      </c>
      <c r="T20" s="127" t="s">
        <v>3459</v>
      </c>
      <c r="U20" s="127" t="s">
        <v>1643</v>
      </c>
      <c r="V20" s="127" t="s">
        <v>65</v>
      </c>
      <c r="W20" s="127" t="s">
        <v>66</v>
      </c>
      <c r="X20" s="127"/>
      <c r="Y20" s="127">
        <v>1.7</v>
      </c>
      <c r="Z20" s="127"/>
      <c r="AA20" s="127" t="s">
        <v>1726</v>
      </c>
      <c r="AB20" s="127">
        <v>5000</v>
      </c>
      <c r="AC20" s="127">
        <v>25686</v>
      </c>
      <c r="AD20" s="127"/>
      <c r="AE20" s="127"/>
      <c r="AF20" s="127">
        <v>0</v>
      </c>
      <c r="AG20" s="127">
        <v>24699</v>
      </c>
      <c r="AH20" s="127">
        <v>5000</v>
      </c>
      <c r="AI20" s="127">
        <v>391</v>
      </c>
      <c r="AJ20" s="127"/>
      <c r="AK20" s="127">
        <v>1.4999999999999999E-2</v>
      </c>
      <c r="AL20" s="127">
        <v>2</v>
      </c>
      <c r="AM20" s="127"/>
      <c r="AN20" s="127"/>
      <c r="AO20" s="127" t="s">
        <v>3378</v>
      </c>
      <c r="AP20" s="127" t="s">
        <v>3325</v>
      </c>
      <c r="AQ20" s="127" t="s">
        <v>3326</v>
      </c>
      <c r="AR20" s="127" t="s">
        <v>3460</v>
      </c>
      <c r="AS20" s="127" t="s">
        <v>69</v>
      </c>
      <c r="AT20" s="127" t="s">
        <v>70</v>
      </c>
      <c r="AU20" s="127" t="s">
        <v>3211</v>
      </c>
      <c r="AV20" s="127" t="s">
        <v>1726</v>
      </c>
      <c r="AW20" s="74">
        <f t="shared" si="0"/>
        <v>0.96157439850502224</v>
      </c>
    </row>
    <row r="21" spans="1:49" x14ac:dyDescent="0.2">
      <c r="A21" s="127" t="s">
        <v>59</v>
      </c>
      <c r="B21" s="127">
        <v>4.0999999999999996</v>
      </c>
      <c r="C21" s="127">
        <v>20171204</v>
      </c>
      <c r="D21" s="127" t="s">
        <v>60</v>
      </c>
      <c r="E21" s="127" t="s">
        <v>60</v>
      </c>
      <c r="F21" s="127">
        <v>3</v>
      </c>
      <c r="G21" s="75" t="s">
        <v>5491</v>
      </c>
      <c r="H21" s="127">
        <v>12</v>
      </c>
      <c r="I21" s="127"/>
      <c r="J21" s="127"/>
      <c r="K21" s="127"/>
      <c r="L21" s="127"/>
      <c r="M21" s="127">
        <v>1</v>
      </c>
      <c r="N21" s="127">
        <v>1</v>
      </c>
      <c r="O21" s="127">
        <v>2015</v>
      </c>
      <c r="P21" s="127">
        <v>20170420</v>
      </c>
      <c r="Q21" s="127">
        <v>20170420</v>
      </c>
      <c r="R21" s="127" t="s">
        <v>61</v>
      </c>
      <c r="S21" s="127" t="s">
        <v>62</v>
      </c>
      <c r="T21" s="127" t="s">
        <v>63</v>
      </c>
      <c r="U21" s="127" t="s">
        <v>1953</v>
      </c>
      <c r="V21" s="127" t="s">
        <v>65</v>
      </c>
      <c r="W21" s="127" t="s">
        <v>64</v>
      </c>
      <c r="X21" s="127" t="s">
        <v>1305</v>
      </c>
      <c r="Y21" s="127"/>
      <c r="Z21" s="127"/>
      <c r="AA21" s="127" t="s">
        <v>1726</v>
      </c>
      <c r="AB21" s="127">
        <v>5000</v>
      </c>
      <c r="AC21" s="127">
        <v>52224</v>
      </c>
      <c r="AD21" s="127"/>
      <c r="AE21" s="127"/>
      <c r="AF21" s="127">
        <v>5000</v>
      </c>
      <c r="AG21" s="127">
        <v>5424</v>
      </c>
      <c r="AH21" s="127"/>
      <c r="AI21" s="127"/>
      <c r="AJ21" s="127" t="s">
        <v>66</v>
      </c>
      <c r="AK21" s="127">
        <v>9.4100000000000003E-2</v>
      </c>
      <c r="AL21" s="127"/>
      <c r="AM21" s="127"/>
      <c r="AN21" s="127"/>
      <c r="AO21" s="127"/>
      <c r="AP21" s="127" t="s">
        <v>663</v>
      </c>
      <c r="AQ21" s="127" t="s">
        <v>661</v>
      </c>
      <c r="AR21" s="127" t="s">
        <v>664</v>
      </c>
      <c r="AS21" s="127" t="s">
        <v>69</v>
      </c>
      <c r="AT21" s="127" t="s">
        <v>70</v>
      </c>
      <c r="AU21" s="127" t="s">
        <v>71</v>
      </c>
      <c r="AV21" s="127" t="s">
        <v>1726</v>
      </c>
      <c r="AW21" s="74">
        <f t="shared" si="0"/>
        <v>0.10386029411764706</v>
      </c>
    </row>
    <row r="22" spans="1:49" x14ac:dyDescent="0.2">
      <c r="A22" s="127" t="s">
        <v>59</v>
      </c>
      <c r="B22" s="127">
        <v>4.0999999999999996</v>
      </c>
      <c r="C22" s="127">
        <v>20171204</v>
      </c>
      <c r="D22" s="127" t="s">
        <v>60</v>
      </c>
      <c r="E22" s="127" t="s">
        <v>60</v>
      </c>
      <c r="F22" s="127">
        <v>3</v>
      </c>
      <c r="G22" s="75" t="s">
        <v>561</v>
      </c>
      <c r="H22" s="127">
        <v>0</v>
      </c>
      <c r="I22" s="127"/>
      <c r="J22" s="127"/>
      <c r="K22" s="127"/>
      <c r="L22" s="127"/>
      <c r="M22" s="127">
        <v>1</v>
      </c>
      <c r="N22" s="127">
        <v>2</v>
      </c>
      <c r="O22" s="127">
        <v>1987</v>
      </c>
      <c r="P22" s="127">
        <v>198805</v>
      </c>
      <c r="Q22" s="127">
        <v>19880516</v>
      </c>
      <c r="R22" s="127" t="s">
        <v>490</v>
      </c>
      <c r="S22" s="127" t="s">
        <v>476</v>
      </c>
      <c r="T22" s="127" t="s">
        <v>491</v>
      </c>
      <c r="U22" s="127" t="s">
        <v>72</v>
      </c>
      <c r="V22" s="127" t="s">
        <v>65</v>
      </c>
      <c r="W22" s="127" t="s">
        <v>66</v>
      </c>
      <c r="X22" s="127"/>
      <c r="Y22" s="127">
        <v>6.1</v>
      </c>
      <c r="Z22" s="127">
        <v>82</v>
      </c>
      <c r="AA22" s="127" t="s">
        <v>1726</v>
      </c>
      <c r="AB22" s="127">
        <v>5000</v>
      </c>
      <c r="AC22" s="127">
        <v>26085</v>
      </c>
      <c r="AD22" s="127"/>
      <c r="AE22" s="127"/>
      <c r="AF22" s="127">
        <v>0</v>
      </c>
      <c r="AG22" s="127">
        <v>230974</v>
      </c>
      <c r="AH22" s="127"/>
      <c r="AI22" s="127"/>
      <c r="AJ22" s="127" t="s">
        <v>66</v>
      </c>
      <c r="AK22" s="127"/>
      <c r="AL22" s="127">
        <v>6</v>
      </c>
      <c r="AM22" s="127"/>
      <c r="AN22" s="127"/>
      <c r="AO22" s="127" t="s">
        <v>562</v>
      </c>
      <c r="AP22" s="127" t="s">
        <v>493</v>
      </c>
      <c r="AQ22" s="127" t="s">
        <v>480</v>
      </c>
      <c r="AR22" s="127" t="s">
        <v>494</v>
      </c>
      <c r="AS22" s="127" t="s">
        <v>69</v>
      </c>
      <c r="AT22" s="127" t="s">
        <v>70</v>
      </c>
      <c r="AU22" s="127" t="s">
        <v>91</v>
      </c>
      <c r="AV22" s="127" t="s">
        <v>1726</v>
      </c>
      <c r="AW22" s="74">
        <f t="shared" si="0"/>
        <v>8.8546674333908371</v>
      </c>
    </row>
    <row r="23" spans="1:49" x14ac:dyDescent="0.2">
      <c r="A23" s="127" t="s">
        <v>59</v>
      </c>
      <c r="B23" s="127">
        <v>4.0999999999999996</v>
      </c>
      <c r="C23" s="127">
        <v>20171204</v>
      </c>
      <c r="D23" s="127" t="s">
        <v>60</v>
      </c>
      <c r="E23" s="127" t="s">
        <v>60</v>
      </c>
      <c r="F23" s="127">
        <v>3</v>
      </c>
      <c r="G23" s="75" t="s">
        <v>4655</v>
      </c>
      <c r="H23" s="127">
        <v>0</v>
      </c>
      <c r="I23" s="127"/>
      <c r="J23" s="127"/>
      <c r="K23" s="127"/>
      <c r="L23" s="127"/>
      <c r="M23" s="127">
        <v>1</v>
      </c>
      <c r="N23" s="127">
        <v>2</v>
      </c>
      <c r="O23" s="127">
        <v>1991</v>
      </c>
      <c r="P23" s="127">
        <v>199207</v>
      </c>
      <c r="Q23" s="127">
        <v>19920713</v>
      </c>
      <c r="R23" s="127" t="s">
        <v>4560</v>
      </c>
      <c r="S23" s="127" t="s">
        <v>3426</v>
      </c>
      <c r="T23" s="127" t="s">
        <v>4561</v>
      </c>
      <c r="U23" s="127" t="s">
        <v>72</v>
      </c>
      <c r="V23" s="127" t="s">
        <v>65</v>
      </c>
      <c r="W23" s="127" t="s">
        <v>66</v>
      </c>
      <c r="X23" s="127"/>
      <c r="Y23" s="127">
        <v>11.3</v>
      </c>
      <c r="Z23" s="127">
        <v>99</v>
      </c>
      <c r="AA23" s="127" t="s">
        <v>1726</v>
      </c>
      <c r="AB23" s="127">
        <v>5000</v>
      </c>
      <c r="AC23" s="127">
        <v>43326</v>
      </c>
      <c r="AD23" s="127"/>
      <c r="AE23" s="127"/>
      <c r="AF23" s="127">
        <v>5000</v>
      </c>
      <c r="AG23" s="127">
        <v>218</v>
      </c>
      <c r="AH23" s="127"/>
      <c r="AI23" s="127"/>
      <c r="AJ23" s="127"/>
      <c r="AK23" s="127">
        <v>5.0000000000000001E-3</v>
      </c>
      <c r="AL23" s="127">
        <v>120</v>
      </c>
      <c r="AM23" s="127">
        <v>200</v>
      </c>
      <c r="AN23" s="127"/>
      <c r="AO23" s="127" t="s">
        <v>4656</v>
      </c>
      <c r="AP23" s="127" t="s">
        <v>4562</v>
      </c>
      <c r="AQ23" s="127" t="s">
        <v>3429</v>
      </c>
      <c r="AR23" s="127" t="s">
        <v>4563</v>
      </c>
      <c r="AS23" s="127" t="s">
        <v>69</v>
      </c>
      <c r="AT23" s="127" t="s">
        <v>70</v>
      </c>
      <c r="AU23" s="127" t="s">
        <v>77</v>
      </c>
      <c r="AV23" s="127" t="s">
        <v>1726</v>
      </c>
      <c r="AW23" s="74">
        <f t="shared" si="0"/>
        <v>5.0316207358168307E-3</v>
      </c>
    </row>
    <row r="24" spans="1:49" x14ac:dyDescent="0.2">
      <c r="A24" s="127" t="s">
        <v>59</v>
      </c>
      <c r="B24" s="127">
        <v>4.0999999999999996</v>
      </c>
      <c r="C24" s="127">
        <v>20171204</v>
      </c>
      <c r="D24" s="127" t="s">
        <v>60</v>
      </c>
      <c r="E24" s="127" t="s">
        <v>60</v>
      </c>
      <c r="F24" s="127">
        <v>3</v>
      </c>
      <c r="G24" s="75" t="s">
        <v>3219</v>
      </c>
      <c r="H24" s="127">
        <v>0</v>
      </c>
      <c r="I24" s="127"/>
      <c r="J24" s="127"/>
      <c r="K24" s="127"/>
      <c r="L24" s="127"/>
      <c r="M24" s="127">
        <v>1</v>
      </c>
      <c r="N24" s="127">
        <v>1</v>
      </c>
      <c r="O24" s="127">
        <v>1989</v>
      </c>
      <c r="P24" s="127">
        <v>199007</v>
      </c>
      <c r="Q24" s="127">
        <v>19900704</v>
      </c>
      <c r="R24" s="127" t="s">
        <v>3204</v>
      </c>
      <c r="S24" s="127" t="s">
        <v>3205</v>
      </c>
      <c r="T24" s="127" t="s">
        <v>3206</v>
      </c>
      <c r="U24" s="127" t="s">
        <v>72</v>
      </c>
      <c r="V24" s="127" t="s">
        <v>65</v>
      </c>
      <c r="W24" s="127" t="s">
        <v>66</v>
      </c>
      <c r="X24" s="127"/>
      <c r="Y24" s="127">
        <v>3.6</v>
      </c>
      <c r="Z24" s="127"/>
      <c r="AA24" s="127" t="s">
        <v>1726</v>
      </c>
      <c r="AB24" s="127">
        <v>5000</v>
      </c>
      <c r="AC24" s="127">
        <v>24977</v>
      </c>
      <c r="AD24" s="127"/>
      <c r="AE24" s="127"/>
      <c r="AF24" s="127">
        <v>0</v>
      </c>
      <c r="AG24" s="127">
        <v>8245</v>
      </c>
      <c r="AH24" s="127">
        <v>5000</v>
      </c>
      <c r="AI24" s="127">
        <v>63</v>
      </c>
      <c r="AJ24" s="127" t="s">
        <v>66</v>
      </c>
      <c r="AK24" s="127">
        <v>2.5000000000000001E-3</v>
      </c>
      <c r="AL24" s="127">
        <v>1</v>
      </c>
      <c r="AM24" s="127">
        <v>100</v>
      </c>
      <c r="AN24" s="127"/>
      <c r="AO24" s="127" t="s">
        <v>3220</v>
      </c>
      <c r="AP24" s="127" t="s">
        <v>3208</v>
      </c>
      <c r="AQ24" s="127" t="s">
        <v>3209</v>
      </c>
      <c r="AR24" s="127" t="s">
        <v>3210</v>
      </c>
      <c r="AS24" s="127" t="s">
        <v>69</v>
      </c>
      <c r="AT24" s="127" t="s">
        <v>70</v>
      </c>
      <c r="AU24" s="127" t="s">
        <v>3211</v>
      </c>
      <c r="AV24" s="127" t="s">
        <v>1726</v>
      </c>
      <c r="AW24" s="74">
        <f t="shared" si="0"/>
        <v>0.3301036953997678</v>
      </c>
    </row>
    <row r="25" spans="1:49" x14ac:dyDescent="0.2">
      <c r="A25" s="127" t="s">
        <v>59</v>
      </c>
      <c r="B25" s="127">
        <v>4.0999999999999996</v>
      </c>
      <c r="C25" s="127">
        <v>20171204</v>
      </c>
      <c r="D25" s="127" t="s">
        <v>60</v>
      </c>
      <c r="E25" s="127" t="s">
        <v>60</v>
      </c>
      <c r="F25" s="127">
        <v>3</v>
      </c>
      <c r="G25" s="75" t="s">
        <v>3262</v>
      </c>
      <c r="H25" s="127">
        <v>0</v>
      </c>
      <c r="I25" s="127"/>
      <c r="J25" s="127"/>
      <c r="K25" s="127"/>
      <c r="L25" s="127"/>
      <c r="M25" s="127">
        <v>1</v>
      </c>
      <c r="N25" s="127">
        <v>1</v>
      </c>
      <c r="O25" s="127">
        <v>1989</v>
      </c>
      <c r="P25" s="127">
        <v>199007</v>
      </c>
      <c r="Q25" s="127">
        <v>19900704</v>
      </c>
      <c r="R25" s="127" t="s">
        <v>3204</v>
      </c>
      <c r="S25" s="127" t="s">
        <v>3205</v>
      </c>
      <c r="T25" s="127" t="s">
        <v>3206</v>
      </c>
      <c r="U25" s="127" t="s">
        <v>72</v>
      </c>
      <c r="V25" s="127" t="s">
        <v>65</v>
      </c>
      <c r="W25" s="127" t="s">
        <v>66</v>
      </c>
      <c r="X25" s="127"/>
      <c r="Y25" s="127">
        <v>3.8</v>
      </c>
      <c r="Z25" s="127"/>
      <c r="AA25" s="127" t="s">
        <v>1726</v>
      </c>
      <c r="AB25" s="127">
        <v>5000</v>
      </c>
      <c r="AC25" s="127">
        <v>25042</v>
      </c>
      <c r="AD25" s="127"/>
      <c r="AE25" s="127"/>
      <c r="AF25" s="127">
        <v>0</v>
      </c>
      <c r="AG25" s="127">
        <v>8642</v>
      </c>
      <c r="AH25" s="127">
        <v>5000</v>
      </c>
      <c r="AI25" s="127">
        <v>63</v>
      </c>
      <c r="AJ25" s="127" t="s">
        <v>66</v>
      </c>
      <c r="AK25" s="127">
        <v>2.5000000000000001E-3</v>
      </c>
      <c r="AL25" s="127">
        <v>1</v>
      </c>
      <c r="AM25" s="127">
        <v>100</v>
      </c>
      <c r="AN25" s="127"/>
      <c r="AO25" s="127" t="s">
        <v>3263</v>
      </c>
      <c r="AP25" s="127" t="s">
        <v>3208</v>
      </c>
      <c r="AQ25" s="127" t="s">
        <v>3209</v>
      </c>
      <c r="AR25" s="127" t="s">
        <v>3210</v>
      </c>
      <c r="AS25" s="127" t="s">
        <v>69</v>
      </c>
      <c r="AT25" s="127" t="s">
        <v>70</v>
      </c>
      <c r="AU25" s="127" t="s">
        <v>3211</v>
      </c>
      <c r="AV25" s="127" t="s">
        <v>1726</v>
      </c>
      <c r="AW25" s="74">
        <f t="shared" si="0"/>
        <v>0.3451002316108937</v>
      </c>
    </row>
    <row r="26" spans="1:49" x14ac:dyDescent="0.2">
      <c r="A26" s="127" t="s">
        <v>1726</v>
      </c>
      <c r="B26" s="127">
        <v>4.0999999999999996</v>
      </c>
      <c r="C26" s="127">
        <v>20171204</v>
      </c>
      <c r="D26" s="127" t="s">
        <v>60</v>
      </c>
      <c r="E26" s="127" t="s">
        <v>60</v>
      </c>
      <c r="F26" s="127">
        <v>3</v>
      </c>
      <c r="G26" s="75" t="s">
        <v>4083</v>
      </c>
      <c r="H26" s="127"/>
      <c r="I26" s="127"/>
      <c r="J26" s="127"/>
      <c r="K26" s="127"/>
      <c r="L26" s="127"/>
      <c r="M26" s="127">
        <v>1</v>
      </c>
      <c r="N26" s="127">
        <v>3</v>
      </c>
      <c r="O26" s="127">
        <v>2005</v>
      </c>
      <c r="P26" s="127">
        <v>20060601</v>
      </c>
      <c r="Q26" s="127">
        <v>20060601</v>
      </c>
      <c r="R26" s="127" t="s">
        <v>3306</v>
      </c>
      <c r="S26" s="127" t="s">
        <v>3307</v>
      </c>
      <c r="T26" s="127" t="s">
        <v>4068</v>
      </c>
      <c r="U26" s="127" t="s">
        <v>72</v>
      </c>
      <c r="V26" s="127" t="s">
        <v>65</v>
      </c>
      <c r="W26" s="127" t="s">
        <v>64</v>
      </c>
      <c r="X26" s="127"/>
      <c r="Y26" s="127">
        <v>8.1</v>
      </c>
      <c r="Z26" s="127">
        <v>91</v>
      </c>
      <c r="AA26" s="127" t="s">
        <v>1726</v>
      </c>
      <c r="AB26" s="127"/>
      <c r="AC26" s="127"/>
      <c r="AD26" s="127"/>
      <c r="AE26" s="127"/>
      <c r="AF26" s="127">
        <v>0</v>
      </c>
      <c r="AG26" s="127">
        <v>173586</v>
      </c>
      <c r="AH26" s="127"/>
      <c r="AI26" s="127"/>
      <c r="AJ26" s="127" t="s">
        <v>66</v>
      </c>
      <c r="AK26" s="127"/>
      <c r="AL26" s="127"/>
      <c r="AM26" s="127"/>
      <c r="AN26" s="127"/>
      <c r="AO26" s="127"/>
      <c r="AP26" s="127" t="s">
        <v>3309</v>
      </c>
      <c r="AQ26" s="127" t="s">
        <v>3310</v>
      </c>
      <c r="AR26" s="127" t="s">
        <v>4070</v>
      </c>
      <c r="AS26" s="127" t="s">
        <v>69</v>
      </c>
      <c r="AT26" s="127" t="s">
        <v>70</v>
      </c>
      <c r="AU26" s="127" t="s">
        <v>3211</v>
      </c>
      <c r="AV26" s="127" t="s">
        <v>1726</v>
      </c>
      <c r="AW26" s="74" t="str">
        <f t="shared" si="0"/>
        <v/>
      </c>
    </row>
    <row r="27" spans="1:49" x14ac:dyDescent="0.2">
      <c r="A27" s="127" t="s">
        <v>59</v>
      </c>
      <c r="B27" s="127">
        <v>4.0999999999999996</v>
      </c>
      <c r="C27" s="127">
        <v>20171204</v>
      </c>
      <c r="D27" s="127" t="s">
        <v>60</v>
      </c>
      <c r="E27" s="127" t="s">
        <v>60</v>
      </c>
      <c r="F27" s="127">
        <v>3</v>
      </c>
      <c r="G27" s="75" t="s">
        <v>333</v>
      </c>
      <c r="H27" s="127">
        <v>0</v>
      </c>
      <c r="I27" s="127"/>
      <c r="J27" s="127"/>
      <c r="K27" s="127"/>
      <c r="L27" s="127"/>
      <c r="M27" s="127">
        <v>1</v>
      </c>
      <c r="N27" s="127">
        <v>3</v>
      </c>
      <c r="O27" s="127">
        <v>1982</v>
      </c>
      <c r="P27" s="127">
        <v>198305</v>
      </c>
      <c r="Q27" s="127">
        <v>19830520</v>
      </c>
      <c r="R27" s="127" t="s">
        <v>3322</v>
      </c>
      <c r="S27" s="127" t="s">
        <v>3323</v>
      </c>
      <c r="T27" s="127" t="s">
        <v>3294</v>
      </c>
      <c r="U27" s="127" t="s">
        <v>72</v>
      </c>
      <c r="V27" s="127" t="s">
        <v>65</v>
      </c>
      <c r="W27" s="127" t="s">
        <v>66</v>
      </c>
      <c r="X27" s="127"/>
      <c r="Y27" s="127">
        <v>4.2</v>
      </c>
      <c r="Z27" s="127"/>
      <c r="AA27" s="127" t="s">
        <v>1726</v>
      </c>
      <c r="AB27" s="127">
        <v>5000</v>
      </c>
      <c r="AC27" s="127">
        <v>38415</v>
      </c>
      <c r="AD27" s="127"/>
      <c r="AE27" s="127"/>
      <c r="AF27" s="127">
        <v>0</v>
      </c>
      <c r="AG27" s="127">
        <v>95812</v>
      </c>
      <c r="AH27" s="127">
        <v>5000</v>
      </c>
      <c r="AI27" s="127">
        <v>1399</v>
      </c>
      <c r="AJ27" s="127"/>
      <c r="AK27" s="127">
        <v>3.5099999999999999E-2</v>
      </c>
      <c r="AL27" s="127">
        <v>1</v>
      </c>
      <c r="AM27" s="127"/>
      <c r="AN27" s="127"/>
      <c r="AO27" s="127" t="s">
        <v>3380</v>
      </c>
      <c r="AP27" s="127" t="s">
        <v>3325</v>
      </c>
      <c r="AQ27" s="127" t="s">
        <v>3326</v>
      </c>
      <c r="AR27" s="127" t="s">
        <v>3298</v>
      </c>
      <c r="AS27" s="127" t="s">
        <v>69</v>
      </c>
      <c r="AT27" s="127" t="s">
        <v>70</v>
      </c>
      <c r="AU27" s="127" t="s">
        <v>3211</v>
      </c>
      <c r="AV27" s="127" t="s">
        <v>1726</v>
      </c>
      <c r="AW27" s="74">
        <f t="shared" si="0"/>
        <v>2.4941298971755823</v>
      </c>
    </row>
    <row r="28" spans="1:49" x14ac:dyDescent="0.2">
      <c r="A28" s="127" t="s">
        <v>1726</v>
      </c>
      <c r="B28" s="127">
        <v>4.0999999999999996</v>
      </c>
      <c r="C28" s="127">
        <v>20171204</v>
      </c>
      <c r="D28" s="127" t="s">
        <v>60</v>
      </c>
      <c r="E28" s="127" t="s">
        <v>60</v>
      </c>
      <c r="F28" s="127">
        <v>3</v>
      </c>
      <c r="G28" s="75" t="s">
        <v>3836</v>
      </c>
      <c r="H28" s="127"/>
      <c r="I28" s="127"/>
      <c r="J28" s="127"/>
      <c r="K28" s="127"/>
      <c r="L28" s="127"/>
      <c r="M28" s="127">
        <v>1</v>
      </c>
      <c r="N28" s="127">
        <v>1</v>
      </c>
      <c r="O28" s="127">
        <v>1995</v>
      </c>
      <c r="P28" s="127">
        <v>199605</v>
      </c>
      <c r="Q28" s="127">
        <v>199605</v>
      </c>
      <c r="R28" s="127" t="s">
        <v>3795</v>
      </c>
      <c r="S28" s="127" t="s">
        <v>3484</v>
      </c>
      <c r="T28" s="127" t="s">
        <v>3796</v>
      </c>
      <c r="U28" s="127" t="s">
        <v>72</v>
      </c>
      <c r="V28" s="127" t="s">
        <v>65</v>
      </c>
      <c r="W28" s="127" t="s">
        <v>66</v>
      </c>
      <c r="X28" s="127" t="s">
        <v>1305</v>
      </c>
      <c r="Y28" s="127">
        <v>3</v>
      </c>
      <c r="Z28" s="127"/>
      <c r="AA28" s="127" t="s">
        <v>1726</v>
      </c>
      <c r="AB28" s="127"/>
      <c r="AC28" s="127"/>
      <c r="AD28" s="127"/>
      <c r="AE28" s="127"/>
      <c r="AF28" s="127">
        <v>0</v>
      </c>
      <c r="AG28" s="127">
        <v>20</v>
      </c>
      <c r="AH28" s="127"/>
      <c r="AI28" s="127"/>
      <c r="AJ28" s="127" t="s">
        <v>66</v>
      </c>
      <c r="AK28" s="127"/>
      <c r="AL28" s="127"/>
      <c r="AM28" s="127"/>
      <c r="AN28" s="127"/>
      <c r="AO28" s="127"/>
      <c r="AP28" s="127" t="s">
        <v>3797</v>
      </c>
      <c r="AQ28" s="127" t="s">
        <v>3487</v>
      </c>
      <c r="AR28" s="127" t="s">
        <v>3799</v>
      </c>
      <c r="AS28" s="127" t="s">
        <v>69</v>
      </c>
      <c r="AT28" s="127" t="s">
        <v>70</v>
      </c>
      <c r="AU28" s="127" t="s">
        <v>77</v>
      </c>
      <c r="AV28" s="127" t="s">
        <v>1726</v>
      </c>
      <c r="AW28" s="74" t="str">
        <f t="shared" si="0"/>
        <v/>
      </c>
    </row>
    <row r="29" spans="1:49" x14ac:dyDescent="0.2">
      <c r="A29" s="127" t="s">
        <v>59</v>
      </c>
      <c r="B29" s="127">
        <v>4.0999999999999996</v>
      </c>
      <c r="C29" s="127">
        <v>20171204</v>
      </c>
      <c r="D29" s="127" t="s">
        <v>60</v>
      </c>
      <c r="E29" s="127" t="s">
        <v>60</v>
      </c>
      <c r="F29" s="127">
        <v>3</v>
      </c>
      <c r="G29" s="75" t="s">
        <v>2301</v>
      </c>
      <c r="H29" s="127">
        <v>0</v>
      </c>
      <c r="I29" s="127"/>
      <c r="J29" s="127"/>
      <c r="K29" s="127"/>
      <c r="L29" s="127"/>
      <c r="M29" s="127">
        <v>1</v>
      </c>
      <c r="N29" s="127">
        <v>1</v>
      </c>
      <c r="O29" s="127">
        <v>1987</v>
      </c>
      <c r="P29" s="127">
        <v>198904</v>
      </c>
      <c r="Q29" s="127">
        <v>19890411</v>
      </c>
      <c r="R29" s="127" t="s">
        <v>3855</v>
      </c>
      <c r="S29" s="127" t="s">
        <v>3861</v>
      </c>
      <c r="T29" s="127" t="s">
        <v>3857</v>
      </c>
      <c r="U29" s="127" t="s">
        <v>1953</v>
      </c>
      <c r="V29" s="127" t="s">
        <v>65</v>
      </c>
      <c r="W29" s="127" t="s">
        <v>64</v>
      </c>
      <c r="X29" s="127"/>
      <c r="Y29" s="127">
        <v>12.15</v>
      </c>
      <c r="Z29" s="127"/>
      <c r="AA29" s="127" t="s">
        <v>1726</v>
      </c>
      <c r="AB29" s="127">
        <v>5000</v>
      </c>
      <c r="AC29" s="127">
        <v>10734</v>
      </c>
      <c r="AD29" s="127"/>
      <c r="AE29" s="127"/>
      <c r="AF29" s="127">
        <v>0</v>
      </c>
      <c r="AG29" s="127">
        <v>457</v>
      </c>
      <c r="AH29" s="127"/>
      <c r="AI29" s="127"/>
      <c r="AJ29" s="127" t="s">
        <v>66</v>
      </c>
      <c r="AK29" s="127"/>
      <c r="AL29" s="127">
        <v>1</v>
      </c>
      <c r="AM29" s="127"/>
      <c r="AN29" s="127"/>
      <c r="AO29" s="127"/>
      <c r="AP29" s="127" t="s">
        <v>3858</v>
      </c>
      <c r="AQ29" s="127" t="s">
        <v>3863</v>
      </c>
      <c r="AR29" s="127" t="s">
        <v>3860</v>
      </c>
      <c r="AS29" s="127" t="s">
        <v>69</v>
      </c>
      <c r="AT29" s="127" t="s">
        <v>70</v>
      </c>
      <c r="AU29" s="127" t="s">
        <v>77</v>
      </c>
      <c r="AV29" s="127" t="s">
        <v>1726</v>
      </c>
      <c r="AW29" s="74">
        <f t="shared" si="0"/>
        <v>4.2574995341904232E-2</v>
      </c>
    </row>
    <row r="30" spans="1:49" x14ac:dyDescent="0.2">
      <c r="A30" s="127" t="s">
        <v>59</v>
      </c>
      <c r="B30" s="127">
        <v>4.0999999999999996</v>
      </c>
      <c r="C30" s="127">
        <v>20171204</v>
      </c>
      <c r="D30" s="127" t="s">
        <v>60</v>
      </c>
      <c r="E30" s="127" t="s">
        <v>60</v>
      </c>
      <c r="F30" s="127">
        <v>3</v>
      </c>
      <c r="G30" s="75" t="s">
        <v>304</v>
      </c>
      <c r="H30" s="127">
        <v>0</v>
      </c>
      <c r="I30" s="127"/>
      <c r="J30" s="127"/>
      <c r="K30" s="127"/>
      <c r="L30" s="127"/>
      <c r="M30" s="127">
        <v>1</v>
      </c>
      <c r="N30" s="127">
        <v>3</v>
      </c>
      <c r="O30" s="127">
        <v>1987</v>
      </c>
      <c r="P30" s="127">
        <v>198805</v>
      </c>
      <c r="Q30" s="127">
        <v>19880515</v>
      </c>
      <c r="R30" s="127" t="s">
        <v>3322</v>
      </c>
      <c r="S30" s="127" t="s">
        <v>3323</v>
      </c>
      <c r="T30" s="127" t="s">
        <v>3294</v>
      </c>
      <c r="U30" s="127" t="s">
        <v>1643</v>
      </c>
      <c r="V30" s="127" t="s">
        <v>65</v>
      </c>
      <c r="W30" s="127" t="s">
        <v>66</v>
      </c>
      <c r="X30" s="127"/>
      <c r="Y30" s="127">
        <v>3</v>
      </c>
      <c r="Z30" s="127">
        <v>66</v>
      </c>
      <c r="AA30" s="127" t="s">
        <v>1726</v>
      </c>
      <c r="AB30" s="127">
        <v>5000</v>
      </c>
      <c r="AC30" s="127">
        <v>27006</v>
      </c>
      <c r="AD30" s="127"/>
      <c r="AE30" s="127"/>
      <c r="AF30" s="127">
        <v>0</v>
      </c>
      <c r="AG30" s="127">
        <v>47104</v>
      </c>
      <c r="AH30" s="127">
        <v>5000</v>
      </c>
      <c r="AI30" s="127">
        <v>87</v>
      </c>
      <c r="AJ30" s="127" t="s">
        <v>67</v>
      </c>
      <c r="AK30" s="127">
        <v>3.2000000000000002E-3</v>
      </c>
      <c r="AL30" s="127">
        <v>21</v>
      </c>
      <c r="AM30" s="127"/>
      <c r="AN30" s="127"/>
      <c r="AO30" s="127" t="s">
        <v>3342</v>
      </c>
      <c r="AP30" s="127" t="s">
        <v>3325</v>
      </c>
      <c r="AQ30" s="127" t="s">
        <v>3326</v>
      </c>
      <c r="AR30" s="127" t="s">
        <v>3298</v>
      </c>
      <c r="AS30" s="127" t="s">
        <v>69</v>
      </c>
      <c r="AT30" s="127" t="s">
        <v>70</v>
      </c>
      <c r="AU30" s="127" t="s">
        <v>3211</v>
      </c>
      <c r="AV30" s="127" t="s">
        <v>1726</v>
      </c>
      <c r="AW30" s="74">
        <f t="shared" si="0"/>
        <v>1.7442049914833742</v>
      </c>
    </row>
    <row r="31" spans="1:49" x14ac:dyDescent="0.2">
      <c r="A31" s="127" t="s">
        <v>59</v>
      </c>
      <c r="B31" s="127">
        <v>4.0999999999999996</v>
      </c>
      <c r="C31" s="127">
        <v>20171204</v>
      </c>
      <c r="D31" s="127" t="s">
        <v>60</v>
      </c>
      <c r="E31" s="127" t="s">
        <v>60</v>
      </c>
      <c r="F31" s="127">
        <v>3</v>
      </c>
      <c r="G31" s="75" t="s">
        <v>2022</v>
      </c>
      <c r="H31" s="127">
        <v>0</v>
      </c>
      <c r="I31" s="127"/>
      <c r="J31" s="127"/>
      <c r="K31" s="127"/>
      <c r="L31" s="127"/>
      <c r="M31" s="127">
        <v>1</v>
      </c>
      <c r="N31" s="127">
        <v>3</v>
      </c>
      <c r="O31" s="127">
        <v>1985</v>
      </c>
      <c r="P31" s="127">
        <v>198606</v>
      </c>
      <c r="Q31" s="127">
        <v>19860610</v>
      </c>
      <c r="R31" s="127" t="s">
        <v>3420</v>
      </c>
      <c r="S31" s="127" t="s">
        <v>3421</v>
      </c>
      <c r="T31" s="127" t="s">
        <v>4165</v>
      </c>
      <c r="U31" s="127" t="s">
        <v>72</v>
      </c>
      <c r="V31" s="127" t="s">
        <v>65</v>
      </c>
      <c r="W31" s="127" t="s">
        <v>64</v>
      </c>
      <c r="X31" s="127"/>
      <c r="Y31" s="127">
        <v>5.8</v>
      </c>
      <c r="Z31" s="127"/>
      <c r="AA31" s="127" t="s">
        <v>1726</v>
      </c>
      <c r="AB31" s="127">
        <v>5000</v>
      </c>
      <c r="AC31" s="127">
        <v>36303</v>
      </c>
      <c r="AD31" s="127"/>
      <c r="AE31" s="127"/>
      <c r="AF31" s="127">
        <v>0</v>
      </c>
      <c r="AG31" s="127">
        <v>86290</v>
      </c>
      <c r="AH31" s="127">
        <v>5000</v>
      </c>
      <c r="AI31" s="127">
        <v>300</v>
      </c>
      <c r="AJ31" s="127"/>
      <c r="AK31" s="127">
        <v>8.2000000000000007E-3</v>
      </c>
      <c r="AL31" s="127">
        <v>1</v>
      </c>
      <c r="AM31" s="127"/>
      <c r="AN31" s="127"/>
      <c r="AO31" s="127"/>
      <c r="AP31" s="127" t="s">
        <v>3422</v>
      </c>
      <c r="AQ31" s="127" t="s">
        <v>3423</v>
      </c>
      <c r="AR31" s="127" t="s">
        <v>4166</v>
      </c>
      <c r="AS31" s="127" t="s">
        <v>69</v>
      </c>
      <c r="AT31" s="127" t="s">
        <v>70</v>
      </c>
      <c r="AU31" s="127" t="s">
        <v>3211</v>
      </c>
      <c r="AV31" s="127" t="s">
        <v>1726</v>
      </c>
      <c r="AW31" s="74">
        <f t="shared" si="0"/>
        <v>2.3769385450238274</v>
      </c>
    </row>
    <row r="32" spans="1:49" x14ac:dyDescent="0.2">
      <c r="A32" s="127" t="s">
        <v>59</v>
      </c>
      <c r="B32" s="127">
        <v>4.0999999999999996</v>
      </c>
      <c r="C32" s="127">
        <v>20171204</v>
      </c>
      <c r="D32" s="127" t="s">
        <v>60</v>
      </c>
      <c r="E32" s="127" t="s">
        <v>60</v>
      </c>
      <c r="F32" s="127">
        <v>3</v>
      </c>
      <c r="G32" s="75" t="s">
        <v>2307</v>
      </c>
      <c r="H32" s="127">
        <v>0</v>
      </c>
      <c r="I32" s="127"/>
      <c r="J32" s="127"/>
      <c r="K32" s="127"/>
      <c r="L32" s="127"/>
      <c r="M32" s="127">
        <v>1</v>
      </c>
      <c r="N32" s="127">
        <v>1</v>
      </c>
      <c r="O32" s="127">
        <v>1988</v>
      </c>
      <c r="P32" s="127">
        <v>199004</v>
      </c>
      <c r="Q32" s="127">
        <v>19900410</v>
      </c>
      <c r="R32" s="127" t="s">
        <v>3855</v>
      </c>
      <c r="S32" s="127" t="s">
        <v>3861</v>
      </c>
      <c r="T32" s="127" t="s">
        <v>3857</v>
      </c>
      <c r="U32" s="127" t="s">
        <v>1953</v>
      </c>
      <c r="V32" s="127" t="s">
        <v>65</v>
      </c>
      <c r="W32" s="127" t="s">
        <v>64</v>
      </c>
      <c r="X32" s="127"/>
      <c r="Y32" s="127">
        <v>12.2</v>
      </c>
      <c r="Z32" s="127"/>
      <c r="AA32" s="127" t="s">
        <v>1726</v>
      </c>
      <c r="AB32" s="127">
        <v>5000</v>
      </c>
      <c r="AC32" s="127">
        <v>10151</v>
      </c>
      <c r="AD32" s="127"/>
      <c r="AE32" s="127"/>
      <c r="AF32" s="127">
        <v>0</v>
      </c>
      <c r="AG32" s="127">
        <v>687</v>
      </c>
      <c r="AH32" s="127"/>
      <c r="AI32" s="127"/>
      <c r="AJ32" s="127" t="s">
        <v>66</v>
      </c>
      <c r="AK32" s="127"/>
      <c r="AL32" s="127">
        <v>1</v>
      </c>
      <c r="AM32" s="127"/>
      <c r="AN32" s="127"/>
      <c r="AO32" s="127"/>
      <c r="AP32" s="127" t="s">
        <v>3858</v>
      </c>
      <c r="AQ32" s="127" t="s">
        <v>3863</v>
      </c>
      <c r="AR32" s="127" t="s">
        <v>3860</v>
      </c>
      <c r="AS32" s="127" t="s">
        <v>69</v>
      </c>
      <c r="AT32" s="127" t="s">
        <v>70</v>
      </c>
      <c r="AU32" s="127" t="s">
        <v>77</v>
      </c>
      <c r="AV32" s="127" t="s">
        <v>1726</v>
      </c>
      <c r="AW32" s="74">
        <f t="shared" si="0"/>
        <v>6.7678061274751261E-2</v>
      </c>
    </row>
    <row r="33" spans="1:49" x14ac:dyDescent="0.2">
      <c r="A33" s="127" t="s">
        <v>59</v>
      </c>
      <c r="B33" s="127">
        <v>4.0999999999999996</v>
      </c>
      <c r="C33" s="127">
        <v>20171204</v>
      </c>
      <c r="D33" s="127" t="s">
        <v>60</v>
      </c>
      <c r="E33" s="127" t="s">
        <v>60</v>
      </c>
      <c r="F33" s="127">
        <v>3</v>
      </c>
      <c r="G33" s="75" t="s">
        <v>1094</v>
      </c>
      <c r="H33" s="127">
        <v>0</v>
      </c>
      <c r="I33" s="127"/>
      <c r="J33" s="127"/>
      <c r="K33" s="127"/>
      <c r="L33" s="127"/>
      <c r="M33" s="127">
        <v>1</v>
      </c>
      <c r="N33" s="127">
        <v>2</v>
      </c>
      <c r="O33" s="127">
        <v>1985</v>
      </c>
      <c r="P33" s="127">
        <v>198605</v>
      </c>
      <c r="Q33" s="127">
        <v>19860526</v>
      </c>
      <c r="R33" s="127" t="s">
        <v>1068</v>
      </c>
      <c r="S33" s="127" t="s">
        <v>1002</v>
      </c>
      <c r="T33" s="127" t="s">
        <v>1069</v>
      </c>
      <c r="U33" s="127" t="s">
        <v>72</v>
      </c>
      <c r="V33" s="127" t="s">
        <v>65</v>
      </c>
      <c r="W33" s="127" t="s">
        <v>66</v>
      </c>
      <c r="X33" s="127"/>
      <c r="Y33" s="127">
        <v>7.5</v>
      </c>
      <c r="Z33" s="127"/>
      <c r="AA33" s="127" t="s">
        <v>1726</v>
      </c>
      <c r="AB33" s="127">
        <v>5000</v>
      </c>
      <c r="AC33" s="127">
        <v>18255</v>
      </c>
      <c r="AD33" s="127"/>
      <c r="AE33" s="127"/>
      <c r="AF33" s="127">
        <v>0</v>
      </c>
      <c r="AG33" s="127">
        <v>14314</v>
      </c>
      <c r="AH33" s="127">
        <v>5000</v>
      </c>
      <c r="AI33" s="127">
        <v>490</v>
      </c>
      <c r="AJ33" s="127"/>
      <c r="AK33" s="127">
        <v>2.6100000000000002E-2</v>
      </c>
      <c r="AL33" s="127">
        <v>1</v>
      </c>
      <c r="AM33" s="127"/>
      <c r="AN33" s="127"/>
      <c r="AO33" s="127" t="s">
        <v>1095</v>
      </c>
      <c r="AP33" s="127" t="s">
        <v>1071</v>
      </c>
      <c r="AQ33" s="127" t="s">
        <v>1006</v>
      </c>
      <c r="AR33" s="127" t="s">
        <v>1072</v>
      </c>
      <c r="AS33" s="127" t="s">
        <v>69</v>
      </c>
      <c r="AT33" s="127" t="s">
        <v>70</v>
      </c>
      <c r="AU33" s="127" t="s">
        <v>91</v>
      </c>
      <c r="AV33" s="127" t="s">
        <v>1726</v>
      </c>
      <c r="AW33" s="74">
        <f t="shared" si="0"/>
        <v>0.78411394138592172</v>
      </c>
    </row>
    <row r="34" spans="1:49" x14ac:dyDescent="0.2">
      <c r="A34" s="127" t="s">
        <v>59</v>
      </c>
      <c r="B34" s="127">
        <v>4.0999999999999996</v>
      </c>
      <c r="C34" s="127">
        <v>20171204</v>
      </c>
      <c r="D34" s="127" t="s">
        <v>60</v>
      </c>
      <c r="E34" s="127" t="s">
        <v>60</v>
      </c>
      <c r="F34" s="127">
        <v>3</v>
      </c>
      <c r="G34" s="75" t="s">
        <v>1082</v>
      </c>
      <c r="H34" s="127">
        <v>0</v>
      </c>
      <c r="I34" s="127"/>
      <c r="J34" s="127"/>
      <c r="K34" s="127"/>
      <c r="L34" s="127"/>
      <c r="M34" s="127">
        <v>1</v>
      </c>
      <c r="N34" s="127">
        <v>2</v>
      </c>
      <c r="O34" s="127">
        <v>1985</v>
      </c>
      <c r="P34" s="127">
        <v>198605</v>
      </c>
      <c r="Q34" s="127">
        <v>19860526</v>
      </c>
      <c r="R34" s="127" t="s">
        <v>1068</v>
      </c>
      <c r="S34" s="127" t="s">
        <v>1002</v>
      </c>
      <c r="T34" s="127" t="s">
        <v>1069</v>
      </c>
      <c r="U34" s="127" t="s">
        <v>72</v>
      </c>
      <c r="V34" s="127" t="s">
        <v>65</v>
      </c>
      <c r="W34" s="127" t="s">
        <v>66</v>
      </c>
      <c r="X34" s="127"/>
      <c r="Y34" s="127">
        <v>7.5</v>
      </c>
      <c r="Z34" s="127"/>
      <c r="AA34" s="127" t="s">
        <v>1726</v>
      </c>
      <c r="AB34" s="127">
        <v>5000</v>
      </c>
      <c r="AC34" s="127">
        <v>20735</v>
      </c>
      <c r="AD34" s="127"/>
      <c r="AE34" s="127"/>
      <c r="AF34" s="127">
        <v>0</v>
      </c>
      <c r="AG34" s="127">
        <v>15967</v>
      </c>
      <c r="AH34" s="127">
        <v>5000</v>
      </c>
      <c r="AI34" s="127">
        <v>175</v>
      </c>
      <c r="AJ34" s="127"/>
      <c r="AK34" s="127">
        <v>8.3999999999999995E-3</v>
      </c>
      <c r="AL34" s="127">
        <v>1</v>
      </c>
      <c r="AM34" s="127"/>
      <c r="AN34" s="127"/>
      <c r="AO34" s="127" t="s">
        <v>1083</v>
      </c>
      <c r="AP34" s="127" t="s">
        <v>1071</v>
      </c>
      <c r="AQ34" s="127" t="s">
        <v>1006</v>
      </c>
      <c r="AR34" s="127" t="s">
        <v>1072</v>
      </c>
      <c r="AS34" s="127" t="s">
        <v>69</v>
      </c>
      <c r="AT34" s="127" t="s">
        <v>70</v>
      </c>
      <c r="AU34" s="127" t="s">
        <v>91</v>
      </c>
      <c r="AV34" s="127" t="s">
        <v>1726</v>
      </c>
      <c r="AW34" s="74">
        <f t="shared" si="0"/>
        <v>0.77005063901615622</v>
      </c>
    </row>
    <row r="35" spans="1:49" x14ac:dyDescent="0.2">
      <c r="A35" s="127" t="s">
        <v>59</v>
      </c>
      <c r="B35" s="127">
        <v>4.0999999999999996</v>
      </c>
      <c r="C35" s="127">
        <v>20171204</v>
      </c>
      <c r="D35" s="127" t="s">
        <v>60</v>
      </c>
      <c r="E35" s="127" t="s">
        <v>60</v>
      </c>
      <c r="F35" s="127">
        <v>3</v>
      </c>
      <c r="G35" s="75" t="s">
        <v>4723</v>
      </c>
      <c r="H35" s="127">
        <v>0</v>
      </c>
      <c r="I35" s="127"/>
      <c r="J35" s="127"/>
      <c r="K35" s="127"/>
      <c r="L35" s="127"/>
      <c r="M35" s="127">
        <v>1</v>
      </c>
      <c r="N35" s="127">
        <v>2</v>
      </c>
      <c r="O35" s="127">
        <v>1991</v>
      </c>
      <c r="P35" s="127">
        <v>199207</v>
      </c>
      <c r="Q35" s="127">
        <v>19920713</v>
      </c>
      <c r="R35" s="127" t="s">
        <v>4560</v>
      </c>
      <c r="S35" s="127" t="s">
        <v>3426</v>
      </c>
      <c r="T35" s="127" t="s">
        <v>4561</v>
      </c>
      <c r="U35" s="127" t="s">
        <v>72</v>
      </c>
      <c r="V35" s="127" t="s">
        <v>65</v>
      </c>
      <c r="W35" s="127" t="s">
        <v>66</v>
      </c>
      <c r="X35" s="127"/>
      <c r="Y35" s="127">
        <v>12.2</v>
      </c>
      <c r="Z35" s="127">
        <v>100</v>
      </c>
      <c r="AA35" s="127" t="s">
        <v>1726</v>
      </c>
      <c r="AB35" s="127">
        <v>5000</v>
      </c>
      <c r="AC35" s="127">
        <v>42364</v>
      </c>
      <c r="AD35" s="127"/>
      <c r="AE35" s="127"/>
      <c r="AF35" s="127">
        <v>0</v>
      </c>
      <c r="AG35" s="127">
        <v>39402</v>
      </c>
      <c r="AH35" s="127">
        <v>5000</v>
      </c>
      <c r="AI35" s="127">
        <v>1086</v>
      </c>
      <c r="AJ35" s="127" t="s">
        <v>92</v>
      </c>
      <c r="AK35" s="127">
        <v>2.5000000000000001E-2</v>
      </c>
      <c r="AL35" s="127">
        <v>120</v>
      </c>
      <c r="AM35" s="127">
        <v>200</v>
      </c>
      <c r="AN35" s="127"/>
      <c r="AO35" s="127" t="s">
        <v>4724</v>
      </c>
      <c r="AP35" s="127" t="s">
        <v>4562</v>
      </c>
      <c r="AQ35" s="127" t="s">
        <v>3429</v>
      </c>
      <c r="AR35" s="127" t="s">
        <v>4563</v>
      </c>
      <c r="AS35" s="127" t="s">
        <v>69</v>
      </c>
      <c r="AT35" s="127" t="s">
        <v>70</v>
      </c>
      <c r="AU35" s="127" t="s">
        <v>77</v>
      </c>
      <c r="AV35" s="127" t="s">
        <v>1726</v>
      </c>
      <c r="AW35" s="74">
        <f t="shared" si="0"/>
        <v>0.93008214521763766</v>
      </c>
    </row>
    <row r="36" spans="1:49" x14ac:dyDescent="0.2">
      <c r="A36" s="127" t="s">
        <v>1726</v>
      </c>
      <c r="B36" s="127">
        <v>4.0999999999999996</v>
      </c>
      <c r="C36" s="127">
        <v>20171204</v>
      </c>
      <c r="D36" s="127" t="s">
        <v>60</v>
      </c>
      <c r="E36" s="127" t="s">
        <v>60</v>
      </c>
      <c r="F36" s="127">
        <v>3</v>
      </c>
      <c r="G36" s="75" t="s">
        <v>1564</v>
      </c>
      <c r="H36" s="127"/>
      <c r="I36" s="127"/>
      <c r="J36" s="127"/>
      <c r="K36" s="127"/>
      <c r="L36" s="127"/>
      <c r="M36" s="127">
        <v>1</v>
      </c>
      <c r="N36" s="127">
        <v>1</v>
      </c>
      <c r="O36" s="127">
        <v>2010</v>
      </c>
      <c r="P36" s="127">
        <v>20110308</v>
      </c>
      <c r="Q36" s="127">
        <v>20110308</v>
      </c>
      <c r="R36" s="127" t="s">
        <v>78</v>
      </c>
      <c r="S36" s="127" t="s">
        <v>62</v>
      </c>
      <c r="T36" s="127" t="s">
        <v>79</v>
      </c>
      <c r="U36" s="127" t="s">
        <v>962</v>
      </c>
      <c r="V36" s="127" t="s">
        <v>65</v>
      </c>
      <c r="W36" s="127" t="s">
        <v>64</v>
      </c>
      <c r="X36" s="127" t="s">
        <v>1305</v>
      </c>
      <c r="Y36" s="127">
        <v>0.5</v>
      </c>
      <c r="Z36" s="127"/>
      <c r="AA36" s="127" t="s">
        <v>67</v>
      </c>
      <c r="AB36" s="127"/>
      <c r="AC36" s="127"/>
      <c r="AD36" s="127"/>
      <c r="AE36" s="127"/>
      <c r="AF36" s="127">
        <v>0</v>
      </c>
      <c r="AG36" s="127">
        <v>9167</v>
      </c>
      <c r="AH36" s="127"/>
      <c r="AI36" s="127"/>
      <c r="AJ36" s="127" t="s">
        <v>66</v>
      </c>
      <c r="AK36" s="127"/>
      <c r="AL36" s="127"/>
      <c r="AM36" s="127"/>
      <c r="AN36" s="127"/>
      <c r="AO36" s="127" t="s">
        <v>1565</v>
      </c>
      <c r="AP36" s="127" t="s">
        <v>675</v>
      </c>
      <c r="AQ36" s="127" t="s">
        <v>661</v>
      </c>
      <c r="AR36" s="127" t="s">
        <v>676</v>
      </c>
      <c r="AS36" s="127" t="s">
        <v>69</v>
      </c>
      <c r="AT36" s="127" t="s">
        <v>70</v>
      </c>
      <c r="AU36" s="127" t="s">
        <v>71</v>
      </c>
      <c r="AV36" s="127" t="s">
        <v>1726</v>
      </c>
      <c r="AW36" s="74" t="str">
        <f t="shared" si="0"/>
        <v/>
      </c>
    </row>
    <row r="37" spans="1:49" x14ac:dyDescent="0.2">
      <c r="A37" s="127" t="s">
        <v>1726</v>
      </c>
      <c r="B37" s="127">
        <v>4.0999999999999996</v>
      </c>
      <c r="C37" s="127">
        <v>20171204</v>
      </c>
      <c r="D37" s="127" t="s">
        <v>60</v>
      </c>
      <c r="E37" s="127" t="s">
        <v>60</v>
      </c>
      <c r="F37" s="127">
        <v>3</v>
      </c>
      <c r="G37" s="75" t="s">
        <v>5160</v>
      </c>
      <c r="H37" s="127"/>
      <c r="I37" s="127"/>
      <c r="J37" s="127"/>
      <c r="K37" s="127"/>
      <c r="L37" s="127"/>
      <c r="M37" s="127">
        <v>1</v>
      </c>
      <c r="N37" s="127">
        <v>2</v>
      </c>
      <c r="O37" s="127">
        <v>2014</v>
      </c>
      <c r="P37" s="127">
        <v>201412</v>
      </c>
      <c r="Q37" s="127">
        <v>201412</v>
      </c>
      <c r="R37" s="127" t="s">
        <v>475</v>
      </c>
      <c r="S37" s="127" t="s">
        <v>476</v>
      </c>
      <c r="T37" s="127" t="s">
        <v>477</v>
      </c>
      <c r="U37" s="127" t="s">
        <v>977</v>
      </c>
      <c r="V37" s="127" t="s">
        <v>65</v>
      </c>
      <c r="W37" s="127" t="s">
        <v>66</v>
      </c>
      <c r="X37" s="127" t="s">
        <v>1305</v>
      </c>
      <c r="Y37" s="127"/>
      <c r="Z37" s="127"/>
      <c r="AA37" s="127" t="s">
        <v>1726</v>
      </c>
      <c r="AB37" s="127"/>
      <c r="AC37" s="127"/>
      <c r="AD37" s="127"/>
      <c r="AE37" s="127"/>
      <c r="AF37" s="127">
        <v>0</v>
      </c>
      <c r="AG37" s="127">
        <v>74220</v>
      </c>
      <c r="AH37" s="127"/>
      <c r="AI37" s="127"/>
      <c r="AJ37" s="127" t="s">
        <v>66</v>
      </c>
      <c r="AK37" s="127"/>
      <c r="AL37" s="127"/>
      <c r="AM37" s="127"/>
      <c r="AN37" s="127"/>
      <c r="AO37" s="127"/>
      <c r="AP37" s="127" t="s">
        <v>479</v>
      </c>
      <c r="AQ37" s="127" t="s">
        <v>480</v>
      </c>
      <c r="AR37" s="127" t="s">
        <v>481</v>
      </c>
      <c r="AS37" s="127" t="s">
        <v>69</v>
      </c>
      <c r="AT37" s="127" t="s">
        <v>70</v>
      </c>
      <c r="AU37" s="127" t="s">
        <v>91</v>
      </c>
      <c r="AV37" s="127" t="s">
        <v>1726</v>
      </c>
      <c r="AW37" s="74" t="str">
        <f t="shared" si="0"/>
        <v/>
      </c>
    </row>
    <row r="38" spans="1:49" x14ac:dyDescent="0.2">
      <c r="A38" s="127" t="s">
        <v>1726</v>
      </c>
      <c r="B38" s="127">
        <v>4.0999999999999996</v>
      </c>
      <c r="C38" s="127">
        <v>20171204</v>
      </c>
      <c r="D38" s="127" t="s">
        <v>60</v>
      </c>
      <c r="E38" s="127" t="s">
        <v>60</v>
      </c>
      <c r="F38" s="127">
        <v>3</v>
      </c>
      <c r="G38" s="75" t="s">
        <v>1186</v>
      </c>
      <c r="H38" s="127"/>
      <c r="I38" s="127"/>
      <c r="J38" s="127"/>
      <c r="K38" s="127"/>
      <c r="L38" s="127"/>
      <c r="M38" s="127">
        <v>1</v>
      </c>
      <c r="N38" s="127">
        <v>2</v>
      </c>
      <c r="O38" s="127">
        <v>1991</v>
      </c>
      <c r="P38" s="127">
        <v>199206</v>
      </c>
      <c r="Q38" s="127">
        <v>199206</v>
      </c>
      <c r="R38" s="127" t="s">
        <v>1029</v>
      </c>
      <c r="S38" s="127" t="s">
        <v>1161</v>
      </c>
      <c r="T38" s="127" t="s">
        <v>1030</v>
      </c>
      <c r="U38" s="127" t="s">
        <v>1643</v>
      </c>
      <c r="V38" s="127" t="s">
        <v>65</v>
      </c>
      <c r="W38" s="127" t="s">
        <v>66</v>
      </c>
      <c r="X38" s="127" t="s">
        <v>1305</v>
      </c>
      <c r="Y38" s="127"/>
      <c r="Z38" s="127"/>
      <c r="AA38" s="127" t="s">
        <v>1726</v>
      </c>
      <c r="AB38" s="127"/>
      <c r="AC38" s="127"/>
      <c r="AD38" s="127"/>
      <c r="AE38" s="127"/>
      <c r="AF38" s="127">
        <v>0</v>
      </c>
      <c r="AG38" s="127">
        <v>160</v>
      </c>
      <c r="AH38" s="127"/>
      <c r="AI38" s="127"/>
      <c r="AJ38" s="127" t="s">
        <v>66</v>
      </c>
      <c r="AK38" s="127"/>
      <c r="AL38" s="127"/>
      <c r="AM38" s="127"/>
      <c r="AN38" s="127"/>
      <c r="AO38" s="127"/>
      <c r="AP38" s="127" t="s">
        <v>1032</v>
      </c>
      <c r="AQ38" s="127" t="s">
        <v>1162</v>
      </c>
      <c r="AR38" s="127" t="s">
        <v>1033</v>
      </c>
      <c r="AS38" s="127" t="s">
        <v>69</v>
      </c>
      <c r="AT38" s="127" t="s">
        <v>70</v>
      </c>
      <c r="AU38" s="127" t="s">
        <v>91</v>
      </c>
      <c r="AV38" s="127" t="s">
        <v>1726</v>
      </c>
      <c r="AW38" s="74" t="str">
        <f t="shared" si="0"/>
        <v/>
      </c>
    </row>
    <row r="39" spans="1:49" x14ac:dyDescent="0.2">
      <c r="A39" s="127" t="s">
        <v>1726</v>
      </c>
      <c r="B39" s="127">
        <v>4.0999999999999996</v>
      </c>
      <c r="C39" s="127">
        <v>20171204</v>
      </c>
      <c r="D39" s="127" t="s">
        <v>60</v>
      </c>
      <c r="E39" s="127" t="s">
        <v>60</v>
      </c>
      <c r="F39" s="127">
        <v>3</v>
      </c>
      <c r="G39" s="75" t="s">
        <v>3492</v>
      </c>
      <c r="H39" s="127"/>
      <c r="I39" s="127"/>
      <c r="J39" s="127"/>
      <c r="K39" s="127"/>
      <c r="L39" s="127"/>
      <c r="M39" s="127">
        <v>1</v>
      </c>
      <c r="N39" s="127">
        <v>2</v>
      </c>
      <c r="O39" s="127">
        <v>1989</v>
      </c>
      <c r="P39" s="127">
        <v>199005</v>
      </c>
      <c r="Q39" s="127">
        <v>199005</v>
      </c>
      <c r="R39" s="127" t="s">
        <v>3483</v>
      </c>
      <c r="S39" s="127" t="s">
        <v>3484</v>
      </c>
      <c r="T39" s="127" t="s">
        <v>3485</v>
      </c>
      <c r="U39" s="127" t="s">
        <v>72</v>
      </c>
      <c r="V39" s="127" t="s">
        <v>65</v>
      </c>
      <c r="W39" s="127" t="s">
        <v>66</v>
      </c>
      <c r="X39" s="127" t="s">
        <v>1305</v>
      </c>
      <c r="Y39" s="127"/>
      <c r="Z39" s="127"/>
      <c r="AA39" s="127" t="s">
        <v>1726</v>
      </c>
      <c r="AB39" s="127"/>
      <c r="AC39" s="127"/>
      <c r="AD39" s="127"/>
      <c r="AE39" s="127"/>
      <c r="AF39" s="127">
        <v>0</v>
      </c>
      <c r="AG39" s="127">
        <v>95</v>
      </c>
      <c r="AH39" s="127"/>
      <c r="AI39" s="127"/>
      <c r="AJ39" s="127"/>
      <c r="AK39" s="127"/>
      <c r="AL39" s="127"/>
      <c r="AM39" s="127"/>
      <c r="AN39" s="127"/>
      <c r="AO39" s="127"/>
      <c r="AP39" s="127" t="s">
        <v>3486</v>
      </c>
      <c r="AQ39" s="127" t="s">
        <v>3487</v>
      </c>
      <c r="AR39" s="127" t="s">
        <v>3488</v>
      </c>
      <c r="AS39" s="127" t="s">
        <v>69</v>
      </c>
      <c r="AT39" s="127" t="s">
        <v>70</v>
      </c>
      <c r="AU39" s="127" t="s">
        <v>77</v>
      </c>
      <c r="AV39" s="127" t="s">
        <v>1726</v>
      </c>
      <c r="AW39" s="74" t="str">
        <f t="shared" si="0"/>
        <v/>
      </c>
    </row>
    <row r="40" spans="1:49" x14ac:dyDescent="0.2">
      <c r="A40" s="127" t="s">
        <v>1726</v>
      </c>
      <c r="B40" s="127">
        <v>4.0999999999999996</v>
      </c>
      <c r="C40" s="127">
        <v>20171204</v>
      </c>
      <c r="D40" s="127" t="s">
        <v>60</v>
      </c>
      <c r="E40" s="127" t="s">
        <v>60</v>
      </c>
      <c r="F40" s="127">
        <v>3</v>
      </c>
      <c r="G40" s="75" t="s">
        <v>3579</v>
      </c>
      <c r="H40" s="127"/>
      <c r="I40" s="127"/>
      <c r="J40" s="127"/>
      <c r="K40" s="127"/>
      <c r="L40" s="127"/>
      <c r="M40" s="127">
        <v>1</v>
      </c>
      <c r="N40" s="127">
        <v>2</v>
      </c>
      <c r="O40" s="127">
        <v>1991</v>
      </c>
      <c r="P40" s="127">
        <v>199206</v>
      </c>
      <c r="Q40" s="127">
        <v>199206</v>
      </c>
      <c r="R40" s="127" t="s">
        <v>74</v>
      </c>
      <c r="S40" s="127" t="s">
        <v>4796</v>
      </c>
      <c r="T40" s="127" t="s">
        <v>75</v>
      </c>
      <c r="U40" s="127" t="s">
        <v>72</v>
      </c>
      <c r="V40" s="127" t="s">
        <v>65</v>
      </c>
      <c r="W40" s="127" t="s">
        <v>66</v>
      </c>
      <c r="X40" s="127" t="s">
        <v>1305</v>
      </c>
      <c r="Y40" s="127"/>
      <c r="Z40" s="127"/>
      <c r="AA40" s="127" t="s">
        <v>1726</v>
      </c>
      <c r="AB40" s="127"/>
      <c r="AC40" s="127"/>
      <c r="AD40" s="127"/>
      <c r="AE40" s="127"/>
      <c r="AF40" s="127">
        <v>0</v>
      </c>
      <c r="AG40" s="127">
        <v>160</v>
      </c>
      <c r="AH40" s="127"/>
      <c r="AI40" s="127"/>
      <c r="AJ40" s="127" t="s">
        <v>66</v>
      </c>
      <c r="AK40" s="127"/>
      <c r="AL40" s="127"/>
      <c r="AM40" s="127"/>
      <c r="AN40" s="127"/>
      <c r="AO40" s="127"/>
      <c r="AP40" s="127" t="s">
        <v>680</v>
      </c>
      <c r="AQ40" s="127" t="s">
        <v>3574</v>
      </c>
      <c r="AR40" s="127" t="s">
        <v>681</v>
      </c>
      <c r="AS40" s="127" t="s">
        <v>69</v>
      </c>
      <c r="AT40" s="127" t="s">
        <v>70</v>
      </c>
      <c r="AU40" s="127" t="s">
        <v>77</v>
      </c>
      <c r="AV40" s="127" t="s">
        <v>1726</v>
      </c>
      <c r="AW40" s="74" t="str">
        <f t="shared" si="0"/>
        <v/>
      </c>
    </row>
    <row r="41" spans="1:49" x14ac:dyDescent="0.2">
      <c r="A41" s="127" t="s">
        <v>59</v>
      </c>
      <c r="B41" s="127">
        <v>4.0999999999999996</v>
      </c>
      <c r="C41" s="127">
        <v>20171204</v>
      </c>
      <c r="D41" s="127" t="s">
        <v>60</v>
      </c>
      <c r="E41" s="127" t="s">
        <v>60</v>
      </c>
      <c r="F41" s="127">
        <v>3</v>
      </c>
      <c r="G41" s="75" t="s">
        <v>1313</v>
      </c>
      <c r="H41" s="127">
        <v>12</v>
      </c>
      <c r="I41" s="127"/>
      <c r="J41" s="127"/>
      <c r="K41" s="127"/>
      <c r="L41" s="127"/>
      <c r="M41" s="127">
        <v>1</v>
      </c>
      <c r="N41" s="127">
        <v>2</v>
      </c>
      <c r="O41" s="127">
        <v>2010</v>
      </c>
      <c r="P41" s="127">
        <v>20110511</v>
      </c>
      <c r="Q41" s="127">
        <v>20110513</v>
      </c>
      <c r="R41" s="127" t="s">
        <v>475</v>
      </c>
      <c r="S41" s="127" t="s">
        <v>476</v>
      </c>
      <c r="T41" s="127" t="s">
        <v>477</v>
      </c>
      <c r="U41" s="127" t="s">
        <v>72</v>
      </c>
      <c r="V41" s="127" t="s">
        <v>65</v>
      </c>
      <c r="W41" s="127" t="s">
        <v>64</v>
      </c>
      <c r="X41" s="127" t="s">
        <v>1305</v>
      </c>
      <c r="Y41" s="127">
        <v>5.96</v>
      </c>
      <c r="Z41" s="127">
        <v>80</v>
      </c>
      <c r="AA41" s="127" t="s">
        <v>1726</v>
      </c>
      <c r="AB41" s="127">
        <v>5000</v>
      </c>
      <c r="AC41" s="127">
        <v>54066</v>
      </c>
      <c r="AD41" s="127"/>
      <c r="AE41" s="127"/>
      <c r="AF41" s="127">
        <v>0</v>
      </c>
      <c r="AG41" s="127">
        <v>4724</v>
      </c>
      <c r="AH41" s="127">
        <v>5000</v>
      </c>
      <c r="AI41" s="127">
        <v>1672</v>
      </c>
      <c r="AJ41" s="127" t="s">
        <v>66</v>
      </c>
      <c r="AK41" s="127">
        <v>0.03</v>
      </c>
      <c r="AL41" s="127">
        <v>37</v>
      </c>
      <c r="AM41" s="127">
        <v>200</v>
      </c>
      <c r="AN41" s="127"/>
      <c r="AO41" s="127" t="s">
        <v>1314</v>
      </c>
      <c r="AP41" s="127" t="s">
        <v>479</v>
      </c>
      <c r="AQ41" s="127" t="s">
        <v>480</v>
      </c>
      <c r="AR41" s="127" t="s">
        <v>481</v>
      </c>
      <c r="AS41" s="127" t="s">
        <v>69</v>
      </c>
      <c r="AT41" s="127" t="s">
        <v>70</v>
      </c>
      <c r="AU41" s="127" t="s">
        <v>91</v>
      </c>
      <c r="AV41" s="127" t="s">
        <v>1726</v>
      </c>
      <c r="AW41" s="74">
        <f t="shared" si="0"/>
        <v>8.7374690193467247E-2</v>
      </c>
    </row>
    <row r="42" spans="1:49" x14ac:dyDescent="0.2">
      <c r="A42" s="127" t="s">
        <v>1726</v>
      </c>
      <c r="B42" s="127">
        <v>4.0999999999999996</v>
      </c>
      <c r="C42" s="127">
        <v>20171204</v>
      </c>
      <c r="D42" s="127" t="s">
        <v>60</v>
      </c>
      <c r="E42" s="127" t="s">
        <v>60</v>
      </c>
      <c r="F42" s="127">
        <v>3</v>
      </c>
      <c r="G42" s="75" t="s">
        <v>3881</v>
      </c>
      <c r="H42" s="127"/>
      <c r="I42" s="127"/>
      <c r="J42" s="127"/>
      <c r="K42" s="127"/>
      <c r="L42" s="127"/>
      <c r="M42" s="127">
        <v>1</v>
      </c>
      <c r="N42" s="127">
        <v>1</v>
      </c>
      <c r="O42" s="127">
        <v>1986</v>
      </c>
      <c r="P42" s="127">
        <v>198705</v>
      </c>
      <c r="Q42" s="127">
        <v>19870512</v>
      </c>
      <c r="R42" s="127" t="s">
        <v>3855</v>
      </c>
      <c r="S42" s="127" t="s">
        <v>3861</v>
      </c>
      <c r="T42" s="127" t="s">
        <v>3857</v>
      </c>
      <c r="U42" s="127" t="s">
        <v>1643</v>
      </c>
      <c r="V42" s="127" t="s">
        <v>65</v>
      </c>
      <c r="W42" s="127" t="s">
        <v>66</v>
      </c>
      <c r="X42" s="127"/>
      <c r="Y42" s="127">
        <v>0.5</v>
      </c>
      <c r="Z42" s="127"/>
      <c r="AA42" s="127" t="s">
        <v>1726</v>
      </c>
      <c r="AB42" s="127"/>
      <c r="AC42" s="127"/>
      <c r="AD42" s="127"/>
      <c r="AE42" s="127"/>
      <c r="AF42" s="127">
        <v>0</v>
      </c>
      <c r="AG42" s="127">
        <v>71644</v>
      </c>
      <c r="AH42" s="127"/>
      <c r="AI42" s="127"/>
      <c r="AJ42" s="127"/>
      <c r="AK42" s="127"/>
      <c r="AL42" s="127"/>
      <c r="AM42" s="127"/>
      <c r="AN42" s="127"/>
      <c r="AO42" s="127"/>
      <c r="AP42" s="127" t="s">
        <v>3858</v>
      </c>
      <c r="AQ42" s="127" t="s">
        <v>3863</v>
      </c>
      <c r="AR42" s="127" t="s">
        <v>3860</v>
      </c>
      <c r="AS42" s="127" t="s">
        <v>69</v>
      </c>
      <c r="AT42" s="127" t="s">
        <v>70</v>
      </c>
      <c r="AU42" s="127" t="s">
        <v>77</v>
      </c>
      <c r="AV42" s="127" t="s">
        <v>1726</v>
      </c>
      <c r="AW42" s="74" t="str">
        <f t="shared" si="0"/>
        <v/>
      </c>
    </row>
    <row r="43" spans="1:49" x14ac:dyDescent="0.2">
      <c r="A43" s="127" t="s">
        <v>1726</v>
      </c>
      <c r="B43" s="127">
        <v>4.0999999999999996</v>
      </c>
      <c r="C43" s="127">
        <v>20171204</v>
      </c>
      <c r="D43" s="127" t="s">
        <v>60</v>
      </c>
      <c r="E43" s="127" t="s">
        <v>60</v>
      </c>
      <c r="F43" s="127">
        <v>3</v>
      </c>
      <c r="G43" s="75" t="s">
        <v>1247</v>
      </c>
      <c r="H43" s="127"/>
      <c r="I43" s="127"/>
      <c r="J43" s="127"/>
      <c r="K43" s="127"/>
      <c r="L43" s="127"/>
      <c r="M43" s="127">
        <v>1</v>
      </c>
      <c r="N43" s="127">
        <v>2</v>
      </c>
      <c r="O43" s="127">
        <v>1993</v>
      </c>
      <c r="P43" s="127">
        <v>199407</v>
      </c>
      <c r="Q43" s="127">
        <v>199407</v>
      </c>
      <c r="R43" s="127" t="s">
        <v>475</v>
      </c>
      <c r="S43" s="127" t="s">
        <v>961</v>
      </c>
      <c r="T43" s="127" t="s">
        <v>477</v>
      </c>
      <c r="U43" s="127" t="s">
        <v>1643</v>
      </c>
      <c r="V43" s="127" t="s">
        <v>65</v>
      </c>
      <c r="W43" s="127" t="s">
        <v>66</v>
      </c>
      <c r="X43" s="127"/>
      <c r="Y43" s="127"/>
      <c r="Z43" s="127"/>
      <c r="AA43" s="127" t="s">
        <v>1726</v>
      </c>
      <c r="AB43" s="127"/>
      <c r="AC43" s="127"/>
      <c r="AD43" s="127"/>
      <c r="AE43" s="127"/>
      <c r="AF43" s="127">
        <v>0</v>
      </c>
      <c r="AG43" s="127">
        <v>20000</v>
      </c>
      <c r="AH43" s="127"/>
      <c r="AI43" s="127"/>
      <c r="AJ43" s="127" t="s">
        <v>66</v>
      </c>
      <c r="AK43" s="127"/>
      <c r="AL43" s="127"/>
      <c r="AM43" s="127"/>
      <c r="AN43" s="127"/>
      <c r="AO43" s="127" t="s">
        <v>1248</v>
      </c>
      <c r="AP43" s="127" t="s">
        <v>479</v>
      </c>
      <c r="AQ43" s="127" t="s">
        <v>963</v>
      </c>
      <c r="AR43" s="127" t="s">
        <v>481</v>
      </c>
      <c r="AS43" s="127" t="s">
        <v>69</v>
      </c>
      <c r="AT43" s="127" t="s">
        <v>70</v>
      </c>
      <c r="AU43" s="127" t="s">
        <v>91</v>
      </c>
      <c r="AV43" s="127" t="s">
        <v>1726</v>
      </c>
      <c r="AW43" s="74" t="str">
        <f t="shared" si="0"/>
        <v/>
      </c>
    </row>
    <row r="44" spans="1:49" x14ac:dyDescent="0.2">
      <c r="A44" s="127" t="s">
        <v>1726</v>
      </c>
      <c r="B44" s="127">
        <v>4.0999999999999996</v>
      </c>
      <c r="C44" s="127">
        <v>20171204</v>
      </c>
      <c r="D44" s="127" t="s">
        <v>60</v>
      </c>
      <c r="E44" s="127" t="s">
        <v>60</v>
      </c>
      <c r="F44" s="127">
        <v>3</v>
      </c>
      <c r="G44" s="75" t="s">
        <v>1449</v>
      </c>
      <c r="H44" s="127"/>
      <c r="I44" s="127"/>
      <c r="J44" s="127"/>
      <c r="K44" s="127"/>
      <c r="L44" s="127"/>
      <c r="M44" s="127">
        <v>1</v>
      </c>
      <c r="N44" s="127">
        <v>1</v>
      </c>
      <c r="O44" s="127">
        <v>1994</v>
      </c>
      <c r="P44" s="127">
        <v>199409</v>
      </c>
      <c r="Q44" s="127">
        <v>19940929</v>
      </c>
      <c r="R44" s="127" t="s">
        <v>84</v>
      </c>
      <c r="S44" s="127" t="s">
        <v>62</v>
      </c>
      <c r="T44" s="127" t="s">
        <v>85</v>
      </c>
      <c r="U44" s="127" t="s">
        <v>977</v>
      </c>
      <c r="V44" s="127" t="s">
        <v>65</v>
      </c>
      <c r="W44" s="127" t="s">
        <v>66</v>
      </c>
      <c r="X44" s="127"/>
      <c r="Y44" s="127">
        <v>0.35</v>
      </c>
      <c r="Z44" s="127"/>
      <c r="AA44" s="127" t="s">
        <v>1726</v>
      </c>
      <c r="AB44" s="127"/>
      <c r="AC44" s="127"/>
      <c r="AD44" s="127"/>
      <c r="AE44" s="127"/>
      <c r="AF44" s="127">
        <v>0</v>
      </c>
      <c r="AG44" s="127">
        <v>1107</v>
      </c>
      <c r="AH44" s="127"/>
      <c r="AI44" s="127"/>
      <c r="AJ44" s="127" t="s">
        <v>67</v>
      </c>
      <c r="AK44" s="127"/>
      <c r="AL44" s="127"/>
      <c r="AM44" s="127"/>
      <c r="AN44" s="127"/>
      <c r="AO44" s="127" t="s">
        <v>1195</v>
      </c>
      <c r="AP44" s="127" t="s">
        <v>669</v>
      </c>
      <c r="AQ44" s="127" t="s">
        <v>661</v>
      </c>
      <c r="AR44" s="127" t="s">
        <v>670</v>
      </c>
      <c r="AS44" s="127" t="s">
        <v>69</v>
      </c>
      <c r="AT44" s="127" t="s">
        <v>70</v>
      </c>
      <c r="AU44" s="127" t="s">
        <v>71</v>
      </c>
      <c r="AV44" s="127" t="s">
        <v>1726</v>
      </c>
      <c r="AW44" s="74" t="str">
        <f t="shared" si="0"/>
        <v/>
      </c>
    </row>
    <row r="45" spans="1:49" x14ac:dyDescent="0.2">
      <c r="A45" s="127" t="s">
        <v>59</v>
      </c>
      <c r="B45" s="127">
        <v>4.0999999999999996</v>
      </c>
      <c r="C45" s="127">
        <v>20171204</v>
      </c>
      <c r="D45" s="127" t="s">
        <v>60</v>
      </c>
      <c r="E45" s="127" t="s">
        <v>60</v>
      </c>
      <c r="F45" s="127">
        <v>3</v>
      </c>
      <c r="G45" s="75" t="s">
        <v>827</v>
      </c>
      <c r="H45" s="127">
        <v>12</v>
      </c>
      <c r="I45" s="127"/>
      <c r="J45" s="127"/>
      <c r="K45" s="127"/>
      <c r="L45" s="127"/>
      <c r="M45" s="127">
        <v>1</v>
      </c>
      <c r="N45" s="127">
        <v>1</v>
      </c>
      <c r="O45" s="127">
        <v>2008</v>
      </c>
      <c r="P45" s="127">
        <v>20100410</v>
      </c>
      <c r="Q45" s="127">
        <v>20100420</v>
      </c>
      <c r="R45" s="127" t="s">
        <v>61</v>
      </c>
      <c r="S45" s="127" t="s">
        <v>62</v>
      </c>
      <c r="T45" s="127" t="s">
        <v>63</v>
      </c>
      <c r="U45" s="127" t="s">
        <v>1953</v>
      </c>
      <c r="V45" s="127" t="s">
        <v>65</v>
      </c>
      <c r="W45" s="127" t="s">
        <v>64</v>
      </c>
      <c r="X45" s="127"/>
      <c r="Y45" s="127">
        <v>17.25</v>
      </c>
      <c r="Z45" s="127">
        <v>113</v>
      </c>
      <c r="AA45" s="127" t="s">
        <v>1726</v>
      </c>
      <c r="AB45" s="127">
        <v>5000</v>
      </c>
      <c r="AC45" s="127">
        <v>24448</v>
      </c>
      <c r="AD45" s="127"/>
      <c r="AE45" s="127"/>
      <c r="AF45" s="127">
        <v>5000</v>
      </c>
      <c r="AG45" s="127">
        <v>862</v>
      </c>
      <c r="AH45" s="127"/>
      <c r="AI45" s="127"/>
      <c r="AJ45" s="127" t="s">
        <v>67</v>
      </c>
      <c r="AK45" s="127">
        <v>3.5299999999999998E-2</v>
      </c>
      <c r="AL45" s="127">
        <v>30</v>
      </c>
      <c r="AM45" s="127">
        <v>820</v>
      </c>
      <c r="AN45" s="127"/>
      <c r="AO45" s="127"/>
      <c r="AP45" s="127" t="s">
        <v>663</v>
      </c>
      <c r="AQ45" s="127" t="s">
        <v>661</v>
      </c>
      <c r="AR45" s="127" t="s">
        <v>664</v>
      </c>
      <c r="AS45" s="127" t="s">
        <v>69</v>
      </c>
      <c r="AT45" s="127" t="s">
        <v>70</v>
      </c>
      <c r="AU45" s="127" t="s">
        <v>71</v>
      </c>
      <c r="AV45" s="127" t="s">
        <v>1726</v>
      </c>
      <c r="AW45" s="74">
        <f t="shared" si="0"/>
        <v>3.5258507853403141E-2</v>
      </c>
    </row>
    <row r="46" spans="1:49" x14ac:dyDescent="0.2">
      <c r="A46" s="127" t="s">
        <v>59</v>
      </c>
      <c r="B46" s="127">
        <v>4.0999999999999996</v>
      </c>
      <c r="C46" s="127">
        <v>20171204</v>
      </c>
      <c r="D46" s="127" t="s">
        <v>60</v>
      </c>
      <c r="E46" s="127" t="s">
        <v>60</v>
      </c>
      <c r="F46" s="127">
        <v>3</v>
      </c>
      <c r="G46" s="75" t="s">
        <v>3956</v>
      </c>
      <c r="H46" s="127">
        <v>0</v>
      </c>
      <c r="I46" s="127"/>
      <c r="J46" s="127"/>
      <c r="K46" s="127"/>
      <c r="L46" s="127"/>
      <c r="M46" s="127">
        <v>1</v>
      </c>
      <c r="N46" s="127">
        <v>1</v>
      </c>
      <c r="O46" s="127">
        <v>1985</v>
      </c>
      <c r="P46" s="127">
        <v>198605</v>
      </c>
      <c r="Q46" s="127">
        <v>19860505</v>
      </c>
      <c r="R46" s="127" t="s">
        <v>3950</v>
      </c>
      <c r="S46" s="127" t="s">
        <v>3426</v>
      </c>
      <c r="T46" s="127" t="s">
        <v>3951</v>
      </c>
      <c r="U46" s="127" t="s">
        <v>72</v>
      </c>
      <c r="V46" s="127" t="s">
        <v>65</v>
      </c>
      <c r="W46" s="127" t="s">
        <v>64</v>
      </c>
      <c r="X46" s="127"/>
      <c r="Y46" s="127">
        <v>3.2</v>
      </c>
      <c r="Z46" s="127"/>
      <c r="AA46" s="127" t="s">
        <v>1726</v>
      </c>
      <c r="AB46" s="127">
        <v>5000</v>
      </c>
      <c r="AC46" s="127">
        <v>24961</v>
      </c>
      <c r="AD46" s="127"/>
      <c r="AE46" s="127"/>
      <c r="AF46" s="127">
        <v>0</v>
      </c>
      <c r="AG46" s="127">
        <v>28926</v>
      </c>
      <c r="AH46" s="127">
        <v>5000</v>
      </c>
      <c r="AI46" s="127">
        <v>128</v>
      </c>
      <c r="AJ46" s="127"/>
      <c r="AK46" s="127">
        <v>5.1000000000000004E-3</v>
      </c>
      <c r="AL46" s="127">
        <v>1</v>
      </c>
      <c r="AM46" s="127"/>
      <c r="AN46" s="127"/>
      <c r="AO46" s="127" t="s">
        <v>3957</v>
      </c>
      <c r="AP46" s="127" t="s">
        <v>3952</v>
      </c>
      <c r="AQ46" s="127" t="s">
        <v>3429</v>
      </c>
      <c r="AR46" s="127" t="s">
        <v>3953</v>
      </c>
      <c r="AS46" s="127" t="s">
        <v>69</v>
      </c>
      <c r="AT46" s="127" t="s">
        <v>70</v>
      </c>
      <c r="AU46" s="127" t="s">
        <v>77</v>
      </c>
      <c r="AV46" s="127" t="s">
        <v>1726</v>
      </c>
      <c r="AW46" s="74">
        <f t="shared" si="0"/>
        <v>1.1588478025720124</v>
      </c>
    </row>
    <row r="47" spans="1:49" x14ac:dyDescent="0.2">
      <c r="A47" s="127" t="s">
        <v>1726</v>
      </c>
      <c r="B47" s="127">
        <v>4.0999999999999996</v>
      </c>
      <c r="C47" s="127">
        <v>20171204</v>
      </c>
      <c r="D47" s="127" t="s">
        <v>60</v>
      </c>
      <c r="E47" s="127" t="s">
        <v>60</v>
      </c>
      <c r="F47" s="127">
        <v>3</v>
      </c>
      <c r="G47" s="75" t="s">
        <v>3569</v>
      </c>
      <c r="H47" s="127"/>
      <c r="I47" s="127"/>
      <c r="J47" s="127"/>
      <c r="K47" s="127"/>
      <c r="L47" s="127"/>
      <c r="M47" s="127">
        <v>1</v>
      </c>
      <c r="N47" s="127">
        <v>2</v>
      </c>
      <c r="O47" s="127">
        <v>1989</v>
      </c>
      <c r="P47" s="127">
        <v>199006</v>
      </c>
      <c r="Q47" s="127">
        <v>19900615</v>
      </c>
      <c r="R47" s="127" t="s">
        <v>1425</v>
      </c>
      <c r="S47" s="127" t="s">
        <v>3554</v>
      </c>
      <c r="T47" s="127" t="s">
        <v>75</v>
      </c>
      <c r="U47" s="127" t="s">
        <v>72</v>
      </c>
      <c r="V47" s="127" t="s">
        <v>65</v>
      </c>
      <c r="W47" s="127" t="s">
        <v>64</v>
      </c>
      <c r="X47" s="127"/>
      <c r="Y47" s="127">
        <v>3.7</v>
      </c>
      <c r="Z47" s="127"/>
      <c r="AA47" s="127" t="s">
        <v>1726</v>
      </c>
      <c r="AB47" s="127"/>
      <c r="AC47" s="127"/>
      <c r="AD47" s="127"/>
      <c r="AE47" s="127"/>
      <c r="AF47" s="127">
        <v>1</v>
      </c>
      <c r="AG47" s="127">
        <v>11790</v>
      </c>
      <c r="AH47" s="127"/>
      <c r="AI47" s="127"/>
      <c r="AJ47" s="127"/>
      <c r="AK47" s="127"/>
      <c r="AL47" s="127"/>
      <c r="AM47" s="127"/>
      <c r="AN47" s="127"/>
      <c r="AO47" s="127" t="s">
        <v>3570</v>
      </c>
      <c r="AP47" s="127" t="s">
        <v>1426</v>
      </c>
      <c r="AQ47" s="127" t="s">
        <v>3555</v>
      </c>
      <c r="AR47" s="127" t="s">
        <v>681</v>
      </c>
      <c r="AS47" s="127" t="s">
        <v>69</v>
      </c>
      <c r="AT47" s="127" t="s">
        <v>70</v>
      </c>
      <c r="AU47" s="127" t="s">
        <v>77</v>
      </c>
      <c r="AV47" s="127" t="s">
        <v>1726</v>
      </c>
      <c r="AW47" s="74" t="str">
        <f t="shared" si="0"/>
        <v/>
      </c>
    </row>
    <row r="48" spans="1:49" x14ac:dyDescent="0.2">
      <c r="A48" s="127" t="s">
        <v>59</v>
      </c>
      <c r="B48" s="127">
        <v>4.0999999999999996</v>
      </c>
      <c r="C48" s="127">
        <v>20171204</v>
      </c>
      <c r="D48" s="127" t="s">
        <v>60</v>
      </c>
      <c r="E48" s="127" t="s">
        <v>60</v>
      </c>
      <c r="F48" s="127">
        <v>3</v>
      </c>
      <c r="G48" s="75" t="s">
        <v>4733</v>
      </c>
      <c r="H48" s="127">
        <v>0</v>
      </c>
      <c r="I48" s="127"/>
      <c r="J48" s="127"/>
      <c r="K48" s="127"/>
      <c r="L48" s="127"/>
      <c r="M48" s="127">
        <v>1</v>
      </c>
      <c r="N48" s="127">
        <v>2</v>
      </c>
      <c r="O48" s="127">
        <v>1991</v>
      </c>
      <c r="P48" s="127">
        <v>199209</v>
      </c>
      <c r="Q48" s="127">
        <v>19920930</v>
      </c>
      <c r="R48" s="127" t="s">
        <v>4560</v>
      </c>
      <c r="S48" s="127" t="s">
        <v>3426</v>
      </c>
      <c r="T48" s="127" t="s">
        <v>4561</v>
      </c>
      <c r="U48" s="127" t="s">
        <v>1643</v>
      </c>
      <c r="V48" s="127" t="s">
        <v>65</v>
      </c>
      <c r="W48" s="127" t="s">
        <v>66</v>
      </c>
      <c r="X48" s="127"/>
      <c r="Y48" s="127">
        <v>10.9</v>
      </c>
      <c r="Z48" s="127">
        <v>95</v>
      </c>
      <c r="AA48" s="127" t="s">
        <v>1726</v>
      </c>
      <c r="AB48" s="127">
        <v>5000</v>
      </c>
      <c r="AC48" s="127">
        <v>55438</v>
      </c>
      <c r="AD48" s="127"/>
      <c r="AE48" s="127"/>
      <c r="AF48" s="127">
        <v>5000</v>
      </c>
      <c r="AG48" s="127">
        <v>185</v>
      </c>
      <c r="AH48" s="127"/>
      <c r="AI48" s="127"/>
      <c r="AJ48" s="127"/>
      <c r="AK48" s="127">
        <v>3.3E-3</v>
      </c>
      <c r="AL48" s="127">
        <v>150</v>
      </c>
      <c r="AM48" s="127">
        <v>300</v>
      </c>
      <c r="AN48" s="127"/>
      <c r="AO48" s="127" t="s">
        <v>4734</v>
      </c>
      <c r="AP48" s="127" t="s">
        <v>4562</v>
      </c>
      <c r="AQ48" s="127" t="s">
        <v>3429</v>
      </c>
      <c r="AR48" s="127" t="s">
        <v>4563</v>
      </c>
      <c r="AS48" s="127" t="s">
        <v>69</v>
      </c>
      <c r="AT48" s="127" t="s">
        <v>70</v>
      </c>
      <c r="AU48" s="127" t="s">
        <v>77</v>
      </c>
      <c r="AV48" s="127" t="s">
        <v>1726</v>
      </c>
      <c r="AW48" s="74">
        <f t="shared" si="0"/>
        <v>3.3370612215447887E-3</v>
      </c>
    </row>
    <row r="49" spans="1:49" x14ac:dyDescent="0.2">
      <c r="A49" s="127" t="s">
        <v>1726</v>
      </c>
      <c r="B49" s="127">
        <v>4.0999999999999996</v>
      </c>
      <c r="C49" s="127">
        <v>20171204</v>
      </c>
      <c r="D49" s="127" t="s">
        <v>60</v>
      </c>
      <c r="E49" s="127" t="s">
        <v>60</v>
      </c>
      <c r="F49" s="127">
        <v>3</v>
      </c>
      <c r="G49" s="75" t="s">
        <v>4576</v>
      </c>
      <c r="H49" s="127"/>
      <c r="I49" s="127"/>
      <c r="J49" s="127"/>
      <c r="K49" s="127"/>
      <c r="L49" s="127"/>
      <c r="M49" s="127">
        <v>1</v>
      </c>
      <c r="N49" s="127">
        <v>2</v>
      </c>
      <c r="O49" s="127">
        <v>1998</v>
      </c>
      <c r="P49" s="127">
        <v>199905</v>
      </c>
      <c r="Q49" s="127">
        <v>199905</v>
      </c>
      <c r="R49" s="127" t="s">
        <v>4560</v>
      </c>
      <c r="S49" s="127" t="s">
        <v>4822</v>
      </c>
      <c r="T49" s="127" t="s">
        <v>4561</v>
      </c>
      <c r="U49" s="127" t="s">
        <v>72</v>
      </c>
      <c r="V49" s="127" t="s">
        <v>65</v>
      </c>
      <c r="W49" s="127" t="s">
        <v>66</v>
      </c>
      <c r="X49" s="127" t="s">
        <v>1305</v>
      </c>
      <c r="Y49" s="127">
        <v>3</v>
      </c>
      <c r="Z49" s="127"/>
      <c r="AA49" s="127" t="s">
        <v>1726</v>
      </c>
      <c r="AB49" s="127"/>
      <c r="AC49" s="127"/>
      <c r="AD49" s="127"/>
      <c r="AE49" s="127"/>
      <c r="AF49" s="127">
        <v>0</v>
      </c>
      <c r="AG49" s="127">
        <v>180</v>
      </c>
      <c r="AH49" s="127"/>
      <c r="AI49" s="127"/>
      <c r="AJ49" s="127"/>
      <c r="AK49" s="127"/>
      <c r="AL49" s="127"/>
      <c r="AM49" s="127"/>
      <c r="AN49" s="127"/>
      <c r="AO49" s="127"/>
      <c r="AP49" s="127" t="s">
        <v>4562</v>
      </c>
      <c r="AQ49" s="127" t="s">
        <v>3798</v>
      </c>
      <c r="AR49" s="127" t="s">
        <v>4563</v>
      </c>
      <c r="AS49" s="127" t="s">
        <v>69</v>
      </c>
      <c r="AT49" s="127" t="s">
        <v>70</v>
      </c>
      <c r="AU49" s="127" t="s">
        <v>77</v>
      </c>
      <c r="AV49" s="127" t="s">
        <v>1726</v>
      </c>
      <c r="AW49" s="74" t="str">
        <f t="shared" si="0"/>
        <v/>
      </c>
    </row>
    <row r="50" spans="1:49" x14ac:dyDescent="0.2">
      <c r="A50" s="127" t="s">
        <v>59</v>
      </c>
      <c r="B50" s="127">
        <v>4.0999999999999996</v>
      </c>
      <c r="C50" s="127">
        <v>20171204</v>
      </c>
      <c r="D50" s="127" t="s">
        <v>60</v>
      </c>
      <c r="E50" s="127" t="s">
        <v>60</v>
      </c>
      <c r="F50" s="127">
        <v>3</v>
      </c>
      <c r="G50" s="75" t="s">
        <v>292</v>
      </c>
      <c r="H50" s="127">
        <v>0</v>
      </c>
      <c r="I50" s="127"/>
      <c r="J50" s="127"/>
      <c r="K50" s="127"/>
      <c r="L50" s="127"/>
      <c r="M50" s="127">
        <v>1</v>
      </c>
      <c r="N50" s="127">
        <v>3</v>
      </c>
      <c r="O50" s="127">
        <v>1992</v>
      </c>
      <c r="P50" s="127">
        <v>199304</v>
      </c>
      <c r="Q50" s="127">
        <v>19930429</v>
      </c>
      <c r="R50" s="127" t="s">
        <v>3322</v>
      </c>
      <c r="S50" s="127" t="s">
        <v>3323</v>
      </c>
      <c r="T50" s="127" t="s">
        <v>3294</v>
      </c>
      <c r="U50" s="127" t="s">
        <v>1643</v>
      </c>
      <c r="V50" s="127" t="s">
        <v>65</v>
      </c>
      <c r="W50" s="127" t="s">
        <v>66</v>
      </c>
      <c r="X50" s="127"/>
      <c r="Y50" s="127">
        <v>1.77</v>
      </c>
      <c r="Z50" s="127">
        <v>57</v>
      </c>
      <c r="AA50" s="127" t="s">
        <v>1726</v>
      </c>
      <c r="AB50" s="127">
        <v>5000</v>
      </c>
      <c r="AC50" s="127">
        <v>46698</v>
      </c>
      <c r="AD50" s="127"/>
      <c r="AE50" s="127"/>
      <c r="AF50" s="127">
        <v>0</v>
      </c>
      <c r="AG50" s="127">
        <v>552207</v>
      </c>
      <c r="AH50" s="127">
        <v>5000</v>
      </c>
      <c r="AI50" s="127">
        <v>1694</v>
      </c>
      <c r="AJ50" s="127" t="s">
        <v>66</v>
      </c>
      <c r="AK50" s="127">
        <v>3.5000000000000003E-2</v>
      </c>
      <c r="AL50" s="127">
        <v>34</v>
      </c>
      <c r="AM50" s="127">
        <v>2535</v>
      </c>
      <c r="AN50" s="127"/>
      <c r="AO50" s="127" t="s">
        <v>3374</v>
      </c>
      <c r="AP50" s="127" t="s">
        <v>3325</v>
      </c>
      <c r="AQ50" s="127" t="s">
        <v>3326</v>
      </c>
      <c r="AR50" s="127" t="s">
        <v>3298</v>
      </c>
      <c r="AS50" s="127" t="s">
        <v>69</v>
      </c>
      <c r="AT50" s="127" t="s">
        <v>70</v>
      </c>
      <c r="AU50" s="127" t="s">
        <v>3211</v>
      </c>
      <c r="AV50" s="127" t="s">
        <v>1726</v>
      </c>
      <c r="AW50" s="149">
        <f t="shared" si="0"/>
        <v>11.82506745470898</v>
      </c>
    </row>
    <row r="51" spans="1:49" x14ac:dyDescent="0.2">
      <c r="A51" s="127" t="s">
        <v>1726</v>
      </c>
      <c r="B51" s="127">
        <v>4.0999999999999996</v>
      </c>
      <c r="C51" s="127">
        <v>20171204</v>
      </c>
      <c r="D51" s="127" t="s">
        <v>60</v>
      </c>
      <c r="E51" s="127" t="s">
        <v>60</v>
      </c>
      <c r="F51" s="127">
        <v>3</v>
      </c>
      <c r="G51" s="75" t="s">
        <v>4613</v>
      </c>
      <c r="H51" s="127"/>
      <c r="I51" s="127"/>
      <c r="J51" s="127"/>
      <c r="K51" s="127"/>
      <c r="L51" s="127"/>
      <c r="M51" s="127">
        <v>1</v>
      </c>
      <c r="N51" s="127">
        <v>2</v>
      </c>
      <c r="O51" s="127">
        <v>1998</v>
      </c>
      <c r="P51" s="127">
        <v>199905</v>
      </c>
      <c r="Q51" s="127">
        <v>199905</v>
      </c>
      <c r="R51" s="127" t="s">
        <v>4572</v>
      </c>
      <c r="S51" s="127" t="s">
        <v>3910</v>
      </c>
      <c r="T51" s="127" t="s">
        <v>4561</v>
      </c>
      <c r="U51" s="127" t="s">
        <v>72</v>
      </c>
      <c r="V51" s="127" t="s">
        <v>65</v>
      </c>
      <c r="W51" s="127" t="s">
        <v>66</v>
      </c>
      <c r="X51" s="127" t="s">
        <v>1305</v>
      </c>
      <c r="Y51" s="127">
        <v>3</v>
      </c>
      <c r="Z51" s="127"/>
      <c r="AA51" s="127" t="s">
        <v>1726</v>
      </c>
      <c r="AB51" s="127"/>
      <c r="AC51" s="127"/>
      <c r="AD51" s="127"/>
      <c r="AE51" s="127"/>
      <c r="AF51" s="127">
        <v>0</v>
      </c>
      <c r="AG51" s="127">
        <v>90</v>
      </c>
      <c r="AH51" s="127"/>
      <c r="AI51" s="127"/>
      <c r="AJ51" s="127" t="s">
        <v>66</v>
      </c>
      <c r="AK51" s="127"/>
      <c r="AL51" s="127"/>
      <c r="AM51" s="127"/>
      <c r="AN51" s="127"/>
      <c r="AO51" s="127"/>
      <c r="AP51" s="127" t="s">
        <v>4573</v>
      </c>
      <c r="AQ51" s="127" t="s">
        <v>3911</v>
      </c>
      <c r="AR51" s="127" t="s">
        <v>4563</v>
      </c>
      <c r="AS51" s="127" t="s">
        <v>69</v>
      </c>
      <c r="AT51" s="127" t="s">
        <v>70</v>
      </c>
      <c r="AU51" s="127" t="s">
        <v>77</v>
      </c>
      <c r="AV51" s="127" t="s">
        <v>1726</v>
      </c>
      <c r="AW51" s="149" t="str">
        <f t="shared" si="0"/>
        <v/>
      </c>
    </row>
    <row r="52" spans="1:49" x14ac:dyDescent="0.2">
      <c r="A52" s="127" t="s">
        <v>59</v>
      </c>
      <c r="B52" s="127">
        <v>4.0999999999999996</v>
      </c>
      <c r="C52" s="127">
        <v>20171204</v>
      </c>
      <c r="D52" s="127" t="s">
        <v>60</v>
      </c>
      <c r="E52" s="127" t="s">
        <v>60</v>
      </c>
      <c r="F52" s="127">
        <v>3</v>
      </c>
      <c r="G52" s="75" t="s">
        <v>4106</v>
      </c>
      <c r="H52" s="127">
        <v>0</v>
      </c>
      <c r="I52" s="127"/>
      <c r="J52" s="127"/>
      <c r="K52" s="127"/>
      <c r="L52" s="127"/>
      <c r="M52" s="127">
        <v>1</v>
      </c>
      <c r="N52" s="127">
        <v>1</v>
      </c>
      <c r="O52" s="127">
        <v>1987</v>
      </c>
      <c r="P52" s="127">
        <v>198805</v>
      </c>
      <c r="Q52" s="127">
        <v>19880517</v>
      </c>
      <c r="R52" s="127" t="s">
        <v>3420</v>
      </c>
      <c r="S52" s="127" t="s">
        <v>3421</v>
      </c>
      <c r="T52" s="127" t="s">
        <v>4086</v>
      </c>
      <c r="U52" s="127" t="s">
        <v>72</v>
      </c>
      <c r="V52" s="127" t="s">
        <v>65</v>
      </c>
      <c r="W52" s="127" t="s">
        <v>66</v>
      </c>
      <c r="X52" s="127"/>
      <c r="Y52" s="127">
        <v>6.6</v>
      </c>
      <c r="Z52" s="127"/>
      <c r="AA52" s="127" t="s">
        <v>1726</v>
      </c>
      <c r="AB52" s="127">
        <v>5000</v>
      </c>
      <c r="AC52" s="127">
        <v>24966</v>
      </c>
      <c r="AD52" s="127"/>
      <c r="AE52" s="127"/>
      <c r="AF52" s="127">
        <v>0</v>
      </c>
      <c r="AG52" s="127">
        <v>182883</v>
      </c>
      <c r="AH52" s="127">
        <v>5000</v>
      </c>
      <c r="AI52" s="127">
        <v>134</v>
      </c>
      <c r="AJ52" s="127" t="s">
        <v>66</v>
      </c>
      <c r="AK52" s="127">
        <v>5.3E-3</v>
      </c>
      <c r="AL52" s="127">
        <v>1</v>
      </c>
      <c r="AM52" s="127"/>
      <c r="AN52" s="127"/>
      <c r="AO52" s="127" t="s">
        <v>4107</v>
      </c>
      <c r="AP52" s="127" t="s">
        <v>3422</v>
      </c>
      <c r="AQ52" s="127" t="s">
        <v>3423</v>
      </c>
      <c r="AR52" s="127" t="s">
        <v>4089</v>
      </c>
      <c r="AS52" s="127" t="s">
        <v>69</v>
      </c>
      <c r="AT52" s="127" t="s">
        <v>70</v>
      </c>
      <c r="AU52" s="127" t="s">
        <v>3211</v>
      </c>
      <c r="AV52" s="127" t="s">
        <v>1726</v>
      </c>
      <c r="AW52" s="149">
        <f t="shared" si="0"/>
        <v>7.3252823840422971</v>
      </c>
    </row>
    <row r="53" spans="1:49" x14ac:dyDescent="0.2">
      <c r="A53" s="127" t="s">
        <v>1726</v>
      </c>
      <c r="B53" s="127">
        <v>4.0999999999999996</v>
      </c>
      <c r="C53" s="127">
        <v>20171204</v>
      </c>
      <c r="D53" s="127" t="s">
        <v>60</v>
      </c>
      <c r="E53" s="127" t="s">
        <v>60</v>
      </c>
      <c r="F53" s="127">
        <v>3</v>
      </c>
      <c r="G53" s="75" t="s">
        <v>4590</v>
      </c>
      <c r="H53" s="127"/>
      <c r="I53" s="127"/>
      <c r="J53" s="127"/>
      <c r="K53" s="127"/>
      <c r="L53" s="127"/>
      <c r="M53" s="127">
        <v>1</v>
      </c>
      <c r="N53" s="127">
        <v>2</v>
      </c>
      <c r="O53" s="127">
        <v>2002</v>
      </c>
      <c r="P53" s="127">
        <v>200305</v>
      </c>
      <c r="Q53" s="127">
        <v>200305</v>
      </c>
      <c r="R53" s="127" t="s">
        <v>4560</v>
      </c>
      <c r="S53" s="127" t="s">
        <v>3484</v>
      </c>
      <c r="T53" s="127" t="s">
        <v>4561</v>
      </c>
      <c r="U53" s="127" t="s">
        <v>1643</v>
      </c>
      <c r="V53" s="127" t="s">
        <v>65</v>
      </c>
      <c r="W53" s="127" t="s">
        <v>66</v>
      </c>
      <c r="X53" s="127" t="s">
        <v>1305</v>
      </c>
      <c r="Y53" s="127">
        <v>2</v>
      </c>
      <c r="Z53" s="127"/>
      <c r="AA53" s="127" t="s">
        <v>1726</v>
      </c>
      <c r="AB53" s="127"/>
      <c r="AC53" s="127"/>
      <c r="AD53" s="127"/>
      <c r="AE53" s="127"/>
      <c r="AF53" s="127">
        <v>0</v>
      </c>
      <c r="AG53" s="127">
        <v>750</v>
      </c>
      <c r="AH53" s="127"/>
      <c r="AI53" s="127"/>
      <c r="AJ53" s="127" t="s">
        <v>66</v>
      </c>
      <c r="AK53" s="127"/>
      <c r="AL53" s="127"/>
      <c r="AM53" s="127"/>
      <c r="AN53" s="127"/>
      <c r="AO53" s="127" t="s">
        <v>4591</v>
      </c>
      <c r="AP53" s="127" t="s">
        <v>4562</v>
      </c>
      <c r="AQ53" s="127" t="s">
        <v>3487</v>
      </c>
      <c r="AR53" s="127" t="s">
        <v>4563</v>
      </c>
      <c r="AS53" s="127" t="s">
        <v>69</v>
      </c>
      <c r="AT53" s="127" t="s">
        <v>70</v>
      </c>
      <c r="AU53" s="127" t="s">
        <v>77</v>
      </c>
      <c r="AV53" s="127" t="s">
        <v>1726</v>
      </c>
      <c r="AW53" s="149" t="str">
        <f t="shared" si="0"/>
        <v/>
      </c>
    </row>
    <row r="54" spans="1:49" x14ac:dyDescent="0.2">
      <c r="A54" s="127" t="s">
        <v>59</v>
      </c>
      <c r="B54" s="127">
        <v>4.0999999999999996</v>
      </c>
      <c r="C54" s="127">
        <v>20171204</v>
      </c>
      <c r="D54" s="127" t="s">
        <v>60</v>
      </c>
      <c r="E54" s="127" t="s">
        <v>60</v>
      </c>
      <c r="F54" s="127">
        <v>3</v>
      </c>
      <c r="G54" s="75" t="s">
        <v>572</v>
      </c>
      <c r="H54" s="127">
        <v>0</v>
      </c>
      <c r="I54" s="127"/>
      <c r="J54" s="127"/>
      <c r="K54" s="127"/>
      <c r="L54" s="127"/>
      <c r="M54" s="127">
        <v>1</v>
      </c>
      <c r="N54" s="127">
        <v>2</v>
      </c>
      <c r="O54" s="127">
        <v>1998</v>
      </c>
      <c r="P54" s="127">
        <v>199905</v>
      </c>
      <c r="Q54" s="127">
        <v>19990518</v>
      </c>
      <c r="R54" s="127" t="s">
        <v>490</v>
      </c>
      <c r="S54" s="127" t="s">
        <v>476</v>
      </c>
      <c r="T54" s="127" t="s">
        <v>491</v>
      </c>
      <c r="U54" s="127" t="s">
        <v>72</v>
      </c>
      <c r="V54" s="127" t="s">
        <v>65</v>
      </c>
      <c r="W54" s="127" t="s">
        <v>64</v>
      </c>
      <c r="X54" s="127"/>
      <c r="Y54" s="127">
        <v>8.6999999999999993</v>
      </c>
      <c r="Z54" s="127">
        <v>90</v>
      </c>
      <c r="AA54" s="127" t="s">
        <v>1726</v>
      </c>
      <c r="AB54" s="127">
        <v>5000</v>
      </c>
      <c r="AC54" s="127">
        <v>26572</v>
      </c>
      <c r="AD54" s="127"/>
      <c r="AE54" s="127"/>
      <c r="AF54" s="127">
        <v>0</v>
      </c>
      <c r="AG54" s="127">
        <v>74795</v>
      </c>
      <c r="AH54" s="127">
        <v>5000</v>
      </c>
      <c r="AI54" s="127">
        <v>542</v>
      </c>
      <c r="AJ54" s="127" t="s">
        <v>66</v>
      </c>
      <c r="AK54" s="127">
        <v>0.02</v>
      </c>
      <c r="AL54" s="127">
        <v>37</v>
      </c>
      <c r="AM54" s="127">
        <v>100</v>
      </c>
      <c r="AN54" s="127"/>
      <c r="AO54" s="127"/>
      <c r="AP54" s="127" t="s">
        <v>493</v>
      </c>
      <c r="AQ54" s="127" t="s">
        <v>480</v>
      </c>
      <c r="AR54" s="127" t="s">
        <v>494</v>
      </c>
      <c r="AS54" s="127" t="s">
        <v>69</v>
      </c>
      <c r="AT54" s="127" t="s">
        <v>70</v>
      </c>
      <c r="AU54" s="127" t="s">
        <v>91</v>
      </c>
      <c r="AV54" s="127" t="s">
        <v>1726</v>
      </c>
      <c r="AW54" s="149">
        <f t="shared" si="0"/>
        <v>2.8148050579557431</v>
      </c>
    </row>
    <row r="55" spans="1:49" x14ac:dyDescent="0.2">
      <c r="A55" s="127" t="s">
        <v>59</v>
      </c>
      <c r="B55" s="127">
        <v>4.0999999999999996</v>
      </c>
      <c r="C55" s="127">
        <v>20171204</v>
      </c>
      <c r="D55" s="127" t="s">
        <v>60</v>
      </c>
      <c r="E55" s="127" t="s">
        <v>60</v>
      </c>
      <c r="F55" s="127">
        <v>3</v>
      </c>
      <c r="G55" s="75" t="s">
        <v>568</v>
      </c>
      <c r="H55" s="127">
        <v>0</v>
      </c>
      <c r="I55" s="127"/>
      <c r="J55" s="127"/>
      <c r="K55" s="127"/>
      <c r="L55" s="127"/>
      <c r="M55" s="127">
        <v>1</v>
      </c>
      <c r="N55" s="127">
        <v>2</v>
      </c>
      <c r="O55" s="127">
        <v>1998</v>
      </c>
      <c r="P55" s="127">
        <v>199905</v>
      </c>
      <c r="Q55" s="127">
        <v>19990518</v>
      </c>
      <c r="R55" s="127" t="s">
        <v>490</v>
      </c>
      <c r="S55" s="127" t="s">
        <v>476</v>
      </c>
      <c r="T55" s="127" t="s">
        <v>491</v>
      </c>
      <c r="U55" s="127" t="s">
        <v>72</v>
      </c>
      <c r="V55" s="127" t="s">
        <v>65</v>
      </c>
      <c r="W55" s="127" t="s">
        <v>64</v>
      </c>
      <c r="X55" s="127"/>
      <c r="Y55" s="127">
        <v>8.6999999999999993</v>
      </c>
      <c r="Z55" s="127">
        <v>90</v>
      </c>
      <c r="AA55" s="127" t="s">
        <v>1726</v>
      </c>
      <c r="AB55" s="127">
        <v>5000</v>
      </c>
      <c r="AC55" s="127">
        <v>26955</v>
      </c>
      <c r="AD55" s="127"/>
      <c r="AE55" s="127"/>
      <c r="AF55" s="127">
        <v>0</v>
      </c>
      <c r="AG55" s="127">
        <v>75873</v>
      </c>
      <c r="AH55" s="127">
        <v>5000</v>
      </c>
      <c r="AI55" s="127">
        <v>550</v>
      </c>
      <c r="AJ55" s="127" t="s">
        <v>66</v>
      </c>
      <c r="AK55" s="127">
        <v>0.02</v>
      </c>
      <c r="AL55" s="127">
        <v>37</v>
      </c>
      <c r="AM55" s="127">
        <v>100</v>
      </c>
      <c r="AN55" s="127"/>
      <c r="AO55" s="127"/>
      <c r="AP55" s="127" t="s">
        <v>493</v>
      </c>
      <c r="AQ55" s="127" t="s">
        <v>480</v>
      </c>
      <c r="AR55" s="127" t="s">
        <v>494</v>
      </c>
      <c r="AS55" s="127" t="s">
        <v>69</v>
      </c>
      <c r="AT55" s="127" t="s">
        <v>70</v>
      </c>
      <c r="AU55" s="127" t="s">
        <v>91</v>
      </c>
      <c r="AV55" s="127" t="s">
        <v>1726</v>
      </c>
      <c r="AW55" s="149">
        <f t="shared" si="0"/>
        <v>2.8148024485253198</v>
      </c>
    </row>
    <row r="56" spans="1:49" x14ac:dyDescent="0.2">
      <c r="A56" s="127" t="s">
        <v>59</v>
      </c>
      <c r="B56" s="127">
        <v>4.0999999999999996</v>
      </c>
      <c r="C56" s="127">
        <v>20171204</v>
      </c>
      <c r="D56" s="127" t="s">
        <v>60</v>
      </c>
      <c r="E56" s="127" t="s">
        <v>60</v>
      </c>
      <c r="F56" s="127">
        <v>3</v>
      </c>
      <c r="G56" s="75" t="s">
        <v>569</v>
      </c>
      <c r="H56" s="127">
        <v>0</v>
      </c>
      <c r="I56" s="127"/>
      <c r="J56" s="127"/>
      <c r="K56" s="127"/>
      <c r="L56" s="127"/>
      <c r="M56" s="127">
        <v>1</v>
      </c>
      <c r="N56" s="127">
        <v>2</v>
      </c>
      <c r="O56" s="127">
        <v>1998</v>
      </c>
      <c r="P56" s="127">
        <v>199905</v>
      </c>
      <c r="Q56" s="127">
        <v>19990518</v>
      </c>
      <c r="R56" s="127" t="s">
        <v>490</v>
      </c>
      <c r="S56" s="127" t="s">
        <v>476</v>
      </c>
      <c r="T56" s="127" t="s">
        <v>491</v>
      </c>
      <c r="U56" s="127" t="s">
        <v>72</v>
      </c>
      <c r="V56" s="127" t="s">
        <v>65</v>
      </c>
      <c r="W56" s="127" t="s">
        <v>64</v>
      </c>
      <c r="X56" s="127"/>
      <c r="Y56" s="127">
        <v>8.6999999999999993</v>
      </c>
      <c r="Z56" s="127">
        <v>90</v>
      </c>
      <c r="AA56" s="127" t="s">
        <v>1726</v>
      </c>
      <c r="AB56" s="127">
        <v>5000</v>
      </c>
      <c r="AC56" s="127">
        <v>20237</v>
      </c>
      <c r="AD56" s="127"/>
      <c r="AE56" s="127"/>
      <c r="AF56" s="127">
        <v>0</v>
      </c>
      <c r="AG56" s="127">
        <v>56963</v>
      </c>
      <c r="AH56" s="127">
        <v>5000</v>
      </c>
      <c r="AI56" s="127">
        <v>413</v>
      </c>
      <c r="AJ56" s="127" t="s">
        <v>66</v>
      </c>
      <c r="AK56" s="127">
        <v>0.02</v>
      </c>
      <c r="AL56" s="127">
        <v>37</v>
      </c>
      <c r="AM56" s="127">
        <v>100</v>
      </c>
      <c r="AN56" s="127"/>
      <c r="AO56" s="127"/>
      <c r="AP56" s="127" t="s">
        <v>493</v>
      </c>
      <c r="AQ56" s="127" t="s">
        <v>480</v>
      </c>
      <c r="AR56" s="127" t="s">
        <v>494</v>
      </c>
      <c r="AS56" s="127" t="s">
        <v>69</v>
      </c>
      <c r="AT56" s="127" t="s">
        <v>70</v>
      </c>
      <c r="AU56" s="127" t="s">
        <v>91</v>
      </c>
      <c r="AV56" s="127" t="s">
        <v>1726</v>
      </c>
      <c r="AW56" s="149">
        <f t="shared" si="0"/>
        <v>2.8147946830063746</v>
      </c>
    </row>
    <row r="57" spans="1:49" x14ac:dyDescent="0.2">
      <c r="A57" s="127" t="s">
        <v>59</v>
      </c>
      <c r="B57" s="127">
        <v>4.0999999999999996</v>
      </c>
      <c r="C57" s="127">
        <v>20171204</v>
      </c>
      <c r="D57" s="127" t="s">
        <v>60</v>
      </c>
      <c r="E57" s="127" t="s">
        <v>60</v>
      </c>
      <c r="F57" s="127">
        <v>3</v>
      </c>
      <c r="G57" s="75" t="s">
        <v>286</v>
      </c>
      <c r="H57" s="127">
        <v>0</v>
      </c>
      <c r="I57" s="127"/>
      <c r="J57" s="127"/>
      <c r="K57" s="127"/>
      <c r="L57" s="127"/>
      <c r="M57" s="127">
        <v>1</v>
      </c>
      <c r="N57" s="127">
        <v>3</v>
      </c>
      <c r="O57" s="127">
        <v>1994</v>
      </c>
      <c r="P57" s="127">
        <v>199505</v>
      </c>
      <c r="Q57" s="127">
        <v>19950515</v>
      </c>
      <c r="R57" s="127" t="s">
        <v>3322</v>
      </c>
      <c r="S57" s="127" t="s">
        <v>3323</v>
      </c>
      <c r="T57" s="127" t="s">
        <v>3294</v>
      </c>
      <c r="U57" s="127" t="s">
        <v>1643</v>
      </c>
      <c r="V57" s="127" t="s">
        <v>65</v>
      </c>
      <c r="W57" s="127" t="s">
        <v>66</v>
      </c>
      <c r="X57" s="127"/>
      <c r="Y57" s="127">
        <v>2.2000000000000002</v>
      </c>
      <c r="Z57" s="127">
        <v>60</v>
      </c>
      <c r="AA57" s="127" t="s">
        <v>1726</v>
      </c>
      <c r="AB57" s="127">
        <v>5000</v>
      </c>
      <c r="AC57" s="127">
        <v>49686</v>
      </c>
      <c r="AD57" s="127"/>
      <c r="AE57" s="127"/>
      <c r="AF57" s="127">
        <v>0</v>
      </c>
      <c r="AG57" s="127">
        <v>83493</v>
      </c>
      <c r="AH57" s="127">
        <v>5000</v>
      </c>
      <c r="AI57" s="127">
        <v>325</v>
      </c>
      <c r="AJ57" s="127" t="s">
        <v>66</v>
      </c>
      <c r="AK57" s="127">
        <v>6.4999999999999997E-3</v>
      </c>
      <c r="AL57" s="127">
        <v>30</v>
      </c>
      <c r="AM57" s="127">
        <v>1831</v>
      </c>
      <c r="AN57" s="127"/>
      <c r="AO57" s="127" t="s">
        <v>3387</v>
      </c>
      <c r="AP57" s="127" t="s">
        <v>3325</v>
      </c>
      <c r="AQ57" s="127" t="s">
        <v>3326</v>
      </c>
      <c r="AR57" s="127" t="s">
        <v>3298</v>
      </c>
      <c r="AS57" s="127" t="s">
        <v>69</v>
      </c>
      <c r="AT57" s="127" t="s">
        <v>70</v>
      </c>
      <c r="AU57" s="127" t="s">
        <v>3211</v>
      </c>
      <c r="AV57" s="127" t="s">
        <v>1726</v>
      </c>
      <c r="AW57" s="149">
        <f t="shared" si="0"/>
        <v>1.6804129935998069</v>
      </c>
    </row>
    <row r="58" spans="1:49" x14ac:dyDescent="0.2">
      <c r="A58" s="127" t="s">
        <v>1726</v>
      </c>
      <c r="B58" s="127">
        <v>4.0999999999999996</v>
      </c>
      <c r="C58" s="127">
        <v>20171204</v>
      </c>
      <c r="D58" s="127" t="s">
        <v>60</v>
      </c>
      <c r="E58" s="127" t="s">
        <v>60</v>
      </c>
      <c r="F58" s="127">
        <v>3</v>
      </c>
      <c r="G58" s="75" t="s">
        <v>1291</v>
      </c>
      <c r="H58" s="127"/>
      <c r="I58" s="127"/>
      <c r="J58" s="127"/>
      <c r="K58" s="127"/>
      <c r="L58" s="127"/>
      <c r="M58" s="127">
        <v>1</v>
      </c>
      <c r="N58" s="127">
        <v>2</v>
      </c>
      <c r="O58" s="127">
        <v>2005</v>
      </c>
      <c r="P58" s="127">
        <v>200605</v>
      </c>
      <c r="Q58" s="127">
        <v>200605</v>
      </c>
      <c r="R58" s="127" t="s">
        <v>475</v>
      </c>
      <c r="S58" s="127" t="s">
        <v>970</v>
      </c>
      <c r="T58" s="127" t="s">
        <v>477</v>
      </c>
      <c r="U58" s="127" t="s">
        <v>72</v>
      </c>
      <c r="V58" s="127" t="s">
        <v>65</v>
      </c>
      <c r="W58" s="127" t="s">
        <v>66</v>
      </c>
      <c r="X58" s="127" t="s">
        <v>1305</v>
      </c>
      <c r="Y58" s="127">
        <v>3</v>
      </c>
      <c r="Z58" s="127"/>
      <c r="AA58" s="127" t="s">
        <v>1726</v>
      </c>
      <c r="AB58" s="127"/>
      <c r="AC58" s="127"/>
      <c r="AD58" s="127"/>
      <c r="AE58" s="127"/>
      <c r="AF58" s="127">
        <v>0</v>
      </c>
      <c r="AG58" s="127">
        <v>1000</v>
      </c>
      <c r="AH58" s="127"/>
      <c r="AI58" s="127"/>
      <c r="AJ58" s="127" t="s">
        <v>66</v>
      </c>
      <c r="AK58" s="127"/>
      <c r="AL58" s="127"/>
      <c r="AM58" s="127"/>
      <c r="AN58" s="127"/>
      <c r="AO58" s="127"/>
      <c r="AP58" s="127" t="s">
        <v>479</v>
      </c>
      <c r="AQ58" s="127" t="s">
        <v>971</v>
      </c>
      <c r="AR58" s="127" t="s">
        <v>481</v>
      </c>
      <c r="AS58" s="127" t="s">
        <v>69</v>
      </c>
      <c r="AT58" s="127" t="s">
        <v>70</v>
      </c>
      <c r="AU58" s="127" t="s">
        <v>91</v>
      </c>
      <c r="AV58" s="127" t="s">
        <v>1726</v>
      </c>
      <c r="AW58" s="149" t="str">
        <f t="shared" si="0"/>
        <v/>
      </c>
    </row>
    <row r="59" spans="1:49" x14ac:dyDescent="0.2">
      <c r="A59" s="127" t="s">
        <v>59</v>
      </c>
      <c r="B59" s="127">
        <v>4.0999999999999996</v>
      </c>
      <c r="C59" s="127">
        <v>20171204</v>
      </c>
      <c r="D59" s="127" t="s">
        <v>60</v>
      </c>
      <c r="E59" s="127" t="s">
        <v>60</v>
      </c>
      <c r="F59" s="127">
        <v>3</v>
      </c>
      <c r="G59" s="75" t="s">
        <v>3968</v>
      </c>
      <c r="H59" s="127">
        <v>0</v>
      </c>
      <c r="I59" s="127"/>
      <c r="J59" s="127"/>
      <c r="K59" s="127"/>
      <c r="L59" s="127"/>
      <c r="M59" s="127">
        <v>1</v>
      </c>
      <c r="N59" s="127">
        <v>2</v>
      </c>
      <c r="O59" s="127">
        <v>1978</v>
      </c>
      <c r="P59" s="127">
        <v>197907</v>
      </c>
      <c r="Q59" s="127">
        <v>197907</v>
      </c>
      <c r="R59" s="127" t="s">
        <v>3964</v>
      </c>
      <c r="S59" s="127"/>
      <c r="T59" s="127" t="s">
        <v>3965</v>
      </c>
      <c r="U59" s="127"/>
      <c r="V59" s="127" t="s">
        <v>67</v>
      </c>
      <c r="W59" s="127"/>
      <c r="X59" s="127"/>
      <c r="Y59" s="127">
        <v>1.86</v>
      </c>
      <c r="Z59" s="127"/>
      <c r="AA59" s="127"/>
      <c r="AB59" s="127">
        <v>5000</v>
      </c>
      <c r="AC59" s="127">
        <v>12351</v>
      </c>
      <c r="AD59" s="127"/>
      <c r="AE59" s="127"/>
      <c r="AF59" s="127">
        <v>0</v>
      </c>
      <c r="AG59" s="127">
        <v>1996</v>
      </c>
      <c r="AH59" s="127"/>
      <c r="AI59" s="127"/>
      <c r="AJ59" s="127"/>
      <c r="AK59" s="127">
        <v>0</v>
      </c>
      <c r="AL59" s="127">
        <v>1</v>
      </c>
      <c r="AM59" s="127"/>
      <c r="AN59" s="127"/>
      <c r="AO59" s="127"/>
      <c r="AP59" s="127" t="s">
        <v>3966</v>
      </c>
      <c r="AQ59" s="127" t="s">
        <v>1106</v>
      </c>
      <c r="AR59" s="127" t="s">
        <v>3967</v>
      </c>
      <c r="AS59" s="127" t="s">
        <v>69</v>
      </c>
      <c r="AT59" s="127" t="s">
        <v>70</v>
      </c>
      <c r="AU59" s="127" t="s">
        <v>77</v>
      </c>
      <c r="AV59" s="127" t="s">
        <v>1726</v>
      </c>
      <c r="AW59" s="149">
        <f t="shared" si="0"/>
        <v>0.16160634766415674</v>
      </c>
    </row>
    <row r="60" spans="1:49" x14ac:dyDescent="0.2">
      <c r="A60" s="127" t="s">
        <v>1726</v>
      </c>
      <c r="B60" s="127">
        <v>4.0999999999999996</v>
      </c>
      <c r="C60" s="127">
        <v>20171204</v>
      </c>
      <c r="D60" s="127" t="s">
        <v>60</v>
      </c>
      <c r="E60" s="127" t="s">
        <v>60</v>
      </c>
      <c r="F60" s="127">
        <v>3</v>
      </c>
      <c r="G60" s="75" t="s">
        <v>1302</v>
      </c>
      <c r="H60" s="127"/>
      <c r="I60" s="127"/>
      <c r="J60" s="127"/>
      <c r="K60" s="127"/>
      <c r="L60" s="127"/>
      <c r="M60" s="127">
        <v>1</v>
      </c>
      <c r="N60" s="127">
        <v>2</v>
      </c>
      <c r="O60" s="127">
        <v>2003</v>
      </c>
      <c r="P60" s="127">
        <v>200405</v>
      </c>
      <c r="Q60" s="127">
        <v>200405</v>
      </c>
      <c r="R60" s="127" t="s">
        <v>475</v>
      </c>
      <c r="S60" s="127" t="s">
        <v>967</v>
      </c>
      <c r="T60" s="127" t="s">
        <v>477</v>
      </c>
      <c r="U60" s="127" t="s">
        <v>72</v>
      </c>
      <c r="V60" s="127" t="s">
        <v>65</v>
      </c>
      <c r="W60" s="127" t="s">
        <v>66</v>
      </c>
      <c r="X60" s="127" t="s">
        <v>1305</v>
      </c>
      <c r="Y60" s="127">
        <v>3</v>
      </c>
      <c r="Z60" s="127"/>
      <c r="AA60" s="127" t="s">
        <v>1726</v>
      </c>
      <c r="AB60" s="127"/>
      <c r="AC60" s="127"/>
      <c r="AD60" s="127"/>
      <c r="AE60" s="127"/>
      <c r="AF60" s="127">
        <v>0</v>
      </c>
      <c r="AG60" s="127">
        <v>225</v>
      </c>
      <c r="AH60" s="127"/>
      <c r="AI60" s="127"/>
      <c r="AJ60" s="127" t="s">
        <v>66</v>
      </c>
      <c r="AK60" s="127"/>
      <c r="AL60" s="127"/>
      <c r="AM60" s="127"/>
      <c r="AN60" s="127"/>
      <c r="AO60" s="127"/>
      <c r="AP60" s="127" t="s">
        <v>479</v>
      </c>
      <c r="AQ60" s="127" t="s">
        <v>968</v>
      </c>
      <c r="AR60" s="127" t="s">
        <v>481</v>
      </c>
      <c r="AS60" s="127" t="s">
        <v>69</v>
      </c>
      <c r="AT60" s="127" t="s">
        <v>70</v>
      </c>
      <c r="AU60" s="127" t="s">
        <v>91</v>
      </c>
      <c r="AV60" s="127" t="s">
        <v>1726</v>
      </c>
      <c r="AW60" s="149" t="str">
        <f t="shared" si="0"/>
        <v/>
      </c>
    </row>
    <row r="61" spans="1:49" x14ac:dyDescent="0.2">
      <c r="A61" s="127" t="s">
        <v>1726</v>
      </c>
      <c r="B61" s="127">
        <v>4.0999999999999996</v>
      </c>
      <c r="C61" s="127">
        <v>20171204</v>
      </c>
      <c r="D61" s="127" t="s">
        <v>60</v>
      </c>
      <c r="E61" s="127" t="s">
        <v>60</v>
      </c>
      <c r="F61" s="127">
        <v>3</v>
      </c>
      <c r="G61" s="75" t="s">
        <v>1462</v>
      </c>
      <c r="H61" s="127"/>
      <c r="I61" s="127"/>
      <c r="J61" s="127"/>
      <c r="K61" s="127"/>
      <c r="L61" s="127"/>
      <c r="M61" s="127">
        <v>1</v>
      </c>
      <c r="N61" s="127">
        <v>1</v>
      </c>
      <c r="O61" s="127">
        <v>2003</v>
      </c>
      <c r="P61" s="127">
        <v>20050427</v>
      </c>
      <c r="Q61" s="127">
        <v>20050428</v>
      </c>
      <c r="R61" s="127" t="s">
        <v>1463</v>
      </c>
      <c r="S61" s="127" t="s">
        <v>62</v>
      </c>
      <c r="T61" s="127" t="s">
        <v>85</v>
      </c>
      <c r="U61" s="127" t="s">
        <v>1953</v>
      </c>
      <c r="V61" s="127" t="s">
        <v>65</v>
      </c>
      <c r="W61" s="127" t="s">
        <v>64</v>
      </c>
      <c r="X61" s="127"/>
      <c r="Y61" s="127">
        <v>15.9</v>
      </c>
      <c r="Z61" s="127">
        <v>111</v>
      </c>
      <c r="AA61" s="127" t="s">
        <v>1726</v>
      </c>
      <c r="AB61" s="127"/>
      <c r="AC61" s="127"/>
      <c r="AD61" s="127"/>
      <c r="AE61" s="127"/>
      <c r="AF61" s="127">
        <v>0</v>
      </c>
      <c r="AG61" s="127">
        <v>25634</v>
      </c>
      <c r="AH61" s="127"/>
      <c r="AI61" s="127"/>
      <c r="AJ61" s="127" t="s">
        <v>67</v>
      </c>
      <c r="AK61" s="127"/>
      <c r="AL61" s="127"/>
      <c r="AM61" s="127"/>
      <c r="AN61" s="127"/>
      <c r="AO61" s="127" t="s">
        <v>1464</v>
      </c>
      <c r="AP61" s="127" t="s">
        <v>1465</v>
      </c>
      <c r="AQ61" s="127" t="s">
        <v>661</v>
      </c>
      <c r="AR61" s="127" t="s">
        <v>670</v>
      </c>
      <c r="AS61" s="127" t="s">
        <v>69</v>
      </c>
      <c r="AT61" s="127" t="s">
        <v>70</v>
      </c>
      <c r="AU61" s="127" t="s">
        <v>71</v>
      </c>
      <c r="AV61" s="127" t="s">
        <v>1726</v>
      </c>
      <c r="AW61" s="149" t="str">
        <f t="shared" si="0"/>
        <v/>
      </c>
    </row>
    <row r="62" spans="1:49" x14ac:dyDescent="0.2">
      <c r="A62" s="127" t="s">
        <v>1726</v>
      </c>
      <c r="B62" s="127">
        <v>4.0999999999999996</v>
      </c>
      <c r="C62" s="127">
        <v>20171204</v>
      </c>
      <c r="D62" s="127" t="s">
        <v>60</v>
      </c>
      <c r="E62" s="127" t="s">
        <v>60</v>
      </c>
      <c r="F62" s="127">
        <v>3</v>
      </c>
      <c r="G62" s="75" t="s">
        <v>1461</v>
      </c>
      <c r="H62" s="127"/>
      <c r="I62" s="127"/>
      <c r="J62" s="127"/>
      <c r="K62" s="127"/>
      <c r="L62" s="127"/>
      <c r="M62" s="127">
        <v>1</v>
      </c>
      <c r="N62" s="127">
        <v>1</v>
      </c>
      <c r="O62" s="127">
        <v>2005</v>
      </c>
      <c r="P62" s="127">
        <v>20070419</v>
      </c>
      <c r="Q62" s="127">
        <v>20070423</v>
      </c>
      <c r="R62" s="127" t="s">
        <v>84</v>
      </c>
      <c r="S62" s="127" t="s">
        <v>62</v>
      </c>
      <c r="T62" s="127" t="s">
        <v>85</v>
      </c>
      <c r="U62" s="127" t="s">
        <v>1953</v>
      </c>
      <c r="V62" s="127" t="s">
        <v>65</v>
      </c>
      <c r="W62" s="127" t="s">
        <v>64</v>
      </c>
      <c r="X62" s="127"/>
      <c r="Y62" s="127">
        <v>15.11</v>
      </c>
      <c r="Z62" s="127">
        <v>110</v>
      </c>
      <c r="AA62" s="127" t="s">
        <v>1726</v>
      </c>
      <c r="AB62" s="127"/>
      <c r="AC62" s="127"/>
      <c r="AD62" s="127"/>
      <c r="AE62" s="127"/>
      <c r="AF62" s="127">
        <v>0</v>
      </c>
      <c r="AG62" s="127">
        <v>83289</v>
      </c>
      <c r="AH62" s="127"/>
      <c r="AI62" s="127"/>
      <c r="AJ62" s="127" t="s">
        <v>66</v>
      </c>
      <c r="AK62" s="127"/>
      <c r="AL62" s="127"/>
      <c r="AM62" s="127"/>
      <c r="AN62" s="127"/>
      <c r="AO62" s="127"/>
      <c r="AP62" s="127" t="s">
        <v>669</v>
      </c>
      <c r="AQ62" s="127" t="s">
        <v>661</v>
      </c>
      <c r="AR62" s="127" t="s">
        <v>670</v>
      </c>
      <c r="AS62" s="127" t="s">
        <v>69</v>
      </c>
      <c r="AT62" s="127" t="s">
        <v>70</v>
      </c>
      <c r="AU62" s="127" t="s">
        <v>71</v>
      </c>
      <c r="AV62" s="127" t="s">
        <v>1726</v>
      </c>
      <c r="AW62" s="149" t="str">
        <f t="shared" si="0"/>
        <v/>
      </c>
    </row>
    <row r="63" spans="1:49" x14ac:dyDescent="0.2">
      <c r="A63" s="127" t="s">
        <v>1726</v>
      </c>
      <c r="B63" s="127">
        <v>4.0999999999999996</v>
      </c>
      <c r="C63" s="127">
        <v>20171204</v>
      </c>
      <c r="D63" s="127" t="s">
        <v>60</v>
      </c>
      <c r="E63" s="127" t="s">
        <v>60</v>
      </c>
      <c r="F63" s="127">
        <v>3</v>
      </c>
      <c r="G63" s="75" t="s">
        <v>1261</v>
      </c>
      <c r="H63" s="127"/>
      <c r="I63" s="127"/>
      <c r="J63" s="127"/>
      <c r="K63" s="127"/>
      <c r="L63" s="127"/>
      <c r="M63" s="127">
        <v>1</v>
      </c>
      <c r="N63" s="127">
        <v>2</v>
      </c>
      <c r="O63" s="127">
        <v>2006</v>
      </c>
      <c r="P63" s="127">
        <v>20070522</v>
      </c>
      <c r="Q63" s="127">
        <v>20070525</v>
      </c>
      <c r="R63" s="127" t="s">
        <v>490</v>
      </c>
      <c r="S63" s="127" t="s">
        <v>476</v>
      </c>
      <c r="T63" s="127" t="s">
        <v>491</v>
      </c>
      <c r="U63" s="127" t="s">
        <v>72</v>
      </c>
      <c r="V63" s="127" t="s">
        <v>65</v>
      </c>
      <c r="W63" s="127" t="s">
        <v>64</v>
      </c>
      <c r="X63" s="127"/>
      <c r="Y63" s="127">
        <v>9.2100000000000009</v>
      </c>
      <c r="Z63" s="127">
        <v>92</v>
      </c>
      <c r="AA63" s="127" t="s">
        <v>1726</v>
      </c>
      <c r="AB63" s="127"/>
      <c r="AC63" s="127"/>
      <c r="AD63" s="127"/>
      <c r="AE63" s="127"/>
      <c r="AF63" s="127">
        <v>0</v>
      </c>
      <c r="AG63" s="127">
        <v>211000</v>
      </c>
      <c r="AH63" s="127"/>
      <c r="AI63" s="127"/>
      <c r="AJ63" s="127" t="s">
        <v>66</v>
      </c>
      <c r="AK63" s="127"/>
      <c r="AL63" s="127"/>
      <c r="AM63" s="127"/>
      <c r="AN63" s="127"/>
      <c r="AO63" s="127" t="s">
        <v>1262</v>
      </c>
      <c r="AP63" s="127" t="s">
        <v>493</v>
      </c>
      <c r="AQ63" s="127" t="s">
        <v>480</v>
      </c>
      <c r="AR63" s="127" t="s">
        <v>494</v>
      </c>
      <c r="AS63" s="127" t="s">
        <v>69</v>
      </c>
      <c r="AT63" s="127" t="s">
        <v>70</v>
      </c>
      <c r="AU63" s="127" t="s">
        <v>91</v>
      </c>
      <c r="AV63" s="127" t="s">
        <v>1726</v>
      </c>
      <c r="AW63" s="149" t="str">
        <f t="shared" si="0"/>
        <v/>
      </c>
    </row>
    <row r="64" spans="1:49" x14ac:dyDescent="0.2">
      <c r="A64" s="127" t="s">
        <v>1726</v>
      </c>
      <c r="B64" s="127">
        <v>4.0999999999999996</v>
      </c>
      <c r="C64" s="127">
        <v>20171204</v>
      </c>
      <c r="D64" s="127" t="s">
        <v>60</v>
      </c>
      <c r="E64" s="127" t="s">
        <v>60</v>
      </c>
      <c r="F64" s="127">
        <v>3</v>
      </c>
      <c r="G64" s="75" t="s">
        <v>1480</v>
      </c>
      <c r="H64" s="127"/>
      <c r="I64" s="127"/>
      <c r="J64" s="127"/>
      <c r="K64" s="127"/>
      <c r="L64" s="127"/>
      <c r="M64" s="127">
        <v>1</v>
      </c>
      <c r="N64" s="127">
        <v>3</v>
      </c>
      <c r="O64" s="127">
        <v>2002</v>
      </c>
      <c r="P64" s="127">
        <v>20030618</v>
      </c>
      <c r="Q64" s="127">
        <v>20030618</v>
      </c>
      <c r="R64" s="127" t="s">
        <v>61</v>
      </c>
      <c r="S64" s="127" t="s">
        <v>62</v>
      </c>
      <c r="T64" s="127" t="s">
        <v>63</v>
      </c>
      <c r="U64" s="127" t="s">
        <v>1643</v>
      </c>
      <c r="V64" s="127" t="s">
        <v>65</v>
      </c>
      <c r="W64" s="127" t="s">
        <v>64</v>
      </c>
      <c r="X64" s="127"/>
      <c r="Y64" s="127">
        <v>2.95</v>
      </c>
      <c r="Z64" s="127">
        <v>62</v>
      </c>
      <c r="AA64" s="127"/>
      <c r="AB64" s="127"/>
      <c r="AC64" s="127"/>
      <c r="AD64" s="127"/>
      <c r="AE64" s="127"/>
      <c r="AF64" s="127">
        <v>0</v>
      </c>
      <c r="AG64" s="127">
        <v>20315</v>
      </c>
      <c r="AH64" s="127"/>
      <c r="AI64" s="127"/>
      <c r="AJ64" s="127" t="s">
        <v>66</v>
      </c>
      <c r="AK64" s="127"/>
      <c r="AL64" s="127"/>
      <c r="AM64" s="127"/>
      <c r="AN64" s="127"/>
      <c r="AO64" s="127" t="s">
        <v>1481</v>
      </c>
      <c r="AP64" s="127" t="s">
        <v>663</v>
      </c>
      <c r="AQ64" s="127" t="s">
        <v>661</v>
      </c>
      <c r="AR64" s="127" t="s">
        <v>664</v>
      </c>
      <c r="AS64" s="127" t="s">
        <v>69</v>
      </c>
      <c r="AT64" s="127" t="s">
        <v>70</v>
      </c>
      <c r="AU64" s="127" t="s">
        <v>71</v>
      </c>
      <c r="AV64" s="127" t="s">
        <v>1726</v>
      </c>
      <c r="AW64" s="149" t="str">
        <f t="shared" si="0"/>
        <v/>
      </c>
    </row>
    <row r="65" spans="1:49" x14ac:dyDescent="0.2">
      <c r="A65" s="127" t="s">
        <v>1726</v>
      </c>
      <c r="B65" s="127">
        <v>4.0999999999999996</v>
      </c>
      <c r="C65" s="127">
        <v>20171204</v>
      </c>
      <c r="D65" s="127" t="s">
        <v>60</v>
      </c>
      <c r="E65" s="127" t="s">
        <v>60</v>
      </c>
      <c r="F65" s="127">
        <v>3</v>
      </c>
      <c r="G65" s="75" t="s">
        <v>4055</v>
      </c>
      <c r="H65" s="127"/>
      <c r="I65" s="127"/>
      <c r="J65" s="127"/>
      <c r="K65" s="127"/>
      <c r="L65" s="127"/>
      <c r="M65" s="127">
        <v>1</v>
      </c>
      <c r="N65" s="127">
        <v>2</v>
      </c>
      <c r="O65" s="127">
        <v>2006</v>
      </c>
      <c r="P65" s="127">
        <v>20070605</v>
      </c>
      <c r="Q65" s="127">
        <v>20070605</v>
      </c>
      <c r="R65" s="127" t="s">
        <v>4013</v>
      </c>
      <c r="S65" s="127" t="s">
        <v>3307</v>
      </c>
      <c r="T65" s="127" t="s">
        <v>4014</v>
      </c>
      <c r="U65" s="127" t="s">
        <v>72</v>
      </c>
      <c r="V65" s="127" t="s">
        <v>65</v>
      </c>
      <c r="W65" s="127" t="s">
        <v>64</v>
      </c>
      <c r="X65" s="127"/>
      <c r="Y65" s="127">
        <v>4</v>
      </c>
      <c r="Z65" s="127">
        <v>73</v>
      </c>
      <c r="AA65" s="127" t="s">
        <v>1726</v>
      </c>
      <c r="AB65" s="127"/>
      <c r="AC65" s="127"/>
      <c r="AD65" s="127"/>
      <c r="AE65" s="127"/>
      <c r="AF65" s="127">
        <v>0</v>
      </c>
      <c r="AG65" s="127">
        <v>36507</v>
      </c>
      <c r="AH65" s="127"/>
      <c r="AI65" s="127"/>
      <c r="AJ65" s="127" t="s">
        <v>66</v>
      </c>
      <c r="AK65" s="127"/>
      <c r="AL65" s="127"/>
      <c r="AM65" s="127"/>
      <c r="AN65" s="127"/>
      <c r="AO65" s="127"/>
      <c r="AP65" s="127" t="s">
        <v>4016</v>
      </c>
      <c r="AQ65" s="127" t="s">
        <v>3310</v>
      </c>
      <c r="AR65" s="127" t="s">
        <v>4017</v>
      </c>
      <c r="AS65" s="127" t="s">
        <v>69</v>
      </c>
      <c r="AT65" s="127" t="s">
        <v>70</v>
      </c>
      <c r="AU65" s="127" t="s">
        <v>3211</v>
      </c>
      <c r="AV65" s="127" t="s">
        <v>1726</v>
      </c>
      <c r="AW65" s="149" t="str">
        <f t="shared" si="0"/>
        <v/>
      </c>
    </row>
    <row r="66" spans="1:49" x14ac:dyDescent="0.2">
      <c r="A66" s="127" t="s">
        <v>1726</v>
      </c>
      <c r="B66" s="127">
        <v>4.0999999999999996</v>
      </c>
      <c r="C66" s="127">
        <v>20171204</v>
      </c>
      <c r="D66" s="127" t="s">
        <v>60</v>
      </c>
      <c r="E66" s="127" t="s">
        <v>60</v>
      </c>
      <c r="F66" s="127">
        <v>3</v>
      </c>
      <c r="G66" s="75" t="s">
        <v>4033</v>
      </c>
      <c r="H66" s="127"/>
      <c r="I66" s="127"/>
      <c r="J66" s="127"/>
      <c r="K66" s="127"/>
      <c r="L66" s="127"/>
      <c r="M66" s="127">
        <v>1</v>
      </c>
      <c r="N66" s="127">
        <v>2</v>
      </c>
      <c r="O66" s="127">
        <v>2002</v>
      </c>
      <c r="P66" s="127">
        <v>20030528</v>
      </c>
      <c r="Q66" s="127">
        <v>20030529</v>
      </c>
      <c r="R66" s="127" t="s">
        <v>4025</v>
      </c>
      <c r="S66" s="127" t="s">
        <v>3307</v>
      </c>
      <c r="T66" s="127" t="s">
        <v>4014</v>
      </c>
      <c r="U66" s="127" t="s">
        <v>72</v>
      </c>
      <c r="V66" s="127" t="s">
        <v>65</v>
      </c>
      <c r="W66" s="127" t="s">
        <v>66</v>
      </c>
      <c r="X66" s="127"/>
      <c r="Y66" s="127">
        <v>7</v>
      </c>
      <c r="Z66" s="127">
        <v>85</v>
      </c>
      <c r="AA66" s="127" t="s">
        <v>1726</v>
      </c>
      <c r="AB66" s="127"/>
      <c r="AC66" s="127"/>
      <c r="AD66" s="127"/>
      <c r="AE66" s="127"/>
      <c r="AF66" s="127">
        <v>0</v>
      </c>
      <c r="AG66" s="127">
        <v>20149</v>
      </c>
      <c r="AH66" s="127"/>
      <c r="AI66" s="127"/>
      <c r="AJ66" s="127" t="s">
        <v>66</v>
      </c>
      <c r="AK66" s="127"/>
      <c r="AL66" s="127"/>
      <c r="AM66" s="127"/>
      <c r="AN66" s="127"/>
      <c r="AO66" s="127" t="s">
        <v>4034</v>
      </c>
      <c r="AP66" s="127" t="s">
        <v>4026</v>
      </c>
      <c r="AQ66" s="127" t="s">
        <v>3310</v>
      </c>
      <c r="AR66" s="127" t="s">
        <v>4017</v>
      </c>
      <c r="AS66" s="127" t="s">
        <v>69</v>
      </c>
      <c r="AT66" s="127" t="s">
        <v>70</v>
      </c>
      <c r="AU66" s="127" t="s">
        <v>3211</v>
      </c>
      <c r="AV66" s="127" t="s">
        <v>1726</v>
      </c>
      <c r="AW66" s="149" t="str">
        <f t="shared" si="0"/>
        <v/>
      </c>
    </row>
    <row r="67" spans="1:49" x14ac:dyDescent="0.2">
      <c r="A67" s="127" t="s">
        <v>1726</v>
      </c>
      <c r="B67" s="127">
        <v>4.0999999999999996</v>
      </c>
      <c r="C67" s="127">
        <v>20171204</v>
      </c>
      <c r="D67" s="127" t="s">
        <v>60</v>
      </c>
      <c r="E67" s="127" t="s">
        <v>60</v>
      </c>
      <c r="F67" s="127">
        <v>3</v>
      </c>
      <c r="G67" s="75" t="s">
        <v>4035</v>
      </c>
      <c r="H67" s="127"/>
      <c r="I67" s="127"/>
      <c r="J67" s="127"/>
      <c r="K67" s="127"/>
      <c r="L67" s="127"/>
      <c r="M67" s="127">
        <v>1</v>
      </c>
      <c r="N67" s="127">
        <v>2</v>
      </c>
      <c r="O67" s="127">
        <v>2005</v>
      </c>
      <c r="P67" s="127">
        <v>20060530</v>
      </c>
      <c r="Q67" s="127">
        <v>20060531</v>
      </c>
      <c r="R67" s="127" t="s">
        <v>4025</v>
      </c>
      <c r="S67" s="127" t="s">
        <v>3307</v>
      </c>
      <c r="T67" s="127" t="s">
        <v>4014</v>
      </c>
      <c r="U67" s="127" t="s">
        <v>72</v>
      </c>
      <c r="V67" s="127" t="s">
        <v>65</v>
      </c>
      <c r="W67" s="127" t="s">
        <v>66</v>
      </c>
      <c r="X67" s="127"/>
      <c r="Y67" s="127">
        <v>7.8</v>
      </c>
      <c r="Z67" s="127">
        <v>91</v>
      </c>
      <c r="AA67" s="127" t="s">
        <v>1726</v>
      </c>
      <c r="AB67" s="127"/>
      <c r="AC67" s="127"/>
      <c r="AD67" s="127"/>
      <c r="AE67" s="127"/>
      <c r="AF67" s="127">
        <v>0</v>
      </c>
      <c r="AG67" s="127">
        <v>54054</v>
      </c>
      <c r="AH67" s="127"/>
      <c r="AI67" s="127"/>
      <c r="AJ67" s="127" t="s">
        <v>67</v>
      </c>
      <c r="AK67" s="127"/>
      <c r="AL67" s="127"/>
      <c r="AM67" s="127"/>
      <c r="AN67" s="127"/>
      <c r="AO67" s="127"/>
      <c r="AP67" s="127" t="s">
        <v>4026</v>
      </c>
      <c r="AQ67" s="127" t="s">
        <v>3310</v>
      </c>
      <c r="AR67" s="127" t="s">
        <v>4017</v>
      </c>
      <c r="AS67" s="127" t="s">
        <v>69</v>
      </c>
      <c r="AT67" s="127" t="s">
        <v>70</v>
      </c>
      <c r="AU67" s="127" t="s">
        <v>3211</v>
      </c>
      <c r="AV67" s="127" t="s">
        <v>1726</v>
      </c>
      <c r="AW67" s="149" t="str">
        <f t="shared" ref="AW67:AW130" si="1">+IF(ISERROR(AG67/AC67),"",AG67/AC67)</f>
        <v/>
      </c>
    </row>
    <row r="68" spans="1:49" x14ac:dyDescent="0.2">
      <c r="A68" s="127" t="s">
        <v>59</v>
      </c>
      <c r="B68" s="127">
        <v>4.0999999999999996</v>
      </c>
      <c r="C68" s="127">
        <v>20171204</v>
      </c>
      <c r="D68" s="127" t="s">
        <v>60</v>
      </c>
      <c r="E68" s="127" t="s">
        <v>60</v>
      </c>
      <c r="F68" s="127">
        <v>3</v>
      </c>
      <c r="G68" s="75" t="s">
        <v>912</v>
      </c>
      <c r="H68" s="127">
        <v>0</v>
      </c>
      <c r="I68" s="127"/>
      <c r="J68" s="127"/>
      <c r="K68" s="127"/>
      <c r="L68" s="127"/>
      <c r="M68" s="127">
        <v>1</v>
      </c>
      <c r="N68" s="127">
        <v>2</v>
      </c>
      <c r="O68" s="127">
        <v>1984</v>
      </c>
      <c r="P68" s="127">
        <v>198505</v>
      </c>
      <c r="Q68" s="127">
        <v>19850529</v>
      </c>
      <c r="R68" s="127" t="s">
        <v>834</v>
      </c>
      <c r="S68" s="127" t="s">
        <v>830</v>
      </c>
      <c r="T68" s="127" t="s">
        <v>835</v>
      </c>
      <c r="U68" s="127" t="s">
        <v>1643</v>
      </c>
      <c r="V68" s="127" t="s">
        <v>65</v>
      </c>
      <c r="W68" s="127" t="s">
        <v>66</v>
      </c>
      <c r="X68" s="127"/>
      <c r="Y68" s="127">
        <v>2.9</v>
      </c>
      <c r="Z68" s="127"/>
      <c r="AA68" s="127" t="s">
        <v>1726</v>
      </c>
      <c r="AB68" s="127">
        <v>5000</v>
      </c>
      <c r="AC68" s="127">
        <v>31407</v>
      </c>
      <c r="AD68" s="127"/>
      <c r="AE68" s="127"/>
      <c r="AF68" s="127">
        <v>0</v>
      </c>
      <c r="AG68" s="127">
        <v>43443</v>
      </c>
      <c r="AH68" s="127"/>
      <c r="AI68" s="127"/>
      <c r="AJ68" s="127"/>
      <c r="AK68" s="127"/>
      <c r="AL68" s="127">
        <v>3</v>
      </c>
      <c r="AM68" s="127"/>
      <c r="AN68" s="127"/>
      <c r="AO68" s="127" t="s">
        <v>913</v>
      </c>
      <c r="AP68" s="127" t="s">
        <v>837</v>
      </c>
      <c r="AQ68" s="127" t="s">
        <v>831</v>
      </c>
      <c r="AR68" s="127" t="s">
        <v>838</v>
      </c>
      <c r="AS68" s="127" t="s">
        <v>69</v>
      </c>
      <c r="AT68" s="127" t="s">
        <v>70</v>
      </c>
      <c r="AU68" s="127" t="s">
        <v>91</v>
      </c>
      <c r="AV68" s="127" t="s">
        <v>1726</v>
      </c>
      <c r="AW68" s="149">
        <f t="shared" si="1"/>
        <v>1.3832266692138695</v>
      </c>
    </row>
    <row r="69" spans="1:49" x14ac:dyDescent="0.2">
      <c r="A69" s="127" t="s">
        <v>59</v>
      </c>
      <c r="B69" s="127">
        <v>4.0999999999999996</v>
      </c>
      <c r="C69" s="127">
        <v>20171204</v>
      </c>
      <c r="D69" s="127" t="s">
        <v>60</v>
      </c>
      <c r="E69" s="127" t="s">
        <v>60</v>
      </c>
      <c r="F69" s="127">
        <v>3</v>
      </c>
      <c r="G69" s="75" t="s">
        <v>3118</v>
      </c>
      <c r="H69" s="127">
        <v>12</v>
      </c>
      <c r="I69" s="127"/>
      <c r="J69" s="127"/>
      <c r="K69" s="127"/>
      <c r="L69" s="127"/>
      <c r="M69" s="127">
        <v>1</v>
      </c>
      <c r="N69" s="127">
        <v>2</v>
      </c>
      <c r="O69" s="127">
        <v>2006</v>
      </c>
      <c r="P69" s="127">
        <v>20070510</v>
      </c>
      <c r="Q69" s="127">
        <v>20070510</v>
      </c>
      <c r="R69" s="127" t="s">
        <v>475</v>
      </c>
      <c r="S69" s="127" t="s">
        <v>476</v>
      </c>
      <c r="T69" s="127" t="s">
        <v>477</v>
      </c>
      <c r="U69" s="127" t="s">
        <v>72</v>
      </c>
      <c r="V69" s="127" t="s">
        <v>65</v>
      </c>
      <c r="W69" s="127" t="s">
        <v>64</v>
      </c>
      <c r="X69" s="127"/>
      <c r="Y69" s="127">
        <v>5.4</v>
      </c>
      <c r="Z69" s="127">
        <v>78</v>
      </c>
      <c r="AA69" s="127" t="s">
        <v>1726</v>
      </c>
      <c r="AB69" s="127">
        <v>5000</v>
      </c>
      <c r="AC69" s="127">
        <v>50145</v>
      </c>
      <c r="AD69" s="127"/>
      <c r="AE69" s="127"/>
      <c r="AF69" s="127">
        <v>0</v>
      </c>
      <c r="AG69" s="127">
        <v>88761</v>
      </c>
      <c r="AH69" s="127">
        <v>5000</v>
      </c>
      <c r="AI69" s="127">
        <v>1551</v>
      </c>
      <c r="AJ69" s="127" t="s">
        <v>66</v>
      </c>
      <c r="AK69" s="127">
        <v>0.03</v>
      </c>
      <c r="AL69" s="127">
        <v>28</v>
      </c>
      <c r="AM69" s="127">
        <v>100</v>
      </c>
      <c r="AN69" s="127"/>
      <c r="AO69" s="127"/>
      <c r="AP69" s="127" t="s">
        <v>479</v>
      </c>
      <c r="AQ69" s="127" t="s">
        <v>480</v>
      </c>
      <c r="AR69" s="127" t="s">
        <v>481</v>
      </c>
      <c r="AS69" s="127" t="s">
        <v>69</v>
      </c>
      <c r="AT69" s="127" t="s">
        <v>70</v>
      </c>
      <c r="AU69" s="127" t="s">
        <v>91</v>
      </c>
      <c r="AV69" s="127" t="s">
        <v>1726</v>
      </c>
      <c r="AW69" s="149">
        <f t="shared" si="1"/>
        <v>1.7700867484295544</v>
      </c>
    </row>
    <row r="70" spans="1:49" x14ac:dyDescent="0.2">
      <c r="A70" s="127" t="s">
        <v>1726</v>
      </c>
      <c r="B70" s="127">
        <v>4.0999999999999996</v>
      </c>
      <c r="C70" s="127">
        <v>20171204</v>
      </c>
      <c r="D70" s="127" t="s">
        <v>60</v>
      </c>
      <c r="E70" s="127" t="s">
        <v>60</v>
      </c>
      <c r="F70" s="127">
        <v>3</v>
      </c>
      <c r="G70" s="75" t="s">
        <v>1495</v>
      </c>
      <c r="H70" s="127"/>
      <c r="I70" s="127"/>
      <c r="J70" s="127"/>
      <c r="K70" s="127"/>
      <c r="L70" s="127"/>
      <c r="M70" s="127">
        <v>1</v>
      </c>
      <c r="N70" s="127">
        <v>1</v>
      </c>
      <c r="O70" s="127">
        <v>2003</v>
      </c>
      <c r="P70" s="127">
        <v>20040607</v>
      </c>
      <c r="Q70" s="127">
        <v>20040607</v>
      </c>
      <c r="R70" s="127" t="s">
        <v>78</v>
      </c>
      <c r="S70" s="127" t="s">
        <v>62</v>
      </c>
      <c r="T70" s="127" t="s">
        <v>79</v>
      </c>
      <c r="U70" s="127" t="s">
        <v>1643</v>
      </c>
      <c r="V70" s="127" t="s">
        <v>65</v>
      </c>
      <c r="W70" s="127" t="s">
        <v>66</v>
      </c>
      <c r="X70" s="127"/>
      <c r="Y70" s="127">
        <v>3.24</v>
      </c>
      <c r="Z70" s="127">
        <v>65</v>
      </c>
      <c r="AA70" s="127" t="s">
        <v>1726</v>
      </c>
      <c r="AB70" s="127"/>
      <c r="AC70" s="127"/>
      <c r="AD70" s="127"/>
      <c r="AE70" s="127"/>
      <c r="AF70" s="127">
        <v>0</v>
      </c>
      <c r="AG70" s="127">
        <v>34161</v>
      </c>
      <c r="AH70" s="127"/>
      <c r="AI70" s="127"/>
      <c r="AJ70" s="127" t="s">
        <v>67</v>
      </c>
      <c r="AK70" s="127"/>
      <c r="AL70" s="127"/>
      <c r="AM70" s="127"/>
      <c r="AN70" s="127"/>
      <c r="AO70" s="127" t="s">
        <v>1496</v>
      </c>
      <c r="AP70" s="127" t="s">
        <v>675</v>
      </c>
      <c r="AQ70" s="127" t="s">
        <v>661</v>
      </c>
      <c r="AR70" s="127" t="s">
        <v>676</v>
      </c>
      <c r="AS70" s="127" t="s">
        <v>69</v>
      </c>
      <c r="AT70" s="127" t="s">
        <v>70</v>
      </c>
      <c r="AU70" s="127" t="s">
        <v>71</v>
      </c>
      <c r="AV70" s="127" t="s">
        <v>1726</v>
      </c>
      <c r="AW70" s="149" t="str">
        <f t="shared" si="1"/>
        <v/>
      </c>
    </row>
    <row r="71" spans="1:49" x14ac:dyDescent="0.2">
      <c r="A71" s="127" t="s">
        <v>59</v>
      </c>
      <c r="B71" s="127">
        <v>4.0999999999999996</v>
      </c>
      <c r="C71" s="127">
        <v>20171204</v>
      </c>
      <c r="D71" s="127" t="s">
        <v>60</v>
      </c>
      <c r="E71" s="127" t="s">
        <v>60</v>
      </c>
      <c r="F71" s="127">
        <v>3</v>
      </c>
      <c r="G71" s="75" t="s">
        <v>1391</v>
      </c>
      <c r="H71" s="127">
        <v>0</v>
      </c>
      <c r="I71" s="127"/>
      <c r="J71" s="127"/>
      <c r="K71" s="127"/>
      <c r="L71" s="127"/>
      <c r="M71" s="127">
        <v>1</v>
      </c>
      <c r="N71" s="127">
        <v>1</v>
      </c>
      <c r="O71" s="127">
        <v>1984</v>
      </c>
      <c r="P71" s="127">
        <v>198504</v>
      </c>
      <c r="Q71" s="127">
        <v>19850413</v>
      </c>
      <c r="R71" s="127" t="s">
        <v>747</v>
      </c>
      <c r="S71" s="127" t="s">
        <v>1377</v>
      </c>
      <c r="T71" s="127" t="s">
        <v>748</v>
      </c>
      <c r="U71" s="127" t="s">
        <v>1643</v>
      </c>
      <c r="V71" s="127" t="s">
        <v>65</v>
      </c>
      <c r="W71" s="127" t="s">
        <v>64</v>
      </c>
      <c r="X71" s="127"/>
      <c r="Y71" s="127">
        <v>2.7</v>
      </c>
      <c r="Z71" s="127"/>
      <c r="AA71" s="127" t="s">
        <v>1726</v>
      </c>
      <c r="AB71" s="127">
        <v>5000</v>
      </c>
      <c r="AC71" s="127">
        <v>41145</v>
      </c>
      <c r="AD71" s="127"/>
      <c r="AE71" s="127"/>
      <c r="AF71" s="127">
        <v>0</v>
      </c>
      <c r="AG71" s="127">
        <v>6900</v>
      </c>
      <c r="AH71" s="127">
        <v>5000</v>
      </c>
      <c r="AI71" s="127">
        <v>415</v>
      </c>
      <c r="AJ71" s="127"/>
      <c r="AK71" s="127">
        <v>0.01</v>
      </c>
      <c r="AL71" s="127">
        <v>2</v>
      </c>
      <c r="AM71" s="127"/>
      <c r="AN71" s="127"/>
      <c r="AO71" s="127"/>
      <c r="AP71" s="127" t="s">
        <v>750</v>
      </c>
      <c r="AQ71" s="127" t="s">
        <v>1378</v>
      </c>
      <c r="AR71" s="127" t="s">
        <v>751</v>
      </c>
      <c r="AS71" s="127" t="s">
        <v>69</v>
      </c>
      <c r="AT71" s="127" t="s">
        <v>70</v>
      </c>
      <c r="AU71" s="127" t="s">
        <v>71</v>
      </c>
      <c r="AV71" s="127" t="s">
        <v>1726</v>
      </c>
      <c r="AW71" s="149">
        <f t="shared" si="1"/>
        <v>0.16769959897921982</v>
      </c>
    </row>
    <row r="72" spans="1:49" x14ac:dyDescent="0.2">
      <c r="A72" s="127" t="s">
        <v>1726</v>
      </c>
      <c r="B72" s="127">
        <v>4.0999999999999996</v>
      </c>
      <c r="C72" s="127">
        <v>20171204</v>
      </c>
      <c r="D72" s="127" t="s">
        <v>60</v>
      </c>
      <c r="E72" s="127" t="s">
        <v>60</v>
      </c>
      <c r="F72" s="127">
        <v>3</v>
      </c>
      <c r="G72" s="75" t="s">
        <v>4393</v>
      </c>
      <c r="H72" s="127"/>
      <c r="I72" s="127"/>
      <c r="J72" s="127"/>
      <c r="K72" s="127"/>
      <c r="L72" s="127"/>
      <c r="M72" s="127">
        <v>1</v>
      </c>
      <c r="N72" s="127">
        <v>3</v>
      </c>
      <c r="O72" s="127">
        <v>2002</v>
      </c>
      <c r="P72" s="127">
        <v>20030513</v>
      </c>
      <c r="Q72" s="127">
        <v>20030523</v>
      </c>
      <c r="R72" s="127" t="s">
        <v>4190</v>
      </c>
      <c r="S72" s="127" t="s">
        <v>4385</v>
      </c>
      <c r="T72" s="127" t="s">
        <v>4165</v>
      </c>
      <c r="U72" s="127" t="s">
        <v>1643</v>
      </c>
      <c r="V72" s="127" t="s">
        <v>65</v>
      </c>
      <c r="W72" s="127" t="s">
        <v>66</v>
      </c>
      <c r="X72" s="127"/>
      <c r="Y72" s="127">
        <v>1.75</v>
      </c>
      <c r="Z72" s="127"/>
      <c r="AA72" s="127" t="s">
        <v>1726</v>
      </c>
      <c r="AB72" s="127"/>
      <c r="AC72" s="127"/>
      <c r="AD72" s="127"/>
      <c r="AE72" s="127"/>
      <c r="AF72" s="127">
        <v>0</v>
      </c>
      <c r="AG72" s="127">
        <v>45000</v>
      </c>
      <c r="AH72" s="127"/>
      <c r="AI72" s="127"/>
      <c r="AJ72" s="127" t="s">
        <v>66</v>
      </c>
      <c r="AK72" s="127"/>
      <c r="AL72" s="127"/>
      <c r="AM72" s="127"/>
      <c r="AN72" s="127"/>
      <c r="AO72" s="127"/>
      <c r="AP72" s="127" t="s">
        <v>4191</v>
      </c>
      <c r="AQ72" s="127" t="s">
        <v>4386</v>
      </c>
      <c r="AR72" s="127" t="s">
        <v>4166</v>
      </c>
      <c r="AS72" s="127" t="s">
        <v>69</v>
      </c>
      <c r="AT72" s="127" t="s">
        <v>70</v>
      </c>
      <c r="AU72" s="127" t="s">
        <v>3211</v>
      </c>
      <c r="AV72" s="127" t="s">
        <v>1726</v>
      </c>
      <c r="AW72" s="149" t="str">
        <f t="shared" si="1"/>
        <v/>
      </c>
    </row>
    <row r="73" spans="1:49" x14ac:dyDescent="0.2">
      <c r="A73" s="127" t="s">
        <v>59</v>
      </c>
      <c r="B73" s="127">
        <v>4.0999999999999996</v>
      </c>
      <c r="C73" s="127">
        <v>20171204</v>
      </c>
      <c r="D73" s="127" t="s">
        <v>60</v>
      </c>
      <c r="E73" s="127" t="s">
        <v>60</v>
      </c>
      <c r="F73" s="127">
        <v>3</v>
      </c>
      <c r="G73" s="75" t="s">
        <v>1136</v>
      </c>
      <c r="H73" s="127">
        <v>0</v>
      </c>
      <c r="I73" s="127"/>
      <c r="J73" s="127"/>
      <c r="K73" s="127"/>
      <c r="L73" s="127"/>
      <c r="M73" s="127">
        <v>1</v>
      </c>
      <c r="N73" s="127">
        <v>2</v>
      </c>
      <c r="O73" s="127">
        <v>1991</v>
      </c>
      <c r="P73" s="127">
        <v>199205</v>
      </c>
      <c r="Q73" s="127">
        <v>19920513</v>
      </c>
      <c r="R73" s="127" t="s">
        <v>1121</v>
      </c>
      <c r="S73" s="127" t="s">
        <v>1002</v>
      </c>
      <c r="T73" s="127" t="s">
        <v>1122</v>
      </c>
      <c r="U73" s="127" t="s">
        <v>72</v>
      </c>
      <c r="V73" s="127" t="s">
        <v>65</v>
      </c>
      <c r="W73" s="127" t="s">
        <v>66</v>
      </c>
      <c r="X73" s="127"/>
      <c r="Y73" s="127">
        <v>7.4</v>
      </c>
      <c r="Z73" s="127">
        <v>86</v>
      </c>
      <c r="AA73" s="127" t="s">
        <v>1726</v>
      </c>
      <c r="AB73" s="127">
        <v>5000</v>
      </c>
      <c r="AC73" s="127">
        <v>20158</v>
      </c>
      <c r="AD73" s="127"/>
      <c r="AE73" s="127"/>
      <c r="AF73" s="127">
        <v>0</v>
      </c>
      <c r="AG73" s="127">
        <v>18859</v>
      </c>
      <c r="AH73" s="127">
        <v>5000</v>
      </c>
      <c r="AI73" s="127">
        <v>731</v>
      </c>
      <c r="AJ73" s="127" t="s">
        <v>66</v>
      </c>
      <c r="AK73" s="127">
        <v>3.5000000000000003E-2</v>
      </c>
      <c r="AL73" s="127">
        <v>48</v>
      </c>
      <c r="AM73" s="127">
        <v>200</v>
      </c>
      <c r="AN73" s="127"/>
      <c r="AO73" s="127" t="s">
        <v>1137</v>
      </c>
      <c r="AP73" s="127" t="s">
        <v>1124</v>
      </c>
      <c r="AQ73" s="127" t="s">
        <v>1006</v>
      </c>
      <c r="AR73" s="127" t="s">
        <v>1125</v>
      </c>
      <c r="AS73" s="127" t="s">
        <v>69</v>
      </c>
      <c r="AT73" s="127" t="s">
        <v>70</v>
      </c>
      <c r="AU73" s="127" t="s">
        <v>91</v>
      </c>
      <c r="AV73" s="127" t="s">
        <v>1726</v>
      </c>
      <c r="AW73" s="149">
        <f t="shared" si="1"/>
        <v>0.93555908324238513</v>
      </c>
    </row>
    <row r="74" spans="1:49" x14ac:dyDescent="0.2">
      <c r="A74" s="127" t="s">
        <v>59</v>
      </c>
      <c r="B74" s="127">
        <v>4.0999999999999996</v>
      </c>
      <c r="C74" s="127">
        <v>20171204</v>
      </c>
      <c r="D74" s="127" t="s">
        <v>60</v>
      </c>
      <c r="E74" s="127" t="s">
        <v>60</v>
      </c>
      <c r="F74" s="127">
        <v>3</v>
      </c>
      <c r="G74" s="75" t="s">
        <v>2033</v>
      </c>
      <c r="H74" s="127">
        <v>0</v>
      </c>
      <c r="I74" s="127"/>
      <c r="J74" s="127"/>
      <c r="K74" s="127"/>
      <c r="L74" s="127"/>
      <c r="M74" s="127">
        <v>1</v>
      </c>
      <c r="N74" s="127">
        <v>3</v>
      </c>
      <c r="O74" s="127">
        <v>1981</v>
      </c>
      <c r="P74" s="127">
        <v>198206</v>
      </c>
      <c r="Q74" s="127">
        <v>19820602</v>
      </c>
      <c r="R74" s="127" t="s">
        <v>3420</v>
      </c>
      <c r="S74" s="127" t="s">
        <v>3421</v>
      </c>
      <c r="T74" s="127" t="s">
        <v>3294</v>
      </c>
      <c r="U74" s="127" t="s">
        <v>72</v>
      </c>
      <c r="V74" s="127" t="s">
        <v>65</v>
      </c>
      <c r="W74" s="127" t="s">
        <v>66</v>
      </c>
      <c r="X74" s="127"/>
      <c r="Y74" s="127">
        <v>5.4</v>
      </c>
      <c r="Z74" s="127"/>
      <c r="AA74" s="127" t="s">
        <v>1726</v>
      </c>
      <c r="AB74" s="127">
        <v>5000</v>
      </c>
      <c r="AC74" s="127">
        <v>74018</v>
      </c>
      <c r="AD74" s="127"/>
      <c r="AE74" s="127"/>
      <c r="AF74" s="127">
        <v>0</v>
      </c>
      <c r="AG74" s="127">
        <v>281090</v>
      </c>
      <c r="AH74" s="127">
        <v>5000</v>
      </c>
      <c r="AI74" s="127">
        <v>1280</v>
      </c>
      <c r="AJ74" s="127"/>
      <c r="AK74" s="127">
        <v>1.7000000000000001E-2</v>
      </c>
      <c r="AL74" s="127">
        <v>1</v>
      </c>
      <c r="AM74" s="127"/>
      <c r="AN74" s="127"/>
      <c r="AO74" s="127"/>
      <c r="AP74" s="127" t="s">
        <v>3422</v>
      </c>
      <c r="AQ74" s="127" t="s">
        <v>3423</v>
      </c>
      <c r="AR74" s="127" t="s">
        <v>3298</v>
      </c>
      <c r="AS74" s="127" t="s">
        <v>69</v>
      </c>
      <c r="AT74" s="127" t="s">
        <v>70</v>
      </c>
      <c r="AU74" s="127" t="s">
        <v>3211</v>
      </c>
      <c r="AV74" s="127" t="s">
        <v>1726</v>
      </c>
      <c r="AW74" s="149">
        <f t="shared" si="1"/>
        <v>3.7975897754600232</v>
      </c>
    </row>
    <row r="75" spans="1:49" x14ac:dyDescent="0.2">
      <c r="A75" s="127" t="s">
        <v>59</v>
      </c>
      <c r="B75" s="127">
        <v>4.0999999999999996</v>
      </c>
      <c r="C75" s="127">
        <v>20171204</v>
      </c>
      <c r="D75" s="127" t="s">
        <v>60</v>
      </c>
      <c r="E75" s="127" t="s">
        <v>60</v>
      </c>
      <c r="F75" s="127">
        <v>3</v>
      </c>
      <c r="G75" s="75" t="s">
        <v>249</v>
      </c>
      <c r="H75" s="127">
        <v>12</v>
      </c>
      <c r="I75" s="127"/>
      <c r="J75" s="127"/>
      <c r="K75" s="127"/>
      <c r="L75" s="127"/>
      <c r="M75" s="127">
        <v>1</v>
      </c>
      <c r="N75" s="127">
        <v>3</v>
      </c>
      <c r="O75" s="127">
        <v>2006</v>
      </c>
      <c r="P75" s="127">
        <v>20070605</v>
      </c>
      <c r="Q75" s="127">
        <v>20070605</v>
      </c>
      <c r="R75" s="127" t="s">
        <v>3301</v>
      </c>
      <c r="S75" s="127" t="s">
        <v>3323</v>
      </c>
      <c r="T75" s="127" t="s">
        <v>3294</v>
      </c>
      <c r="U75" s="127" t="s">
        <v>72</v>
      </c>
      <c r="V75" s="127" t="s">
        <v>65</v>
      </c>
      <c r="W75" s="127" t="s">
        <v>64</v>
      </c>
      <c r="X75" s="127"/>
      <c r="Y75" s="127">
        <v>5.5</v>
      </c>
      <c r="Z75" s="127">
        <v>83</v>
      </c>
      <c r="AA75" s="127" t="s">
        <v>1726</v>
      </c>
      <c r="AB75" s="127">
        <v>5000</v>
      </c>
      <c r="AC75" s="127">
        <v>51746</v>
      </c>
      <c r="AD75" s="127"/>
      <c r="AE75" s="127"/>
      <c r="AF75" s="127">
        <v>5000</v>
      </c>
      <c r="AG75" s="127">
        <v>154</v>
      </c>
      <c r="AH75" s="127"/>
      <c r="AI75" s="127"/>
      <c r="AJ75" s="127"/>
      <c r="AK75" s="127">
        <v>3.0000000000000001E-3</v>
      </c>
      <c r="AL75" s="127">
        <v>1</v>
      </c>
      <c r="AM75" s="127">
        <v>2017</v>
      </c>
      <c r="AN75" s="127"/>
      <c r="AO75" s="127" t="s">
        <v>3417</v>
      </c>
      <c r="AP75" s="127" t="s">
        <v>3302</v>
      </c>
      <c r="AQ75" s="127" t="s">
        <v>3326</v>
      </c>
      <c r="AR75" s="127" t="s">
        <v>3298</v>
      </c>
      <c r="AS75" s="127" t="s">
        <v>69</v>
      </c>
      <c r="AT75" s="127" t="s">
        <v>70</v>
      </c>
      <c r="AU75" s="127" t="s">
        <v>3211</v>
      </c>
      <c r="AV75" s="127" t="s">
        <v>1726</v>
      </c>
      <c r="AW75" s="149">
        <f t="shared" si="1"/>
        <v>2.9760754454450583E-3</v>
      </c>
    </row>
    <row r="76" spans="1:49" x14ac:dyDescent="0.2">
      <c r="A76" s="127" t="s">
        <v>59</v>
      </c>
      <c r="B76" s="127">
        <v>4.0999999999999996</v>
      </c>
      <c r="C76" s="127">
        <v>20171204</v>
      </c>
      <c r="D76" s="127" t="s">
        <v>60</v>
      </c>
      <c r="E76" s="127" t="s">
        <v>60</v>
      </c>
      <c r="F76" s="127">
        <v>3</v>
      </c>
      <c r="G76" s="75" t="s">
        <v>1120</v>
      </c>
      <c r="H76" s="127">
        <v>0</v>
      </c>
      <c r="I76" s="127"/>
      <c r="J76" s="127"/>
      <c r="K76" s="127"/>
      <c r="L76" s="127"/>
      <c r="M76" s="127">
        <v>1</v>
      </c>
      <c r="N76" s="127">
        <v>2</v>
      </c>
      <c r="O76" s="127">
        <v>1991</v>
      </c>
      <c r="P76" s="127">
        <v>199205</v>
      </c>
      <c r="Q76" s="127">
        <v>19920513</v>
      </c>
      <c r="R76" s="127" t="s">
        <v>1121</v>
      </c>
      <c r="S76" s="127" t="s">
        <v>1002</v>
      </c>
      <c r="T76" s="127" t="s">
        <v>1122</v>
      </c>
      <c r="U76" s="127" t="s">
        <v>72</v>
      </c>
      <c r="V76" s="127" t="s">
        <v>65</v>
      </c>
      <c r="W76" s="127" t="s">
        <v>66</v>
      </c>
      <c r="X76" s="127"/>
      <c r="Y76" s="127">
        <v>7.4</v>
      </c>
      <c r="Z76" s="127">
        <v>86</v>
      </c>
      <c r="AA76" s="127" t="s">
        <v>1726</v>
      </c>
      <c r="AB76" s="127">
        <v>5000</v>
      </c>
      <c r="AC76" s="127">
        <v>19034</v>
      </c>
      <c r="AD76" s="127"/>
      <c r="AE76" s="127"/>
      <c r="AF76" s="127">
        <v>0</v>
      </c>
      <c r="AG76" s="127">
        <v>17808</v>
      </c>
      <c r="AH76" s="127">
        <v>5000</v>
      </c>
      <c r="AI76" s="127">
        <v>690</v>
      </c>
      <c r="AJ76" s="127" t="s">
        <v>66</v>
      </c>
      <c r="AK76" s="127">
        <v>3.5000000000000003E-2</v>
      </c>
      <c r="AL76" s="127">
        <v>48</v>
      </c>
      <c r="AM76" s="127">
        <v>200</v>
      </c>
      <c r="AN76" s="127"/>
      <c r="AO76" s="127" t="s">
        <v>1123</v>
      </c>
      <c r="AP76" s="127" t="s">
        <v>1124</v>
      </c>
      <c r="AQ76" s="127" t="s">
        <v>1006</v>
      </c>
      <c r="AR76" s="127" t="s">
        <v>1125</v>
      </c>
      <c r="AS76" s="127" t="s">
        <v>69</v>
      </c>
      <c r="AT76" s="127" t="s">
        <v>70</v>
      </c>
      <c r="AU76" s="127" t="s">
        <v>91</v>
      </c>
      <c r="AV76" s="127" t="s">
        <v>1726</v>
      </c>
      <c r="AW76" s="149">
        <f t="shared" si="1"/>
        <v>0.93558894609645893</v>
      </c>
    </row>
    <row r="77" spans="1:49" x14ac:dyDescent="0.2">
      <c r="A77" s="127" t="s">
        <v>1726</v>
      </c>
      <c r="B77" s="127">
        <v>4.0999999999999996</v>
      </c>
      <c r="C77" s="127">
        <v>20171204</v>
      </c>
      <c r="D77" s="127" t="s">
        <v>60</v>
      </c>
      <c r="E77" s="127" t="s">
        <v>60</v>
      </c>
      <c r="F77" s="127">
        <v>3</v>
      </c>
      <c r="G77" s="75" t="s">
        <v>1509</v>
      </c>
      <c r="H77" s="127"/>
      <c r="I77" s="127"/>
      <c r="J77" s="127"/>
      <c r="K77" s="127"/>
      <c r="L77" s="127"/>
      <c r="M77" s="127">
        <v>1</v>
      </c>
      <c r="N77" s="127">
        <v>1</v>
      </c>
      <c r="O77" s="127">
        <v>2006</v>
      </c>
      <c r="P77" s="127">
        <v>20070601</v>
      </c>
      <c r="Q77" s="127">
        <v>20070607</v>
      </c>
      <c r="R77" s="127" t="s">
        <v>61</v>
      </c>
      <c r="S77" s="127" t="s">
        <v>62</v>
      </c>
      <c r="T77" s="127" t="s">
        <v>63</v>
      </c>
      <c r="U77" s="127" t="s">
        <v>1643</v>
      </c>
      <c r="V77" s="127" t="s">
        <v>65</v>
      </c>
      <c r="W77" s="127" t="s">
        <v>66</v>
      </c>
      <c r="X77" s="127"/>
      <c r="Y77" s="127">
        <v>1.31</v>
      </c>
      <c r="Z77" s="127">
        <v>49</v>
      </c>
      <c r="AA77" s="127" t="s">
        <v>1726</v>
      </c>
      <c r="AB77" s="127"/>
      <c r="AC77" s="127"/>
      <c r="AD77" s="127"/>
      <c r="AE77" s="127"/>
      <c r="AF77" s="127">
        <v>0</v>
      </c>
      <c r="AG77" s="127">
        <v>54428</v>
      </c>
      <c r="AH77" s="127"/>
      <c r="AI77" s="127"/>
      <c r="AJ77" s="127" t="s">
        <v>66</v>
      </c>
      <c r="AK77" s="127"/>
      <c r="AL77" s="127"/>
      <c r="AM77" s="127"/>
      <c r="AN77" s="127"/>
      <c r="AO77" s="127"/>
      <c r="AP77" s="127" t="s">
        <v>663</v>
      </c>
      <c r="AQ77" s="127" t="s">
        <v>661</v>
      </c>
      <c r="AR77" s="127" t="s">
        <v>664</v>
      </c>
      <c r="AS77" s="127" t="s">
        <v>69</v>
      </c>
      <c r="AT77" s="127" t="s">
        <v>70</v>
      </c>
      <c r="AU77" s="127" t="s">
        <v>71</v>
      </c>
      <c r="AV77" s="127" t="s">
        <v>1726</v>
      </c>
      <c r="AW77" s="149" t="str">
        <f t="shared" si="1"/>
        <v/>
      </c>
    </row>
    <row r="78" spans="1:49" x14ac:dyDescent="0.2">
      <c r="A78" s="127" t="s">
        <v>59</v>
      </c>
      <c r="B78" s="127">
        <v>4.0999999999999996</v>
      </c>
      <c r="C78" s="127">
        <v>20171204</v>
      </c>
      <c r="D78" s="127" t="s">
        <v>60</v>
      </c>
      <c r="E78" s="127" t="s">
        <v>60</v>
      </c>
      <c r="F78" s="127">
        <v>3</v>
      </c>
      <c r="G78" s="75" t="s">
        <v>854</v>
      </c>
      <c r="H78" s="127">
        <v>0</v>
      </c>
      <c r="I78" s="127"/>
      <c r="J78" s="127"/>
      <c r="K78" s="127"/>
      <c r="L78" s="127"/>
      <c r="M78" s="127">
        <v>1</v>
      </c>
      <c r="N78" s="127">
        <v>2</v>
      </c>
      <c r="O78" s="127">
        <v>1991</v>
      </c>
      <c r="P78" s="127">
        <v>199205</v>
      </c>
      <c r="Q78" s="127">
        <v>19920518</v>
      </c>
      <c r="R78" s="127" t="s">
        <v>834</v>
      </c>
      <c r="S78" s="127" t="s">
        <v>830</v>
      </c>
      <c r="T78" s="127" t="s">
        <v>835</v>
      </c>
      <c r="U78" s="127" t="s">
        <v>1643</v>
      </c>
      <c r="V78" s="127" t="s">
        <v>65</v>
      </c>
      <c r="W78" s="127" t="s">
        <v>66</v>
      </c>
      <c r="X78" s="127"/>
      <c r="Y78" s="127">
        <v>6.96</v>
      </c>
      <c r="Z78" s="127"/>
      <c r="AA78" s="127" t="s">
        <v>1726</v>
      </c>
      <c r="AB78" s="127">
        <v>5000</v>
      </c>
      <c r="AC78" s="127">
        <v>27505</v>
      </c>
      <c r="AD78" s="127"/>
      <c r="AE78" s="127"/>
      <c r="AF78" s="127">
        <v>0</v>
      </c>
      <c r="AG78" s="127">
        <v>27933</v>
      </c>
      <c r="AH78" s="127">
        <v>5000</v>
      </c>
      <c r="AI78" s="127">
        <v>436</v>
      </c>
      <c r="AJ78" s="127" t="s">
        <v>66</v>
      </c>
      <c r="AK78" s="127">
        <v>1.5599999999999999E-2</v>
      </c>
      <c r="AL78" s="127">
        <v>30</v>
      </c>
      <c r="AM78" s="127">
        <v>577</v>
      </c>
      <c r="AN78" s="127"/>
      <c r="AO78" s="127" t="s">
        <v>855</v>
      </c>
      <c r="AP78" s="127" t="s">
        <v>837</v>
      </c>
      <c r="AQ78" s="127" t="s">
        <v>831</v>
      </c>
      <c r="AR78" s="127" t="s">
        <v>838</v>
      </c>
      <c r="AS78" s="127" t="s">
        <v>69</v>
      </c>
      <c r="AT78" s="127" t="s">
        <v>70</v>
      </c>
      <c r="AU78" s="127" t="s">
        <v>91</v>
      </c>
      <c r="AV78" s="127" t="s">
        <v>1726</v>
      </c>
      <c r="AW78" s="149">
        <f t="shared" si="1"/>
        <v>1.0155608071259772</v>
      </c>
    </row>
    <row r="79" spans="1:49" x14ac:dyDescent="0.2">
      <c r="A79" s="127" t="s">
        <v>59</v>
      </c>
      <c r="B79" s="127">
        <v>4.0999999999999996</v>
      </c>
      <c r="C79" s="127">
        <v>20171204</v>
      </c>
      <c r="D79" s="127" t="s">
        <v>60</v>
      </c>
      <c r="E79" s="127" t="s">
        <v>60</v>
      </c>
      <c r="F79" s="127">
        <v>3</v>
      </c>
      <c r="G79" s="75" t="s">
        <v>4727</v>
      </c>
      <c r="H79" s="127">
        <v>0</v>
      </c>
      <c r="I79" s="127"/>
      <c r="J79" s="127"/>
      <c r="K79" s="127"/>
      <c r="L79" s="127"/>
      <c r="M79" s="127">
        <v>1</v>
      </c>
      <c r="N79" s="127">
        <v>2</v>
      </c>
      <c r="O79" s="127">
        <v>1982</v>
      </c>
      <c r="P79" s="127">
        <v>198304</v>
      </c>
      <c r="Q79" s="127">
        <v>19830429</v>
      </c>
      <c r="R79" s="127" t="s">
        <v>4560</v>
      </c>
      <c r="S79" s="127" t="s">
        <v>3426</v>
      </c>
      <c r="T79" s="127" t="s">
        <v>4561</v>
      </c>
      <c r="U79" s="127" t="s">
        <v>1643</v>
      </c>
      <c r="V79" s="127" t="s">
        <v>65</v>
      </c>
      <c r="W79" s="127" t="s">
        <v>66</v>
      </c>
      <c r="X79" s="127"/>
      <c r="Y79" s="127">
        <v>2.4</v>
      </c>
      <c r="Z79" s="127"/>
      <c r="AA79" s="127" t="s">
        <v>1726</v>
      </c>
      <c r="AB79" s="127">
        <v>5000</v>
      </c>
      <c r="AC79" s="127">
        <v>24570</v>
      </c>
      <c r="AD79" s="127"/>
      <c r="AE79" s="127"/>
      <c r="AF79" s="127">
        <v>5000</v>
      </c>
      <c r="AG79" s="127">
        <v>248</v>
      </c>
      <c r="AH79" s="127"/>
      <c r="AI79" s="127"/>
      <c r="AJ79" s="127"/>
      <c r="AK79" s="127">
        <v>0.01</v>
      </c>
      <c r="AL79" s="127">
        <v>48</v>
      </c>
      <c r="AM79" s="127"/>
      <c r="AN79" s="127"/>
      <c r="AO79" s="127" t="s">
        <v>4646</v>
      </c>
      <c r="AP79" s="127" t="s">
        <v>4562</v>
      </c>
      <c r="AQ79" s="127" t="s">
        <v>3429</v>
      </c>
      <c r="AR79" s="127" t="s">
        <v>4563</v>
      </c>
      <c r="AS79" s="127" t="s">
        <v>69</v>
      </c>
      <c r="AT79" s="127" t="s">
        <v>70</v>
      </c>
      <c r="AU79" s="127" t="s">
        <v>77</v>
      </c>
      <c r="AV79" s="127" t="s">
        <v>1726</v>
      </c>
      <c r="AW79" s="149">
        <f t="shared" si="1"/>
        <v>1.0093610093610093E-2</v>
      </c>
    </row>
    <row r="80" spans="1:49" x14ac:dyDescent="0.2">
      <c r="A80" s="127" t="s">
        <v>1726</v>
      </c>
      <c r="B80" s="127">
        <v>4.0999999999999996</v>
      </c>
      <c r="C80" s="127">
        <v>20171204</v>
      </c>
      <c r="D80" s="127" t="s">
        <v>60</v>
      </c>
      <c r="E80" s="127" t="s">
        <v>60</v>
      </c>
      <c r="F80" s="127">
        <v>3</v>
      </c>
      <c r="G80" s="75" t="s">
        <v>3905</v>
      </c>
      <c r="H80" s="127"/>
      <c r="I80" s="127"/>
      <c r="J80" s="127"/>
      <c r="K80" s="127"/>
      <c r="L80" s="127"/>
      <c r="M80" s="127">
        <v>1</v>
      </c>
      <c r="N80" s="127">
        <v>1</v>
      </c>
      <c r="O80" s="127">
        <v>2003</v>
      </c>
      <c r="P80" s="127">
        <v>20040618</v>
      </c>
      <c r="Q80" s="127">
        <v>20040618</v>
      </c>
      <c r="R80" s="127" t="s">
        <v>3855</v>
      </c>
      <c r="S80" s="127" t="s">
        <v>3861</v>
      </c>
      <c r="T80" s="127" t="s">
        <v>3857</v>
      </c>
      <c r="U80" s="127" t="s">
        <v>1643</v>
      </c>
      <c r="V80" s="127" t="s">
        <v>65</v>
      </c>
      <c r="W80" s="127" t="s">
        <v>66</v>
      </c>
      <c r="X80" s="127"/>
      <c r="Y80" s="127">
        <v>1.35</v>
      </c>
      <c r="Z80" s="127">
        <v>49</v>
      </c>
      <c r="AA80" s="127" t="s">
        <v>1726</v>
      </c>
      <c r="AB80" s="127"/>
      <c r="AC80" s="127"/>
      <c r="AD80" s="127"/>
      <c r="AE80" s="127"/>
      <c r="AF80" s="127">
        <v>0</v>
      </c>
      <c r="AG80" s="127">
        <v>104802</v>
      </c>
      <c r="AH80" s="127"/>
      <c r="AI80" s="127"/>
      <c r="AJ80" s="127" t="s">
        <v>67</v>
      </c>
      <c r="AK80" s="127"/>
      <c r="AL80" s="127"/>
      <c r="AM80" s="127"/>
      <c r="AN80" s="127"/>
      <c r="AO80" s="127"/>
      <c r="AP80" s="127" t="s">
        <v>3858</v>
      </c>
      <c r="AQ80" s="127" t="s">
        <v>3863</v>
      </c>
      <c r="AR80" s="127" t="s">
        <v>3860</v>
      </c>
      <c r="AS80" s="127" t="s">
        <v>69</v>
      </c>
      <c r="AT80" s="127" t="s">
        <v>70</v>
      </c>
      <c r="AU80" s="127" t="s">
        <v>77</v>
      </c>
      <c r="AV80" s="127" t="s">
        <v>1726</v>
      </c>
      <c r="AW80" s="149" t="str">
        <f t="shared" si="1"/>
        <v/>
      </c>
    </row>
    <row r="81" spans="1:49" x14ac:dyDescent="0.2">
      <c r="A81" s="127" t="s">
        <v>59</v>
      </c>
      <c r="B81" s="127">
        <v>4.0999999999999996</v>
      </c>
      <c r="C81" s="127">
        <v>20171204</v>
      </c>
      <c r="D81" s="127" t="s">
        <v>60</v>
      </c>
      <c r="E81" s="127" t="s">
        <v>60</v>
      </c>
      <c r="F81" s="127">
        <v>3</v>
      </c>
      <c r="G81" s="75" t="s">
        <v>923</v>
      </c>
      <c r="H81" s="127">
        <v>0</v>
      </c>
      <c r="I81" s="127"/>
      <c r="J81" s="127"/>
      <c r="K81" s="127"/>
      <c r="L81" s="127"/>
      <c r="M81" s="127">
        <v>1</v>
      </c>
      <c r="N81" s="127">
        <v>2</v>
      </c>
      <c r="O81" s="127">
        <v>1989</v>
      </c>
      <c r="P81" s="127">
        <v>199102</v>
      </c>
      <c r="Q81" s="127">
        <v>19910219</v>
      </c>
      <c r="R81" s="127" t="s">
        <v>834</v>
      </c>
      <c r="S81" s="127" t="s">
        <v>830</v>
      </c>
      <c r="T81" s="127" t="s">
        <v>835</v>
      </c>
      <c r="U81" s="127" t="s">
        <v>1953</v>
      </c>
      <c r="V81" s="127" t="s">
        <v>65</v>
      </c>
      <c r="W81" s="127" t="s">
        <v>64</v>
      </c>
      <c r="X81" s="127"/>
      <c r="Y81" s="127">
        <v>21.6</v>
      </c>
      <c r="Z81" s="127"/>
      <c r="AA81" s="127" t="s">
        <v>67</v>
      </c>
      <c r="AB81" s="127">
        <v>5000</v>
      </c>
      <c r="AC81" s="127">
        <v>37340</v>
      </c>
      <c r="AD81" s="127"/>
      <c r="AE81" s="127"/>
      <c r="AF81" s="127"/>
      <c r="AG81" s="127"/>
      <c r="AH81" s="127"/>
      <c r="AI81" s="127"/>
      <c r="AJ81" s="127"/>
      <c r="AK81" s="127"/>
      <c r="AL81" s="127">
        <v>1</v>
      </c>
      <c r="AM81" s="127">
        <v>100</v>
      </c>
      <c r="AN81" s="127"/>
      <c r="AO81" s="127" t="s">
        <v>924</v>
      </c>
      <c r="AP81" s="127" t="s">
        <v>837</v>
      </c>
      <c r="AQ81" s="127" t="s">
        <v>831</v>
      </c>
      <c r="AR81" s="127" t="s">
        <v>838</v>
      </c>
      <c r="AS81" s="127" t="s">
        <v>69</v>
      </c>
      <c r="AT81" s="127" t="s">
        <v>70</v>
      </c>
      <c r="AU81" s="127" t="s">
        <v>91</v>
      </c>
      <c r="AV81" s="127" t="s">
        <v>1726</v>
      </c>
      <c r="AW81" s="149">
        <f t="shared" si="1"/>
        <v>0</v>
      </c>
    </row>
    <row r="82" spans="1:49" x14ac:dyDescent="0.2">
      <c r="A82" s="127" t="s">
        <v>1726</v>
      </c>
      <c r="B82" s="127">
        <v>4.0999999999999996</v>
      </c>
      <c r="C82" s="127">
        <v>20171204</v>
      </c>
      <c r="D82" s="127" t="s">
        <v>60</v>
      </c>
      <c r="E82" s="127" t="s">
        <v>60</v>
      </c>
      <c r="F82" s="127">
        <v>3</v>
      </c>
      <c r="G82" s="75" t="s">
        <v>1518</v>
      </c>
      <c r="H82" s="127"/>
      <c r="I82" s="127"/>
      <c r="J82" s="127"/>
      <c r="K82" s="127"/>
      <c r="L82" s="127"/>
      <c r="M82" s="127">
        <v>1</v>
      </c>
      <c r="N82" s="127">
        <v>1</v>
      </c>
      <c r="O82" s="127">
        <v>2001</v>
      </c>
      <c r="P82" s="127">
        <v>20030416</v>
      </c>
      <c r="Q82" s="127">
        <v>20030417</v>
      </c>
      <c r="R82" s="127" t="s">
        <v>84</v>
      </c>
      <c r="S82" s="127" t="s">
        <v>62</v>
      </c>
      <c r="T82" s="127" t="s">
        <v>85</v>
      </c>
      <c r="U82" s="127" t="s">
        <v>1953</v>
      </c>
      <c r="V82" s="127" t="s">
        <v>65</v>
      </c>
      <c r="W82" s="127" t="s">
        <v>64</v>
      </c>
      <c r="X82" s="127"/>
      <c r="Y82" s="127">
        <v>16.77</v>
      </c>
      <c r="Z82" s="127">
        <v>114</v>
      </c>
      <c r="AA82" s="127" t="s">
        <v>1726</v>
      </c>
      <c r="AB82" s="127"/>
      <c r="AC82" s="127"/>
      <c r="AD82" s="127"/>
      <c r="AE82" s="127"/>
      <c r="AF82" s="127">
        <v>0</v>
      </c>
      <c r="AG82" s="127">
        <v>66761</v>
      </c>
      <c r="AH82" s="127"/>
      <c r="AI82" s="127"/>
      <c r="AJ82" s="127" t="s">
        <v>67</v>
      </c>
      <c r="AK82" s="127"/>
      <c r="AL82" s="127"/>
      <c r="AM82" s="127"/>
      <c r="AN82" s="127"/>
      <c r="AO82" s="127" t="s">
        <v>1519</v>
      </c>
      <c r="AP82" s="127" t="s">
        <v>669</v>
      </c>
      <c r="AQ82" s="127" t="s">
        <v>661</v>
      </c>
      <c r="AR82" s="127" t="s">
        <v>670</v>
      </c>
      <c r="AS82" s="127" t="s">
        <v>69</v>
      </c>
      <c r="AT82" s="127" t="s">
        <v>70</v>
      </c>
      <c r="AU82" s="127" t="s">
        <v>71</v>
      </c>
      <c r="AV82" s="127" t="s">
        <v>1726</v>
      </c>
      <c r="AW82" s="149" t="str">
        <f t="shared" si="1"/>
        <v/>
      </c>
    </row>
    <row r="83" spans="1:49" x14ac:dyDescent="0.2">
      <c r="A83" s="127" t="s">
        <v>59</v>
      </c>
      <c r="B83" s="127">
        <v>4.0999999999999996</v>
      </c>
      <c r="C83" s="127">
        <v>20171204</v>
      </c>
      <c r="D83" s="127" t="s">
        <v>60</v>
      </c>
      <c r="E83" s="127" t="s">
        <v>60</v>
      </c>
      <c r="F83" s="127">
        <v>3</v>
      </c>
      <c r="G83" s="75" t="s">
        <v>4649</v>
      </c>
      <c r="H83" s="127">
        <v>0</v>
      </c>
      <c r="I83" s="127"/>
      <c r="J83" s="127"/>
      <c r="K83" s="127"/>
      <c r="L83" s="127"/>
      <c r="M83" s="127">
        <v>1</v>
      </c>
      <c r="N83" s="127">
        <v>2</v>
      </c>
      <c r="O83" s="127">
        <v>1986</v>
      </c>
      <c r="P83" s="127">
        <v>198704</v>
      </c>
      <c r="Q83" s="127">
        <v>19870422</v>
      </c>
      <c r="R83" s="127" t="s">
        <v>4560</v>
      </c>
      <c r="S83" s="127" t="s">
        <v>3426</v>
      </c>
      <c r="T83" s="127" t="s">
        <v>4561</v>
      </c>
      <c r="U83" s="127" t="s">
        <v>72</v>
      </c>
      <c r="V83" s="127" t="s">
        <v>65</v>
      </c>
      <c r="W83" s="127" t="s">
        <v>66</v>
      </c>
      <c r="X83" s="127"/>
      <c r="Y83" s="127">
        <v>3.9</v>
      </c>
      <c r="Z83" s="127"/>
      <c r="AA83" s="127" t="s">
        <v>1726</v>
      </c>
      <c r="AB83" s="127">
        <v>5000</v>
      </c>
      <c r="AC83" s="127">
        <v>52972</v>
      </c>
      <c r="AD83" s="127"/>
      <c r="AE83" s="127"/>
      <c r="AF83" s="127">
        <v>0</v>
      </c>
      <c r="AG83" s="127">
        <v>273415</v>
      </c>
      <c r="AH83" s="127">
        <v>5000</v>
      </c>
      <c r="AI83" s="127">
        <v>569</v>
      </c>
      <c r="AJ83" s="127"/>
      <c r="AK83" s="127">
        <v>1.06E-2</v>
      </c>
      <c r="AL83" s="127">
        <v>1</v>
      </c>
      <c r="AM83" s="127"/>
      <c r="AN83" s="127"/>
      <c r="AO83" s="127" t="s">
        <v>4650</v>
      </c>
      <c r="AP83" s="127" t="s">
        <v>4562</v>
      </c>
      <c r="AQ83" s="127" t="s">
        <v>3429</v>
      </c>
      <c r="AR83" s="127" t="s">
        <v>4563</v>
      </c>
      <c r="AS83" s="127" t="s">
        <v>69</v>
      </c>
      <c r="AT83" s="127" t="s">
        <v>70</v>
      </c>
      <c r="AU83" s="127" t="s">
        <v>77</v>
      </c>
      <c r="AV83" s="127" t="s">
        <v>1726</v>
      </c>
      <c r="AW83" s="149">
        <f t="shared" si="1"/>
        <v>5.1615004153137507</v>
      </c>
    </row>
    <row r="84" spans="1:49" x14ac:dyDescent="0.2">
      <c r="A84" s="127" t="s">
        <v>59</v>
      </c>
      <c r="B84" s="127">
        <v>4.0999999999999996</v>
      </c>
      <c r="C84" s="127">
        <v>20171204</v>
      </c>
      <c r="D84" s="127" t="s">
        <v>60</v>
      </c>
      <c r="E84" s="127" t="s">
        <v>60</v>
      </c>
      <c r="F84" s="127">
        <v>3</v>
      </c>
      <c r="G84" s="75" t="s">
        <v>235</v>
      </c>
      <c r="H84" s="127">
        <v>0</v>
      </c>
      <c r="I84" s="127"/>
      <c r="J84" s="127"/>
      <c r="K84" s="127"/>
      <c r="L84" s="127"/>
      <c r="M84" s="127">
        <v>1</v>
      </c>
      <c r="N84" s="127">
        <v>3</v>
      </c>
      <c r="O84" s="127">
        <v>1983</v>
      </c>
      <c r="P84" s="127">
        <v>198406</v>
      </c>
      <c r="Q84" s="127">
        <v>19840602</v>
      </c>
      <c r="R84" s="127" t="s">
        <v>3322</v>
      </c>
      <c r="S84" s="127" t="s">
        <v>3323</v>
      </c>
      <c r="T84" s="127" t="s">
        <v>3294</v>
      </c>
      <c r="U84" s="127" t="s">
        <v>72</v>
      </c>
      <c r="V84" s="127" t="s">
        <v>65</v>
      </c>
      <c r="W84" s="127" t="s">
        <v>66</v>
      </c>
      <c r="X84" s="127"/>
      <c r="Y84" s="127">
        <v>2.9</v>
      </c>
      <c r="Z84" s="127"/>
      <c r="AA84" s="127" t="s">
        <v>1726</v>
      </c>
      <c r="AB84" s="127">
        <v>5000</v>
      </c>
      <c r="AC84" s="127">
        <v>23894</v>
      </c>
      <c r="AD84" s="127"/>
      <c r="AE84" s="127"/>
      <c r="AF84" s="127">
        <v>0</v>
      </c>
      <c r="AG84" s="127">
        <v>75555</v>
      </c>
      <c r="AH84" s="127">
        <v>5000</v>
      </c>
      <c r="AI84" s="127">
        <v>738</v>
      </c>
      <c r="AJ84" s="127"/>
      <c r="AK84" s="127">
        <v>0.03</v>
      </c>
      <c r="AL84" s="127">
        <v>66</v>
      </c>
      <c r="AM84" s="127"/>
      <c r="AN84" s="127"/>
      <c r="AO84" s="127" t="s">
        <v>3356</v>
      </c>
      <c r="AP84" s="127" t="s">
        <v>3325</v>
      </c>
      <c r="AQ84" s="127" t="s">
        <v>3326</v>
      </c>
      <c r="AR84" s="127" t="s">
        <v>3298</v>
      </c>
      <c r="AS84" s="127" t="s">
        <v>69</v>
      </c>
      <c r="AT84" s="127" t="s">
        <v>70</v>
      </c>
      <c r="AU84" s="127" t="s">
        <v>3211</v>
      </c>
      <c r="AV84" s="127" t="s">
        <v>1726</v>
      </c>
      <c r="AW84" s="149">
        <f t="shared" si="1"/>
        <v>3.1620909014815437</v>
      </c>
    </row>
    <row r="85" spans="1:49" x14ac:dyDescent="0.2">
      <c r="A85" s="127" t="s">
        <v>59</v>
      </c>
      <c r="B85" s="127">
        <v>4.0999999999999996</v>
      </c>
      <c r="C85" s="127">
        <v>20171204</v>
      </c>
      <c r="D85" s="127" t="s">
        <v>60</v>
      </c>
      <c r="E85" s="127" t="s">
        <v>60</v>
      </c>
      <c r="F85" s="127">
        <v>3</v>
      </c>
      <c r="G85" s="75" t="s">
        <v>3240</v>
      </c>
      <c r="H85" s="127">
        <v>0</v>
      </c>
      <c r="I85" s="127"/>
      <c r="J85" s="127"/>
      <c r="K85" s="127"/>
      <c r="L85" s="127"/>
      <c r="M85" s="127">
        <v>1</v>
      </c>
      <c r="N85" s="127">
        <v>1</v>
      </c>
      <c r="O85" s="127">
        <v>1988</v>
      </c>
      <c r="P85" s="127">
        <v>198910</v>
      </c>
      <c r="Q85" s="127">
        <v>19891011</v>
      </c>
      <c r="R85" s="127" t="s">
        <v>3204</v>
      </c>
      <c r="S85" s="127" t="s">
        <v>3205</v>
      </c>
      <c r="T85" s="127" t="s">
        <v>3206</v>
      </c>
      <c r="U85" s="127" t="s">
        <v>1643</v>
      </c>
      <c r="V85" s="127" t="s">
        <v>65</v>
      </c>
      <c r="W85" s="127" t="s">
        <v>66</v>
      </c>
      <c r="X85" s="127"/>
      <c r="Y85" s="127">
        <v>7.4</v>
      </c>
      <c r="Z85" s="127"/>
      <c r="AA85" s="127" t="s">
        <v>1726</v>
      </c>
      <c r="AB85" s="127">
        <v>5000</v>
      </c>
      <c r="AC85" s="127">
        <v>23849</v>
      </c>
      <c r="AD85" s="127"/>
      <c r="AE85" s="127"/>
      <c r="AF85" s="127">
        <v>0</v>
      </c>
      <c r="AG85" s="127">
        <v>120</v>
      </c>
      <c r="AH85" s="127"/>
      <c r="AI85" s="127"/>
      <c r="AJ85" s="127" t="s">
        <v>92</v>
      </c>
      <c r="AK85" s="127"/>
      <c r="AL85" s="127">
        <v>1</v>
      </c>
      <c r="AM85" s="127"/>
      <c r="AN85" s="127"/>
      <c r="AO85" s="127" t="s">
        <v>3229</v>
      </c>
      <c r="AP85" s="127" t="s">
        <v>3208</v>
      </c>
      <c r="AQ85" s="127" t="s">
        <v>3209</v>
      </c>
      <c r="AR85" s="127" t="s">
        <v>3210</v>
      </c>
      <c r="AS85" s="127" t="s">
        <v>69</v>
      </c>
      <c r="AT85" s="127" t="s">
        <v>70</v>
      </c>
      <c r="AU85" s="127" t="s">
        <v>3211</v>
      </c>
      <c r="AV85" s="127" t="s">
        <v>1726</v>
      </c>
      <c r="AW85" s="149">
        <f t="shared" si="1"/>
        <v>5.0316575118453605E-3</v>
      </c>
    </row>
    <row r="86" spans="1:49" x14ac:dyDescent="0.2">
      <c r="A86" s="127" t="s">
        <v>59</v>
      </c>
      <c r="B86" s="127">
        <v>4.0999999999999996</v>
      </c>
      <c r="C86" s="127">
        <v>20171204</v>
      </c>
      <c r="D86" s="127" t="s">
        <v>60</v>
      </c>
      <c r="E86" s="127" t="s">
        <v>60</v>
      </c>
      <c r="F86" s="127">
        <v>3</v>
      </c>
      <c r="G86" s="75" t="s">
        <v>925</v>
      </c>
      <c r="H86" s="127">
        <v>0</v>
      </c>
      <c r="I86" s="127"/>
      <c r="J86" s="127"/>
      <c r="K86" s="127"/>
      <c r="L86" s="127"/>
      <c r="M86" s="127">
        <v>1</v>
      </c>
      <c r="N86" s="127">
        <v>2</v>
      </c>
      <c r="O86" s="127">
        <v>1991</v>
      </c>
      <c r="P86" s="127">
        <v>199205</v>
      </c>
      <c r="Q86" s="127">
        <v>19920518</v>
      </c>
      <c r="R86" s="127" t="s">
        <v>834</v>
      </c>
      <c r="S86" s="127" t="s">
        <v>830</v>
      </c>
      <c r="T86" s="127" t="s">
        <v>835</v>
      </c>
      <c r="U86" s="127" t="s">
        <v>1643</v>
      </c>
      <c r="V86" s="127" t="s">
        <v>65</v>
      </c>
      <c r="W86" s="127" t="s">
        <v>66</v>
      </c>
      <c r="X86" s="127"/>
      <c r="Y86" s="127">
        <v>7.3</v>
      </c>
      <c r="Z86" s="127"/>
      <c r="AA86" s="127" t="s">
        <v>1726</v>
      </c>
      <c r="AB86" s="127">
        <v>5000</v>
      </c>
      <c r="AC86" s="127">
        <v>27064</v>
      </c>
      <c r="AD86" s="127"/>
      <c r="AE86" s="127"/>
      <c r="AF86" s="127">
        <v>0</v>
      </c>
      <c r="AG86" s="127">
        <v>27933</v>
      </c>
      <c r="AH86" s="127">
        <v>5000</v>
      </c>
      <c r="AI86" s="127">
        <v>429</v>
      </c>
      <c r="AJ86" s="127" t="s">
        <v>66</v>
      </c>
      <c r="AK86" s="127">
        <v>1.5599999999999999E-2</v>
      </c>
      <c r="AL86" s="127">
        <v>30</v>
      </c>
      <c r="AM86" s="127">
        <v>577</v>
      </c>
      <c r="AN86" s="127"/>
      <c r="AO86" s="127" t="s">
        <v>926</v>
      </c>
      <c r="AP86" s="127" t="s">
        <v>837</v>
      </c>
      <c r="AQ86" s="127" t="s">
        <v>831</v>
      </c>
      <c r="AR86" s="127" t="s">
        <v>838</v>
      </c>
      <c r="AS86" s="127" t="s">
        <v>69</v>
      </c>
      <c r="AT86" s="127" t="s">
        <v>70</v>
      </c>
      <c r="AU86" s="127" t="s">
        <v>91</v>
      </c>
      <c r="AV86" s="127" t="s">
        <v>1726</v>
      </c>
      <c r="AW86" s="149">
        <f t="shared" si="1"/>
        <v>1.0321090747856931</v>
      </c>
    </row>
    <row r="87" spans="1:49" x14ac:dyDescent="0.2">
      <c r="A87" s="127" t="s">
        <v>59</v>
      </c>
      <c r="B87" s="127">
        <v>4.0999999999999996</v>
      </c>
      <c r="C87" s="127">
        <v>20171204</v>
      </c>
      <c r="D87" s="127" t="s">
        <v>60</v>
      </c>
      <c r="E87" s="127" t="s">
        <v>60</v>
      </c>
      <c r="F87" s="127">
        <v>3</v>
      </c>
      <c r="G87" s="75" t="s">
        <v>868</v>
      </c>
      <c r="H87" s="127">
        <v>0</v>
      </c>
      <c r="I87" s="127"/>
      <c r="J87" s="127"/>
      <c r="K87" s="127"/>
      <c r="L87" s="127"/>
      <c r="M87" s="127">
        <v>1</v>
      </c>
      <c r="N87" s="127">
        <v>2</v>
      </c>
      <c r="O87" s="127">
        <v>1991</v>
      </c>
      <c r="P87" s="127">
        <v>199205</v>
      </c>
      <c r="Q87" s="127">
        <v>19920518</v>
      </c>
      <c r="R87" s="127" t="s">
        <v>834</v>
      </c>
      <c r="S87" s="127" t="s">
        <v>830</v>
      </c>
      <c r="T87" s="127" t="s">
        <v>835</v>
      </c>
      <c r="U87" s="127" t="s">
        <v>1643</v>
      </c>
      <c r="V87" s="127" t="s">
        <v>65</v>
      </c>
      <c r="W87" s="127" t="s">
        <v>66</v>
      </c>
      <c r="X87" s="127"/>
      <c r="Y87" s="127">
        <v>7.3</v>
      </c>
      <c r="Z87" s="127"/>
      <c r="AA87" s="127" t="s">
        <v>1726</v>
      </c>
      <c r="AB87" s="127">
        <v>5000</v>
      </c>
      <c r="AC87" s="127">
        <v>26981</v>
      </c>
      <c r="AD87" s="127"/>
      <c r="AE87" s="127"/>
      <c r="AF87" s="127">
        <v>0</v>
      </c>
      <c r="AG87" s="127">
        <v>27934</v>
      </c>
      <c r="AH87" s="127">
        <v>5000</v>
      </c>
      <c r="AI87" s="127">
        <v>428</v>
      </c>
      <c r="AJ87" s="127" t="s">
        <v>66</v>
      </c>
      <c r="AK87" s="127">
        <v>1.5599999999999999E-2</v>
      </c>
      <c r="AL87" s="127">
        <v>30</v>
      </c>
      <c r="AM87" s="127">
        <v>577</v>
      </c>
      <c r="AN87" s="127"/>
      <c r="AO87" s="127" t="s">
        <v>869</v>
      </c>
      <c r="AP87" s="127" t="s">
        <v>837</v>
      </c>
      <c r="AQ87" s="127" t="s">
        <v>831</v>
      </c>
      <c r="AR87" s="127" t="s">
        <v>838</v>
      </c>
      <c r="AS87" s="127" t="s">
        <v>69</v>
      </c>
      <c r="AT87" s="127" t="s">
        <v>70</v>
      </c>
      <c r="AU87" s="127" t="s">
        <v>91</v>
      </c>
      <c r="AV87" s="127" t="s">
        <v>1726</v>
      </c>
      <c r="AW87" s="149">
        <f t="shared" si="1"/>
        <v>1.0353211519217227</v>
      </c>
    </row>
    <row r="88" spans="1:49" x14ac:dyDescent="0.2">
      <c r="A88" s="127" t="s">
        <v>1726</v>
      </c>
      <c r="B88" s="127">
        <v>4.0999999999999996</v>
      </c>
      <c r="C88" s="127">
        <v>20171204</v>
      </c>
      <c r="D88" s="127" t="s">
        <v>60</v>
      </c>
      <c r="E88" s="127" t="s">
        <v>60</v>
      </c>
      <c r="F88" s="127">
        <v>3</v>
      </c>
      <c r="G88" s="75" t="s">
        <v>1213</v>
      </c>
      <c r="H88" s="127"/>
      <c r="I88" s="127"/>
      <c r="J88" s="127"/>
      <c r="K88" s="127"/>
      <c r="L88" s="127"/>
      <c r="M88" s="127">
        <v>1</v>
      </c>
      <c r="N88" s="127">
        <v>2</v>
      </c>
      <c r="O88" s="127">
        <v>1992</v>
      </c>
      <c r="P88" s="127">
        <v>199305</v>
      </c>
      <c r="Q88" s="127">
        <v>199305</v>
      </c>
      <c r="R88" s="127" t="s">
        <v>475</v>
      </c>
      <c r="S88" s="127" t="s">
        <v>965</v>
      </c>
      <c r="T88" s="127" t="s">
        <v>477</v>
      </c>
      <c r="U88" s="127" t="s">
        <v>72</v>
      </c>
      <c r="V88" s="127" t="s">
        <v>65</v>
      </c>
      <c r="W88" s="127" t="s">
        <v>66</v>
      </c>
      <c r="X88" s="127" t="s">
        <v>1305</v>
      </c>
      <c r="Y88" s="127"/>
      <c r="Z88" s="127"/>
      <c r="AA88" s="127" t="s">
        <v>1726</v>
      </c>
      <c r="AB88" s="127"/>
      <c r="AC88" s="127"/>
      <c r="AD88" s="127"/>
      <c r="AE88" s="127"/>
      <c r="AF88" s="127">
        <v>0</v>
      </c>
      <c r="AG88" s="127">
        <v>80</v>
      </c>
      <c r="AH88" s="127"/>
      <c r="AI88" s="127"/>
      <c r="AJ88" s="127" t="s">
        <v>66</v>
      </c>
      <c r="AK88" s="127"/>
      <c r="AL88" s="127"/>
      <c r="AM88" s="127"/>
      <c r="AN88" s="127"/>
      <c r="AO88" s="127"/>
      <c r="AP88" s="127" t="s">
        <v>479</v>
      </c>
      <c r="AQ88" s="127" t="s">
        <v>4754</v>
      </c>
      <c r="AR88" s="127" t="s">
        <v>481</v>
      </c>
      <c r="AS88" s="127" t="s">
        <v>69</v>
      </c>
      <c r="AT88" s="127" t="s">
        <v>70</v>
      </c>
      <c r="AU88" s="127" t="s">
        <v>91</v>
      </c>
      <c r="AV88" s="127" t="s">
        <v>1726</v>
      </c>
      <c r="AW88" s="149" t="str">
        <f t="shared" si="1"/>
        <v/>
      </c>
    </row>
    <row r="89" spans="1:49" x14ac:dyDescent="0.2">
      <c r="A89" s="127" t="s">
        <v>1726</v>
      </c>
      <c r="B89" s="127">
        <v>4.0999999999999996</v>
      </c>
      <c r="C89" s="127">
        <v>20171204</v>
      </c>
      <c r="D89" s="127" t="s">
        <v>60</v>
      </c>
      <c r="E89" s="127" t="s">
        <v>60</v>
      </c>
      <c r="F89" s="127">
        <v>3</v>
      </c>
      <c r="G89" s="75" t="s">
        <v>3576</v>
      </c>
      <c r="H89" s="127"/>
      <c r="I89" s="127"/>
      <c r="J89" s="127"/>
      <c r="K89" s="127"/>
      <c r="L89" s="127"/>
      <c r="M89" s="127">
        <v>1</v>
      </c>
      <c r="N89" s="127">
        <v>2</v>
      </c>
      <c r="O89" s="127">
        <v>1992</v>
      </c>
      <c r="P89" s="127">
        <v>199305</v>
      </c>
      <c r="Q89" s="127">
        <v>199305</v>
      </c>
      <c r="R89" s="127" t="s">
        <v>74</v>
      </c>
      <c r="S89" s="127" t="s">
        <v>4796</v>
      </c>
      <c r="T89" s="127" t="s">
        <v>75</v>
      </c>
      <c r="U89" s="127" t="s">
        <v>1643</v>
      </c>
      <c r="V89" s="127" t="s">
        <v>65</v>
      </c>
      <c r="W89" s="127" t="s">
        <v>66</v>
      </c>
      <c r="X89" s="127" t="s">
        <v>1305</v>
      </c>
      <c r="Y89" s="127"/>
      <c r="Z89" s="127"/>
      <c r="AA89" s="127" t="s">
        <v>1726</v>
      </c>
      <c r="AB89" s="127"/>
      <c r="AC89" s="127"/>
      <c r="AD89" s="127"/>
      <c r="AE89" s="127"/>
      <c r="AF89" s="127">
        <v>0</v>
      </c>
      <c r="AG89" s="127">
        <v>160</v>
      </c>
      <c r="AH89" s="127"/>
      <c r="AI89" s="127"/>
      <c r="AJ89" s="127" t="s">
        <v>66</v>
      </c>
      <c r="AK89" s="127"/>
      <c r="AL89" s="127"/>
      <c r="AM89" s="127"/>
      <c r="AN89" s="127"/>
      <c r="AO89" s="127"/>
      <c r="AP89" s="127" t="s">
        <v>680</v>
      </c>
      <c r="AQ89" s="127" t="s">
        <v>3574</v>
      </c>
      <c r="AR89" s="127" t="s">
        <v>681</v>
      </c>
      <c r="AS89" s="127" t="s">
        <v>69</v>
      </c>
      <c r="AT89" s="127" t="s">
        <v>70</v>
      </c>
      <c r="AU89" s="127" t="s">
        <v>77</v>
      </c>
      <c r="AV89" s="127" t="s">
        <v>1726</v>
      </c>
      <c r="AW89" s="149" t="str">
        <f t="shared" si="1"/>
        <v/>
      </c>
    </row>
    <row r="90" spans="1:49" x14ac:dyDescent="0.2">
      <c r="A90" s="127" t="s">
        <v>1726</v>
      </c>
      <c r="B90" s="127">
        <v>4.0999999999999996</v>
      </c>
      <c r="C90" s="127">
        <v>20171204</v>
      </c>
      <c r="D90" s="127" t="s">
        <v>60</v>
      </c>
      <c r="E90" s="127" t="s">
        <v>60</v>
      </c>
      <c r="F90" s="127">
        <v>3</v>
      </c>
      <c r="G90" s="75" t="s">
        <v>3493</v>
      </c>
      <c r="H90" s="127"/>
      <c r="I90" s="127"/>
      <c r="J90" s="127"/>
      <c r="K90" s="127"/>
      <c r="L90" s="127"/>
      <c r="M90" s="127">
        <v>1</v>
      </c>
      <c r="N90" s="127">
        <v>2</v>
      </c>
      <c r="O90" s="127">
        <v>1991</v>
      </c>
      <c r="P90" s="127">
        <v>199206</v>
      </c>
      <c r="Q90" s="127">
        <v>199206</v>
      </c>
      <c r="R90" s="127" t="s">
        <v>3483</v>
      </c>
      <c r="S90" s="127" t="s">
        <v>3484</v>
      </c>
      <c r="T90" s="127" t="s">
        <v>3485</v>
      </c>
      <c r="U90" s="127" t="s">
        <v>72</v>
      </c>
      <c r="V90" s="127" t="s">
        <v>65</v>
      </c>
      <c r="W90" s="127" t="s">
        <v>66</v>
      </c>
      <c r="X90" s="127" t="s">
        <v>1305</v>
      </c>
      <c r="Y90" s="127"/>
      <c r="Z90" s="127"/>
      <c r="AA90" s="127" t="s">
        <v>1726</v>
      </c>
      <c r="AB90" s="127"/>
      <c r="AC90" s="127"/>
      <c r="AD90" s="127"/>
      <c r="AE90" s="127"/>
      <c r="AF90" s="127">
        <v>0</v>
      </c>
      <c r="AG90" s="127">
        <v>200</v>
      </c>
      <c r="AH90" s="127"/>
      <c r="AI90" s="127"/>
      <c r="AJ90" s="127" t="s">
        <v>66</v>
      </c>
      <c r="AK90" s="127"/>
      <c r="AL90" s="127"/>
      <c r="AM90" s="127"/>
      <c r="AN90" s="127"/>
      <c r="AO90" s="127"/>
      <c r="AP90" s="127" t="s">
        <v>3486</v>
      </c>
      <c r="AQ90" s="127" t="s">
        <v>3487</v>
      </c>
      <c r="AR90" s="127" t="s">
        <v>3488</v>
      </c>
      <c r="AS90" s="127" t="s">
        <v>69</v>
      </c>
      <c r="AT90" s="127" t="s">
        <v>70</v>
      </c>
      <c r="AU90" s="127" t="s">
        <v>77</v>
      </c>
      <c r="AV90" s="127" t="s">
        <v>1726</v>
      </c>
      <c r="AW90" s="149" t="str">
        <f t="shared" si="1"/>
        <v/>
      </c>
    </row>
    <row r="91" spans="1:49" x14ac:dyDescent="0.2">
      <c r="A91" s="127" t="s">
        <v>1726</v>
      </c>
      <c r="B91" s="127">
        <v>4.0999999999999996</v>
      </c>
      <c r="C91" s="127">
        <v>20171204</v>
      </c>
      <c r="D91" s="127" t="s">
        <v>60</v>
      </c>
      <c r="E91" s="127" t="s">
        <v>60</v>
      </c>
      <c r="F91" s="127">
        <v>3</v>
      </c>
      <c r="G91" s="75" t="s">
        <v>3840</v>
      </c>
      <c r="H91" s="127"/>
      <c r="I91" s="127"/>
      <c r="J91" s="127"/>
      <c r="K91" s="127"/>
      <c r="L91" s="127"/>
      <c r="M91" s="127">
        <v>1</v>
      </c>
      <c r="N91" s="127">
        <v>1</v>
      </c>
      <c r="O91" s="127">
        <v>1991</v>
      </c>
      <c r="P91" s="127">
        <v>199205</v>
      </c>
      <c r="Q91" s="127">
        <v>199205</v>
      </c>
      <c r="R91" s="127" t="s">
        <v>3795</v>
      </c>
      <c r="S91" s="127" t="s">
        <v>3484</v>
      </c>
      <c r="T91" s="127" t="s">
        <v>3796</v>
      </c>
      <c r="U91" s="127" t="s">
        <v>72</v>
      </c>
      <c r="V91" s="127" t="s">
        <v>65</v>
      </c>
      <c r="W91" s="127" t="s">
        <v>66</v>
      </c>
      <c r="X91" s="127" t="s">
        <v>1305</v>
      </c>
      <c r="Y91" s="127"/>
      <c r="Z91" s="127"/>
      <c r="AA91" s="127" t="s">
        <v>1726</v>
      </c>
      <c r="AB91" s="127"/>
      <c r="AC91" s="127"/>
      <c r="AD91" s="127"/>
      <c r="AE91" s="127"/>
      <c r="AF91" s="127">
        <v>0</v>
      </c>
      <c r="AG91" s="127">
        <v>700</v>
      </c>
      <c r="AH91" s="127"/>
      <c r="AI91" s="127"/>
      <c r="AJ91" s="127" t="s">
        <v>66</v>
      </c>
      <c r="AK91" s="127"/>
      <c r="AL91" s="127"/>
      <c r="AM91" s="127"/>
      <c r="AN91" s="127"/>
      <c r="AO91" s="127"/>
      <c r="AP91" s="127" t="s">
        <v>3797</v>
      </c>
      <c r="AQ91" s="127" t="s">
        <v>3487</v>
      </c>
      <c r="AR91" s="127" t="s">
        <v>3799</v>
      </c>
      <c r="AS91" s="127" t="s">
        <v>69</v>
      </c>
      <c r="AT91" s="127" t="s">
        <v>70</v>
      </c>
      <c r="AU91" s="127" t="s">
        <v>77</v>
      </c>
      <c r="AV91" s="127" t="s">
        <v>1726</v>
      </c>
      <c r="AW91" s="149" t="str">
        <f t="shared" si="1"/>
        <v/>
      </c>
    </row>
    <row r="92" spans="1:49" x14ac:dyDescent="0.2">
      <c r="A92" s="127" t="s">
        <v>1726</v>
      </c>
      <c r="B92" s="127">
        <v>4.0999999999999996</v>
      </c>
      <c r="C92" s="127">
        <v>20171204</v>
      </c>
      <c r="D92" s="127" t="s">
        <v>60</v>
      </c>
      <c r="E92" s="127" t="s">
        <v>60</v>
      </c>
      <c r="F92" s="127">
        <v>3</v>
      </c>
      <c r="G92" s="75" t="s">
        <v>4605</v>
      </c>
      <c r="H92" s="127"/>
      <c r="I92" s="127"/>
      <c r="J92" s="127"/>
      <c r="K92" s="127"/>
      <c r="L92" s="127"/>
      <c r="M92" s="127">
        <v>1</v>
      </c>
      <c r="N92" s="127">
        <v>2</v>
      </c>
      <c r="O92" s="127">
        <v>1991</v>
      </c>
      <c r="P92" s="127">
        <v>199205</v>
      </c>
      <c r="Q92" s="127">
        <v>199206</v>
      </c>
      <c r="R92" s="127" t="s">
        <v>4560</v>
      </c>
      <c r="S92" s="127" t="s">
        <v>3910</v>
      </c>
      <c r="T92" s="127" t="s">
        <v>4561</v>
      </c>
      <c r="U92" s="127" t="s">
        <v>72</v>
      </c>
      <c r="V92" s="127" t="s">
        <v>65</v>
      </c>
      <c r="W92" s="127" t="s">
        <v>66</v>
      </c>
      <c r="X92" s="127" t="s">
        <v>1305</v>
      </c>
      <c r="Y92" s="127">
        <v>3</v>
      </c>
      <c r="Z92" s="127"/>
      <c r="AA92" s="127" t="s">
        <v>1726</v>
      </c>
      <c r="AB92" s="127"/>
      <c r="AC92" s="127"/>
      <c r="AD92" s="127"/>
      <c r="AE92" s="127"/>
      <c r="AF92" s="127">
        <v>0</v>
      </c>
      <c r="AG92" s="127">
        <v>900</v>
      </c>
      <c r="AH92" s="127"/>
      <c r="AI92" s="127"/>
      <c r="AJ92" s="127" t="s">
        <v>66</v>
      </c>
      <c r="AK92" s="127"/>
      <c r="AL92" s="127"/>
      <c r="AM92" s="127"/>
      <c r="AN92" s="127"/>
      <c r="AO92" s="127"/>
      <c r="AP92" s="127" t="s">
        <v>4562</v>
      </c>
      <c r="AQ92" s="127" t="s">
        <v>3911</v>
      </c>
      <c r="AR92" s="127" t="s">
        <v>4563</v>
      </c>
      <c r="AS92" s="127" t="s">
        <v>69</v>
      </c>
      <c r="AT92" s="127" t="s">
        <v>70</v>
      </c>
      <c r="AU92" s="127" t="s">
        <v>77</v>
      </c>
      <c r="AV92" s="127" t="s">
        <v>1726</v>
      </c>
      <c r="AW92" s="149" t="str">
        <f t="shared" si="1"/>
        <v/>
      </c>
    </row>
    <row r="93" spans="1:49" x14ac:dyDescent="0.2">
      <c r="A93" s="127" t="s">
        <v>59</v>
      </c>
      <c r="B93" s="127">
        <v>4.0999999999999996</v>
      </c>
      <c r="C93" s="127">
        <v>20171204</v>
      </c>
      <c r="D93" s="127" t="s">
        <v>60</v>
      </c>
      <c r="E93" s="127" t="s">
        <v>60</v>
      </c>
      <c r="F93" s="127">
        <v>3</v>
      </c>
      <c r="G93" s="75" t="s">
        <v>3712</v>
      </c>
      <c r="H93" s="127">
        <v>0</v>
      </c>
      <c r="I93" s="127"/>
      <c r="J93" s="127"/>
      <c r="K93" s="127"/>
      <c r="L93" s="127"/>
      <c r="M93" s="127">
        <v>1</v>
      </c>
      <c r="N93" s="127">
        <v>1</v>
      </c>
      <c r="O93" s="127">
        <v>1986</v>
      </c>
      <c r="P93" s="127">
        <v>198704</v>
      </c>
      <c r="Q93" s="127">
        <v>19870406</v>
      </c>
      <c r="R93" s="127" t="s">
        <v>3662</v>
      </c>
      <c r="S93" s="127" t="s">
        <v>3426</v>
      </c>
      <c r="T93" s="127" t="s">
        <v>3663</v>
      </c>
      <c r="U93" s="127" t="s">
        <v>72</v>
      </c>
      <c r="V93" s="127" t="s">
        <v>65</v>
      </c>
      <c r="W93" s="127" t="s">
        <v>64</v>
      </c>
      <c r="X93" s="127"/>
      <c r="Y93" s="127">
        <v>4</v>
      </c>
      <c r="Z93" s="127"/>
      <c r="AA93" s="127" t="s">
        <v>1726</v>
      </c>
      <c r="AB93" s="127">
        <v>5000</v>
      </c>
      <c r="AC93" s="127">
        <v>26815</v>
      </c>
      <c r="AD93" s="127"/>
      <c r="AE93" s="127"/>
      <c r="AF93" s="127">
        <v>0</v>
      </c>
      <c r="AG93" s="127">
        <v>17029</v>
      </c>
      <c r="AH93" s="127"/>
      <c r="AI93" s="127"/>
      <c r="AJ93" s="127"/>
      <c r="AK93" s="127"/>
      <c r="AL93" s="127">
        <v>1</v>
      </c>
      <c r="AM93" s="127"/>
      <c r="AN93" s="127"/>
      <c r="AO93" s="127" t="s">
        <v>3710</v>
      </c>
      <c r="AP93" s="127" t="s">
        <v>3665</v>
      </c>
      <c r="AQ93" s="127" t="s">
        <v>3429</v>
      </c>
      <c r="AR93" s="127" t="s">
        <v>3666</v>
      </c>
      <c r="AS93" s="127" t="s">
        <v>69</v>
      </c>
      <c r="AT93" s="127" t="s">
        <v>70</v>
      </c>
      <c r="AU93" s="127" t="s">
        <v>77</v>
      </c>
      <c r="AV93" s="127" t="s">
        <v>1726</v>
      </c>
      <c r="AW93" s="149">
        <f t="shared" si="1"/>
        <v>0.63505500652619806</v>
      </c>
    </row>
    <row r="94" spans="1:49" x14ac:dyDescent="0.2">
      <c r="A94" s="127" t="s">
        <v>59</v>
      </c>
      <c r="B94" s="127">
        <v>4.0999999999999996</v>
      </c>
      <c r="C94" s="127">
        <v>20171204</v>
      </c>
      <c r="D94" s="127" t="s">
        <v>60</v>
      </c>
      <c r="E94" s="127" t="s">
        <v>60</v>
      </c>
      <c r="F94" s="127">
        <v>3</v>
      </c>
      <c r="G94" s="75" t="s">
        <v>3682</v>
      </c>
      <c r="H94" s="127">
        <v>0</v>
      </c>
      <c r="I94" s="127"/>
      <c r="J94" s="127"/>
      <c r="K94" s="127"/>
      <c r="L94" s="127"/>
      <c r="M94" s="127">
        <v>1</v>
      </c>
      <c r="N94" s="127">
        <v>1</v>
      </c>
      <c r="O94" s="127">
        <v>1984</v>
      </c>
      <c r="P94" s="127">
        <v>198504</v>
      </c>
      <c r="Q94" s="127">
        <v>19850412</v>
      </c>
      <c r="R94" s="127" t="s">
        <v>3662</v>
      </c>
      <c r="S94" s="127" t="s">
        <v>3426</v>
      </c>
      <c r="T94" s="127" t="s">
        <v>3663</v>
      </c>
      <c r="U94" s="127" t="s">
        <v>72</v>
      </c>
      <c r="V94" s="127" t="s">
        <v>65</v>
      </c>
      <c r="W94" s="127" t="s">
        <v>66</v>
      </c>
      <c r="X94" s="127"/>
      <c r="Y94" s="127">
        <v>4</v>
      </c>
      <c r="Z94" s="127"/>
      <c r="AA94" s="127" t="s">
        <v>1726</v>
      </c>
      <c r="AB94" s="127">
        <v>5000</v>
      </c>
      <c r="AC94" s="127">
        <v>27558</v>
      </c>
      <c r="AD94" s="127"/>
      <c r="AE94" s="127"/>
      <c r="AF94" s="127">
        <v>0</v>
      </c>
      <c r="AG94" s="127">
        <v>408</v>
      </c>
      <c r="AH94" s="127">
        <v>5000</v>
      </c>
      <c r="AI94" s="127">
        <v>34</v>
      </c>
      <c r="AJ94" s="127" t="s">
        <v>66</v>
      </c>
      <c r="AK94" s="127">
        <v>1.1999999999999999E-3</v>
      </c>
      <c r="AL94" s="127">
        <v>1</v>
      </c>
      <c r="AM94" s="127"/>
      <c r="AN94" s="127"/>
      <c r="AO94" s="127" t="s">
        <v>3683</v>
      </c>
      <c r="AP94" s="127" t="s">
        <v>3665</v>
      </c>
      <c r="AQ94" s="127" t="s">
        <v>3429</v>
      </c>
      <c r="AR94" s="127" t="s">
        <v>3666</v>
      </c>
      <c r="AS94" s="127" t="s">
        <v>69</v>
      </c>
      <c r="AT94" s="127" t="s">
        <v>70</v>
      </c>
      <c r="AU94" s="127" t="s">
        <v>77</v>
      </c>
      <c r="AV94" s="127" t="s">
        <v>1726</v>
      </c>
      <c r="AW94" s="149">
        <f t="shared" si="1"/>
        <v>1.4805138253864576E-2</v>
      </c>
    </row>
    <row r="95" spans="1:49" x14ac:dyDescent="0.2">
      <c r="A95" s="127" t="s">
        <v>59</v>
      </c>
      <c r="B95" s="127">
        <v>4.0999999999999996</v>
      </c>
      <c r="C95" s="127">
        <v>20171204</v>
      </c>
      <c r="D95" s="127" t="s">
        <v>60</v>
      </c>
      <c r="E95" s="127" t="s">
        <v>60</v>
      </c>
      <c r="F95" s="127">
        <v>3</v>
      </c>
      <c r="G95" s="75" t="s">
        <v>248</v>
      </c>
      <c r="H95" s="127">
        <v>12</v>
      </c>
      <c r="I95" s="127"/>
      <c r="J95" s="127"/>
      <c r="K95" s="127"/>
      <c r="L95" s="127"/>
      <c r="M95" s="127">
        <v>1</v>
      </c>
      <c r="N95" s="127">
        <v>3</v>
      </c>
      <c r="O95" s="127">
        <v>2007</v>
      </c>
      <c r="P95" s="127">
        <v>20080606</v>
      </c>
      <c r="Q95" s="127">
        <v>20080606</v>
      </c>
      <c r="R95" s="127" t="s">
        <v>3301</v>
      </c>
      <c r="S95" s="127" t="s">
        <v>3323</v>
      </c>
      <c r="T95" s="127" t="s">
        <v>3294</v>
      </c>
      <c r="U95" s="127" t="s">
        <v>72</v>
      </c>
      <c r="V95" s="127" t="s">
        <v>65</v>
      </c>
      <c r="W95" s="127" t="s">
        <v>64</v>
      </c>
      <c r="X95" s="127"/>
      <c r="Y95" s="127">
        <v>5.28</v>
      </c>
      <c r="Z95" s="127"/>
      <c r="AA95" s="127" t="s">
        <v>1726</v>
      </c>
      <c r="AB95" s="127">
        <v>5000</v>
      </c>
      <c r="AC95" s="127">
        <v>25945</v>
      </c>
      <c r="AD95" s="127"/>
      <c r="AE95" s="127"/>
      <c r="AF95" s="127"/>
      <c r="AG95" s="127"/>
      <c r="AH95" s="127"/>
      <c r="AI95" s="127"/>
      <c r="AJ95" s="127"/>
      <c r="AK95" s="127"/>
      <c r="AL95" s="127"/>
      <c r="AM95" s="127">
        <v>500</v>
      </c>
      <c r="AN95" s="127"/>
      <c r="AO95" s="127" t="s">
        <v>3416</v>
      </c>
      <c r="AP95" s="127" t="s">
        <v>3302</v>
      </c>
      <c r="AQ95" s="127" t="s">
        <v>3326</v>
      </c>
      <c r="AR95" s="127" t="s">
        <v>3298</v>
      </c>
      <c r="AS95" s="127" t="s">
        <v>69</v>
      </c>
      <c r="AT95" s="127" t="s">
        <v>70</v>
      </c>
      <c r="AU95" s="127" t="s">
        <v>3211</v>
      </c>
      <c r="AV95" s="127" t="s">
        <v>1726</v>
      </c>
      <c r="AW95" s="149">
        <f t="shared" si="1"/>
        <v>0</v>
      </c>
    </row>
    <row r="96" spans="1:49" x14ac:dyDescent="0.2">
      <c r="A96" s="127" t="s">
        <v>59</v>
      </c>
      <c r="B96" s="127">
        <v>4.0999999999999996</v>
      </c>
      <c r="C96" s="127">
        <v>20171204</v>
      </c>
      <c r="D96" s="127" t="s">
        <v>60</v>
      </c>
      <c r="E96" s="127" t="s">
        <v>60</v>
      </c>
      <c r="F96" s="127">
        <v>3</v>
      </c>
      <c r="G96" s="75" t="s">
        <v>1049</v>
      </c>
      <c r="H96" s="127">
        <v>0</v>
      </c>
      <c r="I96" s="127"/>
      <c r="J96" s="127"/>
      <c r="K96" s="127"/>
      <c r="L96" s="127"/>
      <c r="M96" s="127">
        <v>1</v>
      </c>
      <c r="N96" s="127">
        <v>2</v>
      </c>
      <c r="O96" s="127">
        <v>1984</v>
      </c>
      <c r="P96" s="127">
        <v>198505</v>
      </c>
      <c r="Q96" s="127">
        <v>19850502</v>
      </c>
      <c r="R96" s="127" t="s">
        <v>1029</v>
      </c>
      <c r="S96" s="127" t="s">
        <v>1002</v>
      </c>
      <c r="T96" s="127" t="s">
        <v>1030</v>
      </c>
      <c r="U96" s="127" t="s">
        <v>1643</v>
      </c>
      <c r="V96" s="127" t="s">
        <v>65</v>
      </c>
      <c r="W96" s="127" t="s">
        <v>66</v>
      </c>
      <c r="X96" s="127"/>
      <c r="Y96" s="127">
        <v>2.8</v>
      </c>
      <c r="Z96" s="127"/>
      <c r="AA96" s="127" t="s">
        <v>1726</v>
      </c>
      <c r="AB96" s="127">
        <v>5000</v>
      </c>
      <c r="AC96" s="127">
        <v>39989</v>
      </c>
      <c r="AD96" s="127"/>
      <c r="AE96" s="127"/>
      <c r="AF96" s="127">
        <v>0</v>
      </c>
      <c r="AG96" s="127">
        <v>46530</v>
      </c>
      <c r="AH96" s="127">
        <v>5000</v>
      </c>
      <c r="AI96" s="127">
        <v>1516</v>
      </c>
      <c r="AJ96" s="127"/>
      <c r="AK96" s="127">
        <v>3.6499999999999998E-2</v>
      </c>
      <c r="AL96" s="127">
        <v>1</v>
      </c>
      <c r="AM96" s="127"/>
      <c r="AN96" s="127"/>
      <c r="AO96" s="127" t="s">
        <v>1050</v>
      </c>
      <c r="AP96" s="127" t="s">
        <v>1032</v>
      </c>
      <c r="AQ96" s="127" t="s">
        <v>1006</v>
      </c>
      <c r="AR96" s="127" t="s">
        <v>1033</v>
      </c>
      <c r="AS96" s="127" t="s">
        <v>69</v>
      </c>
      <c r="AT96" s="127" t="s">
        <v>70</v>
      </c>
      <c r="AU96" s="127" t="s">
        <v>91</v>
      </c>
      <c r="AV96" s="127" t="s">
        <v>1726</v>
      </c>
      <c r="AW96" s="149">
        <f t="shared" si="1"/>
        <v>1.1635699817449798</v>
      </c>
    </row>
    <row r="97" spans="1:49" x14ac:dyDescent="0.2">
      <c r="A97" s="127" t="s">
        <v>59</v>
      </c>
      <c r="B97" s="127">
        <v>4.0999999999999996</v>
      </c>
      <c r="C97" s="127">
        <v>20171204</v>
      </c>
      <c r="D97" s="127" t="s">
        <v>60</v>
      </c>
      <c r="E97" s="127" t="s">
        <v>60</v>
      </c>
      <c r="F97" s="127">
        <v>3</v>
      </c>
      <c r="G97" s="75" t="s">
        <v>876</v>
      </c>
      <c r="H97" s="127">
        <v>0</v>
      </c>
      <c r="I97" s="127"/>
      <c r="J97" s="127"/>
      <c r="K97" s="127"/>
      <c r="L97" s="127"/>
      <c r="M97" s="127">
        <v>1</v>
      </c>
      <c r="N97" s="127">
        <v>2</v>
      </c>
      <c r="O97" s="127">
        <v>1985</v>
      </c>
      <c r="P97" s="127">
        <v>198610</v>
      </c>
      <c r="Q97" s="127">
        <v>19861003</v>
      </c>
      <c r="R97" s="127" t="s">
        <v>834</v>
      </c>
      <c r="S97" s="127" t="s">
        <v>830</v>
      </c>
      <c r="T97" s="127" t="s">
        <v>835</v>
      </c>
      <c r="U97" s="127" t="s">
        <v>1643</v>
      </c>
      <c r="V97" s="127" t="s">
        <v>65</v>
      </c>
      <c r="W97" s="127" t="s">
        <v>66</v>
      </c>
      <c r="X97" s="127"/>
      <c r="Y97" s="127">
        <v>8.3000000000000007</v>
      </c>
      <c r="Z97" s="127"/>
      <c r="AA97" s="127" t="s">
        <v>1726</v>
      </c>
      <c r="AB97" s="127">
        <v>5000</v>
      </c>
      <c r="AC97" s="127">
        <v>26847</v>
      </c>
      <c r="AD97" s="127"/>
      <c r="AE97" s="127"/>
      <c r="AF97" s="127"/>
      <c r="AG97" s="127"/>
      <c r="AH97" s="127"/>
      <c r="AI97" s="127"/>
      <c r="AJ97" s="127"/>
      <c r="AK97" s="127"/>
      <c r="AL97" s="127">
        <v>3</v>
      </c>
      <c r="AM97" s="127"/>
      <c r="AN97" s="127"/>
      <c r="AO97" s="127" t="s">
        <v>877</v>
      </c>
      <c r="AP97" s="127" t="s">
        <v>837</v>
      </c>
      <c r="AQ97" s="127" t="s">
        <v>831</v>
      </c>
      <c r="AR97" s="127" t="s">
        <v>838</v>
      </c>
      <c r="AS97" s="127" t="s">
        <v>69</v>
      </c>
      <c r="AT97" s="127" t="s">
        <v>70</v>
      </c>
      <c r="AU97" s="127" t="s">
        <v>91</v>
      </c>
      <c r="AV97" s="127" t="s">
        <v>1726</v>
      </c>
      <c r="AW97" s="149">
        <f t="shared" si="1"/>
        <v>0</v>
      </c>
    </row>
    <row r="98" spans="1:49" x14ac:dyDescent="0.2">
      <c r="A98" s="127" t="s">
        <v>1726</v>
      </c>
      <c r="B98" s="127">
        <v>4.0999999999999996</v>
      </c>
      <c r="C98" s="127">
        <v>20171204</v>
      </c>
      <c r="D98" s="127" t="s">
        <v>60</v>
      </c>
      <c r="E98" s="127" t="s">
        <v>60</v>
      </c>
      <c r="F98" s="127">
        <v>3</v>
      </c>
      <c r="G98" s="75" t="s">
        <v>4182</v>
      </c>
      <c r="H98" s="127"/>
      <c r="I98" s="127"/>
      <c r="J98" s="127"/>
      <c r="K98" s="127"/>
      <c r="L98" s="127"/>
      <c r="M98" s="127">
        <v>1</v>
      </c>
      <c r="N98" s="127">
        <v>3</v>
      </c>
      <c r="O98" s="127">
        <v>2005</v>
      </c>
      <c r="P98" s="127">
        <v>20060606</v>
      </c>
      <c r="Q98" s="127">
        <v>20060606</v>
      </c>
      <c r="R98" s="127" t="s">
        <v>3474</v>
      </c>
      <c r="S98" s="127" t="s">
        <v>3475</v>
      </c>
      <c r="T98" s="127" t="s">
        <v>4165</v>
      </c>
      <c r="U98" s="127" t="s">
        <v>72</v>
      </c>
      <c r="V98" s="127" t="s">
        <v>65</v>
      </c>
      <c r="W98" s="127" t="s">
        <v>66</v>
      </c>
      <c r="X98" s="127"/>
      <c r="Y98" s="127">
        <v>4.5</v>
      </c>
      <c r="Z98" s="127"/>
      <c r="AA98" s="127" t="s">
        <v>1726</v>
      </c>
      <c r="AB98" s="127"/>
      <c r="AC98" s="127"/>
      <c r="AD98" s="127"/>
      <c r="AE98" s="127"/>
      <c r="AF98" s="127">
        <v>0</v>
      </c>
      <c r="AG98" s="127">
        <v>149000</v>
      </c>
      <c r="AH98" s="127"/>
      <c r="AI98" s="127"/>
      <c r="AJ98" s="127" t="s">
        <v>66</v>
      </c>
      <c r="AK98" s="127"/>
      <c r="AL98" s="127"/>
      <c r="AM98" s="127"/>
      <c r="AN98" s="127"/>
      <c r="AO98" s="127"/>
      <c r="AP98" s="127" t="s">
        <v>3477</v>
      </c>
      <c r="AQ98" s="127" t="s">
        <v>3478</v>
      </c>
      <c r="AR98" s="127" t="s">
        <v>4166</v>
      </c>
      <c r="AS98" s="127" t="s">
        <v>69</v>
      </c>
      <c r="AT98" s="127" t="s">
        <v>70</v>
      </c>
      <c r="AU98" s="127" t="s">
        <v>3211</v>
      </c>
      <c r="AV98" s="127" t="s">
        <v>1726</v>
      </c>
      <c r="AW98" s="149" t="str">
        <f t="shared" si="1"/>
        <v/>
      </c>
    </row>
    <row r="99" spans="1:49" x14ac:dyDescent="0.2">
      <c r="A99" s="127" t="s">
        <v>1726</v>
      </c>
      <c r="B99" s="127">
        <v>4.0999999999999996</v>
      </c>
      <c r="C99" s="127">
        <v>20171204</v>
      </c>
      <c r="D99" s="127" t="s">
        <v>60</v>
      </c>
      <c r="E99" s="127" t="s">
        <v>60</v>
      </c>
      <c r="F99" s="127">
        <v>3</v>
      </c>
      <c r="G99" s="75" t="s">
        <v>4366</v>
      </c>
      <c r="H99" s="127"/>
      <c r="I99" s="127"/>
      <c r="J99" s="127"/>
      <c r="K99" s="127"/>
      <c r="L99" s="127"/>
      <c r="M99" s="127">
        <v>1</v>
      </c>
      <c r="N99" s="127">
        <v>2</v>
      </c>
      <c r="O99" s="127">
        <v>2007</v>
      </c>
      <c r="P99" s="127">
        <v>20080429</v>
      </c>
      <c r="Q99" s="127">
        <v>20080429</v>
      </c>
      <c r="R99" s="127" t="s">
        <v>3420</v>
      </c>
      <c r="S99" s="127" t="s">
        <v>3421</v>
      </c>
      <c r="T99" s="127" t="s">
        <v>4165</v>
      </c>
      <c r="U99" s="127" t="s">
        <v>72</v>
      </c>
      <c r="V99" s="127" t="s">
        <v>65</v>
      </c>
      <c r="W99" s="127" t="s">
        <v>64</v>
      </c>
      <c r="X99" s="127"/>
      <c r="Y99" s="127">
        <v>7.41</v>
      </c>
      <c r="Z99" s="127"/>
      <c r="AA99" s="127" t="s">
        <v>1726</v>
      </c>
      <c r="AB99" s="127"/>
      <c r="AC99" s="127"/>
      <c r="AD99" s="127"/>
      <c r="AE99" s="127"/>
      <c r="AF99" s="127">
        <v>0</v>
      </c>
      <c r="AG99" s="127">
        <v>431941</v>
      </c>
      <c r="AH99" s="127"/>
      <c r="AI99" s="127"/>
      <c r="AJ99" s="127" t="s">
        <v>66</v>
      </c>
      <c r="AK99" s="127"/>
      <c r="AL99" s="127"/>
      <c r="AM99" s="127"/>
      <c r="AN99" s="127"/>
      <c r="AO99" s="127" t="s">
        <v>4367</v>
      </c>
      <c r="AP99" s="127" t="s">
        <v>3422</v>
      </c>
      <c r="AQ99" s="127" t="s">
        <v>3423</v>
      </c>
      <c r="AR99" s="127" t="s">
        <v>4166</v>
      </c>
      <c r="AS99" s="127" t="s">
        <v>69</v>
      </c>
      <c r="AT99" s="127" t="s">
        <v>70</v>
      </c>
      <c r="AU99" s="127" t="s">
        <v>3211</v>
      </c>
      <c r="AV99" s="127" t="s">
        <v>1726</v>
      </c>
      <c r="AW99" s="149" t="str">
        <f t="shared" si="1"/>
        <v/>
      </c>
    </row>
    <row r="100" spans="1:49" x14ac:dyDescent="0.2">
      <c r="A100" s="127" t="s">
        <v>59</v>
      </c>
      <c r="B100" s="127">
        <v>4.0999999999999996</v>
      </c>
      <c r="C100" s="127">
        <v>20171204</v>
      </c>
      <c r="D100" s="127" t="s">
        <v>60</v>
      </c>
      <c r="E100" s="127" t="s">
        <v>60</v>
      </c>
      <c r="F100" s="127">
        <v>3</v>
      </c>
      <c r="G100" s="75" t="s">
        <v>4146</v>
      </c>
      <c r="H100" s="127">
        <v>0</v>
      </c>
      <c r="I100" s="127"/>
      <c r="J100" s="127"/>
      <c r="K100" s="127"/>
      <c r="L100" s="127"/>
      <c r="M100" s="127">
        <v>1</v>
      </c>
      <c r="N100" s="127">
        <v>1</v>
      </c>
      <c r="O100" s="127">
        <v>1984</v>
      </c>
      <c r="P100" s="127">
        <v>198504</v>
      </c>
      <c r="Q100" s="127">
        <v>19850408</v>
      </c>
      <c r="R100" s="127" t="s">
        <v>4114</v>
      </c>
      <c r="S100" s="127" t="s">
        <v>3426</v>
      </c>
      <c r="T100" s="127" t="s">
        <v>4115</v>
      </c>
      <c r="U100" s="127" t="s">
        <v>72</v>
      </c>
      <c r="V100" s="127" t="s">
        <v>65</v>
      </c>
      <c r="W100" s="127" t="s">
        <v>66</v>
      </c>
      <c r="X100" s="127"/>
      <c r="Y100" s="127">
        <v>3.7</v>
      </c>
      <c r="Z100" s="127"/>
      <c r="AA100" s="127" t="s">
        <v>1726</v>
      </c>
      <c r="AB100" s="127">
        <v>5000</v>
      </c>
      <c r="AC100" s="127">
        <v>20259</v>
      </c>
      <c r="AD100" s="127"/>
      <c r="AE100" s="127"/>
      <c r="AF100" s="127">
        <v>0</v>
      </c>
      <c r="AG100" s="127">
        <v>381</v>
      </c>
      <c r="AH100" s="127">
        <v>5000</v>
      </c>
      <c r="AI100" s="127">
        <v>208</v>
      </c>
      <c r="AJ100" s="127" t="s">
        <v>66</v>
      </c>
      <c r="AK100" s="127">
        <v>1.0200000000000001E-2</v>
      </c>
      <c r="AL100" s="127">
        <v>1</v>
      </c>
      <c r="AM100" s="127"/>
      <c r="AN100" s="127"/>
      <c r="AO100" s="127" t="s">
        <v>4133</v>
      </c>
      <c r="AP100" s="127" t="s">
        <v>4117</v>
      </c>
      <c r="AQ100" s="127" t="s">
        <v>3429</v>
      </c>
      <c r="AR100" s="127" t="s">
        <v>4118</v>
      </c>
      <c r="AS100" s="127" t="s">
        <v>69</v>
      </c>
      <c r="AT100" s="127" t="s">
        <v>70</v>
      </c>
      <c r="AU100" s="127" t="s">
        <v>77</v>
      </c>
      <c r="AV100" s="127" t="s">
        <v>1726</v>
      </c>
      <c r="AW100" s="149">
        <f t="shared" si="1"/>
        <v>1.8806456389752702E-2</v>
      </c>
    </row>
    <row r="101" spans="1:49" x14ac:dyDescent="0.2">
      <c r="A101" s="127" t="s">
        <v>59</v>
      </c>
      <c r="B101" s="127">
        <v>4.0999999999999996</v>
      </c>
      <c r="C101" s="127">
        <v>20171204</v>
      </c>
      <c r="D101" s="127" t="s">
        <v>60</v>
      </c>
      <c r="E101" s="127" t="s">
        <v>60</v>
      </c>
      <c r="F101" s="127">
        <v>3</v>
      </c>
      <c r="G101" s="75" t="s">
        <v>3980</v>
      </c>
      <c r="H101" s="127">
        <v>0</v>
      </c>
      <c r="I101" s="127"/>
      <c r="J101" s="127"/>
      <c r="K101" s="127"/>
      <c r="L101" s="127"/>
      <c r="M101" s="127">
        <v>1</v>
      </c>
      <c r="N101" s="127">
        <v>1</v>
      </c>
      <c r="O101" s="127">
        <v>1984</v>
      </c>
      <c r="P101" s="127">
        <v>198504</v>
      </c>
      <c r="Q101" s="127">
        <v>19850405</v>
      </c>
      <c r="R101" s="127" t="s">
        <v>3970</v>
      </c>
      <c r="S101" s="127" t="s">
        <v>3426</v>
      </c>
      <c r="T101" s="127" t="s">
        <v>3971</v>
      </c>
      <c r="U101" s="127" t="s">
        <v>72</v>
      </c>
      <c r="V101" s="127" t="s">
        <v>65</v>
      </c>
      <c r="W101" s="127" t="s">
        <v>64</v>
      </c>
      <c r="X101" s="127"/>
      <c r="Y101" s="127">
        <v>6.1</v>
      </c>
      <c r="Z101" s="127"/>
      <c r="AA101" s="127" t="s">
        <v>1726</v>
      </c>
      <c r="AB101" s="127">
        <v>5000</v>
      </c>
      <c r="AC101" s="127">
        <v>27321</v>
      </c>
      <c r="AD101" s="127"/>
      <c r="AE101" s="127"/>
      <c r="AF101" s="127">
        <v>0</v>
      </c>
      <c r="AG101" s="127">
        <v>2651</v>
      </c>
      <c r="AH101" s="127">
        <v>5000</v>
      </c>
      <c r="AI101" s="127">
        <v>183</v>
      </c>
      <c r="AJ101" s="127"/>
      <c r="AK101" s="127">
        <v>6.7000000000000002E-3</v>
      </c>
      <c r="AL101" s="127">
        <v>1</v>
      </c>
      <c r="AM101" s="127"/>
      <c r="AN101" s="127"/>
      <c r="AO101" s="127"/>
      <c r="AP101" s="127" t="s">
        <v>3972</v>
      </c>
      <c r="AQ101" s="127" t="s">
        <v>3429</v>
      </c>
      <c r="AR101" s="127" t="s">
        <v>3973</v>
      </c>
      <c r="AS101" s="127" t="s">
        <v>69</v>
      </c>
      <c r="AT101" s="127" t="s">
        <v>70</v>
      </c>
      <c r="AU101" s="127" t="s">
        <v>77</v>
      </c>
      <c r="AV101" s="127" t="s">
        <v>1726</v>
      </c>
      <c r="AW101" s="149">
        <f t="shared" si="1"/>
        <v>9.7031587423593579E-2</v>
      </c>
    </row>
    <row r="102" spans="1:49" x14ac:dyDescent="0.2">
      <c r="A102" s="127" t="s">
        <v>59</v>
      </c>
      <c r="B102" s="127">
        <v>4.0999999999999996</v>
      </c>
      <c r="C102" s="127">
        <v>20171204</v>
      </c>
      <c r="D102" s="127" t="s">
        <v>60</v>
      </c>
      <c r="E102" s="127" t="s">
        <v>60</v>
      </c>
      <c r="F102" s="127">
        <v>3</v>
      </c>
      <c r="G102" s="75" t="s">
        <v>3265</v>
      </c>
      <c r="H102" s="127">
        <v>0</v>
      </c>
      <c r="I102" s="127"/>
      <c r="J102" s="127"/>
      <c r="K102" s="127"/>
      <c r="L102" s="127"/>
      <c r="M102" s="127">
        <v>1</v>
      </c>
      <c r="N102" s="127">
        <v>1</v>
      </c>
      <c r="O102" s="127">
        <v>1981</v>
      </c>
      <c r="P102" s="127">
        <v>198204</v>
      </c>
      <c r="Q102" s="127">
        <v>19820430</v>
      </c>
      <c r="R102" s="127" t="s">
        <v>3204</v>
      </c>
      <c r="S102" s="127" t="s">
        <v>3205</v>
      </c>
      <c r="T102" s="127" t="s">
        <v>3206</v>
      </c>
      <c r="U102" s="127" t="s">
        <v>1643</v>
      </c>
      <c r="V102" s="127" t="s">
        <v>65</v>
      </c>
      <c r="W102" s="127" t="s">
        <v>64</v>
      </c>
      <c r="X102" s="127"/>
      <c r="Y102" s="127">
        <v>3.2</v>
      </c>
      <c r="Z102" s="127"/>
      <c r="AA102" s="127" t="s">
        <v>1726</v>
      </c>
      <c r="AB102" s="127">
        <v>5000</v>
      </c>
      <c r="AC102" s="127">
        <v>26045</v>
      </c>
      <c r="AD102" s="127"/>
      <c r="AE102" s="127"/>
      <c r="AF102" s="127">
        <v>5000</v>
      </c>
      <c r="AG102" s="127">
        <v>483</v>
      </c>
      <c r="AH102" s="127"/>
      <c r="AI102" s="127"/>
      <c r="AJ102" s="127"/>
      <c r="AK102" s="127">
        <v>1.8200000000000001E-2</v>
      </c>
      <c r="AL102" s="127">
        <v>1</v>
      </c>
      <c r="AM102" s="127"/>
      <c r="AN102" s="127"/>
      <c r="AO102" s="127"/>
      <c r="AP102" s="127" t="s">
        <v>3208</v>
      </c>
      <c r="AQ102" s="127" t="s">
        <v>3209</v>
      </c>
      <c r="AR102" s="127" t="s">
        <v>3210</v>
      </c>
      <c r="AS102" s="127" t="s">
        <v>69</v>
      </c>
      <c r="AT102" s="127" t="s">
        <v>70</v>
      </c>
      <c r="AU102" s="127" t="s">
        <v>3211</v>
      </c>
      <c r="AV102" s="127" t="s">
        <v>1726</v>
      </c>
      <c r="AW102" s="149">
        <f t="shared" si="1"/>
        <v>1.8544826262238433E-2</v>
      </c>
    </row>
    <row r="103" spans="1:49" x14ac:dyDescent="0.2">
      <c r="A103" s="127" t="s">
        <v>59</v>
      </c>
      <c r="B103" s="127">
        <v>4.0999999999999996</v>
      </c>
      <c r="C103" s="127">
        <v>20171204</v>
      </c>
      <c r="D103" s="127" t="s">
        <v>60</v>
      </c>
      <c r="E103" s="127" t="s">
        <v>60</v>
      </c>
      <c r="F103" s="127">
        <v>3</v>
      </c>
      <c r="G103" s="75" t="s">
        <v>1609</v>
      </c>
      <c r="H103" s="127">
        <v>0</v>
      </c>
      <c r="I103" s="127"/>
      <c r="J103" s="127"/>
      <c r="K103" s="127"/>
      <c r="L103" s="127"/>
      <c r="M103" s="127">
        <v>1</v>
      </c>
      <c r="N103" s="127">
        <v>1</v>
      </c>
      <c r="O103" s="127">
        <v>1990</v>
      </c>
      <c r="P103" s="127">
        <v>199105</v>
      </c>
      <c r="Q103" s="127">
        <v>19910514</v>
      </c>
      <c r="R103" s="127" t="s">
        <v>88</v>
      </c>
      <c r="S103" s="127" t="s">
        <v>830</v>
      </c>
      <c r="T103" s="127" t="s">
        <v>89</v>
      </c>
      <c r="U103" s="127" t="s">
        <v>72</v>
      </c>
      <c r="V103" s="127" t="s">
        <v>65</v>
      </c>
      <c r="W103" s="127" t="s">
        <v>66</v>
      </c>
      <c r="X103" s="127"/>
      <c r="Y103" s="127">
        <v>5.8</v>
      </c>
      <c r="Z103" s="127"/>
      <c r="AA103" s="127" t="s">
        <v>1726</v>
      </c>
      <c r="AB103" s="127">
        <v>5000</v>
      </c>
      <c r="AC103" s="127">
        <v>26721</v>
      </c>
      <c r="AD103" s="127"/>
      <c r="AE103" s="127"/>
      <c r="AF103" s="127">
        <v>0</v>
      </c>
      <c r="AG103" s="127">
        <v>159250</v>
      </c>
      <c r="AH103" s="127">
        <v>5000</v>
      </c>
      <c r="AI103" s="127">
        <v>54</v>
      </c>
      <c r="AJ103" s="127" t="s">
        <v>66</v>
      </c>
      <c r="AK103" s="127">
        <v>2E-3</v>
      </c>
      <c r="AL103" s="127">
        <v>30</v>
      </c>
      <c r="AM103" s="127">
        <v>500</v>
      </c>
      <c r="AN103" s="127"/>
      <c r="AO103" s="127" t="s">
        <v>1610</v>
      </c>
      <c r="AP103" s="127" t="s">
        <v>660</v>
      </c>
      <c r="AQ103" s="127" t="s">
        <v>831</v>
      </c>
      <c r="AR103" s="127" t="s">
        <v>662</v>
      </c>
      <c r="AS103" s="127" t="s">
        <v>69</v>
      </c>
      <c r="AT103" s="127" t="s">
        <v>70</v>
      </c>
      <c r="AU103" s="127" t="s">
        <v>91</v>
      </c>
      <c r="AV103" s="127" t="s">
        <v>1726</v>
      </c>
      <c r="AW103" s="149">
        <f t="shared" si="1"/>
        <v>5.9597320459563639</v>
      </c>
    </row>
    <row r="104" spans="1:49" x14ac:dyDescent="0.2">
      <c r="A104" s="127" t="s">
        <v>1726</v>
      </c>
      <c r="B104" s="127">
        <v>4.0999999999999996</v>
      </c>
      <c r="C104" s="127">
        <v>20171204</v>
      </c>
      <c r="D104" s="127" t="s">
        <v>60</v>
      </c>
      <c r="E104" s="127" t="s">
        <v>60</v>
      </c>
      <c r="F104" s="127">
        <v>3</v>
      </c>
      <c r="G104" s="75" t="s">
        <v>1267</v>
      </c>
      <c r="H104" s="127"/>
      <c r="I104" s="127"/>
      <c r="J104" s="127"/>
      <c r="K104" s="127"/>
      <c r="L104" s="127"/>
      <c r="M104" s="127">
        <v>1</v>
      </c>
      <c r="N104" s="127">
        <v>2</v>
      </c>
      <c r="O104" s="127">
        <v>2006</v>
      </c>
      <c r="P104" s="127">
        <v>200705</v>
      </c>
      <c r="Q104" s="127">
        <v>200705</v>
      </c>
      <c r="R104" s="127" t="s">
        <v>475</v>
      </c>
      <c r="S104" s="127" t="s">
        <v>965</v>
      </c>
      <c r="T104" s="127" t="s">
        <v>477</v>
      </c>
      <c r="U104" s="127" t="s">
        <v>72</v>
      </c>
      <c r="V104" s="127" t="s">
        <v>65</v>
      </c>
      <c r="W104" s="127" t="s">
        <v>66</v>
      </c>
      <c r="X104" s="127" t="s">
        <v>1305</v>
      </c>
      <c r="Y104" s="127">
        <v>3</v>
      </c>
      <c r="Z104" s="127"/>
      <c r="AA104" s="127" t="s">
        <v>1726</v>
      </c>
      <c r="AB104" s="127"/>
      <c r="AC104" s="127"/>
      <c r="AD104" s="127"/>
      <c r="AE104" s="127"/>
      <c r="AF104" s="127">
        <v>0</v>
      </c>
      <c r="AG104" s="127">
        <v>600</v>
      </c>
      <c r="AH104" s="127"/>
      <c r="AI104" s="127"/>
      <c r="AJ104" s="127" t="s">
        <v>66</v>
      </c>
      <c r="AK104" s="127"/>
      <c r="AL104" s="127"/>
      <c r="AM104" s="127"/>
      <c r="AN104" s="127"/>
      <c r="AO104" s="127" t="s">
        <v>1266</v>
      </c>
      <c r="AP104" s="127" t="s">
        <v>479</v>
      </c>
      <c r="AQ104" s="127" t="s">
        <v>4754</v>
      </c>
      <c r="AR104" s="127" t="s">
        <v>481</v>
      </c>
      <c r="AS104" s="127" t="s">
        <v>69</v>
      </c>
      <c r="AT104" s="127" t="s">
        <v>70</v>
      </c>
      <c r="AU104" s="127" t="s">
        <v>91</v>
      </c>
      <c r="AV104" s="127" t="s">
        <v>1726</v>
      </c>
      <c r="AW104" s="149" t="str">
        <f t="shared" si="1"/>
        <v/>
      </c>
    </row>
    <row r="105" spans="1:49" x14ac:dyDescent="0.2">
      <c r="A105" s="127" t="s">
        <v>1726</v>
      </c>
      <c r="B105" s="127">
        <v>4.0999999999999996</v>
      </c>
      <c r="C105" s="127">
        <v>20171204</v>
      </c>
      <c r="D105" s="127" t="s">
        <v>60</v>
      </c>
      <c r="E105" s="127" t="s">
        <v>60</v>
      </c>
      <c r="F105" s="127">
        <v>3</v>
      </c>
      <c r="G105" s="75" t="s">
        <v>1276</v>
      </c>
      <c r="H105" s="127"/>
      <c r="I105" s="127"/>
      <c r="J105" s="127"/>
      <c r="K105" s="127"/>
      <c r="L105" s="127"/>
      <c r="M105" s="127">
        <v>1</v>
      </c>
      <c r="N105" s="127">
        <v>2</v>
      </c>
      <c r="O105" s="127">
        <v>2006</v>
      </c>
      <c r="P105" s="127">
        <v>200705</v>
      </c>
      <c r="Q105" s="127">
        <v>200706</v>
      </c>
      <c r="R105" s="127" t="s">
        <v>475</v>
      </c>
      <c r="S105" s="127" t="s">
        <v>970</v>
      </c>
      <c r="T105" s="127" t="s">
        <v>477</v>
      </c>
      <c r="U105" s="127" t="s">
        <v>72</v>
      </c>
      <c r="V105" s="127" t="s">
        <v>65</v>
      </c>
      <c r="W105" s="127" t="s">
        <v>66</v>
      </c>
      <c r="X105" s="127" t="s">
        <v>1305</v>
      </c>
      <c r="Y105" s="127">
        <v>3</v>
      </c>
      <c r="Z105" s="127"/>
      <c r="AA105" s="127" t="s">
        <v>1726</v>
      </c>
      <c r="AB105" s="127"/>
      <c r="AC105" s="127"/>
      <c r="AD105" s="127"/>
      <c r="AE105" s="127"/>
      <c r="AF105" s="127">
        <v>0</v>
      </c>
      <c r="AG105" s="127">
        <v>1000</v>
      </c>
      <c r="AH105" s="127"/>
      <c r="AI105" s="127"/>
      <c r="AJ105" s="127" t="s">
        <v>66</v>
      </c>
      <c r="AK105" s="127"/>
      <c r="AL105" s="127"/>
      <c r="AM105" s="127"/>
      <c r="AN105" s="127"/>
      <c r="AO105" s="127" t="s">
        <v>1266</v>
      </c>
      <c r="AP105" s="127" t="s">
        <v>479</v>
      </c>
      <c r="AQ105" s="127" t="s">
        <v>971</v>
      </c>
      <c r="AR105" s="127" t="s">
        <v>481</v>
      </c>
      <c r="AS105" s="127" t="s">
        <v>69</v>
      </c>
      <c r="AT105" s="127" t="s">
        <v>70</v>
      </c>
      <c r="AU105" s="127" t="s">
        <v>91</v>
      </c>
      <c r="AV105" s="127" t="s">
        <v>1726</v>
      </c>
      <c r="AW105" s="149" t="str">
        <f t="shared" si="1"/>
        <v/>
      </c>
    </row>
    <row r="106" spans="1:49" x14ac:dyDescent="0.2">
      <c r="A106" s="127" t="s">
        <v>1726</v>
      </c>
      <c r="B106" s="127">
        <v>4.0999999999999996</v>
      </c>
      <c r="C106" s="127">
        <v>20171204</v>
      </c>
      <c r="D106" s="127" t="s">
        <v>60</v>
      </c>
      <c r="E106" s="127" t="s">
        <v>60</v>
      </c>
      <c r="F106" s="127">
        <v>3</v>
      </c>
      <c r="G106" s="75" t="s">
        <v>1280</v>
      </c>
      <c r="H106" s="127"/>
      <c r="I106" s="127"/>
      <c r="J106" s="127"/>
      <c r="K106" s="127"/>
      <c r="L106" s="127"/>
      <c r="M106" s="127">
        <v>1</v>
      </c>
      <c r="N106" s="127">
        <v>2</v>
      </c>
      <c r="O106" s="127">
        <v>2006</v>
      </c>
      <c r="P106" s="127">
        <v>200705</v>
      </c>
      <c r="Q106" s="127">
        <v>200705</v>
      </c>
      <c r="R106" s="127" t="s">
        <v>475</v>
      </c>
      <c r="S106" s="127" t="s">
        <v>967</v>
      </c>
      <c r="T106" s="127" t="s">
        <v>477</v>
      </c>
      <c r="U106" s="127" t="s">
        <v>72</v>
      </c>
      <c r="V106" s="127" t="s">
        <v>65</v>
      </c>
      <c r="W106" s="127" t="s">
        <v>66</v>
      </c>
      <c r="X106" s="127" t="s">
        <v>1305</v>
      </c>
      <c r="Y106" s="127"/>
      <c r="Z106" s="127"/>
      <c r="AA106" s="127" t="s">
        <v>1726</v>
      </c>
      <c r="AB106" s="127"/>
      <c r="AC106" s="127"/>
      <c r="AD106" s="127"/>
      <c r="AE106" s="127"/>
      <c r="AF106" s="127">
        <v>0</v>
      </c>
      <c r="AG106" s="127">
        <v>200</v>
      </c>
      <c r="AH106" s="127"/>
      <c r="AI106" s="127"/>
      <c r="AJ106" s="127" t="s">
        <v>66</v>
      </c>
      <c r="AK106" s="127"/>
      <c r="AL106" s="127"/>
      <c r="AM106" s="127"/>
      <c r="AN106" s="127"/>
      <c r="AO106" s="127"/>
      <c r="AP106" s="127" t="s">
        <v>479</v>
      </c>
      <c r="AQ106" s="127" t="s">
        <v>968</v>
      </c>
      <c r="AR106" s="127" t="s">
        <v>481</v>
      </c>
      <c r="AS106" s="127" t="s">
        <v>69</v>
      </c>
      <c r="AT106" s="127" t="s">
        <v>70</v>
      </c>
      <c r="AU106" s="127" t="s">
        <v>91</v>
      </c>
      <c r="AV106" s="127" t="s">
        <v>1726</v>
      </c>
      <c r="AW106" s="149" t="str">
        <f t="shared" si="1"/>
        <v/>
      </c>
    </row>
    <row r="107" spans="1:49" x14ac:dyDescent="0.2">
      <c r="A107" s="127" t="s">
        <v>59</v>
      </c>
      <c r="B107" s="127">
        <v>4.0999999999999996</v>
      </c>
      <c r="C107" s="127">
        <v>20171204</v>
      </c>
      <c r="D107" s="127" t="s">
        <v>60</v>
      </c>
      <c r="E107" s="127" t="s">
        <v>60</v>
      </c>
      <c r="F107" s="127">
        <v>3</v>
      </c>
      <c r="G107" s="75" t="s">
        <v>4524</v>
      </c>
      <c r="H107" s="127">
        <v>0</v>
      </c>
      <c r="I107" s="127"/>
      <c r="J107" s="127"/>
      <c r="K107" s="127"/>
      <c r="L107" s="127"/>
      <c r="M107" s="127">
        <v>1</v>
      </c>
      <c r="N107" s="127">
        <v>2</v>
      </c>
      <c r="O107" s="127">
        <v>1990</v>
      </c>
      <c r="P107" s="127">
        <v>199105</v>
      </c>
      <c r="Q107" s="127">
        <v>19910503</v>
      </c>
      <c r="R107" s="127" t="s">
        <v>4520</v>
      </c>
      <c r="S107" s="127" t="s">
        <v>3307</v>
      </c>
      <c r="T107" s="127" t="s">
        <v>4521</v>
      </c>
      <c r="U107" s="127" t="s">
        <v>72</v>
      </c>
      <c r="V107" s="127" t="s">
        <v>65</v>
      </c>
      <c r="W107" s="127" t="s">
        <v>66</v>
      </c>
      <c r="X107" s="127"/>
      <c r="Y107" s="127">
        <v>7.4</v>
      </c>
      <c r="Z107" s="127">
        <v>91</v>
      </c>
      <c r="AA107" s="127" t="s">
        <v>1726</v>
      </c>
      <c r="AB107" s="127">
        <v>5000</v>
      </c>
      <c r="AC107" s="127">
        <v>52337</v>
      </c>
      <c r="AD107" s="127"/>
      <c r="AE107" s="127"/>
      <c r="AF107" s="127">
        <v>0</v>
      </c>
      <c r="AG107" s="127">
        <v>15255</v>
      </c>
      <c r="AH107" s="127">
        <v>5000</v>
      </c>
      <c r="AI107" s="127">
        <v>1342</v>
      </c>
      <c r="AJ107" s="127" t="s">
        <v>66</v>
      </c>
      <c r="AK107" s="127">
        <v>2.5000000000000001E-2</v>
      </c>
      <c r="AL107" s="127">
        <v>2</v>
      </c>
      <c r="AM107" s="127">
        <v>100</v>
      </c>
      <c r="AN107" s="127"/>
      <c r="AO107" s="127" t="s">
        <v>4525</v>
      </c>
      <c r="AP107" s="127" t="s">
        <v>4522</v>
      </c>
      <c r="AQ107" s="127" t="s">
        <v>3310</v>
      </c>
      <c r="AR107" s="127" t="s">
        <v>4523</v>
      </c>
      <c r="AS107" s="127" t="s">
        <v>69</v>
      </c>
      <c r="AT107" s="127" t="s">
        <v>70</v>
      </c>
      <c r="AU107" s="127" t="s">
        <v>3211</v>
      </c>
      <c r="AV107" s="127" t="s">
        <v>1726</v>
      </c>
      <c r="AW107" s="149">
        <f t="shared" si="1"/>
        <v>0.29147639337371267</v>
      </c>
    </row>
    <row r="108" spans="1:49" x14ac:dyDescent="0.2">
      <c r="A108" s="127" t="s">
        <v>1726</v>
      </c>
      <c r="B108" s="127">
        <v>4.0999999999999996</v>
      </c>
      <c r="C108" s="127">
        <v>20171204</v>
      </c>
      <c r="D108" s="127" t="s">
        <v>60</v>
      </c>
      <c r="E108" s="127" t="s">
        <v>60</v>
      </c>
      <c r="F108" s="127">
        <v>3</v>
      </c>
      <c r="G108" s="75" t="s">
        <v>1524</v>
      </c>
      <c r="H108" s="127"/>
      <c r="I108" s="127"/>
      <c r="J108" s="127"/>
      <c r="K108" s="127"/>
      <c r="L108" s="127"/>
      <c r="M108" s="127">
        <v>1</v>
      </c>
      <c r="N108" s="127">
        <v>1</v>
      </c>
      <c r="O108" s="127">
        <v>2007</v>
      </c>
      <c r="P108" s="127">
        <v>20080619</v>
      </c>
      <c r="Q108" s="127">
        <v>20080620</v>
      </c>
      <c r="R108" s="127" t="s">
        <v>61</v>
      </c>
      <c r="S108" s="127" t="s">
        <v>62</v>
      </c>
      <c r="T108" s="127" t="s">
        <v>63</v>
      </c>
      <c r="U108" s="127" t="s">
        <v>1643</v>
      </c>
      <c r="V108" s="127" t="s">
        <v>65</v>
      </c>
      <c r="W108" s="127" t="s">
        <v>66</v>
      </c>
      <c r="X108" s="127"/>
      <c r="Y108" s="127">
        <v>3.55</v>
      </c>
      <c r="Z108" s="127">
        <v>66</v>
      </c>
      <c r="AA108" s="127" t="s">
        <v>1726</v>
      </c>
      <c r="AB108" s="127"/>
      <c r="AC108" s="127"/>
      <c r="AD108" s="127"/>
      <c r="AE108" s="127"/>
      <c r="AF108" s="127">
        <v>0</v>
      </c>
      <c r="AG108" s="127">
        <v>62268</v>
      </c>
      <c r="AH108" s="127"/>
      <c r="AI108" s="127"/>
      <c r="AJ108" s="127" t="s">
        <v>66</v>
      </c>
      <c r="AK108" s="127"/>
      <c r="AL108" s="127"/>
      <c r="AM108" s="127"/>
      <c r="AN108" s="127"/>
      <c r="AO108" s="127" t="s">
        <v>1525</v>
      </c>
      <c r="AP108" s="127" t="s">
        <v>663</v>
      </c>
      <c r="AQ108" s="127" t="s">
        <v>661</v>
      </c>
      <c r="AR108" s="127" t="s">
        <v>664</v>
      </c>
      <c r="AS108" s="127" t="s">
        <v>69</v>
      </c>
      <c r="AT108" s="127" t="s">
        <v>70</v>
      </c>
      <c r="AU108" s="127" t="s">
        <v>71</v>
      </c>
      <c r="AV108" s="127" t="s">
        <v>1726</v>
      </c>
      <c r="AW108" s="149" t="str">
        <f t="shared" si="1"/>
        <v/>
      </c>
    </row>
    <row r="109" spans="1:49" x14ac:dyDescent="0.2">
      <c r="A109" s="127" t="s">
        <v>59</v>
      </c>
      <c r="B109" s="127">
        <v>4.0999999999999996</v>
      </c>
      <c r="C109" s="127">
        <v>20171204</v>
      </c>
      <c r="D109" s="127" t="s">
        <v>60</v>
      </c>
      <c r="E109" s="127" t="s">
        <v>60</v>
      </c>
      <c r="F109" s="127">
        <v>3</v>
      </c>
      <c r="G109" s="75" t="s">
        <v>919</v>
      </c>
      <c r="H109" s="127">
        <v>0</v>
      </c>
      <c r="I109" s="127"/>
      <c r="J109" s="127"/>
      <c r="K109" s="127"/>
      <c r="L109" s="127"/>
      <c r="M109" s="127">
        <v>1</v>
      </c>
      <c r="N109" s="127">
        <v>2</v>
      </c>
      <c r="O109" s="127">
        <v>1985</v>
      </c>
      <c r="P109" s="127">
        <v>198605</v>
      </c>
      <c r="Q109" s="127">
        <v>19860520</v>
      </c>
      <c r="R109" s="127" t="s">
        <v>834</v>
      </c>
      <c r="S109" s="127" t="s">
        <v>830</v>
      </c>
      <c r="T109" s="127" t="s">
        <v>835</v>
      </c>
      <c r="U109" s="127" t="s">
        <v>1643</v>
      </c>
      <c r="V109" s="127" t="s">
        <v>65</v>
      </c>
      <c r="W109" s="127" t="s">
        <v>66</v>
      </c>
      <c r="X109" s="127"/>
      <c r="Y109" s="127">
        <v>3.3</v>
      </c>
      <c r="Z109" s="127"/>
      <c r="AA109" s="127" t="s">
        <v>1726</v>
      </c>
      <c r="AB109" s="127">
        <v>5000</v>
      </c>
      <c r="AC109" s="127">
        <v>27299</v>
      </c>
      <c r="AD109" s="127"/>
      <c r="AE109" s="127"/>
      <c r="AF109" s="127">
        <v>0</v>
      </c>
      <c r="AG109" s="127">
        <v>29189</v>
      </c>
      <c r="AH109" s="127"/>
      <c r="AI109" s="127"/>
      <c r="AJ109" s="127"/>
      <c r="AK109" s="127"/>
      <c r="AL109" s="127">
        <v>4</v>
      </c>
      <c r="AM109" s="127"/>
      <c r="AN109" s="127"/>
      <c r="AO109" s="127" t="s">
        <v>920</v>
      </c>
      <c r="AP109" s="127" t="s">
        <v>837</v>
      </c>
      <c r="AQ109" s="127" t="s">
        <v>831</v>
      </c>
      <c r="AR109" s="127" t="s">
        <v>838</v>
      </c>
      <c r="AS109" s="127" t="s">
        <v>69</v>
      </c>
      <c r="AT109" s="127" t="s">
        <v>70</v>
      </c>
      <c r="AU109" s="127" t="s">
        <v>91</v>
      </c>
      <c r="AV109" s="127" t="s">
        <v>1726</v>
      </c>
      <c r="AW109" s="149">
        <f t="shared" si="1"/>
        <v>1.0692333052492766</v>
      </c>
    </row>
    <row r="110" spans="1:49" x14ac:dyDescent="0.2">
      <c r="A110" s="127" t="s">
        <v>1726</v>
      </c>
      <c r="B110" s="127">
        <v>4.0999999999999996</v>
      </c>
      <c r="C110" s="127">
        <v>20171204</v>
      </c>
      <c r="D110" s="127" t="s">
        <v>60</v>
      </c>
      <c r="E110" s="127" t="s">
        <v>60</v>
      </c>
      <c r="F110" s="127">
        <v>3</v>
      </c>
      <c r="G110" s="75" t="s">
        <v>3571</v>
      </c>
      <c r="H110" s="127"/>
      <c r="I110" s="127"/>
      <c r="J110" s="127"/>
      <c r="K110" s="127"/>
      <c r="L110" s="127"/>
      <c r="M110" s="127">
        <v>1</v>
      </c>
      <c r="N110" s="127">
        <v>2</v>
      </c>
      <c r="O110" s="127">
        <v>1986</v>
      </c>
      <c r="P110" s="127">
        <v>198704</v>
      </c>
      <c r="Q110" s="127">
        <v>19870428</v>
      </c>
      <c r="R110" s="127" t="s">
        <v>1425</v>
      </c>
      <c r="S110" s="127" t="s">
        <v>3554</v>
      </c>
      <c r="T110" s="127" t="s">
        <v>75</v>
      </c>
      <c r="U110" s="127" t="s">
        <v>72</v>
      </c>
      <c r="V110" s="127" t="s">
        <v>65</v>
      </c>
      <c r="W110" s="127" t="s">
        <v>64</v>
      </c>
      <c r="X110" s="127"/>
      <c r="Y110" s="127">
        <v>4</v>
      </c>
      <c r="Z110" s="127"/>
      <c r="AA110" s="127" t="s">
        <v>1726</v>
      </c>
      <c r="AB110" s="127"/>
      <c r="AC110" s="127"/>
      <c r="AD110" s="127"/>
      <c r="AE110" s="127"/>
      <c r="AF110" s="127">
        <v>0</v>
      </c>
      <c r="AG110" s="127">
        <v>20500</v>
      </c>
      <c r="AH110" s="127"/>
      <c r="AI110" s="127"/>
      <c r="AJ110" s="127"/>
      <c r="AK110" s="127"/>
      <c r="AL110" s="127"/>
      <c r="AM110" s="127"/>
      <c r="AN110" s="127"/>
      <c r="AO110" s="127"/>
      <c r="AP110" s="127" t="s">
        <v>1426</v>
      </c>
      <c r="AQ110" s="127" t="s">
        <v>3555</v>
      </c>
      <c r="AR110" s="127" t="s">
        <v>681</v>
      </c>
      <c r="AS110" s="127" t="s">
        <v>69</v>
      </c>
      <c r="AT110" s="127" t="s">
        <v>70</v>
      </c>
      <c r="AU110" s="127" t="s">
        <v>77</v>
      </c>
      <c r="AV110" s="127" t="s">
        <v>1726</v>
      </c>
      <c r="AW110" s="149" t="str">
        <f t="shared" si="1"/>
        <v/>
      </c>
    </row>
    <row r="111" spans="1:49" x14ac:dyDescent="0.2">
      <c r="A111" s="127" t="s">
        <v>1726</v>
      </c>
      <c r="B111" s="127">
        <v>4.0999999999999996</v>
      </c>
      <c r="C111" s="127">
        <v>20171204</v>
      </c>
      <c r="D111" s="127" t="s">
        <v>60</v>
      </c>
      <c r="E111" s="127" t="s">
        <v>60</v>
      </c>
      <c r="F111" s="127">
        <v>3</v>
      </c>
      <c r="G111" s="75" t="s">
        <v>3884</v>
      </c>
      <c r="H111" s="127"/>
      <c r="I111" s="127"/>
      <c r="J111" s="127"/>
      <c r="K111" s="127"/>
      <c r="L111" s="127"/>
      <c r="M111" s="127">
        <v>1</v>
      </c>
      <c r="N111" s="127">
        <v>1</v>
      </c>
      <c r="O111" s="127">
        <v>1988</v>
      </c>
      <c r="P111" s="127">
        <v>198906</v>
      </c>
      <c r="Q111" s="127">
        <v>19890627</v>
      </c>
      <c r="R111" s="127" t="s">
        <v>3855</v>
      </c>
      <c r="S111" s="127" t="s">
        <v>3861</v>
      </c>
      <c r="T111" s="127" t="s">
        <v>3857</v>
      </c>
      <c r="U111" s="127" t="s">
        <v>1643</v>
      </c>
      <c r="V111" s="127" t="s">
        <v>65</v>
      </c>
      <c r="W111" s="127" t="s">
        <v>66</v>
      </c>
      <c r="X111" s="127"/>
      <c r="Y111" s="127">
        <v>1.3</v>
      </c>
      <c r="Z111" s="127"/>
      <c r="AA111" s="127" t="s">
        <v>1726</v>
      </c>
      <c r="AB111" s="127"/>
      <c r="AC111" s="127"/>
      <c r="AD111" s="127"/>
      <c r="AE111" s="127"/>
      <c r="AF111" s="127">
        <v>1</v>
      </c>
      <c r="AG111" s="127">
        <v>84528</v>
      </c>
      <c r="AH111" s="127">
        <v>0</v>
      </c>
      <c r="AI111" s="127">
        <v>140</v>
      </c>
      <c r="AJ111" s="127" t="s">
        <v>92</v>
      </c>
      <c r="AK111" s="127"/>
      <c r="AL111" s="127"/>
      <c r="AM111" s="127"/>
      <c r="AN111" s="127"/>
      <c r="AO111" s="127" t="s">
        <v>3885</v>
      </c>
      <c r="AP111" s="127" t="s">
        <v>3858</v>
      </c>
      <c r="AQ111" s="127" t="s">
        <v>3863</v>
      </c>
      <c r="AR111" s="127" t="s">
        <v>3860</v>
      </c>
      <c r="AS111" s="127" t="s">
        <v>69</v>
      </c>
      <c r="AT111" s="127" t="s">
        <v>70</v>
      </c>
      <c r="AU111" s="127" t="s">
        <v>77</v>
      </c>
      <c r="AV111" s="127" t="s">
        <v>1726</v>
      </c>
      <c r="AW111" s="149" t="str">
        <f t="shared" si="1"/>
        <v/>
      </c>
    </row>
    <row r="112" spans="1:49" x14ac:dyDescent="0.2">
      <c r="A112" s="127" t="s">
        <v>59</v>
      </c>
      <c r="B112" s="127">
        <v>4.0999999999999996</v>
      </c>
      <c r="C112" s="127">
        <v>20171204</v>
      </c>
      <c r="D112" s="127" t="s">
        <v>60</v>
      </c>
      <c r="E112" s="127" t="s">
        <v>60</v>
      </c>
      <c r="F112" s="127">
        <v>3</v>
      </c>
      <c r="G112" s="75" t="s">
        <v>884</v>
      </c>
      <c r="H112" s="127">
        <v>0</v>
      </c>
      <c r="I112" s="127"/>
      <c r="J112" s="127"/>
      <c r="K112" s="127"/>
      <c r="L112" s="127"/>
      <c r="M112" s="127">
        <v>1</v>
      </c>
      <c r="N112" s="127">
        <v>2</v>
      </c>
      <c r="O112" s="127">
        <v>1988</v>
      </c>
      <c r="P112" s="127">
        <v>19900223</v>
      </c>
      <c r="Q112" s="127">
        <v>19900223</v>
      </c>
      <c r="R112" s="127" t="s">
        <v>834</v>
      </c>
      <c r="S112" s="127" t="s">
        <v>830</v>
      </c>
      <c r="T112" s="127" t="s">
        <v>835</v>
      </c>
      <c r="U112" s="127" t="s">
        <v>1953</v>
      </c>
      <c r="V112" s="127" t="s">
        <v>65</v>
      </c>
      <c r="W112" s="127" t="s">
        <v>64</v>
      </c>
      <c r="X112" s="127"/>
      <c r="Y112" s="127">
        <v>17.600000000000001</v>
      </c>
      <c r="Z112" s="127"/>
      <c r="AA112" s="127" t="s">
        <v>1726</v>
      </c>
      <c r="AB112" s="127">
        <v>5000</v>
      </c>
      <c r="AC112" s="127">
        <v>28725</v>
      </c>
      <c r="AD112" s="127"/>
      <c r="AE112" s="127"/>
      <c r="AF112" s="127">
        <v>5000</v>
      </c>
      <c r="AG112" s="127">
        <v>98</v>
      </c>
      <c r="AH112" s="127"/>
      <c r="AI112" s="127"/>
      <c r="AJ112" s="127"/>
      <c r="AK112" s="127">
        <v>3.3999999999999998E-3</v>
      </c>
      <c r="AL112" s="127">
        <v>1</v>
      </c>
      <c r="AM112" s="127"/>
      <c r="AN112" s="127"/>
      <c r="AO112" s="127" t="s">
        <v>885</v>
      </c>
      <c r="AP112" s="127" t="s">
        <v>837</v>
      </c>
      <c r="AQ112" s="127" t="s">
        <v>831</v>
      </c>
      <c r="AR112" s="127" t="s">
        <v>838</v>
      </c>
      <c r="AS112" s="127" t="s">
        <v>69</v>
      </c>
      <c r="AT112" s="127" t="s">
        <v>70</v>
      </c>
      <c r="AU112" s="127" t="s">
        <v>91</v>
      </c>
      <c r="AV112" s="127" t="s">
        <v>1726</v>
      </c>
      <c r="AW112" s="149">
        <f t="shared" si="1"/>
        <v>3.4116623150565709E-3</v>
      </c>
    </row>
    <row r="113" spans="1:49" x14ac:dyDescent="0.2">
      <c r="A113" s="127" t="s">
        <v>1726</v>
      </c>
      <c r="B113" s="127">
        <v>4.0999999999999996</v>
      </c>
      <c r="C113" s="127">
        <v>20171204</v>
      </c>
      <c r="D113" s="127" t="s">
        <v>60</v>
      </c>
      <c r="E113" s="127" t="s">
        <v>60</v>
      </c>
      <c r="F113" s="127">
        <v>3</v>
      </c>
      <c r="G113" s="75" t="s">
        <v>4006</v>
      </c>
      <c r="H113" s="127"/>
      <c r="I113" s="127"/>
      <c r="J113" s="127"/>
      <c r="K113" s="127"/>
      <c r="L113" s="127"/>
      <c r="M113" s="127">
        <v>1</v>
      </c>
      <c r="N113" s="127">
        <v>2</v>
      </c>
      <c r="O113" s="127">
        <v>2003</v>
      </c>
      <c r="P113" s="127">
        <v>20040508</v>
      </c>
      <c r="Q113" s="127">
        <v>20040508</v>
      </c>
      <c r="R113" s="127" t="s">
        <v>3322</v>
      </c>
      <c r="S113" s="127" t="s">
        <v>3323</v>
      </c>
      <c r="T113" s="127" t="s">
        <v>3984</v>
      </c>
      <c r="U113" s="127" t="s">
        <v>72</v>
      </c>
      <c r="V113" s="127" t="s">
        <v>65</v>
      </c>
      <c r="W113" s="127" t="s">
        <v>64</v>
      </c>
      <c r="X113" s="127"/>
      <c r="Y113" s="127">
        <v>7.3</v>
      </c>
      <c r="Z113" s="127"/>
      <c r="AA113" s="127" t="s">
        <v>1726</v>
      </c>
      <c r="AB113" s="127"/>
      <c r="AC113" s="127"/>
      <c r="AD113" s="127"/>
      <c r="AE113" s="127"/>
      <c r="AF113" s="127">
        <v>0</v>
      </c>
      <c r="AG113" s="127">
        <v>256002</v>
      </c>
      <c r="AH113" s="127"/>
      <c r="AI113" s="127"/>
      <c r="AJ113" s="127" t="s">
        <v>66</v>
      </c>
      <c r="AK113" s="127"/>
      <c r="AL113" s="127"/>
      <c r="AM113" s="127"/>
      <c r="AN113" s="127"/>
      <c r="AO113" s="127"/>
      <c r="AP113" s="127" t="s">
        <v>3325</v>
      </c>
      <c r="AQ113" s="127" t="s">
        <v>3326</v>
      </c>
      <c r="AR113" s="127" t="s">
        <v>3985</v>
      </c>
      <c r="AS113" s="127" t="s">
        <v>69</v>
      </c>
      <c r="AT113" s="127" t="s">
        <v>70</v>
      </c>
      <c r="AU113" s="127" t="s">
        <v>3211</v>
      </c>
      <c r="AV113" s="127" t="s">
        <v>1726</v>
      </c>
      <c r="AW113" s="149" t="str">
        <f t="shared" si="1"/>
        <v/>
      </c>
    </row>
    <row r="114" spans="1:49" x14ac:dyDescent="0.2">
      <c r="A114" s="127" t="s">
        <v>1726</v>
      </c>
      <c r="B114" s="127">
        <v>4.0999999999999996</v>
      </c>
      <c r="C114" s="127">
        <v>20171204</v>
      </c>
      <c r="D114" s="127" t="s">
        <v>60</v>
      </c>
      <c r="E114" s="127" t="s">
        <v>60</v>
      </c>
      <c r="F114" s="127">
        <v>3</v>
      </c>
      <c r="G114" s="75" t="s">
        <v>1516</v>
      </c>
      <c r="H114" s="127"/>
      <c r="I114" s="127"/>
      <c r="J114" s="127"/>
      <c r="K114" s="127"/>
      <c r="L114" s="127"/>
      <c r="M114" s="127">
        <v>1</v>
      </c>
      <c r="N114" s="127">
        <v>1</v>
      </c>
      <c r="O114" s="127">
        <v>2004</v>
      </c>
      <c r="P114" s="127">
        <v>20050505</v>
      </c>
      <c r="Q114" s="127">
        <v>20050505</v>
      </c>
      <c r="R114" s="127" t="s">
        <v>84</v>
      </c>
      <c r="S114" s="127" t="s">
        <v>62</v>
      </c>
      <c r="T114" s="127" t="s">
        <v>85</v>
      </c>
      <c r="U114" s="127" t="s">
        <v>1643</v>
      </c>
      <c r="V114" s="127" t="s">
        <v>65</v>
      </c>
      <c r="W114" s="127" t="s">
        <v>66</v>
      </c>
      <c r="X114" s="127"/>
      <c r="Y114" s="127">
        <v>0.99</v>
      </c>
      <c r="Z114" s="127">
        <v>45</v>
      </c>
      <c r="AA114" s="127" t="s">
        <v>1726</v>
      </c>
      <c r="AB114" s="127"/>
      <c r="AC114" s="127"/>
      <c r="AD114" s="127"/>
      <c r="AE114" s="127"/>
      <c r="AF114" s="127">
        <v>0</v>
      </c>
      <c r="AG114" s="127">
        <v>18647</v>
      </c>
      <c r="AH114" s="127"/>
      <c r="AI114" s="127"/>
      <c r="AJ114" s="127" t="s">
        <v>66</v>
      </c>
      <c r="AK114" s="127"/>
      <c r="AL114" s="127"/>
      <c r="AM114" s="127"/>
      <c r="AN114" s="127"/>
      <c r="AO114" s="127" t="s">
        <v>1517</v>
      </c>
      <c r="AP114" s="127" t="s">
        <v>669</v>
      </c>
      <c r="AQ114" s="127" t="s">
        <v>661</v>
      </c>
      <c r="AR114" s="127" t="s">
        <v>670</v>
      </c>
      <c r="AS114" s="127" t="s">
        <v>69</v>
      </c>
      <c r="AT114" s="127" t="s">
        <v>70</v>
      </c>
      <c r="AU114" s="127" t="s">
        <v>71</v>
      </c>
      <c r="AV114" s="127" t="s">
        <v>1726</v>
      </c>
      <c r="AW114" s="149" t="str">
        <f t="shared" si="1"/>
        <v/>
      </c>
    </row>
    <row r="115" spans="1:49" x14ac:dyDescent="0.2">
      <c r="A115" s="127" t="s">
        <v>1726</v>
      </c>
      <c r="B115" s="127">
        <v>4.0999999999999996</v>
      </c>
      <c r="C115" s="127">
        <v>20171204</v>
      </c>
      <c r="D115" s="127" t="s">
        <v>60</v>
      </c>
      <c r="E115" s="127" t="s">
        <v>60</v>
      </c>
      <c r="F115" s="127">
        <v>3</v>
      </c>
      <c r="G115" s="75" t="s">
        <v>4415</v>
      </c>
      <c r="H115" s="127"/>
      <c r="I115" s="127"/>
      <c r="J115" s="127"/>
      <c r="K115" s="127"/>
      <c r="L115" s="127"/>
      <c r="M115" s="127">
        <v>1</v>
      </c>
      <c r="N115" s="127">
        <v>3</v>
      </c>
      <c r="O115" s="127">
        <v>2005</v>
      </c>
      <c r="P115" s="127">
        <v>20060502</v>
      </c>
      <c r="Q115" s="127">
        <v>20060502</v>
      </c>
      <c r="R115" s="127" t="s">
        <v>4190</v>
      </c>
      <c r="S115" s="127" t="s">
        <v>4396</v>
      </c>
      <c r="T115" s="127" t="s">
        <v>4165</v>
      </c>
      <c r="U115" s="127" t="s">
        <v>72</v>
      </c>
      <c r="V115" s="127" t="s">
        <v>65</v>
      </c>
      <c r="W115" s="127" t="s">
        <v>66</v>
      </c>
      <c r="X115" s="127"/>
      <c r="Y115" s="127">
        <v>4.5</v>
      </c>
      <c r="Z115" s="127"/>
      <c r="AA115" s="127" t="s">
        <v>1726</v>
      </c>
      <c r="AB115" s="127"/>
      <c r="AC115" s="127"/>
      <c r="AD115" s="127"/>
      <c r="AE115" s="127"/>
      <c r="AF115" s="127">
        <v>0</v>
      </c>
      <c r="AG115" s="127">
        <v>100000</v>
      </c>
      <c r="AH115" s="127"/>
      <c r="AI115" s="127"/>
      <c r="AJ115" s="127" t="s">
        <v>66</v>
      </c>
      <c r="AK115" s="127"/>
      <c r="AL115" s="127"/>
      <c r="AM115" s="127"/>
      <c r="AN115" s="127"/>
      <c r="AO115" s="127"/>
      <c r="AP115" s="127" t="s">
        <v>4191</v>
      </c>
      <c r="AQ115" s="127" t="s">
        <v>4397</v>
      </c>
      <c r="AR115" s="127" t="s">
        <v>4166</v>
      </c>
      <c r="AS115" s="127" t="s">
        <v>69</v>
      </c>
      <c r="AT115" s="127" t="s">
        <v>70</v>
      </c>
      <c r="AU115" s="127" t="s">
        <v>3211</v>
      </c>
      <c r="AV115" s="127" t="s">
        <v>1726</v>
      </c>
      <c r="AW115" s="149" t="str">
        <f t="shared" si="1"/>
        <v/>
      </c>
    </row>
    <row r="116" spans="1:49" x14ac:dyDescent="0.2">
      <c r="A116" s="127" t="s">
        <v>1726</v>
      </c>
      <c r="B116" s="127">
        <v>4.0999999999999996</v>
      </c>
      <c r="C116" s="127">
        <v>20171204</v>
      </c>
      <c r="D116" s="127" t="s">
        <v>60</v>
      </c>
      <c r="E116" s="127" t="s">
        <v>60</v>
      </c>
      <c r="F116" s="127">
        <v>3</v>
      </c>
      <c r="G116" s="75" t="s">
        <v>1286</v>
      </c>
      <c r="H116" s="127"/>
      <c r="I116" s="127"/>
      <c r="J116" s="127"/>
      <c r="K116" s="127"/>
      <c r="L116" s="127"/>
      <c r="M116" s="127">
        <v>1</v>
      </c>
      <c r="N116" s="127">
        <v>2</v>
      </c>
      <c r="O116" s="127">
        <v>2007</v>
      </c>
      <c r="P116" s="127">
        <v>20080527</v>
      </c>
      <c r="Q116" s="127">
        <v>20080527</v>
      </c>
      <c r="R116" s="127" t="s">
        <v>490</v>
      </c>
      <c r="S116" s="127" t="s">
        <v>476</v>
      </c>
      <c r="T116" s="127" t="s">
        <v>491</v>
      </c>
      <c r="U116" s="127" t="s">
        <v>72</v>
      </c>
      <c r="V116" s="127" t="s">
        <v>65</v>
      </c>
      <c r="W116" s="127" t="s">
        <v>64</v>
      </c>
      <c r="X116" s="127"/>
      <c r="Y116" s="127">
        <v>8.52</v>
      </c>
      <c r="Z116" s="127">
        <v>90</v>
      </c>
      <c r="AA116" s="127" t="s">
        <v>1726</v>
      </c>
      <c r="AB116" s="127"/>
      <c r="AC116" s="127"/>
      <c r="AD116" s="127"/>
      <c r="AE116" s="127"/>
      <c r="AF116" s="127">
        <v>0</v>
      </c>
      <c r="AG116" s="127">
        <v>206200</v>
      </c>
      <c r="AH116" s="127"/>
      <c r="AI116" s="127"/>
      <c r="AJ116" s="127" t="s">
        <v>66</v>
      </c>
      <c r="AK116" s="127"/>
      <c r="AL116" s="127"/>
      <c r="AM116" s="127"/>
      <c r="AN116" s="127"/>
      <c r="AO116" s="127" t="s">
        <v>1287</v>
      </c>
      <c r="AP116" s="127" t="s">
        <v>493</v>
      </c>
      <c r="AQ116" s="127" t="s">
        <v>480</v>
      </c>
      <c r="AR116" s="127" t="s">
        <v>494</v>
      </c>
      <c r="AS116" s="127" t="s">
        <v>69</v>
      </c>
      <c r="AT116" s="127" t="s">
        <v>70</v>
      </c>
      <c r="AU116" s="127" t="s">
        <v>91</v>
      </c>
      <c r="AV116" s="127" t="s">
        <v>1726</v>
      </c>
      <c r="AW116" s="149" t="str">
        <f t="shared" si="1"/>
        <v/>
      </c>
    </row>
    <row r="117" spans="1:49" x14ac:dyDescent="0.2">
      <c r="A117" s="127" t="s">
        <v>1726</v>
      </c>
      <c r="B117" s="127">
        <v>4.0999999999999996</v>
      </c>
      <c r="C117" s="127">
        <v>20171204</v>
      </c>
      <c r="D117" s="127" t="s">
        <v>60</v>
      </c>
      <c r="E117" s="127" t="s">
        <v>60</v>
      </c>
      <c r="F117" s="127">
        <v>3</v>
      </c>
      <c r="G117" s="75" t="s">
        <v>1250</v>
      </c>
      <c r="H117" s="127"/>
      <c r="I117" s="127"/>
      <c r="J117" s="127"/>
      <c r="K117" s="127"/>
      <c r="L117" s="127"/>
      <c r="M117" s="127">
        <v>1</v>
      </c>
      <c r="N117" s="127">
        <v>2</v>
      </c>
      <c r="O117" s="127">
        <v>1981</v>
      </c>
      <c r="P117" s="127">
        <v>198206</v>
      </c>
      <c r="Q117" s="127">
        <v>19820601</v>
      </c>
      <c r="R117" s="127" t="s">
        <v>475</v>
      </c>
      <c r="S117" s="127" t="s">
        <v>961</v>
      </c>
      <c r="T117" s="127" t="s">
        <v>477</v>
      </c>
      <c r="U117" s="127" t="s">
        <v>72</v>
      </c>
      <c r="V117" s="127" t="s">
        <v>65</v>
      </c>
      <c r="W117" s="127" t="s">
        <v>64</v>
      </c>
      <c r="X117" s="127"/>
      <c r="Y117" s="127">
        <v>2</v>
      </c>
      <c r="Z117" s="127"/>
      <c r="AA117" s="127" t="s">
        <v>1726</v>
      </c>
      <c r="AB117" s="127"/>
      <c r="AC117" s="127"/>
      <c r="AD117" s="127"/>
      <c r="AE117" s="127"/>
      <c r="AF117" s="127">
        <v>0</v>
      </c>
      <c r="AG117" s="127">
        <v>4275</v>
      </c>
      <c r="AH117" s="127"/>
      <c r="AI117" s="127"/>
      <c r="AJ117" s="127"/>
      <c r="AK117" s="127"/>
      <c r="AL117" s="127"/>
      <c r="AM117" s="127"/>
      <c r="AN117" s="127"/>
      <c r="AO117" s="127"/>
      <c r="AP117" s="127" t="s">
        <v>479</v>
      </c>
      <c r="AQ117" s="127" t="s">
        <v>963</v>
      </c>
      <c r="AR117" s="127" t="s">
        <v>481</v>
      </c>
      <c r="AS117" s="127" t="s">
        <v>69</v>
      </c>
      <c r="AT117" s="127" t="s">
        <v>70</v>
      </c>
      <c r="AU117" s="127" t="s">
        <v>91</v>
      </c>
      <c r="AV117" s="127" t="s">
        <v>1726</v>
      </c>
      <c r="AW117" s="149" t="str">
        <f t="shared" si="1"/>
        <v/>
      </c>
    </row>
    <row r="118" spans="1:49" x14ac:dyDescent="0.2">
      <c r="A118" s="127" t="s">
        <v>1726</v>
      </c>
      <c r="B118" s="127">
        <v>4.0999999999999996</v>
      </c>
      <c r="C118" s="127">
        <v>20171204</v>
      </c>
      <c r="D118" s="127" t="s">
        <v>60</v>
      </c>
      <c r="E118" s="127" t="s">
        <v>60</v>
      </c>
      <c r="F118" s="127">
        <v>3</v>
      </c>
      <c r="G118" s="75" t="s">
        <v>3213</v>
      </c>
      <c r="H118" s="127"/>
      <c r="I118" s="127"/>
      <c r="J118" s="127"/>
      <c r="K118" s="127"/>
      <c r="L118" s="127"/>
      <c r="M118" s="127">
        <v>1</v>
      </c>
      <c r="N118" s="127">
        <v>1</v>
      </c>
      <c r="O118" s="127">
        <v>1982</v>
      </c>
      <c r="P118" s="127">
        <v>198305</v>
      </c>
      <c r="Q118" s="127">
        <v>19830517</v>
      </c>
      <c r="R118" s="127" t="s">
        <v>3204</v>
      </c>
      <c r="S118" s="127" t="s">
        <v>3205</v>
      </c>
      <c r="T118" s="127" t="s">
        <v>3206</v>
      </c>
      <c r="U118" s="127" t="s">
        <v>1643</v>
      </c>
      <c r="V118" s="127" t="s">
        <v>65</v>
      </c>
      <c r="W118" s="127" t="s">
        <v>66</v>
      </c>
      <c r="X118" s="127"/>
      <c r="Y118" s="127">
        <v>1</v>
      </c>
      <c r="Z118" s="127"/>
      <c r="AA118" s="127" t="s">
        <v>1726</v>
      </c>
      <c r="AB118" s="127"/>
      <c r="AC118" s="127"/>
      <c r="AD118" s="127"/>
      <c r="AE118" s="127"/>
      <c r="AF118" s="127">
        <v>0</v>
      </c>
      <c r="AG118" s="127">
        <v>25336</v>
      </c>
      <c r="AH118" s="127"/>
      <c r="AI118" s="127"/>
      <c r="AJ118" s="127"/>
      <c r="AK118" s="127"/>
      <c r="AL118" s="127"/>
      <c r="AM118" s="127"/>
      <c r="AN118" s="127"/>
      <c r="AO118" s="127" t="s">
        <v>1438</v>
      </c>
      <c r="AP118" s="127" t="s">
        <v>3208</v>
      </c>
      <c r="AQ118" s="127" t="s">
        <v>3209</v>
      </c>
      <c r="AR118" s="127" t="s">
        <v>3210</v>
      </c>
      <c r="AS118" s="127" t="s">
        <v>69</v>
      </c>
      <c r="AT118" s="127" t="s">
        <v>70</v>
      </c>
      <c r="AU118" s="127" t="s">
        <v>3211</v>
      </c>
      <c r="AV118" s="127" t="s">
        <v>1726</v>
      </c>
      <c r="AW118" s="149" t="str">
        <f t="shared" si="1"/>
        <v/>
      </c>
    </row>
    <row r="119" spans="1:49" x14ac:dyDescent="0.2">
      <c r="A119" s="127" t="s">
        <v>59</v>
      </c>
      <c r="B119" s="127">
        <v>4.0999999999999996</v>
      </c>
      <c r="C119" s="127">
        <v>20171204</v>
      </c>
      <c r="D119" s="127" t="s">
        <v>60</v>
      </c>
      <c r="E119" s="127" t="s">
        <v>60</v>
      </c>
      <c r="F119" s="127">
        <v>3</v>
      </c>
      <c r="G119" s="75" t="s">
        <v>642</v>
      </c>
      <c r="H119" s="127">
        <v>12</v>
      </c>
      <c r="I119" s="127"/>
      <c r="J119" s="127"/>
      <c r="K119" s="127"/>
      <c r="L119" s="127"/>
      <c r="M119" s="127">
        <v>1</v>
      </c>
      <c r="N119" s="127">
        <v>2</v>
      </c>
      <c r="O119" s="127">
        <v>2008</v>
      </c>
      <c r="P119" s="127">
        <v>20090531</v>
      </c>
      <c r="Q119" s="127">
        <v>20090531</v>
      </c>
      <c r="R119" s="127" t="s">
        <v>490</v>
      </c>
      <c r="S119" s="127" t="s">
        <v>476</v>
      </c>
      <c r="T119" s="127" t="s">
        <v>491</v>
      </c>
      <c r="U119" s="127" t="s">
        <v>72</v>
      </c>
      <c r="V119" s="127" t="s">
        <v>65</v>
      </c>
      <c r="W119" s="127" t="s">
        <v>64</v>
      </c>
      <c r="X119" s="127"/>
      <c r="Y119" s="127">
        <v>8.1999999999999993</v>
      </c>
      <c r="Z119" s="127">
        <v>88</v>
      </c>
      <c r="AA119" s="127" t="s">
        <v>1726</v>
      </c>
      <c r="AB119" s="127">
        <v>5000</v>
      </c>
      <c r="AC119" s="127">
        <v>25931</v>
      </c>
      <c r="AD119" s="127"/>
      <c r="AE119" s="127"/>
      <c r="AF119" s="127">
        <v>0</v>
      </c>
      <c r="AG119" s="127">
        <v>26090</v>
      </c>
      <c r="AH119" s="127">
        <v>5000</v>
      </c>
      <c r="AI119" s="127">
        <v>529</v>
      </c>
      <c r="AJ119" s="127" t="s">
        <v>66</v>
      </c>
      <c r="AK119" s="127">
        <v>0.02</v>
      </c>
      <c r="AL119" s="127">
        <v>56</v>
      </c>
      <c r="AM119" s="127">
        <v>200</v>
      </c>
      <c r="AN119" s="127"/>
      <c r="AO119" s="127" t="s">
        <v>643</v>
      </c>
      <c r="AP119" s="127" t="s">
        <v>493</v>
      </c>
      <c r="AQ119" s="127" t="s">
        <v>480</v>
      </c>
      <c r="AR119" s="127" t="s">
        <v>494</v>
      </c>
      <c r="AS119" s="127" t="s">
        <v>69</v>
      </c>
      <c r="AT119" s="127" t="s">
        <v>70</v>
      </c>
      <c r="AU119" s="127" t="s">
        <v>91</v>
      </c>
      <c r="AV119" s="127" t="s">
        <v>1726</v>
      </c>
      <c r="AW119" s="149">
        <f t="shared" si="1"/>
        <v>1.0061316570899694</v>
      </c>
    </row>
    <row r="120" spans="1:49" x14ac:dyDescent="0.2">
      <c r="A120" s="127" t="s">
        <v>1726</v>
      </c>
      <c r="B120" s="127">
        <v>4.0999999999999996</v>
      </c>
      <c r="C120" s="127">
        <v>20171204</v>
      </c>
      <c r="D120" s="127" t="s">
        <v>60</v>
      </c>
      <c r="E120" s="127" t="s">
        <v>60</v>
      </c>
      <c r="F120" s="127">
        <v>3</v>
      </c>
      <c r="G120" s="75" t="s">
        <v>1253</v>
      </c>
      <c r="H120" s="127"/>
      <c r="I120" s="127"/>
      <c r="J120" s="127"/>
      <c r="K120" s="127"/>
      <c r="L120" s="127"/>
      <c r="M120" s="127">
        <v>1</v>
      </c>
      <c r="N120" s="127">
        <v>2</v>
      </c>
      <c r="O120" s="127">
        <v>2005</v>
      </c>
      <c r="P120" s="127">
        <v>200605</v>
      </c>
      <c r="Q120" s="127">
        <v>200605</v>
      </c>
      <c r="R120" s="127" t="s">
        <v>475</v>
      </c>
      <c r="S120" s="127" t="s">
        <v>965</v>
      </c>
      <c r="T120" s="127" t="s">
        <v>477</v>
      </c>
      <c r="U120" s="127" t="s">
        <v>72</v>
      </c>
      <c r="V120" s="127" t="s">
        <v>65</v>
      </c>
      <c r="W120" s="127" t="s">
        <v>66</v>
      </c>
      <c r="X120" s="127" t="s">
        <v>1305</v>
      </c>
      <c r="Y120" s="127">
        <v>3</v>
      </c>
      <c r="Z120" s="127"/>
      <c r="AA120" s="127" t="s">
        <v>1726</v>
      </c>
      <c r="AB120" s="127"/>
      <c r="AC120" s="127"/>
      <c r="AD120" s="127"/>
      <c r="AE120" s="127"/>
      <c r="AF120" s="127">
        <v>0</v>
      </c>
      <c r="AG120" s="127">
        <v>600</v>
      </c>
      <c r="AH120" s="127"/>
      <c r="AI120" s="127"/>
      <c r="AJ120" s="127" t="s">
        <v>66</v>
      </c>
      <c r="AK120" s="127"/>
      <c r="AL120" s="127"/>
      <c r="AM120" s="127"/>
      <c r="AN120" s="127"/>
      <c r="AO120" s="127"/>
      <c r="AP120" s="127" t="s">
        <v>479</v>
      </c>
      <c r="AQ120" s="127" t="s">
        <v>4754</v>
      </c>
      <c r="AR120" s="127" t="s">
        <v>481</v>
      </c>
      <c r="AS120" s="127" t="s">
        <v>69</v>
      </c>
      <c r="AT120" s="127" t="s">
        <v>70</v>
      </c>
      <c r="AU120" s="127" t="s">
        <v>91</v>
      </c>
      <c r="AV120" s="127" t="s">
        <v>1726</v>
      </c>
      <c r="AW120" s="149" t="str">
        <f t="shared" si="1"/>
        <v/>
      </c>
    </row>
    <row r="121" spans="1:49" x14ac:dyDescent="0.2">
      <c r="A121" s="127" t="s">
        <v>1726</v>
      </c>
      <c r="B121" s="127">
        <v>4.0999999999999996</v>
      </c>
      <c r="C121" s="127">
        <v>20171204</v>
      </c>
      <c r="D121" s="127" t="s">
        <v>60</v>
      </c>
      <c r="E121" s="127" t="s">
        <v>60</v>
      </c>
      <c r="F121" s="127">
        <v>3</v>
      </c>
      <c r="G121" s="75" t="s">
        <v>1278</v>
      </c>
      <c r="H121" s="127"/>
      <c r="I121" s="127"/>
      <c r="J121" s="127"/>
      <c r="K121" s="127"/>
      <c r="L121" s="127"/>
      <c r="M121" s="127">
        <v>1</v>
      </c>
      <c r="N121" s="127">
        <v>2</v>
      </c>
      <c r="O121" s="127">
        <v>2005</v>
      </c>
      <c r="P121" s="127">
        <v>200606</v>
      </c>
      <c r="Q121" s="127">
        <v>200606</v>
      </c>
      <c r="R121" s="127" t="s">
        <v>475</v>
      </c>
      <c r="S121" s="127" t="s">
        <v>967</v>
      </c>
      <c r="T121" s="127" t="s">
        <v>477</v>
      </c>
      <c r="U121" s="127" t="s">
        <v>72</v>
      </c>
      <c r="V121" s="127" t="s">
        <v>65</v>
      </c>
      <c r="W121" s="127" t="s">
        <v>66</v>
      </c>
      <c r="X121" s="127" t="s">
        <v>1305</v>
      </c>
      <c r="Y121" s="127">
        <v>3</v>
      </c>
      <c r="Z121" s="127"/>
      <c r="AA121" s="127" t="s">
        <v>1726</v>
      </c>
      <c r="AB121" s="127"/>
      <c r="AC121" s="127"/>
      <c r="AD121" s="127"/>
      <c r="AE121" s="127"/>
      <c r="AF121" s="127">
        <v>0</v>
      </c>
      <c r="AG121" s="127">
        <v>200</v>
      </c>
      <c r="AH121" s="127"/>
      <c r="AI121" s="127"/>
      <c r="AJ121" s="127" t="s">
        <v>66</v>
      </c>
      <c r="AK121" s="127"/>
      <c r="AL121" s="127"/>
      <c r="AM121" s="127"/>
      <c r="AN121" s="127"/>
      <c r="AO121" s="127"/>
      <c r="AP121" s="127" t="s">
        <v>479</v>
      </c>
      <c r="AQ121" s="127" t="s">
        <v>968</v>
      </c>
      <c r="AR121" s="127" t="s">
        <v>481</v>
      </c>
      <c r="AS121" s="127" t="s">
        <v>69</v>
      </c>
      <c r="AT121" s="127" t="s">
        <v>70</v>
      </c>
      <c r="AU121" s="127" t="s">
        <v>91</v>
      </c>
      <c r="AV121" s="127" t="s">
        <v>1726</v>
      </c>
      <c r="AW121" s="149" t="str">
        <f t="shared" si="1"/>
        <v/>
      </c>
    </row>
    <row r="122" spans="1:49" x14ac:dyDescent="0.2">
      <c r="A122" s="127" t="s">
        <v>1726</v>
      </c>
      <c r="B122" s="127">
        <v>4.0999999999999996</v>
      </c>
      <c r="C122" s="127">
        <v>20171204</v>
      </c>
      <c r="D122" s="127" t="s">
        <v>60</v>
      </c>
      <c r="E122" s="127" t="s">
        <v>60</v>
      </c>
      <c r="F122" s="127">
        <v>3</v>
      </c>
      <c r="G122" s="75" t="s">
        <v>4007</v>
      </c>
      <c r="H122" s="127"/>
      <c r="I122" s="127"/>
      <c r="J122" s="127"/>
      <c r="K122" s="127"/>
      <c r="L122" s="127"/>
      <c r="M122" s="127">
        <v>1</v>
      </c>
      <c r="N122" s="127">
        <v>2</v>
      </c>
      <c r="O122" s="127">
        <v>2004</v>
      </c>
      <c r="P122" s="127">
        <v>20050414</v>
      </c>
      <c r="Q122" s="127">
        <v>20050506</v>
      </c>
      <c r="R122" s="127" t="s">
        <v>3322</v>
      </c>
      <c r="S122" s="127" t="s">
        <v>3323</v>
      </c>
      <c r="T122" s="127" t="s">
        <v>3984</v>
      </c>
      <c r="U122" s="127" t="s">
        <v>72</v>
      </c>
      <c r="V122" s="127" t="s">
        <v>65</v>
      </c>
      <c r="W122" s="127" t="s">
        <v>64</v>
      </c>
      <c r="X122" s="127"/>
      <c r="Y122" s="127">
        <v>5.28</v>
      </c>
      <c r="Z122" s="127"/>
      <c r="AA122" s="127" t="s">
        <v>1726</v>
      </c>
      <c r="AB122" s="127"/>
      <c r="AC122" s="127"/>
      <c r="AD122" s="127"/>
      <c r="AE122" s="127"/>
      <c r="AF122" s="127">
        <v>0</v>
      </c>
      <c r="AG122" s="127">
        <v>554500</v>
      </c>
      <c r="AH122" s="127"/>
      <c r="AI122" s="127"/>
      <c r="AJ122" s="127" t="s">
        <v>66</v>
      </c>
      <c r="AK122" s="127"/>
      <c r="AL122" s="127"/>
      <c r="AM122" s="127"/>
      <c r="AN122" s="127"/>
      <c r="AO122" s="127" t="s">
        <v>4008</v>
      </c>
      <c r="AP122" s="127" t="s">
        <v>3325</v>
      </c>
      <c r="AQ122" s="127" t="s">
        <v>3326</v>
      </c>
      <c r="AR122" s="127" t="s">
        <v>3985</v>
      </c>
      <c r="AS122" s="127" t="s">
        <v>69</v>
      </c>
      <c r="AT122" s="127" t="s">
        <v>70</v>
      </c>
      <c r="AU122" s="127" t="s">
        <v>3211</v>
      </c>
      <c r="AV122" s="127" t="s">
        <v>1726</v>
      </c>
      <c r="AW122" s="149" t="str">
        <f t="shared" si="1"/>
        <v/>
      </c>
    </row>
    <row r="123" spans="1:49" x14ac:dyDescent="0.2">
      <c r="A123" s="127" t="s">
        <v>59</v>
      </c>
      <c r="B123" s="127">
        <v>4.0999999999999996</v>
      </c>
      <c r="C123" s="127">
        <v>20171204</v>
      </c>
      <c r="D123" s="127" t="s">
        <v>60</v>
      </c>
      <c r="E123" s="127" t="s">
        <v>60</v>
      </c>
      <c r="F123" s="127">
        <v>3</v>
      </c>
      <c r="G123" s="75" t="s">
        <v>284</v>
      </c>
      <c r="H123" s="127">
        <v>0</v>
      </c>
      <c r="I123" s="127"/>
      <c r="J123" s="127"/>
      <c r="K123" s="127"/>
      <c r="L123" s="127"/>
      <c r="M123" s="127">
        <v>1</v>
      </c>
      <c r="N123" s="127">
        <v>3</v>
      </c>
      <c r="O123" s="127">
        <v>1994</v>
      </c>
      <c r="P123" s="127">
        <v>19950415</v>
      </c>
      <c r="Q123" s="127">
        <v>19950421</v>
      </c>
      <c r="R123" s="127" t="s">
        <v>3322</v>
      </c>
      <c r="S123" s="127" t="s">
        <v>3323</v>
      </c>
      <c r="T123" s="127" t="s">
        <v>3294</v>
      </c>
      <c r="U123" s="127" t="s">
        <v>1643</v>
      </c>
      <c r="V123" s="127" t="s">
        <v>65</v>
      </c>
      <c r="W123" s="127" t="s">
        <v>66</v>
      </c>
      <c r="X123" s="127"/>
      <c r="Y123" s="127">
        <v>1.9</v>
      </c>
      <c r="Z123" s="127">
        <v>57</v>
      </c>
      <c r="AA123" s="127" t="s">
        <v>1726</v>
      </c>
      <c r="AB123" s="127">
        <v>5000</v>
      </c>
      <c r="AC123" s="127">
        <v>49288</v>
      </c>
      <c r="AD123" s="127"/>
      <c r="AE123" s="127"/>
      <c r="AF123" s="127">
        <v>0</v>
      </c>
      <c r="AG123" s="127">
        <v>1157385</v>
      </c>
      <c r="AH123" s="127">
        <v>5000</v>
      </c>
      <c r="AI123" s="127">
        <v>218</v>
      </c>
      <c r="AJ123" s="127" t="s">
        <v>66</v>
      </c>
      <c r="AK123" s="127">
        <v>4.4000000000000003E-3</v>
      </c>
      <c r="AL123" s="127">
        <v>31</v>
      </c>
      <c r="AM123" s="127">
        <v>2470</v>
      </c>
      <c r="AN123" s="127"/>
      <c r="AO123" s="127" t="s">
        <v>3384</v>
      </c>
      <c r="AP123" s="127" t="s">
        <v>3325</v>
      </c>
      <c r="AQ123" s="127" t="s">
        <v>3326</v>
      </c>
      <c r="AR123" s="127" t="s">
        <v>3298</v>
      </c>
      <c r="AS123" s="127" t="s">
        <v>69</v>
      </c>
      <c r="AT123" s="127" t="s">
        <v>70</v>
      </c>
      <c r="AU123" s="127" t="s">
        <v>3211</v>
      </c>
      <c r="AV123" s="127" t="s">
        <v>1726</v>
      </c>
      <c r="AW123" s="149">
        <f t="shared" si="1"/>
        <v>23.48208488881675</v>
      </c>
    </row>
    <row r="124" spans="1:49" x14ac:dyDescent="0.2">
      <c r="A124" s="127" t="s">
        <v>59</v>
      </c>
      <c r="B124" s="127">
        <v>4.0999999999999996</v>
      </c>
      <c r="C124" s="127">
        <v>20171204</v>
      </c>
      <c r="D124" s="127" t="s">
        <v>60</v>
      </c>
      <c r="E124" s="127" t="s">
        <v>60</v>
      </c>
      <c r="F124" s="127">
        <v>3</v>
      </c>
      <c r="G124" s="75" t="s">
        <v>3419</v>
      </c>
      <c r="H124" s="127">
        <v>12</v>
      </c>
      <c r="I124" s="127"/>
      <c r="J124" s="127"/>
      <c r="K124" s="127"/>
      <c r="L124" s="127"/>
      <c r="M124" s="127">
        <v>1</v>
      </c>
      <c r="N124" s="127">
        <v>3</v>
      </c>
      <c r="O124" s="127">
        <v>2011</v>
      </c>
      <c r="P124" s="127">
        <v>20120619</v>
      </c>
      <c r="Q124" s="127">
        <v>20120619</v>
      </c>
      <c r="R124" s="127" t="s">
        <v>3301</v>
      </c>
      <c r="S124" s="127" t="s">
        <v>3323</v>
      </c>
      <c r="T124" s="127" t="s">
        <v>3294</v>
      </c>
      <c r="U124" s="127" t="s">
        <v>72</v>
      </c>
      <c r="V124" s="127" t="s">
        <v>65</v>
      </c>
      <c r="W124" s="127" t="s">
        <v>64</v>
      </c>
      <c r="X124" s="127" t="s">
        <v>1305</v>
      </c>
      <c r="Y124" s="127">
        <v>5.83</v>
      </c>
      <c r="Z124" s="127">
        <v>83</v>
      </c>
      <c r="AA124" s="127" t="s">
        <v>1726</v>
      </c>
      <c r="AB124" s="127">
        <v>5000</v>
      </c>
      <c r="AC124" s="127">
        <v>4994</v>
      </c>
      <c r="AD124" s="127"/>
      <c r="AE124" s="127"/>
      <c r="AF124" s="127">
        <v>5000</v>
      </c>
      <c r="AG124" s="127">
        <v>526</v>
      </c>
      <c r="AH124" s="127">
        <v>0</v>
      </c>
      <c r="AI124" s="127">
        <v>499</v>
      </c>
      <c r="AJ124" s="127" t="s">
        <v>66</v>
      </c>
      <c r="AK124" s="127">
        <v>7.4999999999999997E-2</v>
      </c>
      <c r="AL124" s="127"/>
      <c r="AM124" s="127">
        <v>228</v>
      </c>
      <c r="AN124" s="127"/>
      <c r="AO124" s="127"/>
      <c r="AP124" s="127" t="s">
        <v>3302</v>
      </c>
      <c r="AQ124" s="127" t="s">
        <v>3326</v>
      </c>
      <c r="AR124" s="127" t="s">
        <v>3298</v>
      </c>
      <c r="AS124" s="127" t="s">
        <v>69</v>
      </c>
      <c r="AT124" s="127" t="s">
        <v>70</v>
      </c>
      <c r="AU124" s="127" t="s">
        <v>3211</v>
      </c>
      <c r="AV124" s="127" t="s">
        <v>1726</v>
      </c>
      <c r="AW124" s="149">
        <f t="shared" si="1"/>
        <v>0.105326391670004</v>
      </c>
    </row>
    <row r="125" spans="1:49" x14ac:dyDescent="0.2">
      <c r="A125" s="127" t="s">
        <v>59</v>
      </c>
      <c r="B125" s="127">
        <v>4.0999999999999996</v>
      </c>
      <c r="C125" s="127">
        <v>20171204</v>
      </c>
      <c r="D125" s="127" t="s">
        <v>60</v>
      </c>
      <c r="E125" s="127" t="s">
        <v>60</v>
      </c>
      <c r="F125" s="127">
        <v>3</v>
      </c>
      <c r="G125" s="75" t="s">
        <v>3658</v>
      </c>
      <c r="H125" s="127">
        <v>0</v>
      </c>
      <c r="I125" s="127"/>
      <c r="J125" s="127"/>
      <c r="K125" s="127"/>
      <c r="L125" s="127"/>
      <c r="M125" s="127">
        <v>1</v>
      </c>
      <c r="N125" s="127">
        <v>1</v>
      </c>
      <c r="O125" s="127">
        <v>1983</v>
      </c>
      <c r="P125" s="127">
        <v>198404</v>
      </c>
      <c r="Q125" s="127">
        <v>19840409</v>
      </c>
      <c r="R125" s="127" t="s">
        <v>3652</v>
      </c>
      <c r="S125" s="127" t="s">
        <v>3426</v>
      </c>
      <c r="T125" s="127" t="s">
        <v>3653</v>
      </c>
      <c r="U125" s="127" t="s">
        <v>72</v>
      </c>
      <c r="V125" s="127" t="s">
        <v>65</v>
      </c>
      <c r="W125" s="127" t="s">
        <v>64</v>
      </c>
      <c r="X125" s="127"/>
      <c r="Y125" s="127">
        <v>5.3</v>
      </c>
      <c r="Z125" s="127"/>
      <c r="AA125" s="127" t="s">
        <v>1726</v>
      </c>
      <c r="AB125" s="127">
        <v>5000</v>
      </c>
      <c r="AC125" s="127">
        <v>51419</v>
      </c>
      <c r="AD125" s="127"/>
      <c r="AE125" s="127"/>
      <c r="AF125" s="127">
        <v>0</v>
      </c>
      <c r="AG125" s="127">
        <v>34524</v>
      </c>
      <c r="AH125" s="127">
        <v>5000</v>
      </c>
      <c r="AI125" s="127">
        <v>386</v>
      </c>
      <c r="AJ125" s="127"/>
      <c r="AK125" s="127">
        <v>7.4999999999999997E-3</v>
      </c>
      <c r="AL125" s="127">
        <v>1</v>
      </c>
      <c r="AM125" s="127"/>
      <c r="AN125" s="127"/>
      <c r="AO125" s="127"/>
      <c r="AP125" s="127" t="s">
        <v>3654</v>
      </c>
      <c r="AQ125" s="127" t="s">
        <v>3429</v>
      </c>
      <c r="AR125" s="127" t="s">
        <v>3655</v>
      </c>
      <c r="AS125" s="127" t="s">
        <v>69</v>
      </c>
      <c r="AT125" s="127" t="s">
        <v>70</v>
      </c>
      <c r="AU125" s="127" t="s">
        <v>77</v>
      </c>
      <c r="AV125" s="127" t="s">
        <v>1726</v>
      </c>
      <c r="AW125" s="149">
        <f t="shared" si="1"/>
        <v>0.67142495964526727</v>
      </c>
    </row>
    <row r="126" spans="1:49" x14ac:dyDescent="0.2">
      <c r="A126" s="127" t="s">
        <v>59</v>
      </c>
      <c r="B126" s="127">
        <v>4.0999999999999996</v>
      </c>
      <c r="C126" s="127">
        <v>20171204</v>
      </c>
      <c r="D126" s="127" t="s">
        <v>60</v>
      </c>
      <c r="E126" s="127" t="s">
        <v>60</v>
      </c>
      <c r="F126" s="127">
        <v>3</v>
      </c>
      <c r="G126" s="75" t="s">
        <v>955</v>
      </c>
      <c r="H126" s="127">
        <v>0</v>
      </c>
      <c r="I126" s="127"/>
      <c r="J126" s="127"/>
      <c r="K126" s="127"/>
      <c r="L126" s="127"/>
      <c r="M126" s="127">
        <v>1</v>
      </c>
      <c r="N126" s="127">
        <v>2</v>
      </c>
      <c r="O126" s="127">
        <v>1989</v>
      </c>
      <c r="P126" s="127">
        <v>199103</v>
      </c>
      <c r="Q126" s="127">
        <v>19910312</v>
      </c>
      <c r="R126" s="127" t="s">
        <v>834</v>
      </c>
      <c r="S126" s="127" t="s">
        <v>830</v>
      </c>
      <c r="T126" s="127" t="s">
        <v>835</v>
      </c>
      <c r="U126" s="127" t="s">
        <v>1953</v>
      </c>
      <c r="V126" s="127" t="s">
        <v>65</v>
      </c>
      <c r="W126" s="127" t="s">
        <v>64</v>
      </c>
      <c r="X126" s="127"/>
      <c r="Y126" s="127">
        <v>19.100000000000001</v>
      </c>
      <c r="Z126" s="127"/>
      <c r="AA126" s="127" t="s">
        <v>67</v>
      </c>
      <c r="AB126" s="127">
        <v>5000</v>
      </c>
      <c r="AC126" s="127">
        <v>33945</v>
      </c>
      <c r="AD126" s="127"/>
      <c r="AE126" s="127"/>
      <c r="AF126" s="127">
        <v>5000</v>
      </c>
      <c r="AG126" s="127">
        <v>350</v>
      </c>
      <c r="AH126" s="127"/>
      <c r="AI126" s="127"/>
      <c r="AJ126" s="127"/>
      <c r="AK126" s="127">
        <v>1.0200000000000001E-2</v>
      </c>
      <c r="AL126" s="127">
        <v>1</v>
      </c>
      <c r="AM126" s="127">
        <v>100</v>
      </c>
      <c r="AN126" s="127"/>
      <c r="AO126" s="127" t="s">
        <v>956</v>
      </c>
      <c r="AP126" s="127" t="s">
        <v>837</v>
      </c>
      <c r="AQ126" s="127" t="s">
        <v>831</v>
      </c>
      <c r="AR126" s="127" t="s">
        <v>838</v>
      </c>
      <c r="AS126" s="127" t="s">
        <v>69</v>
      </c>
      <c r="AT126" s="127" t="s">
        <v>70</v>
      </c>
      <c r="AU126" s="127" t="s">
        <v>91</v>
      </c>
      <c r="AV126" s="127" t="s">
        <v>1726</v>
      </c>
      <c r="AW126" s="149">
        <f t="shared" si="1"/>
        <v>1.0310796877301517E-2</v>
      </c>
    </row>
    <row r="127" spans="1:49" x14ac:dyDescent="0.2">
      <c r="A127" s="127" t="s">
        <v>59</v>
      </c>
      <c r="B127" s="127">
        <v>4.0999999999999996</v>
      </c>
      <c r="C127" s="127">
        <v>20171204</v>
      </c>
      <c r="D127" s="127" t="s">
        <v>60</v>
      </c>
      <c r="E127" s="127" t="s">
        <v>60</v>
      </c>
      <c r="F127" s="127">
        <v>3</v>
      </c>
      <c r="G127" s="75" t="s">
        <v>4137</v>
      </c>
      <c r="H127" s="127">
        <v>0</v>
      </c>
      <c r="I127" s="127"/>
      <c r="J127" s="127"/>
      <c r="K127" s="127"/>
      <c r="L127" s="127"/>
      <c r="M127" s="127">
        <v>1</v>
      </c>
      <c r="N127" s="127">
        <v>1</v>
      </c>
      <c r="O127" s="127">
        <v>1985</v>
      </c>
      <c r="P127" s="127">
        <v>198605</v>
      </c>
      <c r="Q127" s="127">
        <v>19860502</v>
      </c>
      <c r="R127" s="127" t="s">
        <v>4114</v>
      </c>
      <c r="S127" s="127" t="s">
        <v>3426</v>
      </c>
      <c r="T127" s="127" t="s">
        <v>4115</v>
      </c>
      <c r="U127" s="127" t="s">
        <v>72</v>
      </c>
      <c r="V127" s="127" t="s">
        <v>65</v>
      </c>
      <c r="W127" s="127" t="s">
        <v>64</v>
      </c>
      <c r="X127" s="127"/>
      <c r="Y127" s="127">
        <v>3.1</v>
      </c>
      <c r="Z127" s="127"/>
      <c r="AA127" s="127" t="s">
        <v>1726</v>
      </c>
      <c r="AB127" s="127">
        <v>5000</v>
      </c>
      <c r="AC127" s="127">
        <v>25252</v>
      </c>
      <c r="AD127" s="127"/>
      <c r="AE127" s="127"/>
      <c r="AF127" s="127">
        <v>0</v>
      </c>
      <c r="AG127" s="127">
        <v>11220</v>
      </c>
      <c r="AH127" s="127">
        <v>5000</v>
      </c>
      <c r="AI127" s="127">
        <v>79</v>
      </c>
      <c r="AJ127" s="127"/>
      <c r="AK127" s="127">
        <v>3.0999999999999999E-3</v>
      </c>
      <c r="AL127" s="127">
        <v>1</v>
      </c>
      <c r="AM127" s="127"/>
      <c r="AN127" s="127"/>
      <c r="AO127" s="127"/>
      <c r="AP127" s="127" t="s">
        <v>4117</v>
      </c>
      <c r="AQ127" s="127" t="s">
        <v>3429</v>
      </c>
      <c r="AR127" s="127" t="s">
        <v>4118</v>
      </c>
      <c r="AS127" s="127" t="s">
        <v>69</v>
      </c>
      <c r="AT127" s="127" t="s">
        <v>70</v>
      </c>
      <c r="AU127" s="127" t="s">
        <v>77</v>
      </c>
      <c r="AV127" s="127" t="s">
        <v>1726</v>
      </c>
      <c r="AW127" s="149">
        <f t="shared" si="1"/>
        <v>0.44432124188183114</v>
      </c>
    </row>
    <row r="128" spans="1:49" x14ac:dyDescent="0.2">
      <c r="A128" s="127" t="s">
        <v>59</v>
      </c>
      <c r="B128" s="127">
        <v>4.0999999999999996</v>
      </c>
      <c r="C128" s="127">
        <v>20171204</v>
      </c>
      <c r="D128" s="127" t="s">
        <v>60</v>
      </c>
      <c r="E128" s="127" t="s">
        <v>60</v>
      </c>
      <c r="F128" s="127">
        <v>3</v>
      </c>
      <c r="G128" s="75" t="s">
        <v>632</v>
      </c>
      <c r="H128" s="127">
        <v>12</v>
      </c>
      <c r="I128" s="127"/>
      <c r="J128" s="127"/>
      <c r="K128" s="127"/>
      <c r="L128" s="127"/>
      <c r="M128" s="127">
        <v>1</v>
      </c>
      <c r="N128" s="127">
        <v>2</v>
      </c>
      <c r="O128" s="127">
        <v>2008</v>
      </c>
      <c r="P128" s="127">
        <v>20090531</v>
      </c>
      <c r="Q128" s="127">
        <v>20090531</v>
      </c>
      <c r="R128" s="127" t="s">
        <v>490</v>
      </c>
      <c r="S128" s="127" t="s">
        <v>476</v>
      </c>
      <c r="T128" s="127" t="s">
        <v>491</v>
      </c>
      <c r="U128" s="127" t="s">
        <v>72</v>
      </c>
      <c r="V128" s="127" t="s">
        <v>65</v>
      </c>
      <c r="W128" s="127" t="s">
        <v>64</v>
      </c>
      <c r="X128" s="127"/>
      <c r="Y128" s="127">
        <v>8.1999999999999993</v>
      </c>
      <c r="Z128" s="127">
        <v>88</v>
      </c>
      <c r="AA128" s="127" t="s">
        <v>1726</v>
      </c>
      <c r="AB128" s="127">
        <v>5000</v>
      </c>
      <c r="AC128" s="127">
        <v>25928</v>
      </c>
      <c r="AD128" s="127"/>
      <c r="AE128" s="127"/>
      <c r="AF128" s="127">
        <v>0</v>
      </c>
      <c r="AG128" s="127">
        <v>26087</v>
      </c>
      <c r="AH128" s="127">
        <v>5000</v>
      </c>
      <c r="AI128" s="127">
        <v>529</v>
      </c>
      <c r="AJ128" s="127" t="s">
        <v>66</v>
      </c>
      <c r="AK128" s="127">
        <v>0.02</v>
      </c>
      <c r="AL128" s="127">
        <v>58</v>
      </c>
      <c r="AM128" s="127">
        <v>200</v>
      </c>
      <c r="AN128" s="127"/>
      <c r="AO128" s="127" t="s">
        <v>633</v>
      </c>
      <c r="AP128" s="127" t="s">
        <v>493</v>
      </c>
      <c r="AQ128" s="127" t="s">
        <v>480</v>
      </c>
      <c r="AR128" s="127" t="s">
        <v>494</v>
      </c>
      <c r="AS128" s="127" t="s">
        <v>69</v>
      </c>
      <c r="AT128" s="127" t="s">
        <v>70</v>
      </c>
      <c r="AU128" s="127" t="s">
        <v>91</v>
      </c>
      <c r="AV128" s="127" t="s">
        <v>1726</v>
      </c>
      <c r="AW128" s="149">
        <f t="shared" si="1"/>
        <v>1.0061323665535329</v>
      </c>
    </row>
    <row r="129" spans="1:49" x14ac:dyDescent="0.2">
      <c r="A129" s="127" t="s">
        <v>1726</v>
      </c>
      <c r="B129" s="127">
        <v>4.0999999999999996</v>
      </c>
      <c r="C129" s="127">
        <v>20171204</v>
      </c>
      <c r="D129" s="127" t="s">
        <v>60</v>
      </c>
      <c r="E129" s="127" t="s">
        <v>60</v>
      </c>
      <c r="F129" s="127">
        <v>3</v>
      </c>
      <c r="G129" s="75" t="s">
        <v>1466</v>
      </c>
      <c r="H129" s="127"/>
      <c r="I129" s="127"/>
      <c r="J129" s="127"/>
      <c r="K129" s="127"/>
      <c r="L129" s="127"/>
      <c r="M129" s="127">
        <v>1</v>
      </c>
      <c r="N129" s="127">
        <v>1</v>
      </c>
      <c r="O129" s="127">
        <v>2003</v>
      </c>
      <c r="P129" s="127">
        <v>20040906</v>
      </c>
      <c r="Q129" s="127">
        <v>20040906</v>
      </c>
      <c r="R129" s="127" t="s">
        <v>61</v>
      </c>
      <c r="S129" s="127" t="s">
        <v>62</v>
      </c>
      <c r="T129" s="127" t="s">
        <v>63</v>
      </c>
      <c r="U129" s="127" t="s">
        <v>1643</v>
      </c>
      <c r="V129" s="127" t="s">
        <v>65</v>
      </c>
      <c r="W129" s="127" t="s">
        <v>66</v>
      </c>
      <c r="X129" s="127"/>
      <c r="Y129" s="127">
        <v>1.23</v>
      </c>
      <c r="Z129" s="127">
        <v>49</v>
      </c>
      <c r="AA129" s="127" t="s">
        <v>1726</v>
      </c>
      <c r="AB129" s="127"/>
      <c r="AC129" s="127"/>
      <c r="AD129" s="127"/>
      <c r="AE129" s="127"/>
      <c r="AF129" s="127">
        <v>0</v>
      </c>
      <c r="AG129" s="127">
        <v>23032</v>
      </c>
      <c r="AH129" s="127"/>
      <c r="AI129" s="127"/>
      <c r="AJ129" s="127" t="s">
        <v>67</v>
      </c>
      <c r="AK129" s="127"/>
      <c r="AL129" s="127"/>
      <c r="AM129" s="127"/>
      <c r="AN129" s="127"/>
      <c r="AO129" s="127" t="s">
        <v>1467</v>
      </c>
      <c r="AP129" s="127" t="s">
        <v>663</v>
      </c>
      <c r="AQ129" s="127" t="s">
        <v>661</v>
      </c>
      <c r="AR129" s="127" t="s">
        <v>664</v>
      </c>
      <c r="AS129" s="127" t="s">
        <v>69</v>
      </c>
      <c r="AT129" s="127" t="s">
        <v>70</v>
      </c>
      <c r="AU129" s="127" t="s">
        <v>71</v>
      </c>
      <c r="AV129" s="127" t="s">
        <v>1726</v>
      </c>
      <c r="AW129" s="149" t="str">
        <f t="shared" si="1"/>
        <v/>
      </c>
    </row>
    <row r="130" spans="1:49" x14ac:dyDescent="0.2">
      <c r="A130" s="127" t="s">
        <v>59</v>
      </c>
      <c r="B130" s="127">
        <v>4.0999999999999996</v>
      </c>
      <c r="C130" s="127">
        <v>20171204</v>
      </c>
      <c r="D130" s="127" t="s">
        <v>60</v>
      </c>
      <c r="E130" s="127" t="s">
        <v>60</v>
      </c>
      <c r="F130" s="127">
        <v>3</v>
      </c>
      <c r="G130" s="75" t="s">
        <v>4507</v>
      </c>
      <c r="H130" s="127">
        <v>0</v>
      </c>
      <c r="I130" s="127"/>
      <c r="J130" s="127"/>
      <c r="K130" s="127"/>
      <c r="L130" s="127"/>
      <c r="M130" s="127">
        <v>1</v>
      </c>
      <c r="N130" s="127">
        <v>1</v>
      </c>
      <c r="O130" s="127">
        <v>1983</v>
      </c>
      <c r="P130" s="127">
        <v>198404</v>
      </c>
      <c r="Q130" s="127">
        <v>19840424</v>
      </c>
      <c r="R130" s="127" t="s">
        <v>4508</v>
      </c>
      <c r="S130" s="127" t="s">
        <v>3426</v>
      </c>
      <c r="T130" s="127" t="s">
        <v>4509</v>
      </c>
      <c r="U130" s="127" t="s">
        <v>72</v>
      </c>
      <c r="V130" s="127" t="s">
        <v>65</v>
      </c>
      <c r="W130" s="127" t="s">
        <v>64</v>
      </c>
      <c r="X130" s="127"/>
      <c r="Y130" s="127">
        <v>6</v>
      </c>
      <c r="Z130" s="127"/>
      <c r="AA130" s="127" t="s">
        <v>1726</v>
      </c>
      <c r="AB130" s="127">
        <v>5000</v>
      </c>
      <c r="AC130" s="127">
        <v>21017</v>
      </c>
      <c r="AD130" s="127"/>
      <c r="AE130" s="127"/>
      <c r="AF130" s="127">
        <v>0</v>
      </c>
      <c r="AG130" s="127">
        <v>1760</v>
      </c>
      <c r="AH130" s="127">
        <v>5000</v>
      </c>
      <c r="AI130" s="127">
        <v>391</v>
      </c>
      <c r="AJ130" s="127"/>
      <c r="AK130" s="127">
        <v>1.83E-2</v>
      </c>
      <c r="AL130" s="127">
        <v>1</v>
      </c>
      <c r="AM130" s="127"/>
      <c r="AN130" s="127"/>
      <c r="AO130" s="127"/>
      <c r="AP130" s="127" t="s">
        <v>4510</v>
      </c>
      <c r="AQ130" s="127" t="s">
        <v>3429</v>
      </c>
      <c r="AR130" s="127" t="s">
        <v>4511</v>
      </c>
      <c r="AS130" s="127" t="s">
        <v>69</v>
      </c>
      <c r="AT130" s="127" t="s">
        <v>70</v>
      </c>
      <c r="AU130" s="127" t="s">
        <v>77</v>
      </c>
      <c r="AV130" s="127" t="s">
        <v>1726</v>
      </c>
      <c r="AW130" s="149">
        <f t="shared" si="1"/>
        <v>8.3741732882904318E-2</v>
      </c>
    </row>
    <row r="131" spans="1:49" x14ac:dyDescent="0.2">
      <c r="A131" s="127" t="s">
        <v>59</v>
      </c>
      <c r="B131" s="127">
        <v>4.0999999999999996</v>
      </c>
      <c r="C131" s="127">
        <v>20171204</v>
      </c>
      <c r="D131" s="127" t="s">
        <v>60</v>
      </c>
      <c r="E131" s="127" t="s">
        <v>60</v>
      </c>
      <c r="F131" s="127">
        <v>3</v>
      </c>
      <c r="G131" s="75" t="s">
        <v>1097</v>
      </c>
      <c r="H131" s="127">
        <v>0</v>
      </c>
      <c r="I131" s="127"/>
      <c r="J131" s="127"/>
      <c r="K131" s="127"/>
      <c r="L131" s="127"/>
      <c r="M131" s="127">
        <v>1</v>
      </c>
      <c r="N131" s="127">
        <v>2</v>
      </c>
      <c r="O131" s="127">
        <v>1990</v>
      </c>
      <c r="P131" s="127">
        <v>199105</v>
      </c>
      <c r="Q131" s="127">
        <v>19910516</v>
      </c>
      <c r="R131" s="127" t="s">
        <v>1068</v>
      </c>
      <c r="S131" s="127" t="s">
        <v>1002</v>
      </c>
      <c r="T131" s="127" t="s">
        <v>1069</v>
      </c>
      <c r="U131" s="127" t="s">
        <v>72</v>
      </c>
      <c r="V131" s="127" t="s">
        <v>65</v>
      </c>
      <c r="W131" s="127" t="s">
        <v>66</v>
      </c>
      <c r="X131" s="127"/>
      <c r="Y131" s="127">
        <v>8.9</v>
      </c>
      <c r="Z131" s="127">
        <v>90</v>
      </c>
      <c r="AA131" s="127" t="s">
        <v>1726</v>
      </c>
      <c r="AB131" s="127">
        <v>5000</v>
      </c>
      <c r="AC131" s="127">
        <v>74440</v>
      </c>
      <c r="AD131" s="127"/>
      <c r="AE131" s="127"/>
      <c r="AF131" s="127">
        <v>0</v>
      </c>
      <c r="AG131" s="127">
        <v>31198</v>
      </c>
      <c r="AH131" s="127">
        <v>5000</v>
      </c>
      <c r="AI131" s="127">
        <v>752</v>
      </c>
      <c r="AJ131" s="127" t="s">
        <v>66</v>
      </c>
      <c r="AK131" s="127">
        <v>0.01</v>
      </c>
      <c r="AL131" s="127"/>
      <c r="AM131" s="127"/>
      <c r="AN131" s="127"/>
      <c r="AO131" s="127" t="s">
        <v>1098</v>
      </c>
      <c r="AP131" s="127" t="s">
        <v>1071</v>
      </c>
      <c r="AQ131" s="127" t="s">
        <v>1006</v>
      </c>
      <c r="AR131" s="127" t="s">
        <v>1072</v>
      </c>
      <c r="AS131" s="127" t="s">
        <v>69</v>
      </c>
      <c r="AT131" s="127" t="s">
        <v>70</v>
      </c>
      <c r="AU131" s="127" t="s">
        <v>91</v>
      </c>
      <c r="AV131" s="127" t="s">
        <v>1726</v>
      </c>
      <c r="AW131" s="149">
        <f t="shared" ref="AW131:AW194" si="2">+IF(ISERROR(AG131/AC131),"",AG131/AC131)</f>
        <v>0.41910263299301453</v>
      </c>
    </row>
    <row r="132" spans="1:49" x14ac:dyDescent="0.2">
      <c r="A132" s="127" t="s">
        <v>59</v>
      </c>
      <c r="B132" s="127">
        <v>4.0999999999999996</v>
      </c>
      <c r="C132" s="127">
        <v>20171204</v>
      </c>
      <c r="D132" s="127" t="s">
        <v>60</v>
      </c>
      <c r="E132" s="127" t="s">
        <v>60</v>
      </c>
      <c r="F132" s="127">
        <v>3</v>
      </c>
      <c r="G132" s="75" t="s">
        <v>4688</v>
      </c>
      <c r="H132" s="127">
        <v>0</v>
      </c>
      <c r="I132" s="127"/>
      <c r="J132" s="127"/>
      <c r="K132" s="127"/>
      <c r="L132" s="127"/>
      <c r="M132" s="127">
        <v>1</v>
      </c>
      <c r="N132" s="127">
        <v>2</v>
      </c>
      <c r="O132" s="127">
        <v>1990</v>
      </c>
      <c r="P132" s="127">
        <v>199107</v>
      </c>
      <c r="Q132" s="127">
        <v>19910719</v>
      </c>
      <c r="R132" s="127" t="s">
        <v>4560</v>
      </c>
      <c r="S132" s="127" t="s">
        <v>3426</v>
      </c>
      <c r="T132" s="127" t="s">
        <v>4561</v>
      </c>
      <c r="U132" s="127" t="s">
        <v>72</v>
      </c>
      <c r="V132" s="127" t="s">
        <v>65</v>
      </c>
      <c r="W132" s="127" t="s">
        <v>66</v>
      </c>
      <c r="X132" s="127"/>
      <c r="Y132" s="127">
        <v>9.6</v>
      </c>
      <c r="Z132" s="127">
        <v>92</v>
      </c>
      <c r="AA132" s="127" t="s">
        <v>1726</v>
      </c>
      <c r="AB132" s="127">
        <v>5000</v>
      </c>
      <c r="AC132" s="127">
        <v>74535</v>
      </c>
      <c r="AD132" s="127"/>
      <c r="AE132" s="127"/>
      <c r="AF132" s="127">
        <v>5000</v>
      </c>
      <c r="AG132" s="127">
        <v>450</v>
      </c>
      <c r="AH132" s="127"/>
      <c r="AI132" s="127"/>
      <c r="AJ132" s="127"/>
      <c r="AK132" s="127">
        <v>6.0000000000000001E-3</v>
      </c>
      <c r="AL132" s="127">
        <v>1</v>
      </c>
      <c r="AM132" s="127">
        <v>100</v>
      </c>
      <c r="AN132" s="127"/>
      <c r="AO132" s="127" t="s">
        <v>4689</v>
      </c>
      <c r="AP132" s="127" t="s">
        <v>4562</v>
      </c>
      <c r="AQ132" s="127" t="s">
        <v>3429</v>
      </c>
      <c r="AR132" s="127" t="s">
        <v>4563</v>
      </c>
      <c r="AS132" s="127" t="s">
        <v>69</v>
      </c>
      <c r="AT132" s="127" t="s">
        <v>70</v>
      </c>
      <c r="AU132" s="127" t="s">
        <v>77</v>
      </c>
      <c r="AV132" s="127" t="s">
        <v>1726</v>
      </c>
      <c r="AW132" s="149">
        <f t="shared" si="2"/>
        <v>6.0374320788891128E-3</v>
      </c>
    </row>
    <row r="133" spans="1:49" x14ac:dyDescent="0.2">
      <c r="A133" s="127" t="s">
        <v>1726</v>
      </c>
      <c r="B133" s="127">
        <v>4.0999999999999996</v>
      </c>
      <c r="C133" s="127">
        <v>20171204</v>
      </c>
      <c r="D133" s="127" t="s">
        <v>60</v>
      </c>
      <c r="E133" s="127" t="s">
        <v>60</v>
      </c>
      <c r="F133" s="127">
        <v>3</v>
      </c>
      <c r="G133" s="75" t="s">
        <v>4612</v>
      </c>
      <c r="H133" s="127"/>
      <c r="I133" s="127"/>
      <c r="J133" s="127"/>
      <c r="K133" s="127"/>
      <c r="L133" s="127"/>
      <c r="M133" s="127">
        <v>1</v>
      </c>
      <c r="N133" s="127">
        <v>2</v>
      </c>
      <c r="O133" s="127">
        <v>1995</v>
      </c>
      <c r="P133" s="127">
        <v>199605</v>
      </c>
      <c r="Q133" s="127">
        <v>199605</v>
      </c>
      <c r="R133" s="127" t="s">
        <v>4560</v>
      </c>
      <c r="S133" s="127" t="s">
        <v>3910</v>
      </c>
      <c r="T133" s="127" t="s">
        <v>4561</v>
      </c>
      <c r="U133" s="127" t="s">
        <v>72</v>
      </c>
      <c r="V133" s="127" t="s">
        <v>65</v>
      </c>
      <c r="W133" s="127" t="s">
        <v>66</v>
      </c>
      <c r="X133" s="127" t="s">
        <v>1305</v>
      </c>
      <c r="Y133" s="127">
        <v>3</v>
      </c>
      <c r="Z133" s="127"/>
      <c r="AA133" s="127" t="s">
        <v>1726</v>
      </c>
      <c r="AB133" s="127"/>
      <c r="AC133" s="127"/>
      <c r="AD133" s="127"/>
      <c r="AE133" s="127"/>
      <c r="AF133" s="127">
        <v>0</v>
      </c>
      <c r="AG133" s="127">
        <v>900</v>
      </c>
      <c r="AH133" s="127"/>
      <c r="AI133" s="127"/>
      <c r="AJ133" s="127" t="s">
        <v>66</v>
      </c>
      <c r="AK133" s="127"/>
      <c r="AL133" s="127"/>
      <c r="AM133" s="127"/>
      <c r="AN133" s="127"/>
      <c r="AO133" s="127"/>
      <c r="AP133" s="127" t="s">
        <v>4562</v>
      </c>
      <c r="AQ133" s="127" t="s">
        <v>3911</v>
      </c>
      <c r="AR133" s="127" t="s">
        <v>4563</v>
      </c>
      <c r="AS133" s="127" t="s">
        <v>69</v>
      </c>
      <c r="AT133" s="127" t="s">
        <v>70</v>
      </c>
      <c r="AU133" s="127" t="s">
        <v>77</v>
      </c>
      <c r="AV133" s="127" t="s">
        <v>1726</v>
      </c>
      <c r="AW133" s="149" t="str">
        <f t="shared" si="2"/>
        <v/>
      </c>
    </row>
    <row r="134" spans="1:49" x14ac:dyDescent="0.2">
      <c r="A134" s="127" t="s">
        <v>1726</v>
      </c>
      <c r="B134" s="127">
        <v>4.0999999999999996</v>
      </c>
      <c r="C134" s="127">
        <v>20171204</v>
      </c>
      <c r="D134" s="127" t="s">
        <v>60</v>
      </c>
      <c r="E134" s="127" t="s">
        <v>60</v>
      </c>
      <c r="F134" s="127">
        <v>3</v>
      </c>
      <c r="G134" s="75" t="s">
        <v>3809</v>
      </c>
      <c r="H134" s="127"/>
      <c r="I134" s="127"/>
      <c r="J134" s="127"/>
      <c r="K134" s="127"/>
      <c r="L134" s="127"/>
      <c r="M134" s="127">
        <v>1</v>
      </c>
      <c r="N134" s="127">
        <v>1</v>
      </c>
      <c r="O134" s="127">
        <v>1983</v>
      </c>
      <c r="P134" s="127">
        <v>19840505</v>
      </c>
      <c r="Q134" s="127">
        <v>19840505</v>
      </c>
      <c r="R134" s="127" t="s">
        <v>3795</v>
      </c>
      <c r="S134" s="127" t="s">
        <v>3805</v>
      </c>
      <c r="T134" s="127" t="s">
        <v>3796</v>
      </c>
      <c r="U134" s="127" t="s">
        <v>72</v>
      </c>
      <c r="V134" s="127" t="s">
        <v>65</v>
      </c>
      <c r="W134" s="127" t="s">
        <v>64</v>
      </c>
      <c r="X134" s="127"/>
      <c r="Y134" s="127">
        <v>5</v>
      </c>
      <c r="Z134" s="127"/>
      <c r="AA134" s="127" t="s">
        <v>1726</v>
      </c>
      <c r="AB134" s="127"/>
      <c r="AC134" s="127"/>
      <c r="AD134" s="127"/>
      <c r="AE134" s="127"/>
      <c r="AF134" s="127">
        <v>0</v>
      </c>
      <c r="AG134" s="127">
        <v>400</v>
      </c>
      <c r="AH134" s="127"/>
      <c r="AI134" s="127"/>
      <c r="AJ134" s="127"/>
      <c r="AK134" s="127"/>
      <c r="AL134" s="127"/>
      <c r="AM134" s="127"/>
      <c r="AN134" s="127"/>
      <c r="AO134" s="127"/>
      <c r="AP134" s="127" t="s">
        <v>3797</v>
      </c>
      <c r="AQ134" s="127" t="s">
        <v>3806</v>
      </c>
      <c r="AR134" s="127" t="s">
        <v>3799</v>
      </c>
      <c r="AS134" s="127" t="s">
        <v>69</v>
      </c>
      <c r="AT134" s="127" t="s">
        <v>70</v>
      </c>
      <c r="AU134" s="127" t="s">
        <v>77</v>
      </c>
      <c r="AV134" s="127" t="s">
        <v>1726</v>
      </c>
      <c r="AW134" s="149" t="str">
        <f t="shared" si="2"/>
        <v/>
      </c>
    </row>
    <row r="135" spans="1:49" x14ac:dyDescent="0.2">
      <c r="A135" s="127" t="s">
        <v>1726</v>
      </c>
      <c r="B135" s="127">
        <v>4.0999999999999996</v>
      </c>
      <c r="C135" s="127">
        <v>20171204</v>
      </c>
      <c r="D135" s="127" t="s">
        <v>60</v>
      </c>
      <c r="E135" s="127" t="s">
        <v>60</v>
      </c>
      <c r="F135" s="127">
        <v>3</v>
      </c>
      <c r="G135" s="75" t="s">
        <v>4254</v>
      </c>
      <c r="H135" s="127"/>
      <c r="I135" s="127"/>
      <c r="J135" s="127"/>
      <c r="K135" s="127"/>
      <c r="L135" s="127"/>
      <c r="M135" s="127">
        <v>1</v>
      </c>
      <c r="N135" s="127">
        <v>3</v>
      </c>
      <c r="O135" s="127">
        <v>2006</v>
      </c>
      <c r="P135" s="127">
        <v>20061205</v>
      </c>
      <c r="Q135" s="127">
        <v>20061205</v>
      </c>
      <c r="R135" s="127" t="s">
        <v>3420</v>
      </c>
      <c r="S135" s="127" t="s">
        <v>3421</v>
      </c>
      <c r="T135" s="127" t="s">
        <v>4165</v>
      </c>
      <c r="U135" s="127" t="s">
        <v>977</v>
      </c>
      <c r="V135" s="127" t="s">
        <v>65</v>
      </c>
      <c r="W135" s="127" t="s">
        <v>66</v>
      </c>
      <c r="X135" s="127"/>
      <c r="Y135" s="127"/>
      <c r="Z135" s="127"/>
      <c r="AA135" s="127" t="s">
        <v>1726</v>
      </c>
      <c r="AB135" s="127"/>
      <c r="AC135" s="127"/>
      <c r="AD135" s="127"/>
      <c r="AE135" s="127"/>
      <c r="AF135" s="127">
        <v>0</v>
      </c>
      <c r="AG135" s="127">
        <v>82074</v>
      </c>
      <c r="AH135" s="127"/>
      <c r="AI135" s="127"/>
      <c r="AJ135" s="127"/>
      <c r="AK135" s="127"/>
      <c r="AL135" s="127"/>
      <c r="AM135" s="127"/>
      <c r="AN135" s="127"/>
      <c r="AO135" s="127" t="s">
        <v>4255</v>
      </c>
      <c r="AP135" s="127" t="s">
        <v>3422</v>
      </c>
      <c r="AQ135" s="127" t="s">
        <v>3423</v>
      </c>
      <c r="AR135" s="127" t="s">
        <v>4166</v>
      </c>
      <c r="AS135" s="127" t="s">
        <v>69</v>
      </c>
      <c r="AT135" s="127" t="s">
        <v>70</v>
      </c>
      <c r="AU135" s="127" t="s">
        <v>3211</v>
      </c>
      <c r="AV135" s="127" t="s">
        <v>1726</v>
      </c>
      <c r="AW135" s="149" t="str">
        <f t="shared" si="2"/>
        <v/>
      </c>
    </row>
    <row r="136" spans="1:49" x14ac:dyDescent="0.2">
      <c r="A136" s="127" t="s">
        <v>1726</v>
      </c>
      <c r="B136" s="127">
        <v>4.0999999999999996</v>
      </c>
      <c r="C136" s="127">
        <v>20171204</v>
      </c>
      <c r="D136" s="127" t="s">
        <v>60</v>
      </c>
      <c r="E136" s="127" t="s">
        <v>60</v>
      </c>
      <c r="F136" s="127">
        <v>3</v>
      </c>
      <c r="G136" s="75" t="s">
        <v>1256</v>
      </c>
      <c r="H136" s="127"/>
      <c r="I136" s="127"/>
      <c r="J136" s="127"/>
      <c r="K136" s="127"/>
      <c r="L136" s="127"/>
      <c r="M136" s="127">
        <v>1</v>
      </c>
      <c r="N136" s="127">
        <v>2</v>
      </c>
      <c r="O136" s="127">
        <v>2007</v>
      </c>
      <c r="P136" s="127">
        <v>20080621</v>
      </c>
      <c r="Q136" s="127">
        <v>20080621</v>
      </c>
      <c r="R136" s="127" t="s">
        <v>475</v>
      </c>
      <c r="S136" s="127" t="s">
        <v>961</v>
      </c>
      <c r="T136" s="127" t="s">
        <v>477</v>
      </c>
      <c r="U136" s="127" t="s">
        <v>72</v>
      </c>
      <c r="V136" s="127" t="s">
        <v>65</v>
      </c>
      <c r="W136" s="127" t="s">
        <v>64</v>
      </c>
      <c r="X136" s="127"/>
      <c r="Y136" s="127">
        <v>5</v>
      </c>
      <c r="Z136" s="127"/>
      <c r="AA136" s="127" t="s">
        <v>1726</v>
      </c>
      <c r="AB136" s="127"/>
      <c r="AC136" s="127"/>
      <c r="AD136" s="127"/>
      <c r="AE136" s="127"/>
      <c r="AF136" s="127">
        <v>0</v>
      </c>
      <c r="AG136" s="127">
        <v>70000</v>
      </c>
      <c r="AH136" s="127"/>
      <c r="AI136" s="127"/>
      <c r="AJ136" s="127" t="s">
        <v>66</v>
      </c>
      <c r="AK136" s="127"/>
      <c r="AL136" s="127"/>
      <c r="AM136" s="127"/>
      <c r="AN136" s="127"/>
      <c r="AO136" s="127"/>
      <c r="AP136" s="127" t="s">
        <v>479</v>
      </c>
      <c r="AQ136" s="127" t="s">
        <v>963</v>
      </c>
      <c r="AR136" s="127" t="s">
        <v>481</v>
      </c>
      <c r="AS136" s="127" t="s">
        <v>69</v>
      </c>
      <c r="AT136" s="127" t="s">
        <v>70</v>
      </c>
      <c r="AU136" s="127" t="s">
        <v>91</v>
      </c>
      <c r="AV136" s="127" t="s">
        <v>1726</v>
      </c>
      <c r="AW136" s="149" t="str">
        <f t="shared" si="2"/>
        <v/>
      </c>
    </row>
    <row r="137" spans="1:49" x14ac:dyDescent="0.2">
      <c r="A137" s="127" t="s">
        <v>1726</v>
      </c>
      <c r="B137" s="127">
        <v>4.0999999999999996</v>
      </c>
      <c r="C137" s="127">
        <v>20171204</v>
      </c>
      <c r="D137" s="127" t="s">
        <v>60</v>
      </c>
      <c r="E137" s="127" t="s">
        <v>60</v>
      </c>
      <c r="F137" s="127">
        <v>3</v>
      </c>
      <c r="G137" s="75" t="s">
        <v>3279</v>
      </c>
      <c r="H137" s="127"/>
      <c r="I137" s="127"/>
      <c r="J137" s="127"/>
      <c r="K137" s="127"/>
      <c r="L137" s="127"/>
      <c r="M137" s="127">
        <v>1</v>
      </c>
      <c r="N137" s="127">
        <v>1</v>
      </c>
      <c r="O137" s="127">
        <v>2001</v>
      </c>
      <c r="P137" s="127">
        <v>200206</v>
      </c>
      <c r="Q137" s="127">
        <v>200206</v>
      </c>
      <c r="R137" s="127" t="s">
        <v>3204</v>
      </c>
      <c r="S137" s="127" t="s">
        <v>3205</v>
      </c>
      <c r="T137" s="127" t="s">
        <v>3206</v>
      </c>
      <c r="U137" s="127" t="s">
        <v>72</v>
      </c>
      <c r="V137" s="127" t="s">
        <v>65</v>
      </c>
      <c r="W137" s="127" t="s">
        <v>64</v>
      </c>
      <c r="X137" s="127"/>
      <c r="Y137" s="127">
        <v>3</v>
      </c>
      <c r="Z137" s="127"/>
      <c r="AA137" s="127" t="s">
        <v>1726</v>
      </c>
      <c r="AB137" s="127"/>
      <c r="AC137" s="127"/>
      <c r="AD137" s="127"/>
      <c r="AE137" s="127"/>
      <c r="AF137" s="127">
        <v>0</v>
      </c>
      <c r="AG137" s="127">
        <v>64500</v>
      </c>
      <c r="AH137" s="127"/>
      <c r="AI137" s="127"/>
      <c r="AJ137" s="127"/>
      <c r="AK137" s="127"/>
      <c r="AL137" s="127"/>
      <c r="AM137" s="127"/>
      <c r="AN137" s="127"/>
      <c r="AO137" s="127"/>
      <c r="AP137" s="127" t="s">
        <v>3208</v>
      </c>
      <c r="AQ137" s="127" t="s">
        <v>3209</v>
      </c>
      <c r="AR137" s="127" t="s">
        <v>3210</v>
      </c>
      <c r="AS137" s="127" t="s">
        <v>69</v>
      </c>
      <c r="AT137" s="127" t="s">
        <v>70</v>
      </c>
      <c r="AU137" s="127" t="s">
        <v>3211</v>
      </c>
      <c r="AV137" s="127" t="s">
        <v>1726</v>
      </c>
      <c r="AW137" s="149" t="str">
        <f t="shared" si="2"/>
        <v/>
      </c>
    </row>
    <row r="138" spans="1:49" x14ac:dyDescent="0.2">
      <c r="A138" s="127" t="s">
        <v>1726</v>
      </c>
      <c r="B138" s="127">
        <v>4.0999999999999996</v>
      </c>
      <c r="C138" s="127">
        <v>20171204</v>
      </c>
      <c r="D138" s="127" t="s">
        <v>60</v>
      </c>
      <c r="E138" s="127" t="s">
        <v>60</v>
      </c>
      <c r="F138" s="127">
        <v>3</v>
      </c>
      <c r="G138" s="75" t="s">
        <v>4256</v>
      </c>
      <c r="H138" s="127"/>
      <c r="I138" s="127"/>
      <c r="J138" s="127"/>
      <c r="K138" s="127"/>
      <c r="L138" s="127"/>
      <c r="M138" s="127">
        <v>1</v>
      </c>
      <c r="N138" s="127">
        <v>2</v>
      </c>
      <c r="O138" s="127">
        <v>2009</v>
      </c>
      <c r="P138" s="127">
        <v>20100421</v>
      </c>
      <c r="Q138" s="127">
        <v>20100421</v>
      </c>
      <c r="R138" s="127" t="s">
        <v>3420</v>
      </c>
      <c r="S138" s="127" t="s">
        <v>3421</v>
      </c>
      <c r="T138" s="127" t="s">
        <v>4165</v>
      </c>
      <c r="U138" s="127" t="s">
        <v>72</v>
      </c>
      <c r="V138" s="127" t="s">
        <v>65</v>
      </c>
      <c r="W138" s="127" t="s">
        <v>64</v>
      </c>
      <c r="X138" s="127" t="s">
        <v>1305</v>
      </c>
      <c r="Y138" s="127"/>
      <c r="Z138" s="127"/>
      <c r="AA138" s="127" t="s">
        <v>1726</v>
      </c>
      <c r="AB138" s="127"/>
      <c r="AC138" s="127"/>
      <c r="AD138" s="127"/>
      <c r="AE138" s="127"/>
      <c r="AF138" s="127">
        <v>0</v>
      </c>
      <c r="AG138" s="127">
        <v>492486</v>
      </c>
      <c r="AH138" s="127"/>
      <c r="AI138" s="127"/>
      <c r="AJ138" s="127" t="s">
        <v>66</v>
      </c>
      <c r="AK138" s="127"/>
      <c r="AL138" s="127"/>
      <c r="AM138" s="127"/>
      <c r="AN138" s="127"/>
      <c r="AO138" s="127"/>
      <c r="AP138" s="127" t="s">
        <v>3422</v>
      </c>
      <c r="AQ138" s="127" t="s">
        <v>3423</v>
      </c>
      <c r="AR138" s="127" t="s">
        <v>4166</v>
      </c>
      <c r="AS138" s="127" t="s">
        <v>69</v>
      </c>
      <c r="AT138" s="127" t="s">
        <v>70</v>
      </c>
      <c r="AU138" s="127" t="s">
        <v>3211</v>
      </c>
      <c r="AV138" s="127" t="s">
        <v>1726</v>
      </c>
      <c r="AW138" s="149" t="str">
        <f t="shared" si="2"/>
        <v/>
      </c>
    </row>
    <row r="139" spans="1:49" x14ac:dyDescent="0.2">
      <c r="A139" s="127" t="s">
        <v>59</v>
      </c>
      <c r="B139" s="127">
        <v>4.0999999999999996</v>
      </c>
      <c r="C139" s="127">
        <v>20171204</v>
      </c>
      <c r="D139" s="127" t="s">
        <v>60</v>
      </c>
      <c r="E139" s="127" t="s">
        <v>60</v>
      </c>
      <c r="F139" s="127">
        <v>3</v>
      </c>
      <c r="G139" s="75" t="s">
        <v>4452</v>
      </c>
      <c r="H139" s="127">
        <v>0</v>
      </c>
      <c r="I139" s="127"/>
      <c r="J139" s="127"/>
      <c r="K139" s="127"/>
      <c r="L139" s="127"/>
      <c r="M139" s="127">
        <v>1</v>
      </c>
      <c r="N139" s="127">
        <v>1</v>
      </c>
      <c r="O139" s="127">
        <v>1984</v>
      </c>
      <c r="P139" s="127">
        <v>198504</v>
      </c>
      <c r="Q139" s="127">
        <v>19850417</v>
      </c>
      <c r="R139" s="127" t="s">
        <v>4453</v>
      </c>
      <c r="S139" s="127" t="s">
        <v>3426</v>
      </c>
      <c r="T139" s="127" t="s">
        <v>4454</v>
      </c>
      <c r="U139" s="127" t="s">
        <v>72</v>
      </c>
      <c r="V139" s="127" t="s">
        <v>65</v>
      </c>
      <c r="W139" s="127" t="s">
        <v>64</v>
      </c>
      <c r="X139" s="127"/>
      <c r="Y139" s="127">
        <v>4.4000000000000004</v>
      </c>
      <c r="Z139" s="127"/>
      <c r="AA139" s="127" t="s">
        <v>1726</v>
      </c>
      <c r="AB139" s="127">
        <v>5000</v>
      </c>
      <c r="AC139" s="127">
        <v>76261</v>
      </c>
      <c r="AD139" s="127"/>
      <c r="AE139" s="127"/>
      <c r="AF139" s="127">
        <v>0</v>
      </c>
      <c r="AG139" s="127">
        <v>8273</v>
      </c>
      <c r="AH139" s="127">
        <v>5000</v>
      </c>
      <c r="AI139" s="127">
        <v>320</v>
      </c>
      <c r="AJ139" s="127"/>
      <c r="AK139" s="127">
        <v>4.1999999999999997E-3</v>
      </c>
      <c r="AL139" s="127">
        <v>1</v>
      </c>
      <c r="AM139" s="127"/>
      <c r="AN139" s="127"/>
      <c r="AO139" s="127"/>
      <c r="AP139" s="127" t="s">
        <v>4455</v>
      </c>
      <c r="AQ139" s="127" t="s">
        <v>3429</v>
      </c>
      <c r="AR139" s="127" t="s">
        <v>4456</v>
      </c>
      <c r="AS139" s="127" t="s">
        <v>69</v>
      </c>
      <c r="AT139" s="127" t="s">
        <v>70</v>
      </c>
      <c r="AU139" s="127" t="s">
        <v>77</v>
      </c>
      <c r="AV139" s="127" t="s">
        <v>1726</v>
      </c>
      <c r="AW139" s="149">
        <f t="shared" si="2"/>
        <v>0.10848271069091672</v>
      </c>
    </row>
    <row r="140" spans="1:49" x14ac:dyDescent="0.2">
      <c r="A140" s="127" t="s">
        <v>59</v>
      </c>
      <c r="B140" s="127">
        <v>4.0999999999999996</v>
      </c>
      <c r="C140" s="127">
        <v>20171204</v>
      </c>
      <c r="D140" s="127" t="s">
        <v>60</v>
      </c>
      <c r="E140" s="127" t="s">
        <v>60</v>
      </c>
      <c r="F140" s="127">
        <v>3</v>
      </c>
      <c r="G140" s="75" t="s">
        <v>1570</v>
      </c>
      <c r="H140" s="127">
        <v>0</v>
      </c>
      <c r="I140" s="127"/>
      <c r="J140" s="127"/>
      <c r="K140" s="127"/>
      <c r="L140" s="127"/>
      <c r="M140" s="127">
        <v>1</v>
      </c>
      <c r="N140" s="127">
        <v>2</v>
      </c>
      <c r="O140" s="127">
        <v>1985</v>
      </c>
      <c r="P140" s="127">
        <v>198703</v>
      </c>
      <c r="Q140" s="127">
        <v>19870320</v>
      </c>
      <c r="R140" s="127" t="s">
        <v>834</v>
      </c>
      <c r="S140" s="127" t="s">
        <v>830</v>
      </c>
      <c r="T140" s="127" t="s">
        <v>835</v>
      </c>
      <c r="U140" s="127" t="s">
        <v>1953</v>
      </c>
      <c r="V140" s="127" t="s">
        <v>65</v>
      </c>
      <c r="W140" s="127" t="s">
        <v>64</v>
      </c>
      <c r="X140" s="127"/>
      <c r="Y140" s="127">
        <v>15.9</v>
      </c>
      <c r="Z140" s="127"/>
      <c r="AA140" s="127" t="s">
        <v>1726</v>
      </c>
      <c r="AB140" s="127">
        <v>5000</v>
      </c>
      <c r="AC140" s="127">
        <v>20215</v>
      </c>
      <c r="AD140" s="127"/>
      <c r="AE140" s="127"/>
      <c r="AF140" s="127"/>
      <c r="AG140" s="127"/>
      <c r="AH140" s="127"/>
      <c r="AI140" s="127"/>
      <c r="AJ140" s="127"/>
      <c r="AK140" s="127"/>
      <c r="AL140" s="127"/>
      <c r="AM140" s="127"/>
      <c r="AN140" s="127"/>
      <c r="AO140" s="127" t="s">
        <v>1571</v>
      </c>
      <c r="AP140" s="127" t="s">
        <v>837</v>
      </c>
      <c r="AQ140" s="127" t="s">
        <v>831</v>
      </c>
      <c r="AR140" s="127" t="s">
        <v>838</v>
      </c>
      <c r="AS140" s="127" t="s">
        <v>69</v>
      </c>
      <c r="AT140" s="127" t="s">
        <v>70</v>
      </c>
      <c r="AU140" s="127" t="s">
        <v>91</v>
      </c>
      <c r="AV140" s="127" t="s">
        <v>1726</v>
      </c>
      <c r="AW140" s="149">
        <f t="shared" si="2"/>
        <v>0</v>
      </c>
    </row>
    <row r="141" spans="1:49" x14ac:dyDescent="0.2">
      <c r="A141" s="127" t="s">
        <v>1726</v>
      </c>
      <c r="B141" s="127">
        <v>4.0999999999999996</v>
      </c>
      <c r="C141" s="127">
        <v>20171204</v>
      </c>
      <c r="D141" s="127" t="s">
        <v>60</v>
      </c>
      <c r="E141" s="127" t="s">
        <v>60</v>
      </c>
      <c r="F141" s="127">
        <v>3</v>
      </c>
      <c r="G141" s="75" t="s">
        <v>1424</v>
      </c>
      <c r="H141" s="127"/>
      <c r="I141" s="127"/>
      <c r="J141" s="127"/>
      <c r="K141" s="127"/>
      <c r="L141" s="127"/>
      <c r="M141" s="127">
        <v>1</v>
      </c>
      <c r="N141" s="127">
        <v>2</v>
      </c>
      <c r="O141" s="127">
        <v>1992</v>
      </c>
      <c r="P141" s="127">
        <v>199305</v>
      </c>
      <c r="Q141" s="127">
        <v>19930517</v>
      </c>
      <c r="R141" s="127" t="s">
        <v>1425</v>
      </c>
      <c r="S141" s="127" t="s">
        <v>62</v>
      </c>
      <c r="T141" s="127" t="s">
        <v>75</v>
      </c>
      <c r="U141" s="127" t="s">
        <v>1643</v>
      </c>
      <c r="V141" s="127" t="s">
        <v>65</v>
      </c>
      <c r="W141" s="127" t="s">
        <v>66</v>
      </c>
      <c r="X141" s="127"/>
      <c r="Y141" s="127">
        <v>1</v>
      </c>
      <c r="Z141" s="127">
        <v>44</v>
      </c>
      <c r="AA141" s="127" t="s">
        <v>1726</v>
      </c>
      <c r="AB141" s="127"/>
      <c r="AC141" s="127"/>
      <c r="AD141" s="127"/>
      <c r="AE141" s="127"/>
      <c r="AF141" s="127">
        <v>0</v>
      </c>
      <c r="AG141" s="127">
        <v>25466</v>
      </c>
      <c r="AH141" s="127"/>
      <c r="AI141" s="127"/>
      <c r="AJ141" s="127" t="s">
        <v>67</v>
      </c>
      <c r="AK141" s="127"/>
      <c r="AL141" s="127"/>
      <c r="AM141" s="127"/>
      <c r="AN141" s="127"/>
      <c r="AO141" s="127"/>
      <c r="AP141" s="127" t="s">
        <v>1426</v>
      </c>
      <c r="AQ141" s="127" t="s">
        <v>661</v>
      </c>
      <c r="AR141" s="127" t="s">
        <v>681</v>
      </c>
      <c r="AS141" s="127" t="s">
        <v>69</v>
      </c>
      <c r="AT141" s="127" t="s">
        <v>70</v>
      </c>
      <c r="AU141" s="127" t="s">
        <v>77</v>
      </c>
      <c r="AV141" s="127" t="s">
        <v>1726</v>
      </c>
      <c r="AW141" s="149" t="str">
        <f t="shared" si="2"/>
        <v/>
      </c>
    </row>
    <row r="142" spans="1:49" x14ac:dyDescent="0.2">
      <c r="A142" s="127" t="s">
        <v>1726</v>
      </c>
      <c r="B142" s="127">
        <v>4.0999999999999996</v>
      </c>
      <c r="C142" s="127">
        <v>20171204</v>
      </c>
      <c r="D142" s="127" t="s">
        <v>60</v>
      </c>
      <c r="E142" s="127" t="s">
        <v>60</v>
      </c>
      <c r="F142" s="127">
        <v>3</v>
      </c>
      <c r="G142" s="75" t="s">
        <v>1427</v>
      </c>
      <c r="H142" s="127"/>
      <c r="I142" s="127"/>
      <c r="J142" s="127"/>
      <c r="K142" s="127"/>
      <c r="L142" s="127"/>
      <c r="M142" s="127">
        <v>1</v>
      </c>
      <c r="N142" s="127">
        <v>1</v>
      </c>
      <c r="O142" s="127">
        <v>1992</v>
      </c>
      <c r="P142" s="127">
        <v>199304</v>
      </c>
      <c r="Q142" s="127">
        <v>19930401</v>
      </c>
      <c r="R142" s="127" t="s">
        <v>747</v>
      </c>
      <c r="S142" s="127" t="s">
        <v>62</v>
      </c>
      <c r="T142" s="127" t="s">
        <v>748</v>
      </c>
      <c r="U142" s="127" t="s">
        <v>1643</v>
      </c>
      <c r="V142" s="127" t="s">
        <v>65</v>
      </c>
      <c r="W142" s="127" t="s">
        <v>66</v>
      </c>
      <c r="X142" s="127"/>
      <c r="Y142" s="127">
        <v>0.5</v>
      </c>
      <c r="Z142" s="127">
        <v>35</v>
      </c>
      <c r="AA142" s="127" t="s">
        <v>1726</v>
      </c>
      <c r="AB142" s="127"/>
      <c r="AC142" s="127"/>
      <c r="AD142" s="127"/>
      <c r="AE142" s="127"/>
      <c r="AF142" s="127">
        <v>0</v>
      </c>
      <c r="AG142" s="127">
        <v>57525</v>
      </c>
      <c r="AH142" s="127"/>
      <c r="AI142" s="127"/>
      <c r="AJ142" s="127"/>
      <c r="AK142" s="127"/>
      <c r="AL142" s="127"/>
      <c r="AM142" s="127"/>
      <c r="AN142" s="127"/>
      <c r="AO142" s="127"/>
      <c r="AP142" s="127" t="s">
        <v>750</v>
      </c>
      <c r="AQ142" s="127" t="s">
        <v>661</v>
      </c>
      <c r="AR142" s="127" t="s">
        <v>751</v>
      </c>
      <c r="AS142" s="127" t="s">
        <v>69</v>
      </c>
      <c r="AT142" s="127" t="s">
        <v>70</v>
      </c>
      <c r="AU142" s="127" t="s">
        <v>71</v>
      </c>
      <c r="AV142" s="127" t="s">
        <v>1726</v>
      </c>
      <c r="AW142" s="149" t="str">
        <f t="shared" si="2"/>
        <v/>
      </c>
    </row>
    <row r="143" spans="1:49" x14ac:dyDescent="0.2">
      <c r="A143" s="127" t="s">
        <v>1726</v>
      </c>
      <c r="B143" s="127">
        <v>4.0999999999999996</v>
      </c>
      <c r="C143" s="127">
        <v>20171204</v>
      </c>
      <c r="D143" s="127" t="s">
        <v>60</v>
      </c>
      <c r="E143" s="127" t="s">
        <v>60</v>
      </c>
      <c r="F143" s="127">
        <v>3</v>
      </c>
      <c r="G143" s="75" t="s">
        <v>1428</v>
      </c>
      <c r="H143" s="127"/>
      <c r="I143" s="127"/>
      <c r="J143" s="127"/>
      <c r="K143" s="127"/>
      <c r="L143" s="127"/>
      <c r="M143" s="127">
        <v>1</v>
      </c>
      <c r="N143" s="127">
        <v>1</v>
      </c>
      <c r="O143" s="127">
        <v>1992</v>
      </c>
      <c r="P143" s="127">
        <v>199304</v>
      </c>
      <c r="Q143" s="127">
        <v>19930407</v>
      </c>
      <c r="R143" s="127" t="s">
        <v>747</v>
      </c>
      <c r="S143" s="127" t="s">
        <v>62</v>
      </c>
      <c r="T143" s="127" t="s">
        <v>748</v>
      </c>
      <c r="U143" s="127" t="s">
        <v>1643</v>
      </c>
      <c r="V143" s="127" t="s">
        <v>65</v>
      </c>
      <c r="W143" s="127" t="s">
        <v>66</v>
      </c>
      <c r="X143" s="127"/>
      <c r="Y143" s="127">
        <v>2.5</v>
      </c>
      <c r="Z143" s="127">
        <v>52</v>
      </c>
      <c r="AA143" s="127" t="s">
        <v>1726</v>
      </c>
      <c r="AB143" s="127"/>
      <c r="AC143" s="127"/>
      <c r="AD143" s="127"/>
      <c r="AE143" s="127"/>
      <c r="AF143" s="127">
        <v>0</v>
      </c>
      <c r="AG143" s="127">
        <v>10085</v>
      </c>
      <c r="AH143" s="127"/>
      <c r="AI143" s="127"/>
      <c r="AJ143" s="127"/>
      <c r="AK143" s="127"/>
      <c r="AL143" s="127"/>
      <c r="AM143" s="127"/>
      <c r="AN143" s="127"/>
      <c r="AO143" s="127"/>
      <c r="AP143" s="127" t="s">
        <v>750</v>
      </c>
      <c r="AQ143" s="127" t="s">
        <v>661</v>
      </c>
      <c r="AR143" s="127" t="s">
        <v>751</v>
      </c>
      <c r="AS143" s="127" t="s">
        <v>69</v>
      </c>
      <c r="AT143" s="127" t="s">
        <v>70</v>
      </c>
      <c r="AU143" s="127" t="s">
        <v>71</v>
      </c>
      <c r="AV143" s="127" t="s">
        <v>1726</v>
      </c>
      <c r="AW143" s="149" t="str">
        <f t="shared" si="2"/>
        <v/>
      </c>
    </row>
    <row r="144" spans="1:49" x14ac:dyDescent="0.2">
      <c r="A144" s="127" t="s">
        <v>1726</v>
      </c>
      <c r="B144" s="127">
        <v>4.0999999999999996</v>
      </c>
      <c r="C144" s="127">
        <v>20171204</v>
      </c>
      <c r="D144" s="127" t="s">
        <v>60</v>
      </c>
      <c r="E144" s="127" t="s">
        <v>60</v>
      </c>
      <c r="F144" s="127">
        <v>3</v>
      </c>
      <c r="G144" s="75" t="s">
        <v>4031</v>
      </c>
      <c r="H144" s="127"/>
      <c r="I144" s="127"/>
      <c r="J144" s="127"/>
      <c r="K144" s="127"/>
      <c r="L144" s="127"/>
      <c r="M144" s="127">
        <v>1</v>
      </c>
      <c r="N144" s="127">
        <v>2</v>
      </c>
      <c r="O144" s="127">
        <v>2004</v>
      </c>
      <c r="P144" s="127">
        <v>20050531</v>
      </c>
      <c r="Q144" s="127">
        <v>20050531</v>
      </c>
      <c r="R144" s="127" t="s">
        <v>4025</v>
      </c>
      <c r="S144" s="127" t="s">
        <v>3307</v>
      </c>
      <c r="T144" s="127" t="s">
        <v>4014</v>
      </c>
      <c r="U144" s="127" t="s">
        <v>72</v>
      </c>
      <c r="V144" s="127" t="s">
        <v>65</v>
      </c>
      <c r="W144" s="127" t="s">
        <v>66</v>
      </c>
      <c r="X144" s="127"/>
      <c r="Y144" s="127">
        <v>8.1</v>
      </c>
      <c r="Z144" s="127">
        <v>90</v>
      </c>
      <c r="AA144" s="127" t="s">
        <v>1726</v>
      </c>
      <c r="AB144" s="127"/>
      <c r="AC144" s="127"/>
      <c r="AD144" s="127"/>
      <c r="AE144" s="127"/>
      <c r="AF144" s="127">
        <v>0</v>
      </c>
      <c r="AG144" s="127">
        <v>25200</v>
      </c>
      <c r="AH144" s="127"/>
      <c r="AI144" s="127"/>
      <c r="AJ144" s="127" t="s">
        <v>67</v>
      </c>
      <c r="AK144" s="127"/>
      <c r="AL144" s="127"/>
      <c r="AM144" s="127"/>
      <c r="AN144" s="127"/>
      <c r="AO144" s="127" t="s">
        <v>4032</v>
      </c>
      <c r="AP144" s="127" t="s">
        <v>4026</v>
      </c>
      <c r="AQ144" s="127" t="s">
        <v>3310</v>
      </c>
      <c r="AR144" s="127" t="s">
        <v>4017</v>
      </c>
      <c r="AS144" s="127" t="s">
        <v>69</v>
      </c>
      <c r="AT144" s="127" t="s">
        <v>70</v>
      </c>
      <c r="AU144" s="127" t="s">
        <v>3211</v>
      </c>
      <c r="AV144" s="127" t="s">
        <v>1726</v>
      </c>
      <c r="AW144" s="149" t="str">
        <f t="shared" si="2"/>
        <v/>
      </c>
    </row>
    <row r="145" spans="1:49" x14ac:dyDescent="0.2">
      <c r="A145" s="127" t="s">
        <v>59</v>
      </c>
      <c r="B145" s="127">
        <v>4.0999999999999996</v>
      </c>
      <c r="C145" s="127">
        <v>20171204</v>
      </c>
      <c r="D145" s="127" t="s">
        <v>60</v>
      </c>
      <c r="E145" s="127" t="s">
        <v>60</v>
      </c>
      <c r="F145" s="127">
        <v>3</v>
      </c>
      <c r="G145" s="75" t="s">
        <v>3684</v>
      </c>
      <c r="H145" s="127">
        <v>0</v>
      </c>
      <c r="I145" s="127"/>
      <c r="J145" s="127"/>
      <c r="K145" s="127"/>
      <c r="L145" s="127"/>
      <c r="M145" s="127">
        <v>1</v>
      </c>
      <c r="N145" s="127">
        <v>1</v>
      </c>
      <c r="O145" s="127">
        <v>1991</v>
      </c>
      <c r="P145" s="127">
        <v>199204</v>
      </c>
      <c r="Q145" s="127">
        <v>19920407</v>
      </c>
      <c r="R145" s="127" t="s">
        <v>3662</v>
      </c>
      <c r="S145" s="127" t="s">
        <v>3426</v>
      </c>
      <c r="T145" s="127" t="s">
        <v>3663</v>
      </c>
      <c r="U145" s="127" t="s">
        <v>72</v>
      </c>
      <c r="V145" s="127" t="s">
        <v>65</v>
      </c>
      <c r="W145" s="127" t="s">
        <v>66</v>
      </c>
      <c r="X145" s="127"/>
      <c r="Y145" s="127">
        <v>9.8000000000000007</v>
      </c>
      <c r="Z145" s="127">
        <v>93</v>
      </c>
      <c r="AA145" s="127" t="s">
        <v>1726</v>
      </c>
      <c r="AB145" s="127">
        <v>5000</v>
      </c>
      <c r="AC145" s="127">
        <v>15992</v>
      </c>
      <c r="AD145" s="127"/>
      <c r="AE145" s="127"/>
      <c r="AF145" s="127">
        <v>0</v>
      </c>
      <c r="AG145" s="127">
        <v>9338</v>
      </c>
      <c r="AH145" s="127">
        <v>5000</v>
      </c>
      <c r="AI145" s="127">
        <v>377</v>
      </c>
      <c r="AJ145" s="127" t="s">
        <v>66</v>
      </c>
      <c r="AK145" s="127">
        <v>2.3E-2</v>
      </c>
      <c r="AL145" s="127">
        <v>60</v>
      </c>
      <c r="AM145" s="127">
        <v>300</v>
      </c>
      <c r="AN145" s="127"/>
      <c r="AO145" s="127" t="s">
        <v>3679</v>
      </c>
      <c r="AP145" s="127" t="s">
        <v>3665</v>
      </c>
      <c r="AQ145" s="127" t="s">
        <v>3429</v>
      </c>
      <c r="AR145" s="127" t="s">
        <v>3666</v>
      </c>
      <c r="AS145" s="127" t="s">
        <v>69</v>
      </c>
      <c r="AT145" s="127" t="s">
        <v>70</v>
      </c>
      <c r="AU145" s="127" t="s">
        <v>77</v>
      </c>
      <c r="AV145" s="127" t="s">
        <v>1726</v>
      </c>
      <c r="AW145" s="149">
        <f t="shared" si="2"/>
        <v>0.58391695847923963</v>
      </c>
    </row>
    <row r="146" spans="1:49" x14ac:dyDescent="0.2">
      <c r="A146" s="127" t="s">
        <v>1726</v>
      </c>
      <c r="B146" s="127">
        <v>4.0999999999999996</v>
      </c>
      <c r="C146" s="127">
        <v>20171204</v>
      </c>
      <c r="D146" s="127" t="s">
        <v>60</v>
      </c>
      <c r="E146" s="127" t="s">
        <v>60</v>
      </c>
      <c r="F146" s="127">
        <v>3</v>
      </c>
      <c r="G146" s="75" t="s">
        <v>4362</v>
      </c>
      <c r="H146" s="127"/>
      <c r="I146" s="127"/>
      <c r="J146" s="127"/>
      <c r="K146" s="127"/>
      <c r="L146" s="127"/>
      <c r="M146" s="127">
        <v>1</v>
      </c>
      <c r="N146" s="127">
        <v>2</v>
      </c>
      <c r="O146" s="127">
        <v>2006</v>
      </c>
      <c r="P146" s="127">
        <v>20070426</v>
      </c>
      <c r="Q146" s="127">
        <v>20070426</v>
      </c>
      <c r="R146" s="127" t="s">
        <v>3420</v>
      </c>
      <c r="S146" s="127" t="s">
        <v>3421</v>
      </c>
      <c r="T146" s="127" t="s">
        <v>4165</v>
      </c>
      <c r="U146" s="127" t="s">
        <v>72</v>
      </c>
      <c r="V146" s="127" t="s">
        <v>65</v>
      </c>
      <c r="W146" s="127" t="s">
        <v>64</v>
      </c>
      <c r="X146" s="127"/>
      <c r="Y146" s="127">
        <v>8.1999999999999993</v>
      </c>
      <c r="Z146" s="127"/>
      <c r="AA146" s="127" t="s">
        <v>1726</v>
      </c>
      <c r="AB146" s="127"/>
      <c r="AC146" s="127"/>
      <c r="AD146" s="127"/>
      <c r="AE146" s="127"/>
      <c r="AF146" s="127">
        <v>0</v>
      </c>
      <c r="AG146" s="127">
        <v>419101</v>
      </c>
      <c r="AH146" s="127"/>
      <c r="AI146" s="127"/>
      <c r="AJ146" s="127" t="s">
        <v>66</v>
      </c>
      <c r="AK146" s="127"/>
      <c r="AL146" s="127"/>
      <c r="AM146" s="127"/>
      <c r="AN146" s="127"/>
      <c r="AO146" s="127"/>
      <c r="AP146" s="127" t="s">
        <v>3422</v>
      </c>
      <c r="AQ146" s="127" t="s">
        <v>3423</v>
      </c>
      <c r="AR146" s="127" t="s">
        <v>4166</v>
      </c>
      <c r="AS146" s="127" t="s">
        <v>69</v>
      </c>
      <c r="AT146" s="127" t="s">
        <v>70</v>
      </c>
      <c r="AU146" s="127" t="s">
        <v>3211</v>
      </c>
      <c r="AV146" s="127" t="s">
        <v>1726</v>
      </c>
      <c r="AW146" s="149" t="str">
        <f t="shared" si="2"/>
        <v/>
      </c>
    </row>
    <row r="147" spans="1:49" x14ac:dyDescent="0.2">
      <c r="A147" s="127" t="s">
        <v>1726</v>
      </c>
      <c r="B147" s="127">
        <v>4.0999999999999996</v>
      </c>
      <c r="C147" s="127">
        <v>20171204</v>
      </c>
      <c r="D147" s="127" t="s">
        <v>60</v>
      </c>
      <c r="E147" s="127" t="s">
        <v>60</v>
      </c>
      <c r="F147" s="127">
        <v>3</v>
      </c>
      <c r="G147" s="75" t="s">
        <v>1154</v>
      </c>
      <c r="H147" s="127"/>
      <c r="I147" s="127"/>
      <c r="J147" s="127"/>
      <c r="K147" s="127"/>
      <c r="L147" s="127"/>
      <c r="M147" s="127">
        <v>1</v>
      </c>
      <c r="N147" s="127">
        <v>2</v>
      </c>
      <c r="O147" s="127">
        <v>1991</v>
      </c>
      <c r="P147" s="127">
        <v>19920925</v>
      </c>
      <c r="Q147" s="127">
        <v>19920926</v>
      </c>
      <c r="R147" s="127" t="s">
        <v>1029</v>
      </c>
      <c r="S147" s="127" t="s">
        <v>1002</v>
      </c>
      <c r="T147" s="127" t="s">
        <v>1030</v>
      </c>
      <c r="U147" s="127" t="s">
        <v>1643</v>
      </c>
      <c r="V147" s="127" t="s">
        <v>65</v>
      </c>
      <c r="W147" s="127" t="s">
        <v>66</v>
      </c>
      <c r="X147" s="127"/>
      <c r="Y147" s="127">
        <v>11.4</v>
      </c>
      <c r="Z147" s="127"/>
      <c r="AA147" s="127" t="s">
        <v>1726</v>
      </c>
      <c r="AB147" s="127"/>
      <c r="AC147" s="127"/>
      <c r="AD147" s="127"/>
      <c r="AE147" s="127"/>
      <c r="AF147" s="127">
        <v>0</v>
      </c>
      <c r="AG147" s="127">
        <v>87500</v>
      </c>
      <c r="AH147" s="127"/>
      <c r="AI147" s="127"/>
      <c r="AJ147" s="127" t="s">
        <v>66</v>
      </c>
      <c r="AK147" s="127"/>
      <c r="AL147" s="127"/>
      <c r="AM147" s="127"/>
      <c r="AN147" s="127"/>
      <c r="AO147" s="127"/>
      <c r="AP147" s="127" t="s">
        <v>1032</v>
      </c>
      <c r="AQ147" s="127" t="s">
        <v>1006</v>
      </c>
      <c r="AR147" s="127" t="s">
        <v>1033</v>
      </c>
      <c r="AS147" s="127" t="s">
        <v>69</v>
      </c>
      <c r="AT147" s="127" t="s">
        <v>70</v>
      </c>
      <c r="AU147" s="127" t="s">
        <v>91</v>
      </c>
      <c r="AV147" s="127" t="s">
        <v>1726</v>
      </c>
      <c r="AW147" s="149" t="str">
        <f t="shared" si="2"/>
        <v/>
      </c>
    </row>
    <row r="148" spans="1:49" x14ac:dyDescent="0.2">
      <c r="A148" s="127" t="s">
        <v>59</v>
      </c>
      <c r="B148" s="127">
        <v>4.0999999999999996</v>
      </c>
      <c r="C148" s="127">
        <v>20171204</v>
      </c>
      <c r="D148" s="127" t="s">
        <v>60</v>
      </c>
      <c r="E148" s="127" t="s">
        <v>60</v>
      </c>
      <c r="F148" s="127">
        <v>3</v>
      </c>
      <c r="G148" s="75" t="s">
        <v>3253</v>
      </c>
      <c r="H148" s="127">
        <v>0</v>
      </c>
      <c r="I148" s="127"/>
      <c r="J148" s="127"/>
      <c r="K148" s="127"/>
      <c r="L148" s="127"/>
      <c r="M148" s="127">
        <v>1</v>
      </c>
      <c r="N148" s="127">
        <v>1</v>
      </c>
      <c r="O148" s="127">
        <v>1982</v>
      </c>
      <c r="P148" s="127">
        <v>198305</v>
      </c>
      <c r="Q148" s="127">
        <v>19830531</v>
      </c>
      <c r="R148" s="127" t="s">
        <v>3204</v>
      </c>
      <c r="S148" s="127" t="s">
        <v>3205</v>
      </c>
      <c r="T148" s="127" t="s">
        <v>3206</v>
      </c>
      <c r="U148" s="127" t="s">
        <v>1643</v>
      </c>
      <c r="V148" s="127" t="s">
        <v>65</v>
      </c>
      <c r="W148" s="127" t="s">
        <v>66</v>
      </c>
      <c r="X148" s="127"/>
      <c r="Y148" s="127">
        <v>3.5</v>
      </c>
      <c r="Z148" s="127"/>
      <c r="AA148" s="127" t="s">
        <v>1726</v>
      </c>
      <c r="AB148" s="127">
        <v>5000</v>
      </c>
      <c r="AC148" s="127">
        <v>28623</v>
      </c>
      <c r="AD148" s="127"/>
      <c r="AE148" s="127"/>
      <c r="AF148" s="127">
        <v>5000</v>
      </c>
      <c r="AG148" s="127">
        <v>584</v>
      </c>
      <c r="AH148" s="127"/>
      <c r="AI148" s="127"/>
      <c r="AJ148" s="127"/>
      <c r="AK148" s="127">
        <v>0.02</v>
      </c>
      <c r="AL148" s="127">
        <v>47</v>
      </c>
      <c r="AM148" s="127"/>
      <c r="AN148" s="127"/>
      <c r="AO148" s="127" t="s">
        <v>3254</v>
      </c>
      <c r="AP148" s="127" t="s">
        <v>3208</v>
      </c>
      <c r="AQ148" s="127" t="s">
        <v>3209</v>
      </c>
      <c r="AR148" s="127" t="s">
        <v>3210</v>
      </c>
      <c r="AS148" s="127" t="s">
        <v>69</v>
      </c>
      <c r="AT148" s="127" t="s">
        <v>70</v>
      </c>
      <c r="AU148" s="127" t="s">
        <v>3211</v>
      </c>
      <c r="AV148" s="127" t="s">
        <v>1726</v>
      </c>
      <c r="AW148" s="149">
        <f t="shared" si="2"/>
        <v>2.040317227404535E-2</v>
      </c>
    </row>
    <row r="149" spans="1:49" x14ac:dyDescent="0.2">
      <c r="A149" s="127" t="s">
        <v>1726</v>
      </c>
      <c r="B149" s="127">
        <v>4.0999999999999996</v>
      </c>
      <c r="C149" s="127">
        <v>20171204</v>
      </c>
      <c r="D149" s="127" t="s">
        <v>60</v>
      </c>
      <c r="E149" s="127" t="s">
        <v>60</v>
      </c>
      <c r="F149" s="127">
        <v>3</v>
      </c>
      <c r="G149" s="75" t="s">
        <v>1246</v>
      </c>
      <c r="H149" s="127"/>
      <c r="I149" s="127"/>
      <c r="J149" s="127"/>
      <c r="K149" s="127"/>
      <c r="L149" s="127"/>
      <c r="M149" s="127">
        <v>1</v>
      </c>
      <c r="N149" s="127">
        <v>2</v>
      </c>
      <c r="O149" s="127">
        <v>1994</v>
      </c>
      <c r="P149" s="127">
        <v>19941108</v>
      </c>
      <c r="Q149" s="127">
        <v>19941115</v>
      </c>
      <c r="R149" s="127" t="s">
        <v>490</v>
      </c>
      <c r="S149" s="127" t="s">
        <v>476</v>
      </c>
      <c r="T149" s="127" t="s">
        <v>491</v>
      </c>
      <c r="U149" s="127" t="s">
        <v>977</v>
      </c>
      <c r="V149" s="127" t="s">
        <v>65</v>
      </c>
      <c r="W149" s="127" t="s">
        <v>64</v>
      </c>
      <c r="X149" s="127"/>
      <c r="Y149" s="127">
        <v>0.35</v>
      </c>
      <c r="Z149" s="127"/>
      <c r="AA149" s="127" t="s">
        <v>1726</v>
      </c>
      <c r="AB149" s="127"/>
      <c r="AC149" s="127"/>
      <c r="AD149" s="127"/>
      <c r="AE149" s="127"/>
      <c r="AF149" s="127">
        <v>0</v>
      </c>
      <c r="AG149" s="127">
        <v>102900</v>
      </c>
      <c r="AH149" s="127"/>
      <c r="AI149" s="127"/>
      <c r="AJ149" s="127" t="s">
        <v>66</v>
      </c>
      <c r="AK149" s="127"/>
      <c r="AL149" s="127"/>
      <c r="AM149" s="127"/>
      <c r="AN149" s="127"/>
      <c r="AO149" s="127" t="s">
        <v>1195</v>
      </c>
      <c r="AP149" s="127" t="s">
        <v>493</v>
      </c>
      <c r="AQ149" s="127" t="s">
        <v>480</v>
      </c>
      <c r="AR149" s="127" t="s">
        <v>494</v>
      </c>
      <c r="AS149" s="127" t="s">
        <v>69</v>
      </c>
      <c r="AT149" s="127" t="s">
        <v>70</v>
      </c>
      <c r="AU149" s="127" t="s">
        <v>91</v>
      </c>
      <c r="AV149" s="127" t="s">
        <v>1726</v>
      </c>
      <c r="AW149" s="149" t="str">
        <f t="shared" si="2"/>
        <v/>
      </c>
    </row>
    <row r="150" spans="1:49" x14ac:dyDescent="0.2">
      <c r="A150" s="127" t="s">
        <v>59</v>
      </c>
      <c r="B150" s="127">
        <v>4.0999999999999996</v>
      </c>
      <c r="C150" s="127">
        <v>20171204</v>
      </c>
      <c r="D150" s="127" t="s">
        <v>60</v>
      </c>
      <c r="E150" s="127" t="s">
        <v>60</v>
      </c>
      <c r="F150" s="127">
        <v>3</v>
      </c>
      <c r="G150" s="75" t="s">
        <v>4500</v>
      </c>
      <c r="H150" s="127">
        <v>0</v>
      </c>
      <c r="I150" s="127"/>
      <c r="J150" s="127"/>
      <c r="K150" s="127"/>
      <c r="L150" s="127"/>
      <c r="M150" s="127">
        <v>1</v>
      </c>
      <c r="N150" s="127">
        <v>1</v>
      </c>
      <c r="O150" s="127">
        <v>1984</v>
      </c>
      <c r="P150" s="127">
        <v>198504</v>
      </c>
      <c r="Q150" s="127">
        <v>19850402</v>
      </c>
      <c r="R150" s="127" t="s">
        <v>3435</v>
      </c>
      <c r="S150" s="127" t="s">
        <v>3426</v>
      </c>
      <c r="T150" s="127" t="s">
        <v>4489</v>
      </c>
      <c r="U150" s="127" t="s">
        <v>72</v>
      </c>
      <c r="V150" s="127" t="s">
        <v>65</v>
      </c>
      <c r="W150" s="127" t="s">
        <v>64</v>
      </c>
      <c r="X150" s="127"/>
      <c r="Y150" s="127">
        <v>5.0999999999999996</v>
      </c>
      <c r="Z150" s="127"/>
      <c r="AA150" s="127" t="s">
        <v>1726</v>
      </c>
      <c r="AB150" s="127">
        <v>5000</v>
      </c>
      <c r="AC150" s="127">
        <v>53820</v>
      </c>
      <c r="AD150" s="127"/>
      <c r="AE150" s="127"/>
      <c r="AF150" s="127">
        <v>0</v>
      </c>
      <c r="AG150" s="127">
        <v>70514</v>
      </c>
      <c r="AH150" s="127">
        <v>5000</v>
      </c>
      <c r="AI150" s="127">
        <v>245</v>
      </c>
      <c r="AJ150" s="127"/>
      <c r="AK150" s="127">
        <v>4.4999999999999997E-3</v>
      </c>
      <c r="AL150" s="127">
        <v>1</v>
      </c>
      <c r="AM150" s="127"/>
      <c r="AN150" s="127"/>
      <c r="AO150" s="127"/>
      <c r="AP150" s="127" t="s">
        <v>3437</v>
      </c>
      <c r="AQ150" s="127" t="s">
        <v>3429</v>
      </c>
      <c r="AR150" s="127" t="s">
        <v>4491</v>
      </c>
      <c r="AS150" s="127" t="s">
        <v>69</v>
      </c>
      <c r="AT150" s="127" t="s">
        <v>70</v>
      </c>
      <c r="AU150" s="127" t="s">
        <v>77</v>
      </c>
      <c r="AV150" s="127" t="s">
        <v>1726</v>
      </c>
      <c r="AW150" s="149">
        <f t="shared" si="2"/>
        <v>1.310182088442958</v>
      </c>
    </row>
    <row r="151" spans="1:49" x14ac:dyDescent="0.2">
      <c r="A151" s="127" t="s">
        <v>1726</v>
      </c>
      <c r="B151" s="127">
        <v>4.0999999999999996</v>
      </c>
      <c r="C151" s="127">
        <v>20171204</v>
      </c>
      <c r="D151" s="127" t="s">
        <v>60</v>
      </c>
      <c r="E151" s="127" t="s">
        <v>60</v>
      </c>
      <c r="F151" s="127">
        <v>3</v>
      </c>
      <c r="G151" s="75" t="s">
        <v>3785</v>
      </c>
      <c r="H151" s="127"/>
      <c r="I151" s="127"/>
      <c r="J151" s="127"/>
      <c r="K151" s="127"/>
      <c r="L151" s="127"/>
      <c r="M151" s="127">
        <v>1</v>
      </c>
      <c r="N151" s="127">
        <v>2</v>
      </c>
      <c r="O151" s="127">
        <v>1989</v>
      </c>
      <c r="P151" s="127">
        <v>19900504</v>
      </c>
      <c r="Q151" s="127">
        <v>19900504</v>
      </c>
      <c r="R151" s="127" t="s">
        <v>3786</v>
      </c>
      <c r="S151" s="127" t="s">
        <v>3323</v>
      </c>
      <c r="T151" s="127" t="s">
        <v>3787</v>
      </c>
      <c r="U151" s="127" t="s">
        <v>72</v>
      </c>
      <c r="V151" s="127" t="s">
        <v>65</v>
      </c>
      <c r="W151" s="127" t="s">
        <v>66</v>
      </c>
      <c r="X151" s="127"/>
      <c r="Y151" s="127">
        <v>2.17</v>
      </c>
      <c r="Z151" s="127">
        <v>61</v>
      </c>
      <c r="AA151" s="127" t="s">
        <v>1726</v>
      </c>
      <c r="AB151" s="127"/>
      <c r="AC151" s="127"/>
      <c r="AD151" s="127"/>
      <c r="AE151" s="127"/>
      <c r="AF151" s="127">
        <v>5001</v>
      </c>
      <c r="AG151" s="127">
        <v>473</v>
      </c>
      <c r="AH151" s="127"/>
      <c r="AI151" s="127"/>
      <c r="AJ151" s="127"/>
      <c r="AK151" s="127"/>
      <c r="AL151" s="127"/>
      <c r="AM151" s="127"/>
      <c r="AN151" s="127"/>
      <c r="AO151" s="127" t="s">
        <v>3788</v>
      </c>
      <c r="AP151" s="127" t="s">
        <v>3789</v>
      </c>
      <c r="AQ151" s="127" t="s">
        <v>3326</v>
      </c>
      <c r="AR151" s="127" t="s">
        <v>3790</v>
      </c>
      <c r="AS151" s="127" t="s">
        <v>69</v>
      </c>
      <c r="AT151" s="127" t="s">
        <v>70</v>
      </c>
      <c r="AU151" s="127" t="s">
        <v>3211</v>
      </c>
      <c r="AV151" s="127" t="s">
        <v>1726</v>
      </c>
      <c r="AW151" s="149" t="str">
        <f t="shared" si="2"/>
        <v/>
      </c>
    </row>
    <row r="152" spans="1:49" x14ac:dyDescent="0.2">
      <c r="A152" s="127" t="s">
        <v>59</v>
      </c>
      <c r="B152" s="127">
        <v>4.0999999999999996</v>
      </c>
      <c r="C152" s="127">
        <v>20171204</v>
      </c>
      <c r="D152" s="127" t="s">
        <v>60</v>
      </c>
      <c r="E152" s="127" t="s">
        <v>60</v>
      </c>
      <c r="F152" s="127">
        <v>3</v>
      </c>
      <c r="G152" s="75" t="s">
        <v>3180</v>
      </c>
      <c r="H152" s="127">
        <v>12</v>
      </c>
      <c r="I152" s="127"/>
      <c r="J152" s="127"/>
      <c r="K152" s="127"/>
      <c r="L152" s="127"/>
      <c r="M152" s="127">
        <v>1</v>
      </c>
      <c r="N152" s="127">
        <v>2</v>
      </c>
      <c r="O152" s="127">
        <v>2007</v>
      </c>
      <c r="P152" s="127">
        <v>20080514</v>
      </c>
      <c r="Q152" s="127">
        <v>20080515</v>
      </c>
      <c r="R152" s="127" t="s">
        <v>475</v>
      </c>
      <c r="S152" s="127" t="s">
        <v>476</v>
      </c>
      <c r="T152" s="127" t="s">
        <v>477</v>
      </c>
      <c r="U152" s="127" t="s">
        <v>72</v>
      </c>
      <c r="V152" s="127" t="s">
        <v>65</v>
      </c>
      <c r="W152" s="127" t="s">
        <v>64</v>
      </c>
      <c r="X152" s="127"/>
      <c r="Y152" s="127">
        <v>5.54</v>
      </c>
      <c r="Z152" s="127">
        <v>78</v>
      </c>
      <c r="AA152" s="127" t="s">
        <v>1726</v>
      </c>
      <c r="AB152" s="127">
        <v>5000</v>
      </c>
      <c r="AC152" s="127">
        <v>24738</v>
      </c>
      <c r="AD152" s="127"/>
      <c r="AE152" s="127"/>
      <c r="AF152" s="127">
        <v>0</v>
      </c>
      <c r="AG152" s="127">
        <v>21455</v>
      </c>
      <c r="AH152" s="127">
        <v>5000</v>
      </c>
      <c r="AI152" s="127">
        <v>765</v>
      </c>
      <c r="AJ152" s="127"/>
      <c r="AK152" s="127">
        <v>0.03</v>
      </c>
      <c r="AL152" s="127">
        <v>27</v>
      </c>
      <c r="AM152" s="127">
        <v>100</v>
      </c>
      <c r="AN152" s="127"/>
      <c r="AO152" s="127" t="s">
        <v>627</v>
      </c>
      <c r="AP152" s="127" t="s">
        <v>479</v>
      </c>
      <c r="AQ152" s="127" t="s">
        <v>480</v>
      </c>
      <c r="AR152" s="127" t="s">
        <v>481</v>
      </c>
      <c r="AS152" s="127" t="s">
        <v>69</v>
      </c>
      <c r="AT152" s="127" t="s">
        <v>70</v>
      </c>
      <c r="AU152" s="127" t="s">
        <v>91</v>
      </c>
      <c r="AV152" s="127" t="s">
        <v>1726</v>
      </c>
      <c r="AW152" s="149">
        <f t="shared" si="2"/>
        <v>0.86728919071873234</v>
      </c>
    </row>
    <row r="153" spans="1:49" x14ac:dyDescent="0.2">
      <c r="A153" s="127" t="s">
        <v>59</v>
      </c>
      <c r="B153" s="127">
        <v>4.0999999999999996</v>
      </c>
      <c r="C153" s="127">
        <v>20171204</v>
      </c>
      <c r="D153" s="127" t="s">
        <v>60</v>
      </c>
      <c r="E153" s="127" t="s">
        <v>60</v>
      </c>
      <c r="F153" s="127">
        <v>3</v>
      </c>
      <c r="G153" s="75" t="s">
        <v>1051</v>
      </c>
      <c r="H153" s="127">
        <v>0</v>
      </c>
      <c r="I153" s="127"/>
      <c r="J153" s="127"/>
      <c r="K153" s="127"/>
      <c r="L153" s="127"/>
      <c r="M153" s="127">
        <v>1</v>
      </c>
      <c r="N153" s="127">
        <v>2</v>
      </c>
      <c r="O153" s="127">
        <v>1990</v>
      </c>
      <c r="P153" s="127">
        <v>199106</v>
      </c>
      <c r="Q153" s="127">
        <v>19910627</v>
      </c>
      <c r="R153" s="127" t="s">
        <v>1029</v>
      </c>
      <c r="S153" s="127" t="s">
        <v>1002</v>
      </c>
      <c r="T153" s="127" t="s">
        <v>1030</v>
      </c>
      <c r="U153" s="127" t="s">
        <v>72</v>
      </c>
      <c r="V153" s="127" t="s">
        <v>65</v>
      </c>
      <c r="W153" s="127" t="s">
        <v>66</v>
      </c>
      <c r="X153" s="127"/>
      <c r="Y153" s="127">
        <v>11.2</v>
      </c>
      <c r="Z153" s="127">
        <v>101</v>
      </c>
      <c r="AA153" s="127" t="s">
        <v>1726</v>
      </c>
      <c r="AB153" s="127">
        <v>5000</v>
      </c>
      <c r="AC153" s="127">
        <v>24416</v>
      </c>
      <c r="AD153" s="127"/>
      <c r="AE153" s="127"/>
      <c r="AF153" s="127">
        <v>0</v>
      </c>
      <c r="AG153" s="127">
        <v>8407</v>
      </c>
      <c r="AH153" s="127">
        <v>5000</v>
      </c>
      <c r="AI153" s="127">
        <v>247</v>
      </c>
      <c r="AJ153" s="127" t="s">
        <v>66</v>
      </c>
      <c r="AK153" s="127">
        <v>0.01</v>
      </c>
      <c r="AL153" s="127"/>
      <c r="AM153" s="127"/>
      <c r="AN153" s="127"/>
      <c r="AO153" s="127" t="s">
        <v>1052</v>
      </c>
      <c r="AP153" s="127" t="s">
        <v>1032</v>
      </c>
      <c r="AQ153" s="127" t="s">
        <v>1006</v>
      </c>
      <c r="AR153" s="127" t="s">
        <v>1033</v>
      </c>
      <c r="AS153" s="127" t="s">
        <v>69</v>
      </c>
      <c r="AT153" s="127" t="s">
        <v>70</v>
      </c>
      <c r="AU153" s="127" t="s">
        <v>91</v>
      </c>
      <c r="AV153" s="127" t="s">
        <v>1726</v>
      </c>
      <c r="AW153" s="149">
        <f t="shared" si="2"/>
        <v>0.34432339449541283</v>
      </c>
    </row>
    <row r="154" spans="1:49" x14ac:dyDescent="0.2">
      <c r="A154" s="127" t="s">
        <v>1726</v>
      </c>
      <c r="B154" s="127">
        <v>4.0999999999999996</v>
      </c>
      <c r="C154" s="127">
        <v>20171204</v>
      </c>
      <c r="D154" s="127" t="s">
        <v>60</v>
      </c>
      <c r="E154" s="127" t="s">
        <v>60</v>
      </c>
      <c r="F154" s="127">
        <v>3</v>
      </c>
      <c r="G154" s="75" t="s">
        <v>1194</v>
      </c>
      <c r="H154" s="127"/>
      <c r="I154" s="127"/>
      <c r="J154" s="127"/>
      <c r="K154" s="127"/>
      <c r="L154" s="127"/>
      <c r="M154" s="127">
        <v>1</v>
      </c>
      <c r="N154" s="127">
        <v>2</v>
      </c>
      <c r="O154" s="127">
        <v>1993</v>
      </c>
      <c r="P154" s="127">
        <v>199311</v>
      </c>
      <c r="Q154" s="127">
        <v>19931129</v>
      </c>
      <c r="R154" s="127" t="s">
        <v>475</v>
      </c>
      <c r="S154" s="127" t="s">
        <v>476</v>
      </c>
      <c r="T154" s="127" t="s">
        <v>477</v>
      </c>
      <c r="U154" s="127" t="s">
        <v>977</v>
      </c>
      <c r="V154" s="127" t="s">
        <v>65</v>
      </c>
      <c r="W154" s="127" t="s">
        <v>66</v>
      </c>
      <c r="X154" s="127"/>
      <c r="Y154" s="127">
        <v>0.35</v>
      </c>
      <c r="Z154" s="127"/>
      <c r="AA154" s="127" t="s">
        <v>1726</v>
      </c>
      <c r="AB154" s="127"/>
      <c r="AC154" s="127"/>
      <c r="AD154" s="127"/>
      <c r="AE154" s="127"/>
      <c r="AF154" s="127">
        <v>0</v>
      </c>
      <c r="AG154" s="127">
        <v>45140</v>
      </c>
      <c r="AH154" s="127"/>
      <c r="AI154" s="127"/>
      <c r="AJ154" s="127" t="s">
        <v>66</v>
      </c>
      <c r="AK154" s="127"/>
      <c r="AL154" s="127"/>
      <c r="AM154" s="127"/>
      <c r="AN154" s="127"/>
      <c r="AO154" s="127" t="s">
        <v>1195</v>
      </c>
      <c r="AP154" s="127" t="s">
        <v>479</v>
      </c>
      <c r="AQ154" s="127" t="s">
        <v>480</v>
      </c>
      <c r="AR154" s="127" t="s">
        <v>481</v>
      </c>
      <c r="AS154" s="127" t="s">
        <v>69</v>
      </c>
      <c r="AT154" s="127" t="s">
        <v>70</v>
      </c>
      <c r="AU154" s="127" t="s">
        <v>91</v>
      </c>
      <c r="AV154" s="127" t="s">
        <v>1726</v>
      </c>
      <c r="AW154" s="149" t="str">
        <f t="shared" si="2"/>
        <v/>
      </c>
    </row>
    <row r="155" spans="1:49" x14ac:dyDescent="0.2">
      <c r="A155" s="127" t="s">
        <v>59</v>
      </c>
      <c r="B155" s="127">
        <v>4.0999999999999996</v>
      </c>
      <c r="C155" s="127">
        <v>20171204</v>
      </c>
      <c r="D155" s="127" t="s">
        <v>60</v>
      </c>
      <c r="E155" s="127" t="s">
        <v>60</v>
      </c>
      <c r="F155" s="127">
        <v>3</v>
      </c>
      <c r="G155" s="75" t="s">
        <v>1613</v>
      </c>
      <c r="H155" s="127">
        <v>0</v>
      </c>
      <c r="I155" s="127"/>
      <c r="J155" s="127"/>
      <c r="K155" s="127"/>
      <c r="L155" s="127"/>
      <c r="M155" s="127">
        <v>1</v>
      </c>
      <c r="N155" s="127">
        <v>1</v>
      </c>
      <c r="O155" s="127">
        <v>1990</v>
      </c>
      <c r="P155" s="127">
        <v>199105</v>
      </c>
      <c r="Q155" s="127">
        <v>19910515</v>
      </c>
      <c r="R155" s="127" t="s">
        <v>88</v>
      </c>
      <c r="S155" s="127" t="s">
        <v>830</v>
      </c>
      <c r="T155" s="127" t="s">
        <v>89</v>
      </c>
      <c r="U155" s="127" t="s">
        <v>72</v>
      </c>
      <c r="V155" s="127" t="s">
        <v>65</v>
      </c>
      <c r="W155" s="127" t="s">
        <v>66</v>
      </c>
      <c r="X155" s="127"/>
      <c r="Y155" s="127">
        <v>3.6</v>
      </c>
      <c r="Z155" s="127"/>
      <c r="AA155" s="127" t="s">
        <v>1726</v>
      </c>
      <c r="AB155" s="127">
        <v>5000</v>
      </c>
      <c r="AC155" s="127">
        <v>55116</v>
      </c>
      <c r="AD155" s="127"/>
      <c r="AE155" s="127"/>
      <c r="AF155" s="127">
        <v>0</v>
      </c>
      <c r="AG155" s="127">
        <v>91648</v>
      </c>
      <c r="AH155" s="127">
        <v>5000</v>
      </c>
      <c r="AI155" s="127">
        <v>110</v>
      </c>
      <c r="AJ155" s="127" t="s">
        <v>66</v>
      </c>
      <c r="AK155" s="127">
        <v>2E-3</v>
      </c>
      <c r="AL155" s="127">
        <v>30</v>
      </c>
      <c r="AM155" s="127">
        <v>500</v>
      </c>
      <c r="AN155" s="127"/>
      <c r="AO155" s="127" t="s">
        <v>1614</v>
      </c>
      <c r="AP155" s="127" t="s">
        <v>660</v>
      </c>
      <c r="AQ155" s="127" t="s">
        <v>831</v>
      </c>
      <c r="AR155" s="127" t="s">
        <v>662</v>
      </c>
      <c r="AS155" s="127" t="s">
        <v>69</v>
      </c>
      <c r="AT155" s="127" t="s">
        <v>70</v>
      </c>
      <c r="AU155" s="127" t="s">
        <v>91</v>
      </c>
      <c r="AV155" s="127" t="s">
        <v>1726</v>
      </c>
      <c r="AW155" s="149">
        <f t="shared" si="2"/>
        <v>1.662820233688947</v>
      </c>
    </row>
    <row r="156" spans="1:49" x14ac:dyDescent="0.2">
      <c r="A156" s="127" t="s">
        <v>59</v>
      </c>
      <c r="B156" s="127">
        <v>4.0999999999999996</v>
      </c>
      <c r="C156" s="127">
        <v>20171204</v>
      </c>
      <c r="D156" s="127" t="s">
        <v>60</v>
      </c>
      <c r="E156" s="127" t="s">
        <v>60</v>
      </c>
      <c r="F156" s="127">
        <v>3</v>
      </c>
      <c r="G156" s="75" t="s">
        <v>3671</v>
      </c>
      <c r="H156" s="127">
        <v>0</v>
      </c>
      <c r="I156" s="127"/>
      <c r="J156" s="127"/>
      <c r="K156" s="127"/>
      <c r="L156" s="127"/>
      <c r="M156" s="127">
        <v>1</v>
      </c>
      <c r="N156" s="127">
        <v>1</v>
      </c>
      <c r="O156" s="127">
        <v>1985</v>
      </c>
      <c r="P156" s="127">
        <v>198604</v>
      </c>
      <c r="Q156" s="127">
        <v>19860423</v>
      </c>
      <c r="R156" s="127" t="s">
        <v>3662</v>
      </c>
      <c r="S156" s="127" t="s">
        <v>3426</v>
      </c>
      <c r="T156" s="127" t="s">
        <v>3663</v>
      </c>
      <c r="U156" s="127" t="s">
        <v>72</v>
      </c>
      <c r="V156" s="127" t="s">
        <v>65</v>
      </c>
      <c r="W156" s="127" t="s">
        <v>66</v>
      </c>
      <c r="X156" s="127"/>
      <c r="Y156" s="127">
        <v>3.4</v>
      </c>
      <c r="Z156" s="127"/>
      <c r="AA156" s="127" t="s">
        <v>1726</v>
      </c>
      <c r="AB156" s="127">
        <v>5000</v>
      </c>
      <c r="AC156" s="127">
        <v>25086</v>
      </c>
      <c r="AD156" s="127"/>
      <c r="AE156" s="127"/>
      <c r="AF156" s="127">
        <v>0</v>
      </c>
      <c r="AG156" s="127">
        <v>176</v>
      </c>
      <c r="AH156" s="127"/>
      <c r="AI156" s="127"/>
      <c r="AJ156" s="127"/>
      <c r="AK156" s="127"/>
      <c r="AL156" s="127">
        <v>1</v>
      </c>
      <c r="AM156" s="127"/>
      <c r="AN156" s="127"/>
      <c r="AO156" s="127" t="s">
        <v>3357</v>
      </c>
      <c r="AP156" s="127" t="s">
        <v>3665</v>
      </c>
      <c r="AQ156" s="127" t="s">
        <v>3429</v>
      </c>
      <c r="AR156" s="127" t="s">
        <v>3666</v>
      </c>
      <c r="AS156" s="127" t="s">
        <v>69</v>
      </c>
      <c r="AT156" s="127" t="s">
        <v>70</v>
      </c>
      <c r="AU156" s="127" t="s">
        <v>77</v>
      </c>
      <c r="AV156" s="127" t="s">
        <v>1726</v>
      </c>
      <c r="AW156" s="149">
        <f t="shared" si="2"/>
        <v>7.0158654229450692E-3</v>
      </c>
    </row>
    <row r="157" spans="1:49" x14ac:dyDescent="0.2">
      <c r="A157" s="127" t="s">
        <v>59</v>
      </c>
      <c r="B157" s="127">
        <v>4.0999999999999996</v>
      </c>
      <c r="C157" s="127">
        <v>20171204</v>
      </c>
      <c r="D157" s="127" t="s">
        <v>60</v>
      </c>
      <c r="E157" s="127" t="s">
        <v>60</v>
      </c>
      <c r="F157" s="127">
        <v>3</v>
      </c>
      <c r="G157" s="75" t="s">
        <v>3691</v>
      </c>
      <c r="H157" s="127">
        <v>0</v>
      </c>
      <c r="I157" s="127"/>
      <c r="J157" s="127"/>
      <c r="K157" s="127"/>
      <c r="L157" s="127"/>
      <c r="M157" s="127">
        <v>1</v>
      </c>
      <c r="N157" s="127">
        <v>1</v>
      </c>
      <c r="O157" s="127">
        <v>1985</v>
      </c>
      <c r="P157" s="127">
        <v>198605</v>
      </c>
      <c r="Q157" s="127">
        <v>19860523</v>
      </c>
      <c r="R157" s="127" t="s">
        <v>3662</v>
      </c>
      <c r="S157" s="127" t="s">
        <v>3426</v>
      </c>
      <c r="T157" s="127" t="s">
        <v>3663</v>
      </c>
      <c r="U157" s="127" t="s">
        <v>72</v>
      </c>
      <c r="V157" s="127" t="s">
        <v>65</v>
      </c>
      <c r="W157" s="127" t="s">
        <v>66</v>
      </c>
      <c r="X157" s="127"/>
      <c r="Y157" s="127">
        <v>4.5999999999999996</v>
      </c>
      <c r="Z157" s="127"/>
      <c r="AA157" s="127" t="s">
        <v>1726</v>
      </c>
      <c r="AB157" s="127">
        <v>5000</v>
      </c>
      <c r="AC157" s="127">
        <v>25022</v>
      </c>
      <c r="AD157" s="127"/>
      <c r="AE157" s="127"/>
      <c r="AF157" s="127">
        <v>0</v>
      </c>
      <c r="AG157" s="127">
        <v>4281</v>
      </c>
      <c r="AH157" s="127"/>
      <c r="AI157" s="127"/>
      <c r="AJ157" s="127"/>
      <c r="AK157" s="127"/>
      <c r="AL157" s="127">
        <v>1</v>
      </c>
      <c r="AM157" s="127"/>
      <c r="AN157" s="127"/>
      <c r="AO157" s="127" t="s">
        <v>3366</v>
      </c>
      <c r="AP157" s="127" t="s">
        <v>3665</v>
      </c>
      <c r="AQ157" s="127" t="s">
        <v>3429</v>
      </c>
      <c r="AR157" s="127" t="s">
        <v>3666</v>
      </c>
      <c r="AS157" s="127" t="s">
        <v>69</v>
      </c>
      <c r="AT157" s="127" t="s">
        <v>70</v>
      </c>
      <c r="AU157" s="127" t="s">
        <v>77</v>
      </c>
      <c r="AV157" s="127" t="s">
        <v>1726</v>
      </c>
      <c r="AW157" s="149">
        <f t="shared" si="2"/>
        <v>0.17108944129166334</v>
      </c>
    </row>
    <row r="158" spans="1:49" x14ac:dyDescent="0.2">
      <c r="A158" s="127" t="s">
        <v>59</v>
      </c>
      <c r="B158" s="127">
        <v>4.0999999999999996</v>
      </c>
      <c r="C158" s="127">
        <v>20171204</v>
      </c>
      <c r="D158" s="127" t="s">
        <v>60</v>
      </c>
      <c r="E158" s="127" t="s">
        <v>60</v>
      </c>
      <c r="F158" s="127">
        <v>3</v>
      </c>
      <c r="G158" s="75" t="s">
        <v>3720</v>
      </c>
      <c r="H158" s="127">
        <v>0</v>
      </c>
      <c r="I158" s="127"/>
      <c r="J158" s="127"/>
      <c r="K158" s="127"/>
      <c r="L158" s="127"/>
      <c r="M158" s="127">
        <v>1</v>
      </c>
      <c r="N158" s="127">
        <v>1</v>
      </c>
      <c r="O158" s="127">
        <v>1985</v>
      </c>
      <c r="P158" s="127">
        <v>198605</v>
      </c>
      <c r="Q158" s="127">
        <v>19860523</v>
      </c>
      <c r="R158" s="127" t="s">
        <v>3721</v>
      </c>
      <c r="S158" s="127" t="s">
        <v>3426</v>
      </c>
      <c r="T158" s="127" t="s">
        <v>3663</v>
      </c>
      <c r="U158" s="127" t="s">
        <v>72</v>
      </c>
      <c r="V158" s="127" t="s">
        <v>65</v>
      </c>
      <c r="W158" s="127" t="s">
        <v>66</v>
      </c>
      <c r="X158" s="127"/>
      <c r="Y158" s="127">
        <v>4.2</v>
      </c>
      <c r="Z158" s="127"/>
      <c r="AA158" s="127" t="s">
        <v>1726</v>
      </c>
      <c r="AB158" s="127">
        <v>5000</v>
      </c>
      <c r="AC158" s="127">
        <v>25002</v>
      </c>
      <c r="AD158" s="127"/>
      <c r="AE158" s="127"/>
      <c r="AF158" s="127"/>
      <c r="AG158" s="127"/>
      <c r="AH158" s="127"/>
      <c r="AI158" s="127"/>
      <c r="AJ158" s="127"/>
      <c r="AK158" s="127"/>
      <c r="AL158" s="127">
        <v>1</v>
      </c>
      <c r="AM158" s="127"/>
      <c r="AN158" s="127"/>
      <c r="AO158" s="127" t="s">
        <v>3722</v>
      </c>
      <c r="AP158" s="127" t="s">
        <v>3723</v>
      </c>
      <c r="AQ158" s="127" t="s">
        <v>3429</v>
      </c>
      <c r="AR158" s="127" t="s">
        <v>3666</v>
      </c>
      <c r="AS158" s="127" t="s">
        <v>69</v>
      </c>
      <c r="AT158" s="127" t="s">
        <v>70</v>
      </c>
      <c r="AU158" s="127" t="s">
        <v>77</v>
      </c>
      <c r="AV158" s="127" t="s">
        <v>1726</v>
      </c>
      <c r="AW158" s="149">
        <f t="shared" si="2"/>
        <v>0</v>
      </c>
    </row>
    <row r="159" spans="1:49" x14ac:dyDescent="0.2">
      <c r="A159" s="127" t="s">
        <v>59</v>
      </c>
      <c r="B159" s="127">
        <v>4.0999999999999996</v>
      </c>
      <c r="C159" s="127">
        <v>20171204</v>
      </c>
      <c r="D159" s="127" t="s">
        <v>60</v>
      </c>
      <c r="E159" s="127" t="s">
        <v>60</v>
      </c>
      <c r="F159" s="127">
        <v>3</v>
      </c>
      <c r="G159" s="75" t="s">
        <v>4125</v>
      </c>
      <c r="H159" s="127">
        <v>0</v>
      </c>
      <c r="I159" s="127"/>
      <c r="J159" s="127"/>
      <c r="K159" s="127"/>
      <c r="L159" s="127"/>
      <c r="M159" s="127">
        <v>1</v>
      </c>
      <c r="N159" s="127">
        <v>1</v>
      </c>
      <c r="O159" s="127">
        <v>1985</v>
      </c>
      <c r="P159" s="127">
        <v>198605</v>
      </c>
      <c r="Q159" s="127">
        <v>19860502</v>
      </c>
      <c r="R159" s="127" t="s">
        <v>4114</v>
      </c>
      <c r="S159" s="127" t="s">
        <v>3426</v>
      </c>
      <c r="T159" s="127" t="s">
        <v>4115</v>
      </c>
      <c r="U159" s="127" t="s">
        <v>72</v>
      </c>
      <c r="V159" s="127" t="s">
        <v>65</v>
      </c>
      <c r="W159" s="127" t="s">
        <v>64</v>
      </c>
      <c r="X159" s="127"/>
      <c r="Y159" s="127">
        <v>3.1</v>
      </c>
      <c r="Z159" s="127"/>
      <c r="AA159" s="127" t="s">
        <v>1726</v>
      </c>
      <c r="AB159" s="127">
        <v>5000</v>
      </c>
      <c r="AC159" s="127">
        <v>25391</v>
      </c>
      <c r="AD159" s="127"/>
      <c r="AE159" s="127"/>
      <c r="AF159" s="127">
        <v>0</v>
      </c>
      <c r="AG159" s="127">
        <v>11247</v>
      </c>
      <c r="AH159" s="127"/>
      <c r="AI159" s="127"/>
      <c r="AJ159" s="127"/>
      <c r="AK159" s="127"/>
      <c r="AL159" s="127">
        <v>1</v>
      </c>
      <c r="AM159" s="127"/>
      <c r="AN159" s="127"/>
      <c r="AO159" s="127"/>
      <c r="AP159" s="127" t="s">
        <v>4117</v>
      </c>
      <c r="AQ159" s="127" t="s">
        <v>3429</v>
      </c>
      <c r="AR159" s="127" t="s">
        <v>4118</v>
      </c>
      <c r="AS159" s="127" t="s">
        <v>69</v>
      </c>
      <c r="AT159" s="127" t="s">
        <v>70</v>
      </c>
      <c r="AU159" s="127" t="s">
        <v>77</v>
      </c>
      <c r="AV159" s="127" t="s">
        <v>1726</v>
      </c>
      <c r="AW159" s="149">
        <f t="shared" si="2"/>
        <v>0.44295222716710647</v>
      </c>
    </row>
    <row r="160" spans="1:49" x14ac:dyDescent="0.2">
      <c r="A160" s="127" t="s">
        <v>59</v>
      </c>
      <c r="B160" s="127">
        <v>4.0999999999999996</v>
      </c>
      <c r="C160" s="127">
        <v>20171204</v>
      </c>
      <c r="D160" s="127" t="s">
        <v>60</v>
      </c>
      <c r="E160" s="127" t="s">
        <v>60</v>
      </c>
      <c r="F160" s="127">
        <v>3</v>
      </c>
      <c r="G160" s="75" t="s">
        <v>4149</v>
      </c>
      <c r="H160" s="127">
        <v>0</v>
      </c>
      <c r="I160" s="127"/>
      <c r="J160" s="127"/>
      <c r="K160" s="127"/>
      <c r="L160" s="127"/>
      <c r="M160" s="127">
        <v>1</v>
      </c>
      <c r="N160" s="127">
        <v>1</v>
      </c>
      <c r="O160" s="127">
        <v>1985</v>
      </c>
      <c r="P160" s="127">
        <v>198605</v>
      </c>
      <c r="Q160" s="127">
        <v>19860502</v>
      </c>
      <c r="R160" s="127" t="s">
        <v>4114</v>
      </c>
      <c r="S160" s="127" t="s">
        <v>3426</v>
      </c>
      <c r="T160" s="127" t="s">
        <v>4115</v>
      </c>
      <c r="U160" s="127" t="s">
        <v>72</v>
      </c>
      <c r="V160" s="127" t="s">
        <v>65</v>
      </c>
      <c r="W160" s="127" t="s">
        <v>64</v>
      </c>
      <c r="X160" s="127"/>
      <c r="Y160" s="127">
        <v>3.1</v>
      </c>
      <c r="Z160" s="127"/>
      <c r="AA160" s="127" t="s">
        <v>1726</v>
      </c>
      <c r="AB160" s="127">
        <v>5000</v>
      </c>
      <c r="AC160" s="127">
        <v>25309</v>
      </c>
      <c r="AD160" s="127"/>
      <c r="AE160" s="127"/>
      <c r="AF160" s="127">
        <v>0</v>
      </c>
      <c r="AG160" s="127">
        <v>11263</v>
      </c>
      <c r="AH160" s="127">
        <v>5000</v>
      </c>
      <c r="AI160" s="127">
        <v>119</v>
      </c>
      <c r="AJ160" s="127"/>
      <c r="AK160" s="127">
        <v>4.7000000000000002E-3</v>
      </c>
      <c r="AL160" s="127">
        <v>1</v>
      </c>
      <c r="AM160" s="127"/>
      <c r="AN160" s="127"/>
      <c r="AO160" s="127"/>
      <c r="AP160" s="127" t="s">
        <v>4117</v>
      </c>
      <c r="AQ160" s="127" t="s">
        <v>3429</v>
      </c>
      <c r="AR160" s="127" t="s">
        <v>4118</v>
      </c>
      <c r="AS160" s="127" t="s">
        <v>69</v>
      </c>
      <c r="AT160" s="127" t="s">
        <v>70</v>
      </c>
      <c r="AU160" s="127" t="s">
        <v>77</v>
      </c>
      <c r="AV160" s="127" t="s">
        <v>1726</v>
      </c>
      <c r="AW160" s="149">
        <f t="shared" si="2"/>
        <v>0.44501955825990752</v>
      </c>
    </row>
    <row r="161" spans="1:49" x14ac:dyDescent="0.2">
      <c r="A161" s="127" t="s">
        <v>59</v>
      </c>
      <c r="B161" s="127">
        <v>4.0999999999999996</v>
      </c>
      <c r="C161" s="127">
        <v>20171204</v>
      </c>
      <c r="D161" s="127" t="s">
        <v>60</v>
      </c>
      <c r="E161" s="127" t="s">
        <v>60</v>
      </c>
      <c r="F161" s="127">
        <v>3</v>
      </c>
      <c r="G161" s="75" t="s">
        <v>1173</v>
      </c>
      <c r="H161" s="127">
        <v>0</v>
      </c>
      <c r="I161" s="127"/>
      <c r="J161" s="127"/>
      <c r="K161" s="127"/>
      <c r="L161" s="127"/>
      <c r="M161" s="127">
        <v>1</v>
      </c>
      <c r="N161" s="127">
        <v>1</v>
      </c>
      <c r="O161" s="127">
        <v>1987</v>
      </c>
      <c r="P161" s="127">
        <v>19880411</v>
      </c>
      <c r="Q161" s="127">
        <v>19880414</v>
      </c>
      <c r="R161" s="127" t="s">
        <v>1165</v>
      </c>
      <c r="S161" s="127" t="s">
        <v>1002</v>
      </c>
      <c r="T161" s="127" t="s">
        <v>1018</v>
      </c>
      <c r="U161" s="127" t="s">
        <v>72</v>
      </c>
      <c r="V161" s="127" t="s">
        <v>65</v>
      </c>
      <c r="W161" s="127" t="s">
        <v>66</v>
      </c>
      <c r="X161" s="127"/>
      <c r="Y161" s="127">
        <v>5.3</v>
      </c>
      <c r="Z161" s="127">
        <v>77</v>
      </c>
      <c r="AA161" s="127" t="s">
        <v>1726</v>
      </c>
      <c r="AB161" s="127">
        <v>5000</v>
      </c>
      <c r="AC161" s="127">
        <v>25622</v>
      </c>
      <c r="AD161" s="127"/>
      <c r="AE161" s="127"/>
      <c r="AF161" s="127">
        <v>0</v>
      </c>
      <c r="AG161" s="127">
        <v>131020</v>
      </c>
      <c r="AH161" s="127">
        <v>5000</v>
      </c>
      <c r="AI161" s="127">
        <v>78</v>
      </c>
      <c r="AJ161" s="127" t="s">
        <v>66</v>
      </c>
      <c r="AK161" s="127">
        <v>3.0000000000000001E-3</v>
      </c>
      <c r="AL161" s="127">
        <v>1</v>
      </c>
      <c r="AM161" s="127"/>
      <c r="AN161" s="127"/>
      <c r="AO161" s="127" t="s">
        <v>1174</v>
      </c>
      <c r="AP161" s="127" t="s">
        <v>1167</v>
      </c>
      <c r="AQ161" s="127" t="s">
        <v>1006</v>
      </c>
      <c r="AR161" s="127" t="s">
        <v>1021</v>
      </c>
      <c r="AS161" s="127" t="s">
        <v>69</v>
      </c>
      <c r="AT161" s="127" t="s">
        <v>70</v>
      </c>
      <c r="AU161" s="127" t="s">
        <v>91</v>
      </c>
      <c r="AV161" s="127" t="s">
        <v>1726</v>
      </c>
      <c r="AW161" s="149">
        <f t="shared" si="2"/>
        <v>5.1135742721099051</v>
      </c>
    </row>
    <row r="162" spans="1:49" x14ac:dyDescent="0.2">
      <c r="A162" s="127" t="s">
        <v>1726</v>
      </c>
      <c r="B162" s="127">
        <v>4.0999999999999996</v>
      </c>
      <c r="C162" s="127">
        <v>20171204</v>
      </c>
      <c r="D162" s="127" t="s">
        <v>60</v>
      </c>
      <c r="E162" s="127" t="s">
        <v>60</v>
      </c>
      <c r="F162" s="127">
        <v>3</v>
      </c>
      <c r="G162" s="75" t="s">
        <v>4595</v>
      </c>
      <c r="H162" s="127"/>
      <c r="I162" s="127"/>
      <c r="J162" s="127"/>
      <c r="K162" s="127"/>
      <c r="L162" s="127"/>
      <c r="M162" s="127">
        <v>1</v>
      </c>
      <c r="N162" s="127">
        <v>2</v>
      </c>
      <c r="O162" s="127">
        <v>2001</v>
      </c>
      <c r="P162" s="127">
        <v>200205</v>
      </c>
      <c r="Q162" s="127">
        <v>200205</v>
      </c>
      <c r="R162" s="127" t="s">
        <v>4560</v>
      </c>
      <c r="S162" s="127" t="s">
        <v>3484</v>
      </c>
      <c r="T162" s="127" t="s">
        <v>4561</v>
      </c>
      <c r="U162" s="127" t="s">
        <v>1643</v>
      </c>
      <c r="V162" s="127" t="s">
        <v>65</v>
      </c>
      <c r="W162" s="127" t="s">
        <v>66</v>
      </c>
      <c r="X162" s="127" t="s">
        <v>1305</v>
      </c>
      <c r="Y162" s="127">
        <v>2</v>
      </c>
      <c r="Z162" s="127"/>
      <c r="AA162" s="127" t="s">
        <v>1726</v>
      </c>
      <c r="AB162" s="127"/>
      <c r="AC162" s="127"/>
      <c r="AD162" s="127"/>
      <c r="AE162" s="127"/>
      <c r="AF162" s="127">
        <v>0</v>
      </c>
      <c r="AG162" s="127">
        <v>160</v>
      </c>
      <c r="AH162" s="127"/>
      <c r="AI162" s="127"/>
      <c r="AJ162" s="127"/>
      <c r="AK162" s="127"/>
      <c r="AL162" s="127"/>
      <c r="AM162" s="127"/>
      <c r="AN162" s="127"/>
      <c r="AO162" s="127" t="s">
        <v>4596</v>
      </c>
      <c r="AP162" s="127" t="s">
        <v>4562</v>
      </c>
      <c r="AQ162" s="127" t="s">
        <v>3487</v>
      </c>
      <c r="AR162" s="127" t="s">
        <v>4563</v>
      </c>
      <c r="AS162" s="127" t="s">
        <v>69</v>
      </c>
      <c r="AT162" s="127" t="s">
        <v>70</v>
      </c>
      <c r="AU162" s="127" t="s">
        <v>77</v>
      </c>
      <c r="AV162" s="127" t="s">
        <v>1726</v>
      </c>
      <c r="AW162" s="149" t="str">
        <f t="shared" si="2"/>
        <v/>
      </c>
    </row>
    <row r="163" spans="1:49" x14ac:dyDescent="0.2">
      <c r="A163" s="127" t="s">
        <v>1726</v>
      </c>
      <c r="B163" s="127">
        <v>4.0999999999999996</v>
      </c>
      <c r="C163" s="127">
        <v>20171204</v>
      </c>
      <c r="D163" s="127" t="s">
        <v>60</v>
      </c>
      <c r="E163" s="127" t="s">
        <v>60</v>
      </c>
      <c r="F163" s="127">
        <v>3</v>
      </c>
      <c r="G163" s="75" t="s">
        <v>3908</v>
      </c>
      <c r="H163" s="127"/>
      <c r="I163" s="127"/>
      <c r="J163" s="127"/>
      <c r="K163" s="127"/>
      <c r="L163" s="127"/>
      <c r="M163" s="127">
        <v>1</v>
      </c>
      <c r="N163" s="127">
        <v>1</v>
      </c>
      <c r="O163" s="127">
        <v>2001</v>
      </c>
      <c r="P163" s="127">
        <v>200205</v>
      </c>
      <c r="Q163" s="127">
        <v>200205</v>
      </c>
      <c r="R163" s="127" t="s">
        <v>3855</v>
      </c>
      <c r="S163" s="127" t="s">
        <v>3484</v>
      </c>
      <c r="T163" s="127" t="s">
        <v>3857</v>
      </c>
      <c r="U163" s="127" t="s">
        <v>1643</v>
      </c>
      <c r="V163" s="127" t="s">
        <v>65</v>
      </c>
      <c r="W163" s="127" t="s">
        <v>66</v>
      </c>
      <c r="X163" s="127" t="s">
        <v>1305</v>
      </c>
      <c r="Y163" s="127">
        <v>2</v>
      </c>
      <c r="Z163" s="127"/>
      <c r="AA163" s="127" t="s">
        <v>1726</v>
      </c>
      <c r="AB163" s="127"/>
      <c r="AC163" s="127"/>
      <c r="AD163" s="127"/>
      <c r="AE163" s="127"/>
      <c r="AF163" s="127">
        <v>0</v>
      </c>
      <c r="AG163" s="127">
        <v>1620</v>
      </c>
      <c r="AH163" s="127"/>
      <c r="AI163" s="127"/>
      <c r="AJ163" s="127"/>
      <c r="AK163" s="127"/>
      <c r="AL163" s="127"/>
      <c r="AM163" s="127"/>
      <c r="AN163" s="127"/>
      <c r="AO163" s="127"/>
      <c r="AP163" s="127" t="s">
        <v>3858</v>
      </c>
      <c r="AQ163" s="127" t="s">
        <v>3487</v>
      </c>
      <c r="AR163" s="127" t="s">
        <v>3860</v>
      </c>
      <c r="AS163" s="127" t="s">
        <v>69</v>
      </c>
      <c r="AT163" s="127" t="s">
        <v>70</v>
      </c>
      <c r="AU163" s="127" t="s">
        <v>77</v>
      </c>
      <c r="AV163" s="127" t="s">
        <v>1726</v>
      </c>
      <c r="AW163" s="149" t="str">
        <f t="shared" si="2"/>
        <v/>
      </c>
    </row>
    <row r="164" spans="1:49" x14ac:dyDescent="0.2">
      <c r="A164" s="127" t="s">
        <v>1726</v>
      </c>
      <c r="B164" s="127">
        <v>4.0999999999999996</v>
      </c>
      <c r="C164" s="127">
        <v>20171204</v>
      </c>
      <c r="D164" s="127" t="s">
        <v>60</v>
      </c>
      <c r="E164" s="127" t="s">
        <v>60</v>
      </c>
      <c r="F164" s="127">
        <v>3</v>
      </c>
      <c r="G164" s="75" t="s">
        <v>3902</v>
      </c>
      <c r="H164" s="127"/>
      <c r="I164" s="127"/>
      <c r="J164" s="127"/>
      <c r="K164" s="127"/>
      <c r="L164" s="127"/>
      <c r="M164" s="127">
        <v>1</v>
      </c>
      <c r="N164" s="127">
        <v>1</v>
      </c>
      <c r="O164" s="127">
        <v>2001</v>
      </c>
      <c r="P164" s="127">
        <v>20020615</v>
      </c>
      <c r="Q164" s="127">
        <v>20020615</v>
      </c>
      <c r="R164" s="127" t="s">
        <v>3855</v>
      </c>
      <c r="S164" s="127" t="s">
        <v>3861</v>
      </c>
      <c r="T164" s="127" t="s">
        <v>3857</v>
      </c>
      <c r="U164" s="127" t="s">
        <v>1643</v>
      </c>
      <c r="V164" s="127" t="s">
        <v>65</v>
      </c>
      <c r="W164" s="127" t="s">
        <v>66</v>
      </c>
      <c r="X164" s="127"/>
      <c r="Y164" s="127">
        <v>0.68</v>
      </c>
      <c r="Z164" s="127"/>
      <c r="AA164" s="127" t="s">
        <v>1726</v>
      </c>
      <c r="AB164" s="127"/>
      <c r="AC164" s="127"/>
      <c r="AD164" s="127"/>
      <c r="AE164" s="127"/>
      <c r="AF164" s="127">
        <v>0</v>
      </c>
      <c r="AG164" s="127">
        <v>62653</v>
      </c>
      <c r="AH164" s="127"/>
      <c r="AI164" s="127"/>
      <c r="AJ164" s="127" t="s">
        <v>66</v>
      </c>
      <c r="AK164" s="127"/>
      <c r="AL164" s="127"/>
      <c r="AM164" s="127"/>
      <c r="AN164" s="127"/>
      <c r="AO164" s="127"/>
      <c r="AP164" s="127" t="s">
        <v>3858</v>
      </c>
      <c r="AQ164" s="127" t="s">
        <v>3863</v>
      </c>
      <c r="AR164" s="127" t="s">
        <v>3860</v>
      </c>
      <c r="AS164" s="127" t="s">
        <v>69</v>
      </c>
      <c r="AT164" s="127" t="s">
        <v>70</v>
      </c>
      <c r="AU164" s="127" t="s">
        <v>77</v>
      </c>
      <c r="AV164" s="127" t="s">
        <v>1726</v>
      </c>
      <c r="AW164" s="149" t="str">
        <f t="shared" si="2"/>
        <v/>
      </c>
    </row>
    <row r="165" spans="1:49" x14ac:dyDescent="0.2">
      <c r="A165" s="127" t="s">
        <v>1726</v>
      </c>
      <c r="B165" s="127">
        <v>4.0999999999999996</v>
      </c>
      <c r="C165" s="127">
        <v>20171204</v>
      </c>
      <c r="D165" s="127" t="s">
        <v>60</v>
      </c>
      <c r="E165" s="127" t="s">
        <v>60</v>
      </c>
      <c r="F165" s="127">
        <v>3</v>
      </c>
      <c r="G165" s="75" t="s">
        <v>1505</v>
      </c>
      <c r="H165" s="127"/>
      <c r="I165" s="127"/>
      <c r="J165" s="127"/>
      <c r="K165" s="127"/>
      <c r="L165" s="127"/>
      <c r="M165" s="127">
        <v>1</v>
      </c>
      <c r="N165" s="127">
        <v>1</v>
      </c>
      <c r="O165" s="127">
        <v>2001</v>
      </c>
      <c r="P165" s="127">
        <v>20020628</v>
      </c>
      <c r="Q165" s="127">
        <v>20020718</v>
      </c>
      <c r="R165" s="127" t="s">
        <v>61</v>
      </c>
      <c r="S165" s="127" t="s">
        <v>62</v>
      </c>
      <c r="T165" s="127" t="s">
        <v>63</v>
      </c>
      <c r="U165" s="127" t="s">
        <v>1643</v>
      </c>
      <c r="V165" s="127" t="s">
        <v>65</v>
      </c>
      <c r="W165" s="127" t="s">
        <v>66</v>
      </c>
      <c r="X165" s="127"/>
      <c r="Y165" s="127">
        <v>2.83</v>
      </c>
      <c r="Z165" s="127">
        <v>62</v>
      </c>
      <c r="AA165" s="127" t="s">
        <v>1726</v>
      </c>
      <c r="AB165" s="127"/>
      <c r="AC165" s="127"/>
      <c r="AD165" s="127"/>
      <c r="AE165" s="127"/>
      <c r="AF165" s="127">
        <v>0</v>
      </c>
      <c r="AG165" s="127">
        <v>30125</v>
      </c>
      <c r="AH165" s="127"/>
      <c r="AI165" s="127"/>
      <c r="AJ165" s="127" t="s">
        <v>67</v>
      </c>
      <c r="AK165" s="127"/>
      <c r="AL165" s="127"/>
      <c r="AM165" s="127"/>
      <c r="AN165" s="127"/>
      <c r="AO165" s="127" t="s">
        <v>1506</v>
      </c>
      <c r="AP165" s="127" t="s">
        <v>663</v>
      </c>
      <c r="AQ165" s="127" t="s">
        <v>661</v>
      </c>
      <c r="AR165" s="127" t="s">
        <v>664</v>
      </c>
      <c r="AS165" s="127" t="s">
        <v>69</v>
      </c>
      <c r="AT165" s="127" t="s">
        <v>70</v>
      </c>
      <c r="AU165" s="127" t="s">
        <v>71</v>
      </c>
      <c r="AV165" s="127" t="s">
        <v>1726</v>
      </c>
      <c r="AW165" s="149" t="str">
        <f t="shared" si="2"/>
        <v/>
      </c>
    </row>
    <row r="166" spans="1:49" x14ac:dyDescent="0.2">
      <c r="A166" s="127" t="s">
        <v>1726</v>
      </c>
      <c r="B166" s="127">
        <v>4.0999999999999996</v>
      </c>
      <c r="C166" s="127">
        <v>20171204</v>
      </c>
      <c r="D166" s="127" t="s">
        <v>60</v>
      </c>
      <c r="E166" s="127" t="s">
        <v>60</v>
      </c>
      <c r="F166" s="127">
        <v>3</v>
      </c>
      <c r="G166" s="75" t="s">
        <v>1299</v>
      </c>
      <c r="H166" s="127"/>
      <c r="I166" s="127"/>
      <c r="J166" s="127"/>
      <c r="K166" s="127"/>
      <c r="L166" s="127"/>
      <c r="M166" s="127">
        <v>1</v>
      </c>
      <c r="N166" s="127">
        <v>2</v>
      </c>
      <c r="O166" s="127">
        <v>2004</v>
      </c>
      <c r="P166" s="127">
        <v>20041114</v>
      </c>
      <c r="Q166" s="127">
        <v>20041118</v>
      </c>
      <c r="R166" s="127" t="s">
        <v>490</v>
      </c>
      <c r="S166" s="127" t="s">
        <v>476</v>
      </c>
      <c r="T166" s="127" t="s">
        <v>491</v>
      </c>
      <c r="U166" s="127" t="s">
        <v>977</v>
      </c>
      <c r="V166" s="127" t="s">
        <v>65</v>
      </c>
      <c r="W166" s="127" t="s">
        <v>66</v>
      </c>
      <c r="X166" s="127"/>
      <c r="Y166" s="127"/>
      <c r="Z166" s="127"/>
      <c r="AA166" s="127" t="s">
        <v>1726</v>
      </c>
      <c r="AB166" s="127"/>
      <c r="AC166" s="127"/>
      <c r="AD166" s="127"/>
      <c r="AE166" s="127"/>
      <c r="AF166" s="127">
        <v>0</v>
      </c>
      <c r="AG166" s="127">
        <v>56090</v>
      </c>
      <c r="AH166" s="127"/>
      <c r="AI166" s="127"/>
      <c r="AJ166" s="127"/>
      <c r="AK166" s="127"/>
      <c r="AL166" s="127"/>
      <c r="AM166" s="127"/>
      <c r="AN166" s="127"/>
      <c r="AO166" s="127"/>
      <c r="AP166" s="127" t="s">
        <v>493</v>
      </c>
      <c r="AQ166" s="127" t="s">
        <v>480</v>
      </c>
      <c r="AR166" s="127" t="s">
        <v>494</v>
      </c>
      <c r="AS166" s="127" t="s">
        <v>69</v>
      </c>
      <c r="AT166" s="127" t="s">
        <v>70</v>
      </c>
      <c r="AU166" s="127" t="s">
        <v>91</v>
      </c>
      <c r="AV166" s="127" t="s">
        <v>1726</v>
      </c>
      <c r="AW166" s="149" t="str">
        <f t="shared" si="2"/>
        <v/>
      </c>
    </row>
    <row r="167" spans="1:49" x14ac:dyDescent="0.2">
      <c r="A167" s="127" t="s">
        <v>1726</v>
      </c>
      <c r="B167" s="127">
        <v>4.0999999999999996</v>
      </c>
      <c r="C167" s="127">
        <v>20171204</v>
      </c>
      <c r="D167" s="127" t="s">
        <v>60</v>
      </c>
      <c r="E167" s="127" t="s">
        <v>60</v>
      </c>
      <c r="F167" s="127">
        <v>3</v>
      </c>
      <c r="G167" s="75" t="s">
        <v>1491</v>
      </c>
      <c r="H167" s="127"/>
      <c r="I167" s="127"/>
      <c r="J167" s="127"/>
      <c r="K167" s="127"/>
      <c r="L167" s="127"/>
      <c r="M167" s="127">
        <v>1</v>
      </c>
      <c r="N167" s="127">
        <v>1</v>
      </c>
      <c r="O167" s="127">
        <v>2004</v>
      </c>
      <c r="P167" s="127">
        <v>20050505</v>
      </c>
      <c r="Q167" s="127">
        <v>20050505</v>
      </c>
      <c r="R167" s="127" t="s">
        <v>1463</v>
      </c>
      <c r="S167" s="127" t="s">
        <v>62</v>
      </c>
      <c r="T167" s="127" t="s">
        <v>85</v>
      </c>
      <c r="U167" s="127" t="s">
        <v>1643</v>
      </c>
      <c r="V167" s="127" t="s">
        <v>65</v>
      </c>
      <c r="W167" s="127" t="s">
        <v>66</v>
      </c>
      <c r="X167" s="127"/>
      <c r="Y167" s="127">
        <v>0.99</v>
      </c>
      <c r="Z167" s="127">
        <v>45</v>
      </c>
      <c r="AA167" s="127" t="s">
        <v>1726</v>
      </c>
      <c r="AB167" s="127"/>
      <c r="AC167" s="127"/>
      <c r="AD167" s="127"/>
      <c r="AE167" s="127"/>
      <c r="AF167" s="127">
        <v>0</v>
      </c>
      <c r="AG167" s="127">
        <v>11374</v>
      </c>
      <c r="AH167" s="127"/>
      <c r="AI167" s="127"/>
      <c r="AJ167" s="127" t="s">
        <v>66</v>
      </c>
      <c r="AK167" s="127"/>
      <c r="AL167" s="127"/>
      <c r="AM167" s="127"/>
      <c r="AN167" s="127"/>
      <c r="AO167" s="127" t="s">
        <v>1492</v>
      </c>
      <c r="AP167" s="127" t="s">
        <v>1465</v>
      </c>
      <c r="AQ167" s="127" t="s">
        <v>661</v>
      </c>
      <c r="AR167" s="127" t="s">
        <v>670</v>
      </c>
      <c r="AS167" s="127" t="s">
        <v>69</v>
      </c>
      <c r="AT167" s="127" t="s">
        <v>70</v>
      </c>
      <c r="AU167" s="127" t="s">
        <v>71</v>
      </c>
      <c r="AV167" s="127" t="s">
        <v>1726</v>
      </c>
      <c r="AW167" s="149" t="str">
        <f t="shared" si="2"/>
        <v/>
      </c>
    </row>
    <row r="168" spans="1:49" x14ac:dyDescent="0.2">
      <c r="A168" s="127" t="s">
        <v>1726</v>
      </c>
      <c r="B168" s="127">
        <v>4.0999999999999996</v>
      </c>
      <c r="C168" s="127">
        <v>20171204</v>
      </c>
      <c r="D168" s="127" t="s">
        <v>60</v>
      </c>
      <c r="E168" s="127" t="s">
        <v>60</v>
      </c>
      <c r="F168" s="127">
        <v>3</v>
      </c>
      <c r="G168" s="75" t="s">
        <v>4078</v>
      </c>
      <c r="H168" s="127"/>
      <c r="I168" s="127"/>
      <c r="J168" s="127"/>
      <c r="K168" s="127"/>
      <c r="L168" s="127"/>
      <c r="M168" s="127">
        <v>1</v>
      </c>
      <c r="N168" s="127">
        <v>3</v>
      </c>
      <c r="O168" s="127">
        <v>2004</v>
      </c>
      <c r="P168" s="127">
        <v>20050530</v>
      </c>
      <c r="Q168" s="127">
        <v>20050530</v>
      </c>
      <c r="R168" s="127" t="s">
        <v>3306</v>
      </c>
      <c r="S168" s="127" t="s">
        <v>3307</v>
      </c>
      <c r="T168" s="127" t="s">
        <v>4068</v>
      </c>
      <c r="U168" s="127" t="s">
        <v>72</v>
      </c>
      <c r="V168" s="127" t="s">
        <v>65</v>
      </c>
      <c r="W168" s="127" t="s">
        <v>64</v>
      </c>
      <c r="X168" s="127"/>
      <c r="Y168" s="127">
        <v>7.9</v>
      </c>
      <c r="Z168" s="127">
        <v>89</v>
      </c>
      <c r="AA168" s="127" t="s">
        <v>1726</v>
      </c>
      <c r="AB168" s="127"/>
      <c r="AC168" s="127"/>
      <c r="AD168" s="127"/>
      <c r="AE168" s="127"/>
      <c r="AF168" s="127">
        <v>0</v>
      </c>
      <c r="AG168" s="127">
        <v>195201</v>
      </c>
      <c r="AH168" s="127"/>
      <c r="AI168" s="127"/>
      <c r="AJ168" s="127" t="s">
        <v>66</v>
      </c>
      <c r="AK168" s="127"/>
      <c r="AL168" s="127"/>
      <c r="AM168" s="127"/>
      <c r="AN168" s="127"/>
      <c r="AO168" s="127"/>
      <c r="AP168" s="127" t="s">
        <v>3309</v>
      </c>
      <c r="AQ168" s="127" t="s">
        <v>3310</v>
      </c>
      <c r="AR168" s="127" t="s">
        <v>4070</v>
      </c>
      <c r="AS168" s="127" t="s">
        <v>69</v>
      </c>
      <c r="AT168" s="127" t="s">
        <v>70</v>
      </c>
      <c r="AU168" s="127" t="s">
        <v>3211</v>
      </c>
      <c r="AV168" s="127" t="s">
        <v>1726</v>
      </c>
      <c r="AW168" s="149" t="str">
        <f t="shared" si="2"/>
        <v/>
      </c>
    </row>
    <row r="169" spans="1:49" x14ac:dyDescent="0.2">
      <c r="A169" s="127" t="s">
        <v>1726</v>
      </c>
      <c r="B169" s="127">
        <v>4.0999999999999996</v>
      </c>
      <c r="C169" s="127">
        <v>20171204</v>
      </c>
      <c r="D169" s="127" t="s">
        <v>60</v>
      </c>
      <c r="E169" s="127" t="s">
        <v>60</v>
      </c>
      <c r="F169" s="127">
        <v>3</v>
      </c>
      <c r="G169" s="75" t="s">
        <v>4208</v>
      </c>
      <c r="H169" s="127"/>
      <c r="I169" s="127"/>
      <c r="J169" s="127"/>
      <c r="K169" s="127"/>
      <c r="L169" s="127"/>
      <c r="M169" s="127">
        <v>1</v>
      </c>
      <c r="N169" s="127">
        <v>2</v>
      </c>
      <c r="O169" s="127">
        <v>2006</v>
      </c>
      <c r="P169" s="127">
        <v>20070511</v>
      </c>
      <c r="Q169" s="127">
        <v>20070511</v>
      </c>
      <c r="R169" s="127" t="s">
        <v>3322</v>
      </c>
      <c r="S169" s="127" t="s">
        <v>3323</v>
      </c>
      <c r="T169" s="127" t="s">
        <v>4165</v>
      </c>
      <c r="U169" s="127" t="s">
        <v>72</v>
      </c>
      <c r="V169" s="127" t="s">
        <v>65</v>
      </c>
      <c r="W169" s="127" t="s">
        <v>66</v>
      </c>
      <c r="X169" s="127"/>
      <c r="Y169" s="127">
        <v>7.4</v>
      </c>
      <c r="Z169" s="127"/>
      <c r="AA169" s="127" t="s">
        <v>1726</v>
      </c>
      <c r="AB169" s="127"/>
      <c r="AC169" s="127"/>
      <c r="AD169" s="127"/>
      <c r="AE169" s="127"/>
      <c r="AF169" s="127">
        <v>0</v>
      </c>
      <c r="AG169" s="127">
        <v>219900</v>
      </c>
      <c r="AH169" s="127"/>
      <c r="AI169" s="127"/>
      <c r="AJ169" s="127" t="s">
        <v>66</v>
      </c>
      <c r="AK169" s="127"/>
      <c r="AL169" s="127"/>
      <c r="AM169" s="127"/>
      <c r="AN169" s="127"/>
      <c r="AO169" s="127"/>
      <c r="AP169" s="127" t="s">
        <v>3325</v>
      </c>
      <c r="AQ169" s="127" t="s">
        <v>3326</v>
      </c>
      <c r="AR169" s="127" t="s">
        <v>4166</v>
      </c>
      <c r="AS169" s="127" t="s">
        <v>69</v>
      </c>
      <c r="AT169" s="127" t="s">
        <v>70</v>
      </c>
      <c r="AU169" s="127" t="s">
        <v>3211</v>
      </c>
      <c r="AV169" s="127" t="s">
        <v>1726</v>
      </c>
      <c r="AW169" s="149" t="str">
        <f t="shared" si="2"/>
        <v/>
      </c>
    </row>
    <row r="170" spans="1:49" x14ac:dyDescent="0.2">
      <c r="A170" s="127" t="s">
        <v>1726</v>
      </c>
      <c r="B170" s="127">
        <v>4.0999999999999996</v>
      </c>
      <c r="C170" s="127">
        <v>20171204</v>
      </c>
      <c r="D170" s="127" t="s">
        <v>60</v>
      </c>
      <c r="E170" s="127" t="s">
        <v>60</v>
      </c>
      <c r="F170" s="127">
        <v>3</v>
      </c>
      <c r="G170" s="75" t="s">
        <v>1469</v>
      </c>
      <c r="H170" s="127"/>
      <c r="I170" s="127"/>
      <c r="J170" s="127"/>
      <c r="K170" s="127"/>
      <c r="L170" s="127"/>
      <c r="M170" s="127">
        <v>1</v>
      </c>
      <c r="N170" s="127">
        <v>1</v>
      </c>
      <c r="O170" s="127">
        <v>2005</v>
      </c>
      <c r="P170" s="127">
        <v>20060620</v>
      </c>
      <c r="Q170" s="127">
        <v>20060620</v>
      </c>
      <c r="R170" s="127" t="s">
        <v>61</v>
      </c>
      <c r="S170" s="127" t="s">
        <v>62</v>
      </c>
      <c r="T170" s="127" t="s">
        <v>63</v>
      </c>
      <c r="U170" s="127" t="s">
        <v>1643</v>
      </c>
      <c r="V170" s="127" t="s">
        <v>65</v>
      </c>
      <c r="W170" s="127" t="s">
        <v>66</v>
      </c>
      <c r="X170" s="127"/>
      <c r="Y170" s="127">
        <v>2.35</v>
      </c>
      <c r="Z170" s="127">
        <v>59</v>
      </c>
      <c r="AA170" s="127" t="s">
        <v>1726</v>
      </c>
      <c r="AB170" s="127"/>
      <c r="AC170" s="127"/>
      <c r="AD170" s="127"/>
      <c r="AE170" s="127"/>
      <c r="AF170" s="127">
        <v>0</v>
      </c>
      <c r="AG170" s="127">
        <v>30000</v>
      </c>
      <c r="AH170" s="127"/>
      <c r="AI170" s="127"/>
      <c r="AJ170" s="127" t="s">
        <v>67</v>
      </c>
      <c r="AK170" s="127"/>
      <c r="AL170" s="127"/>
      <c r="AM170" s="127"/>
      <c r="AN170" s="127"/>
      <c r="AO170" s="127" t="s">
        <v>1470</v>
      </c>
      <c r="AP170" s="127" t="s">
        <v>663</v>
      </c>
      <c r="AQ170" s="127" t="s">
        <v>661</v>
      </c>
      <c r="AR170" s="127" t="s">
        <v>664</v>
      </c>
      <c r="AS170" s="127" t="s">
        <v>69</v>
      </c>
      <c r="AT170" s="127" t="s">
        <v>70</v>
      </c>
      <c r="AU170" s="127" t="s">
        <v>71</v>
      </c>
      <c r="AV170" s="127" t="s">
        <v>1726</v>
      </c>
      <c r="AW170" s="149" t="str">
        <f t="shared" si="2"/>
        <v/>
      </c>
    </row>
    <row r="171" spans="1:49" x14ac:dyDescent="0.2">
      <c r="A171" s="127" t="s">
        <v>1726</v>
      </c>
      <c r="B171" s="127">
        <v>4.0999999999999996</v>
      </c>
      <c r="C171" s="127">
        <v>20171204</v>
      </c>
      <c r="D171" s="127" t="s">
        <v>60</v>
      </c>
      <c r="E171" s="127" t="s">
        <v>60</v>
      </c>
      <c r="F171" s="127">
        <v>3</v>
      </c>
      <c r="G171" s="75" t="s">
        <v>1558</v>
      </c>
      <c r="H171" s="127"/>
      <c r="I171" s="127"/>
      <c r="J171" s="127"/>
      <c r="K171" s="127"/>
      <c r="L171" s="127"/>
      <c r="M171" s="127">
        <v>1</v>
      </c>
      <c r="N171" s="127">
        <v>1</v>
      </c>
      <c r="O171" s="127">
        <v>2010</v>
      </c>
      <c r="P171" s="127">
        <v>20110520</v>
      </c>
      <c r="Q171" s="127">
        <v>20110520</v>
      </c>
      <c r="R171" s="127" t="s">
        <v>78</v>
      </c>
      <c r="S171" s="127" t="s">
        <v>62</v>
      </c>
      <c r="T171" s="127" t="s">
        <v>79</v>
      </c>
      <c r="U171" s="127" t="s">
        <v>1643</v>
      </c>
      <c r="V171" s="127" t="s">
        <v>65</v>
      </c>
      <c r="W171" s="127" t="s">
        <v>64</v>
      </c>
      <c r="X171" s="127" t="s">
        <v>1305</v>
      </c>
      <c r="Y171" s="127">
        <v>1.93</v>
      </c>
      <c r="Z171" s="127">
        <v>54</v>
      </c>
      <c r="AA171" s="127" t="s">
        <v>1726</v>
      </c>
      <c r="AB171" s="127"/>
      <c r="AC171" s="127"/>
      <c r="AD171" s="127"/>
      <c r="AE171" s="127"/>
      <c r="AF171" s="127">
        <v>0</v>
      </c>
      <c r="AG171" s="127">
        <v>35049</v>
      </c>
      <c r="AH171" s="127"/>
      <c r="AI171" s="127"/>
      <c r="AJ171" s="127" t="s">
        <v>66</v>
      </c>
      <c r="AK171" s="127"/>
      <c r="AL171" s="127"/>
      <c r="AM171" s="127"/>
      <c r="AN171" s="127"/>
      <c r="AO171" s="127"/>
      <c r="AP171" s="127" t="s">
        <v>675</v>
      </c>
      <c r="AQ171" s="127" t="s">
        <v>661</v>
      </c>
      <c r="AR171" s="127" t="s">
        <v>676</v>
      </c>
      <c r="AS171" s="127" t="s">
        <v>69</v>
      </c>
      <c r="AT171" s="127" t="s">
        <v>70</v>
      </c>
      <c r="AU171" s="127" t="s">
        <v>71</v>
      </c>
      <c r="AV171" s="127" t="s">
        <v>1726</v>
      </c>
      <c r="AW171" s="149" t="str">
        <f t="shared" si="2"/>
        <v/>
      </c>
    </row>
    <row r="172" spans="1:49" x14ac:dyDescent="0.2">
      <c r="A172" s="127" t="s">
        <v>59</v>
      </c>
      <c r="B172" s="127">
        <v>4.0999999999999996</v>
      </c>
      <c r="C172" s="127">
        <v>20171204</v>
      </c>
      <c r="D172" s="127" t="s">
        <v>60</v>
      </c>
      <c r="E172" s="127" t="s">
        <v>60</v>
      </c>
      <c r="F172" s="127">
        <v>3</v>
      </c>
      <c r="G172" s="75" t="s">
        <v>1089</v>
      </c>
      <c r="H172" s="127">
        <v>0</v>
      </c>
      <c r="I172" s="127"/>
      <c r="J172" s="127"/>
      <c r="K172" s="127"/>
      <c r="L172" s="127"/>
      <c r="M172" s="127">
        <v>1</v>
      </c>
      <c r="N172" s="127">
        <v>2</v>
      </c>
      <c r="O172" s="127">
        <v>1990</v>
      </c>
      <c r="P172" s="127">
        <v>199104</v>
      </c>
      <c r="Q172" s="127">
        <v>19910423</v>
      </c>
      <c r="R172" s="127" t="s">
        <v>1068</v>
      </c>
      <c r="S172" s="127" t="s">
        <v>1002</v>
      </c>
      <c r="T172" s="127" t="s">
        <v>1069</v>
      </c>
      <c r="U172" s="127" t="s">
        <v>72</v>
      </c>
      <c r="V172" s="127" t="s">
        <v>65</v>
      </c>
      <c r="W172" s="127" t="s">
        <v>66</v>
      </c>
      <c r="X172" s="127"/>
      <c r="Y172" s="127">
        <v>12.7</v>
      </c>
      <c r="Z172" s="127">
        <v>101</v>
      </c>
      <c r="AA172" s="127" t="s">
        <v>1726</v>
      </c>
      <c r="AB172" s="127">
        <v>5000</v>
      </c>
      <c r="AC172" s="127">
        <v>11375</v>
      </c>
      <c r="AD172" s="127"/>
      <c r="AE172" s="127"/>
      <c r="AF172" s="127">
        <v>0</v>
      </c>
      <c r="AG172" s="127">
        <v>1202</v>
      </c>
      <c r="AH172" s="127">
        <v>5000</v>
      </c>
      <c r="AI172" s="127">
        <v>57</v>
      </c>
      <c r="AJ172" s="127" t="s">
        <v>66</v>
      </c>
      <c r="AK172" s="127">
        <v>5.0000000000000001E-3</v>
      </c>
      <c r="AL172" s="127"/>
      <c r="AM172" s="127"/>
      <c r="AN172" s="127"/>
      <c r="AO172" s="127" t="s">
        <v>1070</v>
      </c>
      <c r="AP172" s="127" t="s">
        <v>1071</v>
      </c>
      <c r="AQ172" s="127" t="s">
        <v>1006</v>
      </c>
      <c r="AR172" s="127" t="s">
        <v>1072</v>
      </c>
      <c r="AS172" s="127" t="s">
        <v>69</v>
      </c>
      <c r="AT172" s="127" t="s">
        <v>70</v>
      </c>
      <c r="AU172" s="127" t="s">
        <v>91</v>
      </c>
      <c r="AV172" s="127" t="s">
        <v>1726</v>
      </c>
      <c r="AW172" s="149">
        <f t="shared" si="2"/>
        <v>0.10567032967032967</v>
      </c>
    </row>
    <row r="173" spans="1:49" x14ac:dyDescent="0.2">
      <c r="A173" s="127" t="s">
        <v>59</v>
      </c>
      <c r="B173" s="127">
        <v>4.0999999999999996</v>
      </c>
      <c r="C173" s="127">
        <v>20171204</v>
      </c>
      <c r="D173" s="127" t="s">
        <v>60</v>
      </c>
      <c r="E173" s="127" t="s">
        <v>60</v>
      </c>
      <c r="F173" s="127">
        <v>3</v>
      </c>
      <c r="G173" s="75" t="s">
        <v>1096</v>
      </c>
      <c r="H173" s="127">
        <v>0</v>
      </c>
      <c r="I173" s="127"/>
      <c r="J173" s="127"/>
      <c r="K173" s="127"/>
      <c r="L173" s="127"/>
      <c r="M173" s="127">
        <v>1</v>
      </c>
      <c r="N173" s="127">
        <v>2</v>
      </c>
      <c r="O173" s="127">
        <v>1990</v>
      </c>
      <c r="P173" s="127">
        <v>199104</v>
      </c>
      <c r="Q173" s="127">
        <v>19910423</v>
      </c>
      <c r="R173" s="127" t="s">
        <v>1068</v>
      </c>
      <c r="S173" s="127" t="s">
        <v>1002</v>
      </c>
      <c r="T173" s="127" t="s">
        <v>1069</v>
      </c>
      <c r="U173" s="127" t="s">
        <v>72</v>
      </c>
      <c r="V173" s="127" t="s">
        <v>65</v>
      </c>
      <c r="W173" s="127" t="s">
        <v>66</v>
      </c>
      <c r="X173" s="127"/>
      <c r="Y173" s="127">
        <v>12.7</v>
      </c>
      <c r="Z173" s="127">
        <v>101</v>
      </c>
      <c r="AA173" s="127" t="s">
        <v>1726</v>
      </c>
      <c r="AB173" s="127">
        <v>5000</v>
      </c>
      <c r="AC173" s="127">
        <v>11029</v>
      </c>
      <c r="AD173" s="127"/>
      <c r="AE173" s="127"/>
      <c r="AF173" s="127">
        <v>0</v>
      </c>
      <c r="AG173" s="127">
        <v>1166</v>
      </c>
      <c r="AH173" s="127">
        <v>5000</v>
      </c>
      <c r="AI173" s="127">
        <v>55</v>
      </c>
      <c r="AJ173" s="127" t="s">
        <v>66</v>
      </c>
      <c r="AK173" s="127">
        <v>5.0000000000000001E-3</v>
      </c>
      <c r="AL173" s="127"/>
      <c r="AM173" s="127"/>
      <c r="AN173" s="127"/>
      <c r="AO173" s="127" t="s">
        <v>1070</v>
      </c>
      <c r="AP173" s="127" t="s">
        <v>1071</v>
      </c>
      <c r="AQ173" s="127" t="s">
        <v>1006</v>
      </c>
      <c r="AR173" s="127" t="s">
        <v>1072</v>
      </c>
      <c r="AS173" s="127" t="s">
        <v>69</v>
      </c>
      <c r="AT173" s="127" t="s">
        <v>70</v>
      </c>
      <c r="AU173" s="127" t="s">
        <v>91</v>
      </c>
      <c r="AV173" s="127" t="s">
        <v>1726</v>
      </c>
      <c r="AW173" s="149">
        <f t="shared" si="2"/>
        <v>0.10572128026112974</v>
      </c>
    </row>
    <row r="174" spans="1:49" x14ac:dyDescent="0.2">
      <c r="A174" s="127" t="s">
        <v>59</v>
      </c>
      <c r="B174" s="127">
        <v>4.0999999999999996</v>
      </c>
      <c r="C174" s="127">
        <v>20171204</v>
      </c>
      <c r="D174" s="127" t="s">
        <v>60</v>
      </c>
      <c r="E174" s="127" t="s">
        <v>60</v>
      </c>
      <c r="F174" s="127">
        <v>3</v>
      </c>
      <c r="G174" s="75" t="s">
        <v>301</v>
      </c>
      <c r="H174" s="127">
        <v>0</v>
      </c>
      <c r="I174" s="127"/>
      <c r="J174" s="127"/>
      <c r="K174" s="127"/>
      <c r="L174" s="127"/>
      <c r="M174" s="127">
        <v>1</v>
      </c>
      <c r="N174" s="127">
        <v>3</v>
      </c>
      <c r="O174" s="127">
        <v>1988</v>
      </c>
      <c r="P174" s="127">
        <v>198905</v>
      </c>
      <c r="Q174" s="127">
        <v>19890515</v>
      </c>
      <c r="R174" s="127" t="s">
        <v>3322</v>
      </c>
      <c r="S174" s="127" t="s">
        <v>3323</v>
      </c>
      <c r="T174" s="127" t="s">
        <v>3294</v>
      </c>
      <c r="U174" s="127" t="s">
        <v>1643</v>
      </c>
      <c r="V174" s="127" t="s">
        <v>65</v>
      </c>
      <c r="W174" s="127" t="s">
        <v>66</v>
      </c>
      <c r="X174" s="127"/>
      <c r="Y174" s="127">
        <v>2.2000000000000002</v>
      </c>
      <c r="Z174" s="127">
        <v>61</v>
      </c>
      <c r="AA174" s="127" t="s">
        <v>1726</v>
      </c>
      <c r="AB174" s="127">
        <v>5000</v>
      </c>
      <c r="AC174" s="127">
        <v>27421</v>
      </c>
      <c r="AD174" s="127"/>
      <c r="AE174" s="127"/>
      <c r="AF174" s="127">
        <v>0</v>
      </c>
      <c r="AG174" s="127">
        <v>106355</v>
      </c>
      <c r="AH174" s="127">
        <v>5000</v>
      </c>
      <c r="AI174" s="127">
        <v>55</v>
      </c>
      <c r="AJ174" s="127" t="s">
        <v>66</v>
      </c>
      <c r="AK174" s="127">
        <v>2E-3</v>
      </c>
      <c r="AL174" s="127">
        <v>4</v>
      </c>
      <c r="AM174" s="127"/>
      <c r="AN174" s="127"/>
      <c r="AO174" s="127" t="s">
        <v>3345</v>
      </c>
      <c r="AP174" s="127" t="s">
        <v>3325</v>
      </c>
      <c r="AQ174" s="127" t="s">
        <v>3326</v>
      </c>
      <c r="AR174" s="127" t="s">
        <v>3298</v>
      </c>
      <c r="AS174" s="127" t="s">
        <v>69</v>
      </c>
      <c r="AT174" s="127" t="s">
        <v>70</v>
      </c>
      <c r="AU174" s="127" t="s">
        <v>3211</v>
      </c>
      <c r="AV174" s="127" t="s">
        <v>1726</v>
      </c>
      <c r="AW174" s="149">
        <f t="shared" si="2"/>
        <v>3.8785966959629481</v>
      </c>
    </row>
    <row r="175" spans="1:49" x14ac:dyDescent="0.2">
      <c r="A175" s="127" t="s">
        <v>59</v>
      </c>
      <c r="B175" s="127">
        <v>4.0999999999999996</v>
      </c>
      <c r="C175" s="127">
        <v>20171204</v>
      </c>
      <c r="D175" s="127" t="s">
        <v>60</v>
      </c>
      <c r="E175" s="127" t="s">
        <v>60</v>
      </c>
      <c r="F175" s="127">
        <v>3</v>
      </c>
      <c r="G175" s="75" t="s">
        <v>289</v>
      </c>
      <c r="H175" s="127">
        <v>0</v>
      </c>
      <c r="I175" s="127"/>
      <c r="J175" s="127"/>
      <c r="K175" s="127"/>
      <c r="L175" s="127"/>
      <c r="M175" s="127">
        <v>1</v>
      </c>
      <c r="N175" s="127">
        <v>3</v>
      </c>
      <c r="O175" s="127">
        <v>1993</v>
      </c>
      <c r="P175" s="127">
        <v>19940414</v>
      </c>
      <c r="Q175" s="127">
        <v>19940418</v>
      </c>
      <c r="R175" s="127" t="s">
        <v>3322</v>
      </c>
      <c r="S175" s="127" t="s">
        <v>3323</v>
      </c>
      <c r="T175" s="127" t="s">
        <v>3294</v>
      </c>
      <c r="U175" s="127" t="s">
        <v>1643</v>
      </c>
      <c r="V175" s="127" t="s">
        <v>65</v>
      </c>
      <c r="W175" s="127" t="s">
        <v>66</v>
      </c>
      <c r="X175" s="127"/>
      <c r="Y175" s="127">
        <v>1.6</v>
      </c>
      <c r="Z175" s="127">
        <v>55</v>
      </c>
      <c r="AA175" s="127" t="s">
        <v>1726</v>
      </c>
      <c r="AB175" s="127">
        <v>5000</v>
      </c>
      <c r="AC175" s="127">
        <v>49158</v>
      </c>
      <c r="AD175" s="127"/>
      <c r="AE175" s="127"/>
      <c r="AF175" s="127">
        <v>0</v>
      </c>
      <c r="AG175" s="127">
        <v>508644</v>
      </c>
      <c r="AH175" s="127">
        <v>5000</v>
      </c>
      <c r="AI175" s="127">
        <v>729</v>
      </c>
      <c r="AJ175" s="127" t="s">
        <v>66</v>
      </c>
      <c r="AK175" s="127">
        <v>1.46E-2</v>
      </c>
      <c r="AL175" s="127">
        <v>33</v>
      </c>
      <c r="AM175" s="127">
        <v>1985</v>
      </c>
      <c r="AN175" s="127"/>
      <c r="AO175" s="127" t="s">
        <v>3371</v>
      </c>
      <c r="AP175" s="127" t="s">
        <v>3325</v>
      </c>
      <c r="AQ175" s="127" t="s">
        <v>3326</v>
      </c>
      <c r="AR175" s="127" t="s">
        <v>3298</v>
      </c>
      <c r="AS175" s="127" t="s">
        <v>69</v>
      </c>
      <c r="AT175" s="127" t="s">
        <v>70</v>
      </c>
      <c r="AU175" s="127" t="s">
        <v>3211</v>
      </c>
      <c r="AV175" s="127" t="s">
        <v>1726</v>
      </c>
      <c r="AW175" s="149">
        <f t="shared" si="2"/>
        <v>10.34712559502014</v>
      </c>
    </row>
    <row r="176" spans="1:49" x14ac:dyDescent="0.2">
      <c r="A176" s="127" t="s">
        <v>1726</v>
      </c>
      <c r="B176" s="127">
        <v>4.0999999999999996</v>
      </c>
      <c r="C176" s="127">
        <v>20171204</v>
      </c>
      <c r="D176" s="127" t="s">
        <v>60</v>
      </c>
      <c r="E176" s="127" t="s">
        <v>60</v>
      </c>
      <c r="F176" s="127">
        <v>3</v>
      </c>
      <c r="G176" s="75" t="s">
        <v>983</v>
      </c>
      <c r="H176" s="127"/>
      <c r="I176" s="127"/>
      <c r="J176" s="127"/>
      <c r="K176" s="127"/>
      <c r="L176" s="127"/>
      <c r="M176" s="127">
        <v>1</v>
      </c>
      <c r="N176" s="127">
        <v>2</v>
      </c>
      <c r="O176" s="127">
        <v>2001</v>
      </c>
      <c r="P176" s="127">
        <v>200205</v>
      </c>
      <c r="Q176" s="127">
        <v>200205</v>
      </c>
      <c r="R176" s="127" t="s">
        <v>475</v>
      </c>
      <c r="S176" s="127" t="s">
        <v>965</v>
      </c>
      <c r="T176" s="127" t="s">
        <v>477</v>
      </c>
      <c r="U176" s="127" t="s">
        <v>72</v>
      </c>
      <c r="V176" s="127" t="s">
        <v>65</v>
      </c>
      <c r="W176" s="127" t="s">
        <v>66</v>
      </c>
      <c r="X176" s="127" t="s">
        <v>1305</v>
      </c>
      <c r="Y176" s="127">
        <v>3</v>
      </c>
      <c r="Z176" s="127"/>
      <c r="AA176" s="127" t="s">
        <v>1726</v>
      </c>
      <c r="AB176" s="127"/>
      <c r="AC176" s="127"/>
      <c r="AD176" s="127"/>
      <c r="AE176" s="127"/>
      <c r="AF176" s="127">
        <v>0</v>
      </c>
      <c r="AG176" s="127">
        <v>600</v>
      </c>
      <c r="AH176" s="127"/>
      <c r="AI176" s="127"/>
      <c r="AJ176" s="127" t="s">
        <v>66</v>
      </c>
      <c r="AK176" s="127"/>
      <c r="AL176" s="127"/>
      <c r="AM176" s="127"/>
      <c r="AN176" s="127"/>
      <c r="AO176" s="127"/>
      <c r="AP176" s="127" t="s">
        <v>479</v>
      </c>
      <c r="AQ176" s="127" t="s">
        <v>4754</v>
      </c>
      <c r="AR176" s="127" t="s">
        <v>481</v>
      </c>
      <c r="AS176" s="127" t="s">
        <v>69</v>
      </c>
      <c r="AT176" s="127" t="s">
        <v>70</v>
      </c>
      <c r="AU176" s="127" t="s">
        <v>91</v>
      </c>
      <c r="AV176" s="127" t="s">
        <v>1726</v>
      </c>
      <c r="AW176" s="149" t="str">
        <f t="shared" si="2"/>
        <v/>
      </c>
    </row>
    <row r="177" spans="1:49" x14ac:dyDescent="0.2">
      <c r="A177" s="127" t="s">
        <v>1726</v>
      </c>
      <c r="B177" s="127">
        <v>4.0999999999999996</v>
      </c>
      <c r="C177" s="127">
        <v>20171204</v>
      </c>
      <c r="D177" s="127" t="s">
        <v>60</v>
      </c>
      <c r="E177" s="127" t="s">
        <v>60</v>
      </c>
      <c r="F177" s="127">
        <v>3</v>
      </c>
      <c r="G177" s="75" t="s">
        <v>980</v>
      </c>
      <c r="H177" s="127"/>
      <c r="I177" s="127"/>
      <c r="J177" s="127"/>
      <c r="K177" s="127"/>
      <c r="L177" s="127"/>
      <c r="M177" s="127">
        <v>1</v>
      </c>
      <c r="N177" s="127">
        <v>2</v>
      </c>
      <c r="O177" s="127">
        <v>2001</v>
      </c>
      <c r="P177" s="127">
        <v>200205</v>
      </c>
      <c r="Q177" s="127">
        <v>200205</v>
      </c>
      <c r="R177" s="127" t="s">
        <v>475</v>
      </c>
      <c r="S177" s="127" t="s">
        <v>970</v>
      </c>
      <c r="T177" s="127" t="s">
        <v>477</v>
      </c>
      <c r="U177" s="127" t="s">
        <v>72</v>
      </c>
      <c r="V177" s="127" t="s">
        <v>65</v>
      </c>
      <c r="W177" s="127" t="s">
        <v>66</v>
      </c>
      <c r="X177" s="127" t="s">
        <v>1305</v>
      </c>
      <c r="Y177" s="127">
        <v>3</v>
      </c>
      <c r="Z177" s="127"/>
      <c r="AA177" s="127" t="s">
        <v>1726</v>
      </c>
      <c r="AB177" s="127"/>
      <c r="AC177" s="127"/>
      <c r="AD177" s="127"/>
      <c r="AE177" s="127"/>
      <c r="AF177" s="127">
        <v>0</v>
      </c>
      <c r="AG177" s="127">
        <v>900</v>
      </c>
      <c r="AH177" s="127"/>
      <c r="AI177" s="127"/>
      <c r="AJ177" s="127" t="s">
        <v>66</v>
      </c>
      <c r="AK177" s="127"/>
      <c r="AL177" s="127"/>
      <c r="AM177" s="127"/>
      <c r="AN177" s="127"/>
      <c r="AO177" s="127"/>
      <c r="AP177" s="127" t="s">
        <v>479</v>
      </c>
      <c r="AQ177" s="127" t="s">
        <v>971</v>
      </c>
      <c r="AR177" s="127" t="s">
        <v>481</v>
      </c>
      <c r="AS177" s="127" t="s">
        <v>69</v>
      </c>
      <c r="AT177" s="127" t="s">
        <v>70</v>
      </c>
      <c r="AU177" s="127" t="s">
        <v>91</v>
      </c>
      <c r="AV177" s="127" t="s">
        <v>1726</v>
      </c>
      <c r="AW177" s="149" t="str">
        <f t="shared" si="2"/>
        <v/>
      </c>
    </row>
    <row r="178" spans="1:49" x14ac:dyDescent="0.2">
      <c r="A178" s="127" t="s">
        <v>1726</v>
      </c>
      <c r="B178" s="127">
        <v>4.0999999999999996</v>
      </c>
      <c r="C178" s="127">
        <v>20171204</v>
      </c>
      <c r="D178" s="127" t="s">
        <v>60</v>
      </c>
      <c r="E178" s="127" t="s">
        <v>60</v>
      </c>
      <c r="F178" s="127">
        <v>3</v>
      </c>
      <c r="G178" s="75" t="s">
        <v>981</v>
      </c>
      <c r="H178" s="127"/>
      <c r="I178" s="127"/>
      <c r="J178" s="127"/>
      <c r="K178" s="127"/>
      <c r="L178" s="127"/>
      <c r="M178" s="127">
        <v>1</v>
      </c>
      <c r="N178" s="127">
        <v>2</v>
      </c>
      <c r="O178" s="127">
        <v>2001</v>
      </c>
      <c r="P178" s="127">
        <v>200205</v>
      </c>
      <c r="Q178" s="127">
        <v>200205</v>
      </c>
      <c r="R178" s="127" t="s">
        <v>475</v>
      </c>
      <c r="S178" s="127" t="s">
        <v>961</v>
      </c>
      <c r="T178" s="127" t="s">
        <v>477</v>
      </c>
      <c r="U178" s="127" t="s">
        <v>962</v>
      </c>
      <c r="V178" s="127" t="s">
        <v>65</v>
      </c>
      <c r="W178" s="127" t="s">
        <v>66</v>
      </c>
      <c r="X178" s="127"/>
      <c r="Y178" s="127">
        <v>0.4</v>
      </c>
      <c r="Z178" s="127"/>
      <c r="AA178" s="127" t="s">
        <v>1726</v>
      </c>
      <c r="AB178" s="127"/>
      <c r="AC178" s="127"/>
      <c r="AD178" s="127"/>
      <c r="AE178" s="127"/>
      <c r="AF178" s="127">
        <v>0</v>
      </c>
      <c r="AG178" s="127">
        <v>166361</v>
      </c>
      <c r="AH178" s="127"/>
      <c r="AI178" s="127"/>
      <c r="AJ178" s="127" t="s">
        <v>66</v>
      </c>
      <c r="AK178" s="127"/>
      <c r="AL178" s="127"/>
      <c r="AM178" s="127"/>
      <c r="AN178" s="127"/>
      <c r="AO178" s="127"/>
      <c r="AP178" s="127" t="s">
        <v>479</v>
      </c>
      <c r="AQ178" s="127" t="s">
        <v>963</v>
      </c>
      <c r="AR178" s="127" t="s">
        <v>481</v>
      </c>
      <c r="AS178" s="127" t="s">
        <v>69</v>
      </c>
      <c r="AT178" s="127" t="s">
        <v>70</v>
      </c>
      <c r="AU178" s="127" t="s">
        <v>91</v>
      </c>
      <c r="AV178" s="127" t="s">
        <v>1726</v>
      </c>
      <c r="AW178" s="149" t="str">
        <f t="shared" si="2"/>
        <v/>
      </c>
    </row>
    <row r="179" spans="1:49" x14ac:dyDescent="0.2">
      <c r="A179" s="127" t="s">
        <v>1726</v>
      </c>
      <c r="B179" s="127">
        <v>4.0999999999999996</v>
      </c>
      <c r="C179" s="127">
        <v>20171204</v>
      </c>
      <c r="D179" s="127" t="s">
        <v>60</v>
      </c>
      <c r="E179" s="127" t="s">
        <v>60</v>
      </c>
      <c r="F179" s="127">
        <v>3</v>
      </c>
      <c r="G179" s="75" t="s">
        <v>4579</v>
      </c>
      <c r="H179" s="127"/>
      <c r="I179" s="127"/>
      <c r="J179" s="127"/>
      <c r="K179" s="127"/>
      <c r="L179" s="127"/>
      <c r="M179" s="127">
        <v>1</v>
      </c>
      <c r="N179" s="127">
        <v>2</v>
      </c>
      <c r="O179" s="127">
        <v>2002</v>
      </c>
      <c r="P179" s="127">
        <v>200306</v>
      </c>
      <c r="Q179" s="127">
        <v>200306</v>
      </c>
      <c r="R179" s="127" t="s">
        <v>4560</v>
      </c>
      <c r="S179" s="127" t="s">
        <v>3805</v>
      </c>
      <c r="T179" s="127" t="s">
        <v>4561</v>
      </c>
      <c r="U179" s="127" t="s">
        <v>72</v>
      </c>
      <c r="V179" s="127" t="s">
        <v>65</v>
      </c>
      <c r="W179" s="127" t="s">
        <v>64</v>
      </c>
      <c r="X179" s="127"/>
      <c r="Y179" s="127">
        <v>3</v>
      </c>
      <c r="Z179" s="127"/>
      <c r="AA179" s="127" t="s">
        <v>1726</v>
      </c>
      <c r="AB179" s="127"/>
      <c r="AC179" s="127"/>
      <c r="AD179" s="127"/>
      <c r="AE179" s="127"/>
      <c r="AF179" s="127">
        <v>0</v>
      </c>
      <c r="AG179" s="127">
        <v>4000</v>
      </c>
      <c r="AH179" s="127"/>
      <c r="AI179" s="127"/>
      <c r="AJ179" s="127"/>
      <c r="AK179" s="127"/>
      <c r="AL179" s="127"/>
      <c r="AM179" s="127"/>
      <c r="AN179" s="127"/>
      <c r="AO179" s="127" t="s">
        <v>3808</v>
      </c>
      <c r="AP179" s="127" t="s">
        <v>4562</v>
      </c>
      <c r="AQ179" s="127" t="s">
        <v>3806</v>
      </c>
      <c r="AR179" s="127" t="s">
        <v>4563</v>
      </c>
      <c r="AS179" s="127" t="s">
        <v>69</v>
      </c>
      <c r="AT179" s="127" t="s">
        <v>70</v>
      </c>
      <c r="AU179" s="127" t="s">
        <v>77</v>
      </c>
      <c r="AV179" s="127" t="s">
        <v>1726</v>
      </c>
      <c r="AW179" s="149" t="str">
        <f t="shared" si="2"/>
        <v/>
      </c>
    </row>
    <row r="180" spans="1:49" x14ac:dyDescent="0.2">
      <c r="A180" s="127" t="s">
        <v>1726</v>
      </c>
      <c r="B180" s="127">
        <v>4.0999999999999996</v>
      </c>
      <c r="C180" s="127">
        <v>20171204</v>
      </c>
      <c r="D180" s="127" t="s">
        <v>60</v>
      </c>
      <c r="E180" s="127" t="s">
        <v>60</v>
      </c>
      <c r="F180" s="127">
        <v>3</v>
      </c>
      <c r="G180" s="75" t="s">
        <v>3581</v>
      </c>
      <c r="H180" s="127"/>
      <c r="I180" s="127"/>
      <c r="J180" s="127"/>
      <c r="K180" s="127"/>
      <c r="L180" s="127"/>
      <c r="M180" s="127">
        <v>1</v>
      </c>
      <c r="N180" s="127">
        <v>2</v>
      </c>
      <c r="O180" s="127">
        <v>1996</v>
      </c>
      <c r="P180" s="127">
        <v>199705</v>
      </c>
      <c r="Q180" s="127">
        <v>199705</v>
      </c>
      <c r="R180" s="127" t="s">
        <v>74</v>
      </c>
      <c r="S180" s="127" t="s">
        <v>4796</v>
      </c>
      <c r="T180" s="127" t="s">
        <v>75</v>
      </c>
      <c r="U180" s="127" t="s">
        <v>1643</v>
      </c>
      <c r="V180" s="127" t="s">
        <v>65</v>
      </c>
      <c r="W180" s="127" t="s">
        <v>66</v>
      </c>
      <c r="X180" s="127" t="s">
        <v>1305</v>
      </c>
      <c r="Y180" s="127">
        <v>2</v>
      </c>
      <c r="Z180" s="127"/>
      <c r="AA180" s="127" t="s">
        <v>1726</v>
      </c>
      <c r="AB180" s="127"/>
      <c r="AC180" s="127"/>
      <c r="AD180" s="127"/>
      <c r="AE180" s="127"/>
      <c r="AF180" s="127">
        <v>0</v>
      </c>
      <c r="AG180" s="127">
        <v>82</v>
      </c>
      <c r="AH180" s="127"/>
      <c r="AI180" s="127"/>
      <c r="AJ180" s="127" t="s">
        <v>66</v>
      </c>
      <c r="AK180" s="127"/>
      <c r="AL180" s="127"/>
      <c r="AM180" s="127"/>
      <c r="AN180" s="127"/>
      <c r="AO180" s="127"/>
      <c r="AP180" s="127" t="s">
        <v>680</v>
      </c>
      <c r="AQ180" s="127" t="s">
        <v>3574</v>
      </c>
      <c r="AR180" s="127" t="s">
        <v>681</v>
      </c>
      <c r="AS180" s="127" t="s">
        <v>69</v>
      </c>
      <c r="AT180" s="127" t="s">
        <v>70</v>
      </c>
      <c r="AU180" s="127" t="s">
        <v>77</v>
      </c>
      <c r="AV180" s="127" t="s">
        <v>1726</v>
      </c>
      <c r="AW180" s="149" t="str">
        <f t="shared" si="2"/>
        <v/>
      </c>
    </row>
    <row r="181" spans="1:49" x14ac:dyDescent="0.2">
      <c r="A181" s="127" t="s">
        <v>59</v>
      </c>
      <c r="B181" s="127">
        <v>4.0999999999999996</v>
      </c>
      <c r="C181" s="127">
        <v>20171204</v>
      </c>
      <c r="D181" s="127" t="s">
        <v>60</v>
      </c>
      <c r="E181" s="127" t="s">
        <v>60</v>
      </c>
      <c r="F181" s="127">
        <v>3</v>
      </c>
      <c r="G181" s="75" t="s">
        <v>3233</v>
      </c>
      <c r="H181" s="127">
        <v>0</v>
      </c>
      <c r="I181" s="127"/>
      <c r="J181" s="127"/>
      <c r="K181" s="127"/>
      <c r="L181" s="127"/>
      <c r="M181" s="127">
        <v>1</v>
      </c>
      <c r="N181" s="127">
        <v>1</v>
      </c>
      <c r="O181" s="127">
        <v>1987</v>
      </c>
      <c r="P181" s="127">
        <v>198805</v>
      </c>
      <c r="Q181" s="127">
        <v>19880510</v>
      </c>
      <c r="R181" s="127" t="s">
        <v>3204</v>
      </c>
      <c r="S181" s="127" t="s">
        <v>3205</v>
      </c>
      <c r="T181" s="127" t="s">
        <v>3206</v>
      </c>
      <c r="U181" s="127" t="s">
        <v>72</v>
      </c>
      <c r="V181" s="127" t="s">
        <v>65</v>
      </c>
      <c r="W181" s="127" t="s">
        <v>66</v>
      </c>
      <c r="X181" s="127"/>
      <c r="Y181" s="127">
        <v>12.2</v>
      </c>
      <c r="Z181" s="127"/>
      <c r="AA181" s="127" t="s">
        <v>1726</v>
      </c>
      <c r="AB181" s="127">
        <v>5000</v>
      </c>
      <c r="AC181" s="127">
        <v>24400</v>
      </c>
      <c r="AD181" s="127"/>
      <c r="AE181" s="127"/>
      <c r="AF181" s="127">
        <v>0</v>
      </c>
      <c r="AG181" s="127">
        <v>14665</v>
      </c>
      <c r="AH181" s="127">
        <v>5000</v>
      </c>
      <c r="AI181" s="127">
        <v>1016</v>
      </c>
      <c r="AJ181" s="127" t="s">
        <v>66</v>
      </c>
      <c r="AK181" s="127">
        <v>0.04</v>
      </c>
      <c r="AL181" s="127">
        <v>2</v>
      </c>
      <c r="AM181" s="127"/>
      <c r="AN181" s="127"/>
      <c r="AO181" s="127" t="s">
        <v>3234</v>
      </c>
      <c r="AP181" s="127" t="s">
        <v>3208</v>
      </c>
      <c r="AQ181" s="127" t="s">
        <v>3209</v>
      </c>
      <c r="AR181" s="127" t="s">
        <v>3210</v>
      </c>
      <c r="AS181" s="127" t="s">
        <v>69</v>
      </c>
      <c r="AT181" s="127" t="s">
        <v>70</v>
      </c>
      <c r="AU181" s="127" t="s">
        <v>3211</v>
      </c>
      <c r="AV181" s="127" t="s">
        <v>1726</v>
      </c>
      <c r="AW181" s="149">
        <f t="shared" si="2"/>
        <v>0.60102459016393439</v>
      </c>
    </row>
    <row r="182" spans="1:49" x14ac:dyDescent="0.2">
      <c r="A182" s="127" t="s">
        <v>1726</v>
      </c>
      <c r="B182" s="127">
        <v>4.0999999999999996</v>
      </c>
      <c r="C182" s="127">
        <v>20171204</v>
      </c>
      <c r="D182" s="127" t="s">
        <v>60</v>
      </c>
      <c r="E182" s="127" t="s">
        <v>60</v>
      </c>
      <c r="F182" s="127">
        <v>3</v>
      </c>
      <c r="G182" s="75" t="s">
        <v>1252</v>
      </c>
      <c r="H182" s="127"/>
      <c r="I182" s="127"/>
      <c r="J182" s="127"/>
      <c r="K182" s="127"/>
      <c r="L182" s="127"/>
      <c r="M182" s="127">
        <v>1</v>
      </c>
      <c r="N182" s="127">
        <v>2</v>
      </c>
      <c r="O182" s="127">
        <v>2003</v>
      </c>
      <c r="P182" s="127">
        <v>200405</v>
      </c>
      <c r="Q182" s="127">
        <v>200405</v>
      </c>
      <c r="R182" s="127" t="s">
        <v>475</v>
      </c>
      <c r="S182" s="127" t="s">
        <v>961</v>
      </c>
      <c r="T182" s="127" t="s">
        <v>477</v>
      </c>
      <c r="U182" s="127" t="s">
        <v>962</v>
      </c>
      <c r="V182" s="127" t="s">
        <v>65</v>
      </c>
      <c r="W182" s="127" t="s">
        <v>66</v>
      </c>
      <c r="X182" s="127"/>
      <c r="Y182" s="127">
        <v>0.5</v>
      </c>
      <c r="Z182" s="127"/>
      <c r="AA182" s="127" t="s">
        <v>1726</v>
      </c>
      <c r="AB182" s="127"/>
      <c r="AC182" s="127"/>
      <c r="AD182" s="127"/>
      <c r="AE182" s="127"/>
      <c r="AF182" s="127">
        <v>0</v>
      </c>
      <c r="AG182" s="127">
        <v>170000</v>
      </c>
      <c r="AH182" s="127"/>
      <c r="AI182" s="127"/>
      <c r="AJ182" s="127" t="s">
        <v>66</v>
      </c>
      <c r="AK182" s="127"/>
      <c r="AL182" s="127"/>
      <c r="AM182" s="127"/>
      <c r="AN182" s="127"/>
      <c r="AO182" s="127"/>
      <c r="AP182" s="127" t="s">
        <v>479</v>
      </c>
      <c r="AQ182" s="127" t="s">
        <v>963</v>
      </c>
      <c r="AR182" s="127" t="s">
        <v>481</v>
      </c>
      <c r="AS182" s="127" t="s">
        <v>69</v>
      </c>
      <c r="AT182" s="127" t="s">
        <v>70</v>
      </c>
      <c r="AU182" s="127" t="s">
        <v>91</v>
      </c>
      <c r="AV182" s="127" t="s">
        <v>1726</v>
      </c>
      <c r="AW182" s="149" t="str">
        <f t="shared" si="2"/>
        <v/>
      </c>
    </row>
    <row r="183" spans="1:49" x14ac:dyDescent="0.2">
      <c r="A183" s="127" t="s">
        <v>59</v>
      </c>
      <c r="B183" s="127">
        <v>4.0999999999999996</v>
      </c>
      <c r="C183" s="127">
        <v>20171204</v>
      </c>
      <c r="D183" s="127" t="s">
        <v>60</v>
      </c>
      <c r="E183" s="127" t="s">
        <v>60</v>
      </c>
      <c r="F183" s="127">
        <v>3</v>
      </c>
      <c r="G183" s="75" t="s">
        <v>4748</v>
      </c>
      <c r="H183" s="127">
        <v>0</v>
      </c>
      <c r="I183" s="127"/>
      <c r="J183" s="127"/>
      <c r="K183" s="127"/>
      <c r="L183" s="127"/>
      <c r="M183" s="127">
        <v>1</v>
      </c>
      <c r="N183" s="127">
        <v>2</v>
      </c>
      <c r="O183" s="127">
        <v>1987</v>
      </c>
      <c r="P183" s="127">
        <v>198804</v>
      </c>
      <c r="Q183" s="127">
        <v>19880424</v>
      </c>
      <c r="R183" s="127" t="s">
        <v>4741</v>
      </c>
      <c r="S183" s="127" t="s">
        <v>3426</v>
      </c>
      <c r="T183" s="127" t="s">
        <v>4561</v>
      </c>
      <c r="U183" s="127" t="s">
        <v>72</v>
      </c>
      <c r="V183" s="127" t="s">
        <v>65</v>
      </c>
      <c r="W183" s="127" t="s">
        <v>66</v>
      </c>
      <c r="X183" s="127"/>
      <c r="Y183" s="127">
        <v>3.7</v>
      </c>
      <c r="Z183" s="127">
        <v>67</v>
      </c>
      <c r="AA183" s="127" t="s">
        <v>1726</v>
      </c>
      <c r="AB183" s="127">
        <v>5000</v>
      </c>
      <c r="AC183" s="127">
        <v>26431</v>
      </c>
      <c r="AD183" s="127"/>
      <c r="AE183" s="127"/>
      <c r="AF183" s="127">
        <v>5000</v>
      </c>
      <c r="AG183" s="127">
        <v>81</v>
      </c>
      <c r="AH183" s="127"/>
      <c r="AI183" s="127"/>
      <c r="AJ183" s="127"/>
      <c r="AK183" s="127">
        <v>3.0999999999999999E-3</v>
      </c>
      <c r="AL183" s="127">
        <v>1</v>
      </c>
      <c r="AM183" s="127"/>
      <c r="AN183" s="127"/>
      <c r="AO183" s="127" t="s">
        <v>4742</v>
      </c>
      <c r="AP183" s="127" t="s">
        <v>4743</v>
      </c>
      <c r="AQ183" s="127" t="s">
        <v>3429</v>
      </c>
      <c r="AR183" s="127" t="s">
        <v>4563</v>
      </c>
      <c r="AS183" s="127" t="s">
        <v>69</v>
      </c>
      <c r="AT183" s="127" t="s">
        <v>70</v>
      </c>
      <c r="AU183" s="127" t="s">
        <v>77</v>
      </c>
      <c r="AV183" s="127" t="s">
        <v>1726</v>
      </c>
      <c r="AW183" s="149">
        <f t="shared" si="2"/>
        <v>3.0645832545117477E-3</v>
      </c>
    </row>
    <row r="184" spans="1:49" x14ac:dyDescent="0.2">
      <c r="A184" s="127" t="s">
        <v>59</v>
      </c>
      <c r="B184" s="127">
        <v>4.0999999999999996</v>
      </c>
      <c r="C184" s="127">
        <v>20171204</v>
      </c>
      <c r="D184" s="127" t="s">
        <v>60</v>
      </c>
      <c r="E184" s="127" t="s">
        <v>60</v>
      </c>
      <c r="F184" s="127">
        <v>3</v>
      </c>
      <c r="G184" s="75" t="s">
        <v>4700</v>
      </c>
      <c r="H184" s="127">
        <v>0</v>
      </c>
      <c r="I184" s="127"/>
      <c r="J184" s="127"/>
      <c r="K184" s="127"/>
      <c r="L184" s="127"/>
      <c r="M184" s="127">
        <v>1</v>
      </c>
      <c r="N184" s="127">
        <v>2</v>
      </c>
      <c r="O184" s="127">
        <v>1987</v>
      </c>
      <c r="P184" s="127">
        <v>198804</v>
      </c>
      <c r="Q184" s="127">
        <v>19880424</v>
      </c>
      <c r="R184" s="127" t="s">
        <v>4560</v>
      </c>
      <c r="S184" s="127" t="s">
        <v>3426</v>
      </c>
      <c r="T184" s="127" t="s">
        <v>4561</v>
      </c>
      <c r="U184" s="127" t="s">
        <v>72</v>
      </c>
      <c r="V184" s="127" t="s">
        <v>65</v>
      </c>
      <c r="W184" s="127" t="s">
        <v>66</v>
      </c>
      <c r="X184" s="127"/>
      <c r="Y184" s="127">
        <v>3.5</v>
      </c>
      <c r="Z184" s="127">
        <v>67</v>
      </c>
      <c r="AA184" s="127" t="s">
        <v>1726</v>
      </c>
      <c r="AB184" s="127">
        <v>5000</v>
      </c>
      <c r="AC184" s="127">
        <v>26491</v>
      </c>
      <c r="AD184" s="127"/>
      <c r="AE184" s="127"/>
      <c r="AF184" s="127">
        <v>0</v>
      </c>
      <c r="AG184" s="127">
        <v>103858</v>
      </c>
      <c r="AH184" s="127"/>
      <c r="AI184" s="127"/>
      <c r="AJ184" s="127"/>
      <c r="AK184" s="127"/>
      <c r="AL184" s="127">
        <v>1</v>
      </c>
      <c r="AM184" s="127"/>
      <c r="AN184" s="127"/>
      <c r="AO184" s="127" t="s">
        <v>4637</v>
      </c>
      <c r="AP184" s="127" t="s">
        <v>4562</v>
      </c>
      <c r="AQ184" s="127" t="s">
        <v>3429</v>
      </c>
      <c r="AR184" s="127" t="s">
        <v>4563</v>
      </c>
      <c r="AS184" s="127" t="s">
        <v>69</v>
      </c>
      <c r="AT184" s="127" t="s">
        <v>70</v>
      </c>
      <c r="AU184" s="127" t="s">
        <v>77</v>
      </c>
      <c r="AV184" s="127" t="s">
        <v>1726</v>
      </c>
      <c r="AW184" s="149">
        <f t="shared" si="2"/>
        <v>3.9205013023290931</v>
      </c>
    </row>
    <row r="185" spans="1:49" x14ac:dyDescent="0.2">
      <c r="A185" s="127" t="s">
        <v>1726</v>
      </c>
      <c r="B185" s="127">
        <v>4.0999999999999996</v>
      </c>
      <c r="C185" s="127">
        <v>20171204</v>
      </c>
      <c r="D185" s="127" t="s">
        <v>60</v>
      </c>
      <c r="E185" s="127" t="s">
        <v>60</v>
      </c>
      <c r="F185" s="127">
        <v>3</v>
      </c>
      <c r="G185" s="75" t="s">
        <v>4052</v>
      </c>
      <c r="H185" s="127"/>
      <c r="I185" s="127"/>
      <c r="J185" s="127"/>
      <c r="K185" s="127"/>
      <c r="L185" s="127"/>
      <c r="M185" s="127">
        <v>1</v>
      </c>
      <c r="N185" s="127">
        <v>2</v>
      </c>
      <c r="O185" s="127">
        <v>1997</v>
      </c>
      <c r="P185" s="127">
        <v>199805</v>
      </c>
      <c r="Q185" s="127">
        <v>19980528</v>
      </c>
      <c r="R185" s="127" t="s">
        <v>4013</v>
      </c>
      <c r="S185" s="127" t="s">
        <v>3307</v>
      </c>
      <c r="T185" s="127" t="s">
        <v>4014</v>
      </c>
      <c r="U185" s="127" t="s">
        <v>72</v>
      </c>
      <c r="V185" s="127" t="s">
        <v>65</v>
      </c>
      <c r="W185" s="127" t="s">
        <v>64</v>
      </c>
      <c r="X185" s="127"/>
      <c r="Y185" s="127">
        <v>2.9</v>
      </c>
      <c r="Z185" s="127">
        <v>67</v>
      </c>
      <c r="AA185" s="127" t="s">
        <v>1726</v>
      </c>
      <c r="AB185" s="127"/>
      <c r="AC185" s="127"/>
      <c r="AD185" s="127"/>
      <c r="AE185" s="127"/>
      <c r="AF185" s="127">
        <v>0</v>
      </c>
      <c r="AG185" s="127">
        <v>687</v>
      </c>
      <c r="AH185" s="127"/>
      <c r="AI185" s="127"/>
      <c r="AJ185" s="127" t="s">
        <v>66</v>
      </c>
      <c r="AK185" s="127"/>
      <c r="AL185" s="127"/>
      <c r="AM185" s="127"/>
      <c r="AN185" s="127"/>
      <c r="AO185" s="127"/>
      <c r="AP185" s="127" t="s">
        <v>4016</v>
      </c>
      <c r="AQ185" s="127" t="s">
        <v>3310</v>
      </c>
      <c r="AR185" s="127" t="s">
        <v>4017</v>
      </c>
      <c r="AS185" s="127" t="s">
        <v>69</v>
      </c>
      <c r="AT185" s="127" t="s">
        <v>70</v>
      </c>
      <c r="AU185" s="127" t="s">
        <v>3211</v>
      </c>
      <c r="AV185" s="127" t="s">
        <v>1726</v>
      </c>
      <c r="AW185" s="149" t="str">
        <f t="shared" si="2"/>
        <v/>
      </c>
    </row>
    <row r="186" spans="1:49" x14ac:dyDescent="0.2">
      <c r="A186" s="127" t="s">
        <v>1726</v>
      </c>
      <c r="B186" s="127">
        <v>4.0999999999999996</v>
      </c>
      <c r="C186" s="127">
        <v>20171204</v>
      </c>
      <c r="D186" s="127" t="s">
        <v>60</v>
      </c>
      <c r="E186" s="127" t="s">
        <v>60</v>
      </c>
      <c r="F186" s="127">
        <v>3</v>
      </c>
      <c r="G186" s="75" t="s">
        <v>4421</v>
      </c>
      <c r="H186" s="127"/>
      <c r="I186" s="127"/>
      <c r="J186" s="127"/>
      <c r="K186" s="127"/>
      <c r="L186" s="127"/>
      <c r="M186" s="127">
        <v>1</v>
      </c>
      <c r="N186" s="127">
        <v>2</v>
      </c>
      <c r="O186" s="127">
        <v>1996</v>
      </c>
      <c r="P186" s="127">
        <v>199805</v>
      </c>
      <c r="Q186" s="127">
        <v>199805</v>
      </c>
      <c r="R186" s="127" t="s">
        <v>3420</v>
      </c>
      <c r="S186" s="127" t="s">
        <v>4422</v>
      </c>
      <c r="T186" s="127" t="s">
        <v>4165</v>
      </c>
      <c r="U186" s="127" t="s">
        <v>1953</v>
      </c>
      <c r="V186" s="127" t="s">
        <v>65</v>
      </c>
      <c r="W186" s="127" t="s">
        <v>66</v>
      </c>
      <c r="X186" s="127"/>
      <c r="Y186" s="127">
        <v>475</v>
      </c>
      <c r="Z186" s="127"/>
      <c r="AA186" s="127" t="s">
        <v>1726</v>
      </c>
      <c r="AB186" s="127"/>
      <c r="AC186" s="127"/>
      <c r="AD186" s="127"/>
      <c r="AE186" s="127"/>
      <c r="AF186" s="127">
        <v>0</v>
      </c>
      <c r="AG186" s="127">
        <v>7000</v>
      </c>
      <c r="AH186" s="127"/>
      <c r="AI186" s="127"/>
      <c r="AJ186" s="127" t="s">
        <v>66</v>
      </c>
      <c r="AK186" s="127"/>
      <c r="AL186" s="127"/>
      <c r="AM186" s="127"/>
      <c r="AN186" s="127"/>
      <c r="AO186" s="127"/>
      <c r="AP186" s="127" t="s">
        <v>3422</v>
      </c>
      <c r="AQ186" s="127" t="s">
        <v>4423</v>
      </c>
      <c r="AR186" s="127" t="s">
        <v>4166</v>
      </c>
      <c r="AS186" s="127" t="s">
        <v>69</v>
      </c>
      <c r="AT186" s="127" t="s">
        <v>70</v>
      </c>
      <c r="AU186" s="127" t="s">
        <v>3211</v>
      </c>
      <c r="AV186" s="127" t="s">
        <v>1726</v>
      </c>
      <c r="AW186" s="149" t="str">
        <f t="shared" si="2"/>
        <v/>
      </c>
    </row>
    <row r="187" spans="1:49" x14ac:dyDescent="0.2">
      <c r="A187" s="127" t="s">
        <v>1726</v>
      </c>
      <c r="B187" s="127">
        <v>4.0999999999999996</v>
      </c>
      <c r="C187" s="127">
        <v>20171204</v>
      </c>
      <c r="D187" s="127" t="s">
        <v>60</v>
      </c>
      <c r="E187" s="127" t="s">
        <v>60</v>
      </c>
      <c r="F187" s="127">
        <v>3</v>
      </c>
      <c r="G187" s="75" t="s">
        <v>3280</v>
      </c>
      <c r="H187" s="127"/>
      <c r="I187" s="127"/>
      <c r="J187" s="127"/>
      <c r="K187" s="127"/>
      <c r="L187" s="127"/>
      <c r="M187" s="127">
        <v>1</v>
      </c>
      <c r="N187" s="127">
        <v>1</v>
      </c>
      <c r="O187" s="127">
        <v>2000</v>
      </c>
      <c r="P187" s="127">
        <v>200105</v>
      </c>
      <c r="Q187" s="127">
        <v>200105</v>
      </c>
      <c r="R187" s="127" t="s">
        <v>3204</v>
      </c>
      <c r="S187" s="127" t="s">
        <v>3205</v>
      </c>
      <c r="T187" s="127" t="s">
        <v>3206</v>
      </c>
      <c r="U187" s="127" t="s">
        <v>72</v>
      </c>
      <c r="V187" s="127" t="s">
        <v>65</v>
      </c>
      <c r="W187" s="127" t="s">
        <v>64</v>
      </c>
      <c r="X187" s="127"/>
      <c r="Y187" s="127">
        <v>4</v>
      </c>
      <c r="Z187" s="127"/>
      <c r="AA187" s="127" t="s">
        <v>1726</v>
      </c>
      <c r="AB187" s="127"/>
      <c r="AC187" s="127"/>
      <c r="AD187" s="127"/>
      <c r="AE187" s="127"/>
      <c r="AF187" s="127">
        <v>0</v>
      </c>
      <c r="AG187" s="127">
        <v>50000</v>
      </c>
      <c r="AH187" s="127"/>
      <c r="AI187" s="127"/>
      <c r="AJ187" s="127" t="s">
        <v>66</v>
      </c>
      <c r="AK187" s="127"/>
      <c r="AL187" s="127"/>
      <c r="AM187" s="127"/>
      <c r="AN187" s="127"/>
      <c r="AO187" s="127"/>
      <c r="AP187" s="127" t="s">
        <v>3208</v>
      </c>
      <c r="AQ187" s="127" t="s">
        <v>3209</v>
      </c>
      <c r="AR187" s="127" t="s">
        <v>3210</v>
      </c>
      <c r="AS187" s="127" t="s">
        <v>69</v>
      </c>
      <c r="AT187" s="127" t="s">
        <v>70</v>
      </c>
      <c r="AU187" s="127" t="s">
        <v>3211</v>
      </c>
      <c r="AV187" s="127" t="s">
        <v>1726</v>
      </c>
      <c r="AW187" s="149" t="str">
        <f t="shared" si="2"/>
        <v/>
      </c>
    </row>
    <row r="188" spans="1:49" x14ac:dyDescent="0.2">
      <c r="A188" s="127" t="s">
        <v>1726</v>
      </c>
      <c r="B188" s="127">
        <v>4.0999999999999996</v>
      </c>
      <c r="C188" s="127">
        <v>20171204</v>
      </c>
      <c r="D188" s="127" t="s">
        <v>60</v>
      </c>
      <c r="E188" s="127" t="s">
        <v>60</v>
      </c>
      <c r="F188" s="127">
        <v>3</v>
      </c>
      <c r="G188" s="75" t="s">
        <v>1263</v>
      </c>
      <c r="H188" s="127"/>
      <c r="I188" s="127"/>
      <c r="J188" s="127"/>
      <c r="K188" s="127"/>
      <c r="L188" s="127"/>
      <c r="M188" s="127">
        <v>1</v>
      </c>
      <c r="N188" s="127">
        <v>2</v>
      </c>
      <c r="O188" s="127">
        <v>2002</v>
      </c>
      <c r="P188" s="127">
        <v>200305</v>
      </c>
      <c r="Q188" s="127">
        <v>200305</v>
      </c>
      <c r="R188" s="127" t="s">
        <v>475</v>
      </c>
      <c r="S188" s="127" t="s">
        <v>967</v>
      </c>
      <c r="T188" s="127" t="s">
        <v>477</v>
      </c>
      <c r="U188" s="127" t="s">
        <v>72</v>
      </c>
      <c r="V188" s="127" t="s">
        <v>65</v>
      </c>
      <c r="W188" s="127" t="s">
        <v>66</v>
      </c>
      <c r="X188" s="127" t="s">
        <v>1305</v>
      </c>
      <c r="Y188" s="127">
        <v>3</v>
      </c>
      <c r="Z188" s="127"/>
      <c r="AA188" s="127" t="s">
        <v>1726</v>
      </c>
      <c r="AB188" s="127"/>
      <c r="AC188" s="127"/>
      <c r="AD188" s="127"/>
      <c r="AE188" s="127"/>
      <c r="AF188" s="127">
        <v>0</v>
      </c>
      <c r="AG188" s="127">
        <v>100</v>
      </c>
      <c r="AH188" s="127"/>
      <c r="AI188" s="127"/>
      <c r="AJ188" s="127"/>
      <c r="AK188" s="127"/>
      <c r="AL188" s="127"/>
      <c r="AM188" s="127"/>
      <c r="AN188" s="127"/>
      <c r="AO188" s="127" t="s">
        <v>1264</v>
      </c>
      <c r="AP188" s="127" t="s">
        <v>479</v>
      </c>
      <c r="AQ188" s="127" t="s">
        <v>968</v>
      </c>
      <c r="AR188" s="127" t="s">
        <v>481</v>
      </c>
      <c r="AS188" s="127" t="s">
        <v>69</v>
      </c>
      <c r="AT188" s="127" t="s">
        <v>70</v>
      </c>
      <c r="AU188" s="127" t="s">
        <v>91</v>
      </c>
      <c r="AV188" s="127" t="s">
        <v>1726</v>
      </c>
      <c r="AW188" s="149" t="str">
        <f t="shared" si="2"/>
        <v/>
      </c>
    </row>
    <row r="189" spans="1:49" x14ac:dyDescent="0.2">
      <c r="A189" s="127" t="s">
        <v>1726</v>
      </c>
      <c r="B189" s="127">
        <v>4.0999999999999996</v>
      </c>
      <c r="C189" s="127">
        <v>20171204</v>
      </c>
      <c r="D189" s="127" t="s">
        <v>60</v>
      </c>
      <c r="E189" s="127" t="s">
        <v>60</v>
      </c>
      <c r="F189" s="127">
        <v>3</v>
      </c>
      <c r="G189" s="75" t="s">
        <v>3282</v>
      </c>
      <c r="H189" s="127"/>
      <c r="I189" s="127"/>
      <c r="J189" s="127"/>
      <c r="K189" s="127"/>
      <c r="L189" s="127"/>
      <c r="M189" s="127">
        <v>1</v>
      </c>
      <c r="N189" s="127">
        <v>1</v>
      </c>
      <c r="O189" s="127">
        <v>2002</v>
      </c>
      <c r="P189" s="127">
        <v>200305</v>
      </c>
      <c r="Q189" s="127">
        <v>200305</v>
      </c>
      <c r="R189" s="127" t="s">
        <v>3204</v>
      </c>
      <c r="S189" s="127" t="s">
        <v>3205</v>
      </c>
      <c r="T189" s="127" t="s">
        <v>3206</v>
      </c>
      <c r="U189" s="127" t="s">
        <v>1643</v>
      </c>
      <c r="V189" s="127" t="s">
        <v>65</v>
      </c>
      <c r="W189" s="127" t="s">
        <v>66</v>
      </c>
      <c r="X189" s="127"/>
      <c r="Y189" s="127">
        <v>2.8</v>
      </c>
      <c r="Z189" s="127"/>
      <c r="AA189" s="127" t="s">
        <v>1726</v>
      </c>
      <c r="AB189" s="127"/>
      <c r="AC189" s="127"/>
      <c r="AD189" s="127"/>
      <c r="AE189" s="127"/>
      <c r="AF189" s="127">
        <v>0</v>
      </c>
      <c r="AG189" s="127">
        <v>78000</v>
      </c>
      <c r="AH189" s="127"/>
      <c r="AI189" s="127"/>
      <c r="AJ189" s="127" t="s">
        <v>67</v>
      </c>
      <c r="AK189" s="127"/>
      <c r="AL189" s="127"/>
      <c r="AM189" s="127"/>
      <c r="AN189" s="127"/>
      <c r="AO189" s="127" t="s">
        <v>3283</v>
      </c>
      <c r="AP189" s="127" t="s">
        <v>3208</v>
      </c>
      <c r="AQ189" s="127" t="s">
        <v>3209</v>
      </c>
      <c r="AR189" s="127" t="s">
        <v>3210</v>
      </c>
      <c r="AS189" s="127" t="s">
        <v>69</v>
      </c>
      <c r="AT189" s="127" t="s">
        <v>70</v>
      </c>
      <c r="AU189" s="127" t="s">
        <v>3211</v>
      </c>
      <c r="AV189" s="127" t="s">
        <v>1726</v>
      </c>
      <c r="AW189" s="149" t="str">
        <f t="shared" si="2"/>
        <v/>
      </c>
    </row>
    <row r="190" spans="1:49" x14ac:dyDescent="0.2">
      <c r="A190" s="127" t="s">
        <v>1726</v>
      </c>
      <c r="B190" s="127">
        <v>4.0999999999999996</v>
      </c>
      <c r="C190" s="127">
        <v>20171204</v>
      </c>
      <c r="D190" s="127" t="s">
        <v>60</v>
      </c>
      <c r="E190" s="127" t="s">
        <v>60</v>
      </c>
      <c r="F190" s="127">
        <v>3</v>
      </c>
      <c r="G190" s="75" t="s">
        <v>3226</v>
      </c>
      <c r="H190" s="127"/>
      <c r="I190" s="127"/>
      <c r="J190" s="127"/>
      <c r="K190" s="127"/>
      <c r="L190" s="127"/>
      <c r="M190" s="127">
        <v>1</v>
      </c>
      <c r="N190" s="127">
        <v>1</v>
      </c>
      <c r="O190" s="127">
        <v>1998</v>
      </c>
      <c r="P190" s="127">
        <v>199905</v>
      </c>
      <c r="Q190" s="127">
        <v>199905</v>
      </c>
      <c r="R190" s="127" t="s">
        <v>3204</v>
      </c>
      <c r="S190" s="127" t="s">
        <v>3205</v>
      </c>
      <c r="T190" s="127" t="s">
        <v>3206</v>
      </c>
      <c r="U190" s="127" t="s">
        <v>72</v>
      </c>
      <c r="V190" s="127" t="s">
        <v>65</v>
      </c>
      <c r="W190" s="127" t="s">
        <v>64</v>
      </c>
      <c r="X190" s="127"/>
      <c r="Y190" s="127">
        <v>3</v>
      </c>
      <c r="Z190" s="127"/>
      <c r="AA190" s="127" t="s">
        <v>1726</v>
      </c>
      <c r="AB190" s="127"/>
      <c r="AC190" s="127"/>
      <c r="AD190" s="127"/>
      <c r="AE190" s="127"/>
      <c r="AF190" s="127">
        <v>0</v>
      </c>
      <c r="AG190" s="127">
        <v>50000</v>
      </c>
      <c r="AH190" s="127"/>
      <c r="AI190" s="127"/>
      <c r="AJ190" s="127" t="s">
        <v>66</v>
      </c>
      <c r="AK190" s="127"/>
      <c r="AL190" s="127"/>
      <c r="AM190" s="127"/>
      <c r="AN190" s="127"/>
      <c r="AO190" s="127"/>
      <c r="AP190" s="127" t="s">
        <v>3208</v>
      </c>
      <c r="AQ190" s="127" t="s">
        <v>3209</v>
      </c>
      <c r="AR190" s="127" t="s">
        <v>3210</v>
      </c>
      <c r="AS190" s="127" t="s">
        <v>69</v>
      </c>
      <c r="AT190" s="127" t="s">
        <v>70</v>
      </c>
      <c r="AU190" s="127" t="s">
        <v>3211</v>
      </c>
      <c r="AV190" s="127" t="s">
        <v>1726</v>
      </c>
      <c r="AW190" s="149" t="str">
        <f t="shared" si="2"/>
        <v/>
      </c>
    </row>
    <row r="191" spans="1:49" x14ac:dyDescent="0.2">
      <c r="A191" s="127" t="s">
        <v>1726</v>
      </c>
      <c r="B191" s="127">
        <v>4.0999999999999996</v>
      </c>
      <c r="C191" s="127">
        <v>20171204</v>
      </c>
      <c r="D191" s="127" t="s">
        <v>60</v>
      </c>
      <c r="E191" s="127" t="s">
        <v>60</v>
      </c>
      <c r="F191" s="127">
        <v>3</v>
      </c>
      <c r="G191" s="75" t="s">
        <v>3834</v>
      </c>
      <c r="H191" s="127"/>
      <c r="I191" s="127"/>
      <c r="J191" s="127"/>
      <c r="K191" s="127"/>
      <c r="L191" s="127"/>
      <c r="M191" s="127">
        <v>1</v>
      </c>
      <c r="N191" s="127">
        <v>1</v>
      </c>
      <c r="O191" s="127">
        <v>2003</v>
      </c>
      <c r="P191" s="127">
        <v>200406</v>
      </c>
      <c r="Q191" s="127">
        <v>200406</v>
      </c>
      <c r="R191" s="127" t="s">
        <v>3795</v>
      </c>
      <c r="S191" s="127" t="s">
        <v>3484</v>
      </c>
      <c r="T191" s="127" t="s">
        <v>3796</v>
      </c>
      <c r="U191" s="127" t="s">
        <v>72</v>
      </c>
      <c r="V191" s="127" t="s">
        <v>65</v>
      </c>
      <c r="W191" s="127" t="s">
        <v>66</v>
      </c>
      <c r="X191" s="127" t="s">
        <v>1305</v>
      </c>
      <c r="Y191" s="127">
        <v>3</v>
      </c>
      <c r="Z191" s="127"/>
      <c r="AA191" s="127" t="s">
        <v>1726</v>
      </c>
      <c r="AB191" s="127"/>
      <c r="AC191" s="127"/>
      <c r="AD191" s="127"/>
      <c r="AE191" s="127"/>
      <c r="AF191" s="127">
        <v>0</v>
      </c>
      <c r="AG191" s="127">
        <v>1080</v>
      </c>
      <c r="AH191" s="127"/>
      <c r="AI191" s="127"/>
      <c r="AJ191" s="127" t="s">
        <v>66</v>
      </c>
      <c r="AK191" s="127"/>
      <c r="AL191" s="127"/>
      <c r="AM191" s="127"/>
      <c r="AN191" s="127"/>
      <c r="AO191" s="127"/>
      <c r="AP191" s="127" t="s">
        <v>3797</v>
      </c>
      <c r="AQ191" s="127" t="s">
        <v>3487</v>
      </c>
      <c r="AR191" s="127" t="s">
        <v>3799</v>
      </c>
      <c r="AS191" s="127" t="s">
        <v>69</v>
      </c>
      <c r="AT191" s="127" t="s">
        <v>70</v>
      </c>
      <c r="AU191" s="127" t="s">
        <v>77</v>
      </c>
      <c r="AV191" s="127" t="s">
        <v>1726</v>
      </c>
      <c r="AW191" s="149" t="str">
        <f t="shared" si="2"/>
        <v/>
      </c>
    </row>
    <row r="192" spans="1:49" x14ac:dyDescent="0.2">
      <c r="A192" s="127" t="s">
        <v>1726</v>
      </c>
      <c r="B192" s="127">
        <v>4.0999999999999996</v>
      </c>
      <c r="C192" s="127">
        <v>20171204</v>
      </c>
      <c r="D192" s="127" t="s">
        <v>60</v>
      </c>
      <c r="E192" s="127" t="s">
        <v>60</v>
      </c>
      <c r="F192" s="127">
        <v>3</v>
      </c>
      <c r="G192" s="75" t="s">
        <v>4356</v>
      </c>
      <c r="H192" s="127"/>
      <c r="I192" s="127"/>
      <c r="J192" s="127"/>
      <c r="K192" s="127"/>
      <c r="L192" s="127"/>
      <c r="M192" s="127">
        <v>1</v>
      </c>
      <c r="N192" s="127">
        <v>2</v>
      </c>
      <c r="O192" s="127">
        <v>2005</v>
      </c>
      <c r="P192" s="127">
        <v>20060424</v>
      </c>
      <c r="Q192" s="127">
        <v>20060429</v>
      </c>
      <c r="R192" s="127" t="s">
        <v>3420</v>
      </c>
      <c r="S192" s="127" t="s">
        <v>3421</v>
      </c>
      <c r="T192" s="127" t="s">
        <v>4165</v>
      </c>
      <c r="U192" s="127" t="s">
        <v>72</v>
      </c>
      <c r="V192" s="127" t="s">
        <v>65</v>
      </c>
      <c r="W192" s="127" t="s">
        <v>64</v>
      </c>
      <c r="X192" s="127"/>
      <c r="Y192" s="127">
        <v>6.7</v>
      </c>
      <c r="Z192" s="127"/>
      <c r="AA192" s="127" t="s">
        <v>1726</v>
      </c>
      <c r="AB192" s="127"/>
      <c r="AC192" s="127"/>
      <c r="AD192" s="127"/>
      <c r="AE192" s="127"/>
      <c r="AF192" s="127">
        <v>0</v>
      </c>
      <c r="AG192" s="127">
        <v>418105</v>
      </c>
      <c r="AH192" s="127"/>
      <c r="AI192" s="127"/>
      <c r="AJ192" s="127" t="s">
        <v>66</v>
      </c>
      <c r="AK192" s="127"/>
      <c r="AL192" s="127"/>
      <c r="AM192" s="127"/>
      <c r="AN192" s="127"/>
      <c r="AO192" s="127" t="s">
        <v>4357</v>
      </c>
      <c r="AP192" s="127" t="s">
        <v>3422</v>
      </c>
      <c r="AQ192" s="127" t="s">
        <v>3423</v>
      </c>
      <c r="AR192" s="127" t="s">
        <v>4166</v>
      </c>
      <c r="AS192" s="127" t="s">
        <v>69</v>
      </c>
      <c r="AT192" s="127" t="s">
        <v>70</v>
      </c>
      <c r="AU192" s="127" t="s">
        <v>3211</v>
      </c>
      <c r="AV192" s="127" t="s">
        <v>1726</v>
      </c>
      <c r="AW192" s="149" t="str">
        <f t="shared" si="2"/>
        <v/>
      </c>
    </row>
    <row r="193" spans="1:49" x14ac:dyDescent="0.2">
      <c r="A193" s="127" t="s">
        <v>1726</v>
      </c>
      <c r="B193" s="127">
        <v>4.0999999999999996</v>
      </c>
      <c r="C193" s="127">
        <v>20171204</v>
      </c>
      <c r="D193" s="127" t="s">
        <v>60</v>
      </c>
      <c r="E193" s="127" t="s">
        <v>60</v>
      </c>
      <c r="F193" s="127">
        <v>3</v>
      </c>
      <c r="G193" s="75" t="s">
        <v>4602</v>
      </c>
      <c r="H193" s="127"/>
      <c r="I193" s="127"/>
      <c r="J193" s="127"/>
      <c r="K193" s="127"/>
      <c r="L193" s="127"/>
      <c r="M193" s="127">
        <v>1</v>
      </c>
      <c r="N193" s="127">
        <v>2</v>
      </c>
      <c r="O193" s="127">
        <v>1995</v>
      </c>
      <c r="P193" s="127">
        <v>199605</v>
      </c>
      <c r="Q193" s="127">
        <v>199605</v>
      </c>
      <c r="R193" s="127" t="s">
        <v>4560</v>
      </c>
      <c r="S193" s="127" t="s">
        <v>3910</v>
      </c>
      <c r="T193" s="127" t="s">
        <v>4561</v>
      </c>
      <c r="U193" s="127" t="s">
        <v>72</v>
      </c>
      <c r="V193" s="127" t="s">
        <v>65</v>
      </c>
      <c r="W193" s="127" t="s">
        <v>66</v>
      </c>
      <c r="X193" s="127" t="s">
        <v>1305</v>
      </c>
      <c r="Y193" s="127">
        <v>3</v>
      </c>
      <c r="Z193" s="127"/>
      <c r="AA193" s="127" t="s">
        <v>1726</v>
      </c>
      <c r="AB193" s="127"/>
      <c r="AC193" s="127"/>
      <c r="AD193" s="127"/>
      <c r="AE193" s="127"/>
      <c r="AF193" s="127">
        <v>0</v>
      </c>
      <c r="AG193" s="127">
        <v>250</v>
      </c>
      <c r="AH193" s="127"/>
      <c r="AI193" s="127"/>
      <c r="AJ193" s="127" t="s">
        <v>66</v>
      </c>
      <c r="AK193" s="127"/>
      <c r="AL193" s="127"/>
      <c r="AM193" s="127"/>
      <c r="AN193" s="127"/>
      <c r="AO193" s="127"/>
      <c r="AP193" s="127" t="s">
        <v>4562</v>
      </c>
      <c r="AQ193" s="127" t="s">
        <v>3911</v>
      </c>
      <c r="AR193" s="127" t="s">
        <v>4563</v>
      </c>
      <c r="AS193" s="127" t="s">
        <v>69</v>
      </c>
      <c r="AT193" s="127" t="s">
        <v>70</v>
      </c>
      <c r="AU193" s="127" t="s">
        <v>77</v>
      </c>
      <c r="AV193" s="127" t="s">
        <v>1726</v>
      </c>
      <c r="AW193" s="149" t="str">
        <f t="shared" si="2"/>
        <v/>
      </c>
    </row>
    <row r="194" spans="1:49" x14ac:dyDescent="0.2">
      <c r="A194" s="127" t="s">
        <v>59</v>
      </c>
      <c r="B194" s="127">
        <v>4.0999999999999996</v>
      </c>
      <c r="C194" s="127">
        <v>20171204</v>
      </c>
      <c r="D194" s="127" t="s">
        <v>60</v>
      </c>
      <c r="E194" s="127" t="s">
        <v>60</v>
      </c>
      <c r="F194" s="127">
        <v>3</v>
      </c>
      <c r="G194" s="75" t="s">
        <v>305</v>
      </c>
      <c r="H194" s="127">
        <v>0</v>
      </c>
      <c r="I194" s="127"/>
      <c r="J194" s="127"/>
      <c r="K194" s="127"/>
      <c r="L194" s="127"/>
      <c r="M194" s="127">
        <v>1</v>
      </c>
      <c r="N194" s="127">
        <v>3</v>
      </c>
      <c r="O194" s="127">
        <v>1987</v>
      </c>
      <c r="P194" s="127">
        <v>198805</v>
      </c>
      <c r="Q194" s="127">
        <v>19880531</v>
      </c>
      <c r="R194" s="127" t="s">
        <v>3322</v>
      </c>
      <c r="S194" s="127" t="s">
        <v>3323</v>
      </c>
      <c r="T194" s="127" t="s">
        <v>3294</v>
      </c>
      <c r="U194" s="127" t="s">
        <v>72</v>
      </c>
      <c r="V194" s="127" t="s">
        <v>65</v>
      </c>
      <c r="W194" s="127" t="s">
        <v>66</v>
      </c>
      <c r="X194" s="127"/>
      <c r="Y194" s="127">
        <v>4.4000000000000004</v>
      </c>
      <c r="Z194" s="127">
        <v>75</v>
      </c>
      <c r="AA194" s="127" t="s">
        <v>1726</v>
      </c>
      <c r="AB194" s="127">
        <v>5000</v>
      </c>
      <c r="AC194" s="127">
        <v>25277</v>
      </c>
      <c r="AD194" s="127"/>
      <c r="AE194" s="127"/>
      <c r="AF194" s="127">
        <v>0</v>
      </c>
      <c r="AG194" s="127">
        <v>952042</v>
      </c>
      <c r="AH194" s="127">
        <v>5000</v>
      </c>
      <c r="AI194" s="127">
        <v>511</v>
      </c>
      <c r="AJ194" s="127" t="s">
        <v>66</v>
      </c>
      <c r="AK194" s="127">
        <v>1.9800000000000002E-2</v>
      </c>
      <c r="AL194" s="127">
        <v>25</v>
      </c>
      <c r="AM194" s="127"/>
      <c r="AN194" s="127"/>
      <c r="AO194" s="127" t="s">
        <v>3342</v>
      </c>
      <c r="AP194" s="127" t="s">
        <v>3325</v>
      </c>
      <c r="AQ194" s="127" t="s">
        <v>3326</v>
      </c>
      <c r="AR194" s="127" t="s">
        <v>3298</v>
      </c>
      <c r="AS194" s="127" t="s">
        <v>69</v>
      </c>
      <c r="AT194" s="127" t="s">
        <v>70</v>
      </c>
      <c r="AU194" s="127" t="s">
        <v>3211</v>
      </c>
      <c r="AV194" s="127" t="s">
        <v>1726</v>
      </c>
      <c r="AW194" s="149">
        <f t="shared" si="2"/>
        <v>37.664358903350873</v>
      </c>
    </row>
    <row r="195" spans="1:49" x14ac:dyDescent="0.2">
      <c r="A195" s="127" t="s">
        <v>59</v>
      </c>
      <c r="B195" s="127">
        <v>4.0999999999999996</v>
      </c>
      <c r="C195" s="127">
        <v>20171204</v>
      </c>
      <c r="D195" s="127" t="s">
        <v>60</v>
      </c>
      <c r="E195" s="127" t="s">
        <v>60</v>
      </c>
      <c r="F195" s="127">
        <v>3</v>
      </c>
      <c r="G195" s="75" t="s">
        <v>4636</v>
      </c>
      <c r="H195" s="127">
        <v>0</v>
      </c>
      <c r="I195" s="127"/>
      <c r="J195" s="127"/>
      <c r="K195" s="127"/>
      <c r="L195" s="127"/>
      <c r="M195" s="127">
        <v>1</v>
      </c>
      <c r="N195" s="127">
        <v>2</v>
      </c>
      <c r="O195" s="127">
        <v>1987</v>
      </c>
      <c r="P195" s="127">
        <v>198804</v>
      </c>
      <c r="Q195" s="127">
        <v>19880424</v>
      </c>
      <c r="R195" s="127" t="s">
        <v>4560</v>
      </c>
      <c r="S195" s="127" t="s">
        <v>3426</v>
      </c>
      <c r="T195" s="127" t="s">
        <v>4561</v>
      </c>
      <c r="U195" s="127" t="s">
        <v>72</v>
      </c>
      <c r="V195" s="127" t="s">
        <v>65</v>
      </c>
      <c r="W195" s="127" t="s">
        <v>66</v>
      </c>
      <c r="X195" s="127"/>
      <c r="Y195" s="127">
        <v>3.5</v>
      </c>
      <c r="Z195" s="127">
        <v>67</v>
      </c>
      <c r="AA195" s="127" t="s">
        <v>1726</v>
      </c>
      <c r="AB195" s="127">
        <v>5000</v>
      </c>
      <c r="AC195" s="127">
        <v>25561</v>
      </c>
      <c r="AD195" s="127"/>
      <c r="AE195" s="127"/>
      <c r="AF195" s="127">
        <v>0</v>
      </c>
      <c r="AG195" s="127">
        <v>100236</v>
      </c>
      <c r="AH195" s="127">
        <v>5000</v>
      </c>
      <c r="AI195" s="127">
        <v>9</v>
      </c>
      <c r="AJ195" s="127"/>
      <c r="AK195" s="127">
        <v>4.0000000000000002E-4</v>
      </c>
      <c r="AL195" s="127">
        <v>1</v>
      </c>
      <c r="AM195" s="127"/>
      <c r="AN195" s="127"/>
      <c r="AO195" s="127" t="s">
        <v>4637</v>
      </c>
      <c r="AP195" s="127" t="s">
        <v>4562</v>
      </c>
      <c r="AQ195" s="127" t="s">
        <v>3429</v>
      </c>
      <c r="AR195" s="127" t="s">
        <v>4563</v>
      </c>
      <c r="AS195" s="127" t="s">
        <v>69</v>
      </c>
      <c r="AT195" s="127" t="s">
        <v>70</v>
      </c>
      <c r="AU195" s="127" t="s">
        <v>77</v>
      </c>
      <c r="AV195" s="127" t="s">
        <v>1726</v>
      </c>
      <c r="AW195" s="149">
        <f t="shared" ref="AW195:AW258" si="3">+IF(ISERROR(AG195/AC195),"",AG195/AC195)</f>
        <v>3.9214428230507412</v>
      </c>
    </row>
    <row r="196" spans="1:49" x14ac:dyDescent="0.2">
      <c r="A196" s="127" t="s">
        <v>1726</v>
      </c>
      <c r="B196" s="127">
        <v>4.0999999999999996</v>
      </c>
      <c r="C196" s="127">
        <v>20171204</v>
      </c>
      <c r="D196" s="127" t="s">
        <v>60</v>
      </c>
      <c r="E196" s="127" t="s">
        <v>60</v>
      </c>
      <c r="F196" s="127">
        <v>3</v>
      </c>
      <c r="G196" s="75" t="s">
        <v>974</v>
      </c>
      <c r="H196" s="127"/>
      <c r="I196" s="127"/>
      <c r="J196" s="127"/>
      <c r="K196" s="127"/>
      <c r="L196" s="127"/>
      <c r="M196" s="127">
        <v>1</v>
      </c>
      <c r="N196" s="127">
        <v>2</v>
      </c>
      <c r="O196" s="127">
        <v>1997</v>
      </c>
      <c r="P196" s="127">
        <v>199805</v>
      </c>
      <c r="Q196" s="127">
        <v>199805</v>
      </c>
      <c r="R196" s="127" t="s">
        <v>475</v>
      </c>
      <c r="S196" s="127" t="s">
        <v>970</v>
      </c>
      <c r="T196" s="127" t="s">
        <v>477</v>
      </c>
      <c r="U196" s="127" t="s">
        <v>72</v>
      </c>
      <c r="V196" s="127" t="s">
        <v>65</v>
      </c>
      <c r="W196" s="127" t="s">
        <v>66</v>
      </c>
      <c r="X196" s="127" t="s">
        <v>1305</v>
      </c>
      <c r="Y196" s="127"/>
      <c r="Z196" s="127"/>
      <c r="AA196" s="127" t="s">
        <v>1726</v>
      </c>
      <c r="AB196" s="127"/>
      <c r="AC196" s="127"/>
      <c r="AD196" s="127"/>
      <c r="AE196" s="127"/>
      <c r="AF196" s="127">
        <v>0</v>
      </c>
      <c r="AG196" s="127">
        <v>1050</v>
      </c>
      <c r="AH196" s="127"/>
      <c r="AI196" s="127"/>
      <c r="AJ196" s="127" t="s">
        <v>66</v>
      </c>
      <c r="AK196" s="127"/>
      <c r="AL196" s="127"/>
      <c r="AM196" s="127"/>
      <c r="AN196" s="127"/>
      <c r="AO196" s="127"/>
      <c r="AP196" s="127" t="s">
        <v>479</v>
      </c>
      <c r="AQ196" s="127" t="s">
        <v>971</v>
      </c>
      <c r="AR196" s="127" t="s">
        <v>481</v>
      </c>
      <c r="AS196" s="127" t="s">
        <v>69</v>
      </c>
      <c r="AT196" s="127" t="s">
        <v>70</v>
      </c>
      <c r="AU196" s="127" t="s">
        <v>91</v>
      </c>
      <c r="AV196" s="127" t="s">
        <v>1726</v>
      </c>
      <c r="AW196" s="149" t="str">
        <f t="shared" si="3"/>
        <v/>
      </c>
    </row>
    <row r="197" spans="1:49" x14ac:dyDescent="0.2">
      <c r="A197" s="127" t="s">
        <v>1726</v>
      </c>
      <c r="B197" s="127">
        <v>4.0999999999999996</v>
      </c>
      <c r="C197" s="127">
        <v>20171204</v>
      </c>
      <c r="D197" s="127" t="s">
        <v>60</v>
      </c>
      <c r="E197" s="127" t="s">
        <v>60</v>
      </c>
      <c r="F197" s="127">
        <v>3</v>
      </c>
      <c r="G197" s="75" t="s">
        <v>994</v>
      </c>
      <c r="H197" s="127"/>
      <c r="I197" s="127"/>
      <c r="J197" s="127"/>
      <c r="K197" s="127"/>
      <c r="L197" s="127"/>
      <c r="M197" s="127">
        <v>1</v>
      </c>
      <c r="N197" s="127">
        <v>2</v>
      </c>
      <c r="O197" s="127">
        <v>1999</v>
      </c>
      <c r="P197" s="127">
        <v>200005</v>
      </c>
      <c r="Q197" s="127">
        <v>200005</v>
      </c>
      <c r="R197" s="127" t="s">
        <v>475</v>
      </c>
      <c r="S197" s="127" t="s">
        <v>965</v>
      </c>
      <c r="T197" s="127" t="s">
        <v>477</v>
      </c>
      <c r="U197" s="127" t="s">
        <v>72</v>
      </c>
      <c r="V197" s="127" t="s">
        <v>65</v>
      </c>
      <c r="W197" s="127" t="s">
        <v>66</v>
      </c>
      <c r="X197" s="127" t="s">
        <v>1305</v>
      </c>
      <c r="Y197" s="127">
        <v>3</v>
      </c>
      <c r="Z197" s="127"/>
      <c r="AA197" s="127" t="s">
        <v>1726</v>
      </c>
      <c r="AB197" s="127"/>
      <c r="AC197" s="127"/>
      <c r="AD197" s="127"/>
      <c r="AE197" s="127"/>
      <c r="AF197" s="127">
        <v>0</v>
      </c>
      <c r="AG197" s="127">
        <v>1000</v>
      </c>
      <c r="AH197" s="127"/>
      <c r="AI197" s="127"/>
      <c r="AJ197" s="127" t="s">
        <v>66</v>
      </c>
      <c r="AK197" s="127"/>
      <c r="AL197" s="127"/>
      <c r="AM197" s="127"/>
      <c r="AN197" s="127"/>
      <c r="AO197" s="127"/>
      <c r="AP197" s="127" t="s">
        <v>479</v>
      </c>
      <c r="AQ197" s="127" t="s">
        <v>4754</v>
      </c>
      <c r="AR197" s="127" t="s">
        <v>481</v>
      </c>
      <c r="AS197" s="127" t="s">
        <v>69</v>
      </c>
      <c r="AT197" s="127" t="s">
        <v>70</v>
      </c>
      <c r="AU197" s="127" t="s">
        <v>91</v>
      </c>
      <c r="AV197" s="127" t="s">
        <v>1726</v>
      </c>
      <c r="AW197" s="149" t="str">
        <f t="shared" si="3"/>
        <v/>
      </c>
    </row>
    <row r="198" spans="1:49" x14ac:dyDescent="0.2">
      <c r="A198" s="127" t="s">
        <v>59</v>
      </c>
      <c r="B198" s="127">
        <v>4.0999999999999996</v>
      </c>
      <c r="C198" s="127">
        <v>20171204</v>
      </c>
      <c r="D198" s="127" t="s">
        <v>60</v>
      </c>
      <c r="E198" s="127" t="s">
        <v>60</v>
      </c>
      <c r="F198" s="127">
        <v>3</v>
      </c>
      <c r="G198" s="75" t="s">
        <v>1648</v>
      </c>
      <c r="H198" s="127">
        <v>0</v>
      </c>
      <c r="I198" s="127"/>
      <c r="J198" s="127"/>
      <c r="K198" s="127"/>
      <c r="L198" s="127"/>
      <c r="M198" s="127">
        <v>1</v>
      </c>
      <c r="N198" s="127">
        <v>1</v>
      </c>
      <c r="O198" s="127">
        <v>1999</v>
      </c>
      <c r="P198" s="127">
        <v>20010426</v>
      </c>
      <c r="Q198" s="127">
        <v>20010427</v>
      </c>
      <c r="R198" s="127" t="s">
        <v>61</v>
      </c>
      <c r="S198" s="127" t="s">
        <v>62</v>
      </c>
      <c r="T198" s="127" t="s">
        <v>63</v>
      </c>
      <c r="U198" s="127" t="s">
        <v>1953</v>
      </c>
      <c r="V198" s="127" t="s">
        <v>65</v>
      </c>
      <c r="W198" s="127" t="s">
        <v>64</v>
      </c>
      <c r="X198" s="127"/>
      <c r="Y198" s="127">
        <v>14.76</v>
      </c>
      <c r="Z198" s="127">
        <v>108</v>
      </c>
      <c r="AA198" s="127" t="s">
        <v>1726</v>
      </c>
      <c r="AB198" s="127">
        <v>5000</v>
      </c>
      <c r="AC198" s="127">
        <v>25014</v>
      </c>
      <c r="AD198" s="127"/>
      <c r="AE198" s="127"/>
      <c r="AF198" s="127">
        <v>0</v>
      </c>
      <c r="AG198" s="127">
        <v>14478</v>
      </c>
      <c r="AH198" s="127">
        <v>5000</v>
      </c>
      <c r="AI198" s="127">
        <v>253</v>
      </c>
      <c r="AJ198" s="127" t="s">
        <v>67</v>
      </c>
      <c r="AK198" s="127">
        <v>0.01</v>
      </c>
      <c r="AL198" s="127">
        <v>30</v>
      </c>
      <c r="AM198" s="127">
        <v>300</v>
      </c>
      <c r="AN198" s="127"/>
      <c r="AO198" s="127" t="s">
        <v>102</v>
      </c>
      <c r="AP198" s="127" t="s">
        <v>663</v>
      </c>
      <c r="AQ198" s="127" t="s">
        <v>661</v>
      </c>
      <c r="AR198" s="127" t="s">
        <v>664</v>
      </c>
      <c r="AS198" s="127" t="s">
        <v>69</v>
      </c>
      <c r="AT198" s="127" t="s">
        <v>70</v>
      </c>
      <c r="AU198" s="127" t="s">
        <v>71</v>
      </c>
      <c r="AV198" s="127" t="s">
        <v>1726</v>
      </c>
      <c r="AW198" s="149">
        <f t="shared" si="3"/>
        <v>0.57879587431038615</v>
      </c>
    </row>
    <row r="199" spans="1:49" x14ac:dyDescent="0.2">
      <c r="A199" s="127" t="s">
        <v>1726</v>
      </c>
      <c r="B199" s="127">
        <v>4.0999999999999996</v>
      </c>
      <c r="C199" s="127">
        <v>20171204</v>
      </c>
      <c r="D199" s="127" t="s">
        <v>60</v>
      </c>
      <c r="E199" s="127" t="s">
        <v>60</v>
      </c>
      <c r="F199" s="127">
        <v>3</v>
      </c>
      <c r="G199" s="75" t="s">
        <v>3889</v>
      </c>
      <c r="H199" s="127"/>
      <c r="I199" s="127"/>
      <c r="J199" s="127"/>
      <c r="K199" s="127"/>
      <c r="L199" s="127"/>
      <c r="M199" s="127">
        <v>1</v>
      </c>
      <c r="N199" s="127">
        <v>1</v>
      </c>
      <c r="O199" s="127">
        <v>1999</v>
      </c>
      <c r="P199" s="127">
        <v>200010</v>
      </c>
      <c r="Q199" s="127">
        <v>200010</v>
      </c>
      <c r="R199" s="127" t="s">
        <v>3855</v>
      </c>
      <c r="S199" s="127" t="s">
        <v>3861</v>
      </c>
      <c r="T199" s="127" t="s">
        <v>3857</v>
      </c>
      <c r="U199" s="127" t="s">
        <v>1643</v>
      </c>
      <c r="V199" s="127" t="s">
        <v>65</v>
      </c>
      <c r="W199" s="127" t="s">
        <v>66</v>
      </c>
      <c r="X199" s="127"/>
      <c r="Y199" s="127">
        <v>7</v>
      </c>
      <c r="Z199" s="127"/>
      <c r="AA199" s="127" t="s">
        <v>1726</v>
      </c>
      <c r="AB199" s="127"/>
      <c r="AC199" s="127"/>
      <c r="AD199" s="127"/>
      <c r="AE199" s="127"/>
      <c r="AF199" s="127">
        <v>0</v>
      </c>
      <c r="AG199" s="127">
        <v>200</v>
      </c>
      <c r="AH199" s="127"/>
      <c r="AI199" s="127"/>
      <c r="AJ199" s="127" t="s">
        <v>66</v>
      </c>
      <c r="AK199" s="127"/>
      <c r="AL199" s="127"/>
      <c r="AM199" s="127"/>
      <c r="AN199" s="127"/>
      <c r="AO199" s="127" t="s">
        <v>3890</v>
      </c>
      <c r="AP199" s="127" t="s">
        <v>3858</v>
      </c>
      <c r="AQ199" s="127" t="s">
        <v>3863</v>
      </c>
      <c r="AR199" s="127" t="s">
        <v>3860</v>
      </c>
      <c r="AS199" s="127" t="s">
        <v>69</v>
      </c>
      <c r="AT199" s="127" t="s">
        <v>70</v>
      </c>
      <c r="AU199" s="127" t="s">
        <v>77</v>
      </c>
      <c r="AV199" s="127" t="s">
        <v>1726</v>
      </c>
      <c r="AW199" s="149" t="str">
        <f t="shared" si="3"/>
        <v/>
      </c>
    </row>
    <row r="200" spans="1:49" x14ac:dyDescent="0.2">
      <c r="A200" s="127" t="s">
        <v>1726</v>
      </c>
      <c r="B200" s="127">
        <v>4.0999999999999996</v>
      </c>
      <c r="C200" s="127">
        <v>20171204</v>
      </c>
      <c r="D200" s="127" t="s">
        <v>60</v>
      </c>
      <c r="E200" s="127" t="s">
        <v>60</v>
      </c>
      <c r="F200" s="127">
        <v>3</v>
      </c>
      <c r="G200" s="75" t="s">
        <v>997</v>
      </c>
      <c r="H200" s="127"/>
      <c r="I200" s="127"/>
      <c r="J200" s="127"/>
      <c r="K200" s="127"/>
      <c r="L200" s="127"/>
      <c r="M200" s="127">
        <v>1</v>
      </c>
      <c r="N200" s="127">
        <v>2</v>
      </c>
      <c r="O200" s="127">
        <v>1999</v>
      </c>
      <c r="P200" s="127">
        <v>200005</v>
      </c>
      <c r="Q200" s="127">
        <v>200005</v>
      </c>
      <c r="R200" s="127" t="s">
        <v>475</v>
      </c>
      <c r="S200" s="127" t="s">
        <v>970</v>
      </c>
      <c r="T200" s="127" t="s">
        <v>477</v>
      </c>
      <c r="U200" s="127" t="s">
        <v>72</v>
      </c>
      <c r="V200" s="127" t="s">
        <v>65</v>
      </c>
      <c r="W200" s="127" t="s">
        <v>66</v>
      </c>
      <c r="X200" s="127" t="s">
        <v>1305</v>
      </c>
      <c r="Y200" s="127">
        <v>3</v>
      </c>
      <c r="Z200" s="127"/>
      <c r="AA200" s="127" t="s">
        <v>1726</v>
      </c>
      <c r="AB200" s="127"/>
      <c r="AC200" s="127"/>
      <c r="AD200" s="127"/>
      <c r="AE200" s="127"/>
      <c r="AF200" s="127">
        <v>0</v>
      </c>
      <c r="AG200" s="127">
        <v>850</v>
      </c>
      <c r="AH200" s="127"/>
      <c r="AI200" s="127"/>
      <c r="AJ200" s="127" t="s">
        <v>66</v>
      </c>
      <c r="AK200" s="127"/>
      <c r="AL200" s="127"/>
      <c r="AM200" s="127"/>
      <c r="AN200" s="127"/>
      <c r="AO200" s="127"/>
      <c r="AP200" s="127" t="s">
        <v>479</v>
      </c>
      <c r="AQ200" s="127" t="s">
        <v>971</v>
      </c>
      <c r="AR200" s="127" t="s">
        <v>481</v>
      </c>
      <c r="AS200" s="127" t="s">
        <v>69</v>
      </c>
      <c r="AT200" s="127" t="s">
        <v>70</v>
      </c>
      <c r="AU200" s="127" t="s">
        <v>91</v>
      </c>
      <c r="AV200" s="127" t="s">
        <v>1726</v>
      </c>
      <c r="AW200" s="149" t="str">
        <f t="shared" si="3"/>
        <v/>
      </c>
    </row>
    <row r="201" spans="1:49" x14ac:dyDescent="0.2">
      <c r="A201" s="127" t="s">
        <v>1726</v>
      </c>
      <c r="B201" s="127">
        <v>4.0999999999999996</v>
      </c>
      <c r="C201" s="127">
        <v>20171204</v>
      </c>
      <c r="D201" s="127" t="s">
        <v>60</v>
      </c>
      <c r="E201" s="127" t="s">
        <v>60</v>
      </c>
      <c r="F201" s="127">
        <v>3</v>
      </c>
      <c r="G201" s="75" t="s">
        <v>4067</v>
      </c>
      <c r="H201" s="127"/>
      <c r="I201" s="127"/>
      <c r="J201" s="127"/>
      <c r="K201" s="127"/>
      <c r="L201" s="127"/>
      <c r="M201" s="127">
        <v>1</v>
      </c>
      <c r="N201" s="127">
        <v>3</v>
      </c>
      <c r="O201" s="127">
        <v>1999</v>
      </c>
      <c r="P201" s="127">
        <v>200006</v>
      </c>
      <c r="Q201" s="127">
        <v>200006</v>
      </c>
      <c r="R201" s="127" t="s">
        <v>3474</v>
      </c>
      <c r="S201" s="127" t="s">
        <v>3475</v>
      </c>
      <c r="T201" s="127" t="s">
        <v>4068</v>
      </c>
      <c r="U201" s="127" t="s">
        <v>72</v>
      </c>
      <c r="V201" s="127" t="s">
        <v>65</v>
      </c>
      <c r="W201" s="127" t="s">
        <v>66</v>
      </c>
      <c r="X201" s="127"/>
      <c r="Y201" s="127">
        <v>3</v>
      </c>
      <c r="Z201" s="127"/>
      <c r="AA201" s="127" t="s">
        <v>1726</v>
      </c>
      <c r="AB201" s="127"/>
      <c r="AC201" s="127"/>
      <c r="AD201" s="127"/>
      <c r="AE201" s="127"/>
      <c r="AF201" s="127">
        <v>0</v>
      </c>
      <c r="AG201" s="127">
        <v>12544</v>
      </c>
      <c r="AH201" s="127"/>
      <c r="AI201" s="127"/>
      <c r="AJ201" s="127" t="s">
        <v>66</v>
      </c>
      <c r="AK201" s="127"/>
      <c r="AL201" s="127"/>
      <c r="AM201" s="127"/>
      <c r="AN201" s="127"/>
      <c r="AO201" s="127" t="s">
        <v>4069</v>
      </c>
      <c r="AP201" s="127" t="s">
        <v>3477</v>
      </c>
      <c r="AQ201" s="127" t="s">
        <v>3478</v>
      </c>
      <c r="AR201" s="127" t="s">
        <v>4070</v>
      </c>
      <c r="AS201" s="127" t="s">
        <v>69</v>
      </c>
      <c r="AT201" s="127" t="s">
        <v>70</v>
      </c>
      <c r="AU201" s="127" t="s">
        <v>3211</v>
      </c>
      <c r="AV201" s="127" t="s">
        <v>1726</v>
      </c>
      <c r="AW201" s="149" t="str">
        <f t="shared" si="3"/>
        <v/>
      </c>
    </row>
    <row r="202" spans="1:49" x14ac:dyDescent="0.2">
      <c r="A202" s="127" t="s">
        <v>59</v>
      </c>
      <c r="B202" s="127">
        <v>4.0999999999999996</v>
      </c>
      <c r="C202" s="127">
        <v>20171204</v>
      </c>
      <c r="D202" s="127" t="s">
        <v>60</v>
      </c>
      <c r="E202" s="127" t="s">
        <v>60</v>
      </c>
      <c r="F202" s="127">
        <v>3</v>
      </c>
      <c r="G202" s="75" t="s">
        <v>466</v>
      </c>
      <c r="H202" s="127">
        <v>12</v>
      </c>
      <c r="I202" s="127"/>
      <c r="J202" s="127"/>
      <c r="K202" s="127"/>
      <c r="L202" s="127"/>
      <c r="M202" s="127">
        <v>1</v>
      </c>
      <c r="N202" s="127">
        <v>2</v>
      </c>
      <c r="O202" s="127">
        <v>2008</v>
      </c>
      <c r="P202" s="127">
        <v>20090514</v>
      </c>
      <c r="Q202" s="127">
        <v>20090515</v>
      </c>
      <c r="R202" s="127" t="s">
        <v>475</v>
      </c>
      <c r="S202" s="127" t="s">
        <v>476</v>
      </c>
      <c r="T202" s="127" t="s">
        <v>477</v>
      </c>
      <c r="U202" s="127" t="s">
        <v>72</v>
      </c>
      <c r="V202" s="127" t="s">
        <v>65</v>
      </c>
      <c r="W202" s="127" t="s">
        <v>64</v>
      </c>
      <c r="X202" s="127"/>
      <c r="Y202" s="127">
        <v>4.8</v>
      </c>
      <c r="Z202" s="127">
        <v>75</v>
      </c>
      <c r="AA202" s="127" t="s">
        <v>1726</v>
      </c>
      <c r="AB202" s="127">
        <v>5000</v>
      </c>
      <c r="AC202" s="127">
        <v>24744</v>
      </c>
      <c r="AD202" s="127"/>
      <c r="AE202" s="127"/>
      <c r="AF202" s="127">
        <v>0</v>
      </c>
      <c r="AG202" s="127">
        <v>24702</v>
      </c>
      <c r="AH202" s="127">
        <v>5000</v>
      </c>
      <c r="AI202" s="127">
        <v>765</v>
      </c>
      <c r="AJ202" s="127" t="s">
        <v>66</v>
      </c>
      <c r="AK202" s="127">
        <v>0.03</v>
      </c>
      <c r="AL202" s="127">
        <v>20</v>
      </c>
      <c r="AM202" s="127">
        <v>200</v>
      </c>
      <c r="AN202" s="127"/>
      <c r="AO202" s="127" t="s">
        <v>640</v>
      </c>
      <c r="AP202" s="127" t="s">
        <v>479</v>
      </c>
      <c r="AQ202" s="127" t="s">
        <v>480</v>
      </c>
      <c r="AR202" s="127" t="s">
        <v>481</v>
      </c>
      <c r="AS202" s="127" t="s">
        <v>69</v>
      </c>
      <c r="AT202" s="127" t="s">
        <v>70</v>
      </c>
      <c r="AU202" s="127" t="s">
        <v>91</v>
      </c>
      <c r="AV202" s="127" t="s">
        <v>1726</v>
      </c>
      <c r="AW202" s="149">
        <f t="shared" si="3"/>
        <v>0.99830261881668281</v>
      </c>
    </row>
    <row r="203" spans="1:49" x14ac:dyDescent="0.2">
      <c r="A203" s="127" t="s">
        <v>59</v>
      </c>
      <c r="B203" s="127">
        <v>4.0999999999999996</v>
      </c>
      <c r="C203" s="127">
        <v>20171204</v>
      </c>
      <c r="D203" s="127" t="s">
        <v>60</v>
      </c>
      <c r="E203" s="127" t="s">
        <v>60</v>
      </c>
      <c r="F203" s="127">
        <v>3</v>
      </c>
      <c r="G203" s="75" t="s">
        <v>2292</v>
      </c>
      <c r="H203" s="127">
        <v>12</v>
      </c>
      <c r="I203" s="127"/>
      <c r="J203" s="127"/>
      <c r="K203" s="127"/>
      <c r="L203" s="127"/>
      <c r="M203" s="127">
        <v>1</v>
      </c>
      <c r="N203" s="127">
        <v>3</v>
      </c>
      <c r="O203" s="127">
        <v>2009</v>
      </c>
      <c r="P203" s="127">
        <v>20100617</v>
      </c>
      <c r="Q203" s="127">
        <v>20100617</v>
      </c>
      <c r="R203" s="127" t="s">
        <v>3301</v>
      </c>
      <c r="S203" s="127" t="s">
        <v>3323</v>
      </c>
      <c r="T203" s="127" t="s">
        <v>3294</v>
      </c>
      <c r="U203" s="127" t="s">
        <v>72</v>
      </c>
      <c r="V203" s="127" t="s">
        <v>65</v>
      </c>
      <c r="W203" s="127" t="s">
        <v>64</v>
      </c>
      <c r="X203" s="127"/>
      <c r="Y203" s="127">
        <v>5.72</v>
      </c>
      <c r="Z203" s="127">
        <v>81</v>
      </c>
      <c r="AA203" s="127" t="s">
        <v>1726</v>
      </c>
      <c r="AB203" s="127">
        <v>5000</v>
      </c>
      <c r="AC203" s="127">
        <v>40636</v>
      </c>
      <c r="AD203" s="127"/>
      <c r="AE203" s="127"/>
      <c r="AF203" s="127">
        <v>0</v>
      </c>
      <c r="AG203" s="127">
        <v>10628</v>
      </c>
      <c r="AH203" s="127"/>
      <c r="AI203" s="127"/>
      <c r="AJ203" s="127" t="s">
        <v>66</v>
      </c>
      <c r="AK203" s="127"/>
      <c r="AL203" s="127"/>
      <c r="AM203" s="127"/>
      <c r="AN203" s="127"/>
      <c r="AO203" s="127"/>
      <c r="AP203" s="127" t="s">
        <v>3302</v>
      </c>
      <c r="AQ203" s="127" t="s">
        <v>3326</v>
      </c>
      <c r="AR203" s="127" t="s">
        <v>3298</v>
      </c>
      <c r="AS203" s="127" t="s">
        <v>69</v>
      </c>
      <c r="AT203" s="127" t="s">
        <v>70</v>
      </c>
      <c r="AU203" s="127" t="s">
        <v>3211</v>
      </c>
      <c r="AV203" s="127" t="s">
        <v>1726</v>
      </c>
      <c r="AW203" s="149">
        <f t="shared" si="3"/>
        <v>0.26154149030416379</v>
      </c>
    </row>
    <row r="204" spans="1:49" x14ac:dyDescent="0.2">
      <c r="A204" s="127" t="s">
        <v>59</v>
      </c>
      <c r="B204" s="127">
        <v>4.0999999999999996</v>
      </c>
      <c r="C204" s="127">
        <v>20171204</v>
      </c>
      <c r="D204" s="127" t="s">
        <v>60</v>
      </c>
      <c r="E204" s="127" t="s">
        <v>60</v>
      </c>
      <c r="F204" s="127">
        <v>3</v>
      </c>
      <c r="G204" s="75" t="s">
        <v>2172</v>
      </c>
      <c r="H204" s="127">
        <v>0</v>
      </c>
      <c r="I204" s="127"/>
      <c r="J204" s="127"/>
      <c r="K204" s="127"/>
      <c r="L204" s="127"/>
      <c r="M204" s="127">
        <v>1</v>
      </c>
      <c r="N204" s="127">
        <v>1</v>
      </c>
      <c r="O204" s="127">
        <v>1992</v>
      </c>
      <c r="P204" s="127">
        <v>19940410</v>
      </c>
      <c r="Q204" s="127">
        <v>19940410</v>
      </c>
      <c r="R204" s="127" t="s">
        <v>3855</v>
      </c>
      <c r="S204" s="127" t="s">
        <v>3861</v>
      </c>
      <c r="T204" s="127" t="s">
        <v>3857</v>
      </c>
      <c r="U204" s="127" t="s">
        <v>1953</v>
      </c>
      <c r="V204" s="127" t="s">
        <v>65</v>
      </c>
      <c r="W204" s="127" t="s">
        <v>64</v>
      </c>
      <c r="X204" s="127"/>
      <c r="Y204" s="127">
        <v>10.5</v>
      </c>
      <c r="Z204" s="127">
        <v>96</v>
      </c>
      <c r="AA204" s="127" t="s">
        <v>1726</v>
      </c>
      <c r="AB204" s="127">
        <v>5000</v>
      </c>
      <c r="AC204" s="127">
        <v>27356</v>
      </c>
      <c r="AD204" s="127"/>
      <c r="AE204" s="127"/>
      <c r="AF204" s="127">
        <v>0</v>
      </c>
      <c r="AG204" s="127">
        <v>2722</v>
      </c>
      <c r="AH204" s="127">
        <v>5000</v>
      </c>
      <c r="AI204" s="127">
        <v>276</v>
      </c>
      <c r="AJ204" s="127" t="s">
        <v>67</v>
      </c>
      <c r="AK204" s="127">
        <v>0.01</v>
      </c>
      <c r="AL204" s="127">
        <v>1</v>
      </c>
      <c r="AM204" s="127">
        <v>100</v>
      </c>
      <c r="AN204" s="127"/>
      <c r="AO204" s="127"/>
      <c r="AP204" s="127" t="s">
        <v>3858</v>
      </c>
      <c r="AQ204" s="127" t="s">
        <v>3863</v>
      </c>
      <c r="AR204" s="127" t="s">
        <v>3860</v>
      </c>
      <c r="AS204" s="127" t="s">
        <v>69</v>
      </c>
      <c r="AT204" s="127" t="s">
        <v>70</v>
      </c>
      <c r="AU204" s="127" t="s">
        <v>77</v>
      </c>
      <c r="AV204" s="127" t="s">
        <v>1726</v>
      </c>
      <c r="AW204" s="149">
        <f t="shared" si="3"/>
        <v>9.9502851294048844E-2</v>
      </c>
    </row>
    <row r="205" spans="1:49" x14ac:dyDescent="0.2">
      <c r="A205" s="127" t="s">
        <v>1726</v>
      </c>
      <c r="B205" s="127">
        <v>4.0999999999999996</v>
      </c>
      <c r="C205" s="127">
        <v>20171204</v>
      </c>
      <c r="D205" s="127" t="s">
        <v>60</v>
      </c>
      <c r="E205" s="127" t="s">
        <v>60</v>
      </c>
      <c r="F205" s="127">
        <v>3</v>
      </c>
      <c r="G205" s="75" t="s">
        <v>3456</v>
      </c>
      <c r="H205" s="127"/>
      <c r="I205" s="127"/>
      <c r="J205" s="127"/>
      <c r="K205" s="127"/>
      <c r="L205" s="127"/>
      <c r="M205" s="127">
        <v>1</v>
      </c>
      <c r="N205" s="127">
        <v>1</v>
      </c>
      <c r="O205" s="127">
        <v>1986</v>
      </c>
      <c r="P205" s="127">
        <v>198704</v>
      </c>
      <c r="Q205" s="127">
        <v>19870421</v>
      </c>
      <c r="R205" s="127" t="s">
        <v>3452</v>
      </c>
      <c r="S205" s="127" t="s">
        <v>3426</v>
      </c>
      <c r="T205" s="127" t="s">
        <v>3453</v>
      </c>
      <c r="U205" s="127" t="s">
        <v>72</v>
      </c>
      <c r="V205" s="127" t="s">
        <v>65</v>
      </c>
      <c r="W205" s="127" t="s">
        <v>64</v>
      </c>
      <c r="X205" s="127"/>
      <c r="Y205" s="127">
        <v>4.4000000000000004</v>
      </c>
      <c r="Z205" s="127"/>
      <c r="AA205" s="127" t="s">
        <v>1726</v>
      </c>
      <c r="AB205" s="127"/>
      <c r="AC205" s="127"/>
      <c r="AD205" s="127"/>
      <c r="AE205" s="127"/>
      <c r="AF205" s="127">
        <v>0</v>
      </c>
      <c r="AG205" s="127">
        <v>24756</v>
      </c>
      <c r="AH205" s="127"/>
      <c r="AI205" s="127"/>
      <c r="AJ205" s="127"/>
      <c r="AK205" s="127"/>
      <c r="AL205" s="127"/>
      <c r="AM205" s="127"/>
      <c r="AN205" s="127"/>
      <c r="AO205" s="127"/>
      <c r="AP205" s="127" t="s">
        <v>3454</v>
      </c>
      <c r="AQ205" s="127" t="s">
        <v>3429</v>
      </c>
      <c r="AR205" s="127" t="s">
        <v>3455</v>
      </c>
      <c r="AS205" s="127" t="s">
        <v>69</v>
      </c>
      <c r="AT205" s="127" t="s">
        <v>70</v>
      </c>
      <c r="AU205" s="127" t="s">
        <v>77</v>
      </c>
      <c r="AV205" s="127" t="s">
        <v>1726</v>
      </c>
      <c r="AW205" s="149" t="str">
        <f t="shared" si="3"/>
        <v/>
      </c>
    </row>
    <row r="206" spans="1:49" x14ac:dyDescent="0.2">
      <c r="A206" s="127" t="s">
        <v>1726</v>
      </c>
      <c r="B206" s="127">
        <v>4.0999999999999996</v>
      </c>
      <c r="C206" s="127">
        <v>20171204</v>
      </c>
      <c r="D206" s="127" t="s">
        <v>60</v>
      </c>
      <c r="E206" s="127" t="s">
        <v>60</v>
      </c>
      <c r="F206" s="127">
        <v>3</v>
      </c>
      <c r="G206" s="75" t="s">
        <v>3593</v>
      </c>
      <c r="H206" s="127"/>
      <c r="I206" s="127"/>
      <c r="J206" s="127"/>
      <c r="K206" s="127"/>
      <c r="L206" s="127"/>
      <c r="M206" s="127">
        <v>1</v>
      </c>
      <c r="N206" s="127">
        <v>1</v>
      </c>
      <c r="O206" s="127">
        <v>1986</v>
      </c>
      <c r="P206" s="127">
        <v>198704</v>
      </c>
      <c r="Q206" s="127">
        <v>19870413</v>
      </c>
      <c r="R206" s="127" t="s">
        <v>3583</v>
      </c>
      <c r="S206" s="127" t="s">
        <v>3426</v>
      </c>
      <c r="T206" s="127" t="s">
        <v>3584</v>
      </c>
      <c r="U206" s="127" t="s">
        <v>72</v>
      </c>
      <c r="V206" s="127" t="s">
        <v>65</v>
      </c>
      <c r="W206" s="127" t="s">
        <v>64</v>
      </c>
      <c r="X206" s="127"/>
      <c r="Y206" s="127">
        <v>4.3</v>
      </c>
      <c r="Z206" s="127"/>
      <c r="AA206" s="127" t="s">
        <v>1726</v>
      </c>
      <c r="AB206" s="127"/>
      <c r="AC206" s="127"/>
      <c r="AD206" s="127"/>
      <c r="AE206" s="127"/>
      <c r="AF206" s="127">
        <v>0</v>
      </c>
      <c r="AG206" s="127">
        <v>195869</v>
      </c>
      <c r="AH206" s="127"/>
      <c r="AI206" s="127"/>
      <c r="AJ206" s="127" t="s">
        <v>66</v>
      </c>
      <c r="AK206" s="127"/>
      <c r="AL206" s="127"/>
      <c r="AM206" s="127"/>
      <c r="AN206" s="127"/>
      <c r="AO206" s="127"/>
      <c r="AP206" s="127" t="s">
        <v>3585</v>
      </c>
      <c r="AQ206" s="127" t="s">
        <v>3429</v>
      </c>
      <c r="AR206" s="127" t="s">
        <v>3586</v>
      </c>
      <c r="AS206" s="127" t="s">
        <v>69</v>
      </c>
      <c r="AT206" s="127" t="s">
        <v>70</v>
      </c>
      <c r="AU206" s="127" t="s">
        <v>77</v>
      </c>
      <c r="AV206" s="127" t="s">
        <v>1726</v>
      </c>
      <c r="AW206" s="149" t="str">
        <f t="shared" si="3"/>
        <v/>
      </c>
    </row>
    <row r="207" spans="1:49" x14ac:dyDescent="0.2">
      <c r="A207" s="127" t="s">
        <v>1726</v>
      </c>
      <c r="B207" s="127">
        <v>4.0999999999999996</v>
      </c>
      <c r="C207" s="127">
        <v>20171204</v>
      </c>
      <c r="D207" s="127" t="s">
        <v>60</v>
      </c>
      <c r="E207" s="127" t="s">
        <v>60</v>
      </c>
      <c r="F207" s="127">
        <v>3</v>
      </c>
      <c r="G207" s="75" t="s">
        <v>1551</v>
      </c>
      <c r="H207" s="127"/>
      <c r="I207" s="127"/>
      <c r="J207" s="127"/>
      <c r="K207" s="127"/>
      <c r="L207" s="127"/>
      <c r="M207" s="127">
        <v>1</v>
      </c>
      <c r="N207" s="127">
        <v>1</v>
      </c>
      <c r="O207" s="127">
        <v>2010</v>
      </c>
      <c r="P207" s="127">
        <v>20110613</v>
      </c>
      <c r="Q207" s="127">
        <v>20110614</v>
      </c>
      <c r="R207" s="127" t="s">
        <v>88</v>
      </c>
      <c r="S207" s="127" t="s">
        <v>62</v>
      </c>
      <c r="T207" s="127" t="s">
        <v>89</v>
      </c>
      <c r="U207" s="127" t="s">
        <v>1643</v>
      </c>
      <c r="V207" s="127" t="s">
        <v>65</v>
      </c>
      <c r="W207" s="127" t="s">
        <v>64</v>
      </c>
      <c r="X207" s="127" t="s">
        <v>1305</v>
      </c>
      <c r="Y207" s="127">
        <v>1.64</v>
      </c>
      <c r="Z207" s="127">
        <v>52</v>
      </c>
      <c r="AA207" s="127" t="s">
        <v>1726</v>
      </c>
      <c r="AB207" s="127"/>
      <c r="AC207" s="127"/>
      <c r="AD207" s="127"/>
      <c r="AE207" s="127"/>
      <c r="AF207" s="127">
        <v>0</v>
      </c>
      <c r="AG207" s="127">
        <v>98368</v>
      </c>
      <c r="AH207" s="127"/>
      <c r="AI207" s="127"/>
      <c r="AJ207" s="127" t="s">
        <v>67</v>
      </c>
      <c r="AK207" s="127"/>
      <c r="AL207" s="127"/>
      <c r="AM207" s="127"/>
      <c r="AN207" s="127"/>
      <c r="AO207" s="127"/>
      <c r="AP207" s="127" t="s">
        <v>660</v>
      </c>
      <c r="AQ207" s="127" t="s">
        <v>661</v>
      </c>
      <c r="AR207" s="127" t="s">
        <v>662</v>
      </c>
      <c r="AS207" s="127" t="s">
        <v>69</v>
      </c>
      <c r="AT207" s="127" t="s">
        <v>70</v>
      </c>
      <c r="AU207" s="127" t="s">
        <v>91</v>
      </c>
      <c r="AV207" s="127" t="s">
        <v>1726</v>
      </c>
      <c r="AW207" s="149" t="str">
        <f t="shared" si="3"/>
        <v/>
      </c>
    </row>
    <row r="208" spans="1:49" x14ac:dyDescent="0.2">
      <c r="A208" s="127" t="s">
        <v>59</v>
      </c>
      <c r="B208" s="127">
        <v>4.0999999999999996</v>
      </c>
      <c r="C208" s="127">
        <v>20171204</v>
      </c>
      <c r="D208" s="127" t="s">
        <v>60</v>
      </c>
      <c r="E208" s="127" t="s">
        <v>60</v>
      </c>
      <c r="F208" s="127">
        <v>3</v>
      </c>
      <c r="G208" s="75" t="s">
        <v>2900</v>
      </c>
      <c r="H208" s="127">
        <v>9</v>
      </c>
      <c r="I208" s="127"/>
      <c r="J208" s="127"/>
      <c r="K208" s="127"/>
      <c r="L208" s="127"/>
      <c r="M208" s="127">
        <v>1</v>
      </c>
      <c r="N208" s="127">
        <v>2</v>
      </c>
      <c r="O208" s="127">
        <v>2005</v>
      </c>
      <c r="P208" s="127">
        <v>20060510</v>
      </c>
      <c r="Q208" s="127">
        <v>20060511</v>
      </c>
      <c r="R208" s="127" t="s">
        <v>475</v>
      </c>
      <c r="S208" s="127" t="s">
        <v>476</v>
      </c>
      <c r="T208" s="127" t="s">
        <v>477</v>
      </c>
      <c r="U208" s="127" t="s">
        <v>72</v>
      </c>
      <c r="V208" s="127" t="s">
        <v>65</v>
      </c>
      <c r="W208" s="127" t="s">
        <v>64</v>
      </c>
      <c r="X208" s="127"/>
      <c r="Y208" s="127">
        <v>5.38</v>
      </c>
      <c r="Z208" s="127">
        <v>76</v>
      </c>
      <c r="AA208" s="127" t="s">
        <v>1726</v>
      </c>
      <c r="AB208" s="127">
        <v>5000</v>
      </c>
      <c r="AC208" s="127">
        <v>45854</v>
      </c>
      <c r="AD208" s="127"/>
      <c r="AE208" s="127"/>
      <c r="AF208" s="127">
        <v>0</v>
      </c>
      <c r="AG208" s="127">
        <v>71575</v>
      </c>
      <c r="AH208" s="127">
        <v>5000</v>
      </c>
      <c r="AI208" s="127">
        <v>936</v>
      </c>
      <c r="AJ208" s="127" t="s">
        <v>66</v>
      </c>
      <c r="AK208" s="127">
        <v>0.02</v>
      </c>
      <c r="AL208" s="127">
        <v>27</v>
      </c>
      <c r="AM208" s="127">
        <v>100</v>
      </c>
      <c r="AN208" s="127"/>
      <c r="AO208" s="127"/>
      <c r="AP208" s="127" t="s">
        <v>479</v>
      </c>
      <c r="AQ208" s="127" t="s">
        <v>480</v>
      </c>
      <c r="AR208" s="127" t="s">
        <v>481</v>
      </c>
      <c r="AS208" s="127" t="s">
        <v>69</v>
      </c>
      <c r="AT208" s="127" t="s">
        <v>70</v>
      </c>
      <c r="AU208" s="127" t="s">
        <v>91</v>
      </c>
      <c r="AV208" s="127" t="s">
        <v>1726</v>
      </c>
      <c r="AW208" s="149">
        <f t="shared" si="3"/>
        <v>1.5609325249705588</v>
      </c>
    </row>
    <row r="209" spans="1:49" x14ac:dyDescent="0.2">
      <c r="A209" s="127" t="s">
        <v>59</v>
      </c>
      <c r="B209" s="127">
        <v>4.0999999999999996</v>
      </c>
      <c r="C209" s="127">
        <v>20171204</v>
      </c>
      <c r="D209" s="127" t="s">
        <v>60</v>
      </c>
      <c r="E209" s="127" t="s">
        <v>60</v>
      </c>
      <c r="F209" s="127">
        <v>3</v>
      </c>
      <c r="G209" s="75" t="s">
        <v>4692</v>
      </c>
      <c r="H209" s="127">
        <v>0</v>
      </c>
      <c r="I209" s="127"/>
      <c r="J209" s="127"/>
      <c r="K209" s="127"/>
      <c r="L209" s="127"/>
      <c r="M209" s="127">
        <v>1</v>
      </c>
      <c r="N209" s="127">
        <v>2</v>
      </c>
      <c r="O209" s="127">
        <v>1990</v>
      </c>
      <c r="P209" s="127">
        <v>19920316</v>
      </c>
      <c r="Q209" s="127">
        <v>19920415</v>
      </c>
      <c r="R209" s="127" t="s">
        <v>4560</v>
      </c>
      <c r="S209" s="127" t="s">
        <v>3426</v>
      </c>
      <c r="T209" s="127" t="s">
        <v>4561</v>
      </c>
      <c r="U209" s="127" t="s">
        <v>1953</v>
      </c>
      <c r="V209" s="127" t="s">
        <v>65</v>
      </c>
      <c r="W209" s="127" t="s">
        <v>66</v>
      </c>
      <c r="X209" s="127"/>
      <c r="Y209" s="127">
        <v>10.7</v>
      </c>
      <c r="Z209" s="127">
        <v>99</v>
      </c>
      <c r="AA209" s="127" t="s">
        <v>1726</v>
      </c>
      <c r="AB209" s="127">
        <v>5000</v>
      </c>
      <c r="AC209" s="127">
        <v>22660</v>
      </c>
      <c r="AD209" s="127"/>
      <c r="AE209" s="127"/>
      <c r="AF209" s="127">
        <v>0</v>
      </c>
      <c r="AG209" s="127">
        <v>110564</v>
      </c>
      <c r="AH209" s="127"/>
      <c r="AI209" s="127"/>
      <c r="AJ209" s="127" t="s">
        <v>66</v>
      </c>
      <c r="AK209" s="127"/>
      <c r="AL209" s="127">
        <v>1</v>
      </c>
      <c r="AM209" s="127">
        <v>100</v>
      </c>
      <c r="AN209" s="127"/>
      <c r="AO209" s="127" t="s">
        <v>4693</v>
      </c>
      <c r="AP209" s="127" t="s">
        <v>4562</v>
      </c>
      <c r="AQ209" s="127" t="s">
        <v>3429</v>
      </c>
      <c r="AR209" s="127" t="s">
        <v>4563</v>
      </c>
      <c r="AS209" s="127" t="s">
        <v>69</v>
      </c>
      <c r="AT209" s="127" t="s">
        <v>70</v>
      </c>
      <c r="AU209" s="127" t="s">
        <v>77</v>
      </c>
      <c r="AV209" s="127" t="s">
        <v>1726</v>
      </c>
      <c r="AW209" s="149">
        <f t="shared" si="3"/>
        <v>4.8792586054721978</v>
      </c>
    </row>
    <row r="210" spans="1:49" x14ac:dyDescent="0.2">
      <c r="A210" s="127" t="s">
        <v>59</v>
      </c>
      <c r="B210" s="127">
        <v>4.0999999999999996</v>
      </c>
      <c r="C210" s="127">
        <v>20171204</v>
      </c>
      <c r="D210" s="127" t="s">
        <v>60</v>
      </c>
      <c r="E210" s="127" t="s">
        <v>60</v>
      </c>
      <c r="F210" s="127">
        <v>3</v>
      </c>
      <c r="G210" s="75" t="s">
        <v>933</v>
      </c>
      <c r="H210" s="127">
        <v>0</v>
      </c>
      <c r="I210" s="127"/>
      <c r="J210" s="127"/>
      <c r="K210" s="127"/>
      <c r="L210" s="127"/>
      <c r="M210" s="127">
        <v>1</v>
      </c>
      <c r="N210" s="127">
        <v>2</v>
      </c>
      <c r="O210" s="127">
        <v>1988</v>
      </c>
      <c r="P210" s="127">
        <v>19900412</v>
      </c>
      <c r="Q210" s="127">
        <v>19900412</v>
      </c>
      <c r="R210" s="127" t="s">
        <v>834</v>
      </c>
      <c r="S210" s="127" t="s">
        <v>830</v>
      </c>
      <c r="T210" s="127" t="s">
        <v>835</v>
      </c>
      <c r="U210" s="127" t="s">
        <v>1953</v>
      </c>
      <c r="V210" s="127" t="s">
        <v>65</v>
      </c>
      <c r="W210" s="127" t="s">
        <v>64</v>
      </c>
      <c r="X210" s="127"/>
      <c r="Y210" s="127">
        <v>17.899999999999999</v>
      </c>
      <c r="Z210" s="127"/>
      <c r="AA210" s="127" t="s">
        <v>1726</v>
      </c>
      <c r="AB210" s="127">
        <v>5000</v>
      </c>
      <c r="AC210" s="127">
        <v>39417</v>
      </c>
      <c r="AD210" s="127"/>
      <c r="AE210" s="127"/>
      <c r="AF210" s="127">
        <v>5000</v>
      </c>
      <c r="AG210" s="127">
        <v>218</v>
      </c>
      <c r="AH210" s="127"/>
      <c r="AI210" s="127"/>
      <c r="AJ210" s="127"/>
      <c r="AK210" s="127">
        <v>5.4999999999999997E-3</v>
      </c>
      <c r="AL210" s="127">
        <v>1</v>
      </c>
      <c r="AM210" s="127">
        <v>100</v>
      </c>
      <c r="AN210" s="127"/>
      <c r="AO210" s="127" t="s">
        <v>934</v>
      </c>
      <c r="AP210" s="127" t="s">
        <v>837</v>
      </c>
      <c r="AQ210" s="127" t="s">
        <v>831</v>
      </c>
      <c r="AR210" s="127" t="s">
        <v>838</v>
      </c>
      <c r="AS210" s="127" t="s">
        <v>69</v>
      </c>
      <c r="AT210" s="127" t="s">
        <v>70</v>
      </c>
      <c r="AU210" s="127" t="s">
        <v>91</v>
      </c>
      <c r="AV210" s="127" t="s">
        <v>1726</v>
      </c>
      <c r="AW210" s="149">
        <f t="shared" si="3"/>
        <v>5.5306086206459142E-3</v>
      </c>
    </row>
    <row r="211" spans="1:49" x14ac:dyDescent="0.2">
      <c r="A211" s="127" t="s">
        <v>59</v>
      </c>
      <c r="B211" s="127">
        <v>4.0999999999999996</v>
      </c>
      <c r="C211" s="127">
        <v>20171204</v>
      </c>
      <c r="D211" s="127" t="s">
        <v>60</v>
      </c>
      <c r="E211" s="127" t="s">
        <v>60</v>
      </c>
      <c r="F211" s="127">
        <v>3</v>
      </c>
      <c r="G211" s="75" t="s">
        <v>844</v>
      </c>
      <c r="H211" s="127">
        <v>0</v>
      </c>
      <c r="I211" s="127"/>
      <c r="J211" s="127"/>
      <c r="K211" s="127"/>
      <c r="L211" s="127"/>
      <c r="M211" s="127">
        <v>1</v>
      </c>
      <c r="N211" s="127">
        <v>2</v>
      </c>
      <c r="O211" s="127">
        <v>1988</v>
      </c>
      <c r="P211" s="127">
        <v>19900316</v>
      </c>
      <c r="Q211" s="127">
        <v>19900316</v>
      </c>
      <c r="R211" s="127" t="s">
        <v>834</v>
      </c>
      <c r="S211" s="127" t="s">
        <v>830</v>
      </c>
      <c r="T211" s="127" t="s">
        <v>835</v>
      </c>
      <c r="U211" s="127" t="s">
        <v>1953</v>
      </c>
      <c r="V211" s="127" t="s">
        <v>65</v>
      </c>
      <c r="W211" s="127" t="s">
        <v>64</v>
      </c>
      <c r="X211" s="127"/>
      <c r="Y211" s="127">
        <v>16.399999999999999</v>
      </c>
      <c r="Z211" s="127"/>
      <c r="AA211" s="127" t="s">
        <v>1726</v>
      </c>
      <c r="AB211" s="127">
        <v>5000</v>
      </c>
      <c r="AC211" s="127">
        <v>39973</v>
      </c>
      <c r="AD211" s="127"/>
      <c r="AE211" s="127"/>
      <c r="AF211" s="127">
        <v>5000</v>
      </c>
      <c r="AG211" s="127">
        <v>45</v>
      </c>
      <c r="AH211" s="127"/>
      <c r="AI211" s="127"/>
      <c r="AJ211" s="127"/>
      <c r="AK211" s="127">
        <v>1.1000000000000001E-3</v>
      </c>
      <c r="AL211" s="127">
        <v>1</v>
      </c>
      <c r="AM211" s="127"/>
      <c r="AN211" s="127"/>
      <c r="AO211" s="127" t="s">
        <v>845</v>
      </c>
      <c r="AP211" s="127" t="s">
        <v>837</v>
      </c>
      <c r="AQ211" s="127" t="s">
        <v>831</v>
      </c>
      <c r="AR211" s="127" t="s">
        <v>838</v>
      </c>
      <c r="AS211" s="127" t="s">
        <v>69</v>
      </c>
      <c r="AT211" s="127" t="s">
        <v>70</v>
      </c>
      <c r="AU211" s="127" t="s">
        <v>91</v>
      </c>
      <c r="AV211" s="127" t="s">
        <v>1726</v>
      </c>
      <c r="AW211" s="149">
        <f t="shared" si="3"/>
        <v>1.1257598879243489E-3</v>
      </c>
    </row>
    <row r="212" spans="1:49" x14ac:dyDescent="0.2">
      <c r="A212" s="127" t="s">
        <v>59</v>
      </c>
      <c r="B212" s="127">
        <v>4.0999999999999996</v>
      </c>
      <c r="C212" s="127">
        <v>20171204</v>
      </c>
      <c r="D212" s="127" t="s">
        <v>60</v>
      </c>
      <c r="E212" s="127" t="s">
        <v>60</v>
      </c>
      <c r="F212" s="127">
        <v>3</v>
      </c>
      <c r="G212" s="75" t="s">
        <v>2017</v>
      </c>
      <c r="H212" s="127">
        <v>0</v>
      </c>
      <c r="I212" s="127"/>
      <c r="J212" s="127"/>
      <c r="K212" s="127"/>
      <c r="L212" s="127"/>
      <c r="M212" s="127">
        <v>1</v>
      </c>
      <c r="N212" s="127">
        <v>3</v>
      </c>
      <c r="O212" s="127">
        <v>1989</v>
      </c>
      <c r="P212" s="127">
        <v>19900514</v>
      </c>
      <c r="Q212" s="127">
        <v>19900523</v>
      </c>
      <c r="R212" s="127" t="s">
        <v>3420</v>
      </c>
      <c r="S212" s="127" t="s">
        <v>3421</v>
      </c>
      <c r="T212" s="127" t="s">
        <v>4165</v>
      </c>
      <c r="U212" s="127" t="s">
        <v>72</v>
      </c>
      <c r="V212" s="127" t="s">
        <v>65</v>
      </c>
      <c r="W212" s="127" t="s">
        <v>64</v>
      </c>
      <c r="X212" s="127"/>
      <c r="Y212" s="127">
        <v>5.3</v>
      </c>
      <c r="Z212" s="127"/>
      <c r="AA212" s="127" t="s">
        <v>1726</v>
      </c>
      <c r="AB212" s="127">
        <v>5000</v>
      </c>
      <c r="AC212" s="127">
        <v>23589</v>
      </c>
      <c r="AD212" s="127"/>
      <c r="AE212" s="127"/>
      <c r="AF212" s="127">
        <v>0</v>
      </c>
      <c r="AG212" s="127">
        <v>208960</v>
      </c>
      <c r="AH212" s="127">
        <v>5000</v>
      </c>
      <c r="AI212" s="127">
        <v>223</v>
      </c>
      <c r="AJ212" s="127" t="s">
        <v>66</v>
      </c>
      <c r="AK212" s="127">
        <v>9.4000000000000004E-3</v>
      </c>
      <c r="AL212" s="127">
        <v>25</v>
      </c>
      <c r="AM212" s="127">
        <v>533</v>
      </c>
      <c r="AN212" s="127"/>
      <c r="AO212" s="127" t="s">
        <v>4309</v>
      </c>
      <c r="AP212" s="127" t="s">
        <v>3422</v>
      </c>
      <c r="AQ212" s="127" t="s">
        <v>3423</v>
      </c>
      <c r="AR212" s="127" t="s">
        <v>4166</v>
      </c>
      <c r="AS212" s="127" t="s">
        <v>69</v>
      </c>
      <c r="AT212" s="127" t="s">
        <v>70</v>
      </c>
      <c r="AU212" s="127" t="s">
        <v>3211</v>
      </c>
      <c r="AV212" s="127" t="s">
        <v>1726</v>
      </c>
      <c r="AW212" s="149">
        <f t="shared" si="3"/>
        <v>8.8583661876298283</v>
      </c>
    </row>
    <row r="213" spans="1:49" x14ac:dyDescent="0.2">
      <c r="A213" s="127" t="s">
        <v>1726</v>
      </c>
      <c r="B213" s="127">
        <v>4.0999999999999996</v>
      </c>
      <c r="C213" s="127">
        <v>20171204</v>
      </c>
      <c r="D213" s="127" t="s">
        <v>60</v>
      </c>
      <c r="E213" s="127" t="s">
        <v>60</v>
      </c>
      <c r="F213" s="127">
        <v>3</v>
      </c>
      <c r="G213" s="75" t="s">
        <v>3815</v>
      </c>
      <c r="H213" s="127"/>
      <c r="I213" s="127"/>
      <c r="J213" s="127"/>
      <c r="K213" s="127"/>
      <c r="L213" s="127"/>
      <c r="M213" s="127">
        <v>1</v>
      </c>
      <c r="N213" s="127">
        <v>1</v>
      </c>
      <c r="O213" s="127">
        <v>1990</v>
      </c>
      <c r="P213" s="127">
        <v>19910504</v>
      </c>
      <c r="Q213" s="127">
        <v>19910512</v>
      </c>
      <c r="R213" s="127" t="s">
        <v>3795</v>
      </c>
      <c r="S213" s="127" t="s">
        <v>3805</v>
      </c>
      <c r="T213" s="127" t="s">
        <v>3796</v>
      </c>
      <c r="U213" s="127" t="s">
        <v>72</v>
      </c>
      <c r="V213" s="127" t="s">
        <v>65</v>
      </c>
      <c r="W213" s="127" t="s">
        <v>64</v>
      </c>
      <c r="X213" s="127"/>
      <c r="Y213" s="127">
        <v>5.15</v>
      </c>
      <c r="Z213" s="127">
        <v>50</v>
      </c>
      <c r="AA213" s="127" t="s">
        <v>1726</v>
      </c>
      <c r="AB213" s="127"/>
      <c r="AC213" s="127"/>
      <c r="AD213" s="127"/>
      <c r="AE213" s="127"/>
      <c r="AF213" s="127">
        <v>1</v>
      </c>
      <c r="AG213" s="127">
        <v>4021</v>
      </c>
      <c r="AH213" s="127"/>
      <c r="AI213" s="127"/>
      <c r="AJ213" s="127"/>
      <c r="AK213" s="127"/>
      <c r="AL213" s="127"/>
      <c r="AM213" s="127"/>
      <c r="AN213" s="127"/>
      <c r="AO213" s="127" t="s">
        <v>3570</v>
      </c>
      <c r="AP213" s="127" t="s">
        <v>3797</v>
      </c>
      <c r="AQ213" s="127" t="s">
        <v>3806</v>
      </c>
      <c r="AR213" s="127" t="s">
        <v>3799</v>
      </c>
      <c r="AS213" s="127" t="s">
        <v>69</v>
      </c>
      <c r="AT213" s="127" t="s">
        <v>70</v>
      </c>
      <c r="AU213" s="127" t="s">
        <v>77</v>
      </c>
      <c r="AV213" s="127" t="s">
        <v>1726</v>
      </c>
      <c r="AW213" s="149" t="str">
        <f t="shared" si="3"/>
        <v/>
      </c>
    </row>
    <row r="214" spans="1:49" x14ac:dyDescent="0.2">
      <c r="A214" s="127" t="s">
        <v>59</v>
      </c>
      <c r="B214" s="127">
        <v>4.0999999999999996</v>
      </c>
      <c r="C214" s="127">
        <v>20171204</v>
      </c>
      <c r="D214" s="127" t="s">
        <v>60</v>
      </c>
      <c r="E214" s="127" t="s">
        <v>60</v>
      </c>
      <c r="F214" s="127">
        <v>3</v>
      </c>
      <c r="G214" s="75" t="s">
        <v>650</v>
      </c>
      <c r="H214" s="127">
        <v>12</v>
      </c>
      <c r="I214" s="127"/>
      <c r="J214" s="127"/>
      <c r="K214" s="127"/>
      <c r="L214" s="127"/>
      <c r="M214" s="127">
        <v>1</v>
      </c>
      <c r="N214" s="127">
        <v>2</v>
      </c>
      <c r="O214" s="127">
        <v>2009</v>
      </c>
      <c r="P214" s="127">
        <v>20100511</v>
      </c>
      <c r="Q214" s="127">
        <v>20100513</v>
      </c>
      <c r="R214" s="127" t="s">
        <v>475</v>
      </c>
      <c r="S214" s="127" t="s">
        <v>476</v>
      </c>
      <c r="T214" s="127" t="s">
        <v>477</v>
      </c>
      <c r="U214" s="127" t="s">
        <v>72</v>
      </c>
      <c r="V214" s="127" t="s">
        <v>65</v>
      </c>
      <c r="W214" s="127" t="s">
        <v>64</v>
      </c>
      <c r="X214" s="127" t="s">
        <v>646</v>
      </c>
      <c r="Y214" s="127">
        <v>6.13</v>
      </c>
      <c r="Z214" s="127">
        <v>80</v>
      </c>
      <c r="AA214" s="127" t="s">
        <v>1726</v>
      </c>
      <c r="AB214" s="127">
        <v>5000</v>
      </c>
      <c r="AC214" s="127">
        <v>111719</v>
      </c>
      <c r="AD214" s="127"/>
      <c r="AE214" s="127"/>
      <c r="AF214" s="127">
        <v>0</v>
      </c>
      <c r="AG214" s="127">
        <v>10450</v>
      </c>
      <c r="AH214" s="127">
        <v>5000</v>
      </c>
      <c r="AI214" s="127">
        <v>1128</v>
      </c>
      <c r="AJ214" s="127" t="s">
        <v>648</v>
      </c>
      <c r="AK214" s="127">
        <v>0.01</v>
      </c>
      <c r="AL214" s="127">
        <v>32</v>
      </c>
      <c r="AM214" s="127">
        <v>200</v>
      </c>
      <c r="AN214" s="127"/>
      <c r="AO214" s="127"/>
      <c r="AP214" s="127" t="s">
        <v>479</v>
      </c>
      <c r="AQ214" s="127" t="s">
        <v>480</v>
      </c>
      <c r="AR214" s="127" t="s">
        <v>481</v>
      </c>
      <c r="AS214" s="127" t="s">
        <v>69</v>
      </c>
      <c r="AT214" s="127" t="s">
        <v>70</v>
      </c>
      <c r="AU214" s="127" t="s">
        <v>91</v>
      </c>
      <c r="AV214" s="127" t="s">
        <v>1726</v>
      </c>
      <c r="AW214" s="149">
        <f t="shared" si="3"/>
        <v>9.353825222209293E-2</v>
      </c>
    </row>
    <row r="215" spans="1:49" x14ac:dyDescent="0.2">
      <c r="A215" s="127" t="s">
        <v>59</v>
      </c>
      <c r="B215" s="127">
        <v>4.0999999999999996</v>
      </c>
      <c r="C215" s="127">
        <v>20171204</v>
      </c>
      <c r="D215" s="127" t="s">
        <v>60</v>
      </c>
      <c r="E215" s="127" t="s">
        <v>60</v>
      </c>
      <c r="F215" s="127">
        <v>3</v>
      </c>
      <c r="G215" s="75" t="s">
        <v>1605</v>
      </c>
      <c r="H215" s="127">
        <v>0</v>
      </c>
      <c r="I215" s="127"/>
      <c r="J215" s="127"/>
      <c r="K215" s="127"/>
      <c r="L215" s="127"/>
      <c r="M215" s="127">
        <v>1</v>
      </c>
      <c r="N215" s="127">
        <v>1</v>
      </c>
      <c r="O215" s="127">
        <v>1988</v>
      </c>
      <c r="P215" s="127">
        <v>198905</v>
      </c>
      <c r="Q215" s="127">
        <v>19890509</v>
      </c>
      <c r="R215" s="127" t="s">
        <v>88</v>
      </c>
      <c r="S215" s="127" t="s">
        <v>830</v>
      </c>
      <c r="T215" s="127" t="s">
        <v>89</v>
      </c>
      <c r="U215" s="127" t="s">
        <v>72</v>
      </c>
      <c r="V215" s="127" t="s">
        <v>65</v>
      </c>
      <c r="W215" s="127" t="s">
        <v>66</v>
      </c>
      <c r="X215" s="127"/>
      <c r="Y215" s="127">
        <v>3.4</v>
      </c>
      <c r="Z215" s="127"/>
      <c r="AA215" s="127" t="s">
        <v>1726</v>
      </c>
      <c r="AB215" s="127">
        <v>5000</v>
      </c>
      <c r="AC215" s="127">
        <v>56721</v>
      </c>
      <c r="AD215" s="127"/>
      <c r="AE215" s="127"/>
      <c r="AF215" s="127">
        <v>0</v>
      </c>
      <c r="AG215" s="127">
        <v>82954</v>
      </c>
      <c r="AH215" s="127">
        <v>5000</v>
      </c>
      <c r="AI215" s="127">
        <v>104</v>
      </c>
      <c r="AJ215" s="127"/>
      <c r="AK215" s="127">
        <v>1.8E-3</v>
      </c>
      <c r="AL215" s="127">
        <v>2</v>
      </c>
      <c r="AM215" s="127"/>
      <c r="AN215" s="127"/>
      <c r="AO215" s="127" t="s">
        <v>1606</v>
      </c>
      <c r="AP215" s="127" t="s">
        <v>660</v>
      </c>
      <c r="AQ215" s="127" t="s">
        <v>831</v>
      </c>
      <c r="AR215" s="127" t="s">
        <v>662</v>
      </c>
      <c r="AS215" s="127" t="s">
        <v>69</v>
      </c>
      <c r="AT215" s="127" t="s">
        <v>70</v>
      </c>
      <c r="AU215" s="127" t="s">
        <v>91</v>
      </c>
      <c r="AV215" s="127" t="s">
        <v>1726</v>
      </c>
      <c r="AW215" s="149">
        <f t="shared" si="3"/>
        <v>1.4624918460534899</v>
      </c>
    </row>
    <row r="216" spans="1:49" x14ac:dyDescent="0.2">
      <c r="A216" s="127" t="s">
        <v>1726</v>
      </c>
      <c r="B216" s="127">
        <v>4.0999999999999996</v>
      </c>
      <c r="C216" s="127">
        <v>20171204</v>
      </c>
      <c r="D216" s="127" t="s">
        <v>60</v>
      </c>
      <c r="E216" s="127" t="s">
        <v>60</v>
      </c>
      <c r="F216" s="127">
        <v>3</v>
      </c>
      <c r="G216" s="75" t="s">
        <v>4438</v>
      </c>
      <c r="H216" s="127"/>
      <c r="I216" s="127"/>
      <c r="J216" s="127"/>
      <c r="K216" s="127"/>
      <c r="L216" s="127"/>
      <c r="M216" s="127">
        <v>1</v>
      </c>
      <c r="N216" s="127">
        <v>2</v>
      </c>
      <c r="O216" s="127">
        <v>1987</v>
      </c>
      <c r="P216" s="127">
        <v>198804</v>
      </c>
      <c r="Q216" s="127">
        <v>19880426</v>
      </c>
      <c r="R216" s="127" t="s">
        <v>3716</v>
      </c>
      <c r="S216" s="127" t="s">
        <v>3426</v>
      </c>
      <c r="T216" s="127" t="s">
        <v>4439</v>
      </c>
      <c r="U216" s="127" t="s">
        <v>72</v>
      </c>
      <c r="V216" s="127" t="s">
        <v>65</v>
      </c>
      <c r="W216" s="127" t="s">
        <v>64</v>
      </c>
      <c r="X216" s="127"/>
      <c r="Y216" s="127">
        <v>3.5</v>
      </c>
      <c r="Z216" s="127"/>
      <c r="AA216" s="127" t="s">
        <v>1726</v>
      </c>
      <c r="AB216" s="127"/>
      <c r="AC216" s="127"/>
      <c r="AD216" s="127"/>
      <c r="AE216" s="127"/>
      <c r="AF216" s="127">
        <v>0</v>
      </c>
      <c r="AG216" s="127">
        <v>26330</v>
      </c>
      <c r="AH216" s="127"/>
      <c r="AI216" s="127"/>
      <c r="AJ216" s="127"/>
      <c r="AK216" s="127"/>
      <c r="AL216" s="127"/>
      <c r="AM216" s="127"/>
      <c r="AN216" s="127"/>
      <c r="AO216" s="127"/>
      <c r="AP216" s="127" t="s">
        <v>3718</v>
      </c>
      <c r="AQ216" s="127" t="s">
        <v>3429</v>
      </c>
      <c r="AR216" s="127" t="s">
        <v>4440</v>
      </c>
      <c r="AS216" s="127" t="s">
        <v>69</v>
      </c>
      <c r="AT216" s="127" t="s">
        <v>70</v>
      </c>
      <c r="AU216" s="127" t="s">
        <v>77</v>
      </c>
      <c r="AV216" s="127" t="s">
        <v>1726</v>
      </c>
      <c r="AW216" s="149" t="str">
        <f t="shared" si="3"/>
        <v/>
      </c>
    </row>
    <row r="217" spans="1:49" x14ac:dyDescent="0.2">
      <c r="A217" s="127" t="s">
        <v>59</v>
      </c>
      <c r="B217" s="127">
        <v>4.0999999999999996</v>
      </c>
      <c r="C217" s="127">
        <v>20171204</v>
      </c>
      <c r="D217" s="127" t="s">
        <v>60</v>
      </c>
      <c r="E217" s="127" t="s">
        <v>60</v>
      </c>
      <c r="F217" s="127">
        <v>3</v>
      </c>
      <c r="G217" s="75" t="s">
        <v>3730</v>
      </c>
      <c r="H217" s="127">
        <v>0</v>
      </c>
      <c r="I217" s="127"/>
      <c r="J217" s="127"/>
      <c r="K217" s="127"/>
      <c r="L217" s="127"/>
      <c r="M217" s="127">
        <v>1</v>
      </c>
      <c r="N217" s="127">
        <v>2</v>
      </c>
      <c r="O217" s="127">
        <v>1985</v>
      </c>
      <c r="P217" s="127">
        <v>198606</v>
      </c>
      <c r="Q217" s="127">
        <v>19860602</v>
      </c>
      <c r="R217" s="127" t="s">
        <v>3420</v>
      </c>
      <c r="S217" s="127" t="s">
        <v>3421</v>
      </c>
      <c r="T217" s="127" t="s">
        <v>3727</v>
      </c>
      <c r="U217" s="127" t="s">
        <v>72</v>
      </c>
      <c r="V217" s="127" t="s">
        <v>65</v>
      </c>
      <c r="W217" s="127" t="s">
        <v>66</v>
      </c>
      <c r="X217" s="127"/>
      <c r="Y217" s="127">
        <v>6.3</v>
      </c>
      <c r="Z217" s="127"/>
      <c r="AA217" s="127" t="s">
        <v>1726</v>
      </c>
      <c r="AB217" s="127">
        <v>5000</v>
      </c>
      <c r="AC217" s="127">
        <v>48418</v>
      </c>
      <c r="AD217" s="127"/>
      <c r="AE217" s="127"/>
      <c r="AF217" s="127">
        <v>0</v>
      </c>
      <c r="AG217" s="127">
        <v>130337</v>
      </c>
      <c r="AH217" s="127">
        <v>5000</v>
      </c>
      <c r="AI217" s="127">
        <v>1704</v>
      </c>
      <c r="AJ217" s="127"/>
      <c r="AK217" s="127">
        <v>3.4000000000000002E-2</v>
      </c>
      <c r="AL217" s="127">
        <v>1</v>
      </c>
      <c r="AM217" s="127"/>
      <c r="AN217" s="127"/>
      <c r="AO217" s="127"/>
      <c r="AP217" s="127" t="s">
        <v>3422</v>
      </c>
      <c r="AQ217" s="127" t="s">
        <v>3423</v>
      </c>
      <c r="AR217" s="127" t="s">
        <v>3729</v>
      </c>
      <c r="AS217" s="127" t="s">
        <v>69</v>
      </c>
      <c r="AT217" s="127" t="s">
        <v>70</v>
      </c>
      <c r="AU217" s="127" t="s">
        <v>3211</v>
      </c>
      <c r="AV217" s="127" t="s">
        <v>1726</v>
      </c>
      <c r="AW217" s="149">
        <f t="shared" si="3"/>
        <v>2.6919120988062293</v>
      </c>
    </row>
    <row r="218" spans="1:49" x14ac:dyDescent="0.2">
      <c r="A218" s="127" t="s">
        <v>59</v>
      </c>
      <c r="B218" s="127">
        <v>4.0999999999999996</v>
      </c>
      <c r="C218" s="127">
        <v>20171204</v>
      </c>
      <c r="D218" s="127" t="s">
        <v>60</v>
      </c>
      <c r="E218" s="127" t="s">
        <v>60</v>
      </c>
      <c r="F218" s="127">
        <v>3</v>
      </c>
      <c r="G218" s="75" t="s">
        <v>611</v>
      </c>
      <c r="H218" s="127">
        <v>0</v>
      </c>
      <c r="I218" s="127"/>
      <c r="J218" s="127"/>
      <c r="K218" s="127"/>
      <c r="L218" s="127"/>
      <c r="M218" s="127">
        <v>1</v>
      </c>
      <c r="N218" s="127">
        <v>2</v>
      </c>
      <c r="O218" s="127">
        <v>1985</v>
      </c>
      <c r="P218" s="127">
        <v>19860528</v>
      </c>
      <c r="Q218" s="127">
        <v>19860529</v>
      </c>
      <c r="R218" s="127" t="s">
        <v>490</v>
      </c>
      <c r="S218" s="127" t="s">
        <v>476</v>
      </c>
      <c r="T218" s="127" t="s">
        <v>491</v>
      </c>
      <c r="U218" s="127" t="s">
        <v>72</v>
      </c>
      <c r="V218" s="127" t="s">
        <v>65</v>
      </c>
      <c r="W218" s="127" t="s">
        <v>66</v>
      </c>
      <c r="X218" s="127"/>
      <c r="Y218" s="127">
        <v>5.5</v>
      </c>
      <c r="Z218" s="127"/>
      <c r="AA218" s="127" t="s">
        <v>1726</v>
      </c>
      <c r="AB218" s="127">
        <v>5000</v>
      </c>
      <c r="AC218" s="127">
        <v>20642</v>
      </c>
      <c r="AD218" s="127"/>
      <c r="AE218" s="127"/>
      <c r="AF218" s="127">
        <v>0</v>
      </c>
      <c r="AG218" s="127">
        <v>16039</v>
      </c>
      <c r="AH218" s="127">
        <v>5000</v>
      </c>
      <c r="AI218" s="127">
        <v>421</v>
      </c>
      <c r="AJ218" s="127"/>
      <c r="AK218" s="127">
        <v>0.02</v>
      </c>
      <c r="AL218" s="127">
        <v>1</v>
      </c>
      <c r="AM218" s="127"/>
      <c r="AN218" s="127"/>
      <c r="AO218" s="127" t="s">
        <v>612</v>
      </c>
      <c r="AP218" s="127" t="s">
        <v>493</v>
      </c>
      <c r="AQ218" s="127" t="s">
        <v>480</v>
      </c>
      <c r="AR218" s="127" t="s">
        <v>494</v>
      </c>
      <c r="AS218" s="127" t="s">
        <v>69</v>
      </c>
      <c r="AT218" s="127" t="s">
        <v>70</v>
      </c>
      <c r="AU218" s="127" t="s">
        <v>91</v>
      </c>
      <c r="AV218" s="127" t="s">
        <v>1726</v>
      </c>
      <c r="AW218" s="149">
        <f t="shared" si="3"/>
        <v>0.77700804185640926</v>
      </c>
    </row>
    <row r="219" spans="1:49" x14ac:dyDescent="0.2">
      <c r="A219" s="127" t="s">
        <v>59</v>
      </c>
      <c r="B219" s="127">
        <v>4.0999999999999996</v>
      </c>
      <c r="C219" s="127">
        <v>20171204</v>
      </c>
      <c r="D219" s="127" t="s">
        <v>60</v>
      </c>
      <c r="E219" s="127" t="s">
        <v>60</v>
      </c>
      <c r="F219" s="127">
        <v>3</v>
      </c>
      <c r="G219" s="75" t="s">
        <v>570</v>
      </c>
      <c r="H219" s="127">
        <v>0</v>
      </c>
      <c r="I219" s="127"/>
      <c r="J219" s="127"/>
      <c r="K219" s="127"/>
      <c r="L219" s="127"/>
      <c r="M219" s="127">
        <v>1</v>
      </c>
      <c r="N219" s="127">
        <v>2</v>
      </c>
      <c r="O219" s="127">
        <v>1985</v>
      </c>
      <c r="P219" s="127">
        <v>19860528</v>
      </c>
      <c r="Q219" s="127">
        <v>19860529</v>
      </c>
      <c r="R219" s="127" t="s">
        <v>490</v>
      </c>
      <c r="S219" s="127" t="s">
        <v>476</v>
      </c>
      <c r="T219" s="127" t="s">
        <v>491</v>
      </c>
      <c r="U219" s="127" t="s">
        <v>72</v>
      </c>
      <c r="V219" s="127" t="s">
        <v>65</v>
      </c>
      <c r="W219" s="127" t="s">
        <v>66</v>
      </c>
      <c r="X219" s="127"/>
      <c r="Y219" s="127">
        <v>5.5</v>
      </c>
      <c r="Z219" s="127"/>
      <c r="AA219" s="127" t="s">
        <v>1726</v>
      </c>
      <c r="AB219" s="127">
        <v>5000</v>
      </c>
      <c r="AC219" s="127">
        <v>21047</v>
      </c>
      <c r="AD219" s="127"/>
      <c r="AE219" s="127"/>
      <c r="AF219" s="127">
        <v>0</v>
      </c>
      <c r="AG219" s="127">
        <v>16189</v>
      </c>
      <c r="AH219" s="127">
        <v>5000</v>
      </c>
      <c r="AI219" s="127">
        <v>212</v>
      </c>
      <c r="AJ219" s="127"/>
      <c r="AK219" s="127">
        <v>0.01</v>
      </c>
      <c r="AL219" s="127">
        <v>1</v>
      </c>
      <c r="AM219" s="127"/>
      <c r="AN219" s="127"/>
      <c r="AO219" s="127" t="s">
        <v>571</v>
      </c>
      <c r="AP219" s="127" t="s">
        <v>493</v>
      </c>
      <c r="AQ219" s="127" t="s">
        <v>480</v>
      </c>
      <c r="AR219" s="127" t="s">
        <v>494</v>
      </c>
      <c r="AS219" s="127" t="s">
        <v>69</v>
      </c>
      <c r="AT219" s="127" t="s">
        <v>70</v>
      </c>
      <c r="AU219" s="127" t="s">
        <v>91</v>
      </c>
      <c r="AV219" s="127" t="s">
        <v>1726</v>
      </c>
      <c r="AW219" s="149">
        <f t="shared" si="3"/>
        <v>0.76918325652111941</v>
      </c>
    </row>
    <row r="220" spans="1:49" x14ac:dyDescent="0.2">
      <c r="A220" s="127" t="s">
        <v>59</v>
      </c>
      <c r="B220" s="127">
        <v>4.0999999999999996</v>
      </c>
      <c r="C220" s="127">
        <v>20171204</v>
      </c>
      <c r="D220" s="127" t="s">
        <v>60</v>
      </c>
      <c r="E220" s="127" t="s">
        <v>60</v>
      </c>
      <c r="F220" s="127">
        <v>3</v>
      </c>
      <c r="G220" s="75" t="s">
        <v>550</v>
      </c>
      <c r="H220" s="127">
        <v>0</v>
      </c>
      <c r="I220" s="127"/>
      <c r="J220" s="127"/>
      <c r="K220" s="127"/>
      <c r="L220" s="127"/>
      <c r="M220" s="127">
        <v>1</v>
      </c>
      <c r="N220" s="127">
        <v>2</v>
      </c>
      <c r="O220" s="127">
        <v>1985</v>
      </c>
      <c r="P220" s="127">
        <v>19860527</v>
      </c>
      <c r="Q220" s="127">
        <v>19860529</v>
      </c>
      <c r="R220" s="127" t="s">
        <v>475</v>
      </c>
      <c r="S220" s="127" t="s">
        <v>476</v>
      </c>
      <c r="T220" s="127" t="s">
        <v>477</v>
      </c>
      <c r="U220" s="127" t="s">
        <v>72</v>
      </c>
      <c r="V220" s="127" t="s">
        <v>65</v>
      </c>
      <c r="W220" s="127" t="s">
        <v>66</v>
      </c>
      <c r="X220" s="127"/>
      <c r="Y220" s="127">
        <v>4</v>
      </c>
      <c r="Z220" s="127"/>
      <c r="AA220" s="127" t="s">
        <v>1726</v>
      </c>
      <c r="AB220" s="127">
        <v>5000</v>
      </c>
      <c r="AC220" s="127">
        <v>20735</v>
      </c>
      <c r="AD220" s="127"/>
      <c r="AE220" s="127"/>
      <c r="AF220" s="127">
        <v>0</v>
      </c>
      <c r="AG220" s="127">
        <v>6180</v>
      </c>
      <c r="AH220" s="127">
        <v>5000</v>
      </c>
      <c r="AI220" s="127">
        <v>209</v>
      </c>
      <c r="AJ220" s="127"/>
      <c r="AK220" s="127">
        <v>0.01</v>
      </c>
      <c r="AL220" s="127">
        <v>1</v>
      </c>
      <c r="AM220" s="127"/>
      <c r="AN220" s="127"/>
      <c r="AO220" s="127" t="s">
        <v>551</v>
      </c>
      <c r="AP220" s="127" t="s">
        <v>479</v>
      </c>
      <c r="AQ220" s="127" t="s">
        <v>480</v>
      </c>
      <c r="AR220" s="127" t="s">
        <v>481</v>
      </c>
      <c r="AS220" s="127" t="s">
        <v>69</v>
      </c>
      <c r="AT220" s="127" t="s">
        <v>70</v>
      </c>
      <c r="AU220" s="127" t="s">
        <v>91</v>
      </c>
      <c r="AV220" s="127" t="s">
        <v>1726</v>
      </c>
      <c r="AW220" s="149">
        <f t="shared" si="3"/>
        <v>0.29804678080540148</v>
      </c>
    </row>
    <row r="221" spans="1:49" x14ac:dyDescent="0.2">
      <c r="A221" s="127" t="s">
        <v>59</v>
      </c>
      <c r="B221" s="127">
        <v>4.0999999999999996</v>
      </c>
      <c r="C221" s="127">
        <v>20171204</v>
      </c>
      <c r="D221" s="127" t="s">
        <v>60</v>
      </c>
      <c r="E221" s="127" t="s">
        <v>60</v>
      </c>
      <c r="F221" s="127">
        <v>3</v>
      </c>
      <c r="G221" s="75" t="s">
        <v>555</v>
      </c>
      <c r="H221" s="127">
        <v>0</v>
      </c>
      <c r="I221" s="127"/>
      <c r="J221" s="127"/>
      <c r="K221" s="127"/>
      <c r="L221" s="127"/>
      <c r="M221" s="127">
        <v>1</v>
      </c>
      <c r="N221" s="127">
        <v>2</v>
      </c>
      <c r="O221" s="127">
        <v>1985</v>
      </c>
      <c r="P221" s="127">
        <v>19860527</v>
      </c>
      <c r="Q221" s="127">
        <v>19860529</v>
      </c>
      <c r="R221" s="127" t="s">
        <v>475</v>
      </c>
      <c r="S221" s="127" t="s">
        <v>476</v>
      </c>
      <c r="T221" s="127" t="s">
        <v>477</v>
      </c>
      <c r="U221" s="127" t="s">
        <v>72</v>
      </c>
      <c r="V221" s="127" t="s">
        <v>65</v>
      </c>
      <c r="W221" s="127" t="s">
        <v>66</v>
      </c>
      <c r="X221" s="127"/>
      <c r="Y221" s="127">
        <v>4</v>
      </c>
      <c r="Z221" s="127"/>
      <c r="AA221" s="127" t="s">
        <v>1726</v>
      </c>
      <c r="AB221" s="127">
        <v>5000</v>
      </c>
      <c r="AC221" s="127">
        <v>20764</v>
      </c>
      <c r="AD221" s="127"/>
      <c r="AE221" s="127"/>
      <c r="AF221" s="127">
        <v>0</v>
      </c>
      <c r="AG221" s="127">
        <v>6188</v>
      </c>
      <c r="AH221" s="127">
        <v>5000</v>
      </c>
      <c r="AI221" s="127">
        <v>209</v>
      </c>
      <c r="AJ221" s="127"/>
      <c r="AK221" s="127">
        <v>0.01</v>
      </c>
      <c r="AL221" s="127">
        <v>1</v>
      </c>
      <c r="AM221" s="127"/>
      <c r="AN221" s="127"/>
      <c r="AO221" s="127" t="s">
        <v>556</v>
      </c>
      <c r="AP221" s="127" t="s">
        <v>479</v>
      </c>
      <c r="AQ221" s="127" t="s">
        <v>480</v>
      </c>
      <c r="AR221" s="127" t="s">
        <v>481</v>
      </c>
      <c r="AS221" s="127" t="s">
        <v>69</v>
      </c>
      <c r="AT221" s="127" t="s">
        <v>70</v>
      </c>
      <c r="AU221" s="127" t="s">
        <v>91</v>
      </c>
      <c r="AV221" s="127" t="s">
        <v>1726</v>
      </c>
      <c r="AW221" s="149">
        <f t="shared" si="3"/>
        <v>0.29801579657098826</v>
      </c>
    </row>
    <row r="222" spans="1:49" x14ac:dyDescent="0.2">
      <c r="A222" s="127" t="s">
        <v>59</v>
      </c>
      <c r="B222" s="127">
        <v>4.0999999999999996</v>
      </c>
      <c r="C222" s="127">
        <v>20171204</v>
      </c>
      <c r="D222" s="127" t="s">
        <v>60</v>
      </c>
      <c r="E222" s="127" t="s">
        <v>60</v>
      </c>
      <c r="F222" s="127">
        <v>3</v>
      </c>
      <c r="G222" s="75" t="s">
        <v>1008</v>
      </c>
      <c r="H222" s="127">
        <v>0</v>
      </c>
      <c r="I222" s="127"/>
      <c r="J222" s="127"/>
      <c r="K222" s="127"/>
      <c r="L222" s="127"/>
      <c r="M222" s="127">
        <v>1</v>
      </c>
      <c r="N222" s="127">
        <v>2</v>
      </c>
      <c r="O222" s="127">
        <v>1988</v>
      </c>
      <c r="P222" s="127">
        <v>19890509</v>
      </c>
      <c r="Q222" s="127">
        <v>19890511</v>
      </c>
      <c r="R222" s="127" t="s">
        <v>1001</v>
      </c>
      <c r="S222" s="127" t="s">
        <v>1002</v>
      </c>
      <c r="T222" s="127" t="s">
        <v>1003</v>
      </c>
      <c r="U222" s="127" t="s">
        <v>72</v>
      </c>
      <c r="V222" s="127" t="s">
        <v>65</v>
      </c>
      <c r="W222" s="127" t="s">
        <v>64</v>
      </c>
      <c r="X222" s="127"/>
      <c r="Y222" s="127">
        <v>5.8</v>
      </c>
      <c r="Z222" s="127">
        <v>79</v>
      </c>
      <c r="AA222" s="127" t="s">
        <v>1726</v>
      </c>
      <c r="AB222" s="127">
        <v>5000</v>
      </c>
      <c r="AC222" s="127">
        <v>24425</v>
      </c>
      <c r="AD222" s="127"/>
      <c r="AE222" s="127"/>
      <c r="AF222" s="127">
        <v>0</v>
      </c>
      <c r="AG222" s="127">
        <v>174212</v>
      </c>
      <c r="AH222" s="127">
        <v>5000</v>
      </c>
      <c r="AI222" s="127">
        <v>115</v>
      </c>
      <c r="AJ222" s="127" t="s">
        <v>66</v>
      </c>
      <c r="AK222" s="127">
        <v>4.7000000000000002E-3</v>
      </c>
      <c r="AL222" s="127">
        <v>1</v>
      </c>
      <c r="AM222" s="127"/>
      <c r="AN222" s="127"/>
      <c r="AO222" s="127"/>
      <c r="AP222" s="127" t="s">
        <v>1005</v>
      </c>
      <c r="AQ222" s="127" t="s">
        <v>1006</v>
      </c>
      <c r="AR222" s="127" t="s">
        <v>1007</v>
      </c>
      <c r="AS222" s="127" t="s">
        <v>69</v>
      </c>
      <c r="AT222" s="127" t="s">
        <v>70</v>
      </c>
      <c r="AU222" s="127" t="s">
        <v>91</v>
      </c>
      <c r="AV222" s="127" t="s">
        <v>1726</v>
      </c>
      <c r="AW222" s="149">
        <f t="shared" si="3"/>
        <v>7.1325281473899693</v>
      </c>
    </row>
    <row r="223" spans="1:49" x14ac:dyDescent="0.2">
      <c r="A223" s="127" t="s">
        <v>1726</v>
      </c>
      <c r="B223" s="127">
        <v>4.0999999999999996</v>
      </c>
      <c r="C223" s="127">
        <v>20171204</v>
      </c>
      <c r="D223" s="127" t="s">
        <v>60</v>
      </c>
      <c r="E223" s="127" t="s">
        <v>60</v>
      </c>
      <c r="F223" s="127">
        <v>3</v>
      </c>
      <c r="G223" s="75" t="s">
        <v>4412</v>
      </c>
      <c r="H223" s="127"/>
      <c r="I223" s="127"/>
      <c r="J223" s="127"/>
      <c r="K223" s="127"/>
      <c r="L223" s="127"/>
      <c r="M223" s="127">
        <v>1</v>
      </c>
      <c r="N223" s="127">
        <v>3</v>
      </c>
      <c r="O223" s="127">
        <v>2001</v>
      </c>
      <c r="P223" s="127">
        <v>200206</v>
      </c>
      <c r="Q223" s="127">
        <v>200206</v>
      </c>
      <c r="R223" s="127" t="s">
        <v>4190</v>
      </c>
      <c r="S223" s="127" t="s">
        <v>4396</v>
      </c>
      <c r="T223" s="127" t="s">
        <v>4165</v>
      </c>
      <c r="U223" s="127" t="s">
        <v>72</v>
      </c>
      <c r="V223" s="127" t="s">
        <v>65</v>
      </c>
      <c r="W223" s="127" t="s">
        <v>66</v>
      </c>
      <c r="X223" s="127"/>
      <c r="Y223" s="127">
        <v>3</v>
      </c>
      <c r="Z223" s="127"/>
      <c r="AA223" s="127" t="s">
        <v>1726</v>
      </c>
      <c r="AB223" s="127"/>
      <c r="AC223" s="127"/>
      <c r="AD223" s="127"/>
      <c r="AE223" s="127"/>
      <c r="AF223" s="127">
        <v>0</v>
      </c>
      <c r="AG223" s="127">
        <v>46462</v>
      </c>
      <c r="AH223" s="127"/>
      <c r="AI223" s="127"/>
      <c r="AJ223" s="127"/>
      <c r="AK223" s="127"/>
      <c r="AL223" s="127"/>
      <c r="AM223" s="127"/>
      <c r="AN223" s="127"/>
      <c r="AO223" s="127" t="s">
        <v>4392</v>
      </c>
      <c r="AP223" s="127" t="s">
        <v>4191</v>
      </c>
      <c r="AQ223" s="127" t="s">
        <v>4397</v>
      </c>
      <c r="AR223" s="127" t="s">
        <v>4166</v>
      </c>
      <c r="AS223" s="127" t="s">
        <v>69</v>
      </c>
      <c r="AT223" s="127" t="s">
        <v>70</v>
      </c>
      <c r="AU223" s="127" t="s">
        <v>3211</v>
      </c>
      <c r="AV223" s="127" t="s">
        <v>1726</v>
      </c>
      <c r="AW223" s="149" t="str">
        <f t="shared" si="3"/>
        <v/>
      </c>
    </row>
    <row r="224" spans="1:49" x14ac:dyDescent="0.2">
      <c r="A224" s="127" t="s">
        <v>59</v>
      </c>
      <c r="B224" s="127">
        <v>4.0999999999999996</v>
      </c>
      <c r="C224" s="127">
        <v>20171204</v>
      </c>
      <c r="D224" s="127" t="s">
        <v>60</v>
      </c>
      <c r="E224" s="127" t="s">
        <v>60</v>
      </c>
      <c r="F224" s="127">
        <v>3</v>
      </c>
      <c r="G224" s="75" t="s">
        <v>4204</v>
      </c>
      <c r="H224" s="127">
        <v>0</v>
      </c>
      <c r="I224" s="127"/>
      <c r="J224" s="127"/>
      <c r="K224" s="127"/>
      <c r="L224" s="127"/>
      <c r="M224" s="127">
        <v>1</v>
      </c>
      <c r="N224" s="127">
        <v>2</v>
      </c>
      <c r="O224" s="127">
        <v>1991</v>
      </c>
      <c r="P224" s="127">
        <v>19920507</v>
      </c>
      <c r="Q224" s="127">
        <v>19920509</v>
      </c>
      <c r="R224" s="127" t="s">
        <v>3322</v>
      </c>
      <c r="S224" s="127" t="s">
        <v>3323</v>
      </c>
      <c r="T224" s="127" t="s">
        <v>4165</v>
      </c>
      <c r="U224" s="127" t="s">
        <v>72</v>
      </c>
      <c r="V224" s="127" t="s">
        <v>65</v>
      </c>
      <c r="W224" s="127" t="s">
        <v>66</v>
      </c>
      <c r="X224" s="127"/>
      <c r="Y224" s="127">
        <v>7.4</v>
      </c>
      <c r="Z224" s="127">
        <v>87</v>
      </c>
      <c r="AA224" s="127" t="s">
        <v>1726</v>
      </c>
      <c r="AB224" s="127">
        <v>5000</v>
      </c>
      <c r="AC224" s="127">
        <v>55093</v>
      </c>
      <c r="AD224" s="127"/>
      <c r="AE224" s="127"/>
      <c r="AF224" s="127">
        <v>0</v>
      </c>
      <c r="AG224" s="127">
        <v>77147</v>
      </c>
      <c r="AH224" s="127">
        <v>5000</v>
      </c>
      <c r="AI224" s="127">
        <v>1308</v>
      </c>
      <c r="AJ224" s="127" t="s">
        <v>66</v>
      </c>
      <c r="AK224" s="127">
        <v>2.3199999999999998E-2</v>
      </c>
      <c r="AL224" s="127">
        <v>30</v>
      </c>
      <c r="AM224" s="127">
        <v>345</v>
      </c>
      <c r="AN224" s="127"/>
      <c r="AO224" s="127" t="s">
        <v>4205</v>
      </c>
      <c r="AP224" s="127" t="s">
        <v>3325</v>
      </c>
      <c r="AQ224" s="127" t="s">
        <v>3326</v>
      </c>
      <c r="AR224" s="127" t="s">
        <v>4166</v>
      </c>
      <c r="AS224" s="127" t="s">
        <v>69</v>
      </c>
      <c r="AT224" s="127" t="s">
        <v>70</v>
      </c>
      <c r="AU224" s="127" t="s">
        <v>3211</v>
      </c>
      <c r="AV224" s="127" t="s">
        <v>1726</v>
      </c>
      <c r="AW224" s="149">
        <f t="shared" si="3"/>
        <v>1.4003049389214601</v>
      </c>
    </row>
    <row r="225" spans="1:49" x14ac:dyDescent="0.2">
      <c r="A225" s="127" t="s">
        <v>59</v>
      </c>
      <c r="B225" s="127">
        <v>4.0999999999999996</v>
      </c>
      <c r="C225" s="127">
        <v>20171204</v>
      </c>
      <c r="D225" s="127" t="s">
        <v>60</v>
      </c>
      <c r="E225" s="127" t="s">
        <v>60</v>
      </c>
      <c r="F225" s="127">
        <v>3</v>
      </c>
      <c r="G225" s="75" t="s">
        <v>2305</v>
      </c>
      <c r="H225" s="127">
        <v>0</v>
      </c>
      <c r="I225" s="127"/>
      <c r="J225" s="127"/>
      <c r="K225" s="127"/>
      <c r="L225" s="127"/>
      <c r="M225" s="127">
        <v>1</v>
      </c>
      <c r="N225" s="127">
        <v>1</v>
      </c>
      <c r="O225" s="127">
        <v>1988</v>
      </c>
      <c r="P225" s="127">
        <v>199004</v>
      </c>
      <c r="Q225" s="127">
        <v>19900410</v>
      </c>
      <c r="R225" s="127" t="s">
        <v>3855</v>
      </c>
      <c r="S225" s="127" t="s">
        <v>3861</v>
      </c>
      <c r="T225" s="127" t="s">
        <v>3857</v>
      </c>
      <c r="U225" s="127" t="s">
        <v>1953</v>
      </c>
      <c r="V225" s="127" t="s">
        <v>65</v>
      </c>
      <c r="W225" s="127" t="s">
        <v>64</v>
      </c>
      <c r="X225" s="127"/>
      <c r="Y225" s="127">
        <v>12.2</v>
      </c>
      <c r="Z225" s="127"/>
      <c r="AA225" s="127" t="s">
        <v>1726</v>
      </c>
      <c r="AB225" s="127">
        <v>5000</v>
      </c>
      <c r="AC225" s="127">
        <v>10371</v>
      </c>
      <c r="AD225" s="127"/>
      <c r="AE225" s="127"/>
      <c r="AF225" s="127">
        <v>0</v>
      </c>
      <c r="AG225" s="127">
        <v>687</v>
      </c>
      <c r="AH225" s="127"/>
      <c r="AI225" s="127"/>
      <c r="AJ225" s="127" t="s">
        <v>66</v>
      </c>
      <c r="AK225" s="127"/>
      <c r="AL225" s="127">
        <v>1</v>
      </c>
      <c r="AM225" s="127"/>
      <c r="AN225" s="127"/>
      <c r="AO225" s="127"/>
      <c r="AP225" s="127" t="s">
        <v>3858</v>
      </c>
      <c r="AQ225" s="127" t="s">
        <v>3863</v>
      </c>
      <c r="AR225" s="127" t="s">
        <v>3860</v>
      </c>
      <c r="AS225" s="127" t="s">
        <v>69</v>
      </c>
      <c r="AT225" s="127" t="s">
        <v>70</v>
      </c>
      <c r="AU225" s="127" t="s">
        <v>77</v>
      </c>
      <c r="AV225" s="127" t="s">
        <v>1726</v>
      </c>
      <c r="AW225" s="149">
        <f t="shared" si="3"/>
        <v>6.6242406711021121E-2</v>
      </c>
    </row>
    <row r="226" spans="1:49" x14ac:dyDescent="0.2">
      <c r="A226" s="127" t="s">
        <v>1726</v>
      </c>
      <c r="B226" s="127">
        <v>4.0999999999999996</v>
      </c>
      <c r="C226" s="127">
        <v>20171204</v>
      </c>
      <c r="D226" s="127" t="s">
        <v>60</v>
      </c>
      <c r="E226" s="127" t="s">
        <v>60</v>
      </c>
      <c r="F226" s="127">
        <v>3</v>
      </c>
      <c r="G226" s="75" t="s">
        <v>4173</v>
      </c>
      <c r="H226" s="127"/>
      <c r="I226" s="127"/>
      <c r="J226" s="127"/>
      <c r="K226" s="127"/>
      <c r="L226" s="127"/>
      <c r="M226" s="127">
        <v>1</v>
      </c>
      <c r="N226" s="127">
        <v>3</v>
      </c>
      <c r="O226" s="127">
        <v>2004</v>
      </c>
      <c r="P226" s="127">
        <v>20050511</v>
      </c>
      <c r="Q226" s="127">
        <v>20050511</v>
      </c>
      <c r="R226" s="127" t="s">
        <v>3474</v>
      </c>
      <c r="S226" s="127" t="s">
        <v>3475</v>
      </c>
      <c r="T226" s="127" t="s">
        <v>4165</v>
      </c>
      <c r="U226" s="127" t="s">
        <v>72</v>
      </c>
      <c r="V226" s="127" t="s">
        <v>65</v>
      </c>
      <c r="W226" s="127" t="s">
        <v>66</v>
      </c>
      <c r="X226" s="127"/>
      <c r="Y226" s="127">
        <v>4.5</v>
      </c>
      <c r="Z226" s="127"/>
      <c r="AA226" s="127" t="s">
        <v>1726</v>
      </c>
      <c r="AB226" s="127"/>
      <c r="AC226" s="127"/>
      <c r="AD226" s="127"/>
      <c r="AE226" s="127"/>
      <c r="AF226" s="127">
        <v>0</v>
      </c>
      <c r="AG226" s="127">
        <v>100933</v>
      </c>
      <c r="AH226" s="127"/>
      <c r="AI226" s="127"/>
      <c r="AJ226" s="127" t="s">
        <v>66</v>
      </c>
      <c r="AK226" s="127"/>
      <c r="AL226" s="127"/>
      <c r="AM226" s="127"/>
      <c r="AN226" s="127"/>
      <c r="AO226" s="127"/>
      <c r="AP226" s="127" t="s">
        <v>3477</v>
      </c>
      <c r="AQ226" s="127" t="s">
        <v>3478</v>
      </c>
      <c r="AR226" s="127" t="s">
        <v>4166</v>
      </c>
      <c r="AS226" s="127" t="s">
        <v>69</v>
      </c>
      <c r="AT226" s="127" t="s">
        <v>70</v>
      </c>
      <c r="AU226" s="127" t="s">
        <v>3211</v>
      </c>
      <c r="AV226" s="127" t="s">
        <v>1726</v>
      </c>
      <c r="AW226" s="149" t="str">
        <f t="shared" si="3"/>
        <v/>
      </c>
    </row>
    <row r="227" spans="1:49" x14ac:dyDescent="0.2">
      <c r="A227" s="127" t="s">
        <v>1726</v>
      </c>
      <c r="B227" s="127">
        <v>4.0999999999999996</v>
      </c>
      <c r="C227" s="127">
        <v>20171204</v>
      </c>
      <c r="D227" s="127" t="s">
        <v>60</v>
      </c>
      <c r="E227" s="127" t="s">
        <v>60</v>
      </c>
      <c r="F227" s="127">
        <v>3</v>
      </c>
      <c r="G227" s="75" t="s">
        <v>1471</v>
      </c>
      <c r="H227" s="127"/>
      <c r="I227" s="127"/>
      <c r="J227" s="127"/>
      <c r="K227" s="127"/>
      <c r="L227" s="127"/>
      <c r="M227" s="127">
        <v>1</v>
      </c>
      <c r="N227" s="127">
        <v>1</v>
      </c>
      <c r="O227" s="127">
        <v>2004</v>
      </c>
      <c r="P227" s="127">
        <v>20060405</v>
      </c>
      <c r="Q227" s="127">
        <v>20060410</v>
      </c>
      <c r="R227" s="127" t="s">
        <v>88</v>
      </c>
      <c r="S227" s="127" t="s">
        <v>62</v>
      </c>
      <c r="T227" s="127" t="s">
        <v>89</v>
      </c>
      <c r="U227" s="127" t="s">
        <v>1953</v>
      </c>
      <c r="V227" s="127" t="s">
        <v>65</v>
      </c>
      <c r="W227" s="127" t="s">
        <v>64</v>
      </c>
      <c r="X227" s="127"/>
      <c r="Y227" s="127">
        <v>12.47</v>
      </c>
      <c r="Z227" s="127">
        <v>104</v>
      </c>
      <c r="AA227" s="127" t="s">
        <v>1726</v>
      </c>
      <c r="AB227" s="127"/>
      <c r="AC227" s="127"/>
      <c r="AD227" s="127"/>
      <c r="AE227" s="127"/>
      <c r="AF227" s="127">
        <v>0</v>
      </c>
      <c r="AG227" s="127">
        <v>82797</v>
      </c>
      <c r="AH227" s="127"/>
      <c r="AI227" s="127"/>
      <c r="AJ227" s="127" t="s">
        <v>67</v>
      </c>
      <c r="AK227" s="127"/>
      <c r="AL227" s="127"/>
      <c r="AM227" s="127"/>
      <c r="AN227" s="127"/>
      <c r="AO227" s="127" t="s">
        <v>1472</v>
      </c>
      <c r="AP227" s="127" t="s">
        <v>660</v>
      </c>
      <c r="AQ227" s="127" t="s">
        <v>661</v>
      </c>
      <c r="AR227" s="127" t="s">
        <v>662</v>
      </c>
      <c r="AS227" s="127" t="s">
        <v>69</v>
      </c>
      <c r="AT227" s="127" t="s">
        <v>70</v>
      </c>
      <c r="AU227" s="127" t="s">
        <v>91</v>
      </c>
      <c r="AV227" s="127" t="s">
        <v>1726</v>
      </c>
      <c r="AW227" s="149" t="str">
        <f t="shared" si="3"/>
        <v/>
      </c>
    </row>
    <row r="228" spans="1:49" x14ac:dyDescent="0.2">
      <c r="A228" s="127" t="s">
        <v>1726</v>
      </c>
      <c r="B228" s="127">
        <v>4.0999999999999996</v>
      </c>
      <c r="C228" s="127">
        <v>20171204</v>
      </c>
      <c r="D228" s="127" t="s">
        <v>60</v>
      </c>
      <c r="E228" s="127" t="s">
        <v>60</v>
      </c>
      <c r="F228" s="127">
        <v>3</v>
      </c>
      <c r="G228" s="75" t="s">
        <v>4181</v>
      </c>
      <c r="H228" s="127"/>
      <c r="I228" s="127"/>
      <c r="J228" s="127"/>
      <c r="K228" s="127"/>
      <c r="L228" s="127"/>
      <c r="M228" s="127">
        <v>1</v>
      </c>
      <c r="N228" s="127">
        <v>3</v>
      </c>
      <c r="O228" s="127">
        <v>1997</v>
      </c>
      <c r="P228" s="127">
        <v>19980602</v>
      </c>
      <c r="Q228" s="127">
        <v>19980602</v>
      </c>
      <c r="R228" s="127" t="s">
        <v>3474</v>
      </c>
      <c r="S228" s="127" t="s">
        <v>3475</v>
      </c>
      <c r="T228" s="127" t="s">
        <v>4165</v>
      </c>
      <c r="U228" s="127" t="s">
        <v>72</v>
      </c>
      <c r="V228" s="127" t="s">
        <v>65</v>
      </c>
      <c r="W228" s="127" t="s">
        <v>66</v>
      </c>
      <c r="X228" s="127"/>
      <c r="Y228" s="127">
        <v>5</v>
      </c>
      <c r="Z228" s="127"/>
      <c r="AA228" s="127" t="s">
        <v>1726</v>
      </c>
      <c r="AB228" s="127"/>
      <c r="AC228" s="127"/>
      <c r="AD228" s="127"/>
      <c r="AE228" s="127"/>
      <c r="AF228" s="127">
        <v>0</v>
      </c>
      <c r="AG228" s="127">
        <v>158824</v>
      </c>
      <c r="AH228" s="127"/>
      <c r="AI228" s="127"/>
      <c r="AJ228" s="127" t="s">
        <v>67</v>
      </c>
      <c r="AK228" s="127"/>
      <c r="AL228" s="127"/>
      <c r="AM228" s="127"/>
      <c r="AN228" s="127"/>
      <c r="AO228" s="127"/>
      <c r="AP228" s="127" t="s">
        <v>3477</v>
      </c>
      <c r="AQ228" s="127" t="s">
        <v>3478</v>
      </c>
      <c r="AR228" s="127" t="s">
        <v>4166</v>
      </c>
      <c r="AS228" s="127" t="s">
        <v>69</v>
      </c>
      <c r="AT228" s="127" t="s">
        <v>70</v>
      </c>
      <c r="AU228" s="127" t="s">
        <v>3211</v>
      </c>
      <c r="AV228" s="127" t="s">
        <v>1726</v>
      </c>
      <c r="AW228" s="149" t="str">
        <f t="shared" si="3"/>
        <v/>
      </c>
    </row>
    <row r="229" spans="1:49" x14ac:dyDescent="0.2">
      <c r="A229" s="127" t="s">
        <v>1726</v>
      </c>
      <c r="B229" s="127">
        <v>4.0999999999999996</v>
      </c>
      <c r="C229" s="127">
        <v>20171204</v>
      </c>
      <c r="D229" s="127" t="s">
        <v>60</v>
      </c>
      <c r="E229" s="127" t="s">
        <v>60</v>
      </c>
      <c r="F229" s="127">
        <v>3</v>
      </c>
      <c r="G229" s="75" t="s">
        <v>3281</v>
      </c>
      <c r="H229" s="127"/>
      <c r="I229" s="127"/>
      <c r="J229" s="127"/>
      <c r="K229" s="127"/>
      <c r="L229" s="127"/>
      <c r="M229" s="127">
        <v>1</v>
      </c>
      <c r="N229" s="127">
        <v>1</v>
      </c>
      <c r="O229" s="127">
        <v>1997</v>
      </c>
      <c r="P229" s="127">
        <v>19980624</v>
      </c>
      <c r="Q229" s="127">
        <v>19980624</v>
      </c>
      <c r="R229" s="127" t="s">
        <v>3204</v>
      </c>
      <c r="S229" s="127" t="s">
        <v>3205</v>
      </c>
      <c r="T229" s="127" t="s">
        <v>3206</v>
      </c>
      <c r="U229" s="127" t="s">
        <v>72</v>
      </c>
      <c r="V229" s="127" t="s">
        <v>65</v>
      </c>
      <c r="W229" s="127" t="s">
        <v>64</v>
      </c>
      <c r="X229" s="127"/>
      <c r="Y229" s="127">
        <v>4</v>
      </c>
      <c r="Z229" s="127"/>
      <c r="AA229" s="127" t="s">
        <v>1726</v>
      </c>
      <c r="AB229" s="127"/>
      <c r="AC229" s="127"/>
      <c r="AD229" s="127"/>
      <c r="AE229" s="127"/>
      <c r="AF229" s="127">
        <v>0</v>
      </c>
      <c r="AG229" s="127">
        <v>65000</v>
      </c>
      <c r="AH229" s="127"/>
      <c r="AI229" s="127"/>
      <c r="AJ229" s="127" t="s">
        <v>66</v>
      </c>
      <c r="AK229" s="127"/>
      <c r="AL229" s="127"/>
      <c r="AM229" s="127"/>
      <c r="AN229" s="127"/>
      <c r="AO229" s="127"/>
      <c r="AP229" s="127" t="s">
        <v>3208</v>
      </c>
      <c r="AQ229" s="127" t="s">
        <v>3209</v>
      </c>
      <c r="AR229" s="127" t="s">
        <v>3210</v>
      </c>
      <c r="AS229" s="127" t="s">
        <v>69</v>
      </c>
      <c r="AT229" s="127" t="s">
        <v>70</v>
      </c>
      <c r="AU229" s="127" t="s">
        <v>3211</v>
      </c>
      <c r="AV229" s="127" t="s">
        <v>1726</v>
      </c>
      <c r="AW229" s="149" t="str">
        <f t="shared" si="3"/>
        <v/>
      </c>
    </row>
    <row r="230" spans="1:49" x14ac:dyDescent="0.2">
      <c r="A230" s="127" t="s">
        <v>1726</v>
      </c>
      <c r="B230" s="127">
        <v>4.0999999999999996</v>
      </c>
      <c r="C230" s="127">
        <v>20171204</v>
      </c>
      <c r="D230" s="127" t="s">
        <v>60</v>
      </c>
      <c r="E230" s="127" t="s">
        <v>60</v>
      </c>
      <c r="F230" s="127">
        <v>3</v>
      </c>
      <c r="G230" s="75" t="s">
        <v>3401</v>
      </c>
      <c r="H230" s="127"/>
      <c r="I230" s="127"/>
      <c r="J230" s="127"/>
      <c r="K230" s="127"/>
      <c r="L230" s="127"/>
      <c r="M230" s="127">
        <v>1</v>
      </c>
      <c r="N230" s="127">
        <v>3</v>
      </c>
      <c r="O230" s="127">
        <v>2004</v>
      </c>
      <c r="P230" s="127">
        <v>20050603</v>
      </c>
      <c r="Q230" s="127">
        <v>20050603</v>
      </c>
      <c r="R230" s="127" t="s">
        <v>3322</v>
      </c>
      <c r="S230" s="127" t="s">
        <v>3323</v>
      </c>
      <c r="T230" s="127" t="s">
        <v>3294</v>
      </c>
      <c r="U230" s="127" t="s">
        <v>72</v>
      </c>
      <c r="V230" s="127" t="s">
        <v>65</v>
      </c>
      <c r="W230" s="127" t="s">
        <v>64</v>
      </c>
      <c r="X230" s="127"/>
      <c r="Y230" s="127">
        <v>5.73</v>
      </c>
      <c r="Z230" s="127">
        <v>84</v>
      </c>
      <c r="AA230" s="127" t="s">
        <v>1726</v>
      </c>
      <c r="AB230" s="127"/>
      <c r="AC230" s="127"/>
      <c r="AD230" s="127"/>
      <c r="AE230" s="127"/>
      <c r="AF230" s="127">
        <v>0</v>
      </c>
      <c r="AG230" s="127">
        <v>224652</v>
      </c>
      <c r="AH230" s="127"/>
      <c r="AI230" s="127"/>
      <c r="AJ230" s="127" t="s">
        <v>66</v>
      </c>
      <c r="AK230" s="127"/>
      <c r="AL230" s="127"/>
      <c r="AM230" s="127"/>
      <c r="AN230" s="127"/>
      <c r="AO230" s="127"/>
      <c r="AP230" s="127" t="s">
        <v>3325</v>
      </c>
      <c r="AQ230" s="127" t="s">
        <v>3326</v>
      </c>
      <c r="AR230" s="127" t="s">
        <v>3298</v>
      </c>
      <c r="AS230" s="127" t="s">
        <v>69</v>
      </c>
      <c r="AT230" s="127" t="s">
        <v>70</v>
      </c>
      <c r="AU230" s="127" t="s">
        <v>3211</v>
      </c>
      <c r="AV230" s="127" t="s">
        <v>1726</v>
      </c>
      <c r="AW230" s="149" t="str">
        <f t="shared" si="3"/>
        <v/>
      </c>
    </row>
    <row r="231" spans="1:49" x14ac:dyDescent="0.2">
      <c r="A231" s="127" t="s">
        <v>59</v>
      </c>
      <c r="B231" s="127">
        <v>4.0999999999999996</v>
      </c>
      <c r="C231" s="127">
        <v>20171204</v>
      </c>
      <c r="D231" s="127" t="s">
        <v>60</v>
      </c>
      <c r="E231" s="127" t="s">
        <v>60</v>
      </c>
      <c r="F231" s="127">
        <v>3</v>
      </c>
      <c r="G231" s="75" t="s">
        <v>1984</v>
      </c>
      <c r="H231" s="127">
        <v>0</v>
      </c>
      <c r="I231" s="127"/>
      <c r="J231" s="127"/>
      <c r="K231" s="127" t="s">
        <v>106</v>
      </c>
      <c r="L231" s="127" t="s">
        <v>4464</v>
      </c>
      <c r="M231" s="127">
        <v>1</v>
      </c>
      <c r="N231" s="127">
        <v>3</v>
      </c>
      <c r="O231" s="127">
        <v>2000</v>
      </c>
      <c r="P231" s="127">
        <v>20010522</v>
      </c>
      <c r="Q231" s="127">
        <v>20010522</v>
      </c>
      <c r="R231" s="127" t="s">
        <v>3420</v>
      </c>
      <c r="S231" s="127" t="s">
        <v>3421</v>
      </c>
      <c r="T231" s="127" t="s">
        <v>4465</v>
      </c>
      <c r="U231" s="127" t="s">
        <v>72</v>
      </c>
      <c r="V231" s="127" t="s">
        <v>65</v>
      </c>
      <c r="W231" s="127" t="s">
        <v>64</v>
      </c>
      <c r="X231" s="127"/>
      <c r="Y231" s="127">
        <v>5</v>
      </c>
      <c r="Z231" s="127"/>
      <c r="AA231" s="127" t="s">
        <v>1726</v>
      </c>
      <c r="AB231" s="127">
        <v>0</v>
      </c>
      <c r="AC231" s="127">
        <v>25388</v>
      </c>
      <c r="AD231" s="127"/>
      <c r="AE231" s="127"/>
      <c r="AF231" s="127">
        <v>0</v>
      </c>
      <c r="AG231" s="127">
        <v>53164</v>
      </c>
      <c r="AH231" s="127"/>
      <c r="AI231" s="127"/>
      <c r="AJ231" s="127" t="s">
        <v>66</v>
      </c>
      <c r="AK231" s="127">
        <v>6.8999999999999999E-3</v>
      </c>
      <c r="AL231" s="127">
        <v>21</v>
      </c>
      <c r="AM231" s="127">
        <v>2030</v>
      </c>
      <c r="AN231" s="127"/>
      <c r="AO231" s="127" t="s">
        <v>4473</v>
      </c>
      <c r="AP231" s="127" t="s">
        <v>3422</v>
      </c>
      <c r="AQ231" s="127" t="s">
        <v>3423</v>
      </c>
      <c r="AR231" s="127" t="s">
        <v>4467</v>
      </c>
      <c r="AS231" s="127" t="s">
        <v>69</v>
      </c>
      <c r="AT231" s="127" t="s">
        <v>70</v>
      </c>
      <c r="AU231" s="127" t="s">
        <v>3211</v>
      </c>
      <c r="AV231" s="127" t="s">
        <v>1726</v>
      </c>
      <c r="AW231" s="149">
        <f t="shared" si="3"/>
        <v>2.0940601859146053</v>
      </c>
    </row>
    <row r="232" spans="1:49" x14ac:dyDescent="0.2">
      <c r="A232" s="127" t="s">
        <v>59</v>
      </c>
      <c r="B232" s="127">
        <v>4.0999999999999996</v>
      </c>
      <c r="C232" s="127">
        <v>20171204</v>
      </c>
      <c r="D232" s="127" t="s">
        <v>60</v>
      </c>
      <c r="E232" s="127" t="s">
        <v>60</v>
      </c>
      <c r="F232" s="127">
        <v>3</v>
      </c>
      <c r="G232" s="75" t="s">
        <v>2913</v>
      </c>
      <c r="H232" s="127">
        <v>12</v>
      </c>
      <c r="I232" s="127"/>
      <c r="J232" s="127"/>
      <c r="K232" s="127" t="s">
        <v>106</v>
      </c>
      <c r="L232" s="127" t="s">
        <v>474</v>
      </c>
      <c r="M232" s="127">
        <v>1</v>
      </c>
      <c r="N232" s="127">
        <v>2</v>
      </c>
      <c r="O232" s="127">
        <v>2002</v>
      </c>
      <c r="P232" s="127">
        <v>20030512</v>
      </c>
      <c r="Q232" s="127">
        <v>20030515</v>
      </c>
      <c r="R232" s="127" t="s">
        <v>475</v>
      </c>
      <c r="S232" s="127" t="s">
        <v>476</v>
      </c>
      <c r="T232" s="127" t="s">
        <v>477</v>
      </c>
      <c r="U232" s="127" t="s">
        <v>72</v>
      </c>
      <c r="V232" s="127" t="s">
        <v>65</v>
      </c>
      <c r="W232" s="127" t="s">
        <v>64</v>
      </c>
      <c r="X232" s="127"/>
      <c r="Y232" s="127">
        <v>6.8</v>
      </c>
      <c r="Z232" s="127">
        <v>83</v>
      </c>
      <c r="AA232" s="127" t="s">
        <v>1726</v>
      </c>
      <c r="AB232" s="127">
        <v>0</v>
      </c>
      <c r="AC232" s="127">
        <v>26769</v>
      </c>
      <c r="AD232" s="127"/>
      <c r="AE232" s="127"/>
      <c r="AF232" s="127">
        <v>0</v>
      </c>
      <c r="AG232" s="127">
        <v>828</v>
      </c>
      <c r="AH232" s="127"/>
      <c r="AI232" s="127"/>
      <c r="AJ232" s="127"/>
      <c r="AK232" s="127">
        <v>0.03</v>
      </c>
      <c r="AL232" s="127">
        <v>36</v>
      </c>
      <c r="AM232" s="127">
        <v>100</v>
      </c>
      <c r="AN232" s="127"/>
      <c r="AO232" s="127" t="s">
        <v>484</v>
      </c>
      <c r="AP232" s="127" t="s">
        <v>479</v>
      </c>
      <c r="AQ232" s="127" t="s">
        <v>480</v>
      </c>
      <c r="AR232" s="127" t="s">
        <v>481</v>
      </c>
      <c r="AS232" s="127" t="s">
        <v>69</v>
      </c>
      <c r="AT232" s="127" t="s">
        <v>70</v>
      </c>
      <c r="AU232" s="127" t="s">
        <v>91</v>
      </c>
      <c r="AV232" s="127" t="s">
        <v>1726</v>
      </c>
      <c r="AW232" s="149">
        <f t="shared" si="3"/>
        <v>3.093130113190631E-2</v>
      </c>
    </row>
    <row r="233" spans="1:49" x14ac:dyDescent="0.2">
      <c r="A233" s="127" t="s">
        <v>59</v>
      </c>
      <c r="B233" s="127">
        <v>4.0999999999999996</v>
      </c>
      <c r="C233" s="127">
        <v>20171204</v>
      </c>
      <c r="D233" s="127" t="s">
        <v>60</v>
      </c>
      <c r="E233" s="127" t="s">
        <v>60</v>
      </c>
      <c r="F233" s="127">
        <v>3</v>
      </c>
      <c r="G233" s="75" t="s">
        <v>2914</v>
      </c>
      <c r="H233" s="127">
        <v>12</v>
      </c>
      <c r="I233" s="127"/>
      <c r="J233" s="127"/>
      <c r="K233" s="127" t="s">
        <v>106</v>
      </c>
      <c r="L233" s="127" t="s">
        <v>474</v>
      </c>
      <c r="M233" s="127">
        <v>1</v>
      </c>
      <c r="N233" s="127">
        <v>2</v>
      </c>
      <c r="O233" s="127">
        <v>2002</v>
      </c>
      <c r="P233" s="127">
        <v>20030512</v>
      </c>
      <c r="Q233" s="127">
        <v>20030515</v>
      </c>
      <c r="R233" s="127" t="s">
        <v>475</v>
      </c>
      <c r="S233" s="127" t="s">
        <v>476</v>
      </c>
      <c r="T233" s="127" t="s">
        <v>477</v>
      </c>
      <c r="U233" s="127" t="s">
        <v>72</v>
      </c>
      <c r="V233" s="127" t="s">
        <v>65</v>
      </c>
      <c r="W233" s="127" t="s">
        <v>64</v>
      </c>
      <c r="X233" s="127"/>
      <c r="Y233" s="127">
        <v>6.8</v>
      </c>
      <c r="Z233" s="127">
        <v>83</v>
      </c>
      <c r="AA233" s="127" t="s">
        <v>1726</v>
      </c>
      <c r="AB233" s="127">
        <v>0</v>
      </c>
      <c r="AC233" s="127">
        <v>18318</v>
      </c>
      <c r="AD233" s="127"/>
      <c r="AE233" s="127"/>
      <c r="AF233" s="127">
        <v>0</v>
      </c>
      <c r="AG233" s="127">
        <v>374</v>
      </c>
      <c r="AH233" s="127"/>
      <c r="AI233" s="127"/>
      <c r="AJ233" s="127"/>
      <c r="AK233" s="127">
        <v>0.02</v>
      </c>
      <c r="AL233" s="127">
        <v>33</v>
      </c>
      <c r="AM233" s="127">
        <v>100</v>
      </c>
      <c r="AN233" s="127"/>
      <c r="AO233" s="127" t="s">
        <v>485</v>
      </c>
      <c r="AP233" s="127" t="s">
        <v>479</v>
      </c>
      <c r="AQ233" s="127" t="s">
        <v>480</v>
      </c>
      <c r="AR233" s="127" t="s">
        <v>481</v>
      </c>
      <c r="AS233" s="127" t="s">
        <v>69</v>
      </c>
      <c r="AT233" s="127" t="s">
        <v>70</v>
      </c>
      <c r="AU233" s="127" t="s">
        <v>91</v>
      </c>
      <c r="AV233" s="127" t="s">
        <v>1726</v>
      </c>
      <c r="AW233" s="149">
        <f t="shared" si="3"/>
        <v>2.0417076100010919E-2</v>
      </c>
    </row>
    <row r="234" spans="1:49" x14ac:dyDescent="0.2">
      <c r="A234" s="127" t="s">
        <v>59</v>
      </c>
      <c r="B234" s="127">
        <v>4.0999999999999996</v>
      </c>
      <c r="C234" s="127">
        <v>20171204</v>
      </c>
      <c r="D234" s="127" t="s">
        <v>60</v>
      </c>
      <c r="E234" s="127" t="s">
        <v>60</v>
      </c>
      <c r="F234" s="127">
        <v>3</v>
      </c>
      <c r="G234" s="75" t="s">
        <v>2915</v>
      </c>
      <c r="H234" s="127">
        <v>12</v>
      </c>
      <c r="I234" s="127"/>
      <c r="J234" s="127"/>
      <c r="K234" s="127" t="s">
        <v>106</v>
      </c>
      <c r="L234" s="127" t="s">
        <v>474</v>
      </c>
      <c r="M234" s="127">
        <v>1</v>
      </c>
      <c r="N234" s="127">
        <v>2</v>
      </c>
      <c r="O234" s="127">
        <v>2002</v>
      </c>
      <c r="P234" s="127">
        <v>20030512</v>
      </c>
      <c r="Q234" s="127">
        <v>20030515</v>
      </c>
      <c r="R234" s="127" t="s">
        <v>475</v>
      </c>
      <c r="S234" s="127" t="s">
        <v>476</v>
      </c>
      <c r="T234" s="127" t="s">
        <v>477</v>
      </c>
      <c r="U234" s="127" t="s">
        <v>72</v>
      </c>
      <c r="V234" s="127" t="s">
        <v>65</v>
      </c>
      <c r="W234" s="127" t="s">
        <v>64</v>
      </c>
      <c r="X234" s="127"/>
      <c r="Y234" s="127">
        <v>6.8</v>
      </c>
      <c r="Z234" s="127">
        <v>83</v>
      </c>
      <c r="AA234" s="127" t="s">
        <v>1726</v>
      </c>
      <c r="AB234" s="127">
        <v>5000</v>
      </c>
      <c r="AC234" s="127">
        <v>29011</v>
      </c>
      <c r="AD234" s="127"/>
      <c r="AE234" s="127"/>
      <c r="AF234" s="127">
        <v>0</v>
      </c>
      <c r="AG234" s="127">
        <v>175588</v>
      </c>
      <c r="AH234" s="127"/>
      <c r="AI234" s="127"/>
      <c r="AJ234" s="127" t="s">
        <v>66</v>
      </c>
      <c r="AK234" s="127"/>
      <c r="AL234" s="127">
        <v>40</v>
      </c>
      <c r="AM234" s="127">
        <v>100</v>
      </c>
      <c r="AN234" s="127"/>
      <c r="AO234" s="127" t="s">
        <v>486</v>
      </c>
      <c r="AP234" s="127" t="s">
        <v>479</v>
      </c>
      <c r="AQ234" s="127" t="s">
        <v>480</v>
      </c>
      <c r="AR234" s="127" t="s">
        <v>481</v>
      </c>
      <c r="AS234" s="127" t="s">
        <v>69</v>
      </c>
      <c r="AT234" s="127" t="s">
        <v>70</v>
      </c>
      <c r="AU234" s="127" t="s">
        <v>91</v>
      </c>
      <c r="AV234" s="127" t="s">
        <v>1726</v>
      </c>
      <c r="AW234" s="149">
        <f t="shared" si="3"/>
        <v>6.0524628589155833</v>
      </c>
    </row>
    <row r="235" spans="1:49" x14ac:dyDescent="0.2">
      <c r="A235" s="127" t="s">
        <v>59</v>
      </c>
      <c r="B235" s="127">
        <v>4.0999999999999996</v>
      </c>
      <c r="C235" s="127">
        <v>20171204</v>
      </c>
      <c r="D235" s="127" t="s">
        <v>60</v>
      </c>
      <c r="E235" s="127" t="s">
        <v>60</v>
      </c>
      <c r="F235" s="127">
        <v>3</v>
      </c>
      <c r="G235" s="75" t="s">
        <v>4552</v>
      </c>
      <c r="H235" s="127">
        <v>0</v>
      </c>
      <c r="I235" s="127"/>
      <c r="J235" s="127"/>
      <c r="K235" s="127"/>
      <c r="L235" s="127"/>
      <c r="M235" s="127">
        <v>1</v>
      </c>
      <c r="N235" s="127">
        <v>2</v>
      </c>
      <c r="O235" s="127">
        <v>1981</v>
      </c>
      <c r="P235" s="127">
        <v>198204</v>
      </c>
      <c r="Q235" s="127">
        <v>19820408</v>
      </c>
      <c r="R235" s="127" t="s">
        <v>4520</v>
      </c>
      <c r="S235" s="127" t="s">
        <v>3421</v>
      </c>
      <c r="T235" s="127" t="s">
        <v>4521</v>
      </c>
      <c r="U235" s="127" t="s">
        <v>72</v>
      </c>
      <c r="V235" s="127" t="s">
        <v>65</v>
      </c>
      <c r="W235" s="127" t="s">
        <v>64</v>
      </c>
      <c r="X235" s="127"/>
      <c r="Y235" s="127">
        <v>4</v>
      </c>
      <c r="Z235" s="127"/>
      <c r="AA235" s="127" t="s">
        <v>1726</v>
      </c>
      <c r="AB235" s="127">
        <v>5000</v>
      </c>
      <c r="AC235" s="127">
        <v>48299</v>
      </c>
      <c r="AD235" s="127"/>
      <c r="AE235" s="127"/>
      <c r="AF235" s="127">
        <v>5000</v>
      </c>
      <c r="AG235" s="127">
        <v>1001</v>
      </c>
      <c r="AH235" s="127"/>
      <c r="AI235" s="127"/>
      <c r="AJ235" s="127"/>
      <c r="AK235" s="127">
        <v>2.0299999999999999E-2</v>
      </c>
      <c r="AL235" s="127">
        <v>1</v>
      </c>
      <c r="AM235" s="127"/>
      <c r="AN235" s="127"/>
      <c r="AO235" s="127"/>
      <c r="AP235" s="127" t="s">
        <v>4522</v>
      </c>
      <c r="AQ235" s="127" t="s">
        <v>3423</v>
      </c>
      <c r="AR235" s="127" t="s">
        <v>4523</v>
      </c>
      <c r="AS235" s="127" t="s">
        <v>69</v>
      </c>
      <c r="AT235" s="127" t="s">
        <v>70</v>
      </c>
      <c r="AU235" s="127" t="s">
        <v>3211</v>
      </c>
      <c r="AV235" s="127" t="s">
        <v>1726</v>
      </c>
      <c r="AW235" s="149">
        <f t="shared" si="3"/>
        <v>2.0725066771568771E-2</v>
      </c>
    </row>
    <row r="236" spans="1:49" x14ac:dyDescent="0.2">
      <c r="A236" s="127" t="s">
        <v>59</v>
      </c>
      <c r="B236" s="127">
        <v>4.0999999999999996</v>
      </c>
      <c r="C236" s="127">
        <v>20171204</v>
      </c>
      <c r="D236" s="127" t="s">
        <v>60</v>
      </c>
      <c r="E236" s="127" t="s">
        <v>60</v>
      </c>
      <c r="F236" s="127">
        <v>3</v>
      </c>
      <c r="G236" s="75" t="s">
        <v>1633</v>
      </c>
      <c r="H236" s="127">
        <v>12</v>
      </c>
      <c r="I236" s="127"/>
      <c r="J236" s="127"/>
      <c r="K236" s="127"/>
      <c r="L236" s="127"/>
      <c r="M236" s="127">
        <v>1</v>
      </c>
      <c r="N236" s="127">
        <v>1</v>
      </c>
      <c r="O236" s="127">
        <v>2001</v>
      </c>
      <c r="P236" s="127">
        <v>20030423</v>
      </c>
      <c r="Q236" s="127">
        <v>20030424</v>
      </c>
      <c r="R236" s="127" t="s">
        <v>61</v>
      </c>
      <c r="S236" s="127" t="s">
        <v>62</v>
      </c>
      <c r="T236" s="127" t="s">
        <v>63</v>
      </c>
      <c r="U236" s="127" t="s">
        <v>1953</v>
      </c>
      <c r="V236" s="127" t="s">
        <v>65</v>
      </c>
      <c r="W236" s="127" t="s">
        <v>64</v>
      </c>
      <c r="X236" s="127"/>
      <c r="Y236" s="127">
        <v>11.68</v>
      </c>
      <c r="Z236" s="127">
        <v>103</v>
      </c>
      <c r="AA236" s="127" t="s">
        <v>1726</v>
      </c>
      <c r="AB236" s="127">
        <v>5000</v>
      </c>
      <c r="AC236" s="127">
        <v>25471</v>
      </c>
      <c r="AD236" s="127"/>
      <c r="AE236" s="127"/>
      <c r="AF236" s="127">
        <v>0</v>
      </c>
      <c r="AG236" s="127">
        <v>23700</v>
      </c>
      <c r="AH236" s="127">
        <v>5000</v>
      </c>
      <c r="AI236" s="127">
        <v>362</v>
      </c>
      <c r="AJ236" s="127" t="s">
        <v>66</v>
      </c>
      <c r="AK236" s="127">
        <v>1.4E-2</v>
      </c>
      <c r="AL236" s="127">
        <v>30</v>
      </c>
      <c r="AM236" s="127">
        <v>300</v>
      </c>
      <c r="AN236" s="127"/>
      <c r="AO236" s="127" t="s">
        <v>126</v>
      </c>
      <c r="AP236" s="127" t="s">
        <v>663</v>
      </c>
      <c r="AQ236" s="127" t="s">
        <v>661</v>
      </c>
      <c r="AR236" s="127" t="s">
        <v>664</v>
      </c>
      <c r="AS236" s="127" t="s">
        <v>69</v>
      </c>
      <c r="AT236" s="127" t="s">
        <v>70</v>
      </c>
      <c r="AU236" s="127" t="s">
        <v>71</v>
      </c>
      <c r="AV236" s="127" t="s">
        <v>1726</v>
      </c>
      <c r="AW236" s="149">
        <f t="shared" si="3"/>
        <v>0.93046994621334067</v>
      </c>
    </row>
    <row r="237" spans="1:49" x14ac:dyDescent="0.2">
      <c r="A237" s="127" t="s">
        <v>59</v>
      </c>
      <c r="B237" s="127">
        <v>4.0999999999999996</v>
      </c>
      <c r="C237" s="127">
        <v>20171204</v>
      </c>
      <c r="D237" s="127" t="s">
        <v>60</v>
      </c>
      <c r="E237" s="127" t="s">
        <v>60</v>
      </c>
      <c r="F237" s="127">
        <v>3</v>
      </c>
      <c r="G237" s="75" t="s">
        <v>937</v>
      </c>
      <c r="H237" s="127">
        <v>0</v>
      </c>
      <c r="I237" s="127"/>
      <c r="J237" s="127"/>
      <c r="K237" s="127"/>
      <c r="L237" s="127"/>
      <c r="M237" s="127">
        <v>1</v>
      </c>
      <c r="N237" s="127">
        <v>2</v>
      </c>
      <c r="O237" s="127">
        <v>1992</v>
      </c>
      <c r="P237" s="127">
        <v>199305</v>
      </c>
      <c r="Q237" s="127">
        <v>19930524</v>
      </c>
      <c r="R237" s="127" t="s">
        <v>834</v>
      </c>
      <c r="S237" s="127" t="s">
        <v>830</v>
      </c>
      <c r="T237" s="127" t="s">
        <v>835</v>
      </c>
      <c r="U237" s="127" t="s">
        <v>1643</v>
      </c>
      <c r="V237" s="127" t="s">
        <v>65</v>
      </c>
      <c r="W237" s="127" t="s">
        <v>66</v>
      </c>
      <c r="X237" s="127"/>
      <c r="Y237" s="127">
        <v>5.2</v>
      </c>
      <c r="Z237" s="127"/>
      <c r="AA237" s="127" t="s">
        <v>1726</v>
      </c>
      <c r="AB237" s="127">
        <v>5000</v>
      </c>
      <c r="AC237" s="127">
        <v>29593</v>
      </c>
      <c r="AD237" s="127"/>
      <c r="AE237" s="127"/>
      <c r="AF237" s="127">
        <v>0</v>
      </c>
      <c r="AG237" s="127">
        <v>131427</v>
      </c>
      <c r="AH237" s="127"/>
      <c r="AI237" s="127"/>
      <c r="AJ237" s="127" t="s">
        <v>66</v>
      </c>
      <c r="AK237" s="127"/>
      <c r="AL237" s="127">
        <v>1</v>
      </c>
      <c r="AM237" s="127">
        <v>100</v>
      </c>
      <c r="AN237" s="127"/>
      <c r="AO237" s="127" t="s">
        <v>938</v>
      </c>
      <c r="AP237" s="127" t="s">
        <v>837</v>
      </c>
      <c r="AQ237" s="127" t="s">
        <v>831</v>
      </c>
      <c r="AR237" s="127" t="s">
        <v>838</v>
      </c>
      <c r="AS237" s="127" t="s">
        <v>69</v>
      </c>
      <c r="AT237" s="127" t="s">
        <v>70</v>
      </c>
      <c r="AU237" s="127" t="s">
        <v>91</v>
      </c>
      <c r="AV237" s="127" t="s">
        <v>1726</v>
      </c>
      <c r="AW237" s="149">
        <f t="shared" si="3"/>
        <v>4.4411516236947923</v>
      </c>
    </row>
    <row r="238" spans="1:49" x14ac:dyDescent="0.2">
      <c r="A238" s="127" t="s">
        <v>59</v>
      </c>
      <c r="B238" s="127">
        <v>4.0999999999999996</v>
      </c>
      <c r="C238" s="127">
        <v>20171204</v>
      </c>
      <c r="D238" s="127" t="s">
        <v>60</v>
      </c>
      <c r="E238" s="127" t="s">
        <v>60</v>
      </c>
      <c r="F238" s="127">
        <v>3</v>
      </c>
      <c r="G238" s="75" t="s">
        <v>852</v>
      </c>
      <c r="H238" s="127">
        <v>0</v>
      </c>
      <c r="I238" s="127"/>
      <c r="J238" s="127"/>
      <c r="K238" s="127"/>
      <c r="L238" s="127"/>
      <c r="M238" s="127">
        <v>1</v>
      </c>
      <c r="N238" s="127">
        <v>2</v>
      </c>
      <c r="O238" s="127">
        <v>1992</v>
      </c>
      <c r="P238" s="127">
        <v>199305</v>
      </c>
      <c r="Q238" s="127">
        <v>19930524</v>
      </c>
      <c r="R238" s="127" t="s">
        <v>834</v>
      </c>
      <c r="S238" s="127" t="s">
        <v>830</v>
      </c>
      <c r="T238" s="127" t="s">
        <v>835</v>
      </c>
      <c r="U238" s="127" t="s">
        <v>1643</v>
      </c>
      <c r="V238" s="127" t="s">
        <v>65</v>
      </c>
      <c r="W238" s="127" t="s">
        <v>66</v>
      </c>
      <c r="X238" s="127"/>
      <c r="Y238" s="127">
        <v>5.2</v>
      </c>
      <c r="Z238" s="127"/>
      <c r="AA238" s="127" t="s">
        <v>1726</v>
      </c>
      <c r="AB238" s="127">
        <v>5000</v>
      </c>
      <c r="AC238" s="127">
        <v>29701</v>
      </c>
      <c r="AD238" s="127"/>
      <c r="AE238" s="127"/>
      <c r="AF238" s="127">
        <v>0</v>
      </c>
      <c r="AG238" s="127">
        <v>131907</v>
      </c>
      <c r="AH238" s="127"/>
      <c r="AI238" s="127"/>
      <c r="AJ238" s="127" t="s">
        <v>66</v>
      </c>
      <c r="AK238" s="127"/>
      <c r="AL238" s="127">
        <v>1</v>
      </c>
      <c r="AM238" s="127">
        <v>100</v>
      </c>
      <c r="AN238" s="127"/>
      <c r="AO238" s="127" t="s">
        <v>853</v>
      </c>
      <c r="AP238" s="127" t="s">
        <v>837</v>
      </c>
      <c r="AQ238" s="127" t="s">
        <v>831</v>
      </c>
      <c r="AR238" s="127" t="s">
        <v>838</v>
      </c>
      <c r="AS238" s="127" t="s">
        <v>69</v>
      </c>
      <c r="AT238" s="127" t="s">
        <v>70</v>
      </c>
      <c r="AU238" s="127" t="s">
        <v>91</v>
      </c>
      <c r="AV238" s="127" t="s">
        <v>1726</v>
      </c>
      <c r="AW238" s="149">
        <f t="shared" si="3"/>
        <v>4.4411635971852803</v>
      </c>
    </row>
    <row r="239" spans="1:49" x14ac:dyDescent="0.2">
      <c r="A239" s="127" t="s">
        <v>59</v>
      </c>
      <c r="B239" s="127">
        <v>4.0999999999999996</v>
      </c>
      <c r="C239" s="127">
        <v>20171204</v>
      </c>
      <c r="D239" s="127" t="s">
        <v>60</v>
      </c>
      <c r="E239" s="127" t="s">
        <v>60</v>
      </c>
      <c r="F239" s="127">
        <v>3</v>
      </c>
      <c r="G239" s="75" t="s">
        <v>2295</v>
      </c>
      <c r="H239" s="127">
        <v>0</v>
      </c>
      <c r="I239" s="127"/>
      <c r="J239" s="127"/>
      <c r="K239" s="127"/>
      <c r="L239" s="127"/>
      <c r="M239" s="127">
        <v>1</v>
      </c>
      <c r="N239" s="127">
        <v>1</v>
      </c>
      <c r="O239" s="127">
        <v>1986</v>
      </c>
      <c r="P239" s="127">
        <v>198803</v>
      </c>
      <c r="Q239" s="127">
        <v>19880302</v>
      </c>
      <c r="R239" s="127" t="s">
        <v>3855</v>
      </c>
      <c r="S239" s="127" t="s">
        <v>3861</v>
      </c>
      <c r="T239" s="127" t="s">
        <v>3857</v>
      </c>
      <c r="U239" s="127" t="s">
        <v>1953</v>
      </c>
      <c r="V239" s="127" t="s">
        <v>65</v>
      </c>
      <c r="W239" s="127" t="s">
        <v>64</v>
      </c>
      <c r="X239" s="127"/>
      <c r="Y239" s="127">
        <v>11</v>
      </c>
      <c r="Z239" s="127"/>
      <c r="AA239" s="127" t="s">
        <v>1726</v>
      </c>
      <c r="AB239" s="127">
        <v>5000</v>
      </c>
      <c r="AC239" s="127">
        <v>10411</v>
      </c>
      <c r="AD239" s="127"/>
      <c r="AE239" s="127"/>
      <c r="AF239" s="127">
        <v>0</v>
      </c>
      <c r="AG239" s="127">
        <v>483</v>
      </c>
      <c r="AH239" s="127">
        <v>5000</v>
      </c>
      <c r="AI239" s="127">
        <v>31</v>
      </c>
      <c r="AJ239" s="127" t="s">
        <v>67</v>
      </c>
      <c r="AK239" s="127">
        <v>3.0000000000000001E-3</v>
      </c>
      <c r="AL239" s="127">
        <v>1</v>
      </c>
      <c r="AM239" s="127"/>
      <c r="AN239" s="127"/>
      <c r="AO239" s="127"/>
      <c r="AP239" s="127" t="s">
        <v>3858</v>
      </c>
      <c r="AQ239" s="127" t="s">
        <v>3863</v>
      </c>
      <c r="AR239" s="127" t="s">
        <v>3860</v>
      </c>
      <c r="AS239" s="127" t="s">
        <v>69</v>
      </c>
      <c r="AT239" s="127" t="s">
        <v>70</v>
      </c>
      <c r="AU239" s="127" t="s">
        <v>77</v>
      </c>
      <c r="AV239" s="127" t="s">
        <v>1726</v>
      </c>
      <c r="AW239" s="149">
        <f t="shared" si="3"/>
        <v>4.6393237921429256E-2</v>
      </c>
    </row>
    <row r="240" spans="1:49" x14ac:dyDescent="0.2">
      <c r="A240" s="127" t="s">
        <v>59</v>
      </c>
      <c r="B240" s="127">
        <v>4.0999999999999996</v>
      </c>
      <c r="C240" s="127">
        <v>20171204</v>
      </c>
      <c r="D240" s="127" t="s">
        <v>60</v>
      </c>
      <c r="E240" s="127" t="s">
        <v>60</v>
      </c>
      <c r="F240" s="127">
        <v>3</v>
      </c>
      <c r="G240" s="75" t="s">
        <v>1963</v>
      </c>
      <c r="H240" s="127">
        <v>12</v>
      </c>
      <c r="I240" s="127"/>
      <c r="J240" s="127"/>
      <c r="K240" s="127" t="s">
        <v>106</v>
      </c>
      <c r="L240" s="127" t="s">
        <v>4223</v>
      </c>
      <c r="M240" s="127">
        <v>1</v>
      </c>
      <c r="N240" s="127">
        <v>3</v>
      </c>
      <c r="O240" s="127">
        <v>2004</v>
      </c>
      <c r="P240" s="127">
        <v>20050510</v>
      </c>
      <c r="Q240" s="127">
        <v>20050530</v>
      </c>
      <c r="R240" s="127" t="s">
        <v>3420</v>
      </c>
      <c r="S240" s="127" t="s">
        <v>3421</v>
      </c>
      <c r="T240" s="127" t="s">
        <v>4165</v>
      </c>
      <c r="U240" s="127" t="s">
        <v>72</v>
      </c>
      <c r="V240" s="127" t="s">
        <v>65</v>
      </c>
      <c r="W240" s="127" t="s">
        <v>64</v>
      </c>
      <c r="X240" s="127"/>
      <c r="Y240" s="127">
        <v>5</v>
      </c>
      <c r="Z240" s="127"/>
      <c r="AA240" s="127" t="s">
        <v>1726</v>
      </c>
      <c r="AB240" s="127">
        <v>5000</v>
      </c>
      <c r="AC240" s="127">
        <v>24651</v>
      </c>
      <c r="AD240" s="127"/>
      <c r="AE240" s="127"/>
      <c r="AF240" s="127">
        <v>0</v>
      </c>
      <c r="AG240" s="127">
        <v>175011</v>
      </c>
      <c r="AH240" s="127">
        <v>5000</v>
      </c>
      <c r="AI240" s="127">
        <v>412</v>
      </c>
      <c r="AJ240" s="127" t="s">
        <v>66</v>
      </c>
      <c r="AK240" s="127">
        <v>1.6400000000000001E-2</v>
      </c>
      <c r="AL240" s="127">
        <v>34</v>
      </c>
      <c r="AM240" s="127">
        <v>362</v>
      </c>
      <c r="AN240" s="127"/>
      <c r="AO240" s="127" t="s">
        <v>4228</v>
      </c>
      <c r="AP240" s="127" t="s">
        <v>3422</v>
      </c>
      <c r="AQ240" s="127" t="s">
        <v>3423</v>
      </c>
      <c r="AR240" s="127" t="s">
        <v>4166</v>
      </c>
      <c r="AS240" s="127" t="s">
        <v>69</v>
      </c>
      <c r="AT240" s="127" t="s">
        <v>70</v>
      </c>
      <c r="AU240" s="127" t="s">
        <v>3211</v>
      </c>
      <c r="AV240" s="127" t="s">
        <v>1726</v>
      </c>
      <c r="AW240" s="149">
        <f t="shared" si="3"/>
        <v>7.0995497140075452</v>
      </c>
    </row>
    <row r="241" spans="1:49" x14ac:dyDescent="0.2">
      <c r="A241" s="127" t="s">
        <v>59</v>
      </c>
      <c r="B241" s="127">
        <v>4.0999999999999996</v>
      </c>
      <c r="C241" s="127">
        <v>20171204</v>
      </c>
      <c r="D241" s="127" t="s">
        <v>60</v>
      </c>
      <c r="E241" s="127" t="s">
        <v>60</v>
      </c>
      <c r="F241" s="127">
        <v>3</v>
      </c>
      <c r="G241" s="75" t="s">
        <v>1955</v>
      </c>
      <c r="H241" s="127">
        <v>12</v>
      </c>
      <c r="I241" s="127"/>
      <c r="J241" s="127"/>
      <c r="K241" s="127" t="s">
        <v>106</v>
      </c>
      <c r="L241" s="127" t="s">
        <v>4221</v>
      </c>
      <c r="M241" s="127">
        <v>1</v>
      </c>
      <c r="N241" s="127">
        <v>3</v>
      </c>
      <c r="O241" s="127">
        <v>2005</v>
      </c>
      <c r="P241" s="127">
        <v>20060502</v>
      </c>
      <c r="Q241" s="127">
        <v>20060512</v>
      </c>
      <c r="R241" s="127" t="s">
        <v>3420</v>
      </c>
      <c r="S241" s="127" t="s">
        <v>3421</v>
      </c>
      <c r="T241" s="127" t="s">
        <v>4165</v>
      </c>
      <c r="U241" s="127" t="s">
        <v>72</v>
      </c>
      <c r="V241" s="127" t="s">
        <v>65</v>
      </c>
      <c r="W241" s="127" t="s">
        <v>64</v>
      </c>
      <c r="X241" s="127"/>
      <c r="Y241" s="127">
        <v>5.6</v>
      </c>
      <c r="Z241" s="127"/>
      <c r="AA241" s="127" t="s">
        <v>1726</v>
      </c>
      <c r="AB241" s="127">
        <v>5000</v>
      </c>
      <c r="AC241" s="127">
        <v>14438</v>
      </c>
      <c r="AD241" s="127"/>
      <c r="AE241" s="127"/>
      <c r="AF241" s="127">
        <v>0</v>
      </c>
      <c r="AG241" s="127">
        <v>79119</v>
      </c>
      <c r="AH241" s="127">
        <v>5000</v>
      </c>
      <c r="AI241" s="127">
        <v>524</v>
      </c>
      <c r="AJ241" s="127" t="s">
        <v>66</v>
      </c>
      <c r="AK241" s="127">
        <v>3.5000000000000003E-2</v>
      </c>
      <c r="AL241" s="127">
        <v>30</v>
      </c>
      <c r="AM241" s="127">
        <v>333</v>
      </c>
      <c r="AN241" s="127"/>
      <c r="AO241" s="127" t="s">
        <v>4246</v>
      </c>
      <c r="AP241" s="127" t="s">
        <v>3422</v>
      </c>
      <c r="AQ241" s="127" t="s">
        <v>3423</v>
      </c>
      <c r="AR241" s="127" t="s">
        <v>4166</v>
      </c>
      <c r="AS241" s="127" t="s">
        <v>69</v>
      </c>
      <c r="AT241" s="127" t="s">
        <v>70</v>
      </c>
      <c r="AU241" s="127" t="s">
        <v>3211</v>
      </c>
      <c r="AV241" s="127" t="s">
        <v>1726</v>
      </c>
      <c r="AW241" s="149">
        <f t="shared" si="3"/>
        <v>5.4799141155284667</v>
      </c>
    </row>
    <row r="242" spans="1:49" x14ac:dyDescent="0.2">
      <c r="A242" s="127" t="s">
        <v>59</v>
      </c>
      <c r="B242" s="127">
        <v>4.0999999999999996</v>
      </c>
      <c r="C242" s="127">
        <v>20171204</v>
      </c>
      <c r="D242" s="127" t="s">
        <v>60</v>
      </c>
      <c r="E242" s="127" t="s">
        <v>60</v>
      </c>
      <c r="F242" s="127">
        <v>3</v>
      </c>
      <c r="G242" s="75" t="s">
        <v>3719</v>
      </c>
      <c r="H242" s="127">
        <v>0</v>
      </c>
      <c r="I242" s="127"/>
      <c r="J242" s="127"/>
      <c r="K242" s="127"/>
      <c r="L242" s="127"/>
      <c r="M242" s="127">
        <v>1</v>
      </c>
      <c r="N242" s="127">
        <v>1</v>
      </c>
      <c r="O242" s="127">
        <v>1988</v>
      </c>
      <c r="P242" s="127">
        <v>198904</v>
      </c>
      <c r="Q242" s="127">
        <v>19890412</v>
      </c>
      <c r="R242" s="127" t="s">
        <v>3716</v>
      </c>
      <c r="S242" s="127" t="s">
        <v>3426</v>
      </c>
      <c r="T242" s="127" t="s">
        <v>3663</v>
      </c>
      <c r="U242" s="127" t="s">
        <v>72</v>
      </c>
      <c r="V242" s="127" t="s">
        <v>65</v>
      </c>
      <c r="W242" s="127" t="s">
        <v>66</v>
      </c>
      <c r="X242" s="127"/>
      <c r="Y242" s="127">
        <v>6.7</v>
      </c>
      <c r="Z242" s="127">
        <v>89</v>
      </c>
      <c r="AA242" s="127" t="s">
        <v>1726</v>
      </c>
      <c r="AB242" s="127">
        <v>5000</v>
      </c>
      <c r="AC242" s="127">
        <v>50871</v>
      </c>
      <c r="AD242" s="127"/>
      <c r="AE242" s="127"/>
      <c r="AF242" s="127">
        <v>5000</v>
      </c>
      <c r="AG242" s="127">
        <v>129</v>
      </c>
      <c r="AH242" s="127"/>
      <c r="AI242" s="127"/>
      <c r="AJ242" s="127"/>
      <c r="AK242" s="127">
        <v>2.5000000000000001E-3</v>
      </c>
      <c r="AL242" s="127">
        <v>1</v>
      </c>
      <c r="AM242" s="127"/>
      <c r="AN242" s="127"/>
      <c r="AO242" s="127" t="s">
        <v>3717</v>
      </c>
      <c r="AP242" s="127" t="s">
        <v>3718</v>
      </c>
      <c r="AQ242" s="127" t="s">
        <v>3429</v>
      </c>
      <c r="AR242" s="127" t="s">
        <v>3666</v>
      </c>
      <c r="AS242" s="127" t="s">
        <v>69</v>
      </c>
      <c r="AT242" s="127" t="s">
        <v>70</v>
      </c>
      <c r="AU242" s="127" t="s">
        <v>77</v>
      </c>
      <c r="AV242" s="127" t="s">
        <v>1726</v>
      </c>
      <c r="AW242" s="149">
        <f t="shared" si="3"/>
        <v>2.5358259126024652E-3</v>
      </c>
    </row>
    <row r="243" spans="1:49" x14ac:dyDescent="0.2">
      <c r="A243" s="127" t="s">
        <v>1726</v>
      </c>
      <c r="B243" s="127">
        <v>4.0999999999999996</v>
      </c>
      <c r="C243" s="127">
        <v>20171204</v>
      </c>
      <c r="D243" s="127" t="s">
        <v>60</v>
      </c>
      <c r="E243" s="127" t="s">
        <v>60</v>
      </c>
      <c r="F243" s="127">
        <v>3</v>
      </c>
      <c r="G243" s="75" t="s">
        <v>4164</v>
      </c>
      <c r="H243" s="127"/>
      <c r="I243" s="127"/>
      <c r="J243" s="127"/>
      <c r="K243" s="127"/>
      <c r="L243" s="127"/>
      <c r="M243" s="127">
        <v>1</v>
      </c>
      <c r="N243" s="127">
        <v>3</v>
      </c>
      <c r="O243" s="127">
        <v>2011</v>
      </c>
      <c r="P243" s="127">
        <v>20120617</v>
      </c>
      <c r="Q243" s="127">
        <v>20120617</v>
      </c>
      <c r="R243" s="127" t="s">
        <v>3474</v>
      </c>
      <c r="S243" s="127" t="s">
        <v>3475</v>
      </c>
      <c r="T243" s="127" t="s">
        <v>4165</v>
      </c>
      <c r="U243" s="127" t="s">
        <v>72</v>
      </c>
      <c r="V243" s="127" t="s">
        <v>65</v>
      </c>
      <c r="W243" s="127" t="s">
        <v>64</v>
      </c>
      <c r="X243" s="127"/>
      <c r="Y243" s="127">
        <v>5.4</v>
      </c>
      <c r="Z243" s="127"/>
      <c r="AA243" s="127" t="s">
        <v>1726</v>
      </c>
      <c r="AB243" s="127"/>
      <c r="AC243" s="127"/>
      <c r="AD243" s="127"/>
      <c r="AE243" s="127"/>
      <c r="AF243" s="127">
        <v>0</v>
      </c>
      <c r="AG243" s="127">
        <v>49805</v>
      </c>
      <c r="AH243" s="127"/>
      <c r="AI243" s="127"/>
      <c r="AJ243" s="127" t="s">
        <v>67</v>
      </c>
      <c r="AK243" s="127"/>
      <c r="AL243" s="127"/>
      <c r="AM243" s="127"/>
      <c r="AN243" s="127"/>
      <c r="AO243" s="127"/>
      <c r="AP243" s="127" t="s">
        <v>3477</v>
      </c>
      <c r="AQ243" s="127" t="s">
        <v>3478</v>
      </c>
      <c r="AR243" s="127" t="s">
        <v>4166</v>
      </c>
      <c r="AS243" s="127" t="s">
        <v>69</v>
      </c>
      <c r="AT243" s="127" t="s">
        <v>70</v>
      </c>
      <c r="AU243" s="127" t="s">
        <v>3211</v>
      </c>
      <c r="AV243" s="127" t="s">
        <v>1726</v>
      </c>
      <c r="AW243" s="149" t="str">
        <f t="shared" si="3"/>
        <v/>
      </c>
    </row>
    <row r="244" spans="1:49" x14ac:dyDescent="0.2">
      <c r="A244" s="127" t="s">
        <v>1726</v>
      </c>
      <c r="B244" s="127">
        <v>4.0999999999999996</v>
      </c>
      <c r="C244" s="127">
        <v>20171204</v>
      </c>
      <c r="D244" s="127" t="s">
        <v>60</v>
      </c>
      <c r="E244" s="127" t="s">
        <v>60</v>
      </c>
      <c r="F244" s="127">
        <v>3</v>
      </c>
      <c r="G244" s="75" t="s">
        <v>978</v>
      </c>
      <c r="H244" s="127"/>
      <c r="I244" s="127"/>
      <c r="J244" s="127"/>
      <c r="K244" s="127"/>
      <c r="L244" s="127"/>
      <c r="M244" s="127">
        <v>1</v>
      </c>
      <c r="N244" s="127">
        <v>2</v>
      </c>
      <c r="O244" s="127">
        <v>2000</v>
      </c>
      <c r="P244" s="127">
        <v>20001107</v>
      </c>
      <c r="Q244" s="127">
        <v>20001107</v>
      </c>
      <c r="R244" s="127" t="s">
        <v>490</v>
      </c>
      <c r="S244" s="127" t="s">
        <v>476</v>
      </c>
      <c r="T244" s="127" t="s">
        <v>491</v>
      </c>
      <c r="U244" s="127" t="s">
        <v>977</v>
      </c>
      <c r="V244" s="127" t="s">
        <v>65</v>
      </c>
      <c r="W244" s="127" t="s">
        <v>66</v>
      </c>
      <c r="X244" s="127"/>
      <c r="Y244" s="127"/>
      <c r="Z244" s="127"/>
      <c r="AA244" s="127" t="s">
        <v>1726</v>
      </c>
      <c r="AB244" s="127"/>
      <c r="AC244" s="127"/>
      <c r="AD244" s="127"/>
      <c r="AE244" s="127"/>
      <c r="AF244" s="127">
        <v>0</v>
      </c>
      <c r="AG244" s="127">
        <v>81370</v>
      </c>
      <c r="AH244" s="127"/>
      <c r="AI244" s="127"/>
      <c r="AJ244" s="127" t="s">
        <v>66</v>
      </c>
      <c r="AK244" s="127"/>
      <c r="AL244" s="127"/>
      <c r="AM244" s="127"/>
      <c r="AN244" s="127"/>
      <c r="AO244" s="127"/>
      <c r="AP244" s="127" t="s">
        <v>493</v>
      </c>
      <c r="AQ244" s="127" t="s">
        <v>480</v>
      </c>
      <c r="AR244" s="127" t="s">
        <v>494</v>
      </c>
      <c r="AS244" s="127" t="s">
        <v>69</v>
      </c>
      <c r="AT244" s="127" t="s">
        <v>70</v>
      </c>
      <c r="AU244" s="127" t="s">
        <v>91</v>
      </c>
      <c r="AV244" s="127" t="s">
        <v>1726</v>
      </c>
      <c r="AW244" s="149" t="str">
        <f t="shared" si="3"/>
        <v/>
      </c>
    </row>
    <row r="245" spans="1:49" x14ac:dyDescent="0.2">
      <c r="A245" s="127" t="s">
        <v>59</v>
      </c>
      <c r="B245" s="127">
        <v>4.0999999999999996</v>
      </c>
      <c r="C245" s="127">
        <v>20171204</v>
      </c>
      <c r="D245" s="127" t="s">
        <v>60</v>
      </c>
      <c r="E245" s="127" t="s">
        <v>60</v>
      </c>
      <c r="F245" s="127">
        <v>3</v>
      </c>
      <c r="G245" s="75" t="s">
        <v>1961</v>
      </c>
      <c r="H245" s="127">
        <v>12</v>
      </c>
      <c r="I245" s="127"/>
      <c r="J245" s="127"/>
      <c r="K245" s="127" t="s">
        <v>106</v>
      </c>
      <c r="L245" s="127" t="s">
        <v>4223</v>
      </c>
      <c r="M245" s="127">
        <v>1</v>
      </c>
      <c r="N245" s="127">
        <v>3</v>
      </c>
      <c r="O245" s="127">
        <v>2004</v>
      </c>
      <c r="P245" s="127">
        <v>20050512</v>
      </c>
      <c r="Q245" s="127">
        <v>20050530</v>
      </c>
      <c r="R245" s="127" t="s">
        <v>3420</v>
      </c>
      <c r="S245" s="127" t="s">
        <v>3421</v>
      </c>
      <c r="T245" s="127" t="s">
        <v>4165</v>
      </c>
      <c r="U245" s="127" t="s">
        <v>72</v>
      </c>
      <c r="V245" s="127" t="s">
        <v>65</v>
      </c>
      <c r="W245" s="127" t="s">
        <v>64</v>
      </c>
      <c r="X245" s="127"/>
      <c r="Y245" s="127">
        <v>5</v>
      </c>
      <c r="Z245" s="127"/>
      <c r="AA245" s="127" t="s">
        <v>1726</v>
      </c>
      <c r="AB245" s="127">
        <v>5000</v>
      </c>
      <c r="AC245" s="127">
        <v>24918</v>
      </c>
      <c r="AD245" s="127"/>
      <c r="AE245" s="127"/>
      <c r="AF245" s="127">
        <v>0</v>
      </c>
      <c r="AG245" s="127">
        <v>176735</v>
      </c>
      <c r="AH245" s="127">
        <v>5000</v>
      </c>
      <c r="AI245" s="127">
        <v>392</v>
      </c>
      <c r="AJ245" s="127" t="s">
        <v>66</v>
      </c>
      <c r="AK245" s="127">
        <v>1.55E-2</v>
      </c>
      <c r="AL245" s="127">
        <v>41</v>
      </c>
      <c r="AM245" s="127">
        <v>452</v>
      </c>
      <c r="AN245" s="127"/>
      <c r="AO245" s="127" t="s">
        <v>4230</v>
      </c>
      <c r="AP245" s="127" t="s">
        <v>3422</v>
      </c>
      <c r="AQ245" s="127" t="s">
        <v>3423</v>
      </c>
      <c r="AR245" s="127" t="s">
        <v>4166</v>
      </c>
      <c r="AS245" s="127" t="s">
        <v>69</v>
      </c>
      <c r="AT245" s="127" t="s">
        <v>70</v>
      </c>
      <c r="AU245" s="127" t="s">
        <v>3211</v>
      </c>
      <c r="AV245" s="127" t="s">
        <v>1726</v>
      </c>
      <c r="AW245" s="149">
        <f t="shared" si="3"/>
        <v>7.0926639377157077</v>
      </c>
    </row>
    <row r="246" spans="1:49" x14ac:dyDescent="0.2">
      <c r="A246" s="127" t="s">
        <v>59</v>
      </c>
      <c r="B246" s="127">
        <v>4.0999999999999996</v>
      </c>
      <c r="C246" s="127">
        <v>20171204</v>
      </c>
      <c r="D246" s="127" t="s">
        <v>60</v>
      </c>
      <c r="E246" s="127" t="s">
        <v>60</v>
      </c>
      <c r="F246" s="127">
        <v>3</v>
      </c>
      <c r="G246" s="75" t="s">
        <v>277</v>
      </c>
      <c r="H246" s="127">
        <v>0</v>
      </c>
      <c r="I246" s="127"/>
      <c r="J246" s="127"/>
      <c r="K246" s="127"/>
      <c r="L246" s="127"/>
      <c r="M246" s="127">
        <v>1</v>
      </c>
      <c r="N246" s="127">
        <v>3</v>
      </c>
      <c r="O246" s="127">
        <v>1997</v>
      </c>
      <c r="P246" s="127">
        <v>19980416</v>
      </c>
      <c r="Q246" s="127">
        <v>19980429</v>
      </c>
      <c r="R246" s="127" t="s">
        <v>3322</v>
      </c>
      <c r="S246" s="127" t="s">
        <v>3323</v>
      </c>
      <c r="T246" s="127" t="s">
        <v>3294</v>
      </c>
      <c r="U246" s="127" t="s">
        <v>1643</v>
      </c>
      <c r="V246" s="127" t="s">
        <v>65</v>
      </c>
      <c r="W246" s="127" t="s">
        <v>66</v>
      </c>
      <c r="X246" s="127"/>
      <c r="Y246" s="127">
        <v>1.7</v>
      </c>
      <c r="Z246" s="127">
        <v>56</v>
      </c>
      <c r="AA246" s="127" t="s">
        <v>1726</v>
      </c>
      <c r="AB246" s="127">
        <v>5000</v>
      </c>
      <c r="AC246" s="127">
        <v>50704</v>
      </c>
      <c r="AD246" s="127"/>
      <c r="AE246" s="127"/>
      <c r="AF246" s="127">
        <v>0</v>
      </c>
      <c r="AG246" s="127">
        <v>1621065</v>
      </c>
      <c r="AH246" s="127">
        <v>5000</v>
      </c>
      <c r="AI246" s="127">
        <v>280</v>
      </c>
      <c r="AJ246" s="127" t="s">
        <v>66</v>
      </c>
      <c r="AK246" s="127">
        <v>5.4999999999999997E-3</v>
      </c>
      <c r="AL246" s="127">
        <v>30</v>
      </c>
      <c r="AM246" s="127">
        <v>1990</v>
      </c>
      <c r="AN246" s="127"/>
      <c r="AO246" s="127"/>
      <c r="AP246" s="127" t="s">
        <v>3325</v>
      </c>
      <c r="AQ246" s="127" t="s">
        <v>3326</v>
      </c>
      <c r="AR246" s="127" t="s">
        <v>3298</v>
      </c>
      <c r="AS246" s="127" t="s">
        <v>69</v>
      </c>
      <c r="AT246" s="127" t="s">
        <v>70</v>
      </c>
      <c r="AU246" s="127" t="s">
        <v>3211</v>
      </c>
      <c r="AV246" s="127" t="s">
        <v>1726</v>
      </c>
      <c r="AW246" s="149">
        <f t="shared" si="3"/>
        <v>31.971146260650048</v>
      </c>
    </row>
    <row r="247" spans="1:49" x14ac:dyDescent="0.2">
      <c r="A247" s="127" t="s">
        <v>59</v>
      </c>
      <c r="B247" s="127">
        <v>4.0999999999999996</v>
      </c>
      <c r="C247" s="127">
        <v>20171204</v>
      </c>
      <c r="D247" s="127" t="s">
        <v>60</v>
      </c>
      <c r="E247" s="127" t="s">
        <v>60</v>
      </c>
      <c r="F247" s="127">
        <v>3</v>
      </c>
      <c r="G247" s="75" t="s">
        <v>894</v>
      </c>
      <c r="H247" s="127">
        <v>0</v>
      </c>
      <c r="I247" s="127"/>
      <c r="J247" s="127"/>
      <c r="K247" s="127"/>
      <c r="L247" s="127"/>
      <c r="M247" s="127">
        <v>1</v>
      </c>
      <c r="N247" s="127">
        <v>2</v>
      </c>
      <c r="O247" s="127">
        <v>1990</v>
      </c>
      <c r="P247" s="127">
        <v>199105</v>
      </c>
      <c r="Q247" s="127">
        <v>19910516</v>
      </c>
      <c r="R247" s="127" t="s">
        <v>834</v>
      </c>
      <c r="S247" s="127" t="s">
        <v>830</v>
      </c>
      <c r="T247" s="127" t="s">
        <v>835</v>
      </c>
      <c r="U247" s="127" t="s">
        <v>1643</v>
      </c>
      <c r="V247" s="127" t="s">
        <v>65</v>
      </c>
      <c r="W247" s="127" t="s">
        <v>66</v>
      </c>
      <c r="X247" s="127"/>
      <c r="Y247" s="127">
        <v>6.8</v>
      </c>
      <c r="Z247" s="127"/>
      <c r="AA247" s="127" t="s">
        <v>1726</v>
      </c>
      <c r="AB247" s="127">
        <v>5000</v>
      </c>
      <c r="AC247" s="127">
        <v>26670</v>
      </c>
      <c r="AD247" s="127"/>
      <c r="AE247" s="127"/>
      <c r="AF247" s="127">
        <v>0</v>
      </c>
      <c r="AG247" s="127">
        <v>56382</v>
      </c>
      <c r="AH247" s="127">
        <v>5000</v>
      </c>
      <c r="AI247" s="127">
        <v>107</v>
      </c>
      <c r="AJ247" s="127" t="s">
        <v>66</v>
      </c>
      <c r="AK247" s="127">
        <v>4.0000000000000001E-3</v>
      </c>
      <c r="AL247" s="127">
        <v>30</v>
      </c>
      <c r="AM247" s="127">
        <v>500</v>
      </c>
      <c r="AN247" s="127"/>
      <c r="AO247" s="127" t="s">
        <v>895</v>
      </c>
      <c r="AP247" s="127" t="s">
        <v>837</v>
      </c>
      <c r="AQ247" s="127" t="s">
        <v>831</v>
      </c>
      <c r="AR247" s="127" t="s">
        <v>838</v>
      </c>
      <c r="AS247" s="127" t="s">
        <v>69</v>
      </c>
      <c r="AT247" s="127" t="s">
        <v>70</v>
      </c>
      <c r="AU247" s="127" t="s">
        <v>91</v>
      </c>
      <c r="AV247" s="127" t="s">
        <v>1726</v>
      </c>
      <c r="AW247" s="149">
        <f t="shared" si="3"/>
        <v>2.1140607424071991</v>
      </c>
    </row>
    <row r="248" spans="1:49" x14ac:dyDescent="0.2">
      <c r="A248" s="127" t="s">
        <v>59</v>
      </c>
      <c r="B248" s="127">
        <v>4.0999999999999996</v>
      </c>
      <c r="C248" s="127">
        <v>20171204</v>
      </c>
      <c r="D248" s="127" t="s">
        <v>60</v>
      </c>
      <c r="E248" s="127" t="s">
        <v>60</v>
      </c>
      <c r="F248" s="127">
        <v>3</v>
      </c>
      <c r="G248" s="75" t="s">
        <v>2943</v>
      </c>
      <c r="H248" s="127">
        <v>0</v>
      </c>
      <c r="I248" s="127"/>
      <c r="J248" s="127"/>
      <c r="K248" s="127" t="s">
        <v>106</v>
      </c>
      <c r="L248" s="127" t="s">
        <v>531</v>
      </c>
      <c r="M248" s="127">
        <v>1</v>
      </c>
      <c r="N248" s="127">
        <v>2</v>
      </c>
      <c r="O248" s="127">
        <v>1998</v>
      </c>
      <c r="P248" s="127">
        <v>19990508</v>
      </c>
      <c r="Q248" s="127">
        <v>19990512</v>
      </c>
      <c r="R248" s="127" t="s">
        <v>475</v>
      </c>
      <c r="S248" s="127" t="s">
        <v>476</v>
      </c>
      <c r="T248" s="127" t="s">
        <v>477</v>
      </c>
      <c r="U248" s="127" t="s">
        <v>72</v>
      </c>
      <c r="V248" s="127" t="s">
        <v>65</v>
      </c>
      <c r="W248" s="127" t="s">
        <v>64</v>
      </c>
      <c r="X248" s="127"/>
      <c r="Y248" s="127">
        <v>6.7</v>
      </c>
      <c r="Z248" s="127">
        <v>83</v>
      </c>
      <c r="AA248" s="127" t="s">
        <v>1726</v>
      </c>
      <c r="AB248" s="127">
        <v>0</v>
      </c>
      <c r="AC248" s="127">
        <v>39737</v>
      </c>
      <c r="AD248" s="127"/>
      <c r="AE248" s="127"/>
      <c r="AF248" s="127">
        <v>0</v>
      </c>
      <c r="AG248" s="127">
        <v>1485</v>
      </c>
      <c r="AH248" s="127"/>
      <c r="AI248" s="127"/>
      <c r="AJ248" s="127"/>
      <c r="AK248" s="127">
        <v>3.5999999999999997E-2</v>
      </c>
      <c r="AL248" s="127">
        <v>30</v>
      </c>
      <c r="AM248" s="127">
        <v>200</v>
      </c>
      <c r="AN248" s="127"/>
      <c r="AO248" s="127" t="s">
        <v>538</v>
      </c>
      <c r="AP248" s="127" t="s">
        <v>479</v>
      </c>
      <c r="AQ248" s="127" t="s">
        <v>480</v>
      </c>
      <c r="AR248" s="127" t="s">
        <v>481</v>
      </c>
      <c r="AS248" s="127" t="s">
        <v>69</v>
      </c>
      <c r="AT248" s="127" t="s">
        <v>70</v>
      </c>
      <c r="AU248" s="127" t="s">
        <v>91</v>
      </c>
      <c r="AV248" s="127" t="s">
        <v>1726</v>
      </c>
      <c r="AW248" s="149">
        <f t="shared" si="3"/>
        <v>3.7370712434255229E-2</v>
      </c>
    </row>
    <row r="249" spans="1:49" x14ac:dyDescent="0.2">
      <c r="A249" s="127" t="s">
        <v>59</v>
      </c>
      <c r="B249" s="127">
        <v>4.0999999999999996</v>
      </c>
      <c r="C249" s="127">
        <v>20171204</v>
      </c>
      <c r="D249" s="127" t="s">
        <v>60</v>
      </c>
      <c r="E249" s="127" t="s">
        <v>60</v>
      </c>
      <c r="F249" s="127">
        <v>3</v>
      </c>
      <c r="G249" s="75" t="s">
        <v>1152</v>
      </c>
      <c r="H249" s="127">
        <v>0</v>
      </c>
      <c r="I249" s="127"/>
      <c r="J249" s="127"/>
      <c r="K249" s="127"/>
      <c r="L249" s="127"/>
      <c r="M249" s="127">
        <v>1</v>
      </c>
      <c r="N249" s="127">
        <v>2</v>
      </c>
      <c r="O249" s="127">
        <v>1991</v>
      </c>
      <c r="P249" s="127">
        <v>199305</v>
      </c>
      <c r="Q249" s="127">
        <v>19930504</v>
      </c>
      <c r="R249" s="127" t="s">
        <v>1121</v>
      </c>
      <c r="S249" s="127" t="s">
        <v>1002</v>
      </c>
      <c r="T249" s="127" t="s">
        <v>1122</v>
      </c>
      <c r="U249" s="127" t="s">
        <v>1953</v>
      </c>
      <c r="V249" s="127" t="s">
        <v>65</v>
      </c>
      <c r="W249" s="127" t="s">
        <v>66</v>
      </c>
      <c r="X249" s="127"/>
      <c r="Y249" s="127">
        <v>18.600000000000001</v>
      </c>
      <c r="Z249" s="127">
        <v>118</v>
      </c>
      <c r="AA249" s="127" t="s">
        <v>1726</v>
      </c>
      <c r="AB249" s="127">
        <v>5000</v>
      </c>
      <c r="AC249" s="127">
        <v>30074</v>
      </c>
      <c r="AD249" s="127"/>
      <c r="AE249" s="127"/>
      <c r="AF249" s="127"/>
      <c r="AG249" s="127"/>
      <c r="AH249" s="127"/>
      <c r="AI249" s="127"/>
      <c r="AJ249" s="127"/>
      <c r="AK249" s="127"/>
      <c r="AL249" s="127">
        <v>287</v>
      </c>
      <c r="AM249" s="127">
        <v>240</v>
      </c>
      <c r="AN249" s="127"/>
      <c r="AO249" s="127" t="s">
        <v>1153</v>
      </c>
      <c r="AP249" s="127" t="s">
        <v>1124</v>
      </c>
      <c r="AQ249" s="127" t="s">
        <v>1006</v>
      </c>
      <c r="AR249" s="127" t="s">
        <v>1125</v>
      </c>
      <c r="AS249" s="127" t="s">
        <v>69</v>
      </c>
      <c r="AT249" s="127" t="s">
        <v>70</v>
      </c>
      <c r="AU249" s="127" t="s">
        <v>91</v>
      </c>
      <c r="AV249" s="127" t="s">
        <v>1726</v>
      </c>
      <c r="AW249" s="149">
        <f t="shared" si="3"/>
        <v>0</v>
      </c>
    </row>
    <row r="250" spans="1:49" x14ac:dyDescent="0.2">
      <c r="A250" s="127" t="s">
        <v>1726</v>
      </c>
      <c r="B250" s="127">
        <v>4.0999999999999996</v>
      </c>
      <c r="C250" s="127">
        <v>20171204</v>
      </c>
      <c r="D250" s="127" t="s">
        <v>60</v>
      </c>
      <c r="E250" s="127" t="s">
        <v>60</v>
      </c>
      <c r="F250" s="127">
        <v>3</v>
      </c>
      <c r="G250" s="75" t="s">
        <v>5221</v>
      </c>
      <c r="H250" s="127"/>
      <c r="I250" s="127"/>
      <c r="J250" s="127"/>
      <c r="K250" s="127"/>
      <c r="L250" s="127"/>
      <c r="M250" s="127">
        <v>1</v>
      </c>
      <c r="N250" s="127">
        <v>2</v>
      </c>
      <c r="O250" s="127">
        <v>2015</v>
      </c>
      <c r="P250" s="127">
        <v>20160601</v>
      </c>
      <c r="Q250" s="127">
        <v>20160601</v>
      </c>
      <c r="R250" s="127" t="s">
        <v>4560</v>
      </c>
      <c r="S250" s="127" t="s">
        <v>3426</v>
      </c>
      <c r="T250" s="127" t="s">
        <v>4561</v>
      </c>
      <c r="U250" s="127" t="s">
        <v>1643</v>
      </c>
      <c r="V250" s="127" t="s">
        <v>65</v>
      </c>
      <c r="W250" s="127" t="s">
        <v>64</v>
      </c>
      <c r="X250" s="127"/>
      <c r="Y250" s="127"/>
      <c r="Z250" s="127"/>
      <c r="AA250" s="127" t="s">
        <v>1726</v>
      </c>
      <c r="AB250" s="127"/>
      <c r="AC250" s="127"/>
      <c r="AD250" s="127"/>
      <c r="AE250" s="127"/>
      <c r="AF250" s="127">
        <v>0</v>
      </c>
      <c r="AG250" s="127">
        <v>41</v>
      </c>
      <c r="AH250" s="127"/>
      <c r="AI250" s="127"/>
      <c r="AJ250" s="127" t="s">
        <v>66</v>
      </c>
      <c r="AK250" s="127"/>
      <c r="AL250" s="127"/>
      <c r="AM250" s="127"/>
      <c r="AN250" s="127"/>
      <c r="AO250" s="127"/>
      <c r="AP250" s="127" t="s">
        <v>4562</v>
      </c>
      <c r="AQ250" s="127" t="s">
        <v>3429</v>
      </c>
      <c r="AR250" s="127" t="s">
        <v>4563</v>
      </c>
      <c r="AS250" s="127" t="s">
        <v>69</v>
      </c>
      <c r="AT250" s="127" t="s">
        <v>70</v>
      </c>
      <c r="AU250" s="127" t="s">
        <v>77</v>
      </c>
      <c r="AV250" s="127" t="s">
        <v>1726</v>
      </c>
      <c r="AW250" s="149" t="str">
        <f t="shared" si="3"/>
        <v/>
      </c>
    </row>
    <row r="251" spans="1:49" x14ac:dyDescent="0.2">
      <c r="A251" s="127" t="s">
        <v>59</v>
      </c>
      <c r="B251" s="127">
        <v>4.0999999999999996</v>
      </c>
      <c r="C251" s="127">
        <v>20171204</v>
      </c>
      <c r="D251" s="127" t="s">
        <v>60</v>
      </c>
      <c r="E251" s="127" t="s">
        <v>60</v>
      </c>
      <c r="F251" s="127">
        <v>3</v>
      </c>
      <c r="G251" s="75" t="s">
        <v>1140</v>
      </c>
      <c r="H251" s="127">
        <v>0</v>
      </c>
      <c r="I251" s="127"/>
      <c r="J251" s="127"/>
      <c r="K251" s="127"/>
      <c r="L251" s="127"/>
      <c r="M251" s="127">
        <v>1</v>
      </c>
      <c r="N251" s="127">
        <v>2</v>
      </c>
      <c r="O251" s="127">
        <v>1991</v>
      </c>
      <c r="P251" s="127">
        <v>199209</v>
      </c>
      <c r="Q251" s="127">
        <v>19920924</v>
      </c>
      <c r="R251" s="127" t="s">
        <v>1121</v>
      </c>
      <c r="S251" s="127" t="s">
        <v>1002</v>
      </c>
      <c r="T251" s="127" t="s">
        <v>1122</v>
      </c>
      <c r="U251" s="127" t="s">
        <v>1643</v>
      </c>
      <c r="V251" s="127" t="s">
        <v>65</v>
      </c>
      <c r="W251" s="127" t="s">
        <v>66</v>
      </c>
      <c r="X251" s="127"/>
      <c r="Y251" s="127">
        <v>10.86</v>
      </c>
      <c r="Z251" s="127"/>
      <c r="AA251" s="127" t="s">
        <v>1726</v>
      </c>
      <c r="AB251" s="127">
        <v>5000</v>
      </c>
      <c r="AC251" s="127">
        <v>30748</v>
      </c>
      <c r="AD251" s="127"/>
      <c r="AE251" s="127"/>
      <c r="AF251" s="127">
        <v>0</v>
      </c>
      <c r="AG251" s="127">
        <v>14912</v>
      </c>
      <c r="AH251" s="127"/>
      <c r="AI251" s="127"/>
      <c r="AJ251" s="127"/>
      <c r="AK251" s="127"/>
      <c r="AL251" s="127">
        <v>1</v>
      </c>
      <c r="AM251" s="127"/>
      <c r="AN251" s="127"/>
      <c r="AO251" s="127" t="s">
        <v>1141</v>
      </c>
      <c r="AP251" s="127" t="s">
        <v>1124</v>
      </c>
      <c r="AQ251" s="127" t="s">
        <v>1006</v>
      </c>
      <c r="AR251" s="127" t="s">
        <v>1125</v>
      </c>
      <c r="AS251" s="127" t="s">
        <v>69</v>
      </c>
      <c r="AT251" s="127" t="s">
        <v>70</v>
      </c>
      <c r="AU251" s="127" t="s">
        <v>91</v>
      </c>
      <c r="AV251" s="127" t="s">
        <v>1726</v>
      </c>
      <c r="AW251" s="149">
        <f t="shared" si="3"/>
        <v>0.48497463249642253</v>
      </c>
    </row>
    <row r="252" spans="1:49" x14ac:dyDescent="0.2">
      <c r="A252" s="127" t="s">
        <v>59</v>
      </c>
      <c r="B252" s="127">
        <v>4.0999999999999996</v>
      </c>
      <c r="C252" s="127">
        <v>20171204</v>
      </c>
      <c r="D252" s="127" t="s">
        <v>60</v>
      </c>
      <c r="E252" s="127" t="s">
        <v>60</v>
      </c>
      <c r="F252" s="127">
        <v>3</v>
      </c>
      <c r="G252" s="75" t="s">
        <v>1671</v>
      </c>
      <c r="H252" s="127">
        <v>0</v>
      </c>
      <c r="I252" s="127"/>
      <c r="J252" s="127"/>
      <c r="K252" s="127"/>
      <c r="L252" s="127"/>
      <c r="M252" s="127">
        <v>1</v>
      </c>
      <c r="N252" s="127">
        <v>1</v>
      </c>
      <c r="O252" s="127">
        <v>1996</v>
      </c>
      <c r="P252" s="127">
        <v>199805</v>
      </c>
      <c r="Q252" s="127">
        <v>19980504</v>
      </c>
      <c r="R252" s="127" t="s">
        <v>84</v>
      </c>
      <c r="S252" s="127" t="s">
        <v>62</v>
      </c>
      <c r="T252" s="127" t="s">
        <v>85</v>
      </c>
      <c r="U252" s="127" t="s">
        <v>1953</v>
      </c>
      <c r="V252" s="127" t="s">
        <v>65</v>
      </c>
      <c r="W252" s="127" t="s">
        <v>64</v>
      </c>
      <c r="X252" s="127"/>
      <c r="Y252" s="127">
        <v>17</v>
      </c>
      <c r="Z252" s="127">
        <v>122</v>
      </c>
      <c r="AA252" s="127" t="s">
        <v>1726</v>
      </c>
      <c r="AB252" s="127">
        <v>5000</v>
      </c>
      <c r="AC252" s="127">
        <v>49201</v>
      </c>
      <c r="AD252" s="127"/>
      <c r="AE252" s="127"/>
      <c r="AF252" s="127">
        <v>0</v>
      </c>
      <c r="AG252" s="127">
        <v>29712</v>
      </c>
      <c r="AH252" s="127">
        <v>5000</v>
      </c>
      <c r="AI252" s="127">
        <v>248</v>
      </c>
      <c r="AJ252" s="127" t="s">
        <v>66</v>
      </c>
      <c r="AK252" s="127">
        <v>5.0000000000000001E-3</v>
      </c>
      <c r="AL252" s="127">
        <v>1</v>
      </c>
      <c r="AM252" s="127">
        <v>500</v>
      </c>
      <c r="AN252" s="127"/>
      <c r="AO252" s="127" t="s">
        <v>90</v>
      </c>
      <c r="AP252" s="127" t="s">
        <v>669</v>
      </c>
      <c r="AQ252" s="127" t="s">
        <v>661</v>
      </c>
      <c r="AR252" s="127" t="s">
        <v>670</v>
      </c>
      <c r="AS252" s="127" t="s">
        <v>69</v>
      </c>
      <c r="AT252" s="127" t="s">
        <v>70</v>
      </c>
      <c r="AU252" s="127" t="s">
        <v>71</v>
      </c>
      <c r="AV252" s="127" t="s">
        <v>1726</v>
      </c>
      <c r="AW252" s="149">
        <f t="shared" si="3"/>
        <v>0.60389016483404812</v>
      </c>
    </row>
    <row r="253" spans="1:49" x14ac:dyDescent="0.2">
      <c r="A253" s="127" t="s">
        <v>59</v>
      </c>
      <c r="B253" s="127">
        <v>4.0999999999999996</v>
      </c>
      <c r="C253" s="127">
        <v>20171204</v>
      </c>
      <c r="D253" s="127" t="s">
        <v>60</v>
      </c>
      <c r="E253" s="127" t="s">
        <v>60</v>
      </c>
      <c r="F253" s="127">
        <v>3</v>
      </c>
      <c r="G253" s="75" t="s">
        <v>281</v>
      </c>
      <c r="H253" s="127">
        <v>0</v>
      </c>
      <c r="I253" s="127"/>
      <c r="J253" s="127"/>
      <c r="K253" s="127"/>
      <c r="L253" s="127"/>
      <c r="M253" s="127">
        <v>1</v>
      </c>
      <c r="N253" s="127">
        <v>3</v>
      </c>
      <c r="O253" s="127">
        <v>1995</v>
      </c>
      <c r="P253" s="127">
        <v>199604</v>
      </c>
      <c r="Q253" s="127">
        <v>19960421</v>
      </c>
      <c r="R253" s="127" t="s">
        <v>3322</v>
      </c>
      <c r="S253" s="127" t="s">
        <v>3323</v>
      </c>
      <c r="T253" s="127" t="s">
        <v>3294</v>
      </c>
      <c r="U253" s="127" t="s">
        <v>1643</v>
      </c>
      <c r="V253" s="127" t="s">
        <v>65</v>
      </c>
      <c r="W253" s="127" t="s">
        <v>66</v>
      </c>
      <c r="X253" s="127"/>
      <c r="Y253" s="127">
        <v>1.8</v>
      </c>
      <c r="Z253" s="127">
        <v>57</v>
      </c>
      <c r="AA253" s="127" t="s">
        <v>1726</v>
      </c>
      <c r="AB253" s="127">
        <v>5000</v>
      </c>
      <c r="AC253" s="127">
        <v>49190</v>
      </c>
      <c r="AD253" s="127"/>
      <c r="AE253" s="127"/>
      <c r="AF253" s="127">
        <v>0</v>
      </c>
      <c r="AG253" s="127">
        <v>72855</v>
      </c>
      <c r="AH253" s="127">
        <v>5000</v>
      </c>
      <c r="AI253" s="127">
        <v>1821</v>
      </c>
      <c r="AJ253" s="127" t="s">
        <v>66</v>
      </c>
      <c r="AK253" s="127">
        <v>3.5700000000000003E-2</v>
      </c>
      <c r="AL253" s="127">
        <v>32</v>
      </c>
      <c r="AM253" s="127">
        <v>2744</v>
      </c>
      <c r="AN253" s="127"/>
      <c r="AO253" s="127"/>
      <c r="AP253" s="127" t="s">
        <v>3325</v>
      </c>
      <c r="AQ253" s="127" t="s">
        <v>3326</v>
      </c>
      <c r="AR253" s="127" t="s">
        <v>3298</v>
      </c>
      <c r="AS253" s="127" t="s">
        <v>69</v>
      </c>
      <c r="AT253" s="127" t="s">
        <v>70</v>
      </c>
      <c r="AU253" s="127" t="s">
        <v>3211</v>
      </c>
      <c r="AV253" s="127" t="s">
        <v>1726</v>
      </c>
      <c r="AW253" s="149">
        <f t="shared" si="3"/>
        <v>1.4810937182354138</v>
      </c>
    </row>
    <row r="254" spans="1:49" x14ac:dyDescent="0.2">
      <c r="A254" s="127" t="s">
        <v>1726</v>
      </c>
      <c r="B254" s="127">
        <v>4.0999999999999996</v>
      </c>
      <c r="C254" s="127">
        <v>20171204</v>
      </c>
      <c r="D254" s="127" t="s">
        <v>60</v>
      </c>
      <c r="E254" s="127" t="s">
        <v>60</v>
      </c>
      <c r="F254" s="127">
        <v>3</v>
      </c>
      <c r="G254" s="75" t="s">
        <v>4802</v>
      </c>
      <c r="H254" s="127"/>
      <c r="I254" s="127"/>
      <c r="J254" s="127"/>
      <c r="K254" s="127"/>
      <c r="L254" s="127"/>
      <c r="M254" s="127">
        <v>1</v>
      </c>
      <c r="N254" s="127">
        <v>3</v>
      </c>
      <c r="O254" s="127">
        <v>2006</v>
      </c>
      <c r="P254" s="127">
        <v>20070601</v>
      </c>
      <c r="Q254" s="127">
        <v>20070601</v>
      </c>
      <c r="R254" s="127" t="s">
        <v>3474</v>
      </c>
      <c r="S254" s="127" t="s">
        <v>3475</v>
      </c>
      <c r="T254" s="127" t="s">
        <v>4165</v>
      </c>
      <c r="U254" s="127" t="s">
        <v>72</v>
      </c>
      <c r="V254" s="127" t="s">
        <v>65</v>
      </c>
      <c r="W254" s="127" t="s">
        <v>64</v>
      </c>
      <c r="X254" s="127"/>
      <c r="Y254" s="127">
        <v>4</v>
      </c>
      <c r="Z254" s="127"/>
      <c r="AA254" s="127" t="s">
        <v>1726</v>
      </c>
      <c r="AB254" s="127"/>
      <c r="AC254" s="127"/>
      <c r="AD254" s="127"/>
      <c r="AE254" s="127"/>
      <c r="AF254" s="127">
        <v>0</v>
      </c>
      <c r="AG254" s="127">
        <v>125336</v>
      </c>
      <c r="AH254" s="127"/>
      <c r="AI254" s="127"/>
      <c r="AJ254" s="127"/>
      <c r="AK254" s="127"/>
      <c r="AL254" s="127"/>
      <c r="AM254" s="127"/>
      <c r="AN254" s="127"/>
      <c r="AO254" s="127"/>
      <c r="AP254" s="127" t="s">
        <v>3477</v>
      </c>
      <c r="AQ254" s="127" t="s">
        <v>3478</v>
      </c>
      <c r="AR254" s="127" t="s">
        <v>4166</v>
      </c>
      <c r="AS254" s="127" t="s">
        <v>69</v>
      </c>
      <c r="AT254" s="127" t="s">
        <v>70</v>
      </c>
      <c r="AU254" s="127" t="s">
        <v>3211</v>
      </c>
      <c r="AV254" s="127" t="s">
        <v>1726</v>
      </c>
      <c r="AW254" s="149" t="str">
        <f t="shared" si="3"/>
        <v/>
      </c>
    </row>
    <row r="255" spans="1:49" x14ac:dyDescent="0.2">
      <c r="A255" s="127" t="s">
        <v>1726</v>
      </c>
      <c r="B255" s="127">
        <v>4.0999999999999996</v>
      </c>
      <c r="C255" s="127">
        <v>20171204</v>
      </c>
      <c r="D255" s="127" t="s">
        <v>60</v>
      </c>
      <c r="E255" s="127" t="s">
        <v>60</v>
      </c>
      <c r="F255" s="127">
        <v>3</v>
      </c>
      <c r="G255" s="75" t="s">
        <v>4814</v>
      </c>
      <c r="H255" s="127"/>
      <c r="I255" s="127"/>
      <c r="J255" s="127"/>
      <c r="K255" s="127"/>
      <c r="L255" s="127"/>
      <c r="M255" s="127">
        <v>1</v>
      </c>
      <c r="N255" s="127">
        <v>3</v>
      </c>
      <c r="O255" s="127">
        <v>2010</v>
      </c>
      <c r="P255" s="127">
        <v>20110428</v>
      </c>
      <c r="Q255" s="127">
        <v>20110428</v>
      </c>
      <c r="R255" s="127" t="s">
        <v>4190</v>
      </c>
      <c r="S255" s="127" t="s">
        <v>4396</v>
      </c>
      <c r="T255" s="127" t="s">
        <v>4165</v>
      </c>
      <c r="U255" s="127" t="s">
        <v>72</v>
      </c>
      <c r="V255" s="127" t="s">
        <v>65</v>
      </c>
      <c r="W255" s="127" t="s">
        <v>64</v>
      </c>
      <c r="X255" s="127"/>
      <c r="Y255" s="127">
        <v>3.74</v>
      </c>
      <c r="Z255" s="127"/>
      <c r="AA255" s="127" t="s">
        <v>1726</v>
      </c>
      <c r="AB255" s="127"/>
      <c r="AC255" s="127"/>
      <c r="AD255" s="127"/>
      <c r="AE255" s="127"/>
      <c r="AF255" s="127">
        <v>0</v>
      </c>
      <c r="AG255" s="127">
        <v>49743</v>
      </c>
      <c r="AH255" s="127"/>
      <c r="AI255" s="127"/>
      <c r="AJ255" s="127" t="s">
        <v>66</v>
      </c>
      <c r="AK255" s="127"/>
      <c r="AL255" s="127"/>
      <c r="AM255" s="127"/>
      <c r="AN255" s="127"/>
      <c r="AO255" s="127"/>
      <c r="AP255" s="127" t="s">
        <v>4191</v>
      </c>
      <c r="AQ255" s="127" t="s">
        <v>4397</v>
      </c>
      <c r="AR255" s="127" t="s">
        <v>4166</v>
      </c>
      <c r="AS255" s="127" t="s">
        <v>69</v>
      </c>
      <c r="AT255" s="127" t="s">
        <v>70</v>
      </c>
      <c r="AU255" s="127" t="s">
        <v>3211</v>
      </c>
      <c r="AV255" s="127" t="s">
        <v>1726</v>
      </c>
      <c r="AW255" s="149" t="str">
        <f t="shared" si="3"/>
        <v/>
      </c>
    </row>
    <row r="256" spans="1:49" x14ac:dyDescent="0.2">
      <c r="A256" s="127" t="s">
        <v>59</v>
      </c>
      <c r="B256" s="127">
        <v>4.0999999999999996</v>
      </c>
      <c r="C256" s="127">
        <v>20171204</v>
      </c>
      <c r="D256" s="127" t="s">
        <v>60</v>
      </c>
      <c r="E256" s="127" t="s">
        <v>60</v>
      </c>
      <c r="F256" s="127">
        <v>3</v>
      </c>
      <c r="G256" s="75" t="s">
        <v>4128</v>
      </c>
      <c r="H256" s="127">
        <v>0</v>
      </c>
      <c r="I256" s="127"/>
      <c r="J256" s="127"/>
      <c r="K256" s="127"/>
      <c r="L256" s="127"/>
      <c r="M256" s="127">
        <v>1</v>
      </c>
      <c r="N256" s="127">
        <v>1</v>
      </c>
      <c r="O256" s="127">
        <v>1986</v>
      </c>
      <c r="P256" s="127">
        <v>198704</v>
      </c>
      <c r="Q256" s="127">
        <v>19870407</v>
      </c>
      <c r="R256" s="127" t="s">
        <v>4114</v>
      </c>
      <c r="S256" s="127" t="s">
        <v>3426</v>
      </c>
      <c r="T256" s="127" t="s">
        <v>4115</v>
      </c>
      <c r="U256" s="127" t="s">
        <v>72</v>
      </c>
      <c r="V256" s="127" t="s">
        <v>65</v>
      </c>
      <c r="W256" s="127" t="s">
        <v>64</v>
      </c>
      <c r="X256" s="127"/>
      <c r="Y256" s="127">
        <v>4.4000000000000004</v>
      </c>
      <c r="Z256" s="127"/>
      <c r="AA256" s="127" t="s">
        <v>1726</v>
      </c>
      <c r="AB256" s="127">
        <v>5000</v>
      </c>
      <c r="AC256" s="127">
        <v>27044</v>
      </c>
      <c r="AD256" s="127"/>
      <c r="AE256" s="127"/>
      <c r="AF256" s="127">
        <v>0</v>
      </c>
      <c r="AG256" s="127">
        <v>39277</v>
      </c>
      <c r="AH256" s="127"/>
      <c r="AI256" s="127"/>
      <c r="AJ256" s="127"/>
      <c r="AK256" s="127"/>
      <c r="AL256" s="127">
        <v>1</v>
      </c>
      <c r="AM256" s="127"/>
      <c r="AN256" s="127"/>
      <c r="AO256" s="127" t="s">
        <v>4129</v>
      </c>
      <c r="AP256" s="127" t="s">
        <v>4117</v>
      </c>
      <c r="AQ256" s="127" t="s">
        <v>3429</v>
      </c>
      <c r="AR256" s="127" t="s">
        <v>4118</v>
      </c>
      <c r="AS256" s="127" t="s">
        <v>69</v>
      </c>
      <c r="AT256" s="127" t="s">
        <v>70</v>
      </c>
      <c r="AU256" s="127" t="s">
        <v>77</v>
      </c>
      <c r="AV256" s="127" t="s">
        <v>1726</v>
      </c>
      <c r="AW256" s="149">
        <f t="shared" si="3"/>
        <v>1.4523369324064488</v>
      </c>
    </row>
    <row r="257" spans="1:49" x14ac:dyDescent="0.2">
      <c r="A257" s="127" t="s">
        <v>1726</v>
      </c>
      <c r="B257" s="127">
        <v>4.0999999999999996</v>
      </c>
      <c r="C257" s="127">
        <v>20171204</v>
      </c>
      <c r="D257" s="127" t="s">
        <v>60</v>
      </c>
      <c r="E257" s="127" t="s">
        <v>60</v>
      </c>
      <c r="F257" s="127">
        <v>3</v>
      </c>
      <c r="G257" s="75" t="s">
        <v>1219</v>
      </c>
      <c r="H257" s="127"/>
      <c r="I257" s="127"/>
      <c r="J257" s="127"/>
      <c r="K257" s="127"/>
      <c r="L257" s="127"/>
      <c r="M257" s="127">
        <v>1</v>
      </c>
      <c r="N257" s="127">
        <v>1</v>
      </c>
      <c r="O257" s="127">
        <v>1987</v>
      </c>
      <c r="P257" s="127">
        <v>198805</v>
      </c>
      <c r="Q257" s="127">
        <v>19880519</v>
      </c>
      <c r="R257" s="127" t="s">
        <v>88</v>
      </c>
      <c r="S257" s="127" t="s">
        <v>830</v>
      </c>
      <c r="T257" s="127" t="s">
        <v>89</v>
      </c>
      <c r="U257" s="127" t="s">
        <v>1643</v>
      </c>
      <c r="V257" s="127" t="s">
        <v>65</v>
      </c>
      <c r="W257" s="127" t="s">
        <v>64</v>
      </c>
      <c r="X257" s="127"/>
      <c r="Y257" s="127">
        <v>1.5</v>
      </c>
      <c r="Z257" s="127"/>
      <c r="AA257" s="127" t="s">
        <v>1726</v>
      </c>
      <c r="AB257" s="127"/>
      <c r="AC257" s="127"/>
      <c r="AD257" s="127"/>
      <c r="AE257" s="127"/>
      <c r="AF257" s="127">
        <v>0</v>
      </c>
      <c r="AG257" s="127">
        <v>13673</v>
      </c>
      <c r="AH257" s="127"/>
      <c r="AI257" s="127"/>
      <c r="AJ257" s="127" t="s">
        <v>66</v>
      </c>
      <c r="AK257" s="127"/>
      <c r="AL257" s="127"/>
      <c r="AM257" s="127"/>
      <c r="AN257" s="127"/>
      <c r="AO257" s="127" t="s">
        <v>1220</v>
      </c>
      <c r="AP257" s="127" t="s">
        <v>660</v>
      </c>
      <c r="AQ257" s="127" t="s">
        <v>831</v>
      </c>
      <c r="AR257" s="127" t="s">
        <v>662</v>
      </c>
      <c r="AS257" s="127" t="s">
        <v>69</v>
      </c>
      <c r="AT257" s="127" t="s">
        <v>70</v>
      </c>
      <c r="AU257" s="127" t="s">
        <v>91</v>
      </c>
      <c r="AV257" s="127" t="s">
        <v>1726</v>
      </c>
      <c r="AW257" s="149" t="str">
        <f t="shared" si="3"/>
        <v/>
      </c>
    </row>
    <row r="258" spans="1:49" x14ac:dyDescent="0.2">
      <c r="A258" s="127" t="s">
        <v>1726</v>
      </c>
      <c r="B258" s="127">
        <v>4.0999999999999996</v>
      </c>
      <c r="C258" s="127">
        <v>20171204</v>
      </c>
      <c r="D258" s="127" t="s">
        <v>60</v>
      </c>
      <c r="E258" s="127" t="s">
        <v>60</v>
      </c>
      <c r="F258" s="127">
        <v>3</v>
      </c>
      <c r="G258" s="75" t="s">
        <v>3907</v>
      </c>
      <c r="H258" s="127"/>
      <c r="I258" s="127"/>
      <c r="J258" s="127"/>
      <c r="K258" s="127"/>
      <c r="L258" s="127"/>
      <c r="M258" s="127">
        <v>1</v>
      </c>
      <c r="N258" s="127">
        <v>1</v>
      </c>
      <c r="O258" s="127">
        <v>1989</v>
      </c>
      <c r="P258" s="127">
        <v>199005</v>
      </c>
      <c r="Q258" s="127">
        <v>199005</v>
      </c>
      <c r="R258" s="127" t="s">
        <v>3855</v>
      </c>
      <c r="S258" s="127" t="s">
        <v>3484</v>
      </c>
      <c r="T258" s="127" t="s">
        <v>3857</v>
      </c>
      <c r="U258" s="127" t="s">
        <v>72</v>
      </c>
      <c r="V258" s="127" t="s">
        <v>65</v>
      </c>
      <c r="W258" s="127" t="s">
        <v>66</v>
      </c>
      <c r="X258" s="127" t="s">
        <v>1305</v>
      </c>
      <c r="Y258" s="127"/>
      <c r="Z258" s="127"/>
      <c r="AA258" s="127" t="s">
        <v>1726</v>
      </c>
      <c r="AB258" s="127"/>
      <c r="AC258" s="127"/>
      <c r="AD258" s="127"/>
      <c r="AE258" s="127"/>
      <c r="AF258" s="127">
        <v>0</v>
      </c>
      <c r="AG258" s="127">
        <v>75</v>
      </c>
      <c r="AH258" s="127"/>
      <c r="AI258" s="127"/>
      <c r="AJ258" s="127"/>
      <c r="AK258" s="127"/>
      <c r="AL258" s="127"/>
      <c r="AM258" s="127"/>
      <c r="AN258" s="127"/>
      <c r="AO258" s="127"/>
      <c r="AP258" s="127" t="s">
        <v>3858</v>
      </c>
      <c r="AQ258" s="127" t="s">
        <v>3487</v>
      </c>
      <c r="AR258" s="127" t="s">
        <v>3860</v>
      </c>
      <c r="AS258" s="127" t="s">
        <v>69</v>
      </c>
      <c r="AT258" s="127" t="s">
        <v>70</v>
      </c>
      <c r="AU258" s="127" t="s">
        <v>77</v>
      </c>
      <c r="AV258" s="127" t="s">
        <v>1726</v>
      </c>
      <c r="AW258" s="149" t="str">
        <f t="shared" si="3"/>
        <v/>
      </c>
    </row>
    <row r="259" spans="1:49" x14ac:dyDescent="0.2">
      <c r="A259" s="127" t="s">
        <v>59</v>
      </c>
      <c r="B259" s="127">
        <v>4.0999999999999996</v>
      </c>
      <c r="C259" s="127">
        <v>20171204</v>
      </c>
      <c r="D259" s="127" t="s">
        <v>60</v>
      </c>
      <c r="E259" s="127" t="s">
        <v>60</v>
      </c>
      <c r="F259" s="127">
        <v>3</v>
      </c>
      <c r="G259" s="75" t="s">
        <v>4747</v>
      </c>
      <c r="H259" s="127">
        <v>0</v>
      </c>
      <c r="I259" s="127"/>
      <c r="J259" s="127"/>
      <c r="K259" s="127"/>
      <c r="L259" s="127"/>
      <c r="M259" s="127">
        <v>1</v>
      </c>
      <c r="N259" s="127">
        <v>2</v>
      </c>
      <c r="O259" s="127">
        <v>1987</v>
      </c>
      <c r="P259" s="127">
        <v>198804</v>
      </c>
      <c r="Q259" s="127">
        <v>19880424</v>
      </c>
      <c r="R259" s="127" t="s">
        <v>4741</v>
      </c>
      <c r="S259" s="127" t="s">
        <v>3426</v>
      </c>
      <c r="T259" s="127" t="s">
        <v>4561</v>
      </c>
      <c r="U259" s="127" t="s">
        <v>72</v>
      </c>
      <c r="V259" s="127" t="s">
        <v>65</v>
      </c>
      <c r="W259" s="127" t="s">
        <v>66</v>
      </c>
      <c r="X259" s="127"/>
      <c r="Y259" s="127">
        <v>3.7</v>
      </c>
      <c r="Z259" s="127">
        <v>67</v>
      </c>
      <c r="AA259" s="127" t="s">
        <v>1726</v>
      </c>
      <c r="AB259" s="127">
        <v>5000</v>
      </c>
      <c r="AC259" s="127">
        <v>26442</v>
      </c>
      <c r="AD259" s="127"/>
      <c r="AE259" s="127"/>
      <c r="AF259" s="127">
        <v>5000</v>
      </c>
      <c r="AG259" s="127">
        <v>13</v>
      </c>
      <c r="AH259" s="127"/>
      <c r="AI259" s="127"/>
      <c r="AJ259" s="127"/>
      <c r="AK259" s="127">
        <v>5.0000000000000001E-4</v>
      </c>
      <c r="AL259" s="127">
        <v>1</v>
      </c>
      <c r="AM259" s="127"/>
      <c r="AN259" s="127"/>
      <c r="AO259" s="127" t="s">
        <v>4742</v>
      </c>
      <c r="AP259" s="127" t="s">
        <v>4743</v>
      </c>
      <c r="AQ259" s="127" t="s">
        <v>3429</v>
      </c>
      <c r="AR259" s="127" t="s">
        <v>4563</v>
      </c>
      <c r="AS259" s="127" t="s">
        <v>69</v>
      </c>
      <c r="AT259" s="127" t="s">
        <v>70</v>
      </c>
      <c r="AU259" s="127" t="s">
        <v>77</v>
      </c>
      <c r="AV259" s="127" t="s">
        <v>1726</v>
      </c>
      <c r="AW259" s="149">
        <f t="shared" ref="AW259:AW322" si="4">+IF(ISERROR(AG259/AC259),"",AG259/AC259)</f>
        <v>4.9164208456243857E-4</v>
      </c>
    </row>
    <row r="260" spans="1:49" x14ac:dyDescent="0.2">
      <c r="A260" s="127" t="s">
        <v>59</v>
      </c>
      <c r="B260" s="127">
        <v>4.0999999999999996</v>
      </c>
      <c r="C260" s="127">
        <v>20171204</v>
      </c>
      <c r="D260" s="127" t="s">
        <v>60</v>
      </c>
      <c r="E260" s="127" t="s">
        <v>60</v>
      </c>
      <c r="F260" s="127">
        <v>3</v>
      </c>
      <c r="G260" s="75" t="s">
        <v>4740</v>
      </c>
      <c r="H260" s="127">
        <v>0</v>
      </c>
      <c r="I260" s="127"/>
      <c r="J260" s="127"/>
      <c r="K260" s="127"/>
      <c r="L260" s="127"/>
      <c r="M260" s="127">
        <v>1</v>
      </c>
      <c r="N260" s="127">
        <v>2</v>
      </c>
      <c r="O260" s="127">
        <v>1987</v>
      </c>
      <c r="P260" s="127">
        <v>198804</v>
      </c>
      <c r="Q260" s="127">
        <v>19880424</v>
      </c>
      <c r="R260" s="127" t="s">
        <v>4741</v>
      </c>
      <c r="S260" s="127" t="s">
        <v>3426</v>
      </c>
      <c r="T260" s="127" t="s">
        <v>4561</v>
      </c>
      <c r="U260" s="127" t="s">
        <v>72</v>
      </c>
      <c r="V260" s="127" t="s">
        <v>65</v>
      </c>
      <c r="W260" s="127" t="s">
        <v>66</v>
      </c>
      <c r="X260" s="127"/>
      <c r="Y260" s="127">
        <v>3.7</v>
      </c>
      <c r="Z260" s="127">
        <v>67</v>
      </c>
      <c r="AA260" s="127" t="s">
        <v>1726</v>
      </c>
      <c r="AB260" s="127">
        <v>5000</v>
      </c>
      <c r="AC260" s="127">
        <v>25521</v>
      </c>
      <c r="AD260" s="127"/>
      <c r="AE260" s="127"/>
      <c r="AF260" s="127"/>
      <c r="AG260" s="127"/>
      <c r="AH260" s="127"/>
      <c r="AI260" s="127"/>
      <c r="AJ260" s="127"/>
      <c r="AK260" s="127"/>
      <c r="AL260" s="127">
        <v>1</v>
      </c>
      <c r="AM260" s="127"/>
      <c r="AN260" s="127"/>
      <c r="AO260" s="127" t="s">
        <v>4742</v>
      </c>
      <c r="AP260" s="127" t="s">
        <v>4743</v>
      </c>
      <c r="AQ260" s="127" t="s">
        <v>3429</v>
      </c>
      <c r="AR260" s="127" t="s">
        <v>4563</v>
      </c>
      <c r="AS260" s="127" t="s">
        <v>69</v>
      </c>
      <c r="AT260" s="127" t="s">
        <v>70</v>
      </c>
      <c r="AU260" s="127" t="s">
        <v>77</v>
      </c>
      <c r="AV260" s="127" t="s">
        <v>1726</v>
      </c>
      <c r="AW260" s="149">
        <f t="shared" si="4"/>
        <v>0</v>
      </c>
    </row>
    <row r="261" spans="1:49" x14ac:dyDescent="0.2">
      <c r="A261" s="127" t="s">
        <v>59</v>
      </c>
      <c r="B261" s="127">
        <v>4.0999999999999996</v>
      </c>
      <c r="C261" s="127">
        <v>20171204</v>
      </c>
      <c r="D261" s="127" t="s">
        <v>60</v>
      </c>
      <c r="E261" s="127" t="s">
        <v>60</v>
      </c>
      <c r="F261" s="127">
        <v>3</v>
      </c>
      <c r="G261" s="75" t="s">
        <v>575</v>
      </c>
      <c r="H261" s="127">
        <v>0</v>
      </c>
      <c r="I261" s="127"/>
      <c r="J261" s="127"/>
      <c r="K261" s="127"/>
      <c r="L261" s="127"/>
      <c r="M261" s="127">
        <v>1</v>
      </c>
      <c r="N261" s="127">
        <v>2</v>
      </c>
      <c r="O261" s="127">
        <v>1988</v>
      </c>
      <c r="P261" s="127">
        <v>198905</v>
      </c>
      <c r="Q261" s="127">
        <v>19890515</v>
      </c>
      <c r="R261" s="127" t="s">
        <v>490</v>
      </c>
      <c r="S261" s="127" t="s">
        <v>476</v>
      </c>
      <c r="T261" s="127" t="s">
        <v>491</v>
      </c>
      <c r="U261" s="127" t="s">
        <v>72</v>
      </c>
      <c r="V261" s="127" t="s">
        <v>65</v>
      </c>
      <c r="W261" s="127" t="s">
        <v>66</v>
      </c>
      <c r="X261" s="127"/>
      <c r="Y261" s="127">
        <v>6.6</v>
      </c>
      <c r="Z261" s="127">
        <v>83</v>
      </c>
      <c r="AA261" s="127" t="s">
        <v>1726</v>
      </c>
      <c r="AB261" s="127">
        <v>5000</v>
      </c>
      <c r="AC261" s="127">
        <v>25309</v>
      </c>
      <c r="AD261" s="127"/>
      <c r="AE261" s="127"/>
      <c r="AF261" s="127">
        <v>0</v>
      </c>
      <c r="AG261" s="127">
        <v>193701</v>
      </c>
      <c r="AH261" s="127"/>
      <c r="AI261" s="127"/>
      <c r="AJ261" s="127" t="s">
        <v>67</v>
      </c>
      <c r="AK261" s="127"/>
      <c r="AL261" s="127">
        <v>1</v>
      </c>
      <c r="AM261" s="127"/>
      <c r="AN261" s="127"/>
      <c r="AO261" s="127" t="s">
        <v>576</v>
      </c>
      <c r="AP261" s="127" t="s">
        <v>493</v>
      </c>
      <c r="AQ261" s="127" t="s">
        <v>480</v>
      </c>
      <c r="AR261" s="127" t="s">
        <v>494</v>
      </c>
      <c r="AS261" s="127" t="s">
        <v>69</v>
      </c>
      <c r="AT261" s="127" t="s">
        <v>70</v>
      </c>
      <c r="AU261" s="127" t="s">
        <v>91</v>
      </c>
      <c r="AV261" s="127" t="s">
        <v>1726</v>
      </c>
      <c r="AW261" s="149">
        <f t="shared" si="4"/>
        <v>7.653443439092813</v>
      </c>
    </row>
    <row r="262" spans="1:49" x14ac:dyDescent="0.2">
      <c r="A262" s="127" t="s">
        <v>59</v>
      </c>
      <c r="B262" s="127">
        <v>4.0999999999999996</v>
      </c>
      <c r="C262" s="127">
        <v>20171204</v>
      </c>
      <c r="D262" s="127" t="s">
        <v>60</v>
      </c>
      <c r="E262" s="127" t="s">
        <v>60</v>
      </c>
      <c r="F262" s="127">
        <v>3</v>
      </c>
      <c r="G262" s="75" t="s">
        <v>3451</v>
      </c>
      <c r="H262" s="127">
        <v>0</v>
      </c>
      <c r="I262" s="127"/>
      <c r="J262" s="127"/>
      <c r="K262" s="127"/>
      <c r="L262" s="127"/>
      <c r="M262" s="127">
        <v>1</v>
      </c>
      <c r="N262" s="127">
        <v>1</v>
      </c>
      <c r="O262" s="127">
        <v>1984</v>
      </c>
      <c r="P262" s="127">
        <v>198504</v>
      </c>
      <c r="Q262" s="127">
        <v>19850419</v>
      </c>
      <c r="R262" s="127" t="s">
        <v>3452</v>
      </c>
      <c r="S262" s="127" t="s">
        <v>3426</v>
      </c>
      <c r="T262" s="127" t="s">
        <v>3453</v>
      </c>
      <c r="U262" s="127" t="s">
        <v>72</v>
      </c>
      <c r="V262" s="127" t="s">
        <v>65</v>
      </c>
      <c r="W262" s="127" t="s">
        <v>64</v>
      </c>
      <c r="X262" s="127"/>
      <c r="Y262" s="127">
        <v>4.3</v>
      </c>
      <c r="Z262" s="127"/>
      <c r="AA262" s="127" t="s">
        <v>1726</v>
      </c>
      <c r="AB262" s="127">
        <v>5000</v>
      </c>
      <c r="AC262" s="127">
        <v>8045</v>
      </c>
      <c r="AD262" s="127"/>
      <c r="AE262" s="127"/>
      <c r="AF262" s="127">
        <v>0</v>
      </c>
      <c r="AG262" s="127">
        <v>56</v>
      </c>
      <c r="AH262" s="127"/>
      <c r="AI262" s="127"/>
      <c r="AJ262" s="127"/>
      <c r="AK262" s="127"/>
      <c r="AL262" s="127">
        <v>1</v>
      </c>
      <c r="AM262" s="127"/>
      <c r="AN262" s="127"/>
      <c r="AO262" s="127"/>
      <c r="AP262" s="127" t="s">
        <v>3454</v>
      </c>
      <c r="AQ262" s="127" t="s">
        <v>3429</v>
      </c>
      <c r="AR262" s="127" t="s">
        <v>3455</v>
      </c>
      <c r="AS262" s="127" t="s">
        <v>69</v>
      </c>
      <c r="AT262" s="127" t="s">
        <v>70</v>
      </c>
      <c r="AU262" s="127" t="s">
        <v>77</v>
      </c>
      <c r="AV262" s="127" t="s">
        <v>1726</v>
      </c>
      <c r="AW262" s="149">
        <f t="shared" si="4"/>
        <v>6.9608452454940958E-3</v>
      </c>
    </row>
    <row r="263" spans="1:49" x14ac:dyDescent="0.2">
      <c r="A263" s="127" t="s">
        <v>1726</v>
      </c>
      <c r="B263" s="127">
        <v>4.0999999999999996</v>
      </c>
      <c r="C263" s="127">
        <v>20171204</v>
      </c>
      <c r="D263" s="127" t="s">
        <v>60</v>
      </c>
      <c r="E263" s="127" t="s">
        <v>60</v>
      </c>
      <c r="F263" s="127">
        <v>3</v>
      </c>
      <c r="G263" s="75" t="s">
        <v>4519</v>
      </c>
      <c r="H263" s="127"/>
      <c r="I263" s="127"/>
      <c r="J263" s="127"/>
      <c r="K263" s="127"/>
      <c r="L263" s="127"/>
      <c r="M263" s="127">
        <v>1</v>
      </c>
      <c r="N263" s="127">
        <v>2</v>
      </c>
      <c r="O263" s="127">
        <v>1988</v>
      </c>
      <c r="P263" s="127">
        <v>198908</v>
      </c>
      <c r="Q263" s="127">
        <v>19890814</v>
      </c>
      <c r="R263" s="127" t="s">
        <v>4520</v>
      </c>
      <c r="S263" s="127" t="s">
        <v>3307</v>
      </c>
      <c r="T263" s="127" t="s">
        <v>4521</v>
      </c>
      <c r="U263" s="127" t="s">
        <v>72</v>
      </c>
      <c r="V263" s="127" t="s">
        <v>65</v>
      </c>
      <c r="W263" s="127" t="s">
        <v>64</v>
      </c>
      <c r="X263" s="127"/>
      <c r="Y263" s="127">
        <v>20</v>
      </c>
      <c r="Z263" s="127"/>
      <c r="AA263" s="127" t="s">
        <v>1726</v>
      </c>
      <c r="AB263" s="127"/>
      <c r="AC263" s="127"/>
      <c r="AD263" s="127"/>
      <c r="AE263" s="127"/>
      <c r="AF263" s="127">
        <v>0</v>
      </c>
      <c r="AG263" s="127">
        <v>2399</v>
      </c>
      <c r="AH263" s="127"/>
      <c r="AI263" s="127"/>
      <c r="AJ263" s="127"/>
      <c r="AK263" s="127"/>
      <c r="AL263" s="127"/>
      <c r="AM263" s="127"/>
      <c r="AN263" s="127"/>
      <c r="AO263" s="127"/>
      <c r="AP263" s="127" t="s">
        <v>4522</v>
      </c>
      <c r="AQ263" s="127" t="s">
        <v>3310</v>
      </c>
      <c r="AR263" s="127" t="s">
        <v>4523</v>
      </c>
      <c r="AS263" s="127" t="s">
        <v>69</v>
      </c>
      <c r="AT263" s="127" t="s">
        <v>70</v>
      </c>
      <c r="AU263" s="127" t="s">
        <v>3211</v>
      </c>
      <c r="AV263" s="127" t="s">
        <v>1726</v>
      </c>
      <c r="AW263" s="149" t="str">
        <f t="shared" si="4"/>
        <v/>
      </c>
    </row>
    <row r="264" spans="1:49" x14ac:dyDescent="0.2">
      <c r="A264" s="127" t="s">
        <v>1726</v>
      </c>
      <c r="B264" s="127">
        <v>4.0999999999999996</v>
      </c>
      <c r="C264" s="127">
        <v>20171204</v>
      </c>
      <c r="D264" s="127" t="s">
        <v>60</v>
      </c>
      <c r="E264" s="127" t="s">
        <v>60</v>
      </c>
      <c r="F264" s="127">
        <v>3</v>
      </c>
      <c r="G264" s="75" t="s">
        <v>5104</v>
      </c>
      <c r="H264" s="127"/>
      <c r="I264" s="127"/>
      <c r="J264" s="127"/>
      <c r="K264" s="127"/>
      <c r="L264" s="127"/>
      <c r="M264" s="127">
        <v>1</v>
      </c>
      <c r="N264" s="127">
        <v>2</v>
      </c>
      <c r="O264" s="127">
        <v>2013</v>
      </c>
      <c r="P264" s="127">
        <v>20140503</v>
      </c>
      <c r="Q264" s="127">
        <v>20140503</v>
      </c>
      <c r="R264" s="127" t="s">
        <v>475</v>
      </c>
      <c r="S264" s="127" t="s">
        <v>961</v>
      </c>
      <c r="T264" s="127" t="s">
        <v>477</v>
      </c>
      <c r="U264" s="127" t="s">
        <v>962</v>
      </c>
      <c r="V264" s="127" t="s">
        <v>65</v>
      </c>
      <c r="W264" s="127" t="s">
        <v>64</v>
      </c>
      <c r="X264" s="127" t="s">
        <v>1305</v>
      </c>
      <c r="Y264" s="127"/>
      <c r="Z264" s="127"/>
      <c r="AA264" s="127" t="s">
        <v>67</v>
      </c>
      <c r="AB264" s="127"/>
      <c r="AC264" s="127"/>
      <c r="AD264" s="127"/>
      <c r="AE264" s="127"/>
      <c r="AF264" s="127">
        <v>0</v>
      </c>
      <c r="AG264" s="127">
        <v>8000</v>
      </c>
      <c r="AH264" s="127"/>
      <c r="AI264" s="127"/>
      <c r="AJ264" s="127"/>
      <c r="AK264" s="127"/>
      <c r="AL264" s="127"/>
      <c r="AM264" s="127"/>
      <c r="AN264" s="127"/>
      <c r="AO264" s="127" t="s">
        <v>5105</v>
      </c>
      <c r="AP264" s="127" t="s">
        <v>479</v>
      </c>
      <c r="AQ264" s="127" t="s">
        <v>963</v>
      </c>
      <c r="AR264" s="127" t="s">
        <v>481</v>
      </c>
      <c r="AS264" s="127" t="s">
        <v>69</v>
      </c>
      <c r="AT264" s="127" t="s">
        <v>70</v>
      </c>
      <c r="AU264" s="127" t="s">
        <v>91</v>
      </c>
      <c r="AV264" s="127" t="s">
        <v>1726</v>
      </c>
      <c r="AW264" s="149" t="str">
        <f t="shared" si="4"/>
        <v/>
      </c>
    </row>
    <row r="265" spans="1:49" x14ac:dyDescent="0.2">
      <c r="A265" s="127" t="s">
        <v>1726</v>
      </c>
      <c r="B265" s="127">
        <v>4.0999999999999996</v>
      </c>
      <c r="C265" s="127">
        <v>20171204</v>
      </c>
      <c r="D265" s="127" t="s">
        <v>60</v>
      </c>
      <c r="E265" s="127" t="s">
        <v>60</v>
      </c>
      <c r="F265" s="127">
        <v>3</v>
      </c>
      <c r="G265" s="75" t="s">
        <v>5133</v>
      </c>
      <c r="H265" s="127"/>
      <c r="I265" s="127"/>
      <c r="J265" s="127"/>
      <c r="K265" s="127"/>
      <c r="L265" s="127"/>
      <c r="M265" s="127">
        <v>1</v>
      </c>
      <c r="N265" s="127">
        <v>2</v>
      </c>
      <c r="O265" s="127">
        <v>2013</v>
      </c>
      <c r="P265" s="127">
        <v>20140427</v>
      </c>
      <c r="Q265" s="127">
        <v>20140427</v>
      </c>
      <c r="R265" s="127" t="s">
        <v>475</v>
      </c>
      <c r="S265" s="127" t="s">
        <v>961</v>
      </c>
      <c r="T265" s="127" t="s">
        <v>477</v>
      </c>
      <c r="U265" s="127" t="s">
        <v>962</v>
      </c>
      <c r="V265" s="127" t="s">
        <v>65</v>
      </c>
      <c r="W265" s="127" t="s">
        <v>64</v>
      </c>
      <c r="X265" s="127" t="s">
        <v>1305</v>
      </c>
      <c r="Y265" s="127"/>
      <c r="Z265" s="127"/>
      <c r="AA265" s="127" t="s">
        <v>1726</v>
      </c>
      <c r="AB265" s="127"/>
      <c r="AC265" s="127"/>
      <c r="AD265" s="127"/>
      <c r="AE265" s="127"/>
      <c r="AF265" s="127">
        <v>0</v>
      </c>
      <c r="AG265" s="127">
        <v>47000</v>
      </c>
      <c r="AH265" s="127"/>
      <c r="AI265" s="127"/>
      <c r="AJ265" s="127"/>
      <c r="AK265" s="127"/>
      <c r="AL265" s="127"/>
      <c r="AM265" s="127"/>
      <c r="AN265" s="127"/>
      <c r="AO265" s="127"/>
      <c r="AP265" s="127" t="s">
        <v>479</v>
      </c>
      <c r="AQ265" s="127" t="s">
        <v>963</v>
      </c>
      <c r="AR265" s="127" t="s">
        <v>481</v>
      </c>
      <c r="AS265" s="127" t="s">
        <v>69</v>
      </c>
      <c r="AT265" s="127" t="s">
        <v>70</v>
      </c>
      <c r="AU265" s="127" t="s">
        <v>91</v>
      </c>
      <c r="AV265" s="127" t="s">
        <v>1726</v>
      </c>
      <c r="AW265" s="149" t="str">
        <f t="shared" si="4"/>
        <v/>
      </c>
    </row>
    <row r="266" spans="1:49" x14ac:dyDescent="0.2">
      <c r="A266" s="127" t="s">
        <v>1726</v>
      </c>
      <c r="B266" s="127">
        <v>4.0999999999999996</v>
      </c>
      <c r="C266" s="127">
        <v>20171204</v>
      </c>
      <c r="D266" s="127" t="s">
        <v>60</v>
      </c>
      <c r="E266" s="127" t="s">
        <v>60</v>
      </c>
      <c r="F266" s="127">
        <v>3</v>
      </c>
      <c r="G266" s="75" t="s">
        <v>3557</v>
      </c>
      <c r="H266" s="127"/>
      <c r="I266" s="127"/>
      <c r="J266" s="127"/>
      <c r="K266" s="127"/>
      <c r="L266" s="127"/>
      <c r="M266" s="127">
        <v>1</v>
      </c>
      <c r="N266" s="127">
        <v>2</v>
      </c>
      <c r="O266" s="127">
        <v>1988</v>
      </c>
      <c r="P266" s="127">
        <v>198905</v>
      </c>
      <c r="Q266" s="127">
        <v>19890531</v>
      </c>
      <c r="R266" s="127" t="s">
        <v>74</v>
      </c>
      <c r="S266" s="127" t="s">
        <v>3554</v>
      </c>
      <c r="T266" s="127" t="s">
        <v>75</v>
      </c>
      <c r="U266" s="127" t="s">
        <v>72</v>
      </c>
      <c r="V266" s="127" t="s">
        <v>65</v>
      </c>
      <c r="W266" s="127" t="s">
        <v>64</v>
      </c>
      <c r="X266" s="127"/>
      <c r="Y266" s="127">
        <v>4</v>
      </c>
      <c r="Z266" s="127"/>
      <c r="AA266" s="127" t="s">
        <v>1726</v>
      </c>
      <c r="AB266" s="127"/>
      <c r="AC266" s="127"/>
      <c r="AD266" s="127"/>
      <c r="AE266" s="127"/>
      <c r="AF266" s="127">
        <v>0</v>
      </c>
      <c r="AG266" s="127">
        <v>20000</v>
      </c>
      <c r="AH266" s="127"/>
      <c r="AI266" s="127"/>
      <c r="AJ266" s="127" t="s">
        <v>66</v>
      </c>
      <c r="AK266" s="127"/>
      <c r="AL266" s="127"/>
      <c r="AM266" s="127"/>
      <c r="AN266" s="127"/>
      <c r="AO266" s="127"/>
      <c r="AP266" s="127" t="s">
        <v>680</v>
      </c>
      <c r="AQ266" s="127" t="s">
        <v>3555</v>
      </c>
      <c r="AR266" s="127" t="s">
        <v>681</v>
      </c>
      <c r="AS266" s="127" t="s">
        <v>69</v>
      </c>
      <c r="AT266" s="127" t="s">
        <v>70</v>
      </c>
      <c r="AU266" s="127" t="s">
        <v>77</v>
      </c>
      <c r="AV266" s="127" t="s">
        <v>1726</v>
      </c>
      <c r="AW266" s="149" t="str">
        <f t="shared" si="4"/>
        <v/>
      </c>
    </row>
    <row r="267" spans="1:49" x14ac:dyDescent="0.2">
      <c r="A267" s="127" t="s">
        <v>1726</v>
      </c>
      <c r="B267" s="127">
        <v>4.0999999999999996</v>
      </c>
      <c r="C267" s="127">
        <v>20171204</v>
      </c>
      <c r="D267" s="127" t="s">
        <v>60</v>
      </c>
      <c r="E267" s="127" t="s">
        <v>60</v>
      </c>
      <c r="F267" s="127">
        <v>3</v>
      </c>
      <c r="G267" s="75" t="s">
        <v>1394</v>
      </c>
      <c r="H267" s="127"/>
      <c r="I267" s="127"/>
      <c r="J267" s="127"/>
      <c r="K267" s="127"/>
      <c r="L267" s="127"/>
      <c r="M267" s="127">
        <v>1</v>
      </c>
      <c r="N267" s="127">
        <v>1</v>
      </c>
      <c r="O267" s="127">
        <v>1996</v>
      </c>
      <c r="P267" s="127">
        <v>199706</v>
      </c>
      <c r="Q267" s="127">
        <v>19970617</v>
      </c>
      <c r="R267" s="127" t="s">
        <v>88</v>
      </c>
      <c r="S267" s="127" t="s">
        <v>62</v>
      </c>
      <c r="T267" s="127" t="s">
        <v>89</v>
      </c>
      <c r="U267" s="127" t="s">
        <v>1643</v>
      </c>
      <c r="V267" s="127" t="s">
        <v>65</v>
      </c>
      <c r="W267" s="127" t="s">
        <v>66</v>
      </c>
      <c r="X267" s="127"/>
      <c r="Y267" s="127">
        <v>1.5</v>
      </c>
      <c r="Z267" s="127">
        <v>55</v>
      </c>
      <c r="AA267" s="127" t="s">
        <v>1726</v>
      </c>
      <c r="AB267" s="127"/>
      <c r="AC267" s="127"/>
      <c r="AD267" s="127"/>
      <c r="AE267" s="127"/>
      <c r="AF267" s="127">
        <v>0</v>
      </c>
      <c r="AG267" s="127">
        <v>62970</v>
      </c>
      <c r="AH267" s="127"/>
      <c r="AI267" s="127"/>
      <c r="AJ267" s="127" t="s">
        <v>67</v>
      </c>
      <c r="AK267" s="127"/>
      <c r="AL267" s="127"/>
      <c r="AM267" s="127"/>
      <c r="AN267" s="127"/>
      <c r="AO267" s="127"/>
      <c r="AP267" s="127" t="s">
        <v>660</v>
      </c>
      <c r="AQ267" s="127" t="s">
        <v>661</v>
      </c>
      <c r="AR267" s="127" t="s">
        <v>662</v>
      </c>
      <c r="AS267" s="127" t="s">
        <v>69</v>
      </c>
      <c r="AT267" s="127" t="s">
        <v>70</v>
      </c>
      <c r="AU267" s="127" t="s">
        <v>91</v>
      </c>
      <c r="AV267" s="127" t="s">
        <v>1726</v>
      </c>
      <c r="AW267" s="149" t="str">
        <f t="shared" si="4"/>
        <v/>
      </c>
    </row>
    <row r="268" spans="1:49" x14ac:dyDescent="0.2">
      <c r="A268" s="127" t="s">
        <v>1726</v>
      </c>
      <c r="B268" s="127">
        <v>4.0999999999999996</v>
      </c>
      <c r="C268" s="127">
        <v>20171204</v>
      </c>
      <c r="D268" s="127" t="s">
        <v>60</v>
      </c>
      <c r="E268" s="127" t="s">
        <v>60</v>
      </c>
      <c r="F268" s="127">
        <v>3</v>
      </c>
      <c r="G268" s="75" t="s">
        <v>3545</v>
      </c>
      <c r="H268" s="127"/>
      <c r="I268" s="127"/>
      <c r="J268" s="127"/>
      <c r="K268" s="127"/>
      <c r="L268" s="127"/>
      <c r="M268" s="127">
        <v>1</v>
      </c>
      <c r="N268" s="127">
        <v>2</v>
      </c>
      <c r="O268" s="127">
        <v>1989</v>
      </c>
      <c r="P268" s="127">
        <v>199003</v>
      </c>
      <c r="Q268" s="127">
        <v>19900328</v>
      </c>
      <c r="R268" s="127" t="s">
        <v>3483</v>
      </c>
      <c r="S268" s="127" t="s">
        <v>3497</v>
      </c>
      <c r="T268" s="127" t="s">
        <v>3485</v>
      </c>
      <c r="U268" s="127" t="s">
        <v>72</v>
      </c>
      <c r="V268" s="127" t="s">
        <v>65</v>
      </c>
      <c r="W268" s="127" t="s">
        <v>64</v>
      </c>
      <c r="X268" s="127"/>
      <c r="Y268" s="127">
        <v>3.37</v>
      </c>
      <c r="Z268" s="127"/>
      <c r="AA268" s="127" t="s">
        <v>1726</v>
      </c>
      <c r="AB268" s="127"/>
      <c r="AC268" s="127"/>
      <c r="AD268" s="127"/>
      <c r="AE268" s="127"/>
      <c r="AF268" s="127">
        <v>0</v>
      </c>
      <c r="AG268" s="127">
        <v>20855</v>
      </c>
      <c r="AH268" s="127"/>
      <c r="AI268" s="127"/>
      <c r="AJ268" s="127" t="s">
        <v>92</v>
      </c>
      <c r="AK268" s="127"/>
      <c r="AL268" s="127"/>
      <c r="AM268" s="127"/>
      <c r="AN268" s="127"/>
      <c r="AO268" s="127"/>
      <c r="AP268" s="127" t="s">
        <v>3486</v>
      </c>
      <c r="AQ268" s="127" t="s">
        <v>3500</v>
      </c>
      <c r="AR268" s="127" t="s">
        <v>3488</v>
      </c>
      <c r="AS268" s="127" t="s">
        <v>69</v>
      </c>
      <c r="AT268" s="127" t="s">
        <v>70</v>
      </c>
      <c r="AU268" s="127" t="s">
        <v>77</v>
      </c>
      <c r="AV268" s="127" t="s">
        <v>1726</v>
      </c>
      <c r="AW268" s="149" t="str">
        <f t="shared" si="4"/>
        <v/>
      </c>
    </row>
    <row r="269" spans="1:49" x14ac:dyDescent="0.2">
      <c r="A269" s="127" t="s">
        <v>1726</v>
      </c>
      <c r="B269" s="127">
        <v>4.0999999999999996</v>
      </c>
      <c r="C269" s="127">
        <v>20171204</v>
      </c>
      <c r="D269" s="127" t="s">
        <v>60</v>
      </c>
      <c r="E269" s="127" t="s">
        <v>60</v>
      </c>
      <c r="F269" s="127">
        <v>3</v>
      </c>
      <c r="G269" s="75" t="s">
        <v>4827</v>
      </c>
      <c r="H269" s="127"/>
      <c r="I269" s="127"/>
      <c r="J269" s="127"/>
      <c r="K269" s="127"/>
      <c r="L269" s="127"/>
      <c r="M269" s="127">
        <v>1</v>
      </c>
      <c r="N269" s="127">
        <v>2</v>
      </c>
      <c r="O269" s="127">
        <v>2011</v>
      </c>
      <c r="P269" s="127">
        <v>20130501</v>
      </c>
      <c r="Q269" s="127">
        <v>20130501</v>
      </c>
      <c r="R269" s="127" t="s">
        <v>3322</v>
      </c>
      <c r="S269" s="127" t="s">
        <v>3323</v>
      </c>
      <c r="T269" s="127" t="s">
        <v>3984</v>
      </c>
      <c r="U269" s="127" t="s">
        <v>1953</v>
      </c>
      <c r="V269" s="127" t="s">
        <v>65</v>
      </c>
      <c r="W269" s="127" t="s">
        <v>66</v>
      </c>
      <c r="X269" s="127" t="s">
        <v>1305</v>
      </c>
      <c r="Y269" s="127">
        <v>17.61</v>
      </c>
      <c r="Z269" s="127">
        <v>114</v>
      </c>
      <c r="AA269" s="127" t="s">
        <v>1726</v>
      </c>
      <c r="AB269" s="127"/>
      <c r="AC269" s="127"/>
      <c r="AD269" s="127"/>
      <c r="AE269" s="127"/>
      <c r="AF269" s="127">
        <v>0</v>
      </c>
      <c r="AG269" s="127">
        <v>74470</v>
      </c>
      <c r="AH269" s="127"/>
      <c r="AI269" s="127"/>
      <c r="AJ269" s="127" t="s">
        <v>66</v>
      </c>
      <c r="AK269" s="127"/>
      <c r="AL269" s="127"/>
      <c r="AM269" s="127"/>
      <c r="AN269" s="127"/>
      <c r="AO269" s="127"/>
      <c r="AP269" s="127" t="s">
        <v>3325</v>
      </c>
      <c r="AQ269" s="127" t="s">
        <v>3326</v>
      </c>
      <c r="AR269" s="127" t="s">
        <v>3985</v>
      </c>
      <c r="AS269" s="127" t="s">
        <v>69</v>
      </c>
      <c r="AT269" s="127" t="s">
        <v>70</v>
      </c>
      <c r="AU269" s="127" t="s">
        <v>3211</v>
      </c>
      <c r="AV269" s="127" t="s">
        <v>1726</v>
      </c>
      <c r="AW269" s="149" t="str">
        <f t="shared" si="4"/>
        <v/>
      </c>
    </row>
    <row r="270" spans="1:49" x14ac:dyDescent="0.2">
      <c r="A270" s="127" t="s">
        <v>1726</v>
      </c>
      <c r="B270" s="127">
        <v>4.0999999999999996</v>
      </c>
      <c r="C270" s="127">
        <v>20171204</v>
      </c>
      <c r="D270" s="127" t="s">
        <v>60</v>
      </c>
      <c r="E270" s="127" t="s">
        <v>60</v>
      </c>
      <c r="F270" s="127">
        <v>3</v>
      </c>
      <c r="G270" s="75" t="s">
        <v>4594</v>
      </c>
      <c r="H270" s="127"/>
      <c r="I270" s="127"/>
      <c r="J270" s="127"/>
      <c r="K270" s="127"/>
      <c r="L270" s="127"/>
      <c r="M270" s="127">
        <v>1</v>
      </c>
      <c r="N270" s="127">
        <v>2</v>
      </c>
      <c r="O270" s="127">
        <v>1998</v>
      </c>
      <c r="P270" s="127">
        <v>199905</v>
      </c>
      <c r="Q270" s="127">
        <v>199905</v>
      </c>
      <c r="R270" s="127" t="s">
        <v>4560</v>
      </c>
      <c r="S270" s="127" t="s">
        <v>3484</v>
      </c>
      <c r="T270" s="127" t="s">
        <v>4561</v>
      </c>
      <c r="U270" s="127" t="s">
        <v>72</v>
      </c>
      <c r="V270" s="127" t="s">
        <v>65</v>
      </c>
      <c r="W270" s="127" t="s">
        <v>66</v>
      </c>
      <c r="X270" s="127" t="s">
        <v>1305</v>
      </c>
      <c r="Y270" s="127">
        <v>3</v>
      </c>
      <c r="Z270" s="127"/>
      <c r="AA270" s="127" t="s">
        <v>1726</v>
      </c>
      <c r="AB270" s="127"/>
      <c r="AC270" s="127"/>
      <c r="AD270" s="127"/>
      <c r="AE270" s="127"/>
      <c r="AF270" s="127">
        <v>0</v>
      </c>
      <c r="AG270" s="127">
        <v>950</v>
      </c>
      <c r="AH270" s="127"/>
      <c r="AI270" s="127"/>
      <c r="AJ270" s="127" t="s">
        <v>66</v>
      </c>
      <c r="AK270" s="127"/>
      <c r="AL270" s="127"/>
      <c r="AM270" s="127"/>
      <c r="AN270" s="127"/>
      <c r="AO270" s="127"/>
      <c r="AP270" s="127" t="s">
        <v>4562</v>
      </c>
      <c r="AQ270" s="127" t="s">
        <v>3487</v>
      </c>
      <c r="AR270" s="127" t="s">
        <v>4563</v>
      </c>
      <c r="AS270" s="127" t="s">
        <v>69</v>
      </c>
      <c r="AT270" s="127" t="s">
        <v>70</v>
      </c>
      <c r="AU270" s="127" t="s">
        <v>77</v>
      </c>
      <c r="AV270" s="127" t="s">
        <v>1726</v>
      </c>
      <c r="AW270" s="149" t="str">
        <f t="shared" si="4"/>
        <v/>
      </c>
    </row>
    <row r="271" spans="1:49" x14ac:dyDescent="0.2">
      <c r="A271" s="127" t="s">
        <v>1726</v>
      </c>
      <c r="B271" s="127">
        <v>4.0999999999999996</v>
      </c>
      <c r="C271" s="127">
        <v>20171204</v>
      </c>
      <c r="D271" s="127" t="s">
        <v>60</v>
      </c>
      <c r="E271" s="127" t="s">
        <v>60</v>
      </c>
      <c r="F271" s="127">
        <v>3</v>
      </c>
      <c r="G271" s="75" t="s">
        <v>1349</v>
      </c>
      <c r="H271" s="127"/>
      <c r="I271" s="127"/>
      <c r="J271" s="127"/>
      <c r="K271" s="127"/>
      <c r="L271" s="127"/>
      <c r="M271" s="127">
        <v>1</v>
      </c>
      <c r="N271" s="127">
        <v>1</v>
      </c>
      <c r="O271" s="127">
        <v>1999</v>
      </c>
      <c r="P271" s="127">
        <v>20010419</v>
      </c>
      <c r="Q271" s="127">
        <v>20010420</v>
      </c>
      <c r="R271" s="127" t="s">
        <v>84</v>
      </c>
      <c r="S271" s="127" t="s">
        <v>62</v>
      </c>
      <c r="T271" s="127" t="s">
        <v>85</v>
      </c>
      <c r="U271" s="127" t="s">
        <v>1953</v>
      </c>
      <c r="V271" s="127" t="s">
        <v>65</v>
      </c>
      <c r="W271" s="127" t="s">
        <v>64</v>
      </c>
      <c r="X271" s="127"/>
      <c r="Y271" s="127">
        <v>14.27</v>
      </c>
      <c r="Z271" s="127">
        <v>108</v>
      </c>
      <c r="AA271" s="127" t="s">
        <v>1726</v>
      </c>
      <c r="AB271" s="127"/>
      <c r="AC271" s="127"/>
      <c r="AD271" s="127"/>
      <c r="AE271" s="127"/>
      <c r="AF271" s="127">
        <v>0</v>
      </c>
      <c r="AG271" s="127">
        <v>54735</v>
      </c>
      <c r="AH271" s="127"/>
      <c r="AI271" s="127"/>
      <c r="AJ271" s="127" t="s">
        <v>67</v>
      </c>
      <c r="AK271" s="127"/>
      <c r="AL271" s="127"/>
      <c r="AM271" s="127"/>
      <c r="AN271" s="127"/>
      <c r="AO271" s="127" t="s">
        <v>1350</v>
      </c>
      <c r="AP271" s="127" t="s">
        <v>669</v>
      </c>
      <c r="AQ271" s="127" t="s">
        <v>661</v>
      </c>
      <c r="AR271" s="127" t="s">
        <v>670</v>
      </c>
      <c r="AS271" s="127" t="s">
        <v>69</v>
      </c>
      <c r="AT271" s="127" t="s">
        <v>70</v>
      </c>
      <c r="AU271" s="127" t="s">
        <v>71</v>
      </c>
      <c r="AV271" s="127" t="s">
        <v>1726</v>
      </c>
      <c r="AW271" s="149" t="str">
        <f t="shared" si="4"/>
        <v/>
      </c>
    </row>
    <row r="272" spans="1:49" x14ac:dyDescent="0.2">
      <c r="A272" s="127" t="s">
        <v>1726</v>
      </c>
      <c r="B272" s="127">
        <v>4.0999999999999996</v>
      </c>
      <c r="C272" s="127">
        <v>20171204</v>
      </c>
      <c r="D272" s="127" t="s">
        <v>60</v>
      </c>
      <c r="E272" s="127" t="s">
        <v>60</v>
      </c>
      <c r="F272" s="127">
        <v>3</v>
      </c>
      <c r="G272" s="75" t="s">
        <v>982</v>
      </c>
      <c r="H272" s="127"/>
      <c r="I272" s="127"/>
      <c r="J272" s="127"/>
      <c r="K272" s="127"/>
      <c r="L272" s="127"/>
      <c r="M272" s="127">
        <v>1</v>
      </c>
      <c r="N272" s="127">
        <v>2</v>
      </c>
      <c r="O272" s="127">
        <v>2001</v>
      </c>
      <c r="P272" s="127">
        <v>200207</v>
      </c>
      <c r="Q272" s="127">
        <v>200207</v>
      </c>
      <c r="R272" s="127" t="s">
        <v>475</v>
      </c>
      <c r="S272" s="127" t="s">
        <v>961</v>
      </c>
      <c r="T272" s="127" t="s">
        <v>477</v>
      </c>
      <c r="U272" s="127" t="s">
        <v>72</v>
      </c>
      <c r="V272" s="127" t="s">
        <v>65</v>
      </c>
      <c r="W272" s="127" t="s">
        <v>64</v>
      </c>
      <c r="X272" s="127"/>
      <c r="Y272" s="127">
        <v>2</v>
      </c>
      <c r="Z272" s="127"/>
      <c r="AA272" s="127" t="s">
        <v>1726</v>
      </c>
      <c r="AB272" s="127"/>
      <c r="AC272" s="127"/>
      <c r="AD272" s="127"/>
      <c r="AE272" s="127"/>
      <c r="AF272" s="127">
        <v>0</v>
      </c>
      <c r="AG272" s="127">
        <v>24500</v>
      </c>
      <c r="AH272" s="127"/>
      <c r="AI272" s="127"/>
      <c r="AJ272" s="127" t="s">
        <v>66</v>
      </c>
      <c r="AK272" s="127"/>
      <c r="AL272" s="127"/>
      <c r="AM272" s="127"/>
      <c r="AN272" s="127"/>
      <c r="AO272" s="127"/>
      <c r="AP272" s="127" t="s">
        <v>479</v>
      </c>
      <c r="AQ272" s="127" t="s">
        <v>963</v>
      </c>
      <c r="AR272" s="127" t="s">
        <v>481</v>
      </c>
      <c r="AS272" s="127" t="s">
        <v>69</v>
      </c>
      <c r="AT272" s="127" t="s">
        <v>70</v>
      </c>
      <c r="AU272" s="127" t="s">
        <v>91</v>
      </c>
      <c r="AV272" s="127" t="s">
        <v>1726</v>
      </c>
      <c r="AW272" s="149" t="str">
        <f t="shared" si="4"/>
        <v/>
      </c>
    </row>
    <row r="273" spans="1:49" x14ac:dyDescent="0.2">
      <c r="A273" s="127" t="s">
        <v>59</v>
      </c>
      <c r="B273" s="127">
        <v>4.0999999999999996</v>
      </c>
      <c r="C273" s="127">
        <v>20171204</v>
      </c>
      <c r="D273" s="127" t="s">
        <v>60</v>
      </c>
      <c r="E273" s="127" t="s">
        <v>60</v>
      </c>
      <c r="F273" s="127">
        <v>3</v>
      </c>
      <c r="G273" s="75" t="s">
        <v>2298</v>
      </c>
      <c r="H273" s="127">
        <v>0</v>
      </c>
      <c r="I273" s="127"/>
      <c r="J273" s="127"/>
      <c r="K273" s="127"/>
      <c r="L273" s="127"/>
      <c r="M273" s="127">
        <v>1</v>
      </c>
      <c r="N273" s="127">
        <v>1</v>
      </c>
      <c r="O273" s="127">
        <v>1987</v>
      </c>
      <c r="P273" s="127">
        <v>198904</v>
      </c>
      <c r="Q273" s="127">
        <v>19890411</v>
      </c>
      <c r="R273" s="127" t="s">
        <v>3855</v>
      </c>
      <c r="S273" s="127" t="s">
        <v>3861</v>
      </c>
      <c r="T273" s="127" t="s">
        <v>3857</v>
      </c>
      <c r="U273" s="127" t="s">
        <v>1953</v>
      </c>
      <c r="V273" s="127" t="s">
        <v>65</v>
      </c>
      <c r="W273" s="127" t="s">
        <v>64</v>
      </c>
      <c r="X273" s="127"/>
      <c r="Y273" s="127">
        <v>12.15</v>
      </c>
      <c r="Z273" s="127"/>
      <c r="AA273" s="127" t="s">
        <v>1726</v>
      </c>
      <c r="AB273" s="127">
        <v>5000</v>
      </c>
      <c r="AC273" s="127">
        <v>10594</v>
      </c>
      <c r="AD273" s="127"/>
      <c r="AE273" s="127"/>
      <c r="AF273" s="127">
        <v>0</v>
      </c>
      <c r="AG273" s="127">
        <v>456</v>
      </c>
      <c r="AH273" s="127"/>
      <c r="AI273" s="127"/>
      <c r="AJ273" s="127" t="s">
        <v>66</v>
      </c>
      <c r="AK273" s="127"/>
      <c r="AL273" s="127">
        <v>1</v>
      </c>
      <c r="AM273" s="127"/>
      <c r="AN273" s="127"/>
      <c r="AO273" s="127"/>
      <c r="AP273" s="127" t="s">
        <v>3858</v>
      </c>
      <c r="AQ273" s="127" t="s">
        <v>3863</v>
      </c>
      <c r="AR273" s="127" t="s">
        <v>3860</v>
      </c>
      <c r="AS273" s="127" t="s">
        <v>69</v>
      </c>
      <c r="AT273" s="127" t="s">
        <v>70</v>
      </c>
      <c r="AU273" s="127" t="s">
        <v>77</v>
      </c>
      <c r="AV273" s="127" t="s">
        <v>1726</v>
      </c>
      <c r="AW273" s="149">
        <f t="shared" si="4"/>
        <v>4.3043232018123469E-2</v>
      </c>
    </row>
    <row r="274" spans="1:49" x14ac:dyDescent="0.2">
      <c r="A274" s="127" t="s">
        <v>1726</v>
      </c>
      <c r="B274" s="127">
        <v>4.0999999999999996</v>
      </c>
      <c r="C274" s="127">
        <v>20171204</v>
      </c>
      <c r="D274" s="127" t="s">
        <v>60</v>
      </c>
      <c r="E274" s="127" t="s">
        <v>60</v>
      </c>
      <c r="F274" s="127">
        <v>3</v>
      </c>
      <c r="G274" s="75" t="s">
        <v>3851</v>
      </c>
      <c r="H274" s="127"/>
      <c r="I274" s="127"/>
      <c r="J274" s="127"/>
      <c r="K274" s="127"/>
      <c r="L274" s="127"/>
      <c r="M274" s="127">
        <v>1</v>
      </c>
      <c r="N274" s="127">
        <v>1</v>
      </c>
      <c r="O274" s="127">
        <v>1994</v>
      </c>
      <c r="P274" s="127">
        <v>19950503</v>
      </c>
      <c r="Q274" s="127">
        <v>19950503</v>
      </c>
      <c r="R274" s="127" t="s">
        <v>3795</v>
      </c>
      <c r="S274" s="127" t="s">
        <v>3847</v>
      </c>
      <c r="T274" s="127" t="s">
        <v>3796</v>
      </c>
      <c r="U274" s="127" t="s">
        <v>72</v>
      </c>
      <c r="V274" s="127" t="s">
        <v>65</v>
      </c>
      <c r="W274" s="127" t="s">
        <v>64</v>
      </c>
      <c r="X274" s="127"/>
      <c r="Y274" s="127">
        <v>10</v>
      </c>
      <c r="Z274" s="127"/>
      <c r="AA274" s="127" t="s">
        <v>1726</v>
      </c>
      <c r="AB274" s="127"/>
      <c r="AC274" s="127"/>
      <c r="AD274" s="127"/>
      <c r="AE274" s="127"/>
      <c r="AF274" s="127">
        <v>0</v>
      </c>
      <c r="AG274" s="127">
        <v>3500</v>
      </c>
      <c r="AH274" s="127"/>
      <c r="AI274" s="127"/>
      <c r="AJ274" s="127" t="s">
        <v>66</v>
      </c>
      <c r="AK274" s="127"/>
      <c r="AL274" s="127"/>
      <c r="AM274" s="127"/>
      <c r="AN274" s="127"/>
      <c r="AO274" s="127"/>
      <c r="AP274" s="127" t="s">
        <v>3797</v>
      </c>
      <c r="AQ274" s="127" t="s">
        <v>3850</v>
      </c>
      <c r="AR274" s="127" t="s">
        <v>3799</v>
      </c>
      <c r="AS274" s="127" t="s">
        <v>69</v>
      </c>
      <c r="AT274" s="127" t="s">
        <v>70</v>
      </c>
      <c r="AU274" s="127" t="s">
        <v>77</v>
      </c>
      <c r="AV274" s="127" t="s">
        <v>1726</v>
      </c>
      <c r="AW274" s="149" t="str">
        <f t="shared" si="4"/>
        <v/>
      </c>
    </row>
    <row r="275" spans="1:49" x14ac:dyDescent="0.2">
      <c r="A275" s="127" t="s">
        <v>59</v>
      </c>
      <c r="B275" s="127">
        <v>4.0999999999999996</v>
      </c>
      <c r="C275" s="127">
        <v>20171204</v>
      </c>
      <c r="D275" s="127" t="s">
        <v>60</v>
      </c>
      <c r="E275" s="127" t="s">
        <v>60</v>
      </c>
      <c r="F275" s="127">
        <v>3</v>
      </c>
      <c r="G275" s="75" t="s">
        <v>917</v>
      </c>
      <c r="H275" s="127">
        <v>0</v>
      </c>
      <c r="I275" s="127"/>
      <c r="J275" s="127"/>
      <c r="K275" s="127"/>
      <c r="L275" s="127"/>
      <c r="M275" s="127">
        <v>1</v>
      </c>
      <c r="N275" s="127">
        <v>2</v>
      </c>
      <c r="O275" s="127">
        <v>1986</v>
      </c>
      <c r="P275" s="127">
        <v>198705</v>
      </c>
      <c r="Q275" s="127">
        <v>19870525</v>
      </c>
      <c r="R275" s="127" t="s">
        <v>834</v>
      </c>
      <c r="S275" s="127" t="s">
        <v>830</v>
      </c>
      <c r="T275" s="127" t="s">
        <v>835</v>
      </c>
      <c r="U275" s="127" t="s">
        <v>1643</v>
      </c>
      <c r="V275" s="127" t="s">
        <v>65</v>
      </c>
      <c r="W275" s="127" t="s">
        <v>66</v>
      </c>
      <c r="X275" s="127"/>
      <c r="Y275" s="127">
        <v>3.8</v>
      </c>
      <c r="Z275" s="127"/>
      <c r="AA275" s="127" t="s">
        <v>1726</v>
      </c>
      <c r="AB275" s="127">
        <v>5000</v>
      </c>
      <c r="AC275" s="127">
        <v>26855</v>
      </c>
      <c r="AD275" s="127"/>
      <c r="AE275" s="127"/>
      <c r="AF275" s="127">
        <v>0</v>
      </c>
      <c r="AG275" s="127">
        <v>59311</v>
      </c>
      <c r="AH275" s="127">
        <v>5000</v>
      </c>
      <c r="AI275" s="127">
        <v>206</v>
      </c>
      <c r="AJ275" s="127"/>
      <c r="AK275" s="127">
        <v>7.6E-3</v>
      </c>
      <c r="AL275" s="127">
        <v>6</v>
      </c>
      <c r="AM275" s="127"/>
      <c r="AN275" s="127"/>
      <c r="AO275" s="127" t="s">
        <v>918</v>
      </c>
      <c r="AP275" s="127" t="s">
        <v>837</v>
      </c>
      <c r="AQ275" s="127" t="s">
        <v>831</v>
      </c>
      <c r="AR275" s="127" t="s">
        <v>838</v>
      </c>
      <c r="AS275" s="127" t="s">
        <v>69</v>
      </c>
      <c r="AT275" s="127" t="s">
        <v>70</v>
      </c>
      <c r="AU275" s="127" t="s">
        <v>91</v>
      </c>
      <c r="AV275" s="127" t="s">
        <v>1726</v>
      </c>
      <c r="AW275" s="149">
        <f t="shared" si="4"/>
        <v>2.2085645131260474</v>
      </c>
    </row>
    <row r="276" spans="1:49" x14ac:dyDescent="0.2">
      <c r="A276" s="127" t="s">
        <v>1726</v>
      </c>
      <c r="B276" s="127">
        <v>4.0999999999999996</v>
      </c>
      <c r="C276" s="127">
        <v>20171204</v>
      </c>
      <c r="D276" s="127" t="s">
        <v>60</v>
      </c>
      <c r="E276" s="127" t="s">
        <v>60</v>
      </c>
      <c r="F276" s="127">
        <v>3</v>
      </c>
      <c r="G276" s="75" t="s">
        <v>4797</v>
      </c>
      <c r="H276" s="127"/>
      <c r="I276" s="127"/>
      <c r="J276" s="127"/>
      <c r="K276" s="127"/>
      <c r="L276" s="127"/>
      <c r="M276" s="127">
        <v>1</v>
      </c>
      <c r="N276" s="127">
        <v>1</v>
      </c>
      <c r="O276" s="127">
        <v>2012</v>
      </c>
      <c r="P276" s="127">
        <v>20130430</v>
      </c>
      <c r="Q276" s="127">
        <v>20130501</v>
      </c>
      <c r="R276" s="127" t="s">
        <v>78</v>
      </c>
      <c r="S276" s="127" t="s">
        <v>62</v>
      </c>
      <c r="T276" s="127" t="s">
        <v>79</v>
      </c>
      <c r="U276" s="127" t="s">
        <v>1643</v>
      </c>
      <c r="V276" s="127" t="s">
        <v>65</v>
      </c>
      <c r="W276" s="127" t="s">
        <v>64</v>
      </c>
      <c r="X276" s="127" t="s">
        <v>1305</v>
      </c>
      <c r="Y276" s="127">
        <v>1.89</v>
      </c>
      <c r="Z276" s="127">
        <v>54</v>
      </c>
      <c r="AA276" s="127" t="s">
        <v>1726</v>
      </c>
      <c r="AB276" s="127"/>
      <c r="AC276" s="127"/>
      <c r="AD276" s="127"/>
      <c r="AE276" s="127"/>
      <c r="AF276" s="127">
        <v>0</v>
      </c>
      <c r="AG276" s="127">
        <v>33028</v>
      </c>
      <c r="AH276" s="127"/>
      <c r="AI276" s="127"/>
      <c r="AJ276" s="127" t="s">
        <v>66</v>
      </c>
      <c r="AK276" s="127"/>
      <c r="AL276" s="127"/>
      <c r="AM276" s="127"/>
      <c r="AN276" s="127"/>
      <c r="AO276" s="127"/>
      <c r="AP276" s="127" t="s">
        <v>675</v>
      </c>
      <c r="AQ276" s="127" t="s">
        <v>661</v>
      </c>
      <c r="AR276" s="127" t="s">
        <v>676</v>
      </c>
      <c r="AS276" s="127" t="s">
        <v>69</v>
      </c>
      <c r="AT276" s="127" t="s">
        <v>70</v>
      </c>
      <c r="AU276" s="127" t="s">
        <v>71</v>
      </c>
      <c r="AV276" s="127" t="s">
        <v>1726</v>
      </c>
      <c r="AW276" s="149" t="str">
        <f t="shared" si="4"/>
        <v/>
      </c>
    </row>
    <row r="277" spans="1:49" x14ac:dyDescent="0.2">
      <c r="A277" s="127" t="s">
        <v>1726</v>
      </c>
      <c r="B277" s="127">
        <v>4.0999999999999996</v>
      </c>
      <c r="C277" s="127">
        <v>20171204</v>
      </c>
      <c r="D277" s="127" t="s">
        <v>60</v>
      </c>
      <c r="E277" s="127" t="s">
        <v>60</v>
      </c>
      <c r="F277" s="127">
        <v>3</v>
      </c>
      <c r="G277" s="75" t="s">
        <v>4818</v>
      </c>
      <c r="H277" s="127"/>
      <c r="I277" s="127"/>
      <c r="J277" s="127"/>
      <c r="K277" s="127"/>
      <c r="L277" s="127"/>
      <c r="M277" s="127">
        <v>1</v>
      </c>
      <c r="N277" s="127">
        <v>1</v>
      </c>
      <c r="O277" s="127">
        <v>2012</v>
      </c>
      <c r="P277" s="127">
        <v>20130607</v>
      </c>
      <c r="Q277" s="127">
        <v>20130613</v>
      </c>
      <c r="R277" s="127" t="s">
        <v>61</v>
      </c>
      <c r="S277" s="127" t="s">
        <v>62</v>
      </c>
      <c r="T277" s="127" t="s">
        <v>63</v>
      </c>
      <c r="U277" s="127" t="s">
        <v>1643</v>
      </c>
      <c r="V277" s="127" t="s">
        <v>65</v>
      </c>
      <c r="W277" s="127" t="s">
        <v>64</v>
      </c>
      <c r="X277" s="127" t="s">
        <v>1305</v>
      </c>
      <c r="Y277" s="127">
        <v>1.8</v>
      </c>
      <c r="Z277" s="127">
        <v>53</v>
      </c>
      <c r="AA277" s="127" t="s">
        <v>1726</v>
      </c>
      <c r="AB277" s="127"/>
      <c r="AC277" s="127"/>
      <c r="AD277" s="127"/>
      <c r="AE277" s="127"/>
      <c r="AF277" s="127">
        <v>0</v>
      </c>
      <c r="AG277" s="127">
        <v>39950</v>
      </c>
      <c r="AH277" s="127"/>
      <c r="AI277" s="127"/>
      <c r="AJ277" s="127" t="s">
        <v>66</v>
      </c>
      <c r="AK277" s="127"/>
      <c r="AL277" s="127"/>
      <c r="AM277" s="127"/>
      <c r="AN277" s="127"/>
      <c r="AO277" s="127"/>
      <c r="AP277" s="127" t="s">
        <v>663</v>
      </c>
      <c r="AQ277" s="127" t="s">
        <v>661</v>
      </c>
      <c r="AR277" s="127" t="s">
        <v>664</v>
      </c>
      <c r="AS277" s="127" t="s">
        <v>69</v>
      </c>
      <c r="AT277" s="127" t="s">
        <v>70</v>
      </c>
      <c r="AU277" s="127" t="s">
        <v>71</v>
      </c>
      <c r="AV277" s="127" t="s">
        <v>1726</v>
      </c>
      <c r="AW277" s="149" t="str">
        <f t="shared" si="4"/>
        <v/>
      </c>
    </row>
    <row r="278" spans="1:49" x14ac:dyDescent="0.2">
      <c r="A278" s="127" t="s">
        <v>1726</v>
      </c>
      <c r="B278" s="127">
        <v>4.0999999999999996</v>
      </c>
      <c r="C278" s="127">
        <v>20171204</v>
      </c>
      <c r="D278" s="127" t="s">
        <v>60</v>
      </c>
      <c r="E278" s="127" t="s">
        <v>60</v>
      </c>
      <c r="F278" s="127">
        <v>3</v>
      </c>
      <c r="G278" s="75" t="s">
        <v>4826</v>
      </c>
      <c r="H278" s="127"/>
      <c r="I278" s="127"/>
      <c r="J278" s="127"/>
      <c r="K278" s="127"/>
      <c r="L278" s="127"/>
      <c r="M278" s="127">
        <v>1</v>
      </c>
      <c r="N278" s="127">
        <v>1</v>
      </c>
      <c r="O278" s="127">
        <v>2012</v>
      </c>
      <c r="P278" s="127">
        <v>20130610</v>
      </c>
      <c r="Q278" s="127">
        <v>20130611</v>
      </c>
      <c r="R278" s="127" t="s">
        <v>88</v>
      </c>
      <c r="S278" s="127" t="s">
        <v>62</v>
      </c>
      <c r="T278" s="127" t="s">
        <v>89</v>
      </c>
      <c r="U278" s="127" t="s">
        <v>1643</v>
      </c>
      <c r="V278" s="127" t="s">
        <v>65</v>
      </c>
      <c r="W278" s="127" t="s">
        <v>64</v>
      </c>
      <c r="X278" s="127" t="s">
        <v>1305</v>
      </c>
      <c r="Y278" s="127">
        <v>1.78</v>
      </c>
      <c r="Z278" s="127">
        <v>54</v>
      </c>
      <c r="AA278" s="127" t="s">
        <v>1726</v>
      </c>
      <c r="AB278" s="127"/>
      <c r="AC278" s="127"/>
      <c r="AD278" s="127"/>
      <c r="AE278" s="127"/>
      <c r="AF278" s="127">
        <v>0</v>
      </c>
      <c r="AG278" s="127">
        <v>81398</v>
      </c>
      <c r="AH278" s="127"/>
      <c r="AI278" s="127"/>
      <c r="AJ278" s="127" t="s">
        <v>66</v>
      </c>
      <c r="AK278" s="127"/>
      <c r="AL278" s="127"/>
      <c r="AM278" s="127"/>
      <c r="AN278" s="127"/>
      <c r="AO278" s="127"/>
      <c r="AP278" s="127" t="s">
        <v>660</v>
      </c>
      <c r="AQ278" s="127" t="s">
        <v>661</v>
      </c>
      <c r="AR278" s="127" t="s">
        <v>662</v>
      </c>
      <c r="AS278" s="127" t="s">
        <v>69</v>
      </c>
      <c r="AT278" s="127" t="s">
        <v>70</v>
      </c>
      <c r="AU278" s="127" t="s">
        <v>91</v>
      </c>
      <c r="AV278" s="127" t="s">
        <v>1726</v>
      </c>
      <c r="AW278" s="149" t="str">
        <f t="shared" si="4"/>
        <v/>
      </c>
    </row>
    <row r="279" spans="1:49" x14ac:dyDescent="0.2">
      <c r="A279" s="127" t="s">
        <v>1726</v>
      </c>
      <c r="B279" s="127">
        <v>4.0999999999999996</v>
      </c>
      <c r="C279" s="127">
        <v>20171204</v>
      </c>
      <c r="D279" s="127" t="s">
        <v>60</v>
      </c>
      <c r="E279" s="127" t="s">
        <v>60</v>
      </c>
      <c r="F279" s="127">
        <v>3</v>
      </c>
      <c r="G279" s="75" t="s">
        <v>4808</v>
      </c>
      <c r="H279" s="127"/>
      <c r="I279" s="127"/>
      <c r="J279" s="127"/>
      <c r="K279" s="127"/>
      <c r="L279" s="127"/>
      <c r="M279" s="127">
        <v>1</v>
      </c>
      <c r="N279" s="127">
        <v>2</v>
      </c>
      <c r="O279" s="127">
        <v>2012</v>
      </c>
      <c r="P279" s="127">
        <v>20130502</v>
      </c>
      <c r="Q279" s="127">
        <v>20130502</v>
      </c>
      <c r="R279" s="127" t="s">
        <v>3420</v>
      </c>
      <c r="S279" s="127" t="s">
        <v>3421</v>
      </c>
      <c r="T279" s="127" t="s">
        <v>4165</v>
      </c>
      <c r="U279" s="127" t="s">
        <v>72</v>
      </c>
      <c r="V279" s="127" t="s">
        <v>65</v>
      </c>
      <c r="W279" s="127" t="s">
        <v>64</v>
      </c>
      <c r="X279" s="127" t="s">
        <v>646</v>
      </c>
      <c r="Y279" s="127">
        <v>7.78</v>
      </c>
      <c r="Z279" s="127"/>
      <c r="AA279" s="127" t="s">
        <v>1726</v>
      </c>
      <c r="AB279" s="127"/>
      <c r="AC279" s="127"/>
      <c r="AD279" s="127"/>
      <c r="AE279" s="127"/>
      <c r="AF279" s="127">
        <v>0</v>
      </c>
      <c r="AG279" s="127">
        <v>491265</v>
      </c>
      <c r="AH279" s="127"/>
      <c r="AI279" s="127"/>
      <c r="AJ279" s="127" t="s">
        <v>66</v>
      </c>
      <c r="AK279" s="127"/>
      <c r="AL279" s="127"/>
      <c r="AM279" s="127"/>
      <c r="AN279" s="127"/>
      <c r="AO279" s="127"/>
      <c r="AP279" s="127" t="s">
        <v>3422</v>
      </c>
      <c r="AQ279" s="127" t="s">
        <v>3423</v>
      </c>
      <c r="AR279" s="127" t="s">
        <v>4166</v>
      </c>
      <c r="AS279" s="127" t="s">
        <v>69</v>
      </c>
      <c r="AT279" s="127" t="s">
        <v>70</v>
      </c>
      <c r="AU279" s="127" t="s">
        <v>3211</v>
      </c>
      <c r="AV279" s="127" t="s">
        <v>1726</v>
      </c>
      <c r="AW279" s="149" t="str">
        <f t="shared" si="4"/>
        <v/>
      </c>
    </row>
    <row r="280" spans="1:49" x14ac:dyDescent="0.2">
      <c r="A280" s="127" t="s">
        <v>59</v>
      </c>
      <c r="B280" s="127">
        <v>4.0999999999999996</v>
      </c>
      <c r="C280" s="127">
        <v>20171204</v>
      </c>
      <c r="D280" s="127" t="s">
        <v>60</v>
      </c>
      <c r="E280" s="127" t="s">
        <v>60</v>
      </c>
      <c r="F280" s="127">
        <v>3</v>
      </c>
      <c r="G280" s="75" t="s">
        <v>4839</v>
      </c>
      <c r="H280" s="127">
        <v>12</v>
      </c>
      <c r="I280" s="127"/>
      <c r="J280" s="127"/>
      <c r="K280" s="127"/>
      <c r="L280" s="127"/>
      <c r="M280" s="127">
        <v>1</v>
      </c>
      <c r="N280" s="127">
        <v>2</v>
      </c>
      <c r="O280" s="127">
        <v>2012</v>
      </c>
      <c r="P280" s="127">
        <v>20130513</v>
      </c>
      <c r="Q280" s="127">
        <v>20130515</v>
      </c>
      <c r="R280" s="127" t="s">
        <v>475</v>
      </c>
      <c r="S280" s="127" t="s">
        <v>476</v>
      </c>
      <c r="T280" s="127" t="s">
        <v>477</v>
      </c>
      <c r="U280" s="127" t="s">
        <v>72</v>
      </c>
      <c r="V280" s="127" t="s">
        <v>65</v>
      </c>
      <c r="W280" s="127" t="s">
        <v>64</v>
      </c>
      <c r="X280" s="127" t="s">
        <v>1305</v>
      </c>
      <c r="Y280" s="127">
        <v>6.36</v>
      </c>
      <c r="Z280" s="127">
        <v>81</v>
      </c>
      <c r="AA280" s="127" t="s">
        <v>1726</v>
      </c>
      <c r="AB280" s="127">
        <v>5000</v>
      </c>
      <c r="AC280" s="127">
        <v>5456</v>
      </c>
      <c r="AD280" s="127"/>
      <c r="AE280" s="127"/>
      <c r="AF280" s="127">
        <v>0</v>
      </c>
      <c r="AG280" s="127">
        <v>126</v>
      </c>
      <c r="AH280" s="127">
        <v>5000</v>
      </c>
      <c r="AI280" s="127">
        <v>111</v>
      </c>
      <c r="AJ280" s="127" t="s">
        <v>66</v>
      </c>
      <c r="AK280" s="127">
        <v>0.02</v>
      </c>
      <c r="AL280" s="127">
        <v>14</v>
      </c>
      <c r="AM280" s="127">
        <v>200</v>
      </c>
      <c r="AN280" s="127"/>
      <c r="AO280" s="127"/>
      <c r="AP280" s="127" t="s">
        <v>479</v>
      </c>
      <c r="AQ280" s="127" t="s">
        <v>480</v>
      </c>
      <c r="AR280" s="127" t="s">
        <v>481</v>
      </c>
      <c r="AS280" s="127" t="s">
        <v>69</v>
      </c>
      <c r="AT280" s="127" t="s">
        <v>70</v>
      </c>
      <c r="AU280" s="127" t="s">
        <v>91</v>
      </c>
      <c r="AV280" s="127" t="s">
        <v>1726</v>
      </c>
      <c r="AW280" s="149">
        <f t="shared" si="4"/>
        <v>2.3093841642228739E-2</v>
      </c>
    </row>
    <row r="281" spans="1:49" x14ac:dyDescent="0.2">
      <c r="A281" s="127" t="s">
        <v>59</v>
      </c>
      <c r="B281" s="127">
        <v>4.0999999999999996</v>
      </c>
      <c r="C281" s="127">
        <v>20171204</v>
      </c>
      <c r="D281" s="127" t="s">
        <v>60</v>
      </c>
      <c r="E281" s="127" t="s">
        <v>60</v>
      </c>
      <c r="F281" s="127">
        <v>3</v>
      </c>
      <c r="G281" s="75" t="s">
        <v>4817</v>
      </c>
      <c r="H281" s="127">
        <v>0</v>
      </c>
      <c r="I281" s="127"/>
      <c r="J281" s="127"/>
      <c r="K281" s="127"/>
      <c r="L281" s="127"/>
      <c r="M281" s="127">
        <v>1</v>
      </c>
      <c r="N281" s="127">
        <v>1</v>
      </c>
      <c r="O281" s="127">
        <v>2011</v>
      </c>
      <c r="P281" s="127">
        <v>20130423</v>
      </c>
      <c r="Q281" s="127">
        <v>20130423</v>
      </c>
      <c r="R281" s="127" t="s">
        <v>61</v>
      </c>
      <c r="S281" s="127" t="s">
        <v>62</v>
      </c>
      <c r="T281" s="127" t="s">
        <v>63</v>
      </c>
      <c r="U281" s="127" t="s">
        <v>1953</v>
      </c>
      <c r="V281" s="127" t="s">
        <v>65</v>
      </c>
      <c r="W281" s="127" t="s">
        <v>64</v>
      </c>
      <c r="X281" s="127" t="s">
        <v>1305</v>
      </c>
      <c r="Y281" s="127">
        <v>18.329999999999998</v>
      </c>
      <c r="Z281" s="127">
        <v>116</v>
      </c>
      <c r="AA281" s="127" t="s">
        <v>1726</v>
      </c>
      <c r="AB281" s="127">
        <v>5000</v>
      </c>
      <c r="AC281" s="127">
        <v>10217</v>
      </c>
      <c r="AD281" s="127"/>
      <c r="AE281" s="127"/>
      <c r="AF281" s="127">
        <v>5000</v>
      </c>
      <c r="AG281" s="127">
        <v>257</v>
      </c>
      <c r="AH281" s="127"/>
      <c r="AI281" s="127"/>
      <c r="AJ281" s="127" t="s">
        <v>66</v>
      </c>
      <c r="AK281" s="127">
        <v>2.46E-2</v>
      </c>
      <c r="AL281" s="127">
        <v>195</v>
      </c>
      <c r="AM281" s="127">
        <v>855</v>
      </c>
      <c r="AN281" s="127"/>
      <c r="AO281" s="127"/>
      <c r="AP281" s="127" t="s">
        <v>663</v>
      </c>
      <c r="AQ281" s="127" t="s">
        <v>661</v>
      </c>
      <c r="AR281" s="127" t="s">
        <v>664</v>
      </c>
      <c r="AS281" s="127" t="s">
        <v>69</v>
      </c>
      <c r="AT281" s="127" t="s">
        <v>70</v>
      </c>
      <c r="AU281" s="127" t="s">
        <v>71</v>
      </c>
      <c r="AV281" s="127" t="s">
        <v>1726</v>
      </c>
      <c r="AW281" s="149">
        <f t="shared" si="4"/>
        <v>2.5154154839972593E-2</v>
      </c>
    </row>
    <row r="282" spans="1:49" x14ac:dyDescent="0.2">
      <c r="A282" s="127" t="s">
        <v>59</v>
      </c>
      <c r="B282" s="127">
        <v>4.0999999999999996</v>
      </c>
      <c r="C282" s="127">
        <v>20171204</v>
      </c>
      <c r="D282" s="127" t="s">
        <v>60</v>
      </c>
      <c r="E282" s="127" t="s">
        <v>60</v>
      </c>
      <c r="F282" s="127">
        <v>3</v>
      </c>
      <c r="G282" s="75" t="s">
        <v>3277</v>
      </c>
      <c r="H282" s="127">
        <v>0</v>
      </c>
      <c r="I282" s="127"/>
      <c r="J282" s="127"/>
      <c r="K282" s="127"/>
      <c r="L282" s="127"/>
      <c r="M282" s="127">
        <v>1</v>
      </c>
      <c r="N282" s="127">
        <v>1</v>
      </c>
      <c r="O282" s="127">
        <v>1988</v>
      </c>
      <c r="P282" s="127">
        <v>198905</v>
      </c>
      <c r="Q282" s="127">
        <v>19890511</v>
      </c>
      <c r="R282" s="127" t="s">
        <v>3204</v>
      </c>
      <c r="S282" s="127" t="s">
        <v>3205</v>
      </c>
      <c r="T282" s="127" t="s">
        <v>3206</v>
      </c>
      <c r="U282" s="127" t="s">
        <v>72</v>
      </c>
      <c r="V282" s="127" t="s">
        <v>65</v>
      </c>
      <c r="W282" s="127" t="s">
        <v>66</v>
      </c>
      <c r="X282" s="127"/>
      <c r="Y282" s="127">
        <v>12</v>
      </c>
      <c r="Z282" s="127"/>
      <c r="AA282" s="127" t="s">
        <v>1726</v>
      </c>
      <c r="AB282" s="127">
        <v>5000</v>
      </c>
      <c r="AC282" s="127">
        <v>50833</v>
      </c>
      <c r="AD282" s="127"/>
      <c r="AE282" s="127"/>
      <c r="AF282" s="127">
        <v>0</v>
      </c>
      <c r="AG282" s="127">
        <v>35473</v>
      </c>
      <c r="AH282" s="127">
        <v>5000</v>
      </c>
      <c r="AI282" s="127">
        <v>204</v>
      </c>
      <c r="AJ282" s="127" t="s">
        <v>66</v>
      </c>
      <c r="AK282" s="127">
        <v>4.0000000000000001E-3</v>
      </c>
      <c r="AL282" s="127">
        <v>1</v>
      </c>
      <c r="AM282" s="127"/>
      <c r="AN282" s="127"/>
      <c r="AO282" s="127" t="s">
        <v>3278</v>
      </c>
      <c r="AP282" s="127" t="s">
        <v>3208</v>
      </c>
      <c r="AQ282" s="127" t="s">
        <v>3209</v>
      </c>
      <c r="AR282" s="127" t="s">
        <v>3210</v>
      </c>
      <c r="AS282" s="127" t="s">
        <v>69</v>
      </c>
      <c r="AT282" s="127" t="s">
        <v>70</v>
      </c>
      <c r="AU282" s="127" t="s">
        <v>3211</v>
      </c>
      <c r="AV282" s="127" t="s">
        <v>1726</v>
      </c>
      <c r="AW282" s="149">
        <f t="shared" si="4"/>
        <v>0.69783408415792891</v>
      </c>
    </row>
    <row r="283" spans="1:49" x14ac:dyDescent="0.2">
      <c r="A283" s="127" t="s">
        <v>1726</v>
      </c>
      <c r="B283" s="127">
        <v>4.0999999999999996</v>
      </c>
      <c r="C283" s="127">
        <v>20171204</v>
      </c>
      <c r="D283" s="127" t="s">
        <v>60</v>
      </c>
      <c r="E283" s="127" t="s">
        <v>60</v>
      </c>
      <c r="F283" s="127">
        <v>3</v>
      </c>
      <c r="G283" s="75" t="s">
        <v>4411</v>
      </c>
      <c r="H283" s="127"/>
      <c r="I283" s="127"/>
      <c r="J283" s="127"/>
      <c r="K283" s="127"/>
      <c r="L283" s="127"/>
      <c r="M283" s="127">
        <v>1</v>
      </c>
      <c r="N283" s="127">
        <v>3</v>
      </c>
      <c r="O283" s="127">
        <v>1997</v>
      </c>
      <c r="P283" s="127">
        <v>19980625</v>
      </c>
      <c r="Q283" s="127">
        <v>19980625</v>
      </c>
      <c r="R283" s="127" t="s">
        <v>4190</v>
      </c>
      <c r="S283" s="127" t="s">
        <v>4396</v>
      </c>
      <c r="T283" s="127" t="s">
        <v>4165</v>
      </c>
      <c r="U283" s="127" t="s">
        <v>72</v>
      </c>
      <c r="V283" s="127" t="s">
        <v>65</v>
      </c>
      <c r="W283" s="127" t="s">
        <v>66</v>
      </c>
      <c r="X283" s="127"/>
      <c r="Y283" s="127">
        <v>3</v>
      </c>
      <c r="Z283" s="127"/>
      <c r="AA283" s="127" t="s">
        <v>1726</v>
      </c>
      <c r="AB283" s="127"/>
      <c r="AC283" s="127"/>
      <c r="AD283" s="127"/>
      <c r="AE283" s="127"/>
      <c r="AF283" s="127">
        <v>0</v>
      </c>
      <c r="AG283" s="127">
        <v>50000</v>
      </c>
      <c r="AH283" s="127"/>
      <c r="AI283" s="127"/>
      <c r="AJ283" s="127" t="s">
        <v>66</v>
      </c>
      <c r="AK283" s="127"/>
      <c r="AL283" s="127"/>
      <c r="AM283" s="127"/>
      <c r="AN283" s="127"/>
      <c r="AO283" s="127"/>
      <c r="AP283" s="127" t="s">
        <v>4191</v>
      </c>
      <c r="AQ283" s="127" t="s">
        <v>4397</v>
      </c>
      <c r="AR283" s="127" t="s">
        <v>4166</v>
      </c>
      <c r="AS283" s="127" t="s">
        <v>69</v>
      </c>
      <c r="AT283" s="127" t="s">
        <v>70</v>
      </c>
      <c r="AU283" s="127" t="s">
        <v>3211</v>
      </c>
      <c r="AV283" s="127" t="s">
        <v>1726</v>
      </c>
      <c r="AW283" s="149" t="str">
        <f t="shared" si="4"/>
        <v/>
      </c>
    </row>
    <row r="284" spans="1:49" x14ac:dyDescent="0.2">
      <c r="A284" s="127" t="s">
        <v>1726</v>
      </c>
      <c r="B284" s="127">
        <v>4.0999999999999996</v>
      </c>
      <c r="C284" s="127">
        <v>20171204</v>
      </c>
      <c r="D284" s="127" t="s">
        <v>60</v>
      </c>
      <c r="E284" s="127" t="s">
        <v>60</v>
      </c>
      <c r="F284" s="127">
        <v>3</v>
      </c>
      <c r="G284" s="75" t="s">
        <v>4390</v>
      </c>
      <c r="H284" s="127"/>
      <c r="I284" s="127"/>
      <c r="J284" s="127"/>
      <c r="K284" s="127"/>
      <c r="L284" s="127"/>
      <c r="M284" s="127">
        <v>1</v>
      </c>
      <c r="N284" s="127">
        <v>3</v>
      </c>
      <c r="O284" s="127">
        <v>1997</v>
      </c>
      <c r="P284" s="127">
        <v>19980605</v>
      </c>
      <c r="Q284" s="127">
        <v>19980605</v>
      </c>
      <c r="R284" s="127" t="s">
        <v>4190</v>
      </c>
      <c r="S284" s="127" t="s">
        <v>4385</v>
      </c>
      <c r="T284" s="127" t="s">
        <v>4165</v>
      </c>
      <c r="U284" s="127" t="s">
        <v>72</v>
      </c>
      <c r="V284" s="127" t="s">
        <v>65</v>
      </c>
      <c r="W284" s="127" t="s">
        <v>66</v>
      </c>
      <c r="X284" s="127"/>
      <c r="Y284" s="127">
        <v>3</v>
      </c>
      <c r="Z284" s="127"/>
      <c r="AA284" s="127" t="s">
        <v>1726</v>
      </c>
      <c r="AB284" s="127"/>
      <c r="AC284" s="127"/>
      <c r="AD284" s="127"/>
      <c r="AE284" s="127"/>
      <c r="AF284" s="127">
        <v>0</v>
      </c>
      <c r="AG284" s="127">
        <v>6000</v>
      </c>
      <c r="AH284" s="127"/>
      <c r="AI284" s="127"/>
      <c r="AJ284" s="127" t="s">
        <v>66</v>
      </c>
      <c r="AK284" s="127"/>
      <c r="AL284" s="127"/>
      <c r="AM284" s="127"/>
      <c r="AN284" s="127"/>
      <c r="AO284" s="127"/>
      <c r="AP284" s="127" t="s">
        <v>4191</v>
      </c>
      <c r="AQ284" s="127" t="s">
        <v>4386</v>
      </c>
      <c r="AR284" s="127" t="s">
        <v>4166</v>
      </c>
      <c r="AS284" s="127" t="s">
        <v>69</v>
      </c>
      <c r="AT284" s="127" t="s">
        <v>70</v>
      </c>
      <c r="AU284" s="127" t="s">
        <v>3211</v>
      </c>
      <c r="AV284" s="127" t="s">
        <v>1726</v>
      </c>
      <c r="AW284" s="149" t="str">
        <f t="shared" si="4"/>
        <v/>
      </c>
    </row>
    <row r="285" spans="1:49" x14ac:dyDescent="0.2">
      <c r="A285" s="127" t="s">
        <v>1726</v>
      </c>
      <c r="B285" s="127">
        <v>4.0999999999999996</v>
      </c>
      <c r="C285" s="127">
        <v>20171204</v>
      </c>
      <c r="D285" s="127" t="s">
        <v>60</v>
      </c>
      <c r="E285" s="127" t="s">
        <v>60</v>
      </c>
      <c r="F285" s="127">
        <v>3</v>
      </c>
      <c r="G285" s="75" t="s">
        <v>1192</v>
      </c>
      <c r="H285" s="127"/>
      <c r="I285" s="127"/>
      <c r="J285" s="127"/>
      <c r="K285" s="127"/>
      <c r="L285" s="127"/>
      <c r="M285" s="127">
        <v>1</v>
      </c>
      <c r="N285" s="127">
        <v>2</v>
      </c>
      <c r="O285" s="127">
        <v>1993</v>
      </c>
      <c r="P285" s="127">
        <v>199405</v>
      </c>
      <c r="Q285" s="127">
        <v>199405</v>
      </c>
      <c r="R285" s="127" t="s">
        <v>475</v>
      </c>
      <c r="S285" s="127" t="s">
        <v>970</v>
      </c>
      <c r="T285" s="127" t="s">
        <v>477</v>
      </c>
      <c r="U285" s="127" t="s">
        <v>72</v>
      </c>
      <c r="V285" s="127" t="s">
        <v>65</v>
      </c>
      <c r="W285" s="127" t="s">
        <v>66</v>
      </c>
      <c r="X285" s="127" t="s">
        <v>1305</v>
      </c>
      <c r="Y285" s="127"/>
      <c r="Z285" s="127"/>
      <c r="AA285" s="127" t="s">
        <v>1726</v>
      </c>
      <c r="AB285" s="127"/>
      <c r="AC285" s="127"/>
      <c r="AD285" s="127"/>
      <c r="AE285" s="127"/>
      <c r="AF285" s="127">
        <v>0</v>
      </c>
      <c r="AG285" s="127">
        <v>400</v>
      </c>
      <c r="AH285" s="127"/>
      <c r="AI285" s="127"/>
      <c r="AJ285" s="127" t="s">
        <v>66</v>
      </c>
      <c r="AK285" s="127"/>
      <c r="AL285" s="127"/>
      <c r="AM285" s="127"/>
      <c r="AN285" s="127"/>
      <c r="AO285" s="127"/>
      <c r="AP285" s="127" t="s">
        <v>479</v>
      </c>
      <c r="AQ285" s="127" t="s">
        <v>971</v>
      </c>
      <c r="AR285" s="127" t="s">
        <v>481</v>
      </c>
      <c r="AS285" s="127" t="s">
        <v>69</v>
      </c>
      <c r="AT285" s="127" t="s">
        <v>70</v>
      </c>
      <c r="AU285" s="127" t="s">
        <v>91</v>
      </c>
      <c r="AV285" s="127" t="s">
        <v>1726</v>
      </c>
      <c r="AW285" s="149" t="str">
        <f t="shared" si="4"/>
        <v/>
      </c>
    </row>
    <row r="286" spans="1:49" x14ac:dyDescent="0.2">
      <c r="A286" s="127" t="s">
        <v>59</v>
      </c>
      <c r="B286" s="127">
        <v>4.0999999999999996</v>
      </c>
      <c r="C286" s="127">
        <v>20171204</v>
      </c>
      <c r="D286" s="127" t="s">
        <v>60</v>
      </c>
      <c r="E286" s="127" t="s">
        <v>60</v>
      </c>
      <c r="F286" s="127">
        <v>3</v>
      </c>
      <c r="G286" s="75" t="s">
        <v>4834</v>
      </c>
      <c r="H286" s="127">
        <v>12</v>
      </c>
      <c r="I286" s="127"/>
      <c r="J286" s="127"/>
      <c r="K286" s="127"/>
      <c r="L286" s="127"/>
      <c r="M286" s="127">
        <v>1</v>
      </c>
      <c r="N286" s="127">
        <v>2</v>
      </c>
      <c r="O286" s="127">
        <v>2012</v>
      </c>
      <c r="P286" s="127">
        <v>20130513</v>
      </c>
      <c r="Q286" s="127">
        <v>20130515</v>
      </c>
      <c r="R286" s="127" t="s">
        <v>475</v>
      </c>
      <c r="S286" s="127" t="s">
        <v>476</v>
      </c>
      <c r="T286" s="127" t="s">
        <v>477</v>
      </c>
      <c r="U286" s="127" t="s">
        <v>72</v>
      </c>
      <c r="V286" s="127" t="s">
        <v>65</v>
      </c>
      <c r="W286" s="127" t="s">
        <v>64</v>
      </c>
      <c r="X286" s="127" t="s">
        <v>1305</v>
      </c>
      <c r="Y286" s="127">
        <v>6.36</v>
      </c>
      <c r="Z286" s="127">
        <v>81</v>
      </c>
      <c r="AA286" s="127" t="s">
        <v>1726</v>
      </c>
      <c r="AB286" s="127">
        <v>5000</v>
      </c>
      <c r="AC286" s="127">
        <v>56312</v>
      </c>
      <c r="AD286" s="127"/>
      <c r="AE286" s="127"/>
      <c r="AF286" s="127">
        <v>0</v>
      </c>
      <c r="AG286" s="127">
        <v>1290</v>
      </c>
      <c r="AH286" s="127">
        <v>5000</v>
      </c>
      <c r="AI286" s="127">
        <v>796</v>
      </c>
      <c r="AJ286" s="127" t="s">
        <v>66</v>
      </c>
      <c r="AK286" s="127">
        <v>1.4E-2</v>
      </c>
      <c r="AL286" s="127">
        <v>30</v>
      </c>
      <c r="AM286" s="127">
        <v>200</v>
      </c>
      <c r="AN286" s="127"/>
      <c r="AO286" s="127"/>
      <c r="AP286" s="127" t="s">
        <v>479</v>
      </c>
      <c r="AQ286" s="127" t="s">
        <v>480</v>
      </c>
      <c r="AR286" s="127" t="s">
        <v>481</v>
      </c>
      <c r="AS286" s="127" t="s">
        <v>69</v>
      </c>
      <c r="AT286" s="127" t="s">
        <v>70</v>
      </c>
      <c r="AU286" s="127" t="s">
        <v>91</v>
      </c>
      <c r="AV286" s="127" t="s">
        <v>1726</v>
      </c>
      <c r="AW286" s="149">
        <f t="shared" si="4"/>
        <v>2.2908083534592984E-2</v>
      </c>
    </row>
    <row r="287" spans="1:49" x14ac:dyDescent="0.2">
      <c r="A287" s="127" t="s">
        <v>1726</v>
      </c>
      <c r="B287" s="127">
        <v>4.0999999999999996</v>
      </c>
      <c r="C287" s="127">
        <v>20171204</v>
      </c>
      <c r="D287" s="127" t="s">
        <v>60</v>
      </c>
      <c r="E287" s="127" t="s">
        <v>60</v>
      </c>
      <c r="F287" s="127">
        <v>3</v>
      </c>
      <c r="G287" s="75" t="s">
        <v>3568</v>
      </c>
      <c r="H287" s="127"/>
      <c r="I287" s="127"/>
      <c r="J287" s="127"/>
      <c r="K287" s="127"/>
      <c r="L287" s="127"/>
      <c r="M287" s="127">
        <v>1</v>
      </c>
      <c r="N287" s="127">
        <v>2</v>
      </c>
      <c r="O287" s="127">
        <v>1998</v>
      </c>
      <c r="P287" s="127">
        <v>19990505</v>
      </c>
      <c r="Q287" s="127">
        <v>19990505</v>
      </c>
      <c r="R287" s="127" t="s">
        <v>74</v>
      </c>
      <c r="S287" s="127" t="s">
        <v>3554</v>
      </c>
      <c r="T287" s="127" t="s">
        <v>75</v>
      </c>
      <c r="U287" s="127" t="s">
        <v>72</v>
      </c>
      <c r="V287" s="127" t="s">
        <v>65</v>
      </c>
      <c r="W287" s="127" t="s">
        <v>64</v>
      </c>
      <c r="X287" s="127"/>
      <c r="Y287" s="127">
        <v>5</v>
      </c>
      <c r="Z287" s="127"/>
      <c r="AA287" s="127" t="s">
        <v>1726</v>
      </c>
      <c r="AB287" s="127"/>
      <c r="AC287" s="127"/>
      <c r="AD287" s="127"/>
      <c r="AE287" s="127"/>
      <c r="AF287" s="127">
        <v>0</v>
      </c>
      <c r="AG287" s="127">
        <v>6125</v>
      </c>
      <c r="AH287" s="127"/>
      <c r="AI287" s="127"/>
      <c r="AJ287" s="127" t="s">
        <v>66</v>
      </c>
      <c r="AK287" s="127"/>
      <c r="AL287" s="127"/>
      <c r="AM287" s="127"/>
      <c r="AN287" s="127"/>
      <c r="AO287" s="127" t="s">
        <v>3567</v>
      </c>
      <c r="AP287" s="127" t="s">
        <v>680</v>
      </c>
      <c r="AQ287" s="127" t="s">
        <v>3555</v>
      </c>
      <c r="AR287" s="127" t="s">
        <v>681</v>
      </c>
      <c r="AS287" s="127" t="s">
        <v>69</v>
      </c>
      <c r="AT287" s="127" t="s">
        <v>70</v>
      </c>
      <c r="AU287" s="127" t="s">
        <v>77</v>
      </c>
      <c r="AV287" s="127" t="s">
        <v>1726</v>
      </c>
      <c r="AW287" s="149" t="str">
        <f t="shared" si="4"/>
        <v/>
      </c>
    </row>
    <row r="288" spans="1:49" x14ac:dyDescent="0.2">
      <c r="A288" s="127" t="s">
        <v>1726</v>
      </c>
      <c r="B288" s="127">
        <v>4.0999999999999996</v>
      </c>
      <c r="C288" s="127">
        <v>20171204</v>
      </c>
      <c r="D288" s="127" t="s">
        <v>60</v>
      </c>
      <c r="E288" s="127" t="s">
        <v>60</v>
      </c>
      <c r="F288" s="127">
        <v>3</v>
      </c>
      <c r="G288" s="75" t="s">
        <v>989</v>
      </c>
      <c r="H288" s="127"/>
      <c r="I288" s="127"/>
      <c r="J288" s="127"/>
      <c r="K288" s="127"/>
      <c r="L288" s="127"/>
      <c r="M288" s="127">
        <v>1</v>
      </c>
      <c r="N288" s="127">
        <v>2</v>
      </c>
      <c r="O288" s="127">
        <v>1998</v>
      </c>
      <c r="P288" s="127">
        <v>19990509</v>
      </c>
      <c r="Q288" s="127">
        <v>19990530</v>
      </c>
      <c r="R288" s="127" t="s">
        <v>475</v>
      </c>
      <c r="S288" s="127" t="s">
        <v>961</v>
      </c>
      <c r="T288" s="127" t="s">
        <v>477</v>
      </c>
      <c r="U288" s="127" t="s">
        <v>962</v>
      </c>
      <c r="V288" s="127" t="s">
        <v>65</v>
      </c>
      <c r="W288" s="127" t="s">
        <v>66</v>
      </c>
      <c r="X288" s="127"/>
      <c r="Y288" s="127">
        <v>0.4</v>
      </c>
      <c r="Z288" s="127"/>
      <c r="AA288" s="127" t="s">
        <v>1726</v>
      </c>
      <c r="AB288" s="127"/>
      <c r="AC288" s="127"/>
      <c r="AD288" s="127"/>
      <c r="AE288" s="127"/>
      <c r="AF288" s="127">
        <v>0</v>
      </c>
      <c r="AG288" s="127">
        <v>110138</v>
      </c>
      <c r="AH288" s="127"/>
      <c r="AI288" s="127"/>
      <c r="AJ288" s="127" t="s">
        <v>66</v>
      </c>
      <c r="AK288" s="127"/>
      <c r="AL288" s="127"/>
      <c r="AM288" s="127"/>
      <c r="AN288" s="127"/>
      <c r="AO288" s="127" t="s">
        <v>990</v>
      </c>
      <c r="AP288" s="127" t="s">
        <v>479</v>
      </c>
      <c r="AQ288" s="127" t="s">
        <v>963</v>
      </c>
      <c r="AR288" s="127" t="s">
        <v>481</v>
      </c>
      <c r="AS288" s="127" t="s">
        <v>69</v>
      </c>
      <c r="AT288" s="127" t="s">
        <v>70</v>
      </c>
      <c r="AU288" s="127" t="s">
        <v>91</v>
      </c>
      <c r="AV288" s="127" t="s">
        <v>1726</v>
      </c>
      <c r="AW288" s="149" t="str">
        <f t="shared" si="4"/>
        <v/>
      </c>
    </row>
    <row r="289" spans="1:49" x14ac:dyDescent="0.2">
      <c r="A289" s="127" t="s">
        <v>1726</v>
      </c>
      <c r="B289" s="127">
        <v>4.0999999999999996</v>
      </c>
      <c r="C289" s="127">
        <v>20171204</v>
      </c>
      <c r="D289" s="127" t="s">
        <v>60</v>
      </c>
      <c r="E289" s="127" t="s">
        <v>60</v>
      </c>
      <c r="F289" s="127">
        <v>3</v>
      </c>
      <c r="G289" s="75" t="s">
        <v>3566</v>
      </c>
      <c r="H289" s="127"/>
      <c r="I289" s="127"/>
      <c r="J289" s="127"/>
      <c r="K289" s="127"/>
      <c r="L289" s="127"/>
      <c r="M289" s="127">
        <v>1</v>
      </c>
      <c r="N289" s="127">
        <v>2</v>
      </c>
      <c r="O289" s="127">
        <v>1998</v>
      </c>
      <c r="P289" s="127">
        <v>19990617</v>
      </c>
      <c r="Q289" s="127">
        <v>19990617</v>
      </c>
      <c r="R289" s="127" t="s">
        <v>74</v>
      </c>
      <c r="S289" s="127" t="s">
        <v>3554</v>
      </c>
      <c r="T289" s="127" t="s">
        <v>75</v>
      </c>
      <c r="U289" s="127" t="s">
        <v>72</v>
      </c>
      <c r="V289" s="127" t="s">
        <v>65</v>
      </c>
      <c r="W289" s="127" t="s">
        <v>64</v>
      </c>
      <c r="X289" s="127"/>
      <c r="Y289" s="127">
        <v>10</v>
      </c>
      <c r="Z289" s="127"/>
      <c r="AA289" s="127" t="s">
        <v>1726</v>
      </c>
      <c r="AB289" s="127"/>
      <c r="AC289" s="127"/>
      <c r="AD289" s="127"/>
      <c r="AE289" s="127"/>
      <c r="AF289" s="127">
        <v>0</v>
      </c>
      <c r="AG289" s="127">
        <v>6125</v>
      </c>
      <c r="AH289" s="127"/>
      <c r="AI289" s="127"/>
      <c r="AJ289" s="127" t="s">
        <v>66</v>
      </c>
      <c r="AK289" s="127"/>
      <c r="AL289" s="127"/>
      <c r="AM289" s="127"/>
      <c r="AN289" s="127"/>
      <c r="AO289" s="127" t="s">
        <v>3567</v>
      </c>
      <c r="AP289" s="127" t="s">
        <v>680</v>
      </c>
      <c r="AQ289" s="127" t="s">
        <v>3555</v>
      </c>
      <c r="AR289" s="127" t="s">
        <v>681</v>
      </c>
      <c r="AS289" s="127" t="s">
        <v>69</v>
      </c>
      <c r="AT289" s="127" t="s">
        <v>70</v>
      </c>
      <c r="AU289" s="127" t="s">
        <v>77</v>
      </c>
      <c r="AV289" s="127" t="s">
        <v>1726</v>
      </c>
      <c r="AW289" s="149" t="str">
        <f t="shared" si="4"/>
        <v/>
      </c>
    </row>
    <row r="290" spans="1:49" x14ac:dyDescent="0.2">
      <c r="A290" s="127" t="s">
        <v>1726</v>
      </c>
      <c r="B290" s="127">
        <v>4.0999999999999996</v>
      </c>
      <c r="C290" s="127">
        <v>20171204</v>
      </c>
      <c r="D290" s="127" t="s">
        <v>60</v>
      </c>
      <c r="E290" s="127" t="s">
        <v>60</v>
      </c>
      <c r="F290" s="127">
        <v>3</v>
      </c>
      <c r="G290" s="75" t="s">
        <v>4005</v>
      </c>
      <c r="H290" s="127"/>
      <c r="I290" s="127"/>
      <c r="J290" s="127"/>
      <c r="K290" s="127"/>
      <c r="L290" s="127"/>
      <c r="M290" s="127">
        <v>1</v>
      </c>
      <c r="N290" s="127">
        <v>2</v>
      </c>
      <c r="O290" s="127">
        <v>1998</v>
      </c>
      <c r="P290" s="127">
        <v>19990428</v>
      </c>
      <c r="Q290" s="127">
        <v>19990505</v>
      </c>
      <c r="R290" s="127" t="s">
        <v>3322</v>
      </c>
      <c r="S290" s="127" t="s">
        <v>3323</v>
      </c>
      <c r="T290" s="127" t="s">
        <v>3984</v>
      </c>
      <c r="U290" s="127" t="s">
        <v>72</v>
      </c>
      <c r="V290" s="127" t="s">
        <v>65</v>
      </c>
      <c r="W290" s="127" t="s">
        <v>64</v>
      </c>
      <c r="X290" s="127"/>
      <c r="Y290" s="127">
        <v>6.1</v>
      </c>
      <c r="Z290" s="127">
        <v>82</v>
      </c>
      <c r="AA290" s="127" t="s">
        <v>1726</v>
      </c>
      <c r="AB290" s="127"/>
      <c r="AC290" s="127"/>
      <c r="AD290" s="127"/>
      <c r="AE290" s="127"/>
      <c r="AF290" s="127">
        <v>0</v>
      </c>
      <c r="AG290" s="127">
        <v>660647</v>
      </c>
      <c r="AH290" s="127"/>
      <c r="AI290" s="127"/>
      <c r="AJ290" s="127" t="s">
        <v>66</v>
      </c>
      <c r="AK290" s="127"/>
      <c r="AL290" s="127"/>
      <c r="AM290" s="127"/>
      <c r="AN290" s="127"/>
      <c r="AO290" s="127"/>
      <c r="AP290" s="127" t="s">
        <v>3325</v>
      </c>
      <c r="AQ290" s="127" t="s">
        <v>3326</v>
      </c>
      <c r="AR290" s="127" t="s">
        <v>3985</v>
      </c>
      <c r="AS290" s="127" t="s">
        <v>69</v>
      </c>
      <c r="AT290" s="127" t="s">
        <v>70</v>
      </c>
      <c r="AU290" s="127" t="s">
        <v>3211</v>
      </c>
      <c r="AV290" s="127" t="s">
        <v>1726</v>
      </c>
      <c r="AW290" s="149" t="str">
        <f t="shared" si="4"/>
        <v/>
      </c>
    </row>
    <row r="291" spans="1:49" x14ac:dyDescent="0.2">
      <c r="A291" s="127" t="s">
        <v>59</v>
      </c>
      <c r="B291" s="127">
        <v>4.0999999999999996</v>
      </c>
      <c r="C291" s="127">
        <v>20171204</v>
      </c>
      <c r="D291" s="127" t="s">
        <v>60</v>
      </c>
      <c r="E291" s="127" t="s">
        <v>60</v>
      </c>
      <c r="F291" s="127">
        <v>3</v>
      </c>
      <c r="G291" s="75" t="s">
        <v>4687</v>
      </c>
      <c r="H291" s="127">
        <v>0</v>
      </c>
      <c r="I291" s="127"/>
      <c r="J291" s="127"/>
      <c r="K291" s="127"/>
      <c r="L291" s="127"/>
      <c r="M291" s="127">
        <v>1</v>
      </c>
      <c r="N291" s="127">
        <v>2</v>
      </c>
      <c r="O291" s="127">
        <v>1990</v>
      </c>
      <c r="P291" s="127">
        <v>199110</v>
      </c>
      <c r="Q291" s="127">
        <v>19911003</v>
      </c>
      <c r="R291" s="127" t="s">
        <v>4560</v>
      </c>
      <c r="S291" s="127" t="s">
        <v>3426</v>
      </c>
      <c r="T291" s="127" t="s">
        <v>4561</v>
      </c>
      <c r="U291" s="127" t="s">
        <v>1643</v>
      </c>
      <c r="V291" s="127" t="s">
        <v>65</v>
      </c>
      <c r="W291" s="127" t="s">
        <v>66</v>
      </c>
      <c r="X291" s="127"/>
      <c r="Y291" s="127">
        <v>13</v>
      </c>
      <c r="Z291" s="127">
        <v>99</v>
      </c>
      <c r="AA291" s="127" t="s">
        <v>1726</v>
      </c>
      <c r="AB291" s="127">
        <v>5000</v>
      </c>
      <c r="AC291" s="127">
        <v>50114</v>
      </c>
      <c r="AD291" s="127"/>
      <c r="AE291" s="127"/>
      <c r="AF291" s="127">
        <v>5000</v>
      </c>
      <c r="AG291" s="127">
        <v>151</v>
      </c>
      <c r="AH291" s="127"/>
      <c r="AI291" s="127"/>
      <c r="AJ291" s="127"/>
      <c r="AK291" s="127">
        <v>3.0000000000000001E-3</v>
      </c>
      <c r="AL291" s="127">
        <v>1</v>
      </c>
      <c r="AM291" s="127">
        <v>100</v>
      </c>
      <c r="AN291" s="127"/>
      <c r="AO291" s="127" t="s">
        <v>712</v>
      </c>
      <c r="AP291" s="127" t="s">
        <v>4562</v>
      </c>
      <c r="AQ291" s="127" t="s">
        <v>3429</v>
      </c>
      <c r="AR291" s="127" t="s">
        <v>4563</v>
      </c>
      <c r="AS291" s="127" t="s">
        <v>69</v>
      </c>
      <c r="AT291" s="127" t="s">
        <v>70</v>
      </c>
      <c r="AU291" s="127" t="s">
        <v>77</v>
      </c>
      <c r="AV291" s="127" t="s">
        <v>1726</v>
      </c>
      <c r="AW291" s="149">
        <f t="shared" si="4"/>
        <v>3.0131300634553219E-3</v>
      </c>
    </row>
    <row r="292" spans="1:49" x14ac:dyDescent="0.2">
      <c r="A292" s="127" t="s">
        <v>1726</v>
      </c>
      <c r="B292" s="127">
        <v>4.0999999999999996</v>
      </c>
      <c r="C292" s="127">
        <v>20171204</v>
      </c>
      <c r="D292" s="127" t="s">
        <v>60</v>
      </c>
      <c r="E292" s="127" t="s">
        <v>60</v>
      </c>
      <c r="F292" s="127">
        <v>3</v>
      </c>
      <c r="G292" s="75" t="s">
        <v>5137</v>
      </c>
      <c r="H292" s="127"/>
      <c r="I292" s="127"/>
      <c r="J292" s="127"/>
      <c r="K292" s="127"/>
      <c r="L292" s="127"/>
      <c r="M292" s="127">
        <v>1</v>
      </c>
      <c r="N292" s="127">
        <v>3</v>
      </c>
      <c r="O292" s="127">
        <v>2003</v>
      </c>
      <c r="P292" s="127">
        <v>20030504</v>
      </c>
      <c r="Q292" s="127">
        <v>20030504</v>
      </c>
      <c r="R292" s="127" t="s">
        <v>3306</v>
      </c>
      <c r="S292" s="127" t="s">
        <v>3307</v>
      </c>
      <c r="T292" s="127" t="s">
        <v>4068</v>
      </c>
      <c r="U292" s="127" t="s">
        <v>72</v>
      </c>
      <c r="V292" s="127" t="s">
        <v>65</v>
      </c>
      <c r="W292" s="127" t="s">
        <v>64</v>
      </c>
      <c r="X292" s="127"/>
      <c r="Y292" s="127">
        <v>7.1</v>
      </c>
      <c r="Z292" s="127">
        <v>88</v>
      </c>
      <c r="AA292" s="127" t="s">
        <v>1726</v>
      </c>
      <c r="AB292" s="127"/>
      <c r="AC292" s="127"/>
      <c r="AD292" s="127"/>
      <c r="AE292" s="127"/>
      <c r="AF292" s="127">
        <v>0</v>
      </c>
      <c r="AG292" s="127">
        <v>286414</v>
      </c>
      <c r="AH292" s="127"/>
      <c r="AI292" s="127"/>
      <c r="AJ292" s="127" t="s">
        <v>66</v>
      </c>
      <c r="AK292" s="127"/>
      <c r="AL292" s="127"/>
      <c r="AM292" s="127"/>
      <c r="AN292" s="127"/>
      <c r="AO292" s="127"/>
      <c r="AP292" s="127" t="s">
        <v>3309</v>
      </c>
      <c r="AQ292" s="127" t="s">
        <v>3310</v>
      </c>
      <c r="AR292" s="127" t="s">
        <v>4070</v>
      </c>
      <c r="AS292" s="127" t="s">
        <v>69</v>
      </c>
      <c r="AT292" s="127" t="s">
        <v>70</v>
      </c>
      <c r="AU292" s="127" t="s">
        <v>3211</v>
      </c>
      <c r="AV292" s="127" t="s">
        <v>1726</v>
      </c>
      <c r="AW292" s="149" t="str">
        <f t="shared" si="4"/>
        <v/>
      </c>
    </row>
    <row r="293" spans="1:49" x14ac:dyDescent="0.2">
      <c r="A293" s="127" t="s">
        <v>59</v>
      </c>
      <c r="B293" s="127">
        <v>4.0999999999999996</v>
      </c>
      <c r="C293" s="127">
        <v>20171204</v>
      </c>
      <c r="D293" s="127" t="s">
        <v>60</v>
      </c>
      <c r="E293" s="127" t="s">
        <v>60</v>
      </c>
      <c r="F293" s="127">
        <v>3</v>
      </c>
      <c r="G293" s="75" t="s">
        <v>4812</v>
      </c>
      <c r="H293" s="127">
        <v>12</v>
      </c>
      <c r="I293" s="127"/>
      <c r="J293" s="127"/>
      <c r="K293" s="127"/>
      <c r="L293" s="127"/>
      <c r="M293" s="127">
        <v>1</v>
      </c>
      <c r="N293" s="127">
        <v>3</v>
      </c>
      <c r="O293" s="127">
        <v>2012</v>
      </c>
      <c r="P293" s="127">
        <v>20130515</v>
      </c>
      <c r="Q293" s="127">
        <v>20130528</v>
      </c>
      <c r="R293" s="127" t="s">
        <v>3420</v>
      </c>
      <c r="S293" s="127" t="s">
        <v>3421</v>
      </c>
      <c r="T293" s="127" t="s">
        <v>4165</v>
      </c>
      <c r="U293" s="127" t="s">
        <v>72</v>
      </c>
      <c r="V293" s="127" t="s">
        <v>65</v>
      </c>
      <c r="W293" s="127" t="s">
        <v>64</v>
      </c>
      <c r="X293" s="127" t="s">
        <v>646</v>
      </c>
      <c r="Y293" s="127">
        <v>5</v>
      </c>
      <c r="Z293" s="127"/>
      <c r="AA293" s="127" t="s">
        <v>1726</v>
      </c>
      <c r="AB293" s="127">
        <v>5000</v>
      </c>
      <c r="AC293" s="127">
        <v>50400</v>
      </c>
      <c r="AD293" s="127"/>
      <c r="AE293" s="127"/>
      <c r="AF293" s="127">
        <v>0</v>
      </c>
      <c r="AG293" s="127">
        <v>229272</v>
      </c>
      <c r="AH293" s="127">
        <v>5000</v>
      </c>
      <c r="AI293" s="127">
        <v>612</v>
      </c>
      <c r="AJ293" s="127" t="s">
        <v>66</v>
      </c>
      <c r="AK293" s="127">
        <v>1.2E-2</v>
      </c>
      <c r="AL293" s="127">
        <v>40</v>
      </c>
      <c r="AM293" s="127">
        <v>1002</v>
      </c>
      <c r="AN293" s="127"/>
      <c r="AO293" s="127"/>
      <c r="AP293" s="127" t="s">
        <v>3422</v>
      </c>
      <c r="AQ293" s="127" t="s">
        <v>3423</v>
      </c>
      <c r="AR293" s="127" t="s">
        <v>4166</v>
      </c>
      <c r="AS293" s="127" t="s">
        <v>69</v>
      </c>
      <c r="AT293" s="127" t="s">
        <v>70</v>
      </c>
      <c r="AU293" s="127" t="s">
        <v>3211</v>
      </c>
      <c r="AV293" s="127" t="s">
        <v>1726</v>
      </c>
      <c r="AW293" s="149">
        <f t="shared" si="4"/>
        <v>4.5490476190476192</v>
      </c>
    </row>
    <row r="294" spans="1:49" x14ac:dyDescent="0.2">
      <c r="A294" s="127" t="s">
        <v>1726</v>
      </c>
      <c r="B294" s="127">
        <v>4.0999999999999996</v>
      </c>
      <c r="C294" s="127">
        <v>20171204</v>
      </c>
      <c r="D294" s="127" t="s">
        <v>60</v>
      </c>
      <c r="E294" s="127" t="s">
        <v>60</v>
      </c>
      <c r="F294" s="127">
        <v>3</v>
      </c>
      <c r="G294" s="75" t="s">
        <v>4206</v>
      </c>
      <c r="H294" s="127"/>
      <c r="I294" s="127"/>
      <c r="J294" s="127"/>
      <c r="K294" s="127"/>
      <c r="L294" s="127"/>
      <c r="M294" s="127">
        <v>1</v>
      </c>
      <c r="N294" s="127">
        <v>2</v>
      </c>
      <c r="O294" s="127">
        <v>2000</v>
      </c>
      <c r="P294" s="127">
        <v>20010507</v>
      </c>
      <c r="Q294" s="127">
        <v>20010509</v>
      </c>
      <c r="R294" s="127" t="s">
        <v>3322</v>
      </c>
      <c r="S294" s="127" t="s">
        <v>3323</v>
      </c>
      <c r="T294" s="127" t="s">
        <v>4165</v>
      </c>
      <c r="U294" s="127" t="s">
        <v>72</v>
      </c>
      <c r="V294" s="127" t="s">
        <v>65</v>
      </c>
      <c r="W294" s="127" t="s">
        <v>66</v>
      </c>
      <c r="X294" s="127"/>
      <c r="Y294" s="127">
        <v>5.9</v>
      </c>
      <c r="Z294" s="127"/>
      <c r="AA294" s="127" t="s">
        <v>1726</v>
      </c>
      <c r="AB294" s="127"/>
      <c r="AC294" s="127"/>
      <c r="AD294" s="127"/>
      <c r="AE294" s="127"/>
      <c r="AF294" s="127">
        <v>0</v>
      </c>
      <c r="AG294" s="127">
        <v>72670</v>
      </c>
      <c r="AH294" s="127"/>
      <c r="AI294" s="127"/>
      <c r="AJ294" s="127" t="s">
        <v>66</v>
      </c>
      <c r="AK294" s="127"/>
      <c r="AL294" s="127"/>
      <c r="AM294" s="127"/>
      <c r="AN294" s="127"/>
      <c r="AO294" s="127" t="s">
        <v>4207</v>
      </c>
      <c r="AP294" s="127" t="s">
        <v>3325</v>
      </c>
      <c r="AQ294" s="127" t="s">
        <v>3326</v>
      </c>
      <c r="AR294" s="127" t="s">
        <v>4166</v>
      </c>
      <c r="AS294" s="127" t="s">
        <v>69</v>
      </c>
      <c r="AT294" s="127" t="s">
        <v>70</v>
      </c>
      <c r="AU294" s="127" t="s">
        <v>3211</v>
      </c>
      <c r="AV294" s="127" t="s">
        <v>1726</v>
      </c>
      <c r="AW294" s="149" t="str">
        <f t="shared" si="4"/>
        <v/>
      </c>
    </row>
    <row r="295" spans="1:49" x14ac:dyDescent="0.2">
      <c r="A295" s="127" t="s">
        <v>59</v>
      </c>
      <c r="B295" s="127">
        <v>4.0999999999999996</v>
      </c>
      <c r="C295" s="127">
        <v>20171204</v>
      </c>
      <c r="D295" s="127" t="s">
        <v>60</v>
      </c>
      <c r="E295" s="127" t="s">
        <v>60</v>
      </c>
      <c r="F295" s="127">
        <v>3</v>
      </c>
      <c r="G295" s="75" t="s">
        <v>4708</v>
      </c>
      <c r="H295" s="127">
        <v>0</v>
      </c>
      <c r="I295" s="127"/>
      <c r="J295" s="127"/>
      <c r="K295" s="127"/>
      <c r="L295" s="127"/>
      <c r="M295" s="127">
        <v>1</v>
      </c>
      <c r="N295" s="127">
        <v>2</v>
      </c>
      <c r="O295" s="127">
        <v>1982</v>
      </c>
      <c r="P295" s="127">
        <v>198304</v>
      </c>
      <c r="Q295" s="127">
        <v>19830418</v>
      </c>
      <c r="R295" s="127" t="s">
        <v>4560</v>
      </c>
      <c r="S295" s="127" t="s">
        <v>3426</v>
      </c>
      <c r="T295" s="127" t="s">
        <v>4561</v>
      </c>
      <c r="U295" s="127" t="s">
        <v>1643</v>
      </c>
      <c r="V295" s="127" t="s">
        <v>65</v>
      </c>
      <c r="W295" s="127" t="s">
        <v>66</v>
      </c>
      <c r="X295" s="127"/>
      <c r="Y295" s="127">
        <v>2.2000000000000002</v>
      </c>
      <c r="Z295" s="127"/>
      <c r="AA295" s="127" t="s">
        <v>1726</v>
      </c>
      <c r="AB295" s="127">
        <v>5000</v>
      </c>
      <c r="AC295" s="127">
        <v>66972</v>
      </c>
      <c r="AD295" s="127"/>
      <c r="AE295" s="127"/>
      <c r="AF295" s="127">
        <v>5000</v>
      </c>
      <c r="AG295" s="127">
        <v>1367</v>
      </c>
      <c r="AH295" s="127"/>
      <c r="AI295" s="127"/>
      <c r="AJ295" s="127"/>
      <c r="AK295" s="127">
        <v>0.02</v>
      </c>
      <c r="AL295" s="127">
        <v>35</v>
      </c>
      <c r="AM295" s="127"/>
      <c r="AN295" s="127"/>
      <c r="AO295" s="127" t="s">
        <v>4709</v>
      </c>
      <c r="AP295" s="127" t="s">
        <v>4562</v>
      </c>
      <c r="AQ295" s="127" t="s">
        <v>3429</v>
      </c>
      <c r="AR295" s="127" t="s">
        <v>4563</v>
      </c>
      <c r="AS295" s="127" t="s">
        <v>69</v>
      </c>
      <c r="AT295" s="127" t="s">
        <v>70</v>
      </c>
      <c r="AU295" s="127" t="s">
        <v>77</v>
      </c>
      <c r="AV295" s="127" t="s">
        <v>1726</v>
      </c>
      <c r="AW295" s="149">
        <f t="shared" si="4"/>
        <v>2.0411515260108704E-2</v>
      </c>
    </row>
    <row r="296" spans="1:49" x14ac:dyDescent="0.2">
      <c r="A296" s="127" t="s">
        <v>1726</v>
      </c>
      <c r="B296" s="127">
        <v>4.0999999999999996</v>
      </c>
      <c r="C296" s="127">
        <v>20171204</v>
      </c>
      <c r="D296" s="127" t="s">
        <v>60</v>
      </c>
      <c r="E296" s="127" t="s">
        <v>60</v>
      </c>
      <c r="F296" s="127">
        <v>3</v>
      </c>
      <c r="G296" s="75" t="s">
        <v>3391</v>
      </c>
      <c r="H296" s="127"/>
      <c r="I296" s="127"/>
      <c r="J296" s="127"/>
      <c r="K296" s="127"/>
      <c r="L296" s="127"/>
      <c r="M296" s="127">
        <v>1</v>
      </c>
      <c r="N296" s="127">
        <v>3</v>
      </c>
      <c r="O296" s="127">
        <v>1997</v>
      </c>
      <c r="P296" s="127">
        <v>19990428</v>
      </c>
      <c r="Q296" s="127">
        <v>19990507</v>
      </c>
      <c r="R296" s="127" t="s">
        <v>3322</v>
      </c>
      <c r="S296" s="127" t="s">
        <v>3323</v>
      </c>
      <c r="T296" s="127" t="s">
        <v>3294</v>
      </c>
      <c r="U296" s="127" t="s">
        <v>1953</v>
      </c>
      <c r="V296" s="127" t="s">
        <v>65</v>
      </c>
      <c r="W296" s="127" t="s">
        <v>66</v>
      </c>
      <c r="X296" s="127"/>
      <c r="Y296" s="127">
        <v>16.399999999999999</v>
      </c>
      <c r="Z296" s="127"/>
      <c r="AA296" s="127" t="s">
        <v>1726</v>
      </c>
      <c r="AB296" s="127"/>
      <c r="AC296" s="127"/>
      <c r="AD296" s="127"/>
      <c r="AE296" s="127"/>
      <c r="AF296" s="127">
        <v>0</v>
      </c>
      <c r="AG296" s="127">
        <v>29043</v>
      </c>
      <c r="AH296" s="127"/>
      <c r="AI296" s="127"/>
      <c r="AJ296" s="127" t="s">
        <v>66</v>
      </c>
      <c r="AK296" s="127"/>
      <c r="AL296" s="127"/>
      <c r="AM296" s="127"/>
      <c r="AN296" s="127"/>
      <c r="AO296" s="127" t="s">
        <v>90</v>
      </c>
      <c r="AP296" s="127" t="s">
        <v>3325</v>
      </c>
      <c r="AQ296" s="127" t="s">
        <v>3326</v>
      </c>
      <c r="AR296" s="127" t="s">
        <v>3298</v>
      </c>
      <c r="AS296" s="127" t="s">
        <v>69</v>
      </c>
      <c r="AT296" s="127" t="s">
        <v>70</v>
      </c>
      <c r="AU296" s="127" t="s">
        <v>3211</v>
      </c>
      <c r="AV296" s="127" t="s">
        <v>1726</v>
      </c>
      <c r="AW296" s="149" t="str">
        <f t="shared" si="4"/>
        <v/>
      </c>
    </row>
    <row r="297" spans="1:49" x14ac:dyDescent="0.2">
      <c r="A297" s="127" t="s">
        <v>59</v>
      </c>
      <c r="B297" s="127">
        <v>4.0999999999999996</v>
      </c>
      <c r="C297" s="127">
        <v>20171204</v>
      </c>
      <c r="D297" s="127" t="s">
        <v>60</v>
      </c>
      <c r="E297" s="127" t="s">
        <v>60</v>
      </c>
      <c r="F297" s="127">
        <v>3</v>
      </c>
      <c r="G297" s="75" t="s">
        <v>3239</v>
      </c>
      <c r="H297" s="127">
        <v>0</v>
      </c>
      <c r="I297" s="127"/>
      <c r="J297" s="127"/>
      <c r="K297" s="127"/>
      <c r="L297" s="127"/>
      <c r="M297" s="127">
        <v>1</v>
      </c>
      <c r="N297" s="127">
        <v>1</v>
      </c>
      <c r="O297" s="127">
        <v>1988</v>
      </c>
      <c r="P297" s="127">
        <v>198910</v>
      </c>
      <c r="Q297" s="127">
        <v>19891011</v>
      </c>
      <c r="R297" s="127" t="s">
        <v>3204</v>
      </c>
      <c r="S297" s="127" t="s">
        <v>3205</v>
      </c>
      <c r="T297" s="127" t="s">
        <v>3206</v>
      </c>
      <c r="U297" s="127" t="s">
        <v>1643</v>
      </c>
      <c r="V297" s="127" t="s">
        <v>65</v>
      </c>
      <c r="W297" s="127" t="s">
        <v>66</v>
      </c>
      <c r="X297" s="127"/>
      <c r="Y297" s="127">
        <v>7.4</v>
      </c>
      <c r="Z297" s="127"/>
      <c r="AA297" s="127" t="s">
        <v>1726</v>
      </c>
      <c r="AB297" s="127">
        <v>5000</v>
      </c>
      <c r="AC297" s="127">
        <v>23287</v>
      </c>
      <c r="AD297" s="127"/>
      <c r="AE297" s="127"/>
      <c r="AF297" s="127">
        <v>0</v>
      </c>
      <c r="AG297" s="127">
        <v>200</v>
      </c>
      <c r="AH297" s="127"/>
      <c r="AI297" s="127"/>
      <c r="AJ297" s="127" t="s">
        <v>92</v>
      </c>
      <c r="AK297" s="127"/>
      <c r="AL297" s="127">
        <v>1</v>
      </c>
      <c r="AM297" s="127"/>
      <c r="AN297" s="127"/>
      <c r="AO297" s="127" t="s">
        <v>3229</v>
      </c>
      <c r="AP297" s="127" t="s">
        <v>3208</v>
      </c>
      <c r="AQ297" s="127" t="s">
        <v>3209</v>
      </c>
      <c r="AR297" s="127" t="s">
        <v>3210</v>
      </c>
      <c r="AS297" s="127" t="s">
        <v>69</v>
      </c>
      <c r="AT297" s="127" t="s">
        <v>70</v>
      </c>
      <c r="AU297" s="127" t="s">
        <v>3211</v>
      </c>
      <c r="AV297" s="127" t="s">
        <v>1726</v>
      </c>
      <c r="AW297" s="149">
        <f t="shared" si="4"/>
        <v>8.5884828445055173E-3</v>
      </c>
    </row>
    <row r="298" spans="1:49" x14ac:dyDescent="0.2">
      <c r="A298" s="127" t="s">
        <v>1726</v>
      </c>
      <c r="B298" s="127">
        <v>4.0999999999999996</v>
      </c>
      <c r="C298" s="127">
        <v>20171204</v>
      </c>
      <c r="D298" s="127" t="s">
        <v>60</v>
      </c>
      <c r="E298" s="127" t="s">
        <v>60</v>
      </c>
      <c r="F298" s="127">
        <v>3</v>
      </c>
      <c r="G298" s="75" t="s">
        <v>1347</v>
      </c>
      <c r="H298" s="127"/>
      <c r="I298" s="127"/>
      <c r="J298" s="127"/>
      <c r="K298" s="127"/>
      <c r="L298" s="127"/>
      <c r="M298" s="127">
        <v>1</v>
      </c>
      <c r="N298" s="127">
        <v>1</v>
      </c>
      <c r="O298" s="127">
        <v>2000</v>
      </c>
      <c r="P298" s="127">
        <v>20020417</v>
      </c>
      <c r="Q298" s="127">
        <v>20020420</v>
      </c>
      <c r="R298" s="127" t="s">
        <v>84</v>
      </c>
      <c r="S298" s="127" t="s">
        <v>62</v>
      </c>
      <c r="T298" s="127" t="s">
        <v>85</v>
      </c>
      <c r="U298" s="127" t="s">
        <v>1953</v>
      </c>
      <c r="V298" s="127" t="s">
        <v>65</v>
      </c>
      <c r="W298" s="127" t="s">
        <v>64</v>
      </c>
      <c r="X298" s="127"/>
      <c r="Y298" s="127">
        <v>15.93</v>
      </c>
      <c r="Z298" s="127">
        <v>114</v>
      </c>
      <c r="AA298" s="127" t="s">
        <v>1726</v>
      </c>
      <c r="AB298" s="127"/>
      <c r="AC298" s="127"/>
      <c r="AD298" s="127"/>
      <c r="AE298" s="127"/>
      <c r="AF298" s="127">
        <v>0</v>
      </c>
      <c r="AG298" s="127">
        <v>81367</v>
      </c>
      <c r="AH298" s="127"/>
      <c r="AI298" s="127"/>
      <c r="AJ298" s="127" t="s">
        <v>66</v>
      </c>
      <c r="AK298" s="127"/>
      <c r="AL298" s="127"/>
      <c r="AM298" s="127"/>
      <c r="AN298" s="127"/>
      <c r="AO298" s="127" t="s">
        <v>1348</v>
      </c>
      <c r="AP298" s="127" t="s">
        <v>669</v>
      </c>
      <c r="AQ298" s="127" t="s">
        <v>661</v>
      </c>
      <c r="AR298" s="127" t="s">
        <v>670</v>
      </c>
      <c r="AS298" s="127" t="s">
        <v>69</v>
      </c>
      <c r="AT298" s="127" t="s">
        <v>70</v>
      </c>
      <c r="AU298" s="127" t="s">
        <v>71</v>
      </c>
      <c r="AV298" s="127" t="s">
        <v>1726</v>
      </c>
      <c r="AW298" s="149" t="str">
        <f t="shared" si="4"/>
        <v/>
      </c>
    </row>
    <row r="299" spans="1:49" x14ac:dyDescent="0.2">
      <c r="A299" s="127" t="s">
        <v>1726</v>
      </c>
      <c r="B299" s="127">
        <v>4.0999999999999996</v>
      </c>
      <c r="C299" s="127">
        <v>20171204</v>
      </c>
      <c r="D299" s="127" t="s">
        <v>60</v>
      </c>
      <c r="E299" s="127" t="s">
        <v>60</v>
      </c>
      <c r="F299" s="127">
        <v>3</v>
      </c>
      <c r="G299" s="75" t="s">
        <v>4798</v>
      </c>
      <c r="H299" s="127"/>
      <c r="I299" s="127"/>
      <c r="J299" s="127"/>
      <c r="K299" s="127"/>
      <c r="L299" s="127"/>
      <c r="M299" s="127">
        <v>1</v>
      </c>
      <c r="N299" s="127">
        <v>3</v>
      </c>
      <c r="O299" s="127">
        <v>2012</v>
      </c>
      <c r="P299" s="127">
        <v>20130610</v>
      </c>
      <c r="Q299" s="127">
        <v>20130617</v>
      </c>
      <c r="R299" s="127" t="s">
        <v>3474</v>
      </c>
      <c r="S299" s="127" t="s">
        <v>3475</v>
      </c>
      <c r="T299" s="127" t="s">
        <v>4165</v>
      </c>
      <c r="U299" s="127" t="s">
        <v>72</v>
      </c>
      <c r="V299" s="127" t="s">
        <v>65</v>
      </c>
      <c r="W299" s="127" t="s">
        <v>64</v>
      </c>
      <c r="X299" s="127" t="s">
        <v>1305</v>
      </c>
      <c r="Y299" s="127">
        <v>4.3</v>
      </c>
      <c r="Z299" s="127"/>
      <c r="AA299" s="127" t="s">
        <v>1726</v>
      </c>
      <c r="AB299" s="127"/>
      <c r="AC299" s="127"/>
      <c r="AD299" s="127"/>
      <c r="AE299" s="127"/>
      <c r="AF299" s="127">
        <v>0</v>
      </c>
      <c r="AG299" s="127">
        <v>5100</v>
      </c>
      <c r="AH299" s="127"/>
      <c r="AI299" s="127"/>
      <c r="AJ299" s="127" t="s">
        <v>67</v>
      </c>
      <c r="AK299" s="127"/>
      <c r="AL299" s="127"/>
      <c r="AM299" s="127"/>
      <c r="AN299" s="127"/>
      <c r="AO299" s="127"/>
      <c r="AP299" s="127" t="s">
        <v>3477</v>
      </c>
      <c r="AQ299" s="127" t="s">
        <v>3478</v>
      </c>
      <c r="AR299" s="127" t="s">
        <v>4166</v>
      </c>
      <c r="AS299" s="127" t="s">
        <v>69</v>
      </c>
      <c r="AT299" s="127" t="s">
        <v>70</v>
      </c>
      <c r="AU299" s="127" t="s">
        <v>3211</v>
      </c>
      <c r="AV299" s="127" t="s">
        <v>1726</v>
      </c>
      <c r="AW299" s="149" t="str">
        <f t="shared" si="4"/>
        <v/>
      </c>
    </row>
    <row r="300" spans="1:49" x14ac:dyDescent="0.2">
      <c r="A300" s="127" t="s">
        <v>1726</v>
      </c>
      <c r="B300" s="127">
        <v>4.0999999999999996</v>
      </c>
      <c r="C300" s="127">
        <v>20171204</v>
      </c>
      <c r="D300" s="127" t="s">
        <v>60</v>
      </c>
      <c r="E300" s="127" t="s">
        <v>60</v>
      </c>
      <c r="F300" s="127">
        <v>3</v>
      </c>
      <c r="G300" s="75" t="s">
        <v>4799</v>
      </c>
      <c r="H300" s="127"/>
      <c r="I300" s="127"/>
      <c r="J300" s="127"/>
      <c r="K300" s="127"/>
      <c r="L300" s="127"/>
      <c r="M300" s="127">
        <v>1</v>
      </c>
      <c r="N300" s="127">
        <v>3</v>
      </c>
      <c r="O300" s="127">
        <v>2012</v>
      </c>
      <c r="P300" s="127">
        <v>20130628</v>
      </c>
      <c r="Q300" s="127">
        <v>20130628</v>
      </c>
      <c r="R300" s="127" t="s">
        <v>3474</v>
      </c>
      <c r="S300" s="127" t="s">
        <v>3475</v>
      </c>
      <c r="T300" s="127" t="s">
        <v>4165</v>
      </c>
      <c r="U300" s="127" t="s">
        <v>72</v>
      </c>
      <c r="V300" s="127" t="s">
        <v>65</v>
      </c>
      <c r="W300" s="127" t="s">
        <v>64</v>
      </c>
      <c r="X300" s="127" t="s">
        <v>1305</v>
      </c>
      <c r="Y300" s="127">
        <v>5</v>
      </c>
      <c r="Z300" s="127"/>
      <c r="AA300" s="127" t="s">
        <v>1726</v>
      </c>
      <c r="AB300" s="127"/>
      <c r="AC300" s="127"/>
      <c r="AD300" s="127"/>
      <c r="AE300" s="127"/>
      <c r="AF300" s="127">
        <v>0</v>
      </c>
      <c r="AG300" s="127">
        <v>77900</v>
      </c>
      <c r="AH300" s="127"/>
      <c r="AI300" s="127"/>
      <c r="AJ300" s="127" t="s">
        <v>67</v>
      </c>
      <c r="AK300" s="127"/>
      <c r="AL300" s="127"/>
      <c r="AM300" s="127"/>
      <c r="AN300" s="127"/>
      <c r="AO300" s="127"/>
      <c r="AP300" s="127" t="s">
        <v>3477</v>
      </c>
      <c r="AQ300" s="127" t="s">
        <v>3478</v>
      </c>
      <c r="AR300" s="127" t="s">
        <v>4166</v>
      </c>
      <c r="AS300" s="127" t="s">
        <v>69</v>
      </c>
      <c r="AT300" s="127" t="s">
        <v>70</v>
      </c>
      <c r="AU300" s="127" t="s">
        <v>3211</v>
      </c>
      <c r="AV300" s="127" t="s">
        <v>1726</v>
      </c>
      <c r="AW300" s="149" t="str">
        <f t="shared" si="4"/>
        <v/>
      </c>
    </row>
    <row r="301" spans="1:49" x14ac:dyDescent="0.2">
      <c r="A301" s="127" t="s">
        <v>59</v>
      </c>
      <c r="B301" s="127">
        <v>4.0999999999999996</v>
      </c>
      <c r="C301" s="127">
        <v>20171204</v>
      </c>
      <c r="D301" s="127" t="s">
        <v>60</v>
      </c>
      <c r="E301" s="127" t="s">
        <v>60</v>
      </c>
      <c r="F301" s="127">
        <v>3</v>
      </c>
      <c r="G301" s="75" t="s">
        <v>1384</v>
      </c>
      <c r="H301" s="127">
        <v>0</v>
      </c>
      <c r="I301" s="127"/>
      <c r="J301" s="127"/>
      <c r="K301" s="127"/>
      <c r="L301" s="127"/>
      <c r="M301" s="127">
        <v>1</v>
      </c>
      <c r="N301" s="127">
        <v>1</v>
      </c>
      <c r="O301" s="127">
        <v>1980</v>
      </c>
      <c r="P301" s="127">
        <v>198105</v>
      </c>
      <c r="Q301" s="127">
        <v>198105</v>
      </c>
      <c r="R301" s="127" t="s">
        <v>1382</v>
      </c>
      <c r="S301" s="127" t="s">
        <v>1377</v>
      </c>
      <c r="T301" s="127" t="s">
        <v>748</v>
      </c>
      <c r="U301" s="127" t="s">
        <v>1643</v>
      </c>
      <c r="V301" s="127" t="s">
        <v>65</v>
      </c>
      <c r="W301" s="127" t="s">
        <v>64</v>
      </c>
      <c r="X301" s="127"/>
      <c r="Y301" s="127">
        <v>2.6</v>
      </c>
      <c r="Z301" s="127"/>
      <c r="AA301" s="127" t="s">
        <v>1726</v>
      </c>
      <c r="AB301" s="127">
        <v>5000</v>
      </c>
      <c r="AC301" s="127">
        <v>19413</v>
      </c>
      <c r="AD301" s="127"/>
      <c r="AE301" s="127"/>
      <c r="AF301" s="127">
        <v>0</v>
      </c>
      <c r="AG301" s="127">
        <v>3000</v>
      </c>
      <c r="AH301" s="127">
        <v>5000</v>
      </c>
      <c r="AI301" s="127">
        <v>600</v>
      </c>
      <c r="AJ301" s="127"/>
      <c r="AK301" s="127">
        <v>0.03</v>
      </c>
      <c r="AL301" s="127">
        <v>7</v>
      </c>
      <c r="AM301" s="127"/>
      <c r="AN301" s="127"/>
      <c r="AO301" s="127"/>
      <c r="AP301" s="127" t="s">
        <v>1383</v>
      </c>
      <c r="AQ301" s="127" t="s">
        <v>1378</v>
      </c>
      <c r="AR301" s="127" t="s">
        <v>751</v>
      </c>
      <c r="AS301" s="127" t="s">
        <v>69</v>
      </c>
      <c r="AT301" s="127" t="s">
        <v>70</v>
      </c>
      <c r="AU301" s="127" t="s">
        <v>71</v>
      </c>
      <c r="AV301" s="127" t="s">
        <v>1726</v>
      </c>
      <c r="AW301" s="149">
        <f t="shared" si="4"/>
        <v>0.15453562046051614</v>
      </c>
    </row>
    <row r="302" spans="1:49" x14ac:dyDescent="0.2">
      <c r="A302" s="127" t="s">
        <v>59</v>
      </c>
      <c r="B302" s="127">
        <v>4.0999999999999996</v>
      </c>
      <c r="C302" s="127">
        <v>20171204</v>
      </c>
      <c r="D302" s="127" t="s">
        <v>60</v>
      </c>
      <c r="E302" s="127" t="s">
        <v>60</v>
      </c>
      <c r="F302" s="127">
        <v>3</v>
      </c>
      <c r="G302" s="75" t="s">
        <v>2924</v>
      </c>
      <c r="H302" s="127">
        <v>12</v>
      </c>
      <c r="I302" s="127"/>
      <c r="J302" s="127"/>
      <c r="K302" s="127" t="s">
        <v>106</v>
      </c>
      <c r="L302" s="127" t="s">
        <v>499</v>
      </c>
      <c r="M302" s="127">
        <v>1</v>
      </c>
      <c r="N302" s="127">
        <v>2</v>
      </c>
      <c r="O302" s="127">
        <v>2001</v>
      </c>
      <c r="P302" s="127">
        <v>20020517</v>
      </c>
      <c r="Q302" s="127">
        <v>20020519</v>
      </c>
      <c r="R302" s="127" t="s">
        <v>475</v>
      </c>
      <c r="S302" s="127" t="s">
        <v>476</v>
      </c>
      <c r="T302" s="127" t="s">
        <v>477</v>
      </c>
      <c r="U302" s="127" t="s">
        <v>72</v>
      </c>
      <c r="V302" s="127" t="s">
        <v>65</v>
      </c>
      <c r="W302" s="127" t="s">
        <v>64</v>
      </c>
      <c r="X302" s="127"/>
      <c r="Y302" s="127">
        <v>6.54</v>
      </c>
      <c r="Z302" s="127">
        <v>82</v>
      </c>
      <c r="AA302" s="127" t="s">
        <v>1726</v>
      </c>
      <c r="AB302" s="127">
        <v>0</v>
      </c>
      <c r="AC302" s="127">
        <v>24208</v>
      </c>
      <c r="AD302" s="127"/>
      <c r="AE302" s="127"/>
      <c r="AF302" s="127"/>
      <c r="AG302" s="127"/>
      <c r="AH302" s="127"/>
      <c r="AI302" s="127"/>
      <c r="AJ302" s="127"/>
      <c r="AK302" s="127"/>
      <c r="AL302" s="127"/>
      <c r="AM302" s="127"/>
      <c r="AN302" s="127"/>
      <c r="AO302" s="127" t="s">
        <v>505</v>
      </c>
      <c r="AP302" s="127" t="s">
        <v>479</v>
      </c>
      <c r="AQ302" s="127" t="s">
        <v>480</v>
      </c>
      <c r="AR302" s="127" t="s">
        <v>481</v>
      </c>
      <c r="AS302" s="127" t="s">
        <v>69</v>
      </c>
      <c r="AT302" s="127" t="s">
        <v>70</v>
      </c>
      <c r="AU302" s="127" t="s">
        <v>91</v>
      </c>
      <c r="AV302" s="127" t="s">
        <v>1726</v>
      </c>
      <c r="AW302" s="149">
        <f t="shared" si="4"/>
        <v>0</v>
      </c>
    </row>
    <row r="303" spans="1:49" x14ac:dyDescent="0.2">
      <c r="A303" s="127" t="s">
        <v>59</v>
      </c>
      <c r="B303" s="127">
        <v>4.0999999999999996</v>
      </c>
      <c r="C303" s="127">
        <v>20171204</v>
      </c>
      <c r="D303" s="127" t="s">
        <v>60</v>
      </c>
      <c r="E303" s="127" t="s">
        <v>60</v>
      </c>
      <c r="F303" s="127">
        <v>3</v>
      </c>
      <c r="G303" s="75" t="s">
        <v>3272</v>
      </c>
      <c r="H303" s="127">
        <v>0</v>
      </c>
      <c r="I303" s="127"/>
      <c r="J303" s="127"/>
      <c r="K303" s="127"/>
      <c r="L303" s="127"/>
      <c r="M303" s="127">
        <v>1</v>
      </c>
      <c r="N303" s="127">
        <v>1</v>
      </c>
      <c r="O303" s="127">
        <v>1984</v>
      </c>
      <c r="P303" s="127">
        <v>198504</v>
      </c>
      <c r="Q303" s="127">
        <v>19850420</v>
      </c>
      <c r="R303" s="127" t="s">
        <v>3204</v>
      </c>
      <c r="S303" s="127" t="s">
        <v>3205</v>
      </c>
      <c r="T303" s="127" t="s">
        <v>3206</v>
      </c>
      <c r="U303" s="127" t="s">
        <v>1643</v>
      </c>
      <c r="V303" s="127" t="s">
        <v>65</v>
      </c>
      <c r="W303" s="127" t="s">
        <v>66</v>
      </c>
      <c r="X303" s="127"/>
      <c r="Y303" s="127">
        <v>3.7</v>
      </c>
      <c r="Z303" s="127"/>
      <c r="AA303" s="127" t="s">
        <v>1726</v>
      </c>
      <c r="AB303" s="127">
        <v>5000</v>
      </c>
      <c r="AC303" s="127">
        <v>35398</v>
      </c>
      <c r="AD303" s="127"/>
      <c r="AE303" s="127"/>
      <c r="AF303" s="127">
        <v>5000</v>
      </c>
      <c r="AG303" s="127">
        <v>625</v>
      </c>
      <c r="AH303" s="127"/>
      <c r="AI303" s="127"/>
      <c r="AJ303" s="127"/>
      <c r="AK303" s="127">
        <v>1.7399999999999999E-2</v>
      </c>
      <c r="AL303" s="127">
        <v>1</v>
      </c>
      <c r="AM303" s="127"/>
      <c r="AN303" s="127"/>
      <c r="AO303" s="127" t="s">
        <v>3273</v>
      </c>
      <c r="AP303" s="127" t="s">
        <v>3208</v>
      </c>
      <c r="AQ303" s="127" t="s">
        <v>3209</v>
      </c>
      <c r="AR303" s="127" t="s">
        <v>3210</v>
      </c>
      <c r="AS303" s="127" t="s">
        <v>69</v>
      </c>
      <c r="AT303" s="127" t="s">
        <v>70</v>
      </c>
      <c r="AU303" s="127" t="s">
        <v>3211</v>
      </c>
      <c r="AV303" s="127" t="s">
        <v>1726</v>
      </c>
      <c r="AW303" s="149">
        <f t="shared" si="4"/>
        <v>1.7656364766370981E-2</v>
      </c>
    </row>
    <row r="304" spans="1:49" x14ac:dyDescent="0.2">
      <c r="A304" s="127" t="s">
        <v>59</v>
      </c>
      <c r="B304" s="127">
        <v>4.0999999999999996</v>
      </c>
      <c r="C304" s="127">
        <v>20171204</v>
      </c>
      <c r="D304" s="127" t="s">
        <v>60</v>
      </c>
      <c r="E304" s="127" t="s">
        <v>60</v>
      </c>
      <c r="F304" s="127">
        <v>3</v>
      </c>
      <c r="G304" s="75" t="s">
        <v>339</v>
      </c>
      <c r="H304" s="127">
        <v>0</v>
      </c>
      <c r="I304" s="127"/>
      <c r="J304" s="127"/>
      <c r="K304" s="127"/>
      <c r="L304" s="127"/>
      <c r="M304" s="127">
        <v>1</v>
      </c>
      <c r="N304" s="127">
        <v>2</v>
      </c>
      <c r="O304" s="127">
        <v>1978</v>
      </c>
      <c r="P304" s="127">
        <v>19790705</v>
      </c>
      <c r="Q304" s="127">
        <v>19790716</v>
      </c>
      <c r="R304" s="127" t="s">
        <v>3734</v>
      </c>
      <c r="S304" s="127"/>
      <c r="T304" s="127" t="s">
        <v>3727</v>
      </c>
      <c r="U304" s="127"/>
      <c r="V304" s="127" t="s">
        <v>67</v>
      </c>
      <c r="W304" s="127" t="s">
        <v>962</v>
      </c>
      <c r="X304" s="127"/>
      <c r="Y304" s="127">
        <v>1.88</v>
      </c>
      <c r="Z304" s="127"/>
      <c r="AA304" s="127"/>
      <c r="AB304" s="127">
        <v>5000</v>
      </c>
      <c r="AC304" s="127">
        <v>45932</v>
      </c>
      <c r="AD304" s="127"/>
      <c r="AE304" s="127"/>
      <c r="AF304" s="127">
        <v>5000</v>
      </c>
      <c r="AG304" s="127">
        <v>2316</v>
      </c>
      <c r="AH304" s="127"/>
      <c r="AI304" s="127"/>
      <c r="AJ304" s="127"/>
      <c r="AK304" s="127">
        <v>4.8000000000000001E-2</v>
      </c>
      <c r="AL304" s="127">
        <v>1</v>
      </c>
      <c r="AM304" s="127"/>
      <c r="AN304" s="127"/>
      <c r="AO304" s="127"/>
      <c r="AP304" s="127" t="s">
        <v>3736</v>
      </c>
      <c r="AQ304" s="127" t="s">
        <v>1106</v>
      </c>
      <c r="AR304" s="127" t="s">
        <v>3729</v>
      </c>
      <c r="AS304" s="127" t="s">
        <v>69</v>
      </c>
      <c r="AT304" s="127" t="s">
        <v>70</v>
      </c>
      <c r="AU304" s="127" t="s">
        <v>77</v>
      </c>
      <c r="AV304" s="127" t="s">
        <v>1726</v>
      </c>
      <c r="AW304" s="149">
        <f t="shared" si="4"/>
        <v>5.0422363493860492E-2</v>
      </c>
    </row>
    <row r="305" spans="1:49" x14ac:dyDescent="0.2">
      <c r="A305" s="127" t="s">
        <v>59</v>
      </c>
      <c r="B305" s="127">
        <v>4.0999999999999996</v>
      </c>
      <c r="C305" s="127">
        <v>20171204</v>
      </c>
      <c r="D305" s="127" t="s">
        <v>60</v>
      </c>
      <c r="E305" s="127" t="s">
        <v>60</v>
      </c>
      <c r="F305" s="127">
        <v>3</v>
      </c>
      <c r="G305" s="75" t="s">
        <v>774</v>
      </c>
      <c r="H305" s="127">
        <v>0</v>
      </c>
      <c r="I305" s="127"/>
      <c r="J305" s="127"/>
      <c r="K305" s="127"/>
      <c r="L305" s="127"/>
      <c r="M305" s="127">
        <v>1</v>
      </c>
      <c r="N305" s="127">
        <v>1</v>
      </c>
      <c r="O305" s="127">
        <v>1992</v>
      </c>
      <c r="P305" s="127">
        <v>199304</v>
      </c>
      <c r="Q305" s="127">
        <v>19930407</v>
      </c>
      <c r="R305" s="127" t="s">
        <v>747</v>
      </c>
      <c r="S305" s="127" t="s">
        <v>62</v>
      </c>
      <c r="T305" s="127" t="s">
        <v>748</v>
      </c>
      <c r="U305" s="127" t="s">
        <v>72</v>
      </c>
      <c r="V305" s="127" t="s">
        <v>65</v>
      </c>
      <c r="W305" s="127" t="s">
        <v>66</v>
      </c>
      <c r="X305" s="127"/>
      <c r="Y305" s="127">
        <v>2.5</v>
      </c>
      <c r="Z305" s="127">
        <v>51</v>
      </c>
      <c r="AA305" s="127" t="s">
        <v>1726</v>
      </c>
      <c r="AB305" s="127">
        <v>5000</v>
      </c>
      <c r="AC305" s="127">
        <v>14458</v>
      </c>
      <c r="AD305" s="127"/>
      <c r="AE305" s="127"/>
      <c r="AF305" s="127">
        <v>0</v>
      </c>
      <c r="AG305" s="127">
        <v>4784</v>
      </c>
      <c r="AH305" s="127"/>
      <c r="AI305" s="127"/>
      <c r="AJ305" s="127" t="s">
        <v>67</v>
      </c>
      <c r="AK305" s="127"/>
      <c r="AL305" s="127">
        <v>1</v>
      </c>
      <c r="AM305" s="127"/>
      <c r="AN305" s="127"/>
      <c r="AO305" s="127" t="s">
        <v>775</v>
      </c>
      <c r="AP305" s="127" t="s">
        <v>750</v>
      </c>
      <c r="AQ305" s="127" t="s">
        <v>661</v>
      </c>
      <c r="AR305" s="127" t="s">
        <v>751</v>
      </c>
      <c r="AS305" s="127" t="s">
        <v>69</v>
      </c>
      <c r="AT305" s="127" t="s">
        <v>70</v>
      </c>
      <c r="AU305" s="127" t="s">
        <v>71</v>
      </c>
      <c r="AV305" s="127" t="s">
        <v>1726</v>
      </c>
      <c r="AW305" s="149">
        <f t="shared" si="4"/>
        <v>0.33088947295614884</v>
      </c>
    </row>
    <row r="306" spans="1:49" x14ac:dyDescent="0.2">
      <c r="A306" s="127" t="s">
        <v>59</v>
      </c>
      <c r="B306" s="127">
        <v>4.0999999999999996</v>
      </c>
      <c r="C306" s="127">
        <v>20171204</v>
      </c>
      <c r="D306" s="127" t="s">
        <v>60</v>
      </c>
      <c r="E306" s="127" t="s">
        <v>60</v>
      </c>
      <c r="F306" s="127">
        <v>3</v>
      </c>
      <c r="G306" s="75" t="s">
        <v>764</v>
      </c>
      <c r="H306" s="127">
        <v>0</v>
      </c>
      <c r="I306" s="127"/>
      <c r="J306" s="127"/>
      <c r="K306" s="127"/>
      <c r="L306" s="127"/>
      <c r="M306" s="127">
        <v>1</v>
      </c>
      <c r="N306" s="127">
        <v>1</v>
      </c>
      <c r="O306" s="127">
        <v>1992</v>
      </c>
      <c r="P306" s="127">
        <v>199304</v>
      </c>
      <c r="Q306" s="127">
        <v>19930414</v>
      </c>
      <c r="R306" s="127" t="s">
        <v>747</v>
      </c>
      <c r="S306" s="127" t="s">
        <v>62</v>
      </c>
      <c r="T306" s="127" t="s">
        <v>748</v>
      </c>
      <c r="U306" s="127" t="s">
        <v>72</v>
      </c>
      <c r="V306" s="127" t="s">
        <v>65</v>
      </c>
      <c r="W306" s="127" t="s">
        <v>66</v>
      </c>
      <c r="X306" s="127"/>
      <c r="Y306" s="127">
        <v>3.3</v>
      </c>
      <c r="Z306" s="127">
        <v>60</v>
      </c>
      <c r="AA306" s="127" t="s">
        <v>1726</v>
      </c>
      <c r="AB306" s="127">
        <v>5000</v>
      </c>
      <c r="AC306" s="127">
        <v>12654</v>
      </c>
      <c r="AD306" s="127"/>
      <c r="AE306" s="127"/>
      <c r="AF306" s="127">
        <v>0</v>
      </c>
      <c r="AG306" s="127">
        <v>6226</v>
      </c>
      <c r="AH306" s="127"/>
      <c r="AI306" s="127"/>
      <c r="AJ306" s="127" t="s">
        <v>67</v>
      </c>
      <c r="AK306" s="127"/>
      <c r="AL306" s="127">
        <v>1</v>
      </c>
      <c r="AM306" s="127"/>
      <c r="AN306" s="127"/>
      <c r="AO306" s="127" t="s">
        <v>765</v>
      </c>
      <c r="AP306" s="127" t="s">
        <v>750</v>
      </c>
      <c r="AQ306" s="127" t="s">
        <v>661</v>
      </c>
      <c r="AR306" s="127" t="s">
        <v>751</v>
      </c>
      <c r="AS306" s="127" t="s">
        <v>69</v>
      </c>
      <c r="AT306" s="127" t="s">
        <v>70</v>
      </c>
      <c r="AU306" s="127" t="s">
        <v>71</v>
      </c>
      <c r="AV306" s="127" t="s">
        <v>1726</v>
      </c>
      <c r="AW306" s="149">
        <f t="shared" si="4"/>
        <v>0.4920183341235973</v>
      </c>
    </row>
    <row r="307" spans="1:49" x14ac:dyDescent="0.2">
      <c r="A307" s="127" t="s">
        <v>59</v>
      </c>
      <c r="B307" s="127">
        <v>4.0999999999999996</v>
      </c>
      <c r="C307" s="127">
        <v>20171204</v>
      </c>
      <c r="D307" s="127" t="s">
        <v>60</v>
      </c>
      <c r="E307" s="127" t="s">
        <v>60</v>
      </c>
      <c r="F307" s="127">
        <v>3</v>
      </c>
      <c r="G307" s="75" t="s">
        <v>746</v>
      </c>
      <c r="H307" s="127">
        <v>0</v>
      </c>
      <c r="I307" s="127"/>
      <c r="J307" s="127"/>
      <c r="K307" s="127"/>
      <c r="L307" s="127"/>
      <c r="M307" s="127">
        <v>1</v>
      </c>
      <c r="N307" s="127">
        <v>1</v>
      </c>
      <c r="O307" s="127">
        <v>1992</v>
      </c>
      <c r="P307" s="127">
        <v>199304</v>
      </c>
      <c r="Q307" s="127">
        <v>19930407</v>
      </c>
      <c r="R307" s="127" t="s">
        <v>747</v>
      </c>
      <c r="S307" s="127" t="s">
        <v>62</v>
      </c>
      <c r="T307" s="127" t="s">
        <v>748</v>
      </c>
      <c r="U307" s="127" t="s">
        <v>72</v>
      </c>
      <c r="V307" s="127" t="s">
        <v>65</v>
      </c>
      <c r="W307" s="127" t="s">
        <v>66</v>
      </c>
      <c r="X307" s="127"/>
      <c r="Y307" s="127">
        <v>3.7</v>
      </c>
      <c r="Z307" s="127">
        <v>66</v>
      </c>
      <c r="AA307" s="127" t="s">
        <v>1726</v>
      </c>
      <c r="AB307" s="127">
        <v>5000</v>
      </c>
      <c r="AC307" s="127">
        <v>12653</v>
      </c>
      <c r="AD307" s="127"/>
      <c r="AE307" s="127"/>
      <c r="AF307" s="127">
        <v>0</v>
      </c>
      <c r="AG307" s="127">
        <v>7020</v>
      </c>
      <c r="AH307" s="127"/>
      <c r="AI307" s="127"/>
      <c r="AJ307" s="127" t="s">
        <v>67</v>
      </c>
      <c r="AK307" s="127"/>
      <c r="AL307" s="127">
        <v>1</v>
      </c>
      <c r="AM307" s="127"/>
      <c r="AN307" s="127"/>
      <c r="AO307" s="127" t="s">
        <v>749</v>
      </c>
      <c r="AP307" s="127" t="s">
        <v>750</v>
      </c>
      <c r="AQ307" s="127" t="s">
        <v>661</v>
      </c>
      <c r="AR307" s="127" t="s">
        <v>751</v>
      </c>
      <c r="AS307" s="127" t="s">
        <v>69</v>
      </c>
      <c r="AT307" s="127" t="s">
        <v>70</v>
      </c>
      <c r="AU307" s="127" t="s">
        <v>71</v>
      </c>
      <c r="AV307" s="127" t="s">
        <v>1726</v>
      </c>
      <c r="AW307" s="149">
        <f t="shared" si="4"/>
        <v>0.55480913617323957</v>
      </c>
    </row>
    <row r="308" spans="1:49" x14ac:dyDescent="0.2">
      <c r="A308" s="127" t="s">
        <v>1726</v>
      </c>
      <c r="B308" s="127">
        <v>4.0999999999999996</v>
      </c>
      <c r="C308" s="127">
        <v>20171204</v>
      </c>
      <c r="D308" s="127" t="s">
        <v>60</v>
      </c>
      <c r="E308" s="127" t="s">
        <v>60</v>
      </c>
      <c r="F308" s="127">
        <v>3</v>
      </c>
      <c r="G308" s="75" t="s">
        <v>1342</v>
      </c>
      <c r="H308" s="127"/>
      <c r="I308" s="127"/>
      <c r="J308" s="127"/>
      <c r="K308" s="127"/>
      <c r="L308" s="127"/>
      <c r="M308" s="127">
        <v>1</v>
      </c>
      <c r="N308" s="127">
        <v>1</v>
      </c>
      <c r="O308" s="127">
        <v>1996</v>
      </c>
      <c r="P308" s="127">
        <v>19980511</v>
      </c>
      <c r="Q308" s="127">
        <v>19980511</v>
      </c>
      <c r="R308" s="127" t="s">
        <v>109</v>
      </c>
      <c r="S308" s="127" t="s">
        <v>1343</v>
      </c>
      <c r="T308" s="127" t="s">
        <v>110</v>
      </c>
      <c r="U308" s="127" t="s">
        <v>1953</v>
      </c>
      <c r="V308" s="127" t="s">
        <v>65</v>
      </c>
      <c r="W308" s="127" t="s">
        <v>66</v>
      </c>
      <c r="X308" s="127"/>
      <c r="Y308" s="127">
        <v>19</v>
      </c>
      <c r="Z308" s="127"/>
      <c r="AA308" s="127" t="s">
        <v>1726</v>
      </c>
      <c r="AB308" s="127"/>
      <c r="AC308" s="127"/>
      <c r="AD308" s="127"/>
      <c r="AE308" s="127"/>
      <c r="AF308" s="127">
        <v>0</v>
      </c>
      <c r="AG308" s="127">
        <v>9770</v>
      </c>
      <c r="AH308" s="127"/>
      <c r="AI308" s="127"/>
      <c r="AJ308" s="127" t="s">
        <v>66</v>
      </c>
      <c r="AK308" s="127"/>
      <c r="AL308" s="127"/>
      <c r="AM308" s="127"/>
      <c r="AN308" s="127"/>
      <c r="AO308" s="127" t="s">
        <v>1344</v>
      </c>
      <c r="AP308" s="127" t="s">
        <v>685</v>
      </c>
      <c r="AQ308" s="127" t="s">
        <v>1619</v>
      </c>
      <c r="AR308" s="127" t="s">
        <v>686</v>
      </c>
      <c r="AS308" s="127" t="s">
        <v>69</v>
      </c>
      <c r="AT308" s="127" t="s">
        <v>70</v>
      </c>
      <c r="AU308" s="127" t="s">
        <v>71</v>
      </c>
      <c r="AV308" s="127" t="s">
        <v>1726</v>
      </c>
      <c r="AW308" s="149" t="str">
        <f t="shared" si="4"/>
        <v/>
      </c>
    </row>
    <row r="309" spans="1:49" x14ac:dyDescent="0.2">
      <c r="A309" s="127" t="s">
        <v>59</v>
      </c>
      <c r="B309" s="127">
        <v>4.0999999999999996</v>
      </c>
      <c r="C309" s="127">
        <v>20171204</v>
      </c>
      <c r="D309" s="127" t="s">
        <v>60</v>
      </c>
      <c r="E309" s="127" t="s">
        <v>60</v>
      </c>
      <c r="F309" s="127">
        <v>3</v>
      </c>
      <c r="G309" s="75" t="s">
        <v>3448</v>
      </c>
      <c r="H309" s="127">
        <v>0</v>
      </c>
      <c r="I309" s="127"/>
      <c r="J309" s="127"/>
      <c r="K309" s="127"/>
      <c r="L309" s="127"/>
      <c r="M309" s="127">
        <v>1</v>
      </c>
      <c r="N309" s="127">
        <v>1</v>
      </c>
      <c r="O309" s="127">
        <v>1977</v>
      </c>
      <c r="P309" s="127">
        <v>19790531</v>
      </c>
      <c r="Q309" s="127">
        <v>19790531</v>
      </c>
      <c r="R309" s="127" t="s">
        <v>3446</v>
      </c>
      <c r="S309" s="127"/>
      <c r="T309" s="127" t="s">
        <v>3442</v>
      </c>
      <c r="U309" s="127"/>
      <c r="V309" s="127" t="s">
        <v>67</v>
      </c>
      <c r="W309" s="127"/>
      <c r="X309" s="127"/>
      <c r="Y309" s="127">
        <v>5.8</v>
      </c>
      <c r="Z309" s="127"/>
      <c r="AA309" s="127"/>
      <c r="AB309" s="127">
        <v>5000</v>
      </c>
      <c r="AC309" s="127">
        <v>547</v>
      </c>
      <c r="AD309" s="127"/>
      <c r="AE309" s="127"/>
      <c r="AF309" s="127"/>
      <c r="AG309" s="127"/>
      <c r="AH309" s="127"/>
      <c r="AI309" s="127"/>
      <c r="AJ309" s="127"/>
      <c r="AK309" s="127">
        <v>0</v>
      </c>
      <c r="AL309" s="127">
        <v>1</v>
      </c>
      <c r="AM309" s="127"/>
      <c r="AN309" s="127"/>
      <c r="AO309" s="127"/>
      <c r="AP309" s="127" t="s">
        <v>3447</v>
      </c>
      <c r="AQ309" s="127" t="s">
        <v>1106</v>
      </c>
      <c r="AR309" s="127" t="s">
        <v>3444</v>
      </c>
      <c r="AS309" s="127" t="s">
        <v>69</v>
      </c>
      <c r="AT309" s="127" t="s">
        <v>70</v>
      </c>
      <c r="AU309" s="127" t="s">
        <v>77</v>
      </c>
      <c r="AV309" s="127" t="s">
        <v>1726</v>
      </c>
      <c r="AW309" s="149">
        <f t="shared" si="4"/>
        <v>0</v>
      </c>
    </row>
    <row r="310" spans="1:49" x14ac:dyDescent="0.2">
      <c r="A310" s="127" t="s">
        <v>59</v>
      </c>
      <c r="B310" s="127">
        <v>4.0999999999999996</v>
      </c>
      <c r="C310" s="127">
        <v>20171204</v>
      </c>
      <c r="D310" s="127" t="s">
        <v>60</v>
      </c>
      <c r="E310" s="127" t="s">
        <v>60</v>
      </c>
      <c r="F310" s="127">
        <v>3</v>
      </c>
      <c r="G310" s="75" t="s">
        <v>4698</v>
      </c>
      <c r="H310" s="127">
        <v>0</v>
      </c>
      <c r="I310" s="127"/>
      <c r="J310" s="127"/>
      <c r="K310" s="127"/>
      <c r="L310" s="127"/>
      <c r="M310" s="127">
        <v>1</v>
      </c>
      <c r="N310" s="127">
        <v>2</v>
      </c>
      <c r="O310" s="127">
        <v>1985</v>
      </c>
      <c r="P310" s="127">
        <v>198605</v>
      </c>
      <c r="Q310" s="127">
        <v>19860526</v>
      </c>
      <c r="R310" s="127" t="s">
        <v>4560</v>
      </c>
      <c r="S310" s="127" t="s">
        <v>3426</v>
      </c>
      <c r="T310" s="127" t="s">
        <v>4561</v>
      </c>
      <c r="U310" s="127" t="s">
        <v>1643</v>
      </c>
      <c r="V310" s="127" t="s">
        <v>65</v>
      </c>
      <c r="W310" s="127" t="s">
        <v>66</v>
      </c>
      <c r="X310" s="127"/>
      <c r="Y310" s="127">
        <v>2.9</v>
      </c>
      <c r="Z310" s="127"/>
      <c r="AA310" s="127" t="s">
        <v>1726</v>
      </c>
      <c r="AB310" s="127">
        <v>5000</v>
      </c>
      <c r="AC310" s="127">
        <v>50629</v>
      </c>
      <c r="AD310" s="127"/>
      <c r="AE310" s="127"/>
      <c r="AF310" s="127">
        <v>0</v>
      </c>
      <c r="AG310" s="127">
        <v>86614</v>
      </c>
      <c r="AH310" s="127"/>
      <c r="AI310" s="127"/>
      <c r="AJ310" s="127"/>
      <c r="AK310" s="127"/>
      <c r="AL310" s="127">
        <v>1</v>
      </c>
      <c r="AM310" s="127"/>
      <c r="AN310" s="127"/>
      <c r="AO310" s="127" t="s">
        <v>4699</v>
      </c>
      <c r="AP310" s="127" t="s">
        <v>4562</v>
      </c>
      <c r="AQ310" s="127" t="s">
        <v>3429</v>
      </c>
      <c r="AR310" s="127" t="s">
        <v>4563</v>
      </c>
      <c r="AS310" s="127" t="s">
        <v>69</v>
      </c>
      <c r="AT310" s="127" t="s">
        <v>70</v>
      </c>
      <c r="AU310" s="127" t="s">
        <v>77</v>
      </c>
      <c r="AV310" s="127" t="s">
        <v>1726</v>
      </c>
      <c r="AW310" s="149">
        <f t="shared" si="4"/>
        <v>1.7107586561061843</v>
      </c>
    </row>
    <row r="311" spans="1:49" x14ac:dyDescent="0.2">
      <c r="A311" s="127" t="s">
        <v>59</v>
      </c>
      <c r="B311" s="127">
        <v>4.0999999999999996</v>
      </c>
      <c r="C311" s="127">
        <v>20171204</v>
      </c>
      <c r="D311" s="127" t="s">
        <v>60</v>
      </c>
      <c r="E311" s="127" t="s">
        <v>60</v>
      </c>
      <c r="F311" s="127">
        <v>3</v>
      </c>
      <c r="G311" s="75" t="s">
        <v>904</v>
      </c>
      <c r="H311" s="127">
        <v>0</v>
      </c>
      <c r="I311" s="127"/>
      <c r="J311" s="127"/>
      <c r="K311" s="127"/>
      <c r="L311" s="127"/>
      <c r="M311" s="127">
        <v>1</v>
      </c>
      <c r="N311" s="127">
        <v>2</v>
      </c>
      <c r="O311" s="127">
        <v>1986</v>
      </c>
      <c r="P311" s="127">
        <v>198803</v>
      </c>
      <c r="Q311" s="127">
        <v>19880329</v>
      </c>
      <c r="R311" s="127" t="s">
        <v>834</v>
      </c>
      <c r="S311" s="127" t="s">
        <v>830</v>
      </c>
      <c r="T311" s="127" t="s">
        <v>835</v>
      </c>
      <c r="U311" s="127" t="s">
        <v>1953</v>
      </c>
      <c r="V311" s="127" t="s">
        <v>65</v>
      </c>
      <c r="W311" s="127" t="s">
        <v>64</v>
      </c>
      <c r="X311" s="127"/>
      <c r="Y311" s="127">
        <v>19.5</v>
      </c>
      <c r="Z311" s="127"/>
      <c r="AA311" s="127" t="s">
        <v>1726</v>
      </c>
      <c r="AB311" s="127">
        <v>5000</v>
      </c>
      <c r="AC311" s="127">
        <v>20838</v>
      </c>
      <c r="AD311" s="127"/>
      <c r="AE311" s="127"/>
      <c r="AF311" s="127">
        <v>5000</v>
      </c>
      <c r="AG311" s="127">
        <v>253</v>
      </c>
      <c r="AH311" s="127"/>
      <c r="AI311" s="127"/>
      <c r="AJ311" s="127"/>
      <c r="AK311" s="127">
        <v>1.2E-2</v>
      </c>
      <c r="AL311" s="127">
        <v>335</v>
      </c>
      <c r="AM311" s="127"/>
      <c r="AN311" s="127"/>
      <c r="AO311" s="127" t="s">
        <v>905</v>
      </c>
      <c r="AP311" s="127" t="s">
        <v>837</v>
      </c>
      <c r="AQ311" s="127" t="s">
        <v>831</v>
      </c>
      <c r="AR311" s="127" t="s">
        <v>838</v>
      </c>
      <c r="AS311" s="127" t="s">
        <v>69</v>
      </c>
      <c r="AT311" s="127" t="s">
        <v>70</v>
      </c>
      <c r="AU311" s="127" t="s">
        <v>91</v>
      </c>
      <c r="AV311" s="127" t="s">
        <v>1726</v>
      </c>
      <c r="AW311" s="149">
        <f t="shared" si="4"/>
        <v>1.2141280353200883E-2</v>
      </c>
    </row>
    <row r="312" spans="1:49" x14ac:dyDescent="0.2">
      <c r="A312" s="127" t="s">
        <v>1726</v>
      </c>
      <c r="B312" s="127">
        <v>4.0999999999999996</v>
      </c>
      <c r="C312" s="127">
        <v>20171204</v>
      </c>
      <c r="D312" s="127" t="s">
        <v>60</v>
      </c>
      <c r="E312" s="127" t="s">
        <v>60</v>
      </c>
      <c r="F312" s="127">
        <v>3</v>
      </c>
      <c r="G312" s="75" t="s">
        <v>3480</v>
      </c>
      <c r="H312" s="127"/>
      <c r="I312" s="127"/>
      <c r="J312" s="127"/>
      <c r="K312" s="127"/>
      <c r="L312" s="127"/>
      <c r="M312" s="127">
        <v>1</v>
      </c>
      <c r="N312" s="127">
        <v>3</v>
      </c>
      <c r="O312" s="127">
        <v>1997</v>
      </c>
      <c r="P312" s="127">
        <v>19980528</v>
      </c>
      <c r="Q312" s="127">
        <v>19980528</v>
      </c>
      <c r="R312" s="127" t="s">
        <v>3474</v>
      </c>
      <c r="S312" s="127" t="s">
        <v>3475</v>
      </c>
      <c r="T312" s="127" t="s">
        <v>3476</v>
      </c>
      <c r="U312" s="127" t="s">
        <v>72</v>
      </c>
      <c r="V312" s="127" t="s">
        <v>65</v>
      </c>
      <c r="W312" s="127" t="s">
        <v>64</v>
      </c>
      <c r="X312" s="127"/>
      <c r="Y312" s="127">
        <v>5</v>
      </c>
      <c r="Z312" s="127"/>
      <c r="AA312" s="127" t="s">
        <v>1726</v>
      </c>
      <c r="AB312" s="127"/>
      <c r="AC312" s="127"/>
      <c r="AD312" s="127"/>
      <c r="AE312" s="127"/>
      <c r="AF312" s="127">
        <v>0</v>
      </c>
      <c r="AG312" s="127">
        <v>2787</v>
      </c>
      <c r="AH312" s="127"/>
      <c r="AI312" s="127"/>
      <c r="AJ312" s="127" t="s">
        <v>67</v>
      </c>
      <c r="AK312" s="127"/>
      <c r="AL312" s="127"/>
      <c r="AM312" s="127"/>
      <c r="AN312" s="127"/>
      <c r="AO312" s="127"/>
      <c r="AP312" s="127" t="s">
        <v>3477</v>
      </c>
      <c r="AQ312" s="127" t="s">
        <v>3478</v>
      </c>
      <c r="AR312" s="127" t="s">
        <v>3479</v>
      </c>
      <c r="AS312" s="127" t="s">
        <v>69</v>
      </c>
      <c r="AT312" s="127" t="s">
        <v>70</v>
      </c>
      <c r="AU312" s="127" t="s">
        <v>3211</v>
      </c>
      <c r="AV312" s="127" t="s">
        <v>1726</v>
      </c>
      <c r="AW312" s="149" t="str">
        <f t="shared" si="4"/>
        <v/>
      </c>
    </row>
    <row r="313" spans="1:49" x14ac:dyDescent="0.2">
      <c r="A313" s="127" t="s">
        <v>59</v>
      </c>
      <c r="B313" s="127">
        <v>4.0999999999999996</v>
      </c>
      <c r="C313" s="127">
        <v>20171204</v>
      </c>
      <c r="D313" s="127" t="s">
        <v>60</v>
      </c>
      <c r="E313" s="127" t="s">
        <v>60</v>
      </c>
      <c r="F313" s="127">
        <v>3</v>
      </c>
      <c r="G313" s="75" t="s">
        <v>563</v>
      </c>
      <c r="H313" s="127">
        <v>0</v>
      </c>
      <c r="I313" s="127"/>
      <c r="J313" s="127"/>
      <c r="K313" s="127"/>
      <c r="L313" s="127"/>
      <c r="M313" s="127">
        <v>1</v>
      </c>
      <c r="N313" s="127">
        <v>2</v>
      </c>
      <c r="O313" s="127">
        <v>1985</v>
      </c>
      <c r="P313" s="127">
        <v>198604</v>
      </c>
      <c r="Q313" s="127">
        <v>19860428</v>
      </c>
      <c r="R313" s="127" t="s">
        <v>490</v>
      </c>
      <c r="S313" s="127" t="s">
        <v>476</v>
      </c>
      <c r="T313" s="127" t="s">
        <v>491</v>
      </c>
      <c r="U313" s="127" t="s">
        <v>72</v>
      </c>
      <c r="V313" s="127" t="s">
        <v>65</v>
      </c>
      <c r="W313" s="127" t="s">
        <v>66</v>
      </c>
      <c r="X313" s="127"/>
      <c r="Y313" s="127">
        <v>3.1</v>
      </c>
      <c r="Z313" s="127"/>
      <c r="AA313" s="127" t="s">
        <v>1726</v>
      </c>
      <c r="AB313" s="127">
        <v>5000</v>
      </c>
      <c r="AC313" s="127">
        <v>20602</v>
      </c>
      <c r="AD313" s="127"/>
      <c r="AE313" s="127"/>
      <c r="AF313" s="127">
        <v>0</v>
      </c>
      <c r="AG313" s="127">
        <v>14076</v>
      </c>
      <c r="AH313" s="127">
        <v>5000</v>
      </c>
      <c r="AI313" s="127">
        <v>515</v>
      </c>
      <c r="AJ313" s="127"/>
      <c r="AK313" s="127">
        <v>2.4400000000000002E-2</v>
      </c>
      <c r="AL313" s="127">
        <v>4</v>
      </c>
      <c r="AM313" s="127"/>
      <c r="AN313" s="127"/>
      <c r="AO313" s="127" t="s">
        <v>564</v>
      </c>
      <c r="AP313" s="127" t="s">
        <v>493</v>
      </c>
      <c r="AQ313" s="127" t="s">
        <v>480</v>
      </c>
      <c r="AR313" s="127" t="s">
        <v>494</v>
      </c>
      <c r="AS313" s="127" t="s">
        <v>69</v>
      </c>
      <c r="AT313" s="127" t="s">
        <v>70</v>
      </c>
      <c r="AU313" s="127" t="s">
        <v>91</v>
      </c>
      <c r="AV313" s="127" t="s">
        <v>1726</v>
      </c>
      <c r="AW313" s="149">
        <f t="shared" si="4"/>
        <v>0.68323463741384327</v>
      </c>
    </row>
    <row r="314" spans="1:49" x14ac:dyDescent="0.2">
      <c r="A314" s="127" t="s">
        <v>59</v>
      </c>
      <c r="B314" s="127">
        <v>4.0999999999999996</v>
      </c>
      <c r="C314" s="127">
        <v>20171204</v>
      </c>
      <c r="D314" s="127" t="s">
        <v>60</v>
      </c>
      <c r="E314" s="127" t="s">
        <v>60</v>
      </c>
      <c r="F314" s="127">
        <v>3</v>
      </c>
      <c r="G314" s="75" t="s">
        <v>4498</v>
      </c>
      <c r="H314" s="127">
        <v>0</v>
      </c>
      <c r="I314" s="127"/>
      <c r="J314" s="127"/>
      <c r="K314" s="127"/>
      <c r="L314" s="127"/>
      <c r="M314" s="127">
        <v>1</v>
      </c>
      <c r="N314" s="127">
        <v>1</v>
      </c>
      <c r="O314" s="127">
        <v>1985</v>
      </c>
      <c r="P314" s="127">
        <v>198604</v>
      </c>
      <c r="Q314" s="127">
        <v>19860421</v>
      </c>
      <c r="R314" s="127" t="s">
        <v>3435</v>
      </c>
      <c r="S314" s="127" t="s">
        <v>3426</v>
      </c>
      <c r="T314" s="127" t="s">
        <v>4489</v>
      </c>
      <c r="U314" s="127" t="s">
        <v>72</v>
      </c>
      <c r="V314" s="127" t="s">
        <v>65</v>
      </c>
      <c r="W314" s="127" t="s">
        <v>66</v>
      </c>
      <c r="X314" s="127"/>
      <c r="Y314" s="127">
        <v>4.2</v>
      </c>
      <c r="Z314" s="127"/>
      <c r="AA314" s="127" t="s">
        <v>1726</v>
      </c>
      <c r="AB314" s="127">
        <v>5000</v>
      </c>
      <c r="AC314" s="127">
        <v>27406</v>
      </c>
      <c r="AD314" s="127"/>
      <c r="AE314" s="127"/>
      <c r="AF314" s="127">
        <v>0</v>
      </c>
      <c r="AG314" s="127">
        <v>11474</v>
      </c>
      <c r="AH314" s="127">
        <v>5000</v>
      </c>
      <c r="AI314" s="127">
        <v>151</v>
      </c>
      <c r="AJ314" s="127"/>
      <c r="AK314" s="127">
        <v>5.4999999999999997E-3</v>
      </c>
      <c r="AL314" s="127">
        <v>1</v>
      </c>
      <c r="AM314" s="127"/>
      <c r="AN314" s="127"/>
      <c r="AO314" s="127" t="s">
        <v>4499</v>
      </c>
      <c r="AP314" s="127" t="s">
        <v>3437</v>
      </c>
      <c r="AQ314" s="127" t="s">
        <v>3429</v>
      </c>
      <c r="AR314" s="127" t="s">
        <v>4491</v>
      </c>
      <c r="AS314" s="127" t="s">
        <v>69</v>
      </c>
      <c r="AT314" s="127" t="s">
        <v>70</v>
      </c>
      <c r="AU314" s="127" t="s">
        <v>77</v>
      </c>
      <c r="AV314" s="127" t="s">
        <v>1726</v>
      </c>
      <c r="AW314" s="149">
        <f t="shared" si="4"/>
        <v>0.41866744508501785</v>
      </c>
    </row>
    <row r="315" spans="1:49" x14ac:dyDescent="0.2">
      <c r="A315" s="127" t="s">
        <v>59</v>
      </c>
      <c r="B315" s="127">
        <v>4.0999999999999996</v>
      </c>
      <c r="C315" s="127">
        <v>20171204</v>
      </c>
      <c r="D315" s="127" t="s">
        <v>60</v>
      </c>
      <c r="E315" s="127" t="s">
        <v>60</v>
      </c>
      <c r="F315" s="127">
        <v>3</v>
      </c>
      <c r="G315" s="75" t="s">
        <v>573</v>
      </c>
      <c r="H315" s="127">
        <v>0</v>
      </c>
      <c r="I315" s="127"/>
      <c r="J315" s="127"/>
      <c r="K315" s="127"/>
      <c r="L315" s="127"/>
      <c r="M315" s="127">
        <v>1</v>
      </c>
      <c r="N315" s="127">
        <v>2</v>
      </c>
      <c r="O315" s="127">
        <v>1988</v>
      </c>
      <c r="P315" s="127">
        <v>198904</v>
      </c>
      <c r="Q315" s="127">
        <v>19890410</v>
      </c>
      <c r="R315" s="127" t="s">
        <v>490</v>
      </c>
      <c r="S315" s="127" t="s">
        <v>476</v>
      </c>
      <c r="T315" s="127" t="s">
        <v>491</v>
      </c>
      <c r="U315" s="127" t="s">
        <v>72</v>
      </c>
      <c r="V315" s="127" t="s">
        <v>65</v>
      </c>
      <c r="W315" s="127" t="s">
        <v>66</v>
      </c>
      <c r="X315" s="127"/>
      <c r="Y315" s="127">
        <v>3.3</v>
      </c>
      <c r="Z315" s="127">
        <v>7</v>
      </c>
      <c r="AA315" s="127" t="s">
        <v>1726</v>
      </c>
      <c r="AB315" s="127">
        <v>5000</v>
      </c>
      <c r="AC315" s="127">
        <v>25104</v>
      </c>
      <c r="AD315" s="127"/>
      <c r="AE315" s="127"/>
      <c r="AF315" s="127">
        <v>0</v>
      </c>
      <c r="AG315" s="127">
        <v>209896</v>
      </c>
      <c r="AH315" s="127"/>
      <c r="AI315" s="127"/>
      <c r="AJ315" s="127" t="s">
        <v>67</v>
      </c>
      <c r="AK315" s="127"/>
      <c r="AL315" s="127">
        <v>1</v>
      </c>
      <c r="AM315" s="127"/>
      <c r="AN315" s="127"/>
      <c r="AO315" s="127" t="s">
        <v>574</v>
      </c>
      <c r="AP315" s="127" t="s">
        <v>493</v>
      </c>
      <c r="AQ315" s="127" t="s">
        <v>480</v>
      </c>
      <c r="AR315" s="127" t="s">
        <v>494</v>
      </c>
      <c r="AS315" s="127" t="s">
        <v>69</v>
      </c>
      <c r="AT315" s="127" t="s">
        <v>70</v>
      </c>
      <c r="AU315" s="127" t="s">
        <v>91</v>
      </c>
      <c r="AV315" s="127" t="s">
        <v>1726</v>
      </c>
      <c r="AW315" s="149">
        <f t="shared" si="4"/>
        <v>8.3610579987253022</v>
      </c>
    </row>
    <row r="316" spans="1:49" x14ac:dyDescent="0.2">
      <c r="A316" s="127" t="s">
        <v>59</v>
      </c>
      <c r="B316" s="127">
        <v>4.0999999999999996</v>
      </c>
      <c r="C316" s="127">
        <v>20171204</v>
      </c>
      <c r="D316" s="127" t="s">
        <v>60</v>
      </c>
      <c r="E316" s="127" t="s">
        <v>60</v>
      </c>
      <c r="F316" s="127">
        <v>3</v>
      </c>
      <c r="G316" s="75" t="s">
        <v>602</v>
      </c>
      <c r="H316" s="127">
        <v>0</v>
      </c>
      <c r="I316" s="127"/>
      <c r="J316" s="127"/>
      <c r="K316" s="127"/>
      <c r="L316" s="127"/>
      <c r="M316" s="127">
        <v>1</v>
      </c>
      <c r="N316" s="127">
        <v>2</v>
      </c>
      <c r="O316" s="127">
        <v>1991</v>
      </c>
      <c r="P316" s="127">
        <v>199204</v>
      </c>
      <c r="Q316" s="127">
        <v>19920427</v>
      </c>
      <c r="R316" s="127" t="s">
        <v>490</v>
      </c>
      <c r="S316" s="127" t="s">
        <v>476</v>
      </c>
      <c r="T316" s="127" t="s">
        <v>491</v>
      </c>
      <c r="U316" s="127" t="s">
        <v>72</v>
      </c>
      <c r="V316" s="127" t="s">
        <v>65</v>
      </c>
      <c r="W316" s="127" t="s">
        <v>66</v>
      </c>
      <c r="X316" s="127"/>
      <c r="Y316" s="127">
        <v>8</v>
      </c>
      <c r="Z316" s="127">
        <v>85</v>
      </c>
      <c r="AA316" s="127" t="s">
        <v>1726</v>
      </c>
      <c r="AB316" s="127">
        <v>5000</v>
      </c>
      <c r="AC316" s="127">
        <v>50214</v>
      </c>
      <c r="AD316" s="127"/>
      <c r="AE316" s="127"/>
      <c r="AF316" s="127">
        <v>0</v>
      </c>
      <c r="AG316" s="127">
        <v>358838</v>
      </c>
      <c r="AH316" s="127">
        <v>5000</v>
      </c>
      <c r="AI316" s="127">
        <v>354</v>
      </c>
      <c r="AJ316" s="127" t="s">
        <v>67</v>
      </c>
      <c r="AK316" s="127">
        <v>7.0000000000000001E-3</v>
      </c>
      <c r="AL316" s="127">
        <v>25</v>
      </c>
      <c r="AM316" s="127">
        <v>2000</v>
      </c>
      <c r="AN316" s="127"/>
      <c r="AO316" s="127" t="s">
        <v>603</v>
      </c>
      <c r="AP316" s="127" t="s">
        <v>493</v>
      </c>
      <c r="AQ316" s="127" t="s">
        <v>480</v>
      </c>
      <c r="AR316" s="127" t="s">
        <v>494</v>
      </c>
      <c r="AS316" s="127" t="s">
        <v>69</v>
      </c>
      <c r="AT316" s="127" t="s">
        <v>70</v>
      </c>
      <c r="AU316" s="127" t="s">
        <v>91</v>
      </c>
      <c r="AV316" s="127" t="s">
        <v>1726</v>
      </c>
      <c r="AW316" s="149">
        <f t="shared" si="4"/>
        <v>7.1461743736806467</v>
      </c>
    </row>
    <row r="317" spans="1:49" x14ac:dyDescent="0.2">
      <c r="A317" s="127" t="s">
        <v>1726</v>
      </c>
      <c r="B317" s="127">
        <v>4.0999999999999996</v>
      </c>
      <c r="C317" s="127">
        <v>20171204</v>
      </c>
      <c r="D317" s="127" t="s">
        <v>60</v>
      </c>
      <c r="E317" s="127" t="s">
        <v>60</v>
      </c>
      <c r="F317" s="127">
        <v>3</v>
      </c>
      <c r="G317" s="75" t="s">
        <v>3898</v>
      </c>
      <c r="H317" s="127"/>
      <c r="I317" s="127"/>
      <c r="J317" s="127"/>
      <c r="K317" s="127"/>
      <c r="L317" s="127"/>
      <c r="M317" s="127">
        <v>1</v>
      </c>
      <c r="N317" s="127">
        <v>1</v>
      </c>
      <c r="O317" s="127">
        <v>1998</v>
      </c>
      <c r="P317" s="127">
        <v>19990615</v>
      </c>
      <c r="Q317" s="127">
        <v>19990615</v>
      </c>
      <c r="R317" s="127" t="s">
        <v>3855</v>
      </c>
      <c r="S317" s="127" t="s">
        <v>3861</v>
      </c>
      <c r="T317" s="127" t="s">
        <v>3857</v>
      </c>
      <c r="U317" s="127" t="s">
        <v>1643</v>
      </c>
      <c r="V317" s="127" t="s">
        <v>65</v>
      </c>
      <c r="W317" s="127" t="s">
        <v>66</v>
      </c>
      <c r="X317" s="127"/>
      <c r="Y317" s="127">
        <v>1.84</v>
      </c>
      <c r="Z317" s="127">
        <v>55</v>
      </c>
      <c r="AA317" s="127" t="s">
        <v>1726</v>
      </c>
      <c r="AB317" s="127"/>
      <c r="AC317" s="127"/>
      <c r="AD317" s="127"/>
      <c r="AE317" s="127"/>
      <c r="AF317" s="127">
        <v>0</v>
      </c>
      <c r="AG317" s="127">
        <v>73934</v>
      </c>
      <c r="AH317" s="127"/>
      <c r="AI317" s="127"/>
      <c r="AJ317" s="127" t="s">
        <v>66</v>
      </c>
      <c r="AK317" s="127"/>
      <c r="AL317" s="127"/>
      <c r="AM317" s="127"/>
      <c r="AN317" s="127"/>
      <c r="AO317" s="127" t="s">
        <v>3899</v>
      </c>
      <c r="AP317" s="127" t="s">
        <v>3858</v>
      </c>
      <c r="AQ317" s="127" t="s">
        <v>3863</v>
      </c>
      <c r="AR317" s="127" t="s">
        <v>3860</v>
      </c>
      <c r="AS317" s="127" t="s">
        <v>69</v>
      </c>
      <c r="AT317" s="127" t="s">
        <v>70</v>
      </c>
      <c r="AU317" s="127" t="s">
        <v>77</v>
      </c>
      <c r="AV317" s="127" t="s">
        <v>1726</v>
      </c>
      <c r="AW317" s="149" t="str">
        <f t="shared" si="4"/>
        <v/>
      </c>
    </row>
    <row r="318" spans="1:49" x14ac:dyDescent="0.2">
      <c r="A318" s="127" t="s">
        <v>1726</v>
      </c>
      <c r="B318" s="127">
        <v>4.0999999999999996</v>
      </c>
      <c r="C318" s="127">
        <v>20171204</v>
      </c>
      <c r="D318" s="127" t="s">
        <v>60</v>
      </c>
      <c r="E318" s="127" t="s">
        <v>60</v>
      </c>
      <c r="F318" s="127">
        <v>3</v>
      </c>
      <c r="G318" s="75" t="s">
        <v>1288</v>
      </c>
      <c r="H318" s="127"/>
      <c r="I318" s="127"/>
      <c r="J318" s="127"/>
      <c r="K318" s="127"/>
      <c r="L318" s="127"/>
      <c r="M318" s="127">
        <v>1</v>
      </c>
      <c r="N318" s="127">
        <v>2</v>
      </c>
      <c r="O318" s="127">
        <v>2007</v>
      </c>
      <c r="P318" s="127">
        <v>200805</v>
      </c>
      <c r="Q318" s="127">
        <v>200805</v>
      </c>
      <c r="R318" s="127" t="s">
        <v>475</v>
      </c>
      <c r="S318" s="127" t="s">
        <v>965</v>
      </c>
      <c r="T318" s="127" t="s">
        <v>477</v>
      </c>
      <c r="U318" s="127" t="s">
        <v>72</v>
      </c>
      <c r="V318" s="127" t="s">
        <v>65</v>
      </c>
      <c r="W318" s="127" t="s">
        <v>66</v>
      </c>
      <c r="X318" s="127" t="s">
        <v>1305</v>
      </c>
      <c r="Y318" s="127">
        <v>3</v>
      </c>
      <c r="Z318" s="127"/>
      <c r="AA318" s="127" t="s">
        <v>1726</v>
      </c>
      <c r="AB318" s="127"/>
      <c r="AC318" s="127"/>
      <c r="AD318" s="127"/>
      <c r="AE318" s="127"/>
      <c r="AF318" s="127">
        <v>0</v>
      </c>
      <c r="AG318" s="127">
        <v>600</v>
      </c>
      <c r="AH318" s="127"/>
      <c r="AI318" s="127"/>
      <c r="AJ318" s="127" t="s">
        <v>66</v>
      </c>
      <c r="AK318" s="127"/>
      <c r="AL318" s="127"/>
      <c r="AM318" s="127"/>
      <c r="AN318" s="127"/>
      <c r="AO318" s="127" t="s">
        <v>1284</v>
      </c>
      <c r="AP318" s="127" t="s">
        <v>479</v>
      </c>
      <c r="AQ318" s="127" t="s">
        <v>4754</v>
      </c>
      <c r="AR318" s="127" t="s">
        <v>481</v>
      </c>
      <c r="AS318" s="127" t="s">
        <v>69</v>
      </c>
      <c r="AT318" s="127" t="s">
        <v>70</v>
      </c>
      <c r="AU318" s="127" t="s">
        <v>91</v>
      </c>
      <c r="AV318" s="127" t="s">
        <v>1726</v>
      </c>
      <c r="AW318" s="149" t="str">
        <f t="shared" si="4"/>
        <v/>
      </c>
    </row>
    <row r="319" spans="1:49" x14ac:dyDescent="0.2">
      <c r="A319" s="127" t="s">
        <v>1726</v>
      </c>
      <c r="B319" s="127">
        <v>4.0999999999999996</v>
      </c>
      <c r="C319" s="127">
        <v>20171204</v>
      </c>
      <c r="D319" s="127" t="s">
        <v>60</v>
      </c>
      <c r="E319" s="127" t="s">
        <v>60</v>
      </c>
      <c r="F319" s="127">
        <v>3</v>
      </c>
      <c r="G319" s="75" t="s">
        <v>3236</v>
      </c>
      <c r="H319" s="127"/>
      <c r="I319" s="127"/>
      <c r="J319" s="127"/>
      <c r="K319" s="127"/>
      <c r="L319" s="127"/>
      <c r="M319" s="127">
        <v>1</v>
      </c>
      <c r="N319" s="127">
        <v>1</v>
      </c>
      <c r="O319" s="127">
        <v>1999</v>
      </c>
      <c r="P319" s="127">
        <v>20000626</v>
      </c>
      <c r="Q319" s="127">
        <v>20000626</v>
      </c>
      <c r="R319" s="127" t="s">
        <v>3204</v>
      </c>
      <c r="S319" s="127" t="s">
        <v>3205</v>
      </c>
      <c r="T319" s="127" t="s">
        <v>3206</v>
      </c>
      <c r="U319" s="127" t="s">
        <v>1643</v>
      </c>
      <c r="V319" s="127" t="s">
        <v>65</v>
      </c>
      <c r="W319" s="127" t="s">
        <v>66</v>
      </c>
      <c r="X319" s="127"/>
      <c r="Y319" s="127">
        <v>4</v>
      </c>
      <c r="Z319" s="127"/>
      <c r="AA319" s="127" t="s">
        <v>1726</v>
      </c>
      <c r="AB319" s="127"/>
      <c r="AC319" s="127"/>
      <c r="AD319" s="127"/>
      <c r="AE319" s="127"/>
      <c r="AF319" s="127">
        <v>0</v>
      </c>
      <c r="AG319" s="127">
        <v>46000</v>
      </c>
      <c r="AH319" s="127"/>
      <c r="AI319" s="127"/>
      <c r="AJ319" s="127" t="s">
        <v>66</v>
      </c>
      <c r="AK319" s="127"/>
      <c r="AL319" s="127"/>
      <c r="AM319" s="127"/>
      <c r="AN319" s="127"/>
      <c r="AO319" s="127" t="s">
        <v>3237</v>
      </c>
      <c r="AP319" s="127" t="s">
        <v>3208</v>
      </c>
      <c r="AQ319" s="127" t="s">
        <v>3209</v>
      </c>
      <c r="AR319" s="127" t="s">
        <v>3210</v>
      </c>
      <c r="AS319" s="127" t="s">
        <v>69</v>
      </c>
      <c r="AT319" s="127" t="s">
        <v>70</v>
      </c>
      <c r="AU319" s="127" t="s">
        <v>3211</v>
      </c>
      <c r="AV319" s="127" t="s">
        <v>1726</v>
      </c>
      <c r="AW319" s="149" t="str">
        <f t="shared" si="4"/>
        <v/>
      </c>
    </row>
    <row r="320" spans="1:49" x14ac:dyDescent="0.2">
      <c r="A320" s="127" t="s">
        <v>59</v>
      </c>
      <c r="B320" s="127">
        <v>4.0999999999999996</v>
      </c>
      <c r="C320" s="127">
        <v>20171204</v>
      </c>
      <c r="D320" s="127" t="s">
        <v>60</v>
      </c>
      <c r="E320" s="127" t="s">
        <v>60</v>
      </c>
      <c r="F320" s="127">
        <v>3</v>
      </c>
      <c r="G320" s="75" t="s">
        <v>523</v>
      </c>
      <c r="H320" s="127">
        <v>0</v>
      </c>
      <c r="I320" s="127"/>
      <c r="J320" s="127"/>
      <c r="K320" s="127"/>
      <c r="L320" s="127"/>
      <c r="M320" s="127">
        <v>1</v>
      </c>
      <c r="N320" s="127">
        <v>2</v>
      </c>
      <c r="O320" s="127">
        <v>1987</v>
      </c>
      <c r="P320" s="127">
        <v>19880510</v>
      </c>
      <c r="Q320" s="127">
        <v>19880511</v>
      </c>
      <c r="R320" s="127" t="s">
        <v>475</v>
      </c>
      <c r="S320" s="127" t="s">
        <v>476</v>
      </c>
      <c r="T320" s="127" t="s">
        <v>477</v>
      </c>
      <c r="U320" s="127" t="s">
        <v>72</v>
      </c>
      <c r="V320" s="127" t="s">
        <v>65</v>
      </c>
      <c r="W320" s="127" t="s">
        <v>66</v>
      </c>
      <c r="X320" s="127"/>
      <c r="Y320" s="127">
        <v>4.3</v>
      </c>
      <c r="Z320" s="127">
        <v>74</v>
      </c>
      <c r="AA320" s="127" t="s">
        <v>1726</v>
      </c>
      <c r="AB320" s="127">
        <v>5000</v>
      </c>
      <c r="AC320" s="127">
        <v>26032</v>
      </c>
      <c r="AD320" s="127"/>
      <c r="AE320" s="127"/>
      <c r="AF320" s="127">
        <v>0</v>
      </c>
      <c r="AG320" s="127">
        <v>420885</v>
      </c>
      <c r="AH320" s="127">
        <v>5000</v>
      </c>
      <c r="AI320" s="127">
        <v>183</v>
      </c>
      <c r="AJ320" s="127" t="s">
        <v>67</v>
      </c>
      <c r="AK320" s="127">
        <v>7.0000000000000001E-3</v>
      </c>
      <c r="AL320" s="127">
        <v>2</v>
      </c>
      <c r="AM320" s="127"/>
      <c r="AN320" s="127"/>
      <c r="AO320" s="127" t="s">
        <v>524</v>
      </c>
      <c r="AP320" s="127" t="s">
        <v>479</v>
      </c>
      <c r="AQ320" s="127" t="s">
        <v>480</v>
      </c>
      <c r="AR320" s="127" t="s">
        <v>481</v>
      </c>
      <c r="AS320" s="127" t="s">
        <v>69</v>
      </c>
      <c r="AT320" s="127" t="s">
        <v>70</v>
      </c>
      <c r="AU320" s="127" t="s">
        <v>91</v>
      </c>
      <c r="AV320" s="127" t="s">
        <v>1726</v>
      </c>
      <c r="AW320" s="149">
        <f t="shared" si="4"/>
        <v>16.167985556238477</v>
      </c>
    </row>
    <row r="321" spans="1:49" x14ac:dyDescent="0.2">
      <c r="A321" s="127" t="s">
        <v>1726</v>
      </c>
      <c r="B321" s="127">
        <v>4.0999999999999996</v>
      </c>
      <c r="C321" s="127">
        <v>20171204</v>
      </c>
      <c r="D321" s="127" t="s">
        <v>60</v>
      </c>
      <c r="E321" s="127" t="s">
        <v>60</v>
      </c>
      <c r="F321" s="127">
        <v>3</v>
      </c>
      <c r="G321" s="75" t="s">
        <v>4487</v>
      </c>
      <c r="H321" s="127"/>
      <c r="I321" s="127"/>
      <c r="J321" s="127"/>
      <c r="K321" s="127"/>
      <c r="L321" s="127"/>
      <c r="M321" s="127">
        <v>1</v>
      </c>
      <c r="N321" s="127">
        <v>1</v>
      </c>
      <c r="O321" s="127">
        <v>1985</v>
      </c>
      <c r="P321" s="127">
        <v>198704</v>
      </c>
      <c r="Q321" s="127">
        <v>19870430</v>
      </c>
      <c r="R321" s="127" t="s">
        <v>4488</v>
      </c>
      <c r="S321" s="127" t="s">
        <v>3861</v>
      </c>
      <c r="T321" s="127" t="s">
        <v>4489</v>
      </c>
      <c r="U321" s="127" t="s">
        <v>1953</v>
      </c>
      <c r="V321" s="127" t="s">
        <v>65</v>
      </c>
      <c r="W321" s="127" t="s">
        <v>66</v>
      </c>
      <c r="X321" s="127"/>
      <c r="Y321" s="127">
        <v>12</v>
      </c>
      <c r="Z321" s="127"/>
      <c r="AA321" s="127" t="s">
        <v>1726</v>
      </c>
      <c r="AB321" s="127"/>
      <c r="AC321" s="127"/>
      <c r="AD321" s="127"/>
      <c r="AE321" s="127"/>
      <c r="AF321" s="127">
        <v>0</v>
      </c>
      <c r="AG321" s="127">
        <v>309</v>
      </c>
      <c r="AH321" s="127"/>
      <c r="AI321" s="127"/>
      <c r="AJ321" s="127"/>
      <c r="AK321" s="127"/>
      <c r="AL321" s="127"/>
      <c r="AM321" s="127"/>
      <c r="AN321" s="127"/>
      <c r="AO321" s="127" t="s">
        <v>90</v>
      </c>
      <c r="AP321" s="127" t="s">
        <v>4490</v>
      </c>
      <c r="AQ321" s="127" t="s">
        <v>3863</v>
      </c>
      <c r="AR321" s="127" t="s">
        <v>4491</v>
      </c>
      <c r="AS321" s="127" t="s">
        <v>69</v>
      </c>
      <c r="AT321" s="127" t="s">
        <v>70</v>
      </c>
      <c r="AU321" s="127" t="s">
        <v>77</v>
      </c>
      <c r="AV321" s="127" t="s">
        <v>1726</v>
      </c>
      <c r="AW321" s="149" t="str">
        <f t="shared" si="4"/>
        <v/>
      </c>
    </row>
    <row r="322" spans="1:49" x14ac:dyDescent="0.2">
      <c r="A322" s="127" t="s">
        <v>1726</v>
      </c>
      <c r="B322" s="127">
        <v>4.0999999999999996</v>
      </c>
      <c r="C322" s="127">
        <v>20171204</v>
      </c>
      <c r="D322" s="127" t="s">
        <v>60</v>
      </c>
      <c r="E322" s="127" t="s">
        <v>60</v>
      </c>
      <c r="F322" s="127">
        <v>3</v>
      </c>
      <c r="G322" s="75" t="s">
        <v>5183</v>
      </c>
      <c r="H322" s="127"/>
      <c r="I322" s="127"/>
      <c r="J322" s="127"/>
      <c r="K322" s="127"/>
      <c r="L322" s="127"/>
      <c r="M322" s="127">
        <v>1</v>
      </c>
      <c r="N322" s="127">
        <v>1</v>
      </c>
      <c r="O322" s="127">
        <v>2015</v>
      </c>
      <c r="P322" s="127">
        <v>20160530</v>
      </c>
      <c r="Q322" s="127">
        <v>20160614</v>
      </c>
      <c r="R322" s="127" t="s">
        <v>84</v>
      </c>
      <c r="S322" s="127" t="s">
        <v>62</v>
      </c>
      <c r="T322" s="127" t="s">
        <v>85</v>
      </c>
      <c r="U322" s="127" t="s">
        <v>1643</v>
      </c>
      <c r="V322" s="127" t="s">
        <v>65</v>
      </c>
      <c r="W322" s="127" t="s">
        <v>64</v>
      </c>
      <c r="X322" s="127" t="s">
        <v>1305</v>
      </c>
      <c r="Y322" s="127">
        <v>2.4</v>
      </c>
      <c r="Z322" s="127"/>
      <c r="AA322" s="127" t="s">
        <v>1726</v>
      </c>
      <c r="AB322" s="127"/>
      <c r="AC322" s="127"/>
      <c r="AD322" s="127"/>
      <c r="AE322" s="127"/>
      <c r="AF322" s="127">
        <v>0</v>
      </c>
      <c r="AG322" s="127">
        <v>17092</v>
      </c>
      <c r="AH322" s="127"/>
      <c r="AI322" s="127"/>
      <c r="AJ322" s="127" t="s">
        <v>66</v>
      </c>
      <c r="AK322" s="127"/>
      <c r="AL322" s="127"/>
      <c r="AM322" s="127"/>
      <c r="AN322" s="127"/>
      <c r="AO322" s="127"/>
      <c r="AP322" s="127" t="s">
        <v>669</v>
      </c>
      <c r="AQ322" s="127" t="s">
        <v>661</v>
      </c>
      <c r="AR322" s="127" t="s">
        <v>670</v>
      </c>
      <c r="AS322" s="127" t="s">
        <v>69</v>
      </c>
      <c r="AT322" s="127" t="s">
        <v>70</v>
      </c>
      <c r="AU322" s="127" t="s">
        <v>71</v>
      </c>
      <c r="AV322" s="127" t="s">
        <v>1726</v>
      </c>
      <c r="AW322" s="149" t="str">
        <f t="shared" si="4"/>
        <v/>
      </c>
    </row>
    <row r="323" spans="1:49" x14ac:dyDescent="0.2">
      <c r="A323" s="127" t="s">
        <v>59</v>
      </c>
      <c r="B323" s="127">
        <v>4.0999999999999996</v>
      </c>
      <c r="C323" s="127">
        <v>20171204</v>
      </c>
      <c r="D323" s="127" t="s">
        <v>60</v>
      </c>
      <c r="E323" s="127" t="s">
        <v>60</v>
      </c>
      <c r="F323" s="127">
        <v>3</v>
      </c>
      <c r="G323" s="75" t="s">
        <v>5187</v>
      </c>
      <c r="H323" s="127">
        <v>12</v>
      </c>
      <c r="I323" s="127"/>
      <c r="J323" s="127"/>
      <c r="K323" s="127"/>
      <c r="L323" s="127"/>
      <c r="M323" s="127">
        <v>1</v>
      </c>
      <c r="N323" s="127">
        <v>2</v>
      </c>
      <c r="O323" s="127">
        <v>2015</v>
      </c>
      <c r="P323" s="127">
        <v>20160713</v>
      </c>
      <c r="Q323" s="127">
        <v>20160713</v>
      </c>
      <c r="R323" s="127" t="s">
        <v>3734</v>
      </c>
      <c r="S323" s="127" t="s">
        <v>62</v>
      </c>
      <c r="T323" s="127" t="s">
        <v>3727</v>
      </c>
      <c r="U323" s="127" t="s">
        <v>1643</v>
      </c>
      <c r="V323" s="127" t="s">
        <v>65</v>
      </c>
      <c r="W323" s="127" t="s">
        <v>64</v>
      </c>
      <c r="X323" s="127" t="s">
        <v>1305</v>
      </c>
      <c r="Y323" s="127">
        <v>2.8</v>
      </c>
      <c r="Z323" s="127"/>
      <c r="AA323" s="127" t="s">
        <v>1726</v>
      </c>
      <c r="AB323" s="127">
        <v>5000</v>
      </c>
      <c r="AC323" s="127">
        <v>5323</v>
      </c>
      <c r="AD323" s="127"/>
      <c r="AE323" s="127"/>
      <c r="AF323" s="127"/>
      <c r="AG323" s="127"/>
      <c r="AH323" s="127"/>
      <c r="AI323" s="127"/>
      <c r="AJ323" s="127" t="s">
        <v>92</v>
      </c>
      <c r="AK323" s="127">
        <v>0</v>
      </c>
      <c r="AL323" s="127">
        <v>1</v>
      </c>
      <c r="AM323" s="127">
        <v>100</v>
      </c>
      <c r="AN323" s="127"/>
      <c r="AO323" s="127"/>
      <c r="AP323" s="127" t="s">
        <v>3736</v>
      </c>
      <c r="AQ323" s="127" t="s">
        <v>661</v>
      </c>
      <c r="AR323" s="127" t="s">
        <v>3729</v>
      </c>
      <c r="AS323" s="127" t="s">
        <v>69</v>
      </c>
      <c r="AT323" s="127" t="s">
        <v>70</v>
      </c>
      <c r="AU323" s="127" t="s">
        <v>77</v>
      </c>
      <c r="AV323" s="127" t="s">
        <v>1726</v>
      </c>
      <c r="AW323" s="149">
        <f t="shared" ref="AW323:AW386" si="5">+IF(ISERROR(AG323/AC323),"",AG323/AC323)</f>
        <v>0</v>
      </c>
    </row>
    <row r="324" spans="1:49" x14ac:dyDescent="0.2">
      <c r="A324" s="127" t="s">
        <v>1726</v>
      </c>
      <c r="B324" s="127">
        <v>4.0999999999999996</v>
      </c>
      <c r="C324" s="127">
        <v>20171204</v>
      </c>
      <c r="D324" s="127" t="s">
        <v>60</v>
      </c>
      <c r="E324" s="127" t="s">
        <v>60</v>
      </c>
      <c r="F324" s="127">
        <v>3</v>
      </c>
      <c r="G324" s="75" t="s">
        <v>5190</v>
      </c>
      <c r="H324" s="127"/>
      <c r="I324" s="127"/>
      <c r="J324" s="127"/>
      <c r="K324" s="127"/>
      <c r="L324" s="127"/>
      <c r="M324" s="127">
        <v>1</v>
      </c>
      <c r="N324" s="127">
        <v>2</v>
      </c>
      <c r="O324" s="127">
        <v>2014</v>
      </c>
      <c r="P324" s="127">
        <v>20150608</v>
      </c>
      <c r="Q324" s="127">
        <v>20150610</v>
      </c>
      <c r="R324" s="127" t="s">
        <v>3964</v>
      </c>
      <c r="S324" s="127" t="s">
        <v>4822</v>
      </c>
      <c r="T324" s="127" t="s">
        <v>4561</v>
      </c>
      <c r="U324" s="127" t="s">
        <v>1643</v>
      </c>
      <c r="V324" s="127" t="s">
        <v>65</v>
      </c>
      <c r="W324" s="127" t="s">
        <v>66</v>
      </c>
      <c r="X324" s="127" t="s">
        <v>1305</v>
      </c>
      <c r="Y324" s="127"/>
      <c r="Z324" s="127"/>
      <c r="AA324" s="127" t="s">
        <v>1726</v>
      </c>
      <c r="AB324" s="127"/>
      <c r="AC324" s="127"/>
      <c r="AD324" s="127"/>
      <c r="AE324" s="127"/>
      <c r="AF324" s="127">
        <v>0</v>
      </c>
      <c r="AG324" s="127">
        <v>245</v>
      </c>
      <c r="AH324" s="127"/>
      <c r="AI324" s="127"/>
      <c r="AJ324" s="127" t="s">
        <v>66</v>
      </c>
      <c r="AK324" s="127"/>
      <c r="AL324" s="127"/>
      <c r="AM324" s="127"/>
      <c r="AN324" s="127"/>
      <c r="AO324" s="127"/>
      <c r="AP324" s="127" t="s">
        <v>3966</v>
      </c>
      <c r="AQ324" s="127" t="s">
        <v>3798</v>
      </c>
      <c r="AR324" s="127" t="s">
        <v>4563</v>
      </c>
      <c r="AS324" s="127" t="s">
        <v>69</v>
      </c>
      <c r="AT324" s="127" t="s">
        <v>70</v>
      </c>
      <c r="AU324" s="127" t="s">
        <v>77</v>
      </c>
      <c r="AV324" s="127" t="s">
        <v>1726</v>
      </c>
      <c r="AW324" s="149" t="str">
        <f t="shared" si="5"/>
        <v/>
      </c>
    </row>
    <row r="325" spans="1:49" x14ac:dyDescent="0.2">
      <c r="A325" s="127" t="s">
        <v>59</v>
      </c>
      <c r="B325" s="127">
        <v>4.0999999999999996</v>
      </c>
      <c r="C325" s="127">
        <v>20171204</v>
      </c>
      <c r="D325" s="127" t="s">
        <v>60</v>
      </c>
      <c r="E325" s="127" t="s">
        <v>60</v>
      </c>
      <c r="F325" s="127">
        <v>3</v>
      </c>
      <c r="G325" s="75" t="s">
        <v>4645</v>
      </c>
      <c r="H325" s="127">
        <v>0</v>
      </c>
      <c r="I325" s="127"/>
      <c r="J325" s="127"/>
      <c r="K325" s="127"/>
      <c r="L325" s="127"/>
      <c r="M325" s="127">
        <v>1</v>
      </c>
      <c r="N325" s="127">
        <v>2</v>
      </c>
      <c r="O325" s="127">
        <v>1982</v>
      </c>
      <c r="P325" s="127">
        <v>198304</v>
      </c>
      <c r="Q325" s="127">
        <v>19830401</v>
      </c>
      <c r="R325" s="127" t="s">
        <v>4560</v>
      </c>
      <c r="S325" s="127" t="s">
        <v>3426</v>
      </c>
      <c r="T325" s="127" t="s">
        <v>4561</v>
      </c>
      <c r="U325" s="127" t="s">
        <v>1643</v>
      </c>
      <c r="V325" s="127" t="s">
        <v>65</v>
      </c>
      <c r="W325" s="127" t="s">
        <v>66</v>
      </c>
      <c r="X325" s="127"/>
      <c r="Y325" s="127">
        <v>1.7</v>
      </c>
      <c r="Z325" s="127"/>
      <c r="AA325" s="127" t="s">
        <v>1726</v>
      </c>
      <c r="AB325" s="127">
        <v>5000</v>
      </c>
      <c r="AC325" s="127">
        <v>24802</v>
      </c>
      <c r="AD325" s="127"/>
      <c r="AE325" s="127"/>
      <c r="AF325" s="127">
        <v>5000</v>
      </c>
      <c r="AG325" s="127">
        <v>1033</v>
      </c>
      <c r="AH325" s="127"/>
      <c r="AI325" s="127"/>
      <c r="AJ325" s="127"/>
      <c r="AK325" s="127">
        <v>0.04</v>
      </c>
      <c r="AL325" s="127">
        <v>23</v>
      </c>
      <c r="AM325" s="127"/>
      <c r="AN325" s="127"/>
      <c r="AO325" s="127" t="s">
        <v>4646</v>
      </c>
      <c r="AP325" s="127" t="s">
        <v>4562</v>
      </c>
      <c r="AQ325" s="127" t="s">
        <v>3429</v>
      </c>
      <c r="AR325" s="127" t="s">
        <v>4563</v>
      </c>
      <c r="AS325" s="127" t="s">
        <v>69</v>
      </c>
      <c r="AT325" s="127" t="s">
        <v>70</v>
      </c>
      <c r="AU325" s="127" t="s">
        <v>77</v>
      </c>
      <c r="AV325" s="127" t="s">
        <v>1726</v>
      </c>
      <c r="AW325" s="149">
        <f t="shared" si="5"/>
        <v>4.1649866946214018E-2</v>
      </c>
    </row>
    <row r="326" spans="1:49" x14ac:dyDescent="0.2">
      <c r="A326" s="127" t="s">
        <v>1726</v>
      </c>
      <c r="B326" s="127">
        <v>4.0999999999999996</v>
      </c>
      <c r="C326" s="127">
        <v>20171204</v>
      </c>
      <c r="D326" s="127" t="s">
        <v>60</v>
      </c>
      <c r="E326" s="127" t="s">
        <v>60</v>
      </c>
      <c r="F326" s="127">
        <v>3</v>
      </c>
      <c r="G326" s="75" t="s">
        <v>5192</v>
      </c>
      <c r="H326" s="127"/>
      <c r="I326" s="127"/>
      <c r="J326" s="127"/>
      <c r="K326" s="127"/>
      <c r="L326" s="127"/>
      <c r="M326" s="127">
        <v>1</v>
      </c>
      <c r="N326" s="127">
        <v>2</v>
      </c>
      <c r="O326" s="127">
        <v>2014</v>
      </c>
      <c r="P326" s="127">
        <v>20150501</v>
      </c>
      <c r="Q326" s="127">
        <v>20150615</v>
      </c>
      <c r="R326" s="127" t="s">
        <v>475</v>
      </c>
      <c r="S326" s="127" t="s">
        <v>967</v>
      </c>
      <c r="T326" s="127" t="s">
        <v>477</v>
      </c>
      <c r="U326" s="127" t="s">
        <v>1643</v>
      </c>
      <c r="V326" s="127" t="s">
        <v>65</v>
      </c>
      <c r="W326" s="127" t="s">
        <v>66</v>
      </c>
      <c r="X326" s="127" t="s">
        <v>1308</v>
      </c>
      <c r="Y326" s="127">
        <v>3</v>
      </c>
      <c r="Z326" s="127"/>
      <c r="AA326" s="127" t="s">
        <v>1726</v>
      </c>
      <c r="AB326" s="127"/>
      <c r="AC326" s="127"/>
      <c r="AD326" s="127"/>
      <c r="AE326" s="127"/>
      <c r="AF326" s="127">
        <v>0</v>
      </c>
      <c r="AG326" s="127">
        <v>270</v>
      </c>
      <c r="AH326" s="127"/>
      <c r="AI326" s="127"/>
      <c r="AJ326" s="127" t="s">
        <v>66</v>
      </c>
      <c r="AK326" s="127"/>
      <c r="AL326" s="127"/>
      <c r="AM326" s="127"/>
      <c r="AN326" s="127"/>
      <c r="AO326" s="127"/>
      <c r="AP326" s="127" t="s">
        <v>479</v>
      </c>
      <c r="AQ326" s="127" t="s">
        <v>968</v>
      </c>
      <c r="AR326" s="127" t="s">
        <v>481</v>
      </c>
      <c r="AS326" s="127" t="s">
        <v>69</v>
      </c>
      <c r="AT326" s="127" t="s">
        <v>70</v>
      </c>
      <c r="AU326" s="127" t="s">
        <v>91</v>
      </c>
      <c r="AV326" s="127" t="s">
        <v>1726</v>
      </c>
      <c r="AW326" s="149" t="str">
        <f t="shared" si="5"/>
        <v/>
      </c>
    </row>
    <row r="327" spans="1:49" x14ac:dyDescent="0.2">
      <c r="A327" s="127" t="s">
        <v>1726</v>
      </c>
      <c r="B327" s="127">
        <v>4.0999999999999996</v>
      </c>
      <c r="C327" s="127">
        <v>20171204</v>
      </c>
      <c r="D327" s="127" t="s">
        <v>60</v>
      </c>
      <c r="E327" s="127" t="s">
        <v>60</v>
      </c>
      <c r="F327" s="127">
        <v>3</v>
      </c>
      <c r="G327" s="75" t="s">
        <v>5193</v>
      </c>
      <c r="H327" s="127"/>
      <c r="I327" s="127"/>
      <c r="J327" s="127"/>
      <c r="K327" s="127"/>
      <c r="L327" s="127"/>
      <c r="M327" s="127">
        <v>1</v>
      </c>
      <c r="N327" s="127">
        <v>2</v>
      </c>
      <c r="O327" s="127">
        <v>2014</v>
      </c>
      <c r="P327" s="127">
        <v>20150501</v>
      </c>
      <c r="Q327" s="127">
        <v>20150615</v>
      </c>
      <c r="R327" s="127" t="s">
        <v>475</v>
      </c>
      <c r="S327" s="127" t="s">
        <v>970</v>
      </c>
      <c r="T327" s="127" t="s">
        <v>477</v>
      </c>
      <c r="U327" s="127" t="s">
        <v>1643</v>
      </c>
      <c r="V327" s="127" t="s">
        <v>65</v>
      </c>
      <c r="W327" s="127" t="s">
        <v>66</v>
      </c>
      <c r="X327" s="127" t="s">
        <v>1308</v>
      </c>
      <c r="Y327" s="127">
        <v>3</v>
      </c>
      <c r="Z327" s="127"/>
      <c r="AA327" s="127" t="s">
        <v>1726</v>
      </c>
      <c r="AB327" s="127"/>
      <c r="AC327" s="127"/>
      <c r="AD327" s="127"/>
      <c r="AE327" s="127"/>
      <c r="AF327" s="127">
        <v>0</v>
      </c>
      <c r="AG327" s="127">
        <v>1170</v>
      </c>
      <c r="AH327" s="127"/>
      <c r="AI327" s="127"/>
      <c r="AJ327" s="127" t="s">
        <v>66</v>
      </c>
      <c r="AK327" s="127"/>
      <c r="AL327" s="127"/>
      <c r="AM327" s="127"/>
      <c r="AN327" s="127"/>
      <c r="AO327" s="127"/>
      <c r="AP327" s="127" t="s">
        <v>479</v>
      </c>
      <c r="AQ327" s="127" t="s">
        <v>971</v>
      </c>
      <c r="AR327" s="127" t="s">
        <v>481</v>
      </c>
      <c r="AS327" s="127" t="s">
        <v>69</v>
      </c>
      <c r="AT327" s="127" t="s">
        <v>70</v>
      </c>
      <c r="AU327" s="127" t="s">
        <v>91</v>
      </c>
      <c r="AV327" s="127" t="s">
        <v>1726</v>
      </c>
      <c r="AW327" s="149" t="str">
        <f t="shared" si="5"/>
        <v/>
      </c>
    </row>
    <row r="328" spans="1:49" x14ac:dyDescent="0.2">
      <c r="A328" s="127" t="s">
        <v>1726</v>
      </c>
      <c r="B328" s="127">
        <v>4.0999999999999996</v>
      </c>
      <c r="C328" s="127">
        <v>20171204</v>
      </c>
      <c r="D328" s="127" t="s">
        <v>60</v>
      </c>
      <c r="E328" s="127" t="s">
        <v>60</v>
      </c>
      <c r="F328" s="127">
        <v>3</v>
      </c>
      <c r="G328" s="75" t="s">
        <v>1273</v>
      </c>
      <c r="H328" s="127"/>
      <c r="I328" s="127"/>
      <c r="J328" s="127"/>
      <c r="K328" s="127"/>
      <c r="L328" s="127"/>
      <c r="M328" s="127">
        <v>1</v>
      </c>
      <c r="N328" s="127">
        <v>2</v>
      </c>
      <c r="O328" s="127">
        <v>2004</v>
      </c>
      <c r="P328" s="127">
        <v>200505</v>
      </c>
      <c r="Q328" s="127">
        <v>200505</v>
      </c>
      <c r="R328" s="127" t="s">
        <v>475</v>
      </c>
      <c r="S328" s="127" t="s">
        <v>970</v>
      </c>
      <c r="T328" s="127" t="s">
        <v>477</v>
      </c>
      <c r="U328" s="127" t="s">
        <v>72</v>
      </c>
      <c r="V328" s="127" t="s">
        <v>65</v>
      </c>
      <c r="W328" s="127" t="s">
        <v>66</v>
      </c>
      <c r="X328" s="127" t="s">
        <v>1305</v>
      </c>
      <c r="Y328" s="127">
        <v>3</v>
      </c>
      <c r="Z328" s="127"/>
      <c r="AA328" s="127" t="s">
        <v>1726</v>
      </c>
      <c r="AB328" s="127"/>
      <c r="AC328" s="127"/>
      <c r="AD328" s="127"/>
      <c r="AE328" s="127"/>
      <c r="AF328" s="127">
        <v>0</v>
      </c>
      <c r="AG328" s="127">
        <v>1000</v>
      </c>
      <c r="AH328" s="127"/>
      <c r="AI328" s="127"/>
      <c r="AJ328" s="127" t="s">
        <v>66</v>
      </c>
      <c r="AK328" s="127"/>
      <c r="AL328" s="127"/>
      <c r="AM328" s="127"/>
      <c r="AN328" s="127"/>
      <c r="AO328" s="127"/>
      <c r="AP328" s="127" t="s">
        <v>479</v>
      </c>
      <c r="AQ328" s="127" t="s">
        <v>971</v>
      </c>
      <c r="AR328" s="127" t="s">
        <v>481</v>
      </c>
      <c r="AS328" s="127" t="s">
        <v>69</v>
      </c>
      <c r="AT328" s="127" t="s">
        <v>70</v>
      </c>
      <c r="AU328" s="127" t="s">
        <v>91</v>
      </c>
      <c r="AV328" s="127" t="s">
        <v>1726</v>
      </c>
      <c r="AW328" s="149" t="str">
        <f t="shared" si="5"/>
        <v/>
      </c>
    </row>
    <row r="329" spans="1:49" x14ac:dyDescent="0.2">
      <c r="A329" s="127" t="s">
        <v>59</v>
      </c>
      <c r="B329" s="127">
        <v>4.0999999999999996</v>
      </c>
      <c r="C329" s="127">
        <v>20171204</v>
      </c>
      <c r="D329" s="127" t="s">
        <v>60</v>
      </c>
      <c r="E329" s="127" t="s">
        <v>60</v>
      </c>
      <c r="F329" s="127">
        <v>3</v>
      </c>
      <c r="G329" s="75" t="s">
        <v>5196</v>
      </c>
      <c r="H329" s="127">
        <v>12</v>
      </c>
      <c r="I329" s="127"/>
      <c r="J329" s="127"/>
      <c r="K329" s="127"/>
      <c r="L329" s="127"/>
      <c r="M329" s="127">
        <v>1</v>
      </c>
      <c r="N329" s="127">
        <v>2</v>
      </c>
      <c r="O329" s="127">
        <v>2014</v>
      </c>
      <c r="P329" s="127">
        <v>20150525</v>
      </c>
      <c r="Q329" s="127">
        <v>20150525</v>
      </c>
      <c r="R329" s="127" t="s">
        <v>490</v>
      </c>
      <c r="S329" s="127" t="s">
        <v>476</v>
      </c>
      <c r="T329" s="127" t="s">
        <v>491</v>
      </c>
      <c r="U329" s="127" t="s">
        <v>72</v>
      </c>
      <c r="V329" s="127" t="s">
        <v>65</v>
      </c>
      <c r="W329" s="127" t="s">
        <v>64</v>
      </c>
      <c r="X329" s="127" t="s">
        <v>1305</v>
      </c>
      <c r="Y329" s="127">
        <v>8.64</v>
      </c>
      <c r="Z329" s="127">
        <v>89</v>
      </c>
      <c r="AA329" s="127" t="s">
        <v>1726</v>
      </c>
      <c r="AB329" s="127">
        <v>5000</v>
      </c>
      <c r="AC329" s="127">
        <v>24875</v>
      </c>
      <c r="AD329" s="127"/>
      <c r="AE329" s="127"/>
      <c r="AF329" s="127">
        <v>5000</v>
      </c>
      <c r="AG329" s="127">
        <v>1689</v>
      </c>
      <c r="AH329" s="127"/>
      <c r="AI329" s="127"/>
      <c r="AJ329" s="127" t="s">
        <v>66</v>
      </c>
      <c r="AK329" s="127">
        <v>0.06</v>
      </c>
      <c r="AL329" s="127">
        <v>56</v>
      </c>
      <c r="AM329" s="127"/>
      <c r="AN329" s="127"/>
      <c r="AO329" s="127"/>
      <c r="AP329" s="127" t="s">
        <v>493</v>
      </c>
      <c r="AQ329" s="127" t="s">
        <v>480</v>
      </c>
      <c r="AR329" s="127" t="s">
        <v>494</v>
      </c>
      <c r="AS329" s="127" t="s">
        <v>69</v>
      </c>
      <c r="AT329" s="127" t="s">
        <v>70</v>
      </c>
      <c r="AU329" s="127" t="s">
        <v>91</v>
      </c>
      <c r="AV329" s="127" t="s">
        <v>1726</v>
      </c>
      <c r="AW329" s="149">
        <f t="shared" si="5"/>
        <v>6.7899497487437191E-2</v>
      </c>
    </row>
    <row r="330" spans="1:49" x14ac:dyDescent="0.2">
      <c r="A330" s="127" t="s">
        <v>59</v>
      </c>
      <c r="B330" s="127">
        <v>4.0999999999999996</v>
      </c>
      <c r="C330" s="127">
        <v>20171204</v>
      </c>
      <c r="D330" s="127" t="s">
        <v>60</v>
      </c>
      <c r="E330" s="127" t="s">
        <v>60</v>
      </c>
      <c r="F330" s="127">
        <v>3</v>
      </c>
      <c r="G330" s="75" t="s">
        <v>5197</v>
      </c>
      <c r="H330" s="127">
        <v>12</v>
      </c>
      <c r="I330" s="127"/>
      <c r="J330" s="127"/>
      <c r="K330" s="127"/>
      <c r="L330" s="127"/>
      <c r="M330" s="127">
        <v>1</v>
      </c>
      <c r="N330" s="127">
        <v>1</v>
      </c>
      <c r="O330" s="127">
        <v>2013</v>
      </c>
      <c r="P330" s="127">
        <v>20150422</v>
      </c>
      <c r="Q330" s="127">
        <v>20150422</v>
      </c>
      <c r="R330" s="127" t="s">
        <v>61</v>
      </c>
      <c r="S330" s="127" t="s">
        <v>62</v>
      </c>
      <c r="T330" s="127" t="s">
        <v>63</v>
      </c>
      <c r="U330" s="127" t="s">
        <v>1953</v>
      </c>
      <c r="V330" s="127" t="s">
        <v>65</v>
      </c>
      <c r="W330" s="127" t="s">
        <v>66</v>
      </c>
      <c r="X330" s="127" t="s">
        <v>1308</v>
      </c>
      <c r="Y330" s="127">
        <v>17.75</v>
      </c>
      <c r="Z330" s="127">
        <v>116</v>
      </c>
      <c r="AA330" s="127" t="s">
        <v>1726</v>
      </c>
      <c r="AB330" s="127">
        <v>5000</v>
      </c>
      <c r="AC330" s="127">
        <v>5693</v>
      </c>
      <c r="AD330" s="127"/>
      <c r="AE330" s="127"/>
      <c r="AF330" s="127">
        <v>0</v>
      </c>
      <c r="AG330" s="127">
        <v>92</v>
      </c>
      <c r="AH330" s="127">
        <v>5000</v>
      </c>
      <c r="AI330" s="127">
        <v>69</v>
      </c>
      <c r="AJ330" s="127" t="s">
        <v>67</v>
      </c>
      <c r="AK330" s="127">
        <v>1.2E-2</v>
      </c>
      <c r="AL330" s="127">
        <v>209</v>
      </c>
      <c r="AM330" s="127"/>
      <c r="AN330" s="127"/>
      <c r="AO330" s="127"/>
      <c r="AP330" s="127" t="s">
        <v>663</v>
      </c>
      <c r="AQ330" s="127" t="s">
        <v>661</v>
      </c>
      <c r="AR330" s="127" t="s">
        <v>664</v>
      </c>
      <c r="AS330" s="127" t="s">
        <v>69</v>
      </c>
      <c r="AT330" s="127" t="s">
        <v>70</v>
      </c>
      <c r="AU330" s="127" t="s">
        <v>71</v>
      </c>
      <c r="AV330" s="127" t="s">
        <v>1726</v>
      </c>
      <c r="AW330" s="149">
        <f t="shared" si="5"/>
        <v>1.6160196732829792E-2</v>
      </c>
    </row>
    <row r="331" spans="1:49" x14ac:dyDescent="0.2">
      <c r="A331" s="127" t="s">
        <v>59</v>
      </c>
      <c r="B331" s="127">
        <v>4.0999999999999996</v>
      </c>
      <c r="C331" s="127">
        <v>20171204</v>
      </c>
      <c r="D331" s="127" t="s">
        <v>60</v>
      </c>
      <c r="E331" s="127" t="s">
        <v>60</v>
      </c>
      <c r="F331" s="127">
        <v>3</v>
      </c>
      <c r="G331" s="75" t="s">
        <v>5198</v>
      </c>
      <c r="H331" s="127">
        <v>12</v>
      </c>
      <c r="I331" s="127"/>
      <c r="J331" s="127"/>
      <c r="K331" s="127"/>
      <c r="L331" s="127"/>
      <c r="M331" s="127">
        <v>1</v>
      </c>
      <c r="N331" s="127">
        <v>2</v>
      </c>
      <c r="O331" s="127">
        <v>2014</v>
      </c>
      <c r="P331" s="127">
        <v>20150615</v>
      </c>
      <c r="Q331" s="127">
        <v>20150615</v>
      </c>
      <c r="R331" s="127" t="s">
        <v>3734</v>
      </c>
      <c r="S331" s="127" t="s">
        <v>62</v>
      </c>
      <c r="T331" s="127" t="s">
        <v>3727</v>
      </c>
      <c r="U331" s="127" t="s">
        <v>1643</v>
      </c>
      <c r="V331" s="127" t="s">
        <v>65</v>
      </c>
      <c r="W331" s="127" t="s">
        <v>66</v>
      </c>
      <c r="X331" s="127" t="s">
        <v>1308</v>
      </c>
      <c r="Y331" s="127">
        <v>3.35</v>
      </c>
      <c r="Z331" s="127"/>
      <c r="AA331" s="127" t="s">
        <v>1726</v>
      </c>
      <c r="AB331" s="127">
        <v>5000</v>
      </c>
      <c r="AC331" s="127">
        <v>42754</v>
      </c>
      <c r="AD331" s="127"/>
      <c r="AE331" s="127"/>
      <c r="AF331" s="127">
        <v>0</v>
      </c>
      <c r="AG331" s="127">
        <v>1108</v>
      </c>
      <c r="AH331" s="127"/>
      <c r="AI331" s="127"/>
      <c r="AJ331" s="127" t="s">
        <v>66</v>
      </c>
      <c r="AK331" s="127">
        <v>0</v>
      </c>
      <c r="AL331" s="127">
        <v>1</v>
      </c>
      <c r="AM331" s="127">
        <v>1000</v>
      </c>
      <c r="AN331" s="127"/>
      <c r="AO331" s="127"/>
      <c r="AP331" s="127" t="s">
        <v>3736</v>
      </c>
      <c r="AQ331" s="127" t="s">
        <v>661</v>
      </c>
      <c r="AR331" s="127" t="s">
        <v>3729</v>
      </c>
      <c r="AS331" s="127" t="s">
        <v>69</v>
      </c>
      <c r="AT331" s="127" t="s">
        <v>70</v>
      </c>
      <c r="AU331" s="127" t="s">
        <v>77</v>
      </c>
      <c r="AV331" s="127" t="s">
        <v>1726</v>
      </c>
      <c r="AW331" s="149">
        <f t="shared" si="5"/>
        <v>2.5915703793797071E-2</v>
      </c>
    </row>
    <row r="332" spans="1:49" x14ac:dyDescent="0.2">
      <c r="A332" s="127" t="s">
        <v>59</v>
      </c>
      <c r="B332" s="127">
        <v>4.0999999999999996</v>
      </c>
      <c r="C332" s="127">
        <v>20171204</v>
      </c>
      <c r="D332" s="127" t="s">
        <v>60</v>
      </c>
      <c r="E332" s="127" t="s">
        <v>60</v>
      </c>
      <c r="F332" s="127">
        <v>3</v>
      </c>
      <c r="G332" s="75" t="s">
        <v>5200</v>
      </c>
      <c r="H332" s="127">
        <v>12</v>
      </c>
      <c r="I332" s="127"/>
      <c r="J332" s="127"/>
      <c r="K332" s="127"/>
      <c r="L332" s="127"/>
      <c r="M332" s="127">
        <v>1</v>
      </c>
      <c r="N332" s="127">
        <v>2</v>
      </c>
      <c r="O332" s="127">
        <v>2014</v>
      </c>
      <c r="P332" s="127">
        <v>20150512</v>
      </c>
      <c r="Q332" s="127">
        <v>20150514</v>
      </c>
      <c r="R332" s="127" t="s">
        <v>475</v>
      </c>
      <c r="S332" s="127" t="s">
        <v>476</v>
      </c>
      <c r="T332" s="127" t="s">
        <v>477</v>
      </c>
      <c r="U332" s="127" t="s">
        <v>72</v>
      </c>
      <c r="V332" s="127" t="s">
        <v>65</v>
      </c>
      <c r="W332" s="127" t="s">
        <v>66</v>
      </c>
      <c r="X332" s="127" t="s">
        <v>1308</v>
      </c>
      <c r="Y332" s="127">
        <v>5.92</v>
      </c>
      <c r="Z332" s="127">
        <v>79</v>
      </c>
      <c r="AA332" s="127" t="s">
        <v>1726</v>
      </c>
      <c r="AB332" s="127">
        <v>5000</v>
      </c>
      <c r="AC332" s="127">
        <v>39467</v>
      </c>
      <c r="AD332" s="127"/>
      <c r="AE332" s="127"/>
      <c r="AF332" s="127">
        <v>5000</v>
      </c>
      <c r="AG332" s="127">
        <v>4263</v>
      </c>
      <c r="AH332" s="127"/>
      <c r="AI332" s="127"/>
      <c r="AJ332" s="127" t="s">
        <v>66</v>
      </c>
      <c r="AK332" s="127">
        <v>0.05</v>
      </c>
      <c r="AL332" s="127">
        <v>15</v>
      </c>
      <c r="AM332" s="127">
        <v>200</v>
      </c>
      <c r="AN332" s="127"/>
      <c r="AO332" s="127"/>
      <c r="AP332" s="127" t="s">
        <v>479</v>
      </c>
      <c r="AQ332" s="127" t="s">
        <v>480</v>
      </c>
      <c r="AR332" s="127" t="s">
        <v>481</v>
      </c>
      <c r="AS332" s="127" t="s">
        <v>69</v>
      </c>
      <c r="AT332" s="127" t="s">
        <v>70</v>
      </c>
      <c r="AU332" s="127" t="s">
        <v>91</v>
      </c>
      <c r="AV332" s="127" t="s">
        <v>1726</v>
      </c>
      <c r="AW332" s="149">
        <f t="shared" si="5"/>
        <v>0.10801429041984442</v>
      </c>
    </row>
    <row r="333" spans="1:49" x14ac:dyDescent="0.2">
      <c r="A333" s="127" t="s">
        <v>59</v>
      </c>
      <c r="B333" s="127">
        <v>4.0999999999999996</v>
      </c>
      <c r="C333" s="127">
        <v>20171204</v>
      </c>
      <c r="D333" s="127" t="s">
        <v>60</v>
      </c>
      <c r="E333" s="127" t="s">
        <v>60</v>
      </c>
      <c r="F333" s="127">
        <v>3</v>
      </c>
      <c r="G333" s="75" t="s">
        <v>5201</v>
      </c>
      <c r="H333" s="127">
        <v>12</v>
      </c>
      <c r="I333" s="127"/>
      <c r="J333" s="127"/>
      <c r="K333" s="127"/>
      <c r="L333" s="127"/>
      <c r="M333" s="127">
        <v>1</v>
      </c>
      <c r="N333" s="127">
        <v>2</v>
      </c>
      <c r="O333" s="127">
        <v>2014</v>
      </c>
      <c r="P333" s="127">
        <v>20150525</v>
      </c>
      <c r="Q333" s="127">
        <v>20150525</v>
      </c>
      <c r="R333" s="127" t="s">
        <v>490</v>
      </c>
      <c r="S333" s="127" t="s">
        <v>476</v>
      </c>
      <c r="T333" s="127" t="s">
        <v>491</v>
      </c>
      <c r="U333" s="127" t="s">
        <v>72</v>
      </c>
      <c r="V333" s="127" t="s">
        <v>65</v>
      </c>
      <c r="W333" s="127" t="s">
        <v>64</v>
      </c>
      <c r="X333" s="127" t="s">
        <v>1305</v>
      </c>
      <c r="Y333" s="127">
        <v>8.64</v>
      </c>
      <c r="Z333" s="127">
        <v>89</v>
      </c>
      <c r="AA333" s="127" t="s">
        <v>1726</v>
      </c>
      <c r="AB333" s="127">
        <v>5000</v>
      </c>
      <c r="AC333" s="127">
        <v>47308</v>
      </c>
      <c r="AD333" s="127"/>
      <c r="AE333" s="127"/>
      <c r="AF333" s="127">
        <v>5000</v>
      </c>
      <c r="AG333" s="127">
        <v>3212</v>
      </c>
      <c r="AH333" s="127"/>
      <c r="AI333" s="127"/>
      <c r="AJ333" s="127" t="s">
        <v>66</v>
      </c>
      <c r="AK333" s="127">
        <v>0.06</v>
      </c>
      <c r="AL333" s="127">
        <v>55</v>
      </c>
      <c r="AM333" s="127"/>
      <c r="AN333" s="127"/>
      <c r="AO333" s="127"/>
      <c r="AP333" s="127" t="s">
        <v>493</v>
      </c>
      <c r="AQ333" s="127" t="s">
        <v>480</v>
      </c>
      <c r="AR333" s="127" t="s">
        <v>494</v>
      </c>
      <c r="AS333" s="127" t="s">
        <v>69</v>
      </c>
      <c r="AT333" s="127" t="s">
        <v>70</v>
      </c>
      <c r="AU333" s="127" t="s">
        <v>91</v>
      </c>
      <c r="AV333" s="127" t="s">
        <v>1726</v>
      </c>
      <c r="AW333" s="149">
        <f t="shared" si="5"/>
        <v>6.789549336264479E-2</v>
      </c>
    </row>
    <row r="334" spans="1:49" x14ac:dyDescent="0.2">
      <c r="A334" s="127" t="s">
        <v>59</v>
      </c>
      <c r="B334" s="127">
        <v>4.0999999999999996</v>
      </c>
      <c r="C334" s="127">
        <v>20171204</v>
      </c>
      <c r="D334" s="127" t="s">
        <v>60</v>
      </c>
      <c r="E334" s="127" t="s">
        <v>60</v>
      </c>
      <c r="F334" s="127">
        <v>3</v>
      </c>
      <c r="G334" s="75" t="s">
        <v>5206</v>
      </c>
      <c r="H334" s="127">
        <v>12</v>
      </c>
      <c r="I334" s="127"/>
      <c r="J334" s="127"/>
      <c r="K334" s="127"/>
      <c r="L334" s="127"/>
      <c r="M334" s="127">
        <v>1</v>
      </c>
      <c r="N334" s="127">
        <v>2</v>
      </c>
      <c r="O334" s="127">
        <v>2014</v>
      </c>
      <c r="P334" s="127">
        <v>20150512</v>
      </c>
      <c r="Q334" s="127">
        <v>20150514</v>
      </c>
      <c r="R334" s="127" t="s">
        <v>475</v>
      </c>
      <c r="S334" s="127" t="s">
        <v>476</v>
      </c>
      <c r="T334" s="127" t="s">
        <v>477</v>
      </c>
      <c r="U334" s="127" t="s">
        <v>72</v>
      </c>
      <c r="V334" s="127" t="s">
        <v>65</v>
      </c>
      <c r="W334" s="127" t="s">
        <v>66</v>
      </c>
      <c r="X334" s="127" t="s">
        <v>1308</v>
      </c>
      <c r="Y334" s="127">
        <v>5.92</v>
      </c>
      <c r="Z334" s="127">
        <v>79</v>
      </c>
      <c r="AA334" s="127" t="s">
        <v>1726</v>
      </c>
      <c r="AB334" s="127">
        <v>5000</v>
      </c>
      <c r="AC334" s="127">
        <v>46616</v>
      </c>
      <c r="AD334" s="127"/>
      <c r="AE334" s="127"/>
      <c r="AF334" s="127">
        <v>5000</v>
      </c>
      <c r="AG334" s="127">
        <v>7925</v>
      </c>
      <c r="AH334" s="127"/>
      <c r="AI334" s="127"/>
      <c r="AJ334" s="127" t="s">
        <v>66</v>
      </c>
      <c r="AK334" s="127">
        <v>7.4999999999999997E-2</v>
      </c>
      <c r="AL334" s="127">
        <v>21</v>
      </c>
      <c r="AM334" s="127">
        <v>200</v>
      </c>
      <c r="AN334" s="127"/>
      <c r="AO334" s="127"/>
      <c r="AP334" s="127" t="s">
        <v>479</v>
      </c>
      <c r="AQ334" s="127" t="s">
        <v>480</v>
      </c>
      <c r="AR334" s="127" t="s">
        <v>481</v>
      </c>
      <c r="AS334" s="127" t="s">
        <v>69</v>
      </c>
      <c r="AT334" s="127" t="s">
        <v>70</v>
      </c>
      <c r="AU334" s="127" t="s">
        <v>91</v>
      </c>
      <c r="AV334" s="127" t="s">
        <v>1726</v>
      </c>
      <c r="AW334" s="149">
        <f t="shared" si="5"/>
        <v>0.17000600652136605</v>
      </c>
    </row>
    <row r="335" spans="1:49" x14ac:dyDescent="0.2">
      <c r="A335" s="127" t="s">
        <v>59</v>
      </c>
      <c r="B335" s="127">
        <v>4.0999999999999996</v>
      </c>
      <c r="C335" s="127">
        <v>20171204</v>
      </c>
      <c r="D335" s="127" t="s">
        <v>60</v>
      </c>
      <c r="E335" s="127" t="s">
        <v>60</v>
      </c>
      <c r="F335" s="127">
        <v>3</v>
      </c>
      <c r="G335" s="75" t="s">
        <v>5207</v>
      </c>
      <c r="H335" s="127">
        <v>12</v>
      </c>
      <c r="I335" s="127"/>
      <c r="J335" s="127"/>
      <c r="K335" s="127"/>
      <c r="L335" s="127"/>
      <c r="M335" s="127">
        <v>1</v>
      </c>
      <c r="N335" s="127">
        <v>2</v>
      </c>
      <c r="O335" s="127">
        <v>2014</v>
      </c>
      <c r="P335" s="127">
        <v>20150512</v>
      </c>
      <c r="Q335" s="127">
        <v>20150514</v>
      </c>
      <c r="R335" s="127" t="s">
        <v>475</v>
      </c>
      <c r="S335" s="127" t="s">
        <v>476</v>
      </c>
      <c r="T335" s="127" t="s">
        <v>477</v>
      </c>
      <c r="U335" s="127" t="s">
        <v>72</v>
      </c>
      <c r="V335" s="127" t="s">
        <v>65</v>
      </c>
      <c r="W335" s="127" t="s">
        <v>66</v>
      </c>
      <c r="X335" s="127" t="s">
        <v>1308</v>
      </c>
      <c r="Y335" s="127">
        <v>5.92</v>
      </c>
      <c r="Z335" s="127">
        <v>79</v>
      </c>
      <c r="AA335" s="127" t="s">
        <v>1726</v>
      </c>
      <c r="AB335" s="127">
        <v>5000</v>
      </c>
      <c r="AC335" s="127">
        <v>50643</v>
      </c>
      <c r="AD335" s="127"/>
      <c r="AE335" s="127"/>
      <c r="AF335" s="127">
        <v>5000</v>
      </c>
      <c r="AG335" s="127">
        <v>5471</v>
      </c>
      <c r="AH335" s="127"/>
      <c r="AI335" s="127"/>
      <c r="AJ335" s="127" t="s">
        <v>66</v>
      </c>
      <c r="AK335" s="127">
        <v>0.05</v>
      </c>
      <c r="AL335" s="127">
        <v>19</v>
      </c>
      <c r="AM335" s="127">
        <v>200</v>
      </c>
      <c r="AN335" s="127"/>
      <c r="AO335" s="127"/>
      <c r="AP335" s="127" t="s">
        <v>479</v>
      </c>
      <c r="AQ335" s="127" t="s">
        <v>480</v>
      </c>
      <c r="AR335" s="127" t="s">
        <v>481</v>
      </c>
      <c r="AS335" s="127" t="s">
        <v>69</v>
      </c>
      <c r="AT335" s="127" t="s">
        <v>70</v>
      </c>
      <c r="AU335" s="127" t="s">
        <v>91</v>
      </c>
      <c r="AV335" s="127" t="s">
        <v>1726</v>
      </c>
      <c r="AW335" s="149">
        <f t="shared" si="5"/>
        <v>0.10803072487806804</v>
      </c>
    </row>
    <row r="336" spans="1:49" x14ac:dyDescent="0.2">
      <c r="A336" s="127" t="s">
        <v>59</v>
      </c>
      <c r="B336" s="127">
        <v>4.0999999999999996</v>
      </c>
      <c r="C336" s="127">
        <v>20171204</v>
      </c>
      <c r="D336" s="127" t="s">
        <v>60</v>
      </c>
      <c r="E336" s="127" t="s">
        <v>60</v>
      </c>
      <c r="F336" s="127">
        <v>3</v>
      </c>
      <c r="G336" s="75" t="s">
        <v>5202</v>
      </c>
      <c r="H336" s="127">
        <v>12</v>
      </c>
      <c r="I336" s="127"/>
      <c r="J336" s="127"/>
      <c r="K336" s="127"/>
      <c r="L336" s="127"/>
      <c r="M336" s="127">
        <v>1</v>
      </c>
      <c r="N336" s="127">
        <v>2</v>
      </c>
      <c r="O336" s="127">
        <v>2014</v>
      </c>
      <c r="P336" s="127">
        <v>20150525</v>
      </c>
      <c r="Q336" s="127">
        <v>20150525</v>
      </c>
      <c r="R336" s="127" t="s">
        <v>490</v>
      </c>
      <c r="S336" s="127" t="s">
        <v>476</v>
      </c>
      <c r="T336" s="127" t="s">
        <v>491</v>
      </c>
      <c r="U336" s="127" t="s">
        <v>72</v>
      </c>
      <c r="V336" s="127" t="s">
        <v>65</v>
      </c>
      <c r="W336" s="127" t="s">
        <v>64</v>
      </c>
      <c r="X336" s="127" t="s">
        <v>1305</v>
      </c>
      <c r="Y336" s="127">
        <v>8.64</v>
      </c>
      <c r="Z336" s="127">
        <v>89</v>
      </c>
      <c r="AA336" s="127" t="s">
        <v>1726</v>
      </c>
      <c r="AB336" s="127">
        <v>5000</v>
      </c>
      <c r="AC336" s="127">
        <v>18941</v>
      </c>
      <c r="AD336" s="127"/>
      <c r="AE336" s="127"/>
      <c r="AF336" s="127">
        <v>5000</v>
      </c>
      <c r="AG336" s="127">
        <v>1286</v>
      </c>
      <c r="AH336" s="127"/>
      <c r="AI336" s="127"/>
      <c r="AJ336" s="127" t="s">
        <v>66</v>
      </c>
      <c r="AK336" s="127">
        <v>0.06</v>
      </c>
      <c r="AL336" s="127">
        <v>55</v>
      </c>
      <c r="AM336" s="127"/>
      <c r="AN336" s="127"/>
      <c r="AO336" s="127"/>
      <c r="AP336" s="127" t="s">
        <v>493</v>
      </c>
      <c r="AQ336" s="127" t="s">
        <v>480</v>
      </c>
      <c r="AR336" s="127" t="s">
        <v>494</v>
      </c>
      <c r="AS336" s="127" t="s">
        <v>69</v>
      </c>
      <c r="AT336" s="127" t="s">
        <v>70</v>
      </c>
      <c r="AU336" s="127" t="s">
        <v>91</v>
      </c>
      <c r="AV336" s="127" t="s">
        <v>1726</v>
      </c>
      <c r="AW336" s="149">
        <f t="shared" si="5"/>
        <v>6.7895042500395963E-2</v>
      </c>
    </row>
    <row r="337" spans="1:49" x14ac:dyDescent="0.2">
      <c r="A337" s="127" t="s">
        <v>59</v>
      </c>
      <c r="B337" s="127">
        <v>4.0999999999999996</v>
      </c>
      <c r="C337" s="127">
        <v>20171204</v>
      </c>
      <c r="D337" s="127" t="s">
        <v>60</v>
      </c>
      <c r="E337" s="127" t="s">
        <v>60</v>
      </c>
      <c r="F337" s="127">
        <v>3</v>
      </c>
      <c r="G337" s="75" t="s">
        <v>5208</v>
      </c>
      <c r="H337" s="127">
        <v>12</v>
      </c>
      <c r="I337" s="127"/>
      <c r="J337" s="127"/>
      <c r="K337" s="127"/>
      <c r="L337" s="127"/>
      <c r="M337" s="127">
        <v>1</v>
      </c>
      <c r="N337" s="127">
        <v>2</v>
      </c>
      <c r="O337" s="127">
        <v>2014</v>
      </c>
      <c r="P337" s="127">
        <v>20150512</v>
      </c>
      <c r="Q337" s="127">
        <v>20150514</v>
      </c>
      <c r="R337" s="127" t="s">
        <v>475</v>
      </c>
      <c r="S337" s="127" t="s">
        <v>476</v>
      </c>
      <c r="T337" s="127" t="s">
        <v>477</v>
      </c>
      <c r="U337" s="127" t="s">
        <v>72</v>
      </c>
      <c r="V337" s="127" t="s">
        <v>65</v>
      </c>
      <c r="W337" s="127" t="s">
        <v>66</v>
      </c>
      <c r="X337" s="127" t="s">
        <v>1308</v>
      </c>
      <c r="Y337" s="127">
        <v>5.92</v>
      </c>
      <c r="Z337" s="127">
        <v>79</v>
      </c>
      <c r="AA337" s="127" t="s">
        <v>1726</v>
      </c>
      <c r="AB337" s="127">
        <v>5000</v>
      </c>
      <c r="AC337" s="127">
        <v>50222</v>
      </c>
      <c r="AD337" s="127"/>
      <c r="AE337" s="127"/>
      <c r="AF337" s="127">
        <v>5000</v>
      </c>
      <c r="AG337" s="127">
        <v>5425</v>
      </c>
      <c r="AH337" s="127"/>
      <c r="AI337" s="127"/>
      <c r="AJ337" s="127" t="s">
        <v>66</v>
      </c>
      <c r="AK337" s="127">
        <v>0.05</v>
      </c>
      <c r="AL337" s="127">
        <v>18</v>
      </c>
      <c r="AM337" s="127">
        <v>200</v>
      </c>
      <c r="AN337" s="127"/>
      <c r="AO337" s="127"/>
      <c r="AP337" s="127" t="s">
        <v>479</v>
      </c>
      <c r="AQ337" s="127" t="s">
        <v>480</v>
      </c>
      <c r="AR337" s="127" t="s">
        <v>481</v>
      </c>
      <c r="AS337" s="127" t="s">
        <v>69</v>
      </c>
      <c r="AT337" s="127" t="s">
        <v>70</v>
      </c>
      <c r="AU337" s="127" t="s">
        <v>91</v>
      </c>
      <c r="AV337" s="127" t="s">
        <v>1726</v>
      </c>
      <c r="AW337" s="149">
        <f t="shared" si="5"/>
        <v>0.10802038947074986</v>
      </c>
    </row>
    <row r="338" spans="1:49" x14ac:dyDescent="0.2">
      <c r="A338" s="127" t="s">
        <v>59</v>
      </c>
      <c r="B338" s="127">
        <v>4.0999999999999996</v>
      </c>
      <c r="C338" s="127">
        <v>20171204</v>
      </c>
      <c r="D338" s="127" t="s">
        <v>60</v>
      </c>
      <c r="E338" s="127" t="s">
        <v>60</v>
      </c>
      <c r="F338" s="127">
        <v>3</v>
      </c>
      <c r="G338" s="75" t="s">
        <v>862</v>
      </c>
      <c r="H338" s="127">
        <v>0</v>
      </c>
      <c r="I338" s="127"/>
      <c r="J338" s="127"/>
      <c r="K338" s="127"/>
      <c r="L338" s="127"/>
      <c r="M338" s="127">
        <v>1</v>
      </c>
      <c r="N338" s="127">
        <v>2</v>
      </c>
      <c r="O338" s="127">
        <v>1988</v>
      </c>
      <c r="P338" s="127">
        <v>198905</v>
      </c>
      <c r="Q338" s="127">
        <v>19890508</v>
      </c>
      <c r="R338" s="127" t="s">
        <v>834</v>
      </c>
      <c r="S338" s="127" t="s">
        <v>830</v>
      </c>
      <c r="T338" s="127" t="s">
        <v>835</v>
      </c>
      <c r="U338" s="127" t="s">
        <v>1643</v>
      </c>
      <c r="V338" s="127" t="s">
        <v>65</v>
      </c>
      <c r="W338" s="127" t="s">
        <v>66</v>
      </c>
      <c r="X338" s="127"/>
      <c r="Y338" s="127">
        <v>3.5</v>
      </c>
      <c r="Z338" s="127"/>
      <c r="AA338" s="127" t="s">
        <v>1726</v>
      </c>
      <c r="AB338" s="127">
        <v>5000</v>
      </c>
      <c r="AC338" s="127">
        <v>27697</v>
      </c>
      <c r="AD338" s="127"/>
      <c r="AE338" s="127"/>
      <c r="AF338" s="127">
        <v>0</v>
      </c>
      <c r="AG338" s="127">
        <v>40766</v>
      </c>
      <c r="AH338" s="127">
        <v>5000</v>
      </c>
      <c r="AI338" s="127">
        <v>161</v>
      </c>
      <c r="AJ338" s="127"/>
      <c r="AK338" s="127">
        <v>5.7999999999999996E-3</v>
      </c>
      <c r="AL338" s="127">
        <v>2</v>
      </c>
      <c r="AM338" s="127"/>
      <c r="AN338" s="127"/>
      <c r="AO338" s="127" t="s">
        <v>863</v>
      </c>
      <c r="AP338" s="127" t="s">
        <v>837</v>
      </c>
      <c r="AQ338" s="127" t="s">
        <v>831</v>
      </c>
      <c r="AR338" s="127" t="s">
        <v>838</v>
      </c>
      <c r="AS338" s="127" t="s">
        <v>69</v>
      </c>
      <c r="AT338" s="127" t="s">
        <v>70</v>
      </c>
      <c r="AU338" s="127" t="s">
        <v>91</v>
      </c>
      <c r="AV338" s="127" t="s">
        <v>1726</v>
      </c>
      <c r="AW338" s="149">
        <f t="shared" si="5"/>
        <v>1.4718561577066109</v>
      </c>
    </row>
    <row r="339" spans="1:49" x14ac:dyDescent="0.2">
      <c r="A339" s="127" t="s">
        <v>1726</v>
      </c>
      <c r="B339" s="127">
        <v>4.0999999999999996</v>
      </c>
      <c r="C339" s="127">
        <v>20171204</v>
      </c>
      <c r="D339" s="127" t="s">
        <v>60</v>
      </c>
      <c r="E339" s="127" t="s">
        <v>60</v>
      </c>
      <c r="F339" s="127">
        <v>3</v>
      </c>
      <c r="G339" s="75" t="s">
        <v>5220</v>
      </c>
      <c r="H339" s="127"/>
      <c r="I339" s="127"/>
      <c r="J339" s="127"/>
      <c r="K339" s="127"/>
      <c r="L339" s="127"/>
      <c r="M339" s="127">
        <v>1</v>
      </c>
      <c r="N339" s="127">
        <v>2</v>
      </c>
      <c r="O339" s="127">
        <v>2015</v>
      </c>
      <c r="P339" s="127">
        <v>20160603</v>
      </c>
      <c r="Q339" s="127">
        <v>20160610</v>
      </c>
      <c r="R339" s="127" t="s">
        <v>3441</v>
      </c>
      <c r="S339" s="127" t="s">
        <v>3426</v>
      </c>
      <c r="T339" s="127" t="s">
        <v>4561</v>
      </c>
      <c r="U339" s="127" t="s">
        <v>1643</v>
      </c>
      <c r="V339" s="127" t="s">
        <v>65</v>
      </c>
      <c r="W339" s="127" t="s">
        <v>64</v>
      </c>
      <c r="X339" s="127"/>
      <c r="Y339" s="127">
        <v>2.5</v>
      </c>
      <c r="Z339" s="127"/>
      <c r="AA339" s="127" t="s">
        <v>1726</v>
      </c>
      <c r="AB339" s="127"/>
      <c r="AC339" s="127"/>
      <c r="AD339" s="127"/>
      <c r="AE339" s="127"/>
      <c r="AF339" s="127">
        <v>0</v>
      </c>
      <c r="AG339" s="127">
        <v>1020</v>
      </c>
      <c r="AH339" s="127"/>
      <c r="AI339" s="127"/>
      <c r="AJ339" s="127" t="s">
        <v>66</v>
      </c>
      <c r="AK339" s="127"/>
      <c r="AL339" s="127"/>
      <c r="AM339" s="127"/>
      <c r="AN339" s="127"/>
      <c r="AO339" s="127"/>
      <c r="AP339" s="127" t="s">
        <v>3443</v>
      </c>
      <c r="AQ339" s="127" t="s">
        <v>3429</v>
      </c>
      <c r="AR339" s="127" t="s">
        <v>4563</v>
      </c>
      <c r="AS339" s="127" t="s">
        <v>69</v>
      </c>
      <c r="AT339" s="127" t="s">
        <v>70</v>
      </c>
      <c r="AU339" s="127" t="s">
        <v>77</v>
      </c>
      <c r="AV339" s="127" t="s">
        <v>1726</v>
      </c>
      <c r="AW339" s="149" t="str">
        <f t="shared" si="5"/>
        <v/>
      </c>
    </row>
    <row r="340" spans="1:49" x14ac:dyDescent="0.2">
      <c r="A340" s="127" t="s">
        <v>1726</v>
      </c>
      <c r="B340" s="127">
        <v>4.0999999999999996</v>
      </c>
      <c r="C340" s="127">
        <v>20171204</v>
      </c>
      <c r="D340" s="127" t="s">
        <v>60</v>
      </c>
      <c r="E340" s="127" t="s">
        <v>60</v>
      </c>
      <c r="F340" s="127">
        <v>3</v>
      </c>
      <c r="G340" s="75" t="s">
        <v>5222</v>
      </c>
      <c r="H340" s="127"/>
      <c r="I340" s="127"/>
      <c r="J340" s="127"/>
      <c r="K340" s="127"/>
      <c r="L340" s="127"/>
      <c r="M340" s="127">
        <v>1</v>
      </c>
      <c r="N340" s="127">
        <v>2</v>
      </c>
      <c r="O340" s="127">
        <v>2015</v>
      </c>
      <c r="P340" s="127">
        <v>20160503</v>
      </c>
      <c r="Q340" s="127">
        <v>20160503</v>
      </c>
      <c r="R340" s="127" t="s">
        <v>3322</v>
      </c>
      <c r="S340" s="127" t="s">
        <v>3323</v>
      </c>
      <c r="T340" s="127" t="s">
        <v>3984</v>
      </c>
      <c r="U340" s="127" t="s">
        <v>72</v>
      </c>
      <c r="V340" s="127" t="s">
        <v>65</v>
      </c>
      <c r="W340" s="127" t="s">
        <v>64</v>
      </c>
      <c r="X340" s="127" t="s">
        <v>1305</v>
      </c>
      <c r="Y340" s="127">
        <v>8.33</v>
      </c>
      <c r="Z340" s="127">
        <v>89</v>
      </c>
      <c r="AA340" s="127" t="s">
        <v>1726</v>
      </c>
      <c r="AB340" s="127"/>
      <c r="AC340" s="127"/>
      <c r="AD340" s="127"/>
      <c r="AE340" s="127"/>
      <c r="AF340" s="127">
        <v>0</v>
      </c>
      <c r="AG340" s="127">
        <v>151884</v>
      </c>
      <c r="AH340" s="127"/>
      <c r="AI340" s="127"/>
      <c r="AJ340" s="127" t="s">
        <v>67</v>
      </c>
      <c r="AK340" s="127"/>
      <c r="AL340" s="127"/>
      <c r="AM340" s="127"/>
      <c r="AN340" s="127"/>
      <c r="AO340" s="127"/>
      <c r="AP340" s="127" t="s">
        <v>3325</v>
      </c>
      <c r="AQ340" s="127" t="s">
        <v>3326</v>
      </c>
      <c r="AR340" s="127" t="s">
        <v>3985</v>
      </c>
      <c r="AS340" s="127" t="s">
        <v>69</v>
      </c>
      <c r="AT340" s="127" t="s">
        <v>70</v>
      </c>
      <c r="AU340" s="127" t="s">
        <v>3211</v>
      </c>
      <c r="AV340" s="127" t="s">
        <v>1726</v>
      </c>
      <c r="AW340" s="149" t="str">
        <f t="shared" si="5"/>
        <v/>
      </c>
    </row>
    <row r="341" spans="1:49" x14ac:dyDescent="0.2">
      <c r="A341" s="127" t="s">
        <v>59</v>
      </c>
      <c r="B341" s="127">
        <v>4.0999999999999996</v>
      </c>
      <c r="C341" s="127">
        <v>20171204</v>
      </c>
      <c r="D341" s="127" t="s">
        <v>60</v>
      </c>
      <c r="E341" s="127" t="s">
        <v>60</v>
      </c>
      <c r="F341" s="127">
        <v>3</v>
      </c>
      <c r="G341" s="75" t="s">
        <v>5227</v>
      </c>
      <c r="H341" s="127">
        <v>12</v>
      </c>
      <c r="I341" s="127"/>
      <c r="J341" s="127"/>
      <c r="K341" s="127"/>
      <c r="L341" s="127"/>
      <c r="M341" s="127">
        <v>1</v>
      </c>
      <c r="N341" s="127">
        <v>3</v>
      </c>
      <c r="O341" s="127">
        <v>2015</v>
      </c>
      <c r="P341" s="127">
        <v>20160609</v>
      </c>
      <c r="Q341" s="127">
        <v>20160609</v>
      </c>
      <c r="R341" s="127" t="s">
        <v>3301</v>
      </c>
      <c r="S341" s="127" t="s">
        <v>3323</v>
      </c>
      <c r="T341" s="127" t="s">
        <v>3294</v>
      </c>
      <c r="U341" s="127" t="s">
        <v>72</v>
      </c>
      <c r="V341" s="127" t="s">
        <v>65</v>
      </c>
      <c r="W341" s="127" t="s">
        <v>64</v>
      </c>
      <c r="X341" s="127" t="s">
        <v>1305</v>
      </c>
      <c r="Y341" s="127">
        <v>6.11</v>
      </c>
      <c r="Z341" s="127">
        <v>84</v>
      </c>
      <c r="AA341" s="127" t="s">
        <v>1726</v>
      </c>
      <c r="AB341" s="127">
        <v>5000</v>
      </c>
      <c r="AC341" s="127">
        <v>51904</v>
      </c>
      <c r="AD341" s="127"/>
      <c r="AE341" s="127"/>
      <c r="AF341" s="127">
        <v>5000</v>
      </c>
      <c r="AG341" s="127">
        <v>2440</v>
      </c>
      <c r="AH341" s="127"/>
      <c r="AI341" s="127"/>
      <c r="AJ341" s="127" t="s">
        <v>67</v>
      </c>
      <c r="AK341" s="127">
        <v>4.4900000000000002E-2</v>
      </c>
      <c r="AL341" s="127">
        <v>8</v>
      </c>
      <c r="AM341" s="127">
        <v>1136</v>
      </c>
      <c r="AN341" s="127"/>
      <c r="AO341" s="127"/>
      <c r="AP341" s="127" t="s">
        <v>3302</v>
      </c>
      <c r="AQ341" s="127" t="s">
        <v>3326</v>
      </c>
      <c r="AR341" s="127" t="s">
        <v>3298</v>
      </c>
      <c r="AS341" s="127" t="s">
        <v>69</v>
      </c>
      <c r="AT341" s="127" t="s">
        <v>70</v>
      </c>
      <c r="AU341" s="127" t="s">
        <v>3211</v>
      </c>
      <c r="AV341" s="127" t="s">
        <v>1726</v>
      </c>
      <c r="AW341" s="149">
        <f t="shared" si="5"/>
        <v>4.7009864364981502E-2</v>
      </c>
    </row>
    <row r="342" spans="1:49" x14ac:dyDescent="0.2">
      <c r="A342" s="127" t="s">
        <v>59</v>
      </c>
      <c r="B342" s="127">
        <v>4.0999999999999996</v>
      </c>
      <c r="C342" s="127">
        <v>20171204</v>
      </c>
      <c r="D342" s="127" t="s">
        <v>60</v>
      </c>
      <c r="E342" s="127" t="s">
        <v>60</v>
      </c>
      <c r="F342" s="127">
        <v>3</v>
      </c>
      <c r="G342" s="75" t="s">
        <v>5228</v>
      </c>
      <c r="H342" s="127">
        <v>12</v>
      </c>
      <c r="I342" s="127"/>
      <c r="J342" s="127"/>
      <c r="K342" s="127"/>
      <c r="L342" s="127"/>
      <c r="M342" s="127">
        <v>1</v>
      </c>
      <c r="N342" s="127">
        <v>3</v>
      </c>
      <c r="O342" s="127">
        <v>2015</v>
      </c>
      <c r="P342" s="127">
        <v>20160609</v>
      </c>
      <c r="Q342" s="127">
        <v>20160609</v>
      </c>
      <c r="R342" s="127" t="s">
        <v>3301</v>
      </c>
      <c r="S342" s="127" t="s">
        <v>3323</v>
      </c>
      <c r="T342" s="127" t="s">
        <v>3294</v>
      </c>
      <c r="U342" s="127" t="s">
        <v>72</v>
      </c>
      <c r="V342" s="127" t="s">
        <v>65</v>
      </c>
      <c r="W342" s="127" t="s">
        <v>64</v>
      </c>
      <c r="X342" s="127" t="s">
        <v>1305</v>
      </c>
      <c r="Y342" s="127">
        <v>6.11</v>
      </c>
      <c r="Z342" s="127">
        <v>84</v>
      </c>
      <c r="AA342" s="127" t="s">
        <v>1726</v>
      </c>
      <c r="AB342" s="127">
        <v>5000</v>
      </c>
      <c r="AC342" s="127">
        <v>56871</v>
      </c>
      <c r="AD342" s="127"/>
      <c r="AE342" s="127"/>
      <c r="AF342" s="127">
        <v>5000</v>
      </c>
      <c r="AG342" s="127">
        <v>502</v>
      </c>
      <c r="AH342" s="127"/>
      <c r="AI342" s="127"/>
      <c r="AJ342" s="127" t="s">
        <v>67</v>
      </c>
      <c r="AK342" s="127">
        <v>8.8000000000000005E-3</v>
      </c>
      <c r="AL342" s="127">
        <v>9</v>
      </c>
      <c r="AM342" s="127">
        <v>1714</v>
      </c>
      <c r="AN342" s="127"/>
      <c r="AO342" s="127"/>
      <c r="AP342" s="127" t="s">
        <v>3302</v>
      </c>
      <c r="AQ342" s="127" t="s">
        <v>3326</v>
      </c>
      <c r="AR342" s="127" t="s">
        <v>3298</v>
      </c>
      <c r="AS342" s="127" t="s">
        <v>69</v>
      </c>
      <c r="AT342" s="127" t="s">
        <v>70</v>
      </c>
      <c r="AU342" s="127" t="s">
        <v>3211</v>
      </c>
      <c r="AV342" s="127" t="s">
        <v>1726</v>
      </c>
      <c r="AW342" s="149">
        <f t="shared" si="5"/>
        <v>8.8269944259816071E-3</v>
      </c>
    </row>
    <row r="343" spans="1:49" x14ac:dyDescent="0.2">
      <c r="A343" s="127" t="s">
        <v>59</v>
      </c>
      <c r="B343" s="127">
        <v>4.0999999999999996</v>
      </c>
      <c r="C343" s="127">
        <v>20171204</v>
      </c>
      <c r="D343" s="127" t="s">
        <v>60</v>
      </c>
      <c r="E343" s="127" t="s">
        <v>60</v>
      </c>
      <c r="F343" s="127">
        <v>3</v>
      </c>
      <c r="G343" s="75" t="s">
        <v>5230</v>
      </c>
      <c r="H343" s="127">
        <v>12</v>
      </c>
      <c r="I343" s="127"/>
      <c r="J343" s="127"/>
      <c r="K343" s="127"/>
      <c r="L343" s="127"/>
      <c r="M343" s="127">
        <v>1</v>
      </c>
      <c r="N343" s="127">
        <v>2</v>
      </c>
      <c r="O343" s="127">
        <v>2015</v>
      </c>
      <c r="P343" s="127">
        <v>20160511</v>
      </c>
      <c r="Q343" s="127">
        <v>20160513</v>
      </c>
      <c r="R343" s="127" t="s">
        <v>475</v>
      </c>
      <c r="S343" s="127" t="s">
        <v>476</v>
      </c>
      <c r="T343" s="127" t="s">
        <v>477</v>
      </c>
      <c r="U343" s="127" t="s">
        <v>72</v>
      </c>
      <c r="V343" s="127" t="s">
        <v>65</v>
      </c>
      <c r="W343" s="127" t="s">
        <v>64</v>
      </c>
      <c r="X343" s="127" t="s">
        <v>1305</v>
      </c>
      <c r="Y343" s="127">
        <v>4</v>
      </c>
      <c r="Z343" s="127"/>
      <c r="AA343" s="127" t="s">
        <v>1726</v>
      </c>
      <c r="AB343" s="127">
        <v>5000</v>
      </c>
      <c r="AC343" s="127">
        <v>54789</v>
      </c>
      <c r="AD343" s="127"/>
      <c r="AE343" s="127"/>
      <c r="AF343" s="127">
        <v>5000</v>
      </c>
      <c r="AG343" s="127">
        <v>1118</v>
      </c>
      <c r="AH343" s="127"/>
      <c r="AI343" s="127"/>
      <c r="AJ343" s="127" t="s">
        <v>66</v>
      </c>
      <c r="AK343" s="127">
        <v>2.0000000000000001E-4</v>
      </c>
      <c r="AL343" s="127">
        <v>23</v>
      </c>
      <c r="AM343" s="127">
        <v>100</v>
      </c>
      <c r="AN343" s="127"/>
      <c r="AO343" s="127"/>
      <c r="AP343" s="127" t="s">
        <v>479</v>
      </c>
      <c r="AQ343" s="127" t="s">
        <v>480</v>
      </c>
      <c r="AR343" s="127" t="s">
        <v>481</v>
      </c>
      <c r="AS343" s="127" t="s">
        <v>69</v>
      </c>
      <c r="AT343" s="127" t="s">
        <v>70</v>
      </c>
      <c r="AU343" s="127" t="s">
        <v>91</v>
      </c>
      <c r="AV343" s="127" t="s">
        <v>1726</v>
      </c>
      <c r="AW343" s="149">
        <f t="shared" si="5"/>
        <v>2.0405555859752868E-2</v>
      </c>
    </row>
    <row r="344" spans="1:49" x14ac:dyDescent="0.2">
      <c r="A344" s="127" t="s">
        <v>59</v>
      </c>
      <c r="B344" s="127">
        <v>4.0999999999999996</v>
      </c>
      <c r="C344" s="127">
        <v>20171204</v>
      </c>
      <c r="D344" s="127" t="s">
        <v>60</v>
      </c>
      <c r="E344" s="127" t="s">
        <v>60</v>
      </c>
      <c r="F344" s="127">
        <v>3</v>
      </c>
      <c r="G344" s="75" t="s">
        <v>5231</v>
      </c>
      <c r="H344" s="127">
        <v>12</v>
      </c>
      <c r="I344" s="127"/>
      <c r="J344" s="127"/>
      <c r="K344" s="127"/>
      <c r="L344" s="127"/>
      <c r="M344" s="127">
        <v>1</v>
      </c>
      <c r="N344" s="127">
        <v>2</v>
      </c>
      <c r="O344" s="127">
        <v>2015</v>
      </c>
      <c r="P344" s="127">
        <v>20160511</v>
      </c>
      <c r="Q344" s="127">
        <v>20160513</v>
      </c>
      <c r="R344" s="127" t="s">
        <v>475</v>
      </c>
      <c r="S344" s="127" t="s">
        <v>476</v>
      </c>
      <c r="T344" s="127" t="s">
        <v>477</v>
      </c>
      <c r="U344" s="127" t="s">
        <v>72</v>
      </c>
      <c r="V344" s="127" t="s">
        <v>65</v>
      </c>
      <c r="W344" s="127" t="s">
        <v>64</v>
      </c>
      <c r="X344" s="127" t="s">
        <v>1305</v>
      </c>
      <c r="Y344" s="127">
        <v>4</v>
      </c>
      <c r="Z344" s="127"/>
      <c r="AA344" s="127" t="s">
        <v>1726</v>
      </c>
      <c r="AB344" s="127">
        <v>5000</v>
      </c>
      <c r="AC344" s="127">
        <v>55334</v>
      </c>
      <c r="AD344" s="127"/>
      <c r="AE344" s="127"/>
      <c r="AF344" s="127">
        <v>5000</v>
      </c>
      <c r="AG344" s="127">
        <v>1129</v>
      </c>
      <c r="AH344" s="127"/>
      <c r="AI344" s="127"/>
      <c r="AJ344" s="127" t="s">
        <v>66</v>
      </c>
      <c r="AK344" s="127">
        <v>2.0000000000000001E-4</v>
      </c>
      <c r="AL344" s="127">
        <v>22</v>
      </c>
      <c r="AM344" s="127">
        <v>100</v>
      </c>
      <c r="AN344" s="127"/>
      <c r="AO344" s="127"/>
      <c r="AP344" s="127" t="s">
        <v>479</v>
      </c>
      <c r="AQ344" s="127" t="s">
        <v>480</v>
      </c>
      <c r="AR344" s="127" t="s">
        <v>481</v>
      </c>
      <c r="AS344" s="127" t="s">
        <v>69</v>
      </c>
      <c r="AT344" s="127" t="s">
        <v>70</v>
      </c>
      <c r="AU344" s="127" t="s">
        <v>91</v>
      </c>
      <c r="AV344" s="127" t="s">
        <v>1726</v>
      </c>
      <c r="AW344" s="149">
        <f t="shared" si="5"/>
        <v>2.0403368634112844E-2</v>
      </c>
    </row>
    <row r="345" spans="1:49" x14ac:dyDescent="0.2">
      <c r="A345" s="127" t="s">
        <v>59</v>
      </c>
      <c r="B345" s="127">
        <v>4.0999999999999996</v>
      </c>
      <c r="C345" s="127">
        <v>20171204</v>
      </c>
      <c r="D345" s="127" t="s">
        <v>60</v>
      </c>
      <c r="E345" s="127" t="s">
        <v>60</v>
      </c>
      <c r="F345" s="127">
        <v>3</v>
      </c>
      <c r="G345" s="75" t="s">
        <v>5164</v>
      </c>
      <c r="H345" s="127">
        <v>12</v>
      </c>
      <c r="I345" s="127"/>
      <c r="J345" s="127"/>
      <c r="K345" s="127"/>
      <c r="L345" s="127"/>
      <c r="M345" s="127">
        <v>1</v>
      </c>
      <c r="N345" s="127">
        <v>2</v>
      </c>
      <c r="O345" s="127">
        <v>2015</v>
      </c>
      <c r="P345" s="127">
        <v>20160511</v>
      </c>
      <c r="Q345" s="127">
        <v>20160513</v>
      </c>
      <c r="R345" s="127" t="s">
        <v>475</v>
      </c>
      <c r="S345" s="127" t="s">
        <v>476</v>
      </c>
      <c r="T345" s="127" t="s">
        <v>477</v>
      </c>
      <c r="U345" s="127" t="s">
        <v>72</v>
      </c>
      <c r="V345" s="127" t="s">
        <v>65</v>
      </c>
      <c r="W345" s="127" t="s">
        <v>64</v>
      </c>
      <c r="X345" s="127" t="s">
        <v>1305</v>
      </c>
      <c r="Y345" s="127">
        <v>4</v>
      </c>
      <c r="Z345" s="127"/>
      <c r="AA345" s="127" t="s">
        <v>1726</v>
      </c>
      <c r="AB345" s="127">
        <v>5000</v>
      </c>
      <c r="AC345" s="127">
        <v>55868</v>
      </c>
      <c r="AD345" s="127"/>
      <c r="AE345" s="127"/>
      <c r="AF345" s="127">
        <v>5000</v>
      </c>
      <c r="AG345" s="127">
        <v>1140</v>
      </c>
      <c r="AH345" s="127"/>
      <c r="AI345" s="127"/>
      <c r="AJ345" s="127" t="s">
        <v>66</v>
      </c>
      <c r="AK345" s="127">
        <v>2.0000000000000001E-4</v>
      </c>
      <c r="AL345" s="127">
        <v>20</v>
      </c>
      <c r="AM345" s="127">
        <v>100</v>
      </c>
      <c r="AN345" s="127"/>
      <c r="AO345" s="127"/>
      <c r="AP345" s="127" t="s">
        <v>479</v>
      </c>
      <c r="AQ345" s="127" t="s">
        <v>480</v>
      </c>
      <c r="AR345" s="127" t="s">
        <v>481</v>
      </c>
      <c r="AS345" s="127" t="s">
        <v>69</v>
      </c>
      <c r="AT345" s="127" t="s">
        <v>70</v>
      </c>
      <c r="AU345" s="127" t="s">
        <v>91</v>
      </c>
      <c r="AV345" s="127" t="s">
        <v>1726</v>
      </c>
      <c r="AW345" s="149">
        <f t="shared" si="5"/>
        <v>2.040524092503759E-2</v>
      </c>
    </row>
    <row r="346" spans="1:49" x14ac:dyDescent="0.2">
      <c r="A346" s="127" t="s">
        <v>59</v>
      </c>
      <c r="B346" s="127">
        <v>4.0999999999999996</v>
      </c>
      <c r="C346" s="127">
        <v>20171204</v>
      </c>
      <c r="D346" s="127" t="s">
        <v>60</v>
      </c>
      <c r="E346" s="127" t="s">
        <v>60</v>
      </c>
      <c r="F346" s="127">
        <v>3</v>
      </c>
      <c r="G346" s="75" t="s">
        <v>5232</v>
      </c>
      <c r="H346" s="127">
        <v>12</v>
      </c>
      <c r="I346" s="127"/>
      <c r="J346" s="127"/>
      <c r="K346" s="127"/>
      <c r="L346" s="127"/>
      <c r="M346" s="127">
        <v>1</v>
      </c>
      <c r="N346" s="127">
        <v>2</v>
      </c>
      <c r="O346" s="127">
        <v>2015</v>
      </c>
      <c r="P346" s="127">
        <v>20160511</v>
      </c>
      <c r="Q346" s="127">
        <v>20160513</v>
      </c>
      <c r="R346" s="127" t="s">
        <v>475</v>
      </c>
      <c r="S346" s="127" t="s">
        <v>476</v>
      </c>
      <c r="T346" s="127" t="s">
        <v>477</v>
      </c>
      <c r="U346" s="127" t="s">
        <v>72</v>
      </c>
      <c r="V346" s="127" t="s">
        <v>65</v>
      </c>
      <c r="W346" s="127" t="s">
        <v>64</v>
      </c>
      <c r="X346" s="127" t="s">
        <v>1305</v>
      </c>
      <c r="Y346" s="127">
        <v>4</v>
      </c>
      <c r="Z346" s="127"/>
      <c r="AA346" s="127" t="s">
        <v>1726</v>
      </c>
      <c r="AB346" s="127">
        <v>5000</v>
      </c>
      <c r="AC346" s="127">
        <v>55133</v>
      </c>
      <c r="AD346" s="127"/>
      <c r="AE346" s="127"/>
      <c r="AF346" s="127">
        <v>5000</v>
      </c>
      <c r="AG346" s="127">
        <v>1019</v>
      </c>
      <c r="AH346" s="127"/>
      <c r="AI346" s="127"/>
      <c r="AJ346" s="127" t="s">
        <v>66</v>
      </c>
      <c r="AK346" s="127">
        <v>2.0000000000000001E-4</v>
      </c>
      <c r="AL346" s="127">
        <v>19</v>
      </c>
      <c r="AM346" s="127">
        <v>100</v>
      </c>
      <c r="AN346" s="127"/>
      <c r="AO346" s="127"/>
      <c r="AP346" s="127" t="s">
        <v>479</v>
      </c>
      <c r="AQ346" s="127" t="s">
        <v>480</v>
      </c>
      <c r="AR346" s="127" t="s">
        <v>481</v>
      </c>
      <c r="AS346" s="127" t="s">
        <v>69</v>
      </c>
      <c r="AT346" s="127" t="s">
        <v>70</v>
      </c>
      <c r="AU346" s="127" t="s">
        <v>91</v>
      </c>
      <c r="AV346" s="127" t="s">
        <v>1726</v>
      </c>
      <c r="AW346" s="149">
        <f t="shared" si="5"/>
        <v>1.8482578492010231E-2</v>
      </c>
    </row>
    <row r="347" spans="1:49" x14ac:dyDescent="0.2">
      <c r="A347" s="127" t="s">
        <v>59</v>
      </c>
      <c r="B347" s="127">
        <v>4.0999999999999996</v>
      </c>
      <c r="C347" s="127">
        <v>20171204</v>
      </c>
      <c r="D347" s="127" t="s">
        <v>60</v>
      </c>
      <c r="E347" s="127" t="s">
        <v>60</v>
      </c>
      <c r="F347" s="127">
        <v>3</v>
      </c>
      <c r="G347" s="75" t="s">
        <v>5233</v>
      </c>
      <c r="H347" s="127">
        <v>12</v>
      </c>
      <c r="I347" s="127"/>
      <c r="J347" s="127"/>
      <c r="K347" s="127"/>
      <c r="L347" s="127"/>
      <c r="M347" s="127">
        <v>1</v>
      </c>
      <c r="N347" s="127">
        <v>2</v>
      </c>
      <c r="O347" s="127">
        <v>2015</v>
      </c>
      <c r="P347" s="127">
        <v>20160511</v>
      </c>
      <c r="Q347" s="127">
        <v>20160513</v>
      </c>
      <c r="R347" s="127" t="s">
        <v>475</v>
      </c>
      <c r="S347" s="127" t="s">
        <v>476</v>
      </c>
      <c r="T347" s="127" t="s">
        <v>477</v>
      </c>
      <c r="U347" s="127" t="s">
        <v>72</v>
      </c>
      <c r="V347" s="127" t="s">
        <v>65</v>
      </c>
      <c r="W347" s="127" t="s">
        <v>64</v>
      </c>
      <c r="X347" s="127" t="s">
        <v>1305</v>
      </c>
      <c r="Y347" s="127">
        <v>4</v>
      </c>
      <c r="Z347" s="127"/>
      <c r="AA347" s="127" t="s">
        <v>1726</v>
      </c>
      <c r="AB347" s="127">
        <v>5000</v>
      </c>
      <c r="AC347" s="127">
        <v>55391</v>
      </c>
      <c r="AD347" s="127"/>
      <c r="AE347" s="127"/>
      <c r="AF347" s="127">
        <v>5000</v>
      </c>
      <c r="AG347" s="127">
        <v>560</v>
      </c>
      <c r="AH347" s="127"/>
      <c r="AI347" s="127"/>
      <c r="AJ347" s="127" t="s">
        <v>66</v>
      </c>
      <c r="AK347" s="127">
        <v>1E-4</v>
      </c>
      <c r="AL347" s="127">
        <v>16</v>
      </c>
      <c r="AM347" s="127">
        <v>100</v>
      </c>
      <c r="AN347" s="127"/>
      <c r="AO347" s="127"/>
      <c r="AP347" s="127" t="s">
        <v>479</v>
      </c>
      <c r="AQ347" s="127" t="s">
        <v>480</v>
      </c>
      <c r="AR347" s="127" t="s">
        <v>481</v>
      </c>
      <c r="AS347" s="127" t="s">
        <v>69</v>
      </c>
      <c r="AT347" s="127" t="s">
        <v>70</v>
      </c>
      <c r="AU347" s="127" t="s">
        <v>91</v>
      </c>
      <c r="AV347" s="127" t="s">
        <v>1726</v>
      </c>
      <c r="AW347" s="149">
        <f t="shared" si="5"/>
        <v>1.0109945659042083E-2</v>
      </c>
    </row>
    <row r="348" spans="1:49" x14ac:dyDescent="0.2">
      <c r="A348" s="127" t="s">
        <v>59</v>
      </c>
      <c r="B348" s="127">
        <v>4.0999999999999996</v>
      </c>
      <c r="C348" s="127">
        <v>20171204</v>
      </c>
      <c r="D348" s="127" t="s">
        <v>60</v>
      </c>
      <c r="E348" s="127" t="s">
        <v>60</v>
      </c>
      <c r="F348" s="127">
        <v>3</v>
      </c>
      <c r="G348" s="75" t="s">
        <v>3241</v>
      </c>
      <c r="H348" s="127">
        <v>0</v>
      </c>
      <c r="I348" s="127"/>
      <c r="J348" s="127"/>
      <c r="K348" s="127"/>
      <c r="L348" s="127"/>
      <c r="M348" s="127">
        <v>1</v>
      </c>
      <c r="N348" s="127">
        <v>1</v>
      </c>
      <c r="O348" s="127">
        <v>1990</v>
      </c>
      <c r="P348" s="127">
        <v>199107</v>
      </c>
      <c r="Q348" s="127">
        <v>19910703</v>
      </c>
      <c r="R348" s="127" t="s">
        <v>3204</v>
      </c>
      <c r="S348" s="127" t="s">
        <v>3205</v>
      </c>
      <c r="T348" s="127" t="s">
        <v>3206</v>
      </c>
      <c r="U348" s="127" t="s">
        <v>72</v>
      </c>
      <c r="V348" s="127" t="s">
        <v>65</v>
      </c>
      <c r="W348" s="127" t="s">
        <v>66</v>
      </c>
      <c r="X348" s="127"/>
      <c r="Y348" s="127">
        <v>10.8</v>
      </c>
      <c r="Z348" s="127">
        <v>103</v>
      </c>
      <c r="AA348" s="127" t="s">
        <v>1726</v>
      </c>
      <c r="AB348" s="127">
        <v>5000</v>
      </c>
      <c r="AC348" s="127">
        <v>42686</v>
      </c>
      <c r="AD348" s="127"/>
      <c r="AE348" s="127"/>
      <c r="AF348" s="127">
        <v>5000</v>
      </c>
      <c r="AG348" s="127">
        <v>431</v>
      </c>
      <c r="AH348" s="127"/>
      <c r="AI348" s="127"/>
      <c r="AJ348" s="127"/>
      <c r="AK348" s="127">
        <v>0.01</v>
      </c>
      <c r="AL348" s="127">
        <v>2</v>
      </c>
      <c r="AM348" s="127">
        <v>100</v>
      </c>
      <c r="AN348" s="127"/>
      <c r="AO348" s="127" t="s">
        <v>3242</v>
      </c>
      <c r="AP348" s="127" t="s">
        <v>3208</v>
      </c>
      <c r="AQ348" s="127" t="s">
        <v>3209</v>
      </c>
      <c r="AR348" s="127" t="s">
        <v>3210</v>
      </c>
      <c r="AS348" s="127" t="s">
        <v>69</v>
      </c>
      <c r="AT348" s="127" t="s">
        <v>70</v>
      </c>
      <c r="AU348" s="127" t="s">
        <v>3211</v>
      </c>
      <c r="AV348" s="127" t="s">
        <v>1726</v>
      </c>
      <c r="AW348" s="149">
        <f t="shared" si="5"/>
        <v>1.0096987302628497E-2</v>
      </c>
    </row>
    <row r="349" spans="1:49" x14ac:dyDescent="0.2">
      <c r="A349" s="127" t="s">
        <v>59</v>
      </c>
      <c r="B349" s="127">
        <v>4.0999999999999996</v>
      </c>
      <c r="C349" s="127">
        <v>20171204</v>
      </c>
      <c r="D349" s="127" t="s">
        <v>60</v>
      </c>
      <c r="E349" s="127" t="s">
        <v>60</v>
      </c>
      <c r="F349" s="127">
        <v>3</v>
      </c>
      <c r="G349" s="75" t="s">
        <v>5234</v>
      </c>
      <c r="H349" s="127">
        <v>12</v>
      </c>
      <c r="I349" s="127"/>
      <c r="J349" s="127"/>
      <c r="K349" s="127"/>
      <c r="L349" s="127"/>
      <c r="M349" s="127">
        <v>1</v>
      </c>
      <c r="N349" s="127">
        <v>2</v>
      </c>
      <c r="O349" s="127">
        <v>2015</v>
      </c>
      <c r="P349" s="127">
        <v>20160511</v>
      </c>
      <c r="Q349" s="127">
        <v>20160513</v>
      </c>
      <c r="R349" s="127" t="s">
        <v>475</v>
      </c>
      <c r="S349" s="127" t="s">
        <v>476</v>
      </c>
      <c r="T349" s="127" t="s">
        <v>477</v>
      </c>
      <c r="U349" s="127" t="s">
        <v>72</v>
      </c>
      <c r="V349" s="127" t="s">
        <v>65</v>
      </c>
      <c r="W349" s="127" t="s">
        <v>64</v>
      </c>
      <c r="X349" s="127" t="s">
        <v>1305</v>
      </c>
      <c r="Y349" s="127">
        <v>4</v>
      </c>
      <c r="Z349" s="127"/>
      <c r="AA349" s="127" t="s">
        <v>1726</v>
      </c>
      <c r="AB349" s="127">
        <v>5000</v>
      </c>
      <c r="AC349" s="127">
        <v>54372</v>
      </c>
      <c r="AD349" s="127"/>
      <c r="AE349" s="127"/>
      <c r="AF349" s="127">
        <v>5000</v>
      </c>
      <c r="AG349" s="127">
        <v>670</v>
      </c>
      <c r="AH349" s="127"/>
      <c r="AI349" s="127"/>
      <c r="AJ349" s="127" t="s">
        <v>66</v>
      </c>
      <c r="AK349" s="127">
        <v>1E-4</v>
      </c>
      <c r="AL349" s="127">
        <v>13</v>
      </c>
      <c r="AM349" s="127">
        <v>100</v>
      </c>
      <c r="AN349" s="127"/>
      <c r="AO349" s="127"/>
      <c r="AP349" s="127" t="s">
        <v>479</v>
      </c>
      <c r="AQ349" s="127" t="s">
        <v>480</v>
      </c>
      <c r="AR349" s="127" t="s">
        <v>481</v>
      </c>
      <c r="AS349" s="127" t="s">
        <v>69</v>
      </c>
      <c r="AT349" s="127" t="s">
        <v>70</v>
      </c>
      <c r="AU349" s="127" t="s">
        <v>91</v>
      </c>
      <c r="AV349" s="127" t="s">
        <v>1726</v>
      </c>
      <c r="AW349" s="149">
        <f t="shared" si="5"/>
        <v>1.2322518943573899E-2</v>
      </c>
    </row>
    <row r="350" spans="1:49" x14ac:dyDescent="0.2">
      <c r="A350" s="127" t="s">
        <v>59</v>
      </c>
      <c r="B350" s="127">
        <v>4.0999999999999996</v>
      </c>
      <c r="C350" s="127">
        <v>20171204</v>
      </c>
      <c r="D350" s="127" t="s">
        <v>60</v>
      </c>
      <c r="E350" s="127" t="s">
        <v>60</v>
      </c>
      <c r="F350" s="127">
        <v>3</v>
      </c>
      <c r="G350" s="75" t="s">
        <v>5235</v>
      </c>
      <c r="H350" s="127">
        <v>12</v>
      </c>
      <c r="I350" s="127"/>
      <c r="J350" s="127"/>
      <c r="K350" s="127"/>
      <c r="L350" s="127"/>
      <c r="M350" s="127">
        <v>1</v>
      </c>
      <c r="N350" s="127">
        <v>2</v>
      </c>
      <c r="O350" s="127">
        <v>2014</v>
      </c>
      <c r="P350" s="127">
        <v>20160414</v>
      </c>
      <c r="Q350" s="127">
        <v>20160414</v>
      </c>
      <c r="R350" s="127" t="s">
        <v>3734</v>
      </c>
      <c r="S350" s="127" t="s">
        <v>3323</v>
      </c>
      <c r="T350" s="127" t="s">
        <v>3727</v>
      </c>
      <c r="U350" s="127" t="s">
        <v>1953</v>
      </c>
      <c r="V350" s="127" t="s">
        <v>65</v>
      </c>
      <c r="W350" s="127" t="s">
        <v>64</v>
      </c>
      <c r="X350" s="127" t="s">
        <v>1305</v>
      </c>
      <c r="Y350" s="127">
        <v>14.93</v>
      </c>
      <c r="Z350" s="127">
        <v>107</v>
      </c>
      <c r="AA350" s="127" t="s">
        <v>1726</v>
      </c>
      <c r="AB350" s="127">
        <v>5000</v>
      </c>
      <c r="AC350" s="127">
        <v>30563</v>
      </c>
      <c r="AD350" s="127"/>
      <c r="AE350" s="127"/>
      <c r="AF350" s="127">
        <v>5000</v>
      </c>
      <c r="AG350" s="127">
        <v>784</v>
      </c>
      <c r="AH350" s="127"/>
      <c r="AI350" s="127"/>
      <c r="AJ350" s="127" t="s">
        <v>67</v>
      </c>
      <c r="AK350" s="127">
        <v>2.5000000000000001E-2</v>
      </c>
      <c r="AL350" s="127">
        <v>8</v>
      </c>
      <c r="AM350" s="127">
        <v>200</v>
      </c>
      <c r="AN350" s="127"/>
      <c r="AO350" s="127" t="s">
        <v>5224</v>
      </c>
      <c r="AP350" s="127" t="s">
        <v>3736</v>
      </c>
      <c r="AQ350" s="127" t="s">
        <v>3326</v>
      </c>
      <c r="AR350" s="127" t="s">
        <v>3729</v>
      </c>
      <c r="AS350" s="127" t="s">
        <v>69</v>
      </c>
      <c r="AT350" s="127" t="s">
        <v>70</v>
      </c>
      <c r="AU350" s="127" t="s">
        <v>77</v>
      </c>
      <c r="AV350" s="127" t="s">
        <v>1726</v>
      </c>
      <c r="AW350" s="149">
        <f t="shared" si="5"/>
        <v>2.5651932074730883E-2</v>
      </c>
    </row>
    <row r="351" spans="1:49" x14ac:dyDescent="0.2">
      <c r="A351" s="127" t="s">
        <v>59</v>
      </c>
      <c r="B351" s="127">
        <v>4.0999999999999996</v>
      </c>
      <c r="C351" s="127">
        <v>20171204</v>
      </c>
      <c r="D351" s="127" t="s">
        <v>60</v>
      </c>
      <c r="E351" s="127" t="s">
        <v>60</v>
      </c>
      <c r="F351" s="127">
        <v>3</v>
      </c>
      <c r="G351" s="75" t="s">
        <v>5236</v>
      </c>
      <c r="H351" s="127">
        <v>12</v>
      </c>
      <c r="I351" s="127"/>
      <c r="J351" s="127"/>
      <c r="K351" s="127"/>
      <c r="L351" s="127"/>
      <c r="M351" s="127">
        <v>1</v>
      </c>
      <c r="N351" s="127">
        <v>1</v>
      </c>
      <c r="O351" s="127">
        <v>2014</v>
      </c>
      <c r="P351" s="127">
        <v>20160419</v>
      </c>
      <c r="Q351" s="127">
        <v>20160421</v>
      </c>
      <c r="R351" s="127" t="s">
        <v>61</v>
      </c>
      <c r="S351" s="127" t="s">
        <v>62</v>
      </c>
      <c r="T351" s="127" t="s">
        <v>63</v>
      </c>
      <c r="U351" s="127" t="s">
        <v>1953</v>
      </c>
      <c r="V351" s="127" t="s">
        <v>65</v>
      </c>
      <c r="W351" s="127" t="s">
        <v>64</v>
      </c>
      <c r="X351" s="127" t="s">
        <v>1305</v>
      </c>
      <c r="Y351" s="127">
        <v>14.96</v>
      </c>
      <c r="Z351" s="127"/>
      <c r="AA351" s="127" t="s">
        <v>1726</v>
      </c>
      <c r="AB351" s="127">
        <v>5000</v>
      </c>
      <c r="AC351" s="127">
        <v>13028</v>
      </c>
      <c r="AD351" s="127"/>
      <c r="AE351" s="127"/>
      <c r="AF351" s="127"/>
      <c r="AG351" s="127"/>
      <c r="AH351" s="127"/>
      <c r="AI351" s="127"/>
      <c r="AJ351" s="127" t="s">
        <v>66</v>
      </c>
      <c r="AK351" s="127"/>
      <c r="AL351" s="127"/>
      <c r="AM351" s="127"/>
      <c r="AN351" s="127"/>
      <c r="AO351" s="127"/>
      <c r="AP351" s="127" t="s">
        <v>663</v>
      </c>
      <c r="AQ351" s="127" t="s">
        <v>661</v>
      </c>
      <c r="AR351" s="127" t="s">
        <v>664</v>
      </c>
      <c r="AS351" s="127" t="s">
        <v>69</v>
      </c>
      <c r="AT351" s="127" t="s">
        <v>70</v>
      </c>
      <c r="AU351" s="127" t="s">
        <v>71</v>
      </c>
      <c r="AV351" s="127" t="s">
        <v>1726</v>
      </c>
      <c r="AW351" s="149">
        <f t="shared" si="5"/>
        <v>0</v>
      </c>
    </row>
    <row r="352" spans="1:49" x14ac:dyDescent="0.2">
      <c r="A352" s="127" t="s">
        <v>59</v>
      </c>
      <c r="B352" s="127">
        <v>4.0999999999999996</v>
      </c>
      <c r="C352" s="127">
        <v>20171204</v>
      </c>
      <c r="D352" s="127" t="s">
        <v>60</v>
      </c>
      <c r="E352" s="127" t="s">
        <v>60</v>
      </c>
      <c r="F352" s="127">
        <v>3</v>
      </c>
      <c r="G352" s="75" t="s">
        <v>5094</v>
      </c>
      <c r="H352" s="127">
        <v>12</v>
      </c>
      <c r="I352" s="127"/>
      <c r="J352" s="127"/>
      <c r="K352" s="127"/>
      <c r="L352" s="127"/>
      <c r="M352" s="127">
        <v>1</v>
      </c>
      <c r="N352" s="127">
        <v>3</v>
      </c>
      <c r="O352" s="127">
        <v>2014</v>
      </c>
      <c r="P352" s="127">
        <v>20150512</v>
      </c>
      <c r="Q352" s="127">
        <v>20150526</v>
      </c>
      <c r="R352" s="127" t="s">
        <v>3420</v>
      </c>
      <c r="S352" s="127" t="s">
        <v>3421</v>
      </c>
      <c r="T352" s="127" t="s">
        <v>4165</v>
      </c>
      <c r="U352" s="127" t="s">
        <v>72</v>
      </c>
      <c r="V352" s="127" t="s">
        <v>65</v>
      </c>
      <c r="W352" s="127" t="s">
        <v>64</v>
      </c>
      <c r="X352" s="127" t="s">
        <v>646</v>
      </c>
      <c r="Y352" s="127">
        <v>5.27</v>
      </c>
      <c r="Z352" s="127"/>
      <c r="AA352" s="127" t="s">
        <v>1726</v>
      </c>
      <c r="AB352" s="127">
        <v>5000</v>
      </c>
      <c r="AC352" s="127">
        <v>48464</v>
      </c>
      <c r="AD352" s="127"/>
      <c r="AE352" s="127"/>
      <c r="AF352" s="127">
        <v>0</v>
      </c>
      <c r="AG352" s="127">
        <v>214151</v>
      </c>
      <c r="AH352" s="127">
        <v>5000</v>
      </c>
      <c r="AI352" s="127">
        <v>1699</v>
      </c>
      <c r="AJ352" s="127" t="s">
        <v>66</v>
      </c>
      <c r="AK352" s="127">
        <v>3.39E-2</v>
      </c>
      <c r="AL352" s="127">
        <v>46</v>
      </c>
      <c r="AM352" s="127">
        <v>1127</v>
      </c>
      <c r="AN352" s="127"/>
      <c r="AO352" s="127"/>
      <c r="AP352" s="127" t="s">
        <v>3422</v>
      </c>
      <c r="AQ352" s="127" t="s">
        <v>3423</v>
      </c>
      <c r="AR352" s="127" t="s">
        <v>4166</v>
      </c>
      <c r="AS352" s="127" t="s">
        <v>69</v>
      </c>
      <c r="AT352" s="127" t="s">
        <v>70</v>
      </c>
      <c r="AU352" s="127" t="s">
        <v>3211</v>
      </c>
      <c r="AV352" s="127" t="s">
        <v>1726</v>
      </c>
      <c r="AW352" s="149">
        <f t="shared" si="5"/>
        <v>4.4187644437107956</v>
      </c>
    </row>
    <row r="353" spans="1:49" x14ac:dyDescent="0.2">
      <c r="A353" s="127" t="s">
        <v>59</v>
      </c>
      <c r="B353" s="127">
        <v>4.0999999999999996</v>
      </c>
      <c r="C353" s="127">
        <v>20171204</v>
      </c>
      <c r="D353" s="127" t="s">
        <v>60</v>
      </c>
      <c r="E353" s="127" t="s">
        <v>60</v>
      </c>
      <c r="F353" s="127">
        <v>3</v>
      </c>
      <c r="G353" s="75" t="s">
        <v>5096</v>
      </c>
      <c r="H353" s="127">
        <v>12</v>
      </c>
      <c r="I353" s="127"/>
      <c r="J353" s="127"/>
      <c r="K353" s="127"/>
      <c r="L353" s="127"/>
      <c r="M353" s="127">
        <v>1</v>
      </c>
      <c r="N353" s="127">
        <v>3</v>
      </c>
      <c r="O353" s="127">
        <v>2014</v>
      </c>
      <c r="P353" s="127">
        <v>20150512</v>
      </c>
      <c r="Q353" s="127">
        <v>20150602</v>
      </c>
      <c r="R353" s="127" t="s">
        <v>3420</v>
      </c>
      <c r="S353" s="127" t="s">
        <v>3421</v>
      </c>
      <c r="T353" s="127" t="s">
        <v>4165</v>
      </c>
      <c r="U353" s="127" t="s">
        <v>72</v>
      </c>
      <c r="V353" s="127" t="s">
        <v>65</v>
      </c>
      <c r="W353" s="127" t="s">
        <v>64</v>
      </c>
      <c r="X353" s="127" t="s">
        <v>1305</v>
      </c>
      <c r="Y353" s="127">
        <v>5.2</v>
      </c>
      <c r="Z353" s="127"/>
      <c r="AA353" s="127" t="s">
        <v>1726</v>
      </c>
      <c r="AB353" s="127">
        <v>5000</v>
      </c>
      <c r="AC353" s="127">
        <v>49533</v>
      </c>
      <c r="AD353" s="127"/>
      <c r="AE353" s="127"/>
      <c r="AF353" s="127">
        <v>0</v>
      </c>
      <c r="AG353" s="127">
        <v>191482</v>
      </c>
      <c r="AH353" s="127">
        <v>5000</v>
      </c>
      <c r="AI353" s="127">
        <v>688</v>
      </c>
      <c r="AJ353" s="127" t="s">
        <v>66</v>
      </c>
      <c r="AK353" s="127">
        <v>1.37E-2</v>
      </c>
      <c r="AL353" s="127">
        <v>40</v>
      </c>
      <c r="AM353" s="127">
        <v>1026</v>
      </c>
      <c r="AN353" s="127"/>
      <c r="AO353" s="127"/>
      <c r="AP353" s="127" t="s">
        <v>3422</v>
      </c>
      <c r="AQ353" s="127" t="s">
        <v>3423</v>
      </c>
      <c r="AR353" s="127" t="s">
        <v>4166</v>
      </c>
      <c r="AS353" s="127" t="s">
        <v>69</v>
      </c>
      <c r="AT353" s="127" t="s">
        <v>70</v>
      </c>
      <c r="AU353" s="127" t="s">
        <v>3211</v>
      </c>
      <c r="AV353" s="127" t="s">
        <v>1726</v>
      </c>
      <c r="AW353" s="149">
        <f t="shared" si="5"/>
        <v>3.8657460682777138</v>
      </c>
    </row>
    <row r="354" spans="1:49" x14ac:dyDescent="0.2">
      <c r="A354" s="127" t="s">
        <v>59</v>
      </c>
      <c r="B354" s="127">
        <v>4.0999999999999996</v>
      </c>
      <c r="C354" s="127">
        <v>20171204</v>
      </c>
      <c r="D354" s="127" t="s">
        <v>60</v>
      </c>
      <c r="E354" s="127" t="s">
        <v>60</v>
      </c>
      <c r="F354" s="127">
        <v>3</v>
      </c>
      <c r="G354" s="75" t="s">
        <v>5097</v>
      </c>
      <c r="H354" s="127">
        <v>12</v>
      </c>
      <c r="I354" s="127"/>
      <c r="J354" s="127"/>
      <c r="K354" s="127"/>
      <c r="L354" s="127"/>
      <c r="M354" s="127">
        <v>1</v>
      </c>
      <c r="N354" s="127">
        <v>3</v>
      </c>
      <c r="O354" s="127">
        <v>2014</v>
      </c>
      <c r="P354" s="127">
        <v>20150512</v>
      </c>
      <c r="Q354" s="127">
        <v>20150526</v>
      </c>
      <c r="R354" s="127" t="s">
        <v>3420</v>
      </c>
      <c r="S354" s="127" t="s">
        <v>3421</v>
      </c>
      <c r="T354" s="127" t="s">
        <v>4165</v>
      </c>
      <c r="U354" s="127" t="s">
        <v>72</v>
      </c>
      <c r="V354" s="127" t="s">
        <v>65</v>
      </c>
      <c r="W354" s="127" t="s">
        <v>64</v>
      </c>
      <c r="X354" s="127" t="s">
        <v>646</v>
      </c>
      <c r="Y354" s="127">
        <v>5.27</v>
      </c>
      <c r="Z354" s="127"/>
      <c r="AA354" s="127" t="s">
        <v>1726</v>
      </c>
      <c r="AB354" s="127">
        <v>5000</v>
      </c>
      <c r="AC354" s="127">
        <v>47722</v>
      </c>
      <c r="AD354" s="127"/>
      <c r="AE354" s="127"/>
      <c r="AF354" s="127">
        <v>0</v>
      </c>
      <c r="AG354" s="127">
        <v>213887</v>
      </c>
      <c r="AH354" s="127">
        <v>5000</v>
      </c>
      <c r="AI354" s="127">
        <v>2379</v>
      </c>
      <c r="AJ354" s="127" t="s">
        <v>66</v>
      </c>
      <c r="AK354" s="127">
        <v>4.7500000000000001E-2</v>
      </c>
      <c r="AL354" s="127">
        <v>45</v>
      </c>
      <c r="AM354" s="127">
        <v>1015</v>
      </c>
      <c r="AN354" s="127"/>
      <c r="AO354" s="127"/>
      <c r="AP354" s="127" t="s">
        <v>3422</v>
      </c>
      <c r="AQ354" s="127" t="s">
        <v>3423</v>
      </c>
      <c r="AR354" s="127" t="s">
        <v>4166</v>
      </c>
      <c r="AS354" s="127" t="s">
        <v>69</v>
      </c>
      <c r="AT354" s="127" t="s">
        <v>70</v>
      </c>
      <c r="AU354" s="127" t="s">
        <v>3211</v>
      </c>
      <c r="AV354" s="127" t="s">
        <v>1726</v>
      </c>
      <c r="AW354" s="149">
        <f t="shared" si="5"/>
        <v>4.4819370520933743</v>
      </c>
    </row>
    <row r="355" spans="1:49" x14ac:dyDescent="0.2">
      <c r="A355" s="127" t="s">
        <v>59</v>
      </c>
      <c r="B355" s="127">
        <v>4.0999999999999996</v>
      </c>
      <c r="C355" s="127">
        <v>20171204</v>
      </c>
      <c r="D355" s="127" t="s">
        <v>60</v>
      </c>
      <c r="E355" s="127" t="s">
        <v>60</v>
      </c>
      <c r="F355" s="127">
        <v>3</v>
      </c>
      <c r="G355" s="75" t="s">
        <v>5098</v>
      </c>
      <c r="H355" s="127">
        <v>12</v>
      </c>
      <c r="I355" s="127"/>
      <c r="J355" s="127"/>
      <c r="K355" s="127"/>
      <c r="L355" s="127"/>
      <c r="M355" s="127">
        <v>1</v>
      </c>
      <c r="N355" s="127">
        <v>3</v>
      </c>
      <c r="O355" s="127">
        <v>2014</v>
      </c>
      <c r="P355" s="127">
        <v>20150609</v>
      </c>
      <c r="Q355" s="127">
        <v>20150609</v>
      </c>
      <c r="R355" s="127" t="s">
        <v>3301</v>
      </c>
      <c r="S355" s="127" t="s">
        <v>3323</v>
      </c>
      <c r="T355" s="127" t="s">
        <v>3294</v>
      </c>
      <c r="U355" s="127" t="s">
        <v>72</v>
      </c>
      <c r="V355" s="127" t="s">
        <v>65</v>
      </c>
      <c r="W355" s="127" t="s">
        <v>64</v>
      </c>
      <c r="X355" s="127" t="s">
        <v>1305</v>
      </c>
      <c r="Y355" s="127">
        <v>5.56</v>
      </c>
      <c r="Z355" s="127">
        <v>83</v>
      </c>
      <c r="AA355" s="127" t="s">
        <v>1726</v>
      </c>
      <c r="AB355" s="127">
        <v>5000</v>
      </c>
      <c r="AC355" s="127">
        <v>54166</v>
      </c>
      <c r="AD355" s="127"/>
      <c r="AE355" s="127"/>
      <c r="AF355" s="127"/>
      <c r="AG355" s="127"/>
      <c r="AH355" s="127"/>
      <c r="AI355" s="127"/>
      <c r="AJ355" s="127" t="s">
        <v>66</v>
      </c>
      <c r="AK355" s="127"/>
      <c r="AL355" s="127"/>
      <c r="AM355" s="127"/>
      <c r="AN355" s="127"/>
      <c r="AO355" s="127"/>
      <c r="AP355" s="127" t="s">
        <v>3302</v>
      </c>
      <c r="AQ355" s="127" t="s">
        <v>3326</v>
      </c>
      <c r="AR355" s="127" t="s">
        <v>3298</v>
      </c>
      <c r="AS355" s="127" t="s">
        <v>69</v>
      </c>
      <c r="AT355" s="127" t="s">
        <v>70</v>
      </c>
      <c r="AU355" s="127" t="s">
        <v>3211</v>
      </c>
      <c r="AV355" s="127" t="s">
        <v>1726</v>
      </c>
      <c r="AW355" s="149">
        <f t="shared" si="5"/>
        <v>0</v>
      </c>
    </row>
    <row r="356" spans="1:49" x14ac:dyDescent="0.2">
      <c r="A356" s="127" t="s">
        <v>59</v>
      </c>
      <c r="B356" s="127">
        <v>4.0999999999999996</v>
      </c>
      <c r="C356" s="127">
        <v>20171204</v>
      </c>
      <c r="D356" s="127" t="s">
        <v>60</v>
      </c>
      <c r="E356" s="127" t="s">
        <v>60</v>
      </c>
      <c r="F356" s="127">
        <v>3</v>
      </c>
      <c r="G356" s="75" t="s">
        <v>5099</v>
      </c>
      <c r="H356" s="127">
        <v>12</v>
      </c>
      <c r="I356" s="127"/>
      <c r="J356" s="127"/>
      <c r="K356" s="127"/>
      <c r="L356" s="127"/>
      <c r="M356" s="127">
        <v>1</v>
      </c>
      <c r="N356" s="127">
        <v>3</v>
      </c>
      <c r="O356" s="127">
        <v>2014</v>
      </c>
      <c r="P356" s="127">
        <v>20150609</v>
      </c>
      <c r="Q356" s="127">
        <v>20150609</v>
      </c>
      <c r="R356" s="127" t="s">
        <v>3301</v>
      </c>
      <c r="S356" s="127" t="s">
        <v>3323</v>
      </c>
      <c r="T356" s="127" t="s">
        <v>3294</v>
      </c>
      <c r="U356" s="127" t="s">
        <v>72</v>
      </c>
      <c r="V356" s="127" t="s">
        <v>65</v>
      </c>
      <c r="W356" s="127" t="s">
        <v>64</v>
      </c>
      <c r="X356" s="127" t="s">
        <v>1305</v>
      </c>
      <c r="Y356" s="127">
        <v>5.56</v>
      </c>
      <c r="Z356" s="127">
        <v>83</v>
      </c>
      <c r="AA356" s="127" t="s">
        <v>1726</v>
      </c>
      <c r="AB356" s="127">
        <v>5000</v>
      </c>
      <c r="AC356" s="127">
        <v>60054</v>
      </c>
      <c r="AD356" s="127"/>
      <c r="AE356" s="127"/>
      <c r="AF356" s="127"/>
      <c r="AG356" s="127"/>
      <c r="AH356" s="127"/>
      <c r="AI356" s="127"/>
      <c r="AJ356" s="127" t="s">
        <v>66</v>
      </c>
      <c r="AK356" s="127"/>
      <c r="AL356" s="127"/>
      <c r="AM356" s="127"/>
      <c r="AN356" s="127"/>
      <c r="AO356" s="127"/>
      <c r="AP356" s="127" t="s">
        <v>3302</v>
      </c>
      <c r="AQ356" s="127" t="s">
        <v>3326</v>
      </c>
      <c r="AR356" s="127" t="s">
        <v>3298</v>
      </c>
      <c r="AS356" s="127" t="s">
        <v>69</v>
      </c>
      <c r="AT356" s="127" t="s">
        <v>70</v>
      </c>
      <c r="AU356" s="127" t="s">
        <v>3211</v>
      </c>
      <c r="AV356" s="127" t="s">
        <v>1726</v>
      </c>
      <c r="AW356" s="149">
        <f t="shared" si="5"/>
        <v>0</v>
      </c>
    </row>
    <row r="357" spans="1:49" x14ac:dyDescent="0.2">
      <c r="A357" s="127" t="s">
        <v>1726</v>
      </c>
      <c r="B357" s="127">
        <v>4.0999999999999996</v>
      </c>
      <c r="C357" s="127">
        <v>20171204</v>
      </c>
      <c r="D357" s="127" t="s">
        <v>60</v>
      </c>
      <c r="E357" s="127" t="s">
        <v>60</v>
      </c>
      <c r="F357" s="127">
        <v>3</v>
      </c>
      <c r="G357" s="75" t="s">
        <v>4001</v>
      </c>
      <c r="H357" s="127"/>
      <c r="I357" s="127"/>
      <c r="J357" s="127"/>
      <c r="K357" s="127"/>
      <c r="L357" s="127"/>
      <c r="M357" s="127">
        <v>1</v>
      </c>
      <c r="N357" s="127">
        <v>2</v>
      </c>
      <c r="O357" s="127">
        <v>2001</v>
      </c>
      <c r="P357" s="127">
        <v>20020508</v>
      </c>
      <c r="Q357" s="127">
        <v>20020512</v>
      </c>
      <c r="R357" s="127" t="s">
        <v>3322</v>
      </c>
      <c r="S357" s="127" t="s">
        <v>3323</v>
      </c>
      <c r="T357" s="127" t="s">
        <v>3984</v>
      </c>
      <c r="U357" s="127" t="s">
        <v>72</v>
      </c>
      <c r="V357" s="127" t="s">
        <v>65</v>
      </c>
      <c r="W357" s="127" t="s">
        <v>64</v>
      </c>
      <c r="X357" s="127"/>
      <c r="Y357" s="127">
        <v>5.87</v>
      </c>
      <c r="Z357" s="127"/>
      <c r="AA357" s="127" t="s">
        <v>1726</v>
      </c>
      <c r="AB357" s="127"/>
      <c r="AC357" s="127"/>
      <c r="AD357" s="127"/>
      <c r="AE357" s="127"/>
      <c r="AF357" s="127">
        <v>0</v>
      </c>
      <c r="AG357" s="127">
        <v>389678</v>
      </c>
      <c r="AH357" s="127"/>
      <c r="AI357" s="127"/>
      <c r="AJ357" s="127" t="s">
        <v>66</v>
      </c>
      <c r="AK357" s="127"/>
      <c r="AL357" s="127"/>
      <c r="AM357" s="127"/>
      <c r="AN357" s="127"/>
      <c r="AO357" s="127"/>
      <c r="AP357" s="127" t="s">
        <v>3325</v>
      </c>
      <c r="AQ357" s="127" t="s">
        <v>3326</v>
      </c>
      <c r="AR357" s="127" t="s">
        <v>3985</v>
      </c>
      <c r="AS357" s="127" t="s">
        <v>69</v>
      </c>
      <c r="AT357" s="127" t="s">
        <v>70</v>
      </c>
      <c r="AU357" s="127" t="s">
        <v>3211</v>
      </c>
      <c r="AV357" s="127" t="s">
        <v>1726</v>
      </c>
      <c r="AW357" s="149" t="str">
        <f t="shared" si="5"/>
        <v/>
      </c>
    </row>
    <row r="358" spans="1:49" x14ac:dyDescent="0.2">
      <c r="A358" s="127" t="s">
        <v>59</v>
      </c>
      <c r="B358" s="127">
        <v>4.0999999999999996</v>
      </c>
      <c r="C358" s="127">
        <v>20171204</v>
      </c>
      <c r="D358" s="127" t="s">
        <v>60</v>
      </c>
      <c r="E358" s="127" t="s">
        <v>60</v>
      </c>
      <c r="F358" s="127">
        <v>3</v>
      </c>
      <c r="G358" s="75" t="s">
        <v>5100</v>
      </c>
      <c r="H358" s="127">
        <v>12</v>
      </c>
      <c r="I358" s="127"/>
      <c r="J358" s="127"/>
      <c r="K358" s="127"/>
      <c r="L358" s="127"/>
      <c r="M358" s="127">
        <v>1</v>
      </c>
      <c r="N358" s="127">
        <v>3</v>
      </c>
      <c r="O358" s="127">
        <v>2014</v>
      </c>
      <c r="P358" s="127">
        <v>20150609</v>
      </c>
      <c r="Q358" s="127">
        <v>20150609</v>
      </c>
      <c r="R358" s="127" t="s">
        <v>3301</v>
      </c>
      <c r="S358" s="127" t="s">
        <v>3323</v>
      </c>
      <c r="T358" s="127" t="s">
        <v>3294</v>
      </c>
      <c r="U358" s="127" t="s">
        <v>72</v>
      </c>
      <c r="V358" s="127" t="s">
        <v>65</v>
      </c>
      <c r="W358" s="127" t="s">
        <v>64</v>
      </c>
      <c r="X358" s="127" t="s">
        <v>1305</v>
      </c>
      <c r="Y358" s="127">
        <v>5.56</v>
      </c>
      <c r="Z358" s="127">
        <v>83</v>
      </c>
      <c r="AA358" s="127" t="s">
        <v>1726</v>
      </c>
      <c r="AB358" s="127">
        <v>5000</v>
      </c>
      <c r="AC358" s="127">
        <v>29808</v>
      </c>
      <c r="AD358" s="127"/>
      <c r="AE358" s="127"/>
      <c r="AF358" s="127"/>
      <c r="AG358" s="127"/>
      <c r="AH358" s="127"/>
      <c r="AI358" s="127"/>
      <c r="AJ358" s="127" t="s">
        <v>66</v>
      </c>
      <c r="AK358" s="127"/>
      <c r="AL358" s="127"/>
      <c r="AM358" s="127"/>
      <c r="AN358" s="127"/>
      <c r="AO358" s="127"/>
      <c r="AP358" s="127" t="s">
        <v>3302</v>
      </c>
      <c r="AQ358" s="127" t="s">
        <v>3326</v>
      </c>
      <c r="AR358" s="127" t="s">
        <v>3298</v>
      </c>
      <c r="AS358" s="127" t="s">
        <v>69</v>
      </c>
      <c r="AT358" s="127" t="s">
        <v>70</v>
      </c>
      <c r="AU358" s="127" t="s">
        <v>3211</v>
      </c>
      <c r="AV358" s="127" t="s">
        <v>1726</v>
      </c>
      <c r="AW358" s="149">
        <f t="shared" si="5"/>
        <v>0</v>
      </c>
    </row>
    <row r="359" spans="1:49" x14ac:dyDescent="0.2">
      <c r="A359" s="127" t="s">
        <v>59</v>
      </c>
      <c r="B359" s="127">
        <v>4.0999999999999996</v>
      </c>
      <c r="C359" s="127">
        <v>20171204</v>
      </c>
      <c r="D359" s="127" t="s">
        <v>60</v>
      </c>
      <c r="E359" s="127" t="s">
        <v>60</v>
      </c>
      <c r="F359" s="127">
        <v>3</v>
      </c>
      <c r="G359" s="75" t="s">
        <v>3687</v>
      </c>
      <c r="H359" s="127">
        <v>0</v>
      </c>
      <c r="I359" s="127"/>
      <c r="J359" s="127"/>
      <c r="K359" s="127"/>
      <c r="L359" s="127"/>
      <c r="M359" s="127">
        <v>1</v>
      </c>
      <c r="N359" s="127">
        <v>1</v>
      </c>
      <c r="O359" s="127">
        <v>1991</v>
      </c>
      <c r="P359" s="127">
        <v>199204</v>
      </c>
      <c r="Q359" s="127">
        <v>19920407</v>
      </c>
      <c r="R359" s="127" t="s">
        <v>3662</v>
      </c>
      <c r="S359" s="127" t="s">
        <v>3426</v>
      </c>
      <c r="T359" s="127" t="s">
        <v>3663</v>
      </c>
      <c r="U359" s="127" t="s">
        <v>72</v>
      </c>
      <c r="V359" s="127" t="s">
        <v>65</v>
      </c>
      <c r="W359" s="127" t="s">
        <v>66</v>
      </c>
      <c r="X359" s="127"/>
      <c r="Y359" s="127">
        <v>8.9</v>
      </c>
      <c r="Z359" s="127">
        <v>91</v>
      </c>
      <c r="AA359" s="127" t="s">
        <v>1726</v>
      </c>
      <c r="AB359" s="127">
        <v>5000</v>
      </c>
      <c r="AC359" s="127">
        <v>21405</v>
      </c>
      <c r="AD359" s="127"/>
      <c r="AE359" s="127"/>
      <c r="AF359" s="127">
        <v>0</v>
      </c>
      <c r="AG359" s="127">
        <v>9663</v>
      </c>
      <c r="AH359" s="127">
        <v>5000</v>
      </c>
      <c r="AI359" s="127">
        <v>437</v>
      </c>
      <c r="AJ359" s="127" t="s">
        <v>66</v>
      </c>
      <c r="AK359" s="127">
        <v>0.02</v>
      </c>
      <c r="AL359" s="127">
        <v>60</v>
      </c>
      <c r="AM359" s="127">
        <v>300</v>
      </c>
      <c r="AN359" s="127"/>
      <c r="AO359" s="127" t="s">
        <v>3679</v>
      </c>
      <c r="AP359" s="127" t="s">
        <v>3665</v>
      </c>
      <c r="AQ359" s="127" t="s">
        <v>3429</v>
      </c>
      <c r="AR359" s="127" t="s">
        <v>3666</v>
      </c>
      <c r="AS359" s="127" t="s">
        <v>69</v>
      </c>
      <c r="AT359" s="127" t="s">
        <v>70</v>
      </c>
      <c r="AU359" s="127" t="s">
        <v>77</v>
      </c>
      <c r="AV359" s="127" t="s">
        <v>1726</v>
      </c>
      <c r="AW359" s="149">
        <f t="shared" si="5"/>
        <v>0.45143658023826211</v>
      </c>
    </row>
    <row r="360" spans="1:49" x14ac:dyDescent="0.2">
      <c r="A360" s="127" t="s">
        <v>1726</v>
      </c>
      <c r="B360" s="127">
        <v>4.0999999999999996</v>
      </c>
      <c r="C360" s="127">
        <v>20171204</v>
      </c>
      <c r="D360" s="127" t="s">
        <v>60</v>
      </c>
      <c r="E360" s="127" t="s">
        <v>60</v>
      </c>
      <c r="F360" s="127">
        <v>3</v>
      </c>
      <c r="G360" s="75" t="s">
        <v>5149</v>
      </c>
      <c r="H360" s="127"/>
      <c r="I360" s="127"/>
      <c r="J360" s="127"/>
      <c r="K360" s="127"/>
      <c r="L360" s="127"/>
      <c r="M360" s="127">
        <v>1</v>
      </c>
      <c r="N360" s="127">
        <v>2</v>
      </c>
      <c r="O360" s="127">
        <v>2013</v>
      </c>
      <c r="P360" s="127">
        <v>201311</v>
      </c>
      <c r="Q360" s="127">
        <v>201311</v>
      </c>
      <c r="R360" s="127" t="s">
        <v>490</v>
      </c>
      <c r="S360" s="127" t="s">
        <v>476</v>
      </c>
      <c r="T360" s="127" t="s">
        <v>491</v>
      </c>
      <c r="U360" s="127" t="s">
        <v>977</v>
      </c>
      <c r="V360" s="127" t="s">
        <v>65</v>
      </c>
      <c r="W360" s="127" t="s">
        <v>66</v>
      </c>
      <c r="X360" s="127" t="s">
        <v>1305</v>
      </c>
      <c r="Y360" s="127"/>
      <c r="Z360" s="127"/>
      <c r="AA360" s="127" t="s">
        <v>1726</v>
      </c>
      <c r="AB360" s="127"/>
      <c r="AC360" s="127"/>
      <c r="AD360" s="127"/>
      <c r="AE360" s="127"/>
      <c r="AF360" s="127">
        <v>0</v>
      </c>
      <c r="AG360" s="127">
        <v>45460</v>
      </c>
      <c r="AH360" s="127"/>
      <c r="AI360" s="127"/>
      <c r="AJ360" s="127" t="s">
        <v>66</v>
      </c>
      <c r="AK360" s="127"/>
      <c r="AL360" s="127"/>
      <c r="AM360" s="127"/>
      <c r="AN360" s="127"/>
      <c r="AO360" s="127"/>
      <c r="AP360" s="127" t="s">
        <v>493</v>
      </c>
      <c r="AQ360" s="127" t="s">
        <v>480</v>
      </c>
      <c r="AR360" s="127" t="s">
        <v>494</v>
      </c>
      <c r="AS360" s="127" t="s">
        <v>69</v>
      </c>
      <c r="AT360" s="127" t="s">
        <v>70</v>
      </c>
      <c r="AU360" s="127" t="s">
        <v>91</v>
      </c>
      <c r="AV360" s="127" t="s">
        <v>1726</v>
      </c>
      <c r="AW360" s="149" t="str">
        <f t="shared" si="5"/>
        <v/>
      </c>
    </row>
    <row r="361" spans="1:49" x14ac:dyDescent="0.2">
      <c r="A361" s="127" t="s">
        <v>1726</v>
      </c>
      <c r="B361" s="127">
        <v>4.0999999999999996</v>
      </c>
      <c r="C361" s="127">
        <v>20171204</v>
      </c>
      <c r="D361" s="127" t="s">
        <v>60</v>
      </c>
      <c r="E361" s="127" t="s">
        <v>60</v>
      </c>
      <c r="F361" s="127">
        <v>3</v>
      </c>
      <c r="G361" s="75" t="s">
        <v>3489</v>
      </c>
      <c r="H361" s="127"/>
      <c r="I361" s="127"/>
      <c r="J361" s="127"/>
      <c r="K361" s="127"/>
      <c r="L361" s="127"/>
      <c r="M361" s="127">
        <v>1</v>
      </c>
      <c r="N361" s="127">
        <v>2</v>
      </c>
      <c r="O361" s="127">
        <v>1992</v>
      </c>
      <c r="P361" s="127">
        <v>199305</v>
      </c>
      <c r="Q361" s="127">
        <v>199305</v>
      </c>
      <c r="R361" s="127" t="s">
        <v>3483</v>
      </c>
      <c r="S361" s="127" t="s">
        <v>3484</v>
      </c>
      <c r="T361" s="127" t="s">
        <v>3485</v>
      </c>
      <c r="U361" s="127" t="s">
        <v>72</v>
      </c>
      <c r="V361" s="127" t="s">
        <v>65</v>
      </c>
      <c r="W361" s="127" t="s">
        <v>66</v>
      </c>
      <c r="X361" s="127" t="s">
        <v>1305</v>
      </c>
      <c r="Y361" s="127"/>
      <c r="Z361" s="127"/>
      <c r="AA361" s="127" t="s">
        <v>1726</v>
      </c>
      <c r="AB361" s="127"/>
      <c r="AC361" s="127"/>
      <c r="AD361" s="127"/>
      <c r="AE361" s="127"/>
      <c r="AF361" s="127">
        <v>0</v>
      </c>
      <c r="AG361" s="127">
        <v>225</v>
      </c>
      <c r="AH361" s="127"/>
      <c r="AI361" s="127"/>
      <c r="AJ361" s="127" t="s">
        <v>66</v>
      </c>
      <c r="AK361" s="127"/>
      <c r="AL361" s="127"/>
      <c r="AM361" s="127"/>
      <c r="AN361" s="127"/>
      <c r="AO361" s="127"/>
      <c r="AP361" s="127" t="s">
        <v>3486</v>
      </c>
      <c r="AQ361" s="127" t="s">
        <v>3487</v>
      </c>
      <c r="AR361" s="127" t="s">
        <v>3488</v>
      </c>
      <c r="AS361" s="127" t="s">
        <v>69</v>
      </c>
      <c r="AT361" s="127" t="s">
        <v>70</v>
      </c>
      <c r="AU361" s="127" t="s">
        <v>77</v>
      </c>
      <c r="AV361" s="127" t="s">
        <v>1726</v>
      </c>
      <c r="AW361" s="149" t="str">
        <f t="shared" si="5"/>
        <v/>
      </c>
    </row>
    <row r="362" spans="1:49" x14ac:dyDescent="0.2">
      <c r="A362" s="127" t="s">
        <v>1726</v>
      </c>
      <c r="B362" s="127">
        <v>4.0999999999999996</v>
      </c>
      <c r="C362" s="127">
        <v>20171204</v>
      </c>
      <c r="D362" s="127" t="s">
        <v>60</v>
      </c>
      <c r="E362" s="127" t="s">
        <v>60</v>
      </c>
      <c r="F362" s="127">
        <v>3</v>
      </c>
      <c r="G362" s="75" t="s">
        <v>4601</v>
      </c>
      <c r="H362" s="127"/>
      <c r="I362" s="127"/>
      <c r="J362" s="127"/>
      <c r="K362" s="127"/>
      <c r="L362" s="127"/>
      <c r="M362" s="127">
        <v>1</v>
      </c>
      <c r="N362" s="127">
        <v>2</v>
      </c>
      <c r="O362" s="127">
        <v>1993</v>
      </c>
      <c r="P362" s="127">
        <v>199405</v>
      </c>
      <c r="Q362" s="127">
        <v>199405</v>
      </c>
      <c r="R362" s="127" t="s">
        <v>4560</v>
      </c>
      <c r="S362" s="127" t="s">
        <v>3910</v>
      </c>
      <c r="T362" s="127" t="s">
        <v>4561</v>
      </c>
      <c r="U362" s="127" t="s">
        <v>72</v>
      </c>
      <c r="V362" s="127" t="s">
        <v>65</v>
      </c>
      <c r="W362" s="127" t="s">
        <v>66</v>
      </c>
      <c r="X362" s="127" t="s">
        <v>1305</v>
      </c>
      <c r="Y362" s="127">
        <v>3</v>
      </c>
      <c r="Z362" s="127"/>
      <c r="AA362" s="127" t="s">
        <v>1726</v>
      </c>
      <c r="AB362" s="127"/>
      <c r="AC362" s="127"/>
      <c r="AD362" s="127"/>
      <c r="AE362" s="127"/>
      <c r="AF362" s="127">
        <v>0</v>
      </c>
      <c r="AG362" s="127">
        <v>1040</v>
      </c>
      <c r="AH362" s="127"/>
      <c r="AI362" s="127"/>
      <c r="AJ362" s="127"/>
      <c r="AK362" s="127"/>
      <c r="AL362" s="127"/>
      <c r="AM362" s="127"/>
      <c r="AN362" s="127"/>
      <c r="AO362" s="127"/>
      <c r="AP362" s="127" t="s">
        <v>4562</v>
      </c>
      <c r="AQ362" s="127" t="s">
        <v>3911</v>
      </c>
      <c r="AR362" s="127" t="s">
        <v>4563</v>
      </c>
      <c r="AS362" s="127" t="s">
        <v>69</v>
      </c>
      <c r="AT362" s="127" t="s">
        <v>70</v>
      </c>
      <c r="AU362" s="127" t="s">
        <v>77</v>
      </c>
      <c r="AV362" s="127" t="s">
        <v>1726</v>
      </c>
      <c r="AW362" s="149" t="str">
        <f t="shared" si="5"/>
        <v/>
      </c>
    </row>
    <row r="363" spans="1:49" x14ac:dyDescent="0.2">
      <c r="A363" s="127" t="s">
        <v>1726</v>
      </c>
      <c r="B363" s="127">
        <v>4.0999999999999996</v>
      </c>
      <c r="C363" s="127">
        <v>20171204</v>
      </c>
      <c r="D363" s="127" t="s">
        <v>60</v>
      </c>
      <c r="E363" s="127" t="s">
        <v>60</v>
      </c>
      <c r="F363" s="127">
        <v>3</v>
      </c>
      <c r="G363" s="75" t="s">
        <v>4618</v>
      </c>
      <c r="H363" s="127"/>
      <c r="I363" s="127"/>
      <c r="J363" s="127"/>
      <c r="K363" s="127"/>
      <c r="L363" s="127"/>
      <c r="M363" s="127">
        <v>1</v>
      </c>
      <c r="N363" s="127">
        <v>2</v>
      </c>
      <c r="O363" s="127">
        <v>1998</v>
      </c>
      <c r="P363" s="127">
        <v>199909</v>
      </c>
      <c r="Q363" s="127">
        <v>199909</v>
      </c>
      <c r="R363" s="127" t="s">
        <v>4560</v>
      </c>
      <c r="S363" s="127" t="s">
        <v>3847</v>
      </c>
      <c r="T363" s="127" t="s">
        <v>4561</v>
      </c>
      <c r="U363" s="127" t="s">
        <v>1643</v>
      </c>
      <c r="V363" s="127" t="s">
        <v>65</v>
      </c>
      <c r="W363" s="127" t="s">
        <v>66</v>
      </c>
      <c r="X363" s="127"/>
      <c r="Y363" s="127">
        <v>6</v>
      </c>
      <c r="Z363" s="127"/>
      <c r="AA363" s="127" t="s">
        <v>1726</v>
      </c>
      <c r="AB363" s="127"/>
      <c r="AC363" s="127"/>
      <c r="AD363" s="127"/>
      <c r="AE363" s="127"/>
      <c r="AF363" s="127">
        <v>0</v>
      </c>
      <c r="AG363" s="127">
        <v>4200</v>
      </c>
      <c r="AH363" s="127"/>
      <c r="AI363" s="127"/>
      <c r="AJ363" s="127" t="s">
        <v>66</v>
      </c>
      <c r="AK363" s="127"/>
      <c r="AL363" s="127"/>
      <c r="AM363" s="127"/>
      <c r="AN363" s="127"/>
      <c r="AO363" s="127"/>
      <c r="AP363" s="127" t="s">
        <v>4562</v>
      </c>
      <c r="AQ363" s="127" t="s">
        <v>3850</v>
      </c>
      <c r="AR363" s="127" t="s">
        <v>4563</v>
      </c>
      <c r="AS363" s="127" t="s">
        <v>69</v>
      </c>
      <c r="AT363" s="127" t="s">
        <v>70</v>
      </c>
      <c r="AU363" s="127" t="s">
        <v>77</v>
      </c>
      <c r="AV363" s="127" t="s">
        <v>1726</v>
      </c>
      <c r="AW363" s="149" t="str">
        <f t="shared" si="5"/>
        <v/>
      </c>
    </row>
    <row r="364" spans="1:49" x14ac:dyDescent="0.2">
      <c r="A364" s="127" t="s">
        <v>1726</v>
      </c>
      <c r="B364" s="127">
        <v>4.0999999999999996</v>
      </c>
      <c r="C364" s="127">
        <v>20171204</v>
      </c>
      <c r="D364" s="127" t="s">
        <v>60</v>
      </c>
      <c r="E364" s="127" t="s">
        <v>60</v>
      </c>
      <c r="F364" s="127">
        <v>3</v>
      </c>
      <c r="G364" s="75" t="s">
        <v>5106</v>
      </c>
      <c r="H364" s="127"/>
      <c r="I364" s="127"/>
      <c r="J364" s="127"/>
      <c r="K364" s="127"/>
      <c r="L364" s="127"/>
      <c r="M364" s="127">
        <v>1</v>
      </c>
      <c r="N364" s="127">
        <v>2</v>
      </c>
      <c r="O364" s="127">
        <v>2013</v>
      </c>
      <c r="P364" s="127">
        <v>201405</v>
      </c>
      <c r="Q364" s="127">
        <v>201406</v>
      </c>
      <c r="R364" s="127" t="s">
        <v>3964</v>
      </c>
      <c r="S364" s="127" t="s">
        <v>4822</v>
      </c>
      <c r="T364" s="127" t="s">
        <v>4561</v>
      </c>
      <c r="U364" s="127" t="s">
        <v>1643</v>
      </c>
      <c r="V364" s="127" t="s">
        <v>65</v>
      </c>
      <c r="W364" s="127" t="s">
        <v>66</v>
      </c>
      <c r="X364" s="127" t="s">
        <v>1305</v>
      </c>
      <c r="Y364" s="127"/>
      <c r="Z364" s="127"/>
      <c r="AA364" s="127" t="s">
        <v>1726</v>
      </c>
      <c r="AB364" s="127"/>
      <c r="AC364" s="127"/>
      <c r="AD364" s="127"/>
      <c r="AE364" s="127"/>
      <c r="AF364" s="127">
        <v>0</v>
      </c>
      <c r="AG364" s="127">
        <v>265</v>
      </c>
      <c r="AH364" s="127"/>
      <c r="AI364" s="127"/>
      <c r="AJ364" s="127" t="s">
        <v>66</v>
      </c>
      <c r="AK364" s="127"/>
      <c r="AL364" s="127"/>
      <c r="AM364" s="127"/>
      <c r="AN364" s="127"/>
      <c r="AO364" s="127"/>
      <c r="AP364" s="127" t="s">
        <v>3966</v>
      </c>
      <c r="AQ364" s="127" t="s">
        <v>3798</v>
      </c>
      <c r="AR364" s="127" t="s">
        <v>4563</v>
      </c>
      <c r="AS364" s="127" t="s">
        <v>69</v>
      </c>
      <c r="AT364" s="127" t="s">
        <v>70</v>
      </c>
      <c r="AU364" s="127" t="s">
        <v>77</v>
      </c>
      <c r="AV364" s="127" t="s">
        <v>1726</v>
      </c>
      <c r="AW364" s="149" t="str">
        <f t="shared" si="5"/>
        <v/>
      </c>
    </row>
    <row r="365" spans="1:49" x14ac:dyDescent="0.2">
      <c r="A365" s="127" t="s">
        <v>1726</v>
      </c>
      <c r="B365" s="127">
        <v>4.0999999999999996</v>
      </c>
      <c r="C365" s="127">
        <v>20171204</v>
      </c>
      <c r="D365" s="127" t="s">
        <v>60</v>
      </c>
      <c r="E365" s="127" t="s">
        <v>60</v>
      </c>
      <c r="F365" s="127">
        <v>3</v>
      </c>
      <c r="G365" s="75" t="s">
        <v>5107</v>
      </c>
      <c r="H365" s="127"/>
      <c r="I365" s="127"/>
      <c r="J365" s="127"/>
      <c r="K365" s="127"/>
      <c r="L365" s="127"/>
      <c r="M365" s="127">
        <v>1</v>
      </c>
      <c r="N365" s="127">
        <v>2</v>
      </c>
      <c r="O365" s="127">
        <v>2013</v>
      </c>
      <c r="P365" s="127">
        <v>201405</v>
      </c>
      <c r="Q365" s="127">
        <v>201406</v>
      </c>
      <c r="R365" s="127" t="s">
        <v>3441</v>
      </c>
      <c r="S365" s="127" t="s">
        <v>3484</v>
      </c>
      <c r="T365" s="127" t="s">
        <v>4561</v>
      </c>
      <c r="U365" s="127" t="s">
        <v>1643</v>
      </c>
      <c r="V365" s="127" t="s">
        <v>65</v>
      </c>
      <c r="W365" s="127" t="s">
        <v>66</v>
      </c>
      <c r="X365" s="127" t="s">
        <v>1305</v>
      </c>
      <c r="Y365" s="127"/>
      <c r="Z365" s="127"/>
      <c r="AA365" s="127" t="s">
        <v>1726</v>
      </c>
      <c r="AB365" s="127"/>
      <c r="AC365" s="127"/>
      <c r="AD365" s="127"/>
      <c r="AE365" s="127"/>
      <c r="AF365" s="127">
        <v>0</v>
      </c>
      <c r="AG365" s="127">
        <v>550</v>
      </c>
      <c r="AH365" s="127"/>
      <c r="AI365" s="127"/>
      <c r="AJ365" s="127" t="s">
        <v>66</v>
      </c>
      <c r="AK365" s="127"/>
      <c r="AL365" s="127"/>
      <c r="AM365" s="127"/>
      <c r="AN365" s="127"/>
      <c r="AO365" s="127" t="s">
        <v>5108</v>
      </c>
      <c r="AP365" s="127" t="s">
        <v>3443</v>
      </c>
      <c r="AQ365" s="127" t="s">
        <v>3487</v>
      </c>
      <c r="AR365" s="127" t="s">
        <v>4563</v>
      </c>
      <c r="AS365" s="127" t="s">
        <v>69</v>
      </c>
      <c r="AT365" s="127" t="s">
        <v>70</v>
      </c>
      <c r="AU365" s="127" t="s">
        <v>77</v>
      </c>
      <c r="AV365" s="127" t="s">
        <v>1726</v>
      </c>
      <c r="AW365" s="149" t="str">
        <f t="shared" si="5"/>
        <v/>
      </c>
    </row>
    <row r="366" spans="1:49" x14ac:dyDescent="0.2">
      <c r="A366" s="127" t="s">
        <v>1726</v>
      </c>
      <c r="B366" s="127">
        <v>4.0999999999999996</v>
      </c>
      <c r="C366" s="127">
        <v>20171204</v>
      </c>
      <c r="D366" s="127" t="s">
        <v>60</v>
      </c>
      <c r="E366" s="127" t="s">
        <v>60</v>
      </c>
      <c r="F366" s="127">
        <v>3</v>
      </c>
      <c r="G366" s="75" t="s">
        <v>4192</v>
      </c>
      <c r="H366" s="127"/>
      <c r="I366" s="127"/>
      <c r="J366" s="127"/>
      <c r="K366" s="127"/>
      <c r="L366" s="127"/>
      <c r="M366" s="127">
        <v>1</v>
      </c>
      <c r="N366" s="127">
        <v>2</v>
      </c>
      <c r="O366" s="127">
        <v>1997</v>
      </c>
      <c r="P366" s="127">
        <v>19980505</v>
      </c>
      <c r="Q366" s="127">
        <v>19980505</v>
      </c>
      <c r="R366" s="127" t="s">
        <v>3420</v>
      </c>
      <c r="S366" s="127" t="s">
        <v>4193</v>
      </c>
      <c r="T366" s="127" t="s">
        <v>4165</v>
      </c>
      <c r="U366" s="127" t="s">
        <v>72</v>
      </c>
      <c r="V366" s="127" t="s">
        <v>65</v>
      </c>
      <c r="W366" s="127" t="s">
        <v>66</v>
      </c>
      <c r="X366" s="127"/>
      <c r="Y366" s="127">
        <v>5</v>
      </c>
      <c r="Z366" s="127"/>
      <c r="AA366" s="127" t="s">
        <v>1726</v>
      </c>
      <c r="AB366" s="127"/>
      <c r="AC366" s="127"/>
      <c r="AD366" s="127"/>
      <c r="AE366" s="127"/>
      <c r="AF366" s="127">
        <v>0</v>
      </c>
      <c r="AG366" s="127">
        <v>27000</v>
      </c>
      <c r="AH366" s="127"/>
      <c r="AI366" s="127"/>
      <c r="AJ366" s="127" t="s">
        <v>66</v>
      </c>
      <c r="AK366" s="127"/>
      <c r="AL366" s="127"/>
      <c r="AM366" s="127"/>
      <c r="AN366" s="127"/>
      <c r="AO366" s="127"/>
      <c r="AP366" s="127" t="s">
        <v>3422</v>
      </c>
      <c r="AQ366" s="127" t="s">
        <v>4194</v>
      </c>
      <c r="AR366" s="127" t="s">
        <v>4166</v>
      </c>
      <c r="AS366" s="127" t="s">
        <v>69</v>
      </c>
      <c r="AT366" s="127" t="s">
        <v>70</v>
      </c>
      <c r="AU366" s="127" t="s">
        <v>3211</v>
      </c>
      <c r="AV366" s="127" t="s">
        <v>1726</v>
      </c>
      <c r="AW366" s="149" t="str">
        <f t="shared" si="5"/>
        <v/>
      </c>
    </row>
    <row r="367" spans="1:49" x14ac:dyDescent="0.2">
      <c r="A367" s="127" t="s">
        <v>1726</v>
      </c>
      <c r="B367" s="127">
        <v>4.0999999999999996</v>
      </c>
      <c r="C367" s="127">
        <v>20171204</v>
      </c>
      <c r="D367" s="127" t="s">
        <v>60</v>
      </c>
      <c r="E367" s="127" t="s">
        <v>60</v>
      </c>
      <c r="F367" s="127">
        <v>3</v>
      </c>
      <c r="G367" s="75" t="s">
        <v>5249</v>
      </c>
      <c r="H367" s="127"/>
      <c r="I367" s="127"/>
      <c r="J367" s="127"/>
      <c r="K367" s="127"/>
      <c r="L367" s="127"/>
      <c r="M367" s="127">
        <v>1</v>
      </c>
      <c r="N367" s="127">
        <v>1</v>
      </c>
      <c r="O367" s="127">
        <v>2013</v>
      </c>
      <c r="P367" s="127">
        <v>20140530</v>
      </c>
      <c r="Q367" s="127">
        <v>20140530</v>
      </c>
      <c r="R367" s="127" t="s">
        <v>88</v>
      </c>
      <c r="S367" s="127" t="s">
        <v>62</v>
      </c>
      <c r="T367" s="127" t="s">
        <v>89</v>
      </c>
      <c r="U367" s="127" t="s">
        <v>1643</v>
      </c>
      <c r="V367" s="127" t="s">
        <v>65</v>
      </c>
      <c r="W367" s="127" t="s">
        <v>66</v>
      </c>
      <c r="X367" s="127" t="s">
        <v>1305</v>
      </c>
      <c r="Y367" s="127">
        <v>2.2999999999999998</v>
      </c>
      <c r="Z367" s="127">
        <v>59</v>
      </c>
      <c r="AA367" s="127" t="s">
        <v>1726</v>
      </c>
      <c r="AB367" s="127"/>
      <c r="AC367" s="127"/>
      <c r="AD367" s="127"/>
      <c r="AE367" s="127"/>
      <c r="AF367" s="127">
        <v>0</v>
      </c>
      <c r="AG367" s="127">
        <v>67914</v>
      </c>
      <c r="AH367" s="127"/>
      <c r="AI367" s="127"/>
      <c r="AJ367" s="127" t="s">
        <v>66</v>
      </c>
      <c r="AK367" s="127"/>
      <c r="AL367" s="127"/>
      <c r="AM367" s="127"/>
      <c r="AN367" s="127"/>
      <c r="AO367" s="127"/>
      <c r="AP367" s="127" t="s">
        <v>660</v>
      </c>
      <c r="AQ367" s="127" t="s">
        <v>661</v>
      </c>
      <c r="AR367" s="127" t="s">
        <v>662</v>
      </c>
      <c r="AS367" s="127" t="s">
        <v>69</v>
      </c>
      <c r="AT367" s="127" t="s">
        <v>70</v>
      </c>
      <c r="AU367" s="127" t="s">
        <v>91</v>
      </c>
      <c r="AV367" s="127" t="s">
        <v>1726</v>
      </c>
      <c r="AW367" s="149" t="str">
        <f t="shared" si="5"/>
        <v/>
      </c>
    </row>
    <row r="368" spans="1:49" x14ac:dyDescent="0.2">
      <c r="A368" s="127" t="s">
        <v>59</v>
      </c>
      <c r="B368" s="127">
        <v>4.0999999999999996</v>
      </c>
      <c r="C368" s="127">
        <v>20171204</v>
      </c>
      <c r="D368" s="127" t="s">
        <v>60</v>
      </c>
      <c r="E368" s="127" t="s">
        <v>60</v>
      </c>
      <c r="F368" s="127">
        <v>3</v>
      </c>
      <c r="G368" s="75" t="s">
        <v>3947</v>
      </c>
      <c r="H368" s="127">
        <v>0</v>
      </c>
      <c r="I368" s="127"/>
      <c r="J368" s="127"/>
      <c r="K368" s="127"/>
      <c r="L368" s="127"/>
      <c r="M368" s="127">
        <v>1</v>
      </c>
      <c r="N368" s="127">
        <v>1</v>
      </c>
      <c r="O368" s="127">
        <v>1978</v>
      </c>
      <c r="P368" s="127">
        <v>1979</v>
      </c>
      <c r="Q368" s="127">
        <v>197907</v>
      </c>
      <c r="R368" s="127" t="s">
        <v>61</v>
      </c>
      <c r="S368" s="127"/>
      <c r="T368" s="127" t="s">
        <v>63</v>
      </c>
      <c r="U368" s="127"/>
      <c r="V368" s="127" t="s">
        <v>67</v>
      </c>
      <c r="W368" s="127"/>
      <c r="X368" s="127"/>
      <c r="Y368" s="127">
        <v>1.23</v>
      </c>
      <c r="Z368" s="127"/>
      <c r="AA368" s="127"/>
      <c r="AB368" s="127">
        <v>5000</v>
      </c>
      <c r="AC368" s="127">
        <v>4218</v>
      </c>
      <c r="AD368" s="127"/>
      <c r="AE368" s="127"/>
      <c r="AF368" s="127">
        <v>0</v>
      </c>
      <c r="AG368" s="127">
        <v>774</v>
      </c>
      <c r="AH368" s="127">
        <v>5000</v>
      </c>
      <c r="AI368" s="127">
        <v>335</v>
      </c>
      <c r="AJ368" s="127"/>
      <c r="AK368" s="127">
        <v>7.3599999999999999E-2</v>
      </c>
      <c r="AL368" s="127"/>
      <c r="AM368" s="127"/>
      <c r="AN368" s="127"/>
      <c r="AO368" s="127"/>
      <c r="AP368" s="127" t="s">
        <v>663</v>
      </c>
      <c r="AQ368" s="127" t="s">
        <v>1106</v>
      </c>
      <c r="AR368" s="127" t="s">
        <v>664</v>
      </c>
      <c r="AS368" s="127" t="s">
        <v>69</v>
      </c>
      <c r="AT368" s="127" t="s">
        <v>70</v>
      </c>
      <c r="AU368" s="127" t="s">
        <v>71</v>
      </c>
      <c r="AV368" s="127" t="s">
        <v>1726</v>
      </c>
      <c r="AW368" s="149">
        <f t="shared" si="5"/>
        <v>0.18349928876244664</v>
      </c>
    </row>
    <row r="369" spans="1:49" x14ac:dyDescent="0.2">
      <c r="A369" s="127" t="s">
        <v>1726</v>
      </c>
      <c r="B369" s="127">
        <v>4.0999999999999996</v>
      </c>
      <c r="C369" s="127">
        <v>20171204</v>
      </c>
      <c r="D369" s="127" t="s">
        <v>60</v>
      </c>
      <c r="E369" s="127" t="s">
        <v>60</v>
      </c>
      <c r="F369" s="127">
        <v>3</v>
      </c>
      <c r="G369" s="75" t="s">
        <v>5130</v>
      </c>
      <c r="H369" s="127"/>
      <c r="I369" s="127"/>
      <c r="J369" s="127"/>
      <c r="K369" s="127"/>
      <c r="L369" s="127"/>
      <c r="M369" s="127">
        <v>1</v>
      </c>
      <c r="N369" s="127">
        <v>2</v>
      </c>
      <c r="O369" s="127">
        <v>2013</v>
      </c>
      <c r="P369" s="127">
        <v>201405</v>
      </c>
      <c r="Q369" s="127">
        <v>201406</v>
      </c>
      <c r="R369" s="127" t="s">
        <v>475</v>
      </c>
      <c r="S369" s="127" t="s">
        <v>965</v>
      </c>
      <c r="T369" s="127" t="s">
        <v>477</v>
      </c>
      <c r="U369" s="127" t="s">
        <v>1643</v>
      </c>
      <c r="V369" s="127" t="s">
        <v>65</v>
      </c>
      <c r="W369" s="127" t="s">
        <v>66</v>
      </c>
      <c r="X369" s="127" t="s">
        <v>1305</v>
      </c>
      <c r="Y369" s="127">
        <v>2.5</v>
      </c>
      <c r="Z369" s="127"/>
      <c r="AA369" s="127" t="s">
        <v>1726</v>
      </c>
      <c r="AB369" s="127"/>
      <c r="AC369" s="127"/>
      <c r="AD369" s="127"/>
      <c r="AE369" s="127"/>
      <c r="AF369" s="127">
        <v>0</v>
      </c>
      <c r="AG369" s="127">
        <v>2000</v>
      </c>
      <c r="AH369" s="127"/>
      <c r="AI369" s="127"/>
      <c r="AJ369" s="127"/>
      <c r="AK369" s="127"/>
      <c r="AL369" s="127"/>
      <c r="AM369" s="127"/>
      <c r="AN369" s="127"/>
      <c r="AO369" s="127"/>
      <c r="AP369" s="127" t="s">
        <v>479</v>
      </c>
      <c r="AQ369" s="127" t="s">
        <v>4754</v>
      </c>
      <c r="AR369" s="127" t="s">
        <v>481</v>
      </c>
      <c r="AS369" s="127" t="s">
        <v>69</v>
      </c>
      <c r="AT369" s="127" t="s">
        <v>70</v>
      </c>
      <c r="AU369" s="127" t="s">
        <v>91</v>
      </c>
      <c r="AV369" s="127" t="s">
        <v>1726</v>
      </c>
      <c r="AW369" s="149" t="str">
        <f t="shared" si="5"/>
        <v/>
      </c>
    </row>
    <row r="370" spans="1:49" x14ac:dyDescent="0.2">
      <c r="A370" s="127" t="s">
        <v>59</v>
      </c>
      <c r="B370" s="127">
        <v>4.0999999999999996</v>
      </c>
      <c r="C370" s="127">
        <v>20171204</v>
      </c>
      <c r="D370" s="127" t="s">
        <v>60</v>
      </c>
      <c r="E370" s="127" t="s">
        <v>60</v>
      </c>
      <c r="F370" s="127">
        <v>3</v>
      </c>
      <c r="G370" s="75" t="s">
        <v>268</v>
      </c>
      <c r="H370" s="127">
        <v>0</v>
      </c>
      <c r="I370" s="127"/>
      <c r="J370" s="127"/>
      <c r="K370" s="127"/>
      <c r="L370" s="127"/>
      <c r="M370" s="127">
        <v>1</v>
      </c>
      <c r="N370" s="127">
        <v>3</v>
      </c>
      <c r="O370" s="127">
        <v>1999</v>
      </c>
      <c r="P370" s="127">
        <v>20000605</v>
      </c>
      <c r="Q370" s="127">
        <v>20000606</v>
      </c>
      <c r="R370" s="127" t="s">
        <v>3322</v>
      </c>
      <c r="S370" s="127" t="s">
        <v>3323</v>
      </c>
      <c r="T370" s="127" t="s">
        <v>3294</v>
      </c>
      <c r="U370" s="127" t="s">
        <v>72</v>
      </c>
      <c r="V370" s="127" t="s">
        <v>65</v>
      </c>
      <c r="W370" s="127" t="s">
        <v>64</v>
      </c>
      <c r="X370" s="127"/>
      <c r="Y370" s="127">
        <v>4.13</v>
      </c>
      <c r="Z370" s="127">
        <v>74</v>
      </c>
      <c r="AA370" s="127" t="s">
        <v>1726</v>
      </c>
      <c r="AB370" s="127">
        <v>5000</v>
      </c>
      <c r="AC370" s="127">
        <v>23967</v>
      </c>
      <c r="AD370" s="127"/>
      <c r="AE370" s="127"/>
      <c r="AF370" s="127">
        <v>0</v>
      </c>
      <c r="AG370" s="127">
        <v>356122</v>
      </c>
      <c r="AH370" s="127">
        <v>5000</v>
      </c>
      <c r="AI370" s="127">
        <v>48</v>
      </c>
      <c r="AJ370" s="127" t="s">
        <v>66</v>
      </c>
      <c r="AK370" s="127">
        <v>2E-3</v>
      </c>
      <c r="AL370" s="127">
        <v>30</v>
      </c>
      <c r="AM370" s="127">
        <v>922</v>
      </c>
      <c r="AN370" s="127"/>
      <c r="AO370" s="127" t="s">
        <v>3381</v>
      </c>
      <c r="AP370" s="127" t="s">
        <v>3325</v>
      </c>
      <c r="AQ370" s="127" t="s">
        <v>3326</v>
      </c>
      <c r="AR370" s="127" t="s">
        <v>3298</v>
      </c>
      <c r="AS370" s="127" t="s">
        <v>69</v>
      </c>
      <c r="AT370" s="127" t="s">
        <v>70</v>
      </c>
      <c r="AU370" s="127" t="s">
        <v>3211</v>
      </c>
      <c r="AV370" s="127" t="s">
        <v>1726</v>
      </c>
      <c r="AW370" s="149">
        <f t="shared" si="5"/>
        <v>14.858847582092043</v>
      </c>
    </row>
    <row r="371" spans="1:49" x14ac:dyDescent="0.2">
      <c r="A371" s="127" t="s">
        <v>59</v>
      </c>
      <c r="B371" s="127">
        <v>4.0999999999999996</v>
      </c>
      <c r="C371" s="127">
        <v>20171204</v>
      </c>
      <c r="D371" s="127" t="s">
        <v>60</v>
      </c>
      <c r="E371" s="127" t="s">
        <v>60</v>
      </c>
      <c r="F371" s="127">
        <v>3</v>
      </c>
      <c r="G371" s="75" t="s">
        <v>2303</v>
      </c>
      <c r="H371" s="127">
        <v>0</v>
      </c>
      <c r="I371" s="127"/>
      <c r="J371" s="127"/>
      <c r="K371" s="127"/>
      <c r="L371" s="127"/>
      <c r="M371" s="127">
        <v>1</v>
      </c>
      <c r="N371" s="127">
        <v>1</v>
      </c>
      <c r="O371" s="127">
        <v>1988</v>
      </c>
      <c r="P371" s="127">
        <v>199004</v>
      </c>
      <c r="Q371" s="127">
        <v>19900410</v>
      </c>
      <c r="R371" s="127" t="s">
        <v>3855</v>
      </c>
      <c r="S371" s="127" t="s">
        <v>3861</v>
      </c>
      <c r="T371" s="127" t="s">
        <v>3857</v>
      </c>
      <c r="U371" s="127" t="s">
        <v>1953</v>
      </c>
      <c r="V371" s="127" t="s">
        <v>65</v>
      </c>
      <c r="W371" s="127" t="s">
        <v>64</v>
      </c>
      <c r="X371" s="127"/>
      <c r="Y371" s="127">
        <v>12.2</v>
      </c>
      <c r="Z371" s="127"/>
      <c r="AA371" s="127" t="s">
        <v>1726</v>
      </c>
      <c r="AB371" s="127">
        <v>5000</v>
      </c>
      <c r="AC371" s="127">
        <v>10494</v>
      </c>
      <c r="AD371" s="127"/>
      <c r="AE371" s="127"/>
      <c r="AF371" s="127">
        <v>0</v>
      </c>
      <c r="AG371" s="127">
        <v>688</v>
      </c>
      <c r="AH371" s="127"/>
      <c r="AI371" s="127"/>
      <c r="AJ371" s="127" t="s">
        <v>66</v>
      </c>
      <c r="AK371" s="127"/>
      <c r="AL371" s="127">
        <v>1</v>
      </c>
      <c r="AM371" s="127"/>
      <c r="AN371" s="127"/>
      <c r="AO371" s="127"/>
      <c r="AP371" s="127" t="s">
        <v>3858</v>
      </c>
      <c r="AQ371" s="127" t="s">
        <v>3863</v>
      </c>
      <c r="AR371" s="127" t="s">
        <v>3860</v>
      </c>
      <c r="AS371" s="127" t="s">
        <v>69</v>
      </c>
      <c r="AT371" s="127" t="s">
        <v>70</v>
      </c>
      <c r="AU371" s="127" t="s">
        <v>77</v>
      </c>
      <c r="AV371" s="127" t="s">
        <v>1726</v>
      </c>
      <c r="AW371" s="149">
        <f t="shared" si="5"/>
        <v>6.5561273108442925E-2</v>
      </c>
    </row>
    <row r="372" spans="1:49" x14ac:dyDescent="0.2">
      <c r="A372" s="127" t="s">
        <v>59</v>
      </c>
      <c r="B372" s="127">
        <v>4.0999999999999996</v>
      </c>
      <c r="C372" s="127">
        <v>20171204</v>
      </c>
      <c r="D372" s="127" t="s">
        <v>60</v>
      </c>
      <c r="E372" s="127" t="s">
        <v>60</v>
      </c>
      <c r="F372" s="127">
        <v>3</v>
      </c>
      <c r="G372" s="75" t="s">
        <v>291</v>
      </c>
      <c r="H372" s="127">
        <v>0</v>
      </c>
      <c r="I372" s="127"/>
      <c r="J372" s="127"/>
      <c r="K372" s="127"/>
      <c r="L372" s="127"/>
      <c r="M372" s="127">
        <v>1</v>
      </c>
      <c r="N372" s="127">
        <v>3</v>
      </c>
      <c r="O372" s="127">
        <v>1992</v>
      </c>
      <c r="P372" s="127">
        <v>19930416</v>
      </c>
      <c r="Q372" s="127">
        <v>19930422</v>
      </c>
      <c r="R372" s="127" t="s">
        <v>3322</v>
      </c>
      <c r="S372" s="127" t="s">
        <v>3323</v>
      </c>
      <c r="T372" s="127" t="s">
        <v>3294</v>
      </c>
      <c r="U372" s="127" t="s">
        <v>1643</v>
      </c>
      <c r="V372" s="127" t="s">
        <v>65</v>
      </c>
      <c r="W372" s="127" t="s">
        <v>66</v>
      </c>
      <c r="X372" s="127"/>
      <c r="Y372" s="127">
        <v>2.2000000000000002</v>
      </c>
      <c r="Z372" s="127">
        <v>61</v>
      </c>
      <c r="AA372" s="127" t="s">
        <v>1726</v>
      </c>
      <c r="AB372" s="127">
        <v>5000</v>
      </c>
      <c r="AC372" s="127">
        <v>49086</v>
      </c>
      <c r="AD372" s="127"/>
      <c r="AE372" s="127"/>
      <c r="AF372" s="127">
        <v>0</v>
      </c>
      <c r="AG372" s="127">
        <v>452208</v>
      </c>
      <c r="AH372" s="127">
        <v>5000</v>
      </c>
      <c r="AI372" s="127">
        <v>1675</v>
      </c>
      <c r="AJ372" s="127" t="s">
        <v>66</v>
      </c>
      <c r="AK372" s="127">
        <v>3.3000000000000002E-2</v>
      </c>
      <c r="AL372" s="127">
        <v>41</v>
      </c>
      <c r="AM372" s="127">
        <v>2483</v>
      </c>
      <c r="AN372" s="127"/>
      <c r="AO372" s="127" t="s">
        <v>3386</v>
      </c>
      <c r="AP372" s="127" t="s">
        <v>3325</v>
      </c>
      <c r="AQ372" s="127" t="s">
        <v>3326</v>
      </c>
      <c r="AR372" s="127" t="s">
        <v>3298</v>
      </c>
      <c r="AS372" s="127" t="s">
        <v>69</v>
      </c>
      <c r="AT372" s="127" t="s">
        <v>70</v>
      </c>
      <c r="AU372" s="127" t="s">
        <v>3211</v>
      </c>
      <c r="AV372" s="127" t="s">
        <v>1726</v>
      </c>
      <c r="AW372" s="149">
        <f t="shared" si="5"/>
        <v>9.2125657010145456</v>
      </c>
    </row>
    <row r="373" spans="1:49" x14ac:dyDescent="0.2">
      <c r="A373" s="127" t="s">
        <v>59</v>
      </c>
      <c r="B373" s="127">
        <v>4.0999999999999996</v>
      </c>
      <c r="C373" s="127">
        <v>20171204</v>
      </c>
      <c r="D373" s="127" t="s">
        <v>60</v>
      </c>
      <c r="E373" s="127" t="s">
        <v>60</v>
      </c>
      <c r="F373" s="127">
        <v>3</v>
      </c>
      <c r="G373" s="75" t="s">
        <v>332</v>
      </c>
      <c r="H373" s="127">
        <v>0</v>
      </c>
      <c r="I373" s="127"/>
      <c r="J373" s="127"/>
      <c r="K373" s="127"/>
      <c r="L373" s="127"/>
      <c r="M373" s="127">
        <v>1</v>
      </c>
      <c r="N373" s="127">
        <v>3</v>
      </c>
      <c r="O373" s="127">
        <v>1982</v>
      </c>
      <c r="P373" s="127">
        <v>198305</v>
      </c>
      <c r="Q373" s="127">
        <v>19830520</v>
      </c>
      <c r="R373" s="127" t="s">
        <v>3322</v>
      </c>
      <c r="S373" s="127" t="s">
        <v>3323</v>
      </c>
      <c r="T373" s="127" t="s">
        <v>3294</v>
      </c>
      <c r="U373" s="127" t="s">
        <v>72</v>
      </c>
      <c r="V373" s="127" t="s">
        <v>65</v>
      </c>
      <c r="W373" s="127" t="s">
        <v>66</v>
      </c>
      <c r="X373" s="127"/>
      <c r="Y373" s="127">
        <v>3.5</v>
      </c>
      <c r="Z373" s="127"/>
      <c r="AA373" s="127" t="s">
        <v>1726</v>
      </c>
      <c r="AB373" s="127">
        <v>5000</v>
      </c>
      <c r="AC373" s="127">
        <v>40104</v>
      </c>
      <c r="AD373" s="127"/>
      <c r="AE373" s="127"/>
      <c r="AF373" s="127">
        <v>0</v>
      </c>
      <c r="AG373" s="127">
        <v>98810</v>
      </c>
      <c r="AH373" s="127">
        <v>5000</v>
      </c>
      <c r="AI373" s="127">
        <v>1202</v>
      </c>
      <c r="AJ373" s="127"/>
      <c r="AK373" s="127">
        <v>2.9100000000000001E-2</v>
      </c>
      <c r="AL373" s="127">
        <v>1</v>
      </c>
      <c r="AM373" s="127"/>
      <c r="AN373" s="127"/>
      <c r="AO373" s="127" t="s">
        <v>3389</v>
      </c>
      <c r="AP373" s="127" t="s">
        <v>3325</v>
      </c>
      <c r="AQ373" s="127" t="s">
        <v>3326</v>
      </c>
      <c r="AR373" s="127" t="s">
        <v>3298</v>
      </c>
      <c r="AS373" s="127" t="s">
        <v>69</v>
      </c>
      <c r="AT373" s="127" t="s">
        <v>70</v>
      </c>
      <c r="AU373" s="127" t="s">
        <v>3211</v>
      </c>
      <c r="AV373" s="127" t="s">
        <v>1726</v>
      </c>
      <c r="AW373" s="149">
        <f t="shared" si="5"/>
        <v>2.4638440055854778</v>
      </c>
    </row>
    <row r="374" spans="1:49" x14ac:dyDescent="0.2">
      <c r="A374" s="127" t="s">
        <v>59</v>
      </c>
      <c r="B374" s="127">
        <v>4.0999999999999996</v>
      </c>
      <c r="C374" s="127">
        <v>20171204</v>
      </c>
      <c r="D374" s="127" t="s">
        <v>60</v>
      </c>
      <c r="E374" s="127" t="s">
        <v>60</v>
      </c>
      <c r="F374" s="127">
        <v>3</v>
      </c>
      <c r="G374" s="75" t="s">
        <v>860</v>
      </c>
      <c r="H374" s="127">
        <v>0</v>
      </c>
      <c r="I374" s="127"/>
      <c r="J374" s="127"/>
      <c r="K374" s="127"/>
      <c r="L374" s="127"/>
      <c r="M374" s="127">
        <v>1</v>
      </c>
      <c r="N374" s="127">
        <v>2</v>
      </c>
      <c r="O374" s="127">
        <v>1986</v>
      </c>
      <c r="P374" s="127">
        <v>198705</v>
      </c>
      <c r="Q374" s="127">
        <v>19870525</v>
      </c>
      <c r="R374" s="127" t="s">
        <v>834</v>
      </c>
      <c r="S374" s="127" t="s">
        <v>830</v>
      </c>
      <c r="T374" s="127" t="s">
        <v>835</v>
      </c>
      <c r="U374" s="127" t="s">
        <v>1643</v>
      </c>
      <c r="V374" s="127" t="s">
        <v>65</v>
      </c>
      <c r="W374" s="127" t="s">
        <v>66</v>
      </c>
      <c r="X374" s="127"/>
      <c r="Y374" s="127">
        <v>3.8</v>
      </c>
      <c r="Z374" s="127"/>
      <c r="AA374" s="127" t="s">
        <v>1726</v>
      </c>
      <c r="AB374" s="127">
        <v>5000</v>
      </c>
      <c r="AC374" s="127">
        <v>26599</v>
      </c>
      <c r="AD374" s="127"/>
      <c r="AE374" s="127"/>
      <c r="AF374" s="127">
        <v>0</v>
      </c>
      <c r="AG374" s="127">
        <v>58746</v>
      </c>
      <c r="AH374" s="127">
        <v>5000</v>
      </c>
      <c r="AI374" s="127">
        <v>204</v>
      </c>
      <c r="AJ374" s="127"/>
      <c r="AK374" s="127">
        <v>7.6E-3</v>
      </c>
      <c r="AL374" s="127">
        <v>6</v>
      </c>
      <c r="AM374" s="127"/>
      <c r="AN374" s="127"/>
      <c r="AO374" s="127" t="s">
        <v>861</v>
      </c>
      <c r="AP374" s="127" t="s">
        <v>837</v>
      </c>
      <c r="AQ374" s="127" t="s">
        <v>831</v>
      </c>
      <c r="AR374" s="127" t="s">
        <v>838</v>
      </c>
      <c r="AS374" s="127" t="s">
        <v>69</v>
      </c>
      <c r="AT374" s="127" t="s">
        <v>70</v>
      </c>
      <c r="AU374" s="127" t="s">
        <v>91</v>
      </c>
      <c r="AV374" s="127" t="s">
        <v>1726</v>
      </c>
      <c r="AW374" s="149">
        <f t="shared" si="5"/>
        <v>2.2085792698973647</v>
      </c>
    </row>
    <row r="375" spans="1:49" x14ac:dyDescent="0.2">
      <c r="A375" s="127" t="s">
        <v>59</v>
      </c>
      <c r="B375" s="127">
        <v>4.0999999999999996</v>
      </c>
      <c r="C375" s="127">
        <v>20171204</v>
      </c>
      <c r="D375" s="127" t="s">
        <v>60</v>
      </c>
      <c r="E375" s="127" t="s">
        <v>60</v>
      </c>
      <c r="F375" s="127">
        <v>3</v>
      </c>
      <c r="G375" s="75" t="s">
        <v>1597</v>
      </c>
      <c r="H375" s="127">
        <v>0</v>
      </c>
      <c r="I375" s="127"/>
      <c r="J375" s="127"/>
      <c r="K375" s="127"/>
      <c r="L375" s="127"/>
      <c r="M375" s="127">
        <v>1</v>
      </c>
      <c r="N375" s="127">
        <v>2</v>
      </c>
      <c r="O375" s="127">
        <v>1986</v>
      </c>
      <c r="P375" s="127">
        <v>198705</v>
      </c>
      <c r="Q375" s="127">
        <v>19870525</v>
      </c>
      <c r="R375" s="127" t="s">
        <v>834</v>
      </c>
      <c r="S375" s="127" t="s">
        <v>830</v>
      </c>
      <c r="T375" s="127" t="s">
        <v>835</v>
      </c>
      <c r="U375" s="127" t="s">
        <v>1643</v>
      </c>
      <c r="V375" s="127" t="s">
        <v>65</v>
      </c>
      <c r="W375" s="127" t="s">
        <v>66</v>
      </c>
      <c r="X375" s="127"/>
      <c r="Y375" s="127">
        <v>3.8</v>
      </c>
      <c r="Z375" s="127"/>
      <c r="AA375" s="127" t="s">
        <v>1726</v>
      </c>
      <c r="AB375" s="127">
        <v>5000</v>
      </c>
      <c r="AC375" s="127">
        <v>26848</v>
      </c>
      <c r="AD375" s="127"/>
      <c r="AE375" s="127"/>
      <c r="AF375" s="127">
        <v>0</v>
      </c>
      <c r="AG375" s="127">
        <v>59296</v>
      </c>
      <c r="AH375" s="127">
        <v>5000</v>
      </c>
      <c r="AI375" s="127">
        <v>206</v>
      </c>
      <c r="AJ375" s="127"/>
      <c r="AK375" s="127">
        <v>7.6E-3</v>
      </c>
      <c r="AL375" s="127">
        <v>6</v>
      </c>
      <c r="AM375" s="127"/>
      <c r="AN375" s="127"/>
      <c r="AO375" s="127" t="s">
        <v>1598</v>
      </c>
      <c r="AP375" s="127" t="s">
        <v>837</v>
      </c>
      <c r="AQ375" s="127" t="s">
        <v>831</v>
      </c>
      <c r="AR375" s="127" t="s">
        <v>838</v>
      </c>
      <c r="AS375" s="127" t="s">
        <v>69</v>
      </c>
      <c r="AT375" s="127" t="s">
        <v>70</v>
      </c>
      <c r="AU375" s="127" t="s">
        <v>91</v>
      </c>
      <c r="AV375" s="127" t="s">
        <v>1726</v>
      </c>
      <c r="AW375" s="149">
        <f t="shared" si="5"/>
        <v>2.2085816448152564</v>
      </c>
    </row>
    <row r="376" spans="1:49" x14ac:dyDescent="0.2">
      <c r="A376" s="127" t="s">
        <v>59</v>
      </c>
      <c r="B376" s="127">
        <v>4.0999999999999996</v>
      </c>
      <c r="C376" s="127">
        <v>20171204</v>
      </c>
      <c r="D376" s="127" t="s">
        <v>60</v>
      </c>
      <c r="E376" s="127" t="s">
        <v>60</v>
      </c>
      <c r="F376" s="127">
        <v>3</v>
      </c>
      <c r="G376" s="75" t="s">
        <v>3622</v>
      </c>
      <c r="H376" s="127">
        <v>0</v>
      </c>
      <c r="I376" s="127"/>
      <c r="J376" s="127"/>
      <c r="K376" s="127"/>
      <c r="L376" s="127"/>
      <c r="M376" s="127">
        <v>1</v>
      </c>
      <c r="N376" s="127">
        <v>1</v>
      </c>
      <c r="O376" s="127">
        <v>1983</v>
      </c>
      <c r="P376" s="127">
        <v>19840411</v>
      </c>
      <c r="Q376" s="127">
        <v>19840413</v>
      </c>
      <c r="R376" s="127" t="s">
        <v>3595</v>
      </c>
      <c r="S376" s="127" t="s">
        <v>3426</v>
      </c>
      <c r="T376" s="127" t="s">
        <v>3596</v>
      </c>
      <c r="U376" s="127" t="s">
        <v>72</v>
      </c>
      <c r="V376" s="127" t="s">
        <v>65</v>
      </c>
      <c r="W376" s="127" t="s">
        <v>64</v>
      </c>
      <c r="X376" s="127"/>
      <c r="Y376" s="127">
        <v>6</v>
      </c>
      <c r="Z376" s="127"/>
      <c r="AA376" s="127" t="s">
        <v>1726</v>
      </c>
      <c r="AB376" s="127">
        <v>5000</v>
      </c>
      <c r="AC376" s="127">
        <v>47887</v>
      </c>
      <c r="AD376" s="127"/>
      <c r="AE376" s="127"/>
      <c r="AF376" s="127">
        <v>0</v>
      </c>
      <c r="AG376" s="127">
        <v>206959</v>
      </c>
      <c r="AH376" s="127">
        <v>5000</v>
      </c>
      <c r="AI376" s="127">
        <v>759</v>
      </c>
      <c r="AJ376" s="127"/>
      <c r="AK376" s="127">
        <v>1.5599999999999999E-2</v>
      </c>
      <c r="AL376" s="127">
        <v>1</v>
      </c>
      <c r="AM376" s="127"/>
      <c r="AN376" s="127"/>
      <c r="AO376" s="127"/>
      <c r="AP376" s="127" t="s">
        <v>3597</v>
      </c>
      <c r="AQ376" s="127" t="s">
        <v>3429</v>
      </c>
      <c r="AR376" s="127" t="s">
        <v>3598</v>
      </c>
      <c r="AS376" s="127" t="s">
        <v>69</v>
      </c>
      <c r="AT376" s="127" t="s">
        <v>70</v>
      </c>
      <c r="AU376" s="127" t="s">
        <v>77</v>
      </c>
      <c r="AV376" s="127" t="s">
        <v>1726</v>
      </c>
      <c r="AW376" s="149">
        <f t="shared" si="5"/>
        <v>4.3218201181949176</v>
      </c>
    </row>
    <row r="377" spans="1:49" x14ac:dyDescent="0.2">
      <c r="A377" s="127" t="s">
        <v>59</v>
      </c>
      <c r="B377" s="127">
        <v>4.0999999999999996</v>
      </c>
      <c r="C377" s="127">
        <v>20171204</v>
      </c>
      <c r="D377" s="127" t="s">
        <v>60</v>
      </c>
      <c r="E377" s="127" t="s">
        <v>60</v>
      </c>
      <c r="F377" s="127">
        <v>3</v>
      </c>
      <c r="G377" s="75" t="s">
        <v>3711</v>
      </c>
      <c r="H377" s="127">
        <v>0</v>
      </c>
      <c r="I377" s="127"/>
      <c r="J377" s="127"/>
      <c r="K377" s="127"/>
      <c r="L377" s="127"/>
      <c r="M377" s="127">
        <v>1</v>
      </c>
      <c r="N377" s="127">
        <v>1</v>
      </c>
      <c r="O377" s="127">
        <v>1986</v>
      </c>
      <c r="P377" s="127">
        <v>198704</v>
      </c>
      <c r="Q377" s="127">
        <v>19870406</v>
      </c>
      <c r="R377" s="127" t="s">
        <v>3662</v>
      </c>
      <c r="S377" s="127" t="s">
        <v>3426</v>
      </c>
      <c r="T377" s="127" t="s">
        <v>3663</v>
      </c>
      <c r="U377" s="127" t="s">
        <v>72</v>
      </c>
      <c r="V377" s="127" t="s">
        <v>65</v>
      </c>
      <c r="W377" s="127" t="s">
        <v>64</v>
      </c>
      <c r="X377" s="127"/>
      <c r="Y377" s="127">
        <v>4</v>
      </c>
      <c r="Z377" s="127"/>
      <c r="AA377" s="127" t="s">
        <v>1726</v>
      </c>
      <c r="AB377" s="127">
        <v>5000</v>
      </c>
      <c r="AC377" s="127">
        <v>26695</v>
      </c>
      <c r="AD377" s="127"/>
      <c r="AE377" s="127"/>
      <c r="AF377" s="127">
        <v>0</v>
      </c>
      <c r="AG377" s="127">
        <v>17026</v>
      </c>
      <c r="AH377" s="127">
        <v>5000</v>
      </c>
      <c r="AI377" s="127">
        <v>20</v>
      </c>
      <c r="AJ377" s="127"/>
      <c r="AK377" s="127">
        <v>6.9999999999999999E-4</v>
      </c>
      <c r="AL377" s="127">
        <v>1</v>
      </c>
      <c r="AM377" s="127"/>
      <c r="AN377" s="127"/>
      <c r="AO377" s="127" t="s">
        <v>3710</v>
      </c>
      <c r="AP377" s="127" t="s">
        <v>3665</v>
      </c>
      <c r="AQ377" s="127" t="s">
        <v>3429</v>
      </c>
      <c r="AR377" s="127" t="s">
        <v>3666</v>
      </c>
      <c r="AS377" s="127" t="s">
        <v>69</v>
      </c>
      <c r="AT377" s="127" t="s">
        <v>70</v>
      </c>
      <c r="AU377" s="127" t="s">
        <v>77</v>
      </c>
      <c r="AV377" s="127" t="s">
        <v>1726</v>
      </c>
      <c r="AW377" s="149">
        <f t="shared" si="5"/>
        <v>0.63779734032590374</v>
      </c>
    </row>
    <row r="378" spans="1:49" s="126" customFormat="1" x14ac:dyDescent="0.2">
      <c r="A378" s="127" t="s">
        <v>59</v>
      </c>
      <c r="B378" s="127">
        <v>4.0999999999999996</v>
      </c>
      <c r="C378" s="127">
        <v>20171204</v>
      </c>
      <c r="D378" s="127" t="s">
        <v>60</v>
      </c>
      <c r="E378" s="127" t="s">
        <v>60</v>
      </c>
      <c r="F378" s="127">
        <v>3</v>
      </c>
      <c r="G378" s="75" t="s">
        <v>3274</v>
      </c>
      <c r="H378" s="127">
        <v>0</v>
      </c>
      <c r="I378" s="127"/>
      <c r="J378" s="127"/>
      <c r="K378" s="127"/>
      <c r="L378" s="127"/>
      <c r="M378" s="127">
        <v>1</v>
      </c>
      <c r="N378" s="127">
        <v>1</v>
      </c>
      <c r="O378" s="127">
        <v>1982</v>
      </c>
      <c r="P378" s="127">
        <v>198304</v>
      </c>
      <c r="Q378" s="127">
        <v>19830428</v>
      </c>
      <c r="R378" s="127" t="s">
        <v>3204</v>
      </c>
      <c r="S378" s="127" t="s">
        <v>3205</v>
      </c>
      <c r="T378" s="127" t="s">
        <v>3206</v>
      </c>
      <c r="U378" s="127" t="s">
        <v>1643</v>
      </c>
      <c r="V378" s="127" t="s">
        <v>65</v>
      </c>
      <c r="W378" s="127" t="s">
        <v>66</v>
      </c>
      <c r="X378" s="127"/>
      <c r="Y378" s="127">
        <v>2.2000000000000002</v>
      </c>
      <c r="Z378" s="127"/>
      <c r="AA378" s="127" t="s">
        <v>1726</v>
      </c>
      <c r="AB378" s="127">
        <v>5000</v>
      </c>
      <c r="AC378" s="127">
        <v>42457</v>
      </c>
      <c r="AD378" s="127"/>
      <c r="AE378" s="127"/>
      <c r="AF378" s="127">
        <v>5000</v>
      </c>
      <c r="AG378" s="127">
        <v>374</v>
      </c>
      <c r="AH378" s="127"/>
      <c r="AI378" s="127"/>
      <c r="AJ378" s="127"/>
      <c r="AK378" s="127">
        <v>8.6999999999999994E-3</v>
      </c>
      <c r="AL378" s="127">
        <v>16</v>
      </c>
      <c r="AM378" s="127"/>
      <c r="AN378" s="127"/>
      <c r="AO378" s="127" t="s">
        <v>3275</v>
      </c>
      <c r="AP378" s="127" t="s">
        <v>3208</v>
      </c>
      <c r="AQ378" s="127" t="s">
        <v>3209</v>
      </c>
      <c r="AR378" s="127" t="s">
        <v>3210</v>
      </c>
      <c r="AS378" s="127" t="s">
        <v>69</v>
      </c>
      <c r="AT378" s="127" t="s">
        <v>70</v>
      </c>
      <c r="AU378" s="127" t="s">
        <v>3211</v>
      </c>
      <c r="AV378" s="127" t="s">
        <v>1726</v>
      </c>
      <c r="AW378" s="149">
        <f t="shared" si="5"/>
        <v>8.8089125468120682E-3</v>
      </c>
    </row>
    <row r="379" spans="1:49" x14ac:dyDescent="0.2">
      <c r="A379" s="127" t="s">
        <v>59</v>
      </c>
      <c r="B379" s="127">
        <v>4.0999999999999996</v>
      </c>
      <c r="C379" s="127">
        <v>20171204</v>
      </c>
      <c r="D379" s="127" t="s">
        <v>60</v>
      </c>
      <c r="E379" s="127" t="s">
        <v>60</v>
      </c>
      <c r="F379" s="127">
        <v>3</v>
      </c>
      <c r="G379" s="75" t="s">
        <v>766</v>
      </c>
      <c r="H379" s="127">
        <v>0</v>
      </c>
      <c r="I379" s="127"/>
      <c r="J379" s="127"/>
      <c r="K379" s="127"/>
      <c r="L379" s="127"/>
      <c r="M379" s="127">
        <v>1</v>
      </c>
      <c r="N379" s="127">
        <v>1</v>
      </c>
      <c r="O379" s="127">
        <v>1992</v>
      </c>
      <c r="P379" s="127">
        <v>199304</v>
      </c>
      <c r="Q379" s="127">
        <v>19930407</v>
      </c>
      <c r="R379" s="127" t="s">
        <v>747</v>
      </c>
      <c r="S379" s="127" t="s">
        <v>62</v>
      </c>
      <c r="T379" s="127" t="s">
        <v>748</v>
      </c>
      <c r="U379" s="127" t="s">
        <v>72</v>
      </c>
      <c r="V379" s="127" t="s">
        <v>65</v>
      </c>
      <c r="W379" s="127" t="s">
        <v>66</v>
      </c>
      <c r="X379" s="127"/>
      <c r="Y379" s="127">
        <v>3.3</v>
      </c>
      <c r="Z379" s="127">
        <v>60</v>
      </c>
      <c r="AA379" s="127" t="s">
        <v>1726</v>
      </c>
      <c r="AB379" s="127">
        <v>5000</v>
      </c>
      <c r="AC379" s="127">
        <v>15613</v>
      </c>
      <c r="AD379" s="127"/>
      <c r="AE379" s="127"/>
      <c r="AF379" s="127">
        <v>0</v>
      </c>
      <c r="AG379" s="127">
        <v>3428</v>
      </c>
      <c r="AH379" s="127"/>
      <c r="AI379" s="127"/>
      <c r="AJ379" s="127" t="s">
        <v>67</v>
      </c>
      <c r="AK379" s="127"/>
      <c r="AL379" s="127">
        <v>1</v>
      </c>
      <c r="AM379" s="127"/>
      <c r="AN379" s="127"/>
      <c r="AO379" s="127" t="s">
        <v>767</v>
      </c>
      <c r="AP379" s="127" t="s">
        <v>750</v>
      </c>
      <c r="AQ379" s="127" t="s">
        <v>661</v>
      </c>
      <c r="AR379" s="127" t="s">
        <v>751</v>
      </c>
      <c r="AS379" s="127" t="s">
        <v>69</v>
      </c>
      <c r="AT379" s="127" t="s">
        <v>70</v>
      </c>
      <c r="AU379" s="127" t="s">
        <v>71</v>
      </c>
      <c r="AV379" s="127" t="s">
        <v>1726</v>
      </c>
      <c r="AW379" s="149">
        <f t="shared" si="5"/>
        <v>0.21956062255812464</v>
      </c>
    </row>
    <row r="380" spans="1:49" x14ac:dyDescent="0.2">
      <c r="A380" s="127" t="s">
        <v>59</v>
      </c>
      <c r="B380" s="127">
        <v>4.0999999999999996</v>
      </c>
      <c r="C380" s="127">
        <v>20171204</v>
      </c>
      <c r="D380" s="127" t="s">
        <v>60</v>
      </c>
      <c r="E380" s="127" t="s">
        <v>60</v>
      </c>
      <c r="F380" s="127">
        <v>3</v>
      </c>
      <c r="G380" s="75" t="s">
        <v>3708</v>
      </c>
      <c r="H380" s="127">
        <v>0</v>
      </c>
      <c r="I380" s="127"/>
      <c r="J380" s="127"/>
      <c r="K380" s="127"/>
      <c r="L380" s="127"/>
      <c r="M380" s="127">
        <v>1</v>
      </c>
      <c r="N380" s="127">
        <v>1</v>
      </c>
      <c r="O380" s="127">
        <v>1984</v>
      </c>
      <c r="P380" s="127">
        <v>198505</v>
      </c>
      <c r="Q380" s="127">
        <v>19850502</v>
      </c>
      <c r="R380" s="127" t="s">
        <v>3662</v>
      </c>
      <c r="S380" s="127" t="s">
        <v>3426</v>
      </c>
      <c r="T380" s="127" t="s">
        <v>3663</v>
      </c>
      <c r="U380" s="127" t="s">
        <v>72</v>
      </c>
      <c r="V380" s="127" t="s">
        <v>65</v>
      </c>
      <c r="W380" s="127" t="s">
        <v>66</v>
      </c>
      <c r="X380" s="127"/>
      <c r="Y380" s="127">
        <v>3.2</v>
      </c>
      <c r="Z380" s="127"/>
      <c r="AA380" s="127" t="s">
        <v>1726</v>
      </c>
      <c r="AB380" s="127">
        <v>5000</v>
      </c>
      <c r="AC380" s="127">
        <v>23244</v>
      </c>
      <c r="AD380" s="127"/>
      <c r="AE380" s="127"/>
      <c r="AF380" s="127">
        <v>0</v>
      </c>
      <c r="AG380" s="127">
        <v>2354</v>
      </c>
      <c r="AH380" s="127">
        <v>5000</v>
      </c>
      <c r="AI380" s="127">
        <v>192</v>
      </c>
      <c r="AJ380" s="127" t="s">
        <v>66</v>
      </c>
      <c r="AK380" s="127">
        <v>8.2000000000000007E-3</v>
      </c>
      <c r="AL380" s="127">
        <v>1</v>
      </c>
      <c r="AM380" s="127"/>
      <c r="AN380" s="127"/>
      <c r="AO380" s="127" t="s">
        <v>3366</v>
      </c>
      <c r="AP380" s="127" t="s">
        <v>3665</v>
      </c>
      <c r="AQ380" s="127" t="s">
        <v>3429</v>
      </c>
      <c r="AR380" s="127" t="s">
        <v>3666</v>
      </c>
      <c r="AS380" s="127" t="s">
        <v>69</v>
      </c>
      <c r="AT380" s="127" t="s">
        <v>70</v>
      </c>
      <c r="AU380" s="127" t="s">
        <v>77</v>
      </c>
      <c r="AV380" s="127" t="s">
        <v>1726</v>
      </c>
      <c r="AW380" s="149">
        <f t="shared" si="5"/>
        <v>0.10127344691103081</v>
      </c>
    </row>
    <row r="381" spans="1:49" x14ac:dyDescent="0.2">
      <c r="A381" s="127" t="s">
        <v>59</v>
      </c>
      <c r="B381" s="127">
        <v>4.0999999999999996</v>
      </c>
      <c r="C381" s="127">
        <v>20171204</v>
      </c>
      <c r="D381" s="127" t="s">
        <v>60</v>
      </c>
      <c r="E381" s="127" t="s">
        <v>60</v>
      </c>
      <c r="F381" s="127">
        <v>3</v>
      </c>
      <c r="G381" s="75" t="s">
        <v>3704</v>
      </c>
      <c r="H381" s="127">
        <v>0</v>
      </c>
      <c r="I381" s="127"/>
      <c r="J381" s="127"/>
      <c r="K381" s="127"/>
      <c r="L381" s="127"/>
      <c r="M381" s="127">
        <v>1</v>
      </c>
      <c r="N381" s="127">
        <v>1</v>
      </c>
      <c r="O381" s="127">
        <v>1988</v>
      </c>
      <c r="P381" s="127">
        <v>19890413</v>
      </c>
      <c r="Q381" s="127">
        <v>19890417</v>
      </c>
      <c r="R381" s="127" t="s">
        <v>3662</v>
      </c>
      <c r="S381" s="127" t="s">
        <v>3426</v>
      </c>
      <c r="T381" s="127" t="s">
        <v>3663</v>
      </c>
      <c r="U381" s="127" t="s">
        <v>72</v>
      </c>
      <c r="V381" s="127" t="s">
        <v>65</v>
      </c>
      <c r="W381" s="127" t="s">
        <v>66</v>
      </c>
      <c r="X381" s="127"/>
      <c r="Y381" s="127">
        <v>7.3</v>
      </c>
      <c r="Z381" s="127">
        <v>92</v>
      </c>
      <c r="AA381" s="127" t="s">
        <v>1726</v>
      </c>
      <c r="AB381" s="127">
        <v>5000</v>
      </c>
      <c r="AC381" s="127">
        <v>24567</v>
      </c>
      <c r="AD381" s="127"/>
      <c r="AE381" s="127"/>
      <c r="AF381" s="127">
        <v>0</v>
      </c>
      <c r="AG381" s="127">
        <v>101640</v>
      </c>
      <c r="AH381" s="127">
        <v>5000</v>
      </c>
      <c r="AI381" s="127">
        <v>235</v>
      </c>
      <c r="AJ381" s="127"/>
      <c r="AK381" s="127">
        <v>9.4999999999999998E-3</v>
      </c>
      <c r="AL381" s="127">
        <v>1</v>
      </c>
      <c r="AM381" s="127"/>
      <c r="AN381" s="127"/>
      <c r="AO381" s="127" t="s">
        <v>3705</v>
      </c>
      <c r="AP381" s="127" t="s">
        <v>3665</v>
      </c>
      <c r="AQ381" s="127" t="s">
        <v>3429</v>
      </c>
      <c r="AR381" s="127" t="s">
        <v>3666</v>
      </c>
      <c r="AS381" s="127" t="s">
        <v>69</v>
      </c>
      <c r="AT381" s="127" t="s">
        <v>70</v>
      </c>
      <c r="AU381" s="127" t="s">
        <v>77</v>
      </c>
      <c r="AV381" s="127" t="s">
        <v>1726</v>
      </c>
      <c r="AW381" s="149">
        <f t="shared" si="5"/>
        <v>4.1372572963731837</v>
      </c>
    </row>
    <row r="382" spans="1:49" x14ac:dyDescent="0.2">
      <c r="A382" s="127" t="s">
        <v>59</v>
      </c>
      <c r="B382" s="127">
        <v>4.0999999999999996</v>
      </c>
      <c r="C382" s="127">
        <v>20171204</v>
      </c>
      <c r="D382" s="127" t="s">
        <v>60</v>
      </c>
      <c r="E382" s="127" t="s">
        <v>60</v>
      </c>
      <c r="F382" s="127">
        <v>3</v>
      </c>
      <c r="G382" s="75" t="s">
        <v>3688</v>
      </c>
      <c r="H382" s="127">
        <v>0</v>
      </c>
      <c r="I382" s="127"/>
      <c r="J382" s="127"/>
      <c r="K382" s="127"/>
      <c r="L382" s="127"/>
      <c r="M382" s="127">
        <v>1</v>
      </c>
      <c r="N382" s="127">
        <v>1</v>
      </c>
      <c r="O382" s="127">
        <v>1987</v>
      </c>
      <c r="P382" s="127">
        <v>19880407</v>
      </c>
      <c r="Q382" s="127">
        <v>19880411</v>
      </c>
      <c r="R382" s="127" t="s">
        <v>3662</v>
      </c>
      <c r="S382" s="127" t="s">
        <v>3426</v>
      </c>
      <c r="T382" s="127" t="s">
        <v>3663</v>
      </c>
      <c r="U382" s="127" t="s">
        <v>72</v>
      </c>
      <c r="V382" s="127" t="s">
        <v>65</v>
      </c>
      <c r="W382" s="127" t="s">
        <v>64</v>
      </c>
      <c r="X382" s="127"/>
      <c r="Y382" s="127">
        <v>7.3</v>
      </c>
      <c r="Z382" s="127">
        <v>86</v>
      </c>
      <c r="AA382" s="127" t="s">
        <v>1726</v>
      </c>
      <c r="AB382" s="127">
        <v>5000</v>
      </c>
      <c r="AC382" s="127">
        <v>26652</v>
      </c>
      <c r="AD382" s="127"/>
      <c r="AE382" s="127"/>
      <c r="AF382" s="127">
        <v>0</v>
      </c>
      <c r="AG382" s="127">
        <v>45132</v>
      </c>
      <c r="AH382" s="127"/>
      <c r="AI382" s="127"/>
      <c r="AJ382" s="127"/>
      <c r="AK382" s="127"/>
      <c r="AL382" s="127">
        <v>1</v>
      </c>
      <c r="AM382" s="127"/>
      <c r="AN382" s="127"/>
      <c r="AO382" s="127" t="s">
        <v>3689</v>
      </c>
      <c r="AP382" s="127" t="s">
        <v>3665</v>
      </c>
      <c r="AQ382" s="127" t="s">
        <v>3429</v>
      </c>
      <c r="AR382" s="127" t="s">
        <v>3666</v>
      </c>
      <c r="AS382" s="127" t="s">
        <v>69</v>
      </c>
      <c r="AT382" s="127" t="s">
        <v>70</v>
      </c>
      <c r="AU382" s="127" t="s">
        <v>77</v>
      </c>
      <c r="AV382" s="127" t="s">
        <v>1726</v>
      </c>
      <c r="AW382" s="149">
        <f t="shared" si="5"/>
        <v>1.6933813597478613</v>
      </c>
    </row>
    <row r="383" spans="1:49" x14ac:dyDescent="0.2">
      <c r="A383" s="127" t="s">
        <v>59</v>
      </c>
      <c r="B383" s="127">
        <v>4.0999999999999996</v>
      </c>
      <c r="C383" s="127">
        <v>20171204</v>
      </c>
      <c r="D383" s="127" t="s">
        <v>60</v>
      </c>
      <c r="E383" s="127" t="s">
        <v>60</v>
      </c>
      <c r="F383" s="127">
        <v>3</v>
      </c>
      <c r="G383" s="75" t="s">
        <v>325</v>
      </c>
      <c r="H383" s="127">
        <v>0</v>
      </c>
      <c r="I383" s="127"/>
      <c r="J383" s="127"/>
      <c r="K383" s="127"/>
      <c r="L383" s="127"/>
      <c r="M383" s="127">
        <v>1</v>
      </c>
      <c r="N383" s="127">
        <v>3</v>
      </c>
      <c r="O383" s="127">
        <v>1983</v>
      </c>
      <c r="P383" s="127">
        <v>19840609</v>
      </c>
      <c r="Q383" s="127">
        <v>19840610</v>
      </c>
      <c r="R383" s="127" t="s">
        <v>3322</v>
      </c>
      <c r="S383" s="127" t="s">
        <v>3323</v>
      </c>
      <c r="T383" s="127" t="s">
        <v>3294</v>
      </c>
      <c r="U383" s="127" t="s">
        <v>72</v>
      </c>
      <c r="V383" s="127" t="s">
        <v>65</v>
      </c>
      <c r="W383" s="127" t="s">
        <v>66</v>
      </c>
      <c r="X383" s="127"/>
      <c r="Y383" s="127">
        <v>2.2000000000000002</v>
      </c>
      <c r="Z383" s="127"/>
      <c r="AA383" s="127" t="s">
        <v>1726</v>
      </c>
      <c r="AB383" s="127">
        <v>5000</v>
      </c>
      <c r="AC383" s="127">
        <v>21431</v>
      </c>
      <c r="AD383" s="127"/>
      <c r="AE383" s="127"/>
      <c r="AF383" s="127">
        <v>5000</v>
      </c>
      <c r="AG383" s="127">
        <v>866</v>
      </c>
      <c r="AH383" s="127"/>
      <c r="AI383" s="127"/>
      <c r="AJ383" s="127"/>
      <c r="AK383" s="127">
        <v>3.8800000000000001E-2</v>
      </c>
      <c r="AL383" s="127">
        <v>54</v>
      </c>
      <c r="AM383" s="127"/>
      <c r="AN383" s="127"/>
      <c r="AO383" s="127" t="s">
        <v>3355</v>
      </c>
      <c r="AP383" s="127" t="s">
        <v>3325</v>
      </c>
      <c r="AQ383" s="127" t="s">
        <v>3326</v>
      </c>
      <c r="AR383" s="127" t="s">
        <v>3298</v>
      </c>
      <c r="AS383" s="127" t="s">
        <v>69</v>
      </c>
      <c r="AT383" s="127" t="s">
        <v>70</v>
      </c>
      <c r="AU383" s="127" t="s">
        <v>3211</v>
      </c>
      <c r="AV383" s="127" t="s">
        <v>1726</v>
      </c>
      <c r="AW383" s="149">
        <f t="shared" si="5"/>
        <v>4.0408753674583547E-2</v>
      </c>
    </row>
    <row r="384" spans="1:49" x14ac:dyDescent="0.2">
      <c r="A384" s="127" t="s">
        <v>59</v>
      </c>
      <c r="B384" s="127">
        <v>4.0999999999999996</v>
      </c>
      <c r="C384" s="127">
        <v>20171204</v>
      </c>
      <c r="D384" s="127" t="s">
        <v>60</v>
      </c>
      <c r="E384" s="127" t="s">
        <v>60</v>
      </c>
      <c r="F384" s="127">
        <v>3</v>
      </c>
      <c r="G384" s="75" t="s">
        <v>4140</v>
      </c>
      <c r="H384" s="127">
        <v>0</v>
      </c>
      <c r="I384" s="127"/>
      <c r="J384" s="127"/>
      <c r="K384" s="127"/>
      <c r="L384" s="127"/>
      <c r="M384" s="127">
        <v>1</v>
      </c>
      <c r="N384" s="127">
        <v>1</v>
      </c>
      <c r="O384" s="127">
        <v>1986</v>
      </c>
      <c r="P384" s="127">
        <v>198704</v>
      </c>
      <c r="Q384" s="127">
        <v>19870407</v>
      </c>
      <c r="R384" s="127" t="s">
        <v>4114</v>
      </c>
      <c r="S384" s="127" t="s">
        <v>3426</v>
      </c>
      <c r="T384" s="127" t="s">
        <v>4115</v>
      </c>
      <c r="U384" s="127" t="s">
        <v>72</v>
      </c>
      <c r="V384" s="127" t="s">
        <v>65</v>
      </c>
      <c r="W384" s="127" t="s">
        <v>64</v>
      </c>
      <c r="X384" s="127"/>
      <c r="Y384" s="127">
        <v>4.4000000000000004</v>
      </c>
      <c r="Z384" s="127"/>
      <c r="AA384" s="127" t="s">
        <v>1726</v>
      </c>
      <c r="AB384" s="127">
        <v>5000</v>
      </c>
      <c r="AC384" s="127">
        <v>26943</v>
      </c>
      <c r="AD384" s="127"/>
      <c r="AE384" s="127"/>
      <c r="AF384" s="127">
        <v>0</v>
      </c>
      <c r="AG384" s="127">
        <v>39131</v>
      </c>
      <c r="AH384" s="127"/>
      <c r="AI384" s="127"/>
      <c r="AJ384" s="127"/>
      <c r="AK384" s="127"/>
      <c r="AL384" s="127">
        <v>1</v>
      </c>
      <c r="AM384" s="127"/>
      <c r="AN384" s="127"/>
      <c r="AO384" s="127" t="s">
        <v>4141</v>
      </c>
      <c r="AP384" s="127" t="s">
        <v>4117</v>
      </c>
      <c r="AQ384" s="127" t="s">
        <v>3429</v>
      </c>
      <c r="AR384" s="127" t="s">
        <v>4118</v>
      </c>
      <c r="AS384" s="127" t="s">
        <v>69</v>
      </c>
      <c r="AT384" s="127" t="s">
        <v>70</v>
      </c>
      <c r="AU384" s="127" t="s">
        <v>77</v>
      </c>
      <c r="AV384" s="127" t="s">
        <v>1726</v>
      </c>
      <c r="AW384" s="149">
        <f t="shared" si="5"/>
        <v>1.4523623946850759</v>
      </c>
    </row>
    <row r="385" spans="1:49" x14ac:dyDescent="0.2">
      <c r="A385" s="127" t="s">
        <v>59</v>
      </c>
      <c r="B385" s="127">
        <v>4.0999999999999996</v>
      </c>
      <c r="C385" s="127">
        <v>20171204</v>
      </c>
      <c r="D385" s="127" t="s">
        <v>60</v>
      </c>
      <c r="E385" s="127" t="s">
        <v>60</v>
      </c>
      <c r="F385" s="127">
        <v>3</v>
      </c>
      <c r="G385" s="75" t="s">
        <v>296</v>
      </c>
      <c r="H385" s="127">
        <v>0</v>
      </c>
      <c r="I385" s="127"/>
      <c r="J385" s="127"/>
      <c r="K385" s="127"/>
      <c r="L385" s="127"/>
      <c r="M385" s="127">
        <v>1</v>
      </c>
      <c r="N385" s="127">
        <v>3</v>
      </c>
      <c r="O385" s="127">
        <v>1990</v>
      </c>
      <c r="P385" s="127">
        <v>19910506</v>
      </c>
      <c r="Q385" s="127">
        <v>19910510</v>
      </c>
      <c r="R385" s="127" t="s">
        <v>3322</v>
      </c>
      <c r="S385" s="127" t="s">
        <v>3323</v>
      </c>
      <c r="T385" s="127" t="s">
        <v>3294</v>
      </c>
      <c r="U385" s="127" t="s">
        <v>1643</v>
      </c>
      <c r="V385" s="127" t="s">
        <v>65</v>
      </c>
      <c r="W385" s="127" t="s">
        <v>66</v>
      </c>
      <c r="X385" s="127"/>
      <c r="Y385" s="127">
        <v>1.5</v>
      </c>
      <c r="Z385" s="127">
        <v>53</v>
      </c>
      <c r="AA385" s="127" t="s">
        <v>1726</v>
      </c>
      <c r="AB385" s="127">
        <v>5000</v>
      </c>
      <c r="AC385" s="127">
        <v>53195</v>
      </c>
      <c r="AD385" s="127"/>
      <c r="AE385" s="127"/>
      <c r="AF385" s="127">
        <v>0</v>
      </c>
      <c r="AG385" s="127">
        <v>1030295</v>
      </c>
      <c r="AH385" s="127">
        <v>5000</v>
      </c>
      <c r="AI385" s="127">
        <v>305</v>
      </c>
      <c r="AJ385" s="127" t="s">
        <v>66</v>
      </c>
      <c r="AK385" s="127">
        <v>5.7000000000000002E-3</v>
      </c>
      <c r="AL385" s="127">
        <v>43</v>
      </c>
      <c r="AM385" s="127">
        <v>2443</v>
      </c>
      <c r="AN385" s="127"/>
      <c r="AO385" s="127" t="s">
        <v>1081</v>
      </c>
      <c r="AP385" s="127" t="s">
        <v>3325</v>
      </c>
      <c r="AQ385" s="127" t="s">
        <v>3326</v>
      </c>
      <c r="AR385" s="127" t="s">
        <v>3298</v>
      </c>
      <c r="AS385" s="127" t="s">
        <v>69</v>
      </c>
      <c r="AT385" s="127" t="s">
        <v>70</v>
      </c>
      <c r="AU385" s="127" t="s">
        <v>3211</v>
      </c>
      <c r="AV385" s="127" t="s">
        <v>1726</v>
      </c>
      <c r="AW385" s="149">
        <f t="shared" si="5"/>
        <v>19.368267694332175</v>
      </c>
    </row>
    <row r="386" spans="1:49" x14ac:dyDescent="0.2">
      <c r="A386" s="127" t="s">
        <v>59</v>
      </c>
      <c r="B386" s="127">
        <v>4.0999999999999996</v>
      </c>
      <c r="C386" s="127">
        <v>20171204</v>
      </c>
      <c r="D386" s="127" t="s">
        <v>60</v>
      </c>
      <c r="E386" s="127" t="s">
        <v>60</v>
      </c>
      <c r="F386" s="127">
        <v>3</v>
      </c>
      <c r="G386" s="75" t="s">
        <v>3264</v>
      </c>
      <c r="H386" s="127">
        <v>0</v>
      </c>
      <c r="I386" s="127"/>
      <c r="J386" s="127"/>
      <c r="K386" s="127"/>
      <c r="L386" s="127"/>
      <c r="M386" s="127">
        <v>1</v>
      </c>
      <c r="N386" s="127">
        <v>1</v>
      </c>
      <c r="O386" s="127">
        <v>1978</v>
      </c>
      <c r="P386" s="127">
        <v>197907</v>
      </c>
      <c r="Q386" s="127">
        <v>19790717</v>
      </c>
      <c r="R386" s="127" t="s">
        <v>3204</v>
      </c>
      <c r="S386" s="127" t="s">
        <v>3205</v>
      </c>
      <c r="T386" s="127" t="s">
        <v>3206</v>
      </c>
      <c r="U386" s="127" t="s">
        <v>1643</v>
      </c>
      <c r="V386" s="127" t="s">
        <v>65</v>
      </c>
      <c r="W386" s="127" t="s">
        <v>64</v>
      </c>
      <c r="X386" s="127"/>
      <c r="Y386" s="127">
        <v>2.5</v>
      </c>
      <c r="Z386" s="127"/>
      <c r="AA386" s="127" t="s">
        <v>1726</v>
      </c>
      <c r="AB386" s="127">
        <v>5000</v>
      </c>
      <c r="AC386" s="127">
        <v>12236</v>
      </c>
      <c r="AD386" s="127"/>
      <c r="AE386" s="127"/>
      <c r="AF386" s="127">
        <v>5000</v>
      </c>
      <c r="AG386" s="127">
        <v>378</v>
      </c>
      <c r="AH386" s="127">
        <v>0</v>
      </c>
      <c r="AI386" s="127">
        <v>349</v>
      </c>
      <c r="AJ386" s="127"/>
      <c r="AK386" s="127">
        <v>0.03</v>
      </c>
      <c r="AL386" s="127">
        <v>1</v>
      </c>
      <c r="AM386" s="127"/>
      <c r="AN386" s="127"/>
      <c r="AO386" s="127"/>
      <c r="AP386" s="127" t="s">
        <v>3208</v>
      </c>
      <c r="AQ386" s="127" t="s">
        <v>3209</v>
      </c>
      <c r="AR386" s="127" t="s">
        <v>3210</v>
      </c>
      <c r="AS386" s="127" t="s">
        <v>69</v>
      </c>
      <c r="AT386" s="127" t="s">
        <v>70</v>
      </c>
      <c r="AU386" s="127" t="s">
        <v>3211</v>
      </c>
      <c r="AV386" s="127" t="s">
        <v>1726</v>
      </c>
      <c r="AW386" s="149">
        <f t="shared" si="5"/>
        <v>3.0892448512585814E-2</v>
      </c>
    </row>
    <row r="387" spans="1:49" x14ac:dyDescent="0.2">
      <c r="A387" s="127" t="s">
        <v>59</v>
      </c>
      <c r="B387" s="127">
        <v>4.0999999999999996</v>
      </c>
      <c r="C387" s="127">
        <v>20171204</v>
      </c>
      <c r="D387" s="127" t="s">
        <v>60</v>
      </c>
      <c r="E387" s="127" t="s">
        <v>60</v>
      </c>
      <c r="F387" s="127">
        <v>3</v>
      </c>
      <c r="G387" s="75" t="s">
        <v>3270</v>
      </c>
      <c r="H387" s="127">
        <v>0</v>
      </c>
      <c r="I387" s="127"/>
      <c r="J387" s="127"/>
      <c r="K387" s="127"/>
      <c r="L387" s="127"/>
      <c r="M387" s="127">
        <v>1</v>
      </c>
      <c r="N387" s="127">
        <v>1</v>
      </c>
      <c r="O387" s="127">
        <v>1983</v>
      </c>
      <c r="P387" s="127">
        <v>19840415</v>
      </c>
      <c r="Q387" s="127">
        <v>19840430</v>
      </c>
      <c r="R387" s="127" t="s">
        <v>3204</v>
      </c>
      <c r="S387" s="127" t="s">
        <v>3205</v>
      </c>
      <c r="T387" s="127" t="s">
        <v>3206</v>
      </c>
      <c r="U387" s="127" t="s">
        <v>72</v>
      </c>
      <c r="V387" s="127" t="s">
        <v>65</v>
      </c>
      <c r="W387" s="127" t="s">
        <v>66</v>
      </c>
      <c r="X387" s="127"/>
      <c r="Y387" s="127">
        <v>3.3</v>
      </c>
      <c r="Z387" s="127"/>
      <c r="AA387" s="127" t="s">
        <v>1726</v>
      </c>
      <c r="AB387" s="127">
        <v>5000</v>
      </c>
      <c r="AC387" s="127">
        <v>43059</v>
      </c>
      <c r="AD387" s="127"/>
      <c r="AE387" s="127"/>
      <c r="AF387" s="127">
        <v>0</v>
      </c>
      <c r="AG387" s="127">
        <v>110685</v>
      </c>
      <c r="AH387" s="127">
        <v>5000</v>
      </c>
      <c r="AI387" s="127">
        <v>114</v>
      </c>
      <c r="AJ387" s="127"/>
      <c r="AK387" s="127">
        <v>2.5999999999999999E-3</v>
      </c>
      <c r="AL387" s="127">
        <v>1</v>
      </c>
      <c r="AM387" s="127"/>
      <c r="AN387" s="127"/>
      <c r="AO387" s="127" t="s">
        <v>3271</v>
      </c>
      <c r="AP387" s="127" t="s">
        <v>3208</v>
      </c>
      <c r="AQ387" s="127" t="s">
        <v>3209</v>
      </c>
      <c r="AR387" s="127" t="s">
        <v>3210</v>
      </c>
      <c r="AS387" s="127" t="s">
        <v>69</v>
      </c>
      <c r="AT387" s="127" t="s">
        <v>70</v>
      </c>
      <c r="AU387" s="127" t="s">
        <v>3211</v>
      </c>
      <c r="AV387" s="127" t="s">
        <v>1726</v>
      </c>
      <c r="AW387" s="149">
        <f t="shared" ref="AW387:AW450" si="6">+IF(ISERROR(AG387/AC387),"",AG387/AC387)</f>
        <v>2.5705427436772799</v>
      </c>
    </row>
    <row r="388" spans="1:49" x14ac:dyDescent="0.2">
      <c r="A388" s="127" t="s">
        <v>1726</v>
      </c>
      <c r="B388" s="127">
        <v>4.0999999999999996</v>
      </c>
      <c r="C388" s="127">
        <v>20171204</v>
      </c>
      <c r="D388" s="127" t="s">
        <v>60</v>
      </c>
      <c r="E388" s="127" t="s">
        <v>60</v>
      </c>
      <c r="F388" s="127">
        <v>3</v>
      </c>
      <c r="G388" s="75" t="s">
        <v>4409</v>
      </c>
      <c r="H388" s="127"/>
      <c r="I388" s="127"/>
      <c r="J388" s="127"/>
      <c r="K388" s="127"/>
      <c r="L388" s="127"/>
      <c r="M388" s="127">
        <v>1</v>
      </c>
      <c r="N388" s="127">
        <v>3</v>
      </c>
      <c r="O388" s="127">
        <v>1999</v>
      </c>
      <c r="P388" s="127">
        <v>20000624</v>
      </c>
      <c r="Q388" s="127">
        <v>20000625</v>
      </c>
      <c r="R388" s="127" t="s">
        <v>4190</v>
      </c>
      <c r="S388" s="127" t="s">
        <v>4396</v>
      </c>
      <c r="T388" s="127" t="s">
        <v>4165</v>
      </c>
      <c r="U388" s="127" t="s">
        <v>72</v>
      </c>
      <c r="V388" s="127" t="s">
        <v>65</v>
      </c>
      <c r="W388" s="127" t="s">
        <v>66</v>
      </c>
      <c r="X388" s="127"/>
      <c r="Y388" s="127">
        <v>3</v>
      </c>
      <c r="Z388" s="127"/>
      <c r="AA388" s="127" t="s">
        <v>1726</v>
      </c>
      <c r="AB388" s="127"/>
      <c r="AC388" s="127"/>
      <c r="AD388" s="127"/>
      <c r="AE388" s="127"/>
      <c r="AF388" s="127">
        <v>0</v>
      </c>
      <c r="AG388" s="127">
        <v>13000</v>
      </c>
      <c r="AH388" s="127"/>
      <c r="AI388" s="127"/>
      <c r="AJ388" s="127" t="s">
        <v>66</v>
      </c>
      <c r="AK388" s="127"/>
      <c r="AL388" s="127"/>
      <c r="AM388" s="127"/>
      <c r="AN388" s="127"/>
      <c r="AO388" s="127"/>
      <c r="AP388" s="127" t="s">
        <v>4191</v>
      </c>
      <c r="AQ388" s="127" t="s">
        <v>4397</v>
      </c>
      <c r="AR388" s="127" t="s">
        <v>4166</v>
      </c>
      <c r="AS388" s="127" t="s">
        <v>69</v>
      </c>
      <c r="AT388" s="127" t="s">
        <v>70</v>
      </c>
      <c r="AU388" s="127" t="s">
        <v>3211</v>
      </c>
      <c r="AV388" s="127" t="s">
        <v>1726</v>
      </c>
      <c r="AW388" s="149" t="str">
        <f t="shared" si="6"/>
        <v/>
      </c>
    </row>
    <row r="389" spans="1:49" x14ac:dyDescent="0.2">
      <c r="A389" s="127" t="s">
        <v>59</v>
      </c>
      <c r="B389" s="127">
        <v>4.0999999999999996</v>
      </c>
      <c r="C389" s="127">
        <v>20171204</v>
      </c>
      <c r="D389" s="127" t="s">
        <v>60</v>
      </c>
      <c r="E389" s="127" t="s">
        <v>60</v>
      </c>
      <c r="F389" s="127">
        <v>3</v>
      </c>
      <c r="G389" s="75" t="s">
        <v>3938</v>
      </c>
      <c r="H389" s="127">
        <v>12</v>
      </c>
      <c r="I389" s="127"/>
      <c r="J389" s="127"/>
      <c r="K389" s="127"/>
      <c r="L389" s="127"/>
      <c r="M389" s="127">
        <v>1</v>
      </c>
      <c r="N389" s="127">
        <v>1</v>
      </c>
      <c r="O389" s="127">
        <v>2010</v>
      </c>
      <c r="P389" s="127">
        <v>20120419</v>
      </c>
      <c r="Q389" s="127">
        <v>20120424</v>
      </c>
      <c r="R389" s="127" t="s">
        <v>61</v>
      </c>
      <c r="S389" s="127" t="s">
        <v>62</v>
      </c>
      <c r="T389" s="127" t="s">
        <v>63</v>
      </c>
      <c r="U389" s="127" t="s">
        <v>1953</v>
      </c>
      <c r="V389" s="127" t="s">
        <v>65</v>
      </c>
      <c r="W389" s="127" t="s">
        <v>64</v>
      </c>
      <c r="X389" s="127" t="s">
        <v>1305</v>
      </c>
      <c r="Y389" s="127">
        <v>14.3</v>
      </c>
      <c r="Z389" s="127">
        <v>107</v>
      </c>
      <c r="AA389" s="127" t="s">
        <v>1726</v>
      </c>
      <c r="AB389" s="127">
        <v>5000</v>
      </c>
      <c r="AC389" s="127">
        <v>20617</v>
      </c>
      <c r="AD389" s="127"/>
      <c r="AE389" s="127"/>
      <c r="AF389" s="127">
        <v>0</v>
      </c>
      <c r="AG389" s="127">
        <v>362</v>
      </c>
      <c r="AH389" s="127">
        <v>5000</v>
      </c>
      <c r="AI389" s="127">
        <v>348</v>
      </c>
      <c r="AJ389" s="127" t="s">
        <v>66</v>
      </c>
      <c r="AK389" s="127">
        <v>1.66E-2</v>
      </c>
      <c r="AL389" s="127"/>
      <c r="AM389" s="127"/>
      <c r="AN389" s="127"/>
      <c r="AO389" s="127" t="s">
        <v>3939</v>
      </c>
      <c r="AP389" s="127" t="s">
        <v>663</v>
      </c>
      <c r="AQ389" s="127" t="s">
        <v>661</v>
      </c>
      <c r="AR389" s="127" t="s">
        <v>664</v>
      </c>
      <c r="AS389" s="127" t="s">
        <v>69</v>
      </c>
      <c r="AT389" s="127" t="s">
        <v>70</v>
      </c>
      <c r="AU389" s="127" t="s">
        <v>71</v>
      </c>
      <c r="AV389" s="127" t="s">
        <v>1726</v>
      </c>
      <c r="AW389" s="149">
        <f t="shared" si="6"/>
        <v>1.7558325653586847E-2</v>
      </c>
    </row>
    <row r="390" spans="1:49" x14ac:dyDescent="0.2">
      <c r="A390" s="127" t="s">
        <v>59</v>
      </c>
      <c r="B390" s="127">
        <v>4.0999999999999996</v>
      </c>
      <c r="C390" s="127">
        <v>20171204</v>
      </c>
      <c r="D390" s="127" t="s">
        <v>60</v>
      </c>
      <c r="E390" s="127" t="s">
        <v>60</v>
      </c>
      <c r="F390" s="127">
        <v>3</v>
      </c>
      <c r="G390" s="75" t="s">
        <v>269</v>
      </c>
      <c r="H390" s="127">
        <v>0</v>
      </c>
      <c r="I390" s="127"/>
      <c r="J390" s="127"/>
      <c r="K390" s="127"/>
      <c r="L390" s="127"/>
      <c r="M390" s="127">
        <v>1</v>
      </c>
      <c r="N390" s="127">
        <v>3</v>
      </c>
      <c r="O390" s="127">
        <v>1999</v>
      </c>
      <c r="P390" s="127">
        <v>20000605</v>
      </c>
      <c r="Q390" s="127">
        <v>20000606</v>
      </c>
      <c r="R390" s="127" t="s">
        <v>3322</v>
      </c>
      <c r="S390" s="127" t="s">
        <v>3323</v>
      </c>
      <c r="T390" s="127" t="s">
        <v>3294</v>
      </c>
      <c r="U390" s="127" t="s">
        <v>72</v>
      </c>
      <c r="V390" s="127" t="s">
        <v>65</v>
      </c>
      <c r="W390" s="127" t="s">
        <v>64</v>
      </c>
      <c r="X390" s="127"/>
      <c r="Y390" s="127">
        <v>4.13</v>
      </c>
      <c r="Z390" s="127">
        <v>74</v>
      </c>
      <c r="AA390" s="127" t="s">
        <v>1726</v>
      </c>
      <c r="AB390" s="127">
        <v>5000</v>
      </c>
      <c r="AC390" s="127">
        <v>23828</v>
      </c>
      <c r="AD390" s="127"/>
      <c r="AE390" s="127"/>
      <c r="AF390" s="127">
        <v>5000</v>
      </c>
      <c r="AG390" s="127">
        <v>192</v>
      </c>
      <c r="AH390" s="127"/>
      <c r="AI390" s="127"/>
      <c r="AJ390" s="127"/>
      <c r="AK390" s="127">
        <v>8.0000000000000002E-3</v>
      </c>
      <c r="AL390" s="127">
        <v>34</v>
      </c>
      <c r="AM390" s="127">
        <v>999</v>
      </c>
      <c r="AN390" s="127"/>
      <c r="AO390" s="127" t="s">
        <v>3379</v>
      </c>
      <c r="AP390" s="127" t="s">
        <v>3325</v>
      </c>
      <c r="AQ390" s="127" t="s">
        <v>3326</v>
      </c>
      <c r="AR390" s="127" t="s">
        <v>3298</v>
      </c>
      <c r="AS390" s="127" t="s">
        <v>69</v>
      </c>
      <c r="AT390" s="127" t="s">
        <v>70</v>
      </c>
      <c r="AU390" s="127" t="s">
        <v>3211</v>
      </c>
      <c r="AV390" s="127" t="s">
        <v>1726</v>
      </c>
      <c r="AW390" s="149">
        <f t="shared" si="6"/>
        <v>8.0577471881819705E-3</v>
      </c>
    </row>
    <row r="391" spans="1:49" x14ac:dyDescent="0.2">
      <c r="A391" s="127" t="s">
        <v>59</v>
      </c>
      <c r="B391" s="127">
        <v>4.0999999999999996</v>
      </c>
      <c r="C391" s="127">
        <v>20171204</v>
      </c>
      <c r="D391" s="127" t="s">
        <v>60</v>
      </c>
      <c r="E391" s="127" t="s">
        <v>60</v>
      </c>
      <c r="F391" s="127">
        <v>3</v>
      </c>
      <c r="G391" s="75" t="s">
        <v>3257</v>
      </c>
      <c r="H391" s="127">
        <v>0</v>
      </c>
      <c r="I391" s="127"/>
      <c r="J391" s="127"/>
      <c r="K391" s="127"/>
      <c r="L391" s="127"/>
      <c r="M391" s="127">
        <v>1</v>
      </c>
      <c r="N391" s="127">
        <v>1</v>
      </c>
      <c r="O391" s="127">
        <v>1989</v>
      </c>
      <c r="P391" s="127">
        <v>19900609</v>
      </c>
      <c r="Q391" s="127">
        <v>19900609</v>
      </c>
      <c r="R391" s="127" t="s">
        <v>3204</v>
      </c>
      <c r="S391" s="127" t="s">
        <v>3205</v>
      </c>
      <c r="T391" s="127" t="s">
        <v>3206</v>
      </c>
      <c r="U391" s="127" t="s">
        <v>72</v>
      </c>
      <c r="V391" s="127" t="s">
        <v>65</v>
      </c>
      <c r="W391" s="127" t="s">
        <v>66</v>
      </c>
      <c r="X391" s="127"/>
      <c r="Y391" s="127">
        <v>16.5</v>
      </c>
      <c r="Z391" s="127"/>
      <c r="AA391" s="127" t="s">
        <v>67</v>
      </c>
      <c r="AB391" s="127">
        <v>5000</v>
      </c>
      <c r="AC391" s="127">
        <v>25067</v>
      </c>
      <c r="AD391" s="127"/>
      <c r="AE391" s="127"/>
      <c r="AF391" s="127">
        <v>0</v>
      </c>
      <c r="AG391" s="127">
        <v>3360</v>
      </c>
      <c r="AH391" s="127">
        <v>5000</v>
      </c>
      <c r="AI391" s="127">
        <v>62</v>
      </c>
      <c r="AJ391" s="127" t="s">
        <v>66</v>
      </c>
      <c r="AK391" s="127">
        <v>2.5000000000000001E-3</v>
      </c>
      <c r="AL391" s="127">
        <v>1</v>
      </c>
      <c r="AM391" s="127">
        <v>100</v>
      </c>
      <c r="AN391" s="127"/>
      <c r="AO391" s="127" t="s">
        <v>3258</v>
      </c>
      <c r="AP391" s="127" t="s">
        <v>3208</v>
      </c>
      <c r="AQ391" s="127" t="s">
        <v>3209</v>
      </c>
      <c r="AR391" s="127" t="s">
        <v>3210</v>
      </c>
      <c r="AS391" s="127" t="s">
        <v>69</v>
      </c>
      <c r="AT391" s="127" t="s">
        <v>70</v>
      </c>
      <c r="AU391" s="127" t="s">
        <v>3211</v>
      </c>
      <c r="AV391" s="127" t="s">
        <v>1726</v>
      </c>
      <c r="AW391" s="149">
        <f t="shared" si="6"/>
        <v>0.13404077073443171</v>
      </c>
    </row>
    <row r="392" spans="1:49" x14ac:dyDescent="0.2">
      <c r="A392" s="127" t="s">
        <v>59</v>
      </c>
      <c r="B392" s="127">
        <v>4.0999999999999996</v>
      </c>
      <c r="C392" s="127">
        <v>20171204</v>
      </c>
      <c r="D392" s="127" t="s">
        <v>60</v>
      </c>
      <c r="E392" s="127" t="s">
        <v>60</v>
      </c>
      <c r="F392" s="127">
        <v>3</v>
      </c>
      <c r="G392" s="75" t="s">
        <v>295</v>
      </c>
      <c r="H392" s="127">
        <v>0</v>
      </c>
      <c r="I392" s="127"/>
      <c r="J392" s="127"/>
      <c r="K392" s="127"/>
      <c r="L392" s="127"/>
      <c r="M392" s="127">
        <v>1</v>
      </c>
      <c r="N392" s="127">
        <v>3</v>
      </c>
      <c r="O392" s="127">
        <v>1990</v>
      </c>
      <c r="P392" s="127">
        <v>19910423</v>
      </c>
      <c r="Q392" s="127">
        <v>19910429</v>
      </c>
      <c r="R392" s="127" t="s">
        <v>3322</v>
      </c>
      <c r="S392" s="127" t="s">
        <v>3323</v>
      </c>
      <c r="T392" s="127" t="s">
        <v>3294</v>
      </c>
      <c r="U392" s="127" t="s">
        <v>1643</v>
      </c>
      <c r="V392" s="127" t="s">
        <v>65</v>
      </c>
      <c r="W392" s="127" t="s">
        <v>66</v>
      </c>
      <c r="X392" s="127"/>
      <c r="Y392" s="127">
        <v>1.7</v>
      </c>
      <c r="Z392" s="127">
        <v>56</v>
      </c>
      <c r="AA392" s="127" t="s">
        <v>1726</v>
      </c>
      <c r="AB392" s="127">
        <v>5000</v>
      </c>
      <c r="AC392" s="127">
        <v>49040</v>
      </c>
      <c r="AD392" s="127"/>
      <c r="AE392" s="127"/>
      <c r="AF392" s="127">
        <v>0</v>
      </c>
      <c r="AG392" s="127">
        <v>1143941</v>
      </c>
      <c r="AH392" s="127">
        <v>5000</v>
      </c>
      <c r="AI392" s="127">
        <v>4034</v>
      </c>
      <c r="AJ392" s="127" t="s">
        <v>66</v>
      </c>
      <c r="AK392" s="127">
        <v>7.5999999999999998E-2</v>
      </c>
      <c r="AL392" s="127">
        <v>56</v>
      </c>
      <c r="AM392" s="127">
        <v>2430</v>
      </c>
      <c r="AN392" s="127"/>
      <c r="AO392" s="127" t="s">
        <v>3378</v>
      </c>
      <c r="AP392" s="127" t="s">
        <v>3325</v>
      </c>
      <c r="AQ392" s="127" t="s">
        <v>3326</v>
      </c>
      <c r="AR392" s="127" t="s">
        <v>3298</v>
      </c>
      <c r="AS392" s="127" t="s">
        <v>69</v>
      </c>
      <c r="AT392" s="127" t="s">
        <v>70</v>
      </c>
      <c r="AU392" s="127" t="s">
        <v>3211</v>
      </c>
      <c r="AV392" s="127" t="s">
        <v>1726</v>
      </c>
      <c r="AW392" s="149">
        <f t="shared" si="6"/>
        <v>23.326692495921698</v>
      </c>
    </row>
    <row r="393" spans="1:49" x14ac:dyDescent="0.2">
      <c r="A393" s="127" t="s">
        <v>59</v>
      </c>
      <c r="B393" s="127">
        <v>4.0999999999999996</v>
      </c>
      <c r="C393" s="127">
        <v>20171204</v>
      </c>
      <c r="D393" s="127" t="s">
        <v>60</v>
      </c>
      <c r="E393" s="127" t="s">
        <v>60</v>
      </c>
      <c r="F393" s="127">
        <v>3</v>
      </c>
      <c r="G393" s="75" t="s">
        <v>3261</v>
      </c>
      <c r="H393" s="127">
        <v>0</v>
      </c>
      <c r="I393" s="127"/>
      <c r="J393" s="127"/>
      <c r="K393" s="127"/>
      <c r="L393" s="127"/>
      <c r="M393" s="127">
        <v>1</v>
      </c>
      <c r="N393" s="127">
        <v>1</v>
      </c>
      <c r="O393" s="127">
        <v>1995</v>
      </c>
      <c r="P393" s="127">
        <v>199703</v>
      </c>
      <c r="Q393" s="127">
        <v>199703</v>
      </c>
      <c r="R393" s="127" t="s">
        <v>3204</v>
      </c>
      <c r="S393" s="127" t="s">
        <v>3205</v>
      </c>
      <c r="T393" s="127" t="s">
        <v>3206</v>
      </c>
      <c r="U393" s="127" t="s">
        <v>1953</v>
      </c>
      <c r="V393" s="127" t="s">
        <v>65</v>
      </c>
      <c r="W393" s="127" t="s">
        <v>66</v>
      </c>
      <c r="X393" s="127"/>
      <c r="Y393" s="127">
        <v>13</v>
      </c>
      <c r="Z393" s="127"/>
      <c r="AA393" s="127" t="s">
        <v>1726</v>
      </c>
      <c r="AB393" s="127">
        <v>5000</v>
      </c>
      <c r="AC393" s="127">
        <v>40392</v>
      </c>
      <c r="AD393" s="127"/>
      <c r="AE393" s="127"/>
      <c r="AF393" s="127">
        <v>5000</v>
      </c>
      <c r="AG393" s="127">
        <v>408</v>
      </c>
      <c r="AH393" s="127"/>
      <c r="AI393" s="127"/>
      <c r="AJ393" s="127"/>
      <c r="AK393" s="127">
        <v>0.01</v>
      </c>
      <c r="AL393" s="127">
        <v>7</v>
      </c>
      <c r="AM393" s="127"/>
      <c r="AN393" s="127"/>
      <c r="AO393" s="127" t="s">
        <v>90</v>
      </c>
      <c r="AP393" s="127" t="s">
        <v>3208</v>
      </c>
      <c r="AQ393" s="127" t="s">
        <v>3209</v>
      </c>
      <c r="AR393" s="127" t="s">
        <v>3210</v>
      </c>
      <c r="AS393" s="127" t="s">
        <v>69</v>
      </c>
      <c r="AT393" s="127" t="s">
        <v>70</v>
      </c>
      <c r="AU393" s="127" t="s">
        <v>3211</v>
      </c>
      <c r="AV393" s="127" t="s">
        <v>1726</v>
      </c>
      <c r="AW393" s="149">
        <f t="shared" si="6"/>
        <v>1.0101010101010102E-2</v>
      </c>
    </row>
    <row r="394" spans="1:49" x14ac:dyDescent="0.2">
      <c r="A394" s="127" t="s">
        <v>59</v>
      </c>
      <c r="B394" s="127">
        <v>4.0999999999999996</v>
      </c>
      <c r="C394" s="127">
        <v>20171204</v>
      </c>
      <c r="D394" s="127" t="s">
        <v>60</v>
      </c>
      <c r="E394" s="127" t="s">
        <v>60</v>
      </c>
      <c r="F394" s="127">
        <v>3</v>
      </c>
      <c r="G394" s="75" t="s">
        <v>3249</v>
      </c>
      <c r="H394" s="127">
        <v>0</v>
      </c>
      <c r="I394" s="127"/>
      <c r="J394" s="127"/>
      <c r="K394" s="127"/>
      <c r="L394" s="127"/>
      <c r="M394" s="127">
        <v>1</v>
      </c>
      <c r="N394" s="127">
        <v>1</v>
      </c>
      <c r="O394" s="127">
        <v>1989</v>
      </c>
      <c r="P394" s="127">
        <v>199006</v>
      </c>
      <c r="Q394" s="127">
        <v>19900609</v>
      </c>
      <c r="R394" s="127" t="s">
        <v>3204</v>
      </c>
      <c r="S394" s="127" t="s">
        <v>3205</v>
      </c>
      <c r="T394" s="127" t="s">
        <v>3206</v>
      </c>
      <c r="U394" s="127" t="s">
        <v>72</v>
      </c>
      <c r="V394" s="127" t="s">
        <v>65</v>
      </c>
      <c r="W394" s="127" t="s">
        <v>66</v>
      </c>
      <c r="X394" s="127"/>
      <c r="Y394" s="127">
        <v>15</v>
      </c>
      <c r="Z394" s="127"/>
      <c r="AA394" s="127" t="s">
        <v>67</v>
      </c>
      <c r="AB394" s="127">
        <v>5000</v>
      </c>
      <c r="AC394" s="127">
        <v>25184</v>
      </c>
      <c r="AD394" s="127"/>
      <c r="AE394" s="127"/>
      <c r="AF394" s="127">
        <v>0</v>
      </c>
      <c r="AG394" s="127">
        <v>3360</v>
      </c>
      <c r="AH394" s="127">
        <v>5000</v>
      </c>
      <c r="AI394" s="127">
        <v>64</v>
      </c>
      <c r="AJ394" s="127" t="s">
        <v>66</v>
      </c>
      <c r="AK394" s="127">
        <v>2.5000000000000001E-3</v>
      </c>
      <c r="AL394" s="127">
        <v>1</v>
      </c>
      <c r="AM394" s="127">
        <v>100</v>
      </c>
      <c r="AN394" s="127"/>
      <c r="AO394" s="127" t="s">
        <v>3250</v>
      </c>
      <c r="AP394" s="127" t="s">
        <v>3208</v>
      </c>
      <c r="AQ394" s="127" t="s">
        <v>3209</v>
      </c>
      <c r="AR394" s="127" t="s">
        <v>3210</v>
      </c>
      <c r="AS394" s="127" t="s">
        <v>69</v>
      </c>
      <c r="AT394" s="127" t="s">
        <v>70</v>
      </c>
      <c r="AU394" s="127" t="s">
        <v>3211</v>
      </c>
      <c r="AV394" s="127" t="s">
        <v>1726</v>
      </c>
      <c r="AW394" s="149">
        <f t="shared" si="6"/>
        <v>0.13341804320203304</v>
      </c>
    </row>
    <row r="395" spans="1:49" x14ac:dyDescent="0.2">
      <c r="A395" s="127" t="s">
        <v>59</v>
      </c>
      <c r="B395" s="127">
        <v>4.0999999999999996</v>
      </c>
      <c r="C395" s="127">
        <v>20171204</v>
      </c>
      <c r="D395" s="127" t="s">
        <v>60</v>
      </c>
      <c r="E395" s="127" t="s">
        <v>60</v>
      </c>
      <c r="F395" s="127">
        <v>3</v>
      </c>
      <c r="G395" s="75" t="s">
        <v>3245</v>
      </c>
      <c r="H395" s="127">
        <v>0</v>
      </c>
      <c r="I395" s="127"/>
      <c r="J395" s="127"/>
      <c r="K395" s="127"/>
      <c r="L395" s="127"/>
      <c r="M395" s="127">
        <v>1</v>
      </c>
      <c r="N395" s="127">
        <v>1</v>
      </c>
      <c r="O395" s="127">
        <v>1983</v>
      </c>
      <c r="P395" s="127">
        <v>19840415</v>
      </c>
      <c r="Q395" s="127">
        <v>19840430</v>
      </c>
      <c r="R395" s="127" t="s">
        <v>3204</v>
      </c>
      <c r="S395" s="127" t="s">
        <v>3205</v>
      </c>
      <c r="T395" s="127" t="s">
        <v>3206</v>
      </c>
      <c r="U395" s="127" t="s">
        <v>1643</v>
      </c>
      <c r="V395" s="127" t="s">
        <v>65</v>
      </c>
      <c r="W395" s="127" t="s">
        <v>66</v>
      </c>
      <c r="X395" s="127"/>
      <c r="Y395" s="127">
        <v>2.35</v>
      </c>
      <c r="Z395" s="127"/>
      <c r="AA395" s="127" t="s">
        <v>1726</v>
      </c>
      <c r="AB395" s="127">
        <v>5000</v>
      </c>
      <c r="AC395" s="127">
        <v>40237</v>
      </c>
      <c r="AD395" s="127"/>
      <c r="AE395" s="127"/>
      <c r="AF395" s="127">
        <v>5000</v>
      </c>
      <c r="AG395" s="127">
        <v>2219</v>
      </c>
      <c r="AH395" s="127">
        <v>0</v>
      </c>
      <c r="AI395" s="127">
        <v>608</v>
      </c>
      <c r="AJ395" s="127"/>
      <c r="AK395" s="127">
        <v>5.2299999999999999E-2</v>
      </c>
      <c r="AL395" s="127">
        <v>1</v>
      </c>
      <c r="AM395" s="127"/>
      <c r="AN395" s="127"/>
      <c r="AO395" s="127" t="s">
        <v>3246</v>
      </c>
      <c r="AP395" s="127" t="s">
        <v>3208</v>
      </c>
      <c r="AQ395" s="127" t="s">
        <v>3209</v>
      </c>
      <c r="AR395" s="127" t="s">
        <v>3210</v>
      </c>
      <c r="AS395" s="127" t="s">
        <v>69</v>
      </c>
      <c r="AT395" s="127" t="s">
        <v>70</v>
      </c>
      <c r="AU395" s="127" t="s">
        <v>3211</v>
      </c>
      <c r="AV395" s="127" t="s">
        <v>1726</v>
      </c>
      <c r="AW395" s="149">
        <f t="shared" si="6"/>
        <v>5.5148246638665903E-2</v>
      </c>
    </row>
    <row r="396" spans="1:49" x14ac:dyDescent="0.2">
      <c r="A396" s="127" t="s">
        <v>59</v>
      </c>
      <c r="B396" s="127">
        <v>4.0999999999999996</v>
      </c>
      <c r="C396" s="127">
        <v>20171204</v>
      </c>
      <c r="D396" s="127" t="s">
        <v>60</v>
      </c>
      <c r="E396" s="127" t="s">
        <v>60</v>
      </c>
      <c r="F396" s="127">
        <v>3</v>
      </c>
      <c r="G396" s="75" t="s">
        <v>3247</v>
      </c>
      <c r="H396" s="127">
        <v>0</v>
      </c>
      <c r="I396" s="127"/>
      <c r="J396" s="127"/>
      <c r="K396" s="127"/>
      <c r="L396" s="127"/>
      <c r="M396" s="127">
        <v>1</v>
      </c>
      <c r="N396" s="127">
        <v>1</v>
      </c>
      <c r="O396" s="127">
        <v>1982</v>
      </c>
      <c r="P396" s="127">
        <v>19830406</v>
      </c>
      <c r="Q396" s="127">
        <v>19830412</v>
      </c>
      <c r="R396" s="127" t="s">
        <v>3204</v>
      </c>
      <c r="S396" s="127" t="s">
        <v>3205</v>
      </c>
      <c r="T396" s="127" t="s">
        <v>3206</v>
      </c>
      <c r="U396" s="127" t="s">
        <v>1643</v>
      </c>
      <c r="V396" s="127" t="s">
        <v>65</v>
      </c>
      <c r="W396" s="127" t="s">
        <v>66</v>
      </c>
      <c r="X396" s="127"/>
      <c r="Y396" s="127">
        <v>1.4</v>
      </c>
      <c r="Z396" s="127"/>
      <c r="AA396" s="127" t="s">
        <v>1726</v>
      </c>
      <c r="AB396" s="127">
        <v>5000</v>
      </c>
      <c r="AC396" s="127">
        <v>43516</v>
      </c>
      <c r="AD396" s="127"/>
      <c r="AE396" s="127"/>
      <c r="AF396" s="127">
        <v>5000</v>
      </c>
      <c r="AG396" s="127">
        <v>645</v>
      </c>
      <c r="AH396" s="127"/>
      <c r="AI396" s="127"/>
      <c r="AJ396" s="127"/>
      <c r="AK396" s="127">
        <v>1.46E-2</v>
      </c>
      <c r="AL396" s="127">
        <v>6</v>
      </c>
      <c r="AM396" s="127"/>
      <c r="AN396" s="127"/>
      <c r="AO396" s="127" t="s">
        <v>3248</v>
      </c>
      <c r="AP396" s="127" t="s">
        <v>3208</v>
      </c>
      <c r="AQ396" s="127" t="s">
        <v>3209</v>
      </c>
      <c r="AR396" s="127" t="s">
        <v>3210</v>
      </c>
      <c r="AS396" s="127" t="s">
        <v>69</v>
      </c>
      <c r="AT396" s="127" t="s">
        <v>70</v>
      </c>
      <c r="AU396" s="127" t="s">
        <v>3211</v>
      </c>
      <c r="AV396" s="127" t="s">
        <v>1726</v>
      </c>
      <c r="AW396" s="149">
        <f t="shared" si="6"/>
        <v>1.4822134387351778E-2</v>
      </c>
    </row>
    <row r="397" spans="1:49" x14ac:dyDescent="0.2">
      <c r="A397" s="127" t="s">
        <v>59</v>
      </c>
      <c r="B397" s="127">
        <v>4.0999999999999996</v>
      </c>
      <c r="C397" s="127">
        <v>20171204</v>
      </c>
      <c r="D397" s="127" t="s">
        <v>60</v>
      </c>
      <c r="E397" s="127" t="s">
        <v>60</v>
      </c>
      <c r="F397" s="127">
        <v>3</v>
      </c>
      <c r="G397" s="75" t="s">
        <v>3680</v>
      </c>
      <c r="H397" s="127">
        <v>0</v>
      </c>
      <c r="I397" s="127"/>
      <c r="J397" s="127"/>
      <c r="K397" s="127"/>
      <c r="L397" s="127"/>
      <c r="M397" s="127">
        <v>1</v>
      </c>
      <c r="N397" s="127">
        <v>1</v>
      </c>
      <c r="O397" s="127">
        <v>1991</v>
      </c>
      <c r="P397" s="127">
        <v>19920409</v>
      </c>
      <c r="Q397" s="127">
        <v>19920410</v>
      </c>
      <c r="R397" s="127" t="s">
        <v>3662</v>
      </c>
      <c r="S397" s="127" t="s">
        <v>3426</v>
      </c>
      <c r="T397" s="127" t="s">
        <v>3663</v>
      </c>
      <c r="U397" s="127" t="s">
        <v>72</v>
      </c>
      <c r="V397" s="127" t="s">
        <v>65</v>
      </c>
      <c r="W397" s="127" t="s">
        <v>66</v>
      </c>
      <c r="X397" s="127"/>
      <c r="Y397" s="127">
        <v>8.8000000000000007</v>
      </c>
      <c r="Z397" s="127">
        <v>91</v>
      </c>
      <c r="AA397" s="127" t="s">
        <v>1726</v>
      </c>
      <c r="AB397" s="127">
        <v>5000</v>
      </c>
      <c r="AC397" s="127">
        <v>27441</v>
      </c>
      <c r="AD397" s="127"/>
      <c r="AE397" s="127"/>
      <c r="AF397" s="127">
        <v>5000</v>
      </c>
      <c r="AG397" s="127">
        <v>287</v>
      </c>
      <c r="AH397" s="127"/>
      <c r="AI397" s="127"/>
      <c r="AJ397" s="127"/>
      <c r="AK397" s="127">
        <v>1.04E-2</v>
      </c>
      <c r="AL397" s="127">
        <v>60</v>
      </c>
      <c r="AM397" s="127">
        <v>300</v>
      </c>
      <c r="AN397" s="127"/>
      <c r="AO397" s="127" t="s">
        <v>3681</v>
      </c>
      <c r="AP397" s="127" t="s">
        <v>3665</v>
      </c>
      <c r="AQ397" s="127" t="s">
        <v>3429</v>
      </c>
      <c r="AR397" s="127" t="s">
        <v>3666</v>
      </c>
      <c r="AS397" s="127" t="s">
        <v>69</v>
      </c>
      <c r="AT397" s="127" t="s">
        <v>70</v>
      </c>
      <c r="AU397" s="127" t="s">
        <v>77</v>
      </c>
      <c r="AV397" s="127" t="s">
        <v>1726</v>
      </c>
      <c r="AW397" s="149">
        <f t="shared" si="6"/>
        <v>1.0458802521773988E-2</v>
      </c>
    </row>
    <row r="398" spans="1:49" x14ac:dyDescent="0.2">
      <c r="A398" s="127" t="s">
        <v>1726</v>
      </c>
      <c r="B398" s="127">
        <v>4.0999999999999996</v>
      </c>
      <c r="C398" s="127">
        <v>20171204</v>
      </c>
      <c r="D398" s="127" t="s">
        <v>60</v>
      </c>
      <c r="E398" s="127" t="s">
        <v>60</v>
      </c>
      <c r="F398" s="127">
        <v>3</v>
      </c>
      <c r="G398" s="75" t="s">
        <v>4831</v>
      </c>
      <c r="H398" s="127"/>
      <c r="I398" s="127"/>
      <c r="J398" s="127"/>
      <c r="K398" s="127"/>
      <c r="L398" s="127"/>
      <c r="M398" s="127">
        <v>1</v>
      </c>
      <c r="N398" s="127">
        <v>2</v>
      </c>
      <c r="O398" s="127">
        <v>2012</v>
      </c>
      <c r="P398" s="127">
        <v>201305</v>
      </c>
      <c r="Q398" s="127">
        <v>201305</v>
      </c>
      <c r="R398" s="127" t="s">
        <v>4560</v>
      </c>
      <c r="S398" s="127" t="s">
        <v>3484</v>
      </c>
      <c r="T398" s="127" t="s">
        <v>4561</v>
      </c>
      <c r="U398" s="127" t="s">
        <v>1643</v>
      </c>
      <c r="V398" s="127" t="s">
        <v>65</v>
      </c>
      <c r="W398" s="127" t="s">
        <v>66</v>
      </c>
      <c r="X398" s="127" t="s">
        <v>1305</v>
      </c>
      <c r="Y398" s="127"/>
      <c r="Z398" s="127"/>
      <c r="AA398" s="127" t="s">
        <v>1726</v>
      </c>
      <c r="AB398" s="127"/>
      <c r="AC398" s="127"/>
      <c r="AD398" s="127"/>
      <c r="AE398" s="127"/>
      <c r="AF398" s="127">
        <v>0</v>
      </c>
      <c r="AG398" s="127">
        <v>916</v>
      </c>
      <c r="AH398" s="127"/>
      <c r="AI398" s="127"/>
      <c r="AJ398" s="127" t="s">
        <v>66</v>
      </c>
      <c r="AK398" s="127"/>
      <c r="AL398" s="127"/>
      <c r="AM398" s="127"/>
      <c r="AN398" s="127"/>
      <c r="AO398" s="127"/>
      <c r="AP398" s="127" t="s">
        <v>4562</v>
      </c>
      <c r="AQ398" s="127" t="s">
        <v>3487</v>
      </c>
      <c r="AR398" s="127" t="s">
        <v>4563</v>
      </c>
      <c r="AS398" s="127" t="s">
        <v>69</v>
      </c>
      <c r="AT398" s="127" t="s">
        <v>70</v>
      </c>
      <c r="AU398" s="127" t="s">
        <v>77</v>
      </c>
      <c r="AV398" s="127" t="s">
        <v>1726</v>
      </c>
      <c r="AW398" s="149" t="str">
        <f t="shared" si="6"/>
        <v/>
      </c>
    </row>
    <row r="399" spans="1:49" x14ac:dyDescent="0.2">
      <c r="A399" s="127" t="s">
        <v>1726</v>
      </c>
      <c r="B399" s="127">
        <v>4.0999999999999996</v>
      </c>
      <c r="C399" s="127">
        <v>20171204</v>
      </c>
      <c r="D399" s="127" t="s">
        <v>60</v>
      </c>
      <c r="E399" s="127" t="s">
        <v>60</v>
      </c>
      <c r="F399" s="127">
        <v>3</v>
      </c>
      <c r="G399" s="75" t="s">
        <v>4830</v>
      </c>
      <c r="H399" s="127"/>
      <c r="I399" s="127"/>
      <c r="J399" s="127"/>
      <c r="K399" s="127"/>
      <c r="L399" s="127"/>
      <c r="M399" s="127">
        <v>1</v>
      </c>
      <c r="N399" s="127">
        <v>2</v>
      </c>
      <c r="O399" s="127">
        <v>2012</v>
      </c>
      <c r="P399" s="127">
        <v>201305</v>
      </c>
      <c r="Q399" s="127">
        <v>201305</v>
      </c>
      <c r="R399" s="127" t="s">
        <v>4572</v>
      </c>
      <c r="S399" s="127" t="s">
        <v>3856</v>
      </c>
      <c r="T399" s="127" t="s">
        <v>4561</v>
      </c>
      <c r="U399" s="127" t="s">
        <v>1643</v>
      </c>
      <c r="V399" s="127" t="s">
        <v>65</v>
      </c>
      <c r="W399" s="127" t="s">
        <v>66</v>
      </c>
      <c r="X399" s="127" t="s">
        <v>1305</v>
      </c>
      <c r="Y399" s="127"/>
      <c r="Z399" s="127"/>
      <c r="AA399" s="127" t="s">
        <v>1726</v>
      </c>
      <c r="AB399" s="127"/>
      <c r="AC399" s="127"/>
      <c r="AD399" s="127"/>
      <c r="AE399" s="127"/>
      <c r="AF399" s="127">
        <v>0</v>
      </c>
      <c r="AG399" s="127">
        <v>205</v>
      </c>
      <c r="AH399" s="127"/>
      <c r="AI399" s="127"/>
      <c r="AJ399" s="127" t="s">
        <v>66</v>
      </c>
      <c r="AK399" s="127"/>
      <c r="AL399" s="127"/>
      <c r="AM399" s="127"/>
      <c r="AN399" s="127"/>
      <c r="AO399" s="127"/>
      <c r="AP399" s="127" t="s">
        <v>4573</v>
      </c>
      <c r="AQ399" s="127" t="s">
        <v>3859</v>
      </c>
      <c r="AR399" s="127" t="s">
        <v>4563</v>
      </c>
      <c r="AS399" s="127" t="s">
        <v>69</v>
      </c>
      <c r="AT399" s="127" t="s">
        <v>70</v>
      </c>
      <c r="AU399" s="127" t="s">
        <v>77</v>
      </c>
      <c r="AV399" s="127" t="s">
        <v>1726</v>
      </c>
      <c r="AW399" s="149" t="str">
        <f t="shared" si="6"/>
        <v/>
      </c>
    </row>
    <row r="400" spans="1:49" x14ac:dyDescent="0.2">
      <c r="A400" s="127" t="s">
        <v>1726</v>
      </c>
      <c r="B400" s="127">
        <v>4.0999999999999996</v>
      </c>
      <c r="C400" s="127">
        <v>20171204</v>
      </c>
      <c r="D400" s="127" t="s">
        <v>60</v>
      </c>
      <c r="E400" s="127" t="s">
        <v>60</v>
      </c>
      <c r="F400" s="127">
        <v>3</v>
      </c>
      <c r="G400" s="75" t="s">
        <v>5165</v>
      </c>
      <c r="H400" s="127"/>
      <c r="I400" s="127"/>
      <c r="J400" s="127"/>
      <c r="K400" s="127"/>
      <c r="L400" s="127"/>
      <c r="M400" s="127">
        <v>1</v>
      </c>
      <c r="N400" s="127">
        <v>2</v>
      </c>
      <c r="O400" s="127">
        <v>2015</v>
      </c>
      <c r="P400" s="127">
        <v>201606</v>
      </c>
      <c r="Q400" s="127">
        <v>201606</v>
      </c>
      <c r="R400" s="127" t="s">
        <v>475</v>
      </c>
      <c r="S400" s="127" t="s">
        <v>965</v>
      </c>
      <c r="T400" s="127" t="s">
        <v>477</v>
      </c>
      <c r="U400" s="127" t="s">
        <v>1643</v>
      </c>
      <c r="V400" s="127" t="s">
        <v>65</v>
      </c>
      <c r="W400" s="127" t="s">
        <v>66</v>
      </c>
      <c r="X400" s="127" t="s">
        <v>1305</v>
      </c>
      <c r="Y400" s="127">
        <v>1</v>
      </c>
      <c r="Z400" s="127"/>
      <c r="AA400" s="127" t="s">
        <v>1726</v>
      </c>
      <c r="AB400" s="127"/>
      <c r="AC400" s="127"/>
      <c r="AD400" s="127"/>
      <c r="AE400" s="127"/>
      <c r="AF400" s="127">
        <v>0</v>
      </c>
      <c r="AG400" s="127">
        <v>864</v>
      </c>
      <c r="AH400" s="127"/>
      <c r="AI400" s="127"/>
      <c r="AJ400" s="127" t="s">
        <v>92</v>
      </c>
      <c r="AK400" s="127"/>
      <c r="AL400" s="127"/>
      <c r="AM400" s="127"/>
      <c r="AN400" s="127"/>
      <c r="AO400" s="127"/>
      <c r="AP400" s="127" t="s">
        <v>479</v>
      </c>
      <c r="AQ400" s="127" t="s">
        <v>4754</v>
      </c>
      <c r="AR400" s="127" t="s">
        <v>481</v>
      </c>
      <c r="AS400" s="127" t="s">
        <v>69</v>
      </c>
      <c r="AT400" s="127" t="s">
        <v>70</v>
      </c>
      <c r="AU400" s="127" t="s">
        <v>91</v>
      </c>
      <c r="AV400" s="127" t="s">
        <v>1726</v>
      </c>
      <c r="AW400" s="149" t="str">
        <f t="shared" si="6"/>
        <v/>
      </c>
    </row>
    <row r="401" spans="1:49" x14ac:dyDescent="0.2">
      <c r="A401" s="127" t="s">
        <v>1726</v>
      </c>
      <c r="B401" s="127">
        <v>4.0999999999999996</v>
      </c>
      <c r="C401" s="127">
        <v>20171204</v>
      </c>
      <c r="D401" s="127" t="s">
        <v>60</v>
      </c>
      <c r="E401" s="127" t="s">
        <v>60</v>
      </c>
      <c r="F401" s="127">
        <v>3</v>
      </c>
      <c r="G401" s="75" t="s">
        <v>5166</v>
      </c>
      <c r="H401" s="127"/>
      <c r="I401" s="127"/>
      <c r="J401" s="127"/>
      <c r="K401" s="127"/>
      <c r="L401" s="127"/>
      <c r="M401" s="127">
        <v>1</v>
      </c>
      <c r="N401" s="127">
        <v>2</v>
      </c>
      <c r="O401" s="127">
        <v>2015</v>
      </c>
      <c r="P401" s="127">
        <v>201607</v>
      </c>
      <c r="Q401" s="127">
        <v>201607</v>
      </c>
      <c r="R401" s="127" t="s">
        <v>475</v>
      </c>
      <c r="S401" s="127" t="s">
        <v>5167</v>
      </c>
      <c r="T401" s="127" t="s">
        <v>477</v>
      </c>
      <c r="U401" s="127" t="s">
        <v>1643</v>
      </c>
      <c r="V401" s="127" t="s">
        <v>65</v>
      </c>
      <c r="W401" s="127" t="s">
        <v>66</v>
      </c>
      <c r="X401" s="127" t="s">
        <v>1305</v>
      </c>
      <c r="Y401" s="127">
        <v>1</v>
      </c>
      <c r="Z401" s="127"/>
      <c r="AA401" s="127" t="s">
        <v>1726</v>
      </c>
      <c r="AB401" s="127"/>
      <c r="AC401" s="127"/>
      <c r="AD401" s="127"/>
      <c r="AE401" s="127"/>
      <c r="AF401" s="127">
        <v>0</v>
      </c>
      <c r="AG401" s="127">
        <v>200</v>
      </c>
      <c r="AH401" s="127"/>
      <c r="AI401" s="127"/>
      <c r="AJ401" s="127" t="s">
        <v>92</v>
      </c>
      <c r="AK401" s="127"/>
      <c r="AL401" s="127"/>
      <c r="AM401" s="127"/>
      <c r="AN401" s="127"/>
      <c r="AO401" s="127"/>
      <c r="AP401" s="127" t="s">
        <v>479</v>
      </c>
      <c r="AQ401" s="127" t="s">
        <v>5168</v>
      </c>
      <c r="AR401" s="127" t="s">
        <v>481</v>
      </c>
      <c r="AS401" s="127" t="s">
        <v>69</v>
      </c>
      <c r="AT401" s="127" t="s">
        <v>70</v>
      </c>
      <c r="AU401" s="127" t="s">
        <v>91</v>
      </c>
      <c r="AV401" s="127" t="s">
        <v>1726</v>
      </c>
      <c r="AW401" s="149" t="str">
        <f t="shared" si="6"/>
        <v/>
      </c>
    </row>
    <row r="402" spans="1:49" x14ac:dyDescent="0.2">
      <c r="A402" s="127" t="s">
        <v>1726</v>
      </c>
      <c r="B402" s="127">
        <v>4.0999999999999996</v>
      </c>
      <c r="C402" s="127">
        <v>20171204</v>
      </c>
      <c r="D402" s="127" t="s">
        <v>60</v>
      </c>
      <c r="E402" s="127" t="s">
        <v>60</v>
      </c>
      <c r="F402" s="127">
        <v>3</v>
      </c>
      <c r="G402" s="75" t="s">
        <v>5169</v>
      </c>
      <c r="H402" s="127"/>
      <c r="I402" s="127"/>
      <c r="J402" s="127"/>
      <c r="K402" s="127"/>
      <c r="L402" s="127"/>
      <c r="M402" s="127">
        <v>1</v>
      </c>
      <c r="N402" s="127">
        <v>2</v>
      </c>
      <c r="O402" s="127">
        <v>2015</v>
      </c>
      <c r="P402" s="127">
        <v>201606</v>
      </c>
      <c r="Q402" s="127">
        <v>201606</v>
      </c>
      <c r="R402" s="127" t="s">
        <v>475</v>
      </c>
      <c r="S402" s="127" t="s">
        <v>967</v>
      </c>
      <c r="T402" s="127" t="s">
        <v>477</v>
      </c>
      <c r="U402" s="127" t="s">
        <v>1643</v>
      </c>
      <c r="V402" s="127" t="s">
        <v>65</v>
      </c>
      <c r="W402" s="127" t="s">
        <v>66</v>
      </c>
      <c r="X402" s="127" t="s">
        <v>1305</v>
      </c>
      <c r="Y402" s="127">
        <v>1</v>
      </c>
      <c r="Z402" s="127"/>
      <c r="AA402" s="127" t="s">
        <v>1726</v>
      </c>
      <c r="AB402" s="127"/>
      <c r="AC402" s="127"/>
      <c r="AD402" s="127"/>
      <c r="AE402" s="127"/>
      <c r="AF402" s="127">
        <v>0</v>
      </c>
      <c r="AG402" s="127">
        <v>189</v>
      </c>
      <c r="AH402" s="127"/>
      <c r="AI402" s="127"/>
      <c r="AJ402" s="127" t="s">
        <v>92</v>
      </c>
      <c r="AK402" s="127"/>
      <c r="AL402" s="127"/>
      <c r="AM402" s="127"/>
      <c r="AN402" s="127"/>
      <c r="AO402" s="127"/>
      <c r="AP402" s="127" t="s">
        <v>479</v>
      </c>
      <c r="AQ402" s="127" t="s">
        <v>968</v>
      </c>
      <c r="AR402" s="127" t="s">
        <v>481</v>
      </c>
      <c r="AS402" s="127" t="s">
        <v>69</v>
      </c>
      <c r="AT402" s="127" t="s">
        <v>70</v>
      </c>
      <c r="AU402" s="127" t="s">
        <v>91</v>
      </c>
      <c r="AV402" s="127" t="s">
        <v>1726</v>
      </c>
      <c r="AW402" s="149" t="str">
        <f t="shared" si="6"/>
        <v/>
      </c>
    </row>
    <row r="403" spans="1:49" x14ac:dyDescent="0.2">
      <c r="A403" s="127" t="s">
        <v>1726</v>
      </c>
      <c r="B403" s="127">
        <v>4.0999999999999996</v>
      </c>
      <c r="C403" s="127">
        <v>20171204</v>
      </c>
      <c r="D403" s="127" t="s">
        <v>60</v>
      </c>
      <c r="E403" s="127" t="s">
        <v>60</v>
      </c>
      <c r="F403" s="127">
        <v>3</v>
      </c>
      <c r="G403" s="75" t="s">
        <v>5157</v>
      </c>
      <c r="H403" s="127"/>
      <c r="I403" s="127"/>
      <c r="J403" s="127"/>
      <c r="K403" s="127"/>
      <c r="L403" s="127"/>
      <c r="M403" s="127">
        <v>1</v>
      </c>
      <c r="N403" s="127">
        <v>2</v>
      </c>
      <c r="O403" s="127">
        <v>2015</v>
      </c>
      <c r="P403" s="127">
        <v>201606</v>
      </c>
      <c r="Q403" s="127">
        <v>201606</v>
      </c>
      <c r="R403" s="127" t="s">
        <v>475</v>
      </c>
      <c r="S403" s="127" t="s">
        <v>970</v>
      </c>
      <c r="T403" s="127" t="s">
        <v>477</v>
      </c>
      <c r="U403" s="127" t="s">
        <v>1643</v>
      </c>
      <c r="V403" s="127" t="s">
        <v>65</v>
      </c>
      <c r="W403" s="127" t="s">
        <v>66</v>
      </c>
      <c r="X403" s="127" t="s">
        <v>1305</v>
      </c>
      <c r="Y403" s="127">
        <v>1</v>
      </c>
      <c r="Z403" s="127"/>
      <c r="AA403" s="127" t="s">
        <v>1726</v>
      </c>
      <c r="AB403" s="127"/>
      <c r="AC403" s="127"/>
      <c r="AD403" s="127"/>
      <c r="AE403" s="127"/>
      <c r="AF403" s="127">
        <v>0</v>
      </c>
      <c r="AG403" s="127">
        <v>1117</v>
      </c>
      <c r="AH403" s="127"/>
      <c r="AI403" s="127"/>
      <c r="AJ403" s="127" t="s">
        <v>92</v>
      </c>
      <c r="AK403" s="127"/>
      <c r="AL403" s="127"/>
      <c r="AM403" s="127"/>
      <c r="AN403" s="127"/>
      <c r="AO403" s="127"/>
      <c r="AP403" s="127" t="s">
        <v>479</v>
      </c>
      <c r="AQ403" s="127" t="s">
        <v>971</v>
      </c>
      <c r="AR403" s="127" t="s">
        <v>481</v>
      </c>
      <c r="AS403" s="127" t="s">
        <v>69</v>
      </c>
      <c r="AT403" s="127" t="s">
        <v>70</v>
      </c>
      <c r="AU403" s="127" t="s">
        <v>91</v>
      </c>
      <c r="AV403" s="127" t="s">
        <v>1726</v>
      </c>
      <c r="AW403" s="149" t="str">
        <f t="shared" si="6"/>
        <v/>
      </c>
    </row>
    <row r="404" spans="1:49" x14ac:dyDescent="0.2">
      <c r="A404" s="127" t="s">
        <v>1726</v>
      </c>
      <c r="B404" s="127">
        <v>4.0999999999999996</v>
      </c>
      <c r="C404" s="127">
        <v>20171204</v>
      </c>
      <c r="D404" s="127" t="s">
        <v>60</v>
      </c>
      <c r="E404" s="127" t="s">
        <v>60</v>
      </c>
      <c r="F404" s="127">
        <v>3</v>
      </c>
      <c r="G404" s="75" t="s">
        <v>3565</v>
      </c>
      <c r="H404" s="127"/>
      <c r="I404" s="127"/>
      <c r="J404" s="127"/>
      <c r="K404" s="127"/>
      <c r="L404" s="127"/>
      <c r="M404" s="127">
        <v>1</v>
      </c>
      <c r="N404" s="127">
        <v>2</v>
      </c>
      <c r="O404" s="127">
        <v>1999</v>
      </c>
      <c r="P404" s="127">
        <v>20000406</v>
      </c>
      <c r="Q404" s="127">
        <v>20000522</v>
      </c>
      <c r="R404" s="127" t="s">
        <v>74</v>
      </c>
      <c r="S404" s="127" t="s">
        <v>3554</v>
      </c>
      <c r="T404" s="127" t="s">
        <v>75</v>
      </c>
      <c r="U404" s="127" t="s">
        <v>72</v>
      </c>
      <c r="V404" s="127" t="s">
        <v>65</v>
      </c>
      <c r="W404" s="127" t="s">
        <v>64</v>
      </c>
      <c r="X404" s="127"/>
      <c r="Y404" s="127">
        <v>3</v>
      </c>
      <c r="Z404" s="127"/>
      <c r="AA404" s="127" t="s">
        <v>1726</v>
      </c>
      <c r="AB404" s="127"/>
      <c r="AC404" s="127"/>
      <c r="AD404" s="127"/>
      <c r="AE404" s="127"/>
      <c r="AF404" s="127">
        <v>0</v>
      </c>
      <c r="AG404" s="127">
        <v>19300</v>
      </c>
      <c r="AH404" s="127"/>
      <c r="AI404" s="127"/>
      <c r="AJ404" s="127" t="s">
        <v>66</v>
      </c>
      <c r="AK404" s="127"/>
      <c r="AL404" s="127"/>
      <c r="AM404" s="127"/>
      <c r="AN404" s="127"/>
      <c r="AO404" s="127"/>
      <c r="AP404" s="127" t="s">
        <v>680</v>
      </c>
      <c r="AQ404" s="127" t="s">
        <v>3555</v>
      </c>
      <c r="AR404" s="127" t="s">
        <v>681</v>
      </c>
      <c r="AS404" s="127" t="s">
        <v>69</v>
      </c>
      <c r="AT404" s="127" t="s">
        <v>70</v>
      </c>
      <c r="AU404" s="127" t="s">
        <v>77</v>
      </c>
      <c r="AV404" s="127" t="s">
        <v>1726</v>
      </c>
      <c r="AW404" s="149" t="str">
        <f t="shared" si="6"/>
        <v/>
      </c>
    </row>
    <row r="405" spans="1:49" x14ac:dyDescent="0.2">
      <c r="A405" s="127" t="s">
        <v>1726</v>
      </c>
      <c r="B405" s="127">
        <v>4.0999999999999996</v>
      </c>
      <c r="C405" s="127">
        <v>20171204</v>
      </c>
      <c r="D405" s="127" t="s">
        <v>60</v>
      </c>
      <c r="E405" s="127" t="s">
        <v>60</v>
      </c>
      <c r="F405" s="127">
        <v>3</v>
      </c>
      <c r="G405" s="75" t="s">
        <v>5159</v>
      </c>
      <c r="H405" s="127"/>
      <c r="I405" s="127"/>
      <c r="J405" s="127"/>
      <c r="K405" s="127"/>
      <c r="L405" s="127"/>
      <c r="M405" s="127">
        <v>1</v>
      </c>
      <c r="N405" s="127">
        <v>2</v>
      </c>
      <c r="O405" s="127">
        <v>2015</v>
      </c>
      <c r="P405" s="127">
        <v>201606</v>
      </c>
      <c r="Q405" s="127">
        <v>201606</v>
      </c>
      <c r="R405" s="127" t="s">
        <v>4572</v>
      </c>
      <c r="S405" s="127" t="s">
        <v>3426</v>
      </c>
      <c r="T405" s="127" t="s">
        <v>4561</v>
      </c>
      <c r="U405" s="127" t="s">
        <v>1643</v>
      </c>
      <c r="V405" s="127" t="s">
        <v>65</v>
      </c>
      <c r="W405" s="127" t="s">
        <v>64</v>
      </c>
      <c r="X405" s="127"/>
      <c r="Y405" s="127"/>
      <c r="Z405" s="127"/>
      <c r="AA405" s="127" t="s">
        <v>1726</v>
      </c>
      <c r="AB405" s="127"/>
      <c r="AC405" s="127"/>
      <c r="AD405" s="127"/>
      <c r="AE405" s="127"/>
      <c r="AF405" s="127">
        <v>0</v>
      </c>
      <c r="AG405" s="127">
        <v>347</v>
      </c>
      <c r="AH405" s="127"/>
      <c r="AI405" s="127"/>
      <c r="AJ405" s="127" t="s">
        <v>66</v>
      </c>
      <c r="AK405" s="127"/>
      <c r="AL405" s="127"/>
      <c r="AM405" s="127"/>
      <c r="AN405" s="127"/>
      <c r="AO405" s="127"/>
      <c r="AP405" s="127" t="s">
        <v>4573</v>
      </c>
      <c r="AQ405" s="127" t="s">
        <v>3429</v>
      </c>
      <c r="AR405" s="127" t="s">
        <v>4563</v>
      </c>
      <c r="AS405" s="127" t="s">
        <v>69</v>
      </c>
      <c r="AT405" s="127" t="s">
        <v>70</v>
      </c>
      <c r="AU405" s="127" t="s">
        <v>77</v>
      </c>
      <c r="AV405" s="127" t="s">
        <v>1726</v>
      </c>
      <c r="AW405" s="149" t="str">
        <f t="shared" si="6"/>
        <v/>
      </c>
    </row>
    <row r="406" spans="1:49" x14ac:dyDescent="0.2">
      <c r="A406" s="127" t="s">
        <v>1726</v>
      </c>
      <c r="B406" s="127">
        <v>4.0999999999999996</v>
      </c>
      <c r="C406" s="127">
        <v>20171204</v>
      </c>
      <c r="D406" s="127" t="s">
        <v>60</v>
      </c>
      <c r="E406" s="127" t="s">
        <v>60</v>
      </c>
      <c r="F406" s="127">
        <v>3</v>
      </c>
      <c r="G406" s="75" t="s">
        <v>5170</v>
      </c>
      <c r="H406" s="127"/>
      <c r="I406" s="127"/>
      <c r="J406" s="127"/>
      <c r="K406" s="127"/>
      <c r="L406" s="127"/>
      <c r="M406" s="127">
        <v>1</v>
      </c>
      <c r="N406" s="127">
        <v>2</v>
      </c>
      <c r="O406" s="127">
        <v>2015</v>
      </c>
      <c r="P406" s="127">
        <v>201609</v>
      </c>
      <c r="Q406" s="127">
        <v>201609</v>
      </c>
      <c r="R406" s="127" t="s">
        <v>490</v>
      </c>
      <c r="S406" s="127" t="s">
        <v>476</v>
      </c>
      <c r="T406" s="127" t="s">
        <v>491</v>
      </c>
      <c r="U406" s="127" t="s">
        <v>977</v>
      </c>
      <c r="V406" s="127" t="s">
        <v>65</v>
      </c>
      <c r="W406" s="127" t="s">
        <v>64</v>
      </c>
      <c r="X406" s="127" t="s">
        <v>1305</v>
      </c>
      <c r="Y406" s="127"/>
      <c r="Z406" s="127"/>
      <c r="AA406" s="127" t="s">
        <v>1726</v>
      </c>
      <c r="AB406" s="127"/>
      <c r="AC406" s="127"/>
      <c r="AD406" s="127"/>
      <c r="AE406" s="127"/>
      <c r="AF406" s="127">
        <v>0</v>
      </c>
      <c r="AG406" s="127">
        <v>58030</v>
      </c>
      <c r="AH406" s="127"/>
      <c r="AI406" s="127"/>
      <c r="AJ406" s="127" t="s">
        <v>66</v>
      </c>
      <c r="AK406" s="127"/>
      <c r="AL406" s="127"/>
      <c r="AM406" s="127"/>
      <c r="AN406" s="127"/>
      <c r="AO406" s="127"/>
      <c r="AP406" s="127" t="s">
        <v>493</v>
      </c>
      <c r="AQ406" s="127" t="s">
        <v>480</v>
      </c>
      <c r="AR406" s="127" t="s">
        <v>494</v>
      </c>
      <c r="AS406" s="127" t="s">
        <v>69</v>
      </c>
      <c r="AT406" s="127" t="s">
        <v>70</v>
      </c>
      <c r="AU406" s="127" t="s">
        <v>91</v>
      </c>
      <c r="AV406" s="127" t="s">
        <v>1726</v>
      </c>
      <c r="AW406" s="149" t="str">
        <f t="shared" si="6"/>
        <v/>
      </c>
    </row>
    <row r="407" spans="1:49" x14ac:dyDescent="0.2">
      <c r="A407" s="127" t="s">
        <v>59</v>
      </c>
      <c r="B407" s="127">
        <v>4.0999999999999996</v>
      </c>
      <c r="C407" s="127">
        <v>20171204</v>
      </c>
      <c r="D407" s="127" t="s">
        <v>60</v>
      </c>
      <c r="E407" s="127" t="s">
        <v>60</v>
      </c>
      <c r="F407" s="127">
        <v>3</v>
      </c>
      <c r="G407" s="75" t="s">
        <v>2947</v>
      </c>
      <c r="H407" s="127">
        <v>0</v>
      </c>
      <c r="I407" s="127"/>
      <c r="J407" s="127"/>
      <c r="K407" s="127"/>
      <c r="L407" s="127"/>
      <c r="M407" s="127">
        <v>1</v>
      </c>
      <c r="N407" s="127">
        <v>2</v>
      </c>
      <c r="O407" s="127">
        <v>1995</v>
      </c>
      <c r="P407" s="127">
        <v>19960514</v>
      </c>
      <c r="Q407" s="127">
        <v>19960519</v>
      </c>
      <c r="R407" s="127" t="s">
        <v>475</v>
      </c>
      <c r="S407" s="127" t="s">
        <v>476</v>
      </c>
      <c r="T407" s="127" t="s">
        <v>477</v>
      </c>
      <c r="U407" s="127" t="s">
        <v>72</v>
      </c>
      <c r="V407" s="127" t="s">
        <v>65</v>
      </c>
      <c r="W407" s="127" t="s">
        <v>64</v>
      </c>
      <c r="X407" s="127"/>
      <c r="Y407" s="127">
        <v>5.5</v>
      </c>
      <c r="Z407" s="127">
        <v>78</v>
      </c>
      <c r="AA407" s="127" t="s">
        <v>1726</v>
      </c>
      <c r="AB407" s="127">
        <v>5000</v>
      </c>
      <c r="AC407" s="127">
        <v>74531</v>
      </c>
      <c r="AD407" s="127"/>
      <c r="AE407" s="127"/>
      <c r="AF407" s="127">
        <v>0</v>
      </c>
      <c r="AG407" s="127">
        <v>592096</v>
      </c>
      <c r="AH407" s="127">
        <v>5000</v>
      </c>
      <c r="AI407" s="127">
        <v>753</v>
      </c>
      <c r="AJ407" s="127" t="s">
        <v>66</v>
      </c>
      <c r="AK407" s="127">
        <v>0.01</v>
      </c>
      <c r="AL407" s="127"/>
      <c r="AM407" s="127"/>
      <c r="AN407" s="127"/>
      <c r="AO407" s="127"/>
      <c r="AP407" s="127" t="s">
        <v>479</v>
      </c>
      <c r="AQ407" s="127" t="s">
        <v>480</v>
      </c>
      <c r="AR407" s="127" t="s">
        <v>481</v>
      </c>
      <c r="AS407" s="127" t="s">
        <v>69</v>
      </c>
      <c r="AT407" s="127" t="s">
        <v>70</v>
      </c>
      <c r="AU407" s="127" t="s">
        <v>91</v>
      </c>
      <c r="AV407" s="127" t="s">
        <v>1726</v>
      </c>
      <c r="AW407" s="149">
        <f t="shared" si="6"/>
        <v>7.9442916370369376</v>
      </c>
    </row>
    <row r="408" spans="1:49" x14ac:dyDescent="0.2">
      <c r="A408" s="127" t="s">
        <v>59</v>
      </c>
      <c r="B408" s="127">
        <v>4.0999999999999996</v>
      </c>
      <c r="C408" s="127">
        <v>20171204</v>
      </c>
      <c r="D408" s="127" t="s">
        <v>60</v>
      </c>
      <c r="E408" s="127" t="s">
        <v>60</v>
      </c>
      <c r="F408" s="127">
        <v>3</v>
      </c>
      <c r="G408" s="75" t="s">
        <v>2002</v>
      </c>
      <c r="H408" s="127">
        <v>0</v>
      </c>
      <c r="I408" s="127"/>
      <c r="J408" s="127"/>
      <c r="K408" s="127"/>
      <c r="L408" s="127"/>
      <c r="M408" s="127">
        <v>1</v>
      </c>
      <c r="N408" s="127">
        <v>3</v>
      </c>
      <c r="O408" s="127">
        <v>1996</v>
      </c>
      <c r="P408" s="127">
        <v>19970526</v>
      </c>
      <c r="Q408" s="127">
        <v>19970602</v>
      </c>
      <c r="R408" s="127" t="s">
        <v>3420</v>
      </c>
      <c r="S408" s="127" t="s">
        <v>3421</v>
      </c>
      <c r="T408" s="127" t="s">
        <v>4165</v>
      </c>
      <c r="U408" s="127" t="s">
        <v>72</v>
      </c>
      <c r="V408" s="127" t="s">
        <v>65</v>
      </c>
      <c r="W408" s="127" t="s">
        <v>64</v>
      </c>
      <c r="X408" s="127"/>
      <c r="Y408" s="127">
        <v>4.9000000000000004</v>
      </c>
      <c r="Z408" s="127"/>
      <c r="AA408" s="127" t="s">
        <v>1726</v>
      </c>
      <c r="AB408" s="127">
        <v>5000</v>
      </c>
      <c r="AC408" s="127">
        <v>41252</v>
      </c>
      <c r="AD408" s="127"/>
      <c r="AE408" s="127"/>
      <c r="AF408" s="127">
        <v>0</v>
      </c>
      <c r="AG408" s="127">
        <v>1149863</v>
      </c>
      <c r="AH408" s="127">
        <v>5000</v>
      </c>
      <c r="AI408" s="127">
        <v>8720</v>
      </c>
      <c r="AJ408" s="127" t="s">
        <v>66</v>
      </c>
      <c r="AK408" s="127">
        <v>0.17449999999999999</v>
      </c>
      <c r="AL408" s="127">
        <v>30</v>
      </c>
      <c r="AM408" s="127">
        <v>1000</v>
      </c>
      <c r="AN408" s="127"/>
      <c r="AO408" s="127" t="s">
        <v>4334</v>
      </c>
      <c r="AP408" s="127" t="s">
        <v>3422</v>
      </c>
      <c r="AQ408" s="127" t="s">
        <v>3423</v>
      </c>
      <c r="AR408" s="127" t="s">
        <v>4166</v>
      </c>
      <c r="AS408" s="127" t="s">
        <v>69</v>
      </c>
      <c r="AT408" s="127" t="s">
        <v>70</v>
      </c>
      <c r="AU408" s="127" t="s">
        <v>3211</v>
      </c>
      <c r="AV408" s="127" t="s">
        <v>1726</v>
      </c>
      <c r="AW408" s="149">
        <f t="shared" si="6"/>
        <v>27.874115194414816</v>
      </c>
    </row>
    <row r="409" spans="1:49" x14ac:dyDescent="0.2">
      <c r="A409" s="127" t="s">
        <v>1726</v>
      </c>
      <c r="B409" s="127">
        <v>4.0999999999999996</v>
      </c>
      <c r="C409" s="127">
        <v>20171204</v>
      </c>
      <c r="D409" s="127" t="s">
        <v>60</v>
      </c>
      <c r="E409" s="127" t="s">
        <v>60</v>
      </c>
      <c r="F409" s="127">
        <v>3</v>
      </c>
      <c r="G409" s="75" t="s">
        <v>3473</v>
      </c>
      <c r="H409" s="127"/>
      <c r="I409" s="127"/>
      <c r="J409" s="127"/>
      <c r="K409" s="127"/>
      <c r="L409" s="127"/>
      <c r="M409" s="127">
        <v>1</v>
      </c>
      <c r="N409" s="127">
        <v>3</v>
      </c>
      <c r="O409" s="127">
        <v>1999</v>
      </c>
      <c r="P409" s="127">
        <v>20000607</v>
      </c>
      <c r="Q409" s="127">
        <v>20000610</v>
      </c>
      <c r="R409" s="127" t="s">
        <v>3474</v>
      </c>
      <c r="S409" s="127" t="s">
        <v>3475</v>
      </c>
      <c r="T409" s="127" t="s">
        <v>3476</v>
      </c>
      <c r="U409" s="127" t="s">
        <v>72</v>
      </c>
      <c r="V409" s="127" t="s">
        <v>65</v>
      </c>
      <c r="W409" s="127" t="s">
        <v>64</v>
      </c>
      <c r="X409" s="127"/>
      <c r="Y409" s="127">
        <v>3.5</v>
      </c>
      <c r="Z409" s="127"/>
      <c r="AA409" s="127" t="s">
        <v>1726</v>
      </c>
      <c r="AB409" s="127"/>
      <c r="AC409" s="127"/>
      <c r="AD409" s="127"/>
      <c r="AE409" s="127"/>
      <c r="AF409" s="127">
        <v>0</v>
      </c>
      <c r="AG409" s="127">
        <v>25107</v>
      </c>
      <c r="AH409" s="127"/>
      <c r="AI409" s="127"/>
      <c r="AJ409" s="127" t="s">
        <v>66</v>
      </c>
      <c r="AK409" s="127"/>
      <c r="AL409" s="127"/>
      <c r="AM409" s="127"/>
      <c r="AN409" s="127"/>
      <c r="AO409" s="127"/>
      <c r="AP409" s="127" t="s">
        <v>3477</v>
      </c>
      <c r="AQ409" s="127" t="s">
        <v>3478</v>
      </c>
      <c r="AR409" s="127" t="s">
        <v>3479</v>
      </c>
      <c r="AS409" s="127" t="s">
        <v>69</v>
      </c>
      <c r="AT409" s="127" t="s">
        <v>70</v>
      </c>
      <c r="AU409" s="127" t="s">
        <v>3211</v>
      </c>
      <c r="AV409" s="127" t="s">
        <v>1726</v>
      </c>
      <c r="AW409" s="149" t="str">
        <f t="shared" si="6"/>
        <v/>
      </c>
    </row>
    <row r="410" spans="1:49" x14ac:dyDescent="0.2">
      <c r="A410" s="127" t="s">
        <v>1726</v>
      </c>
      <c r="B410" s="127">
        <v>4.0999999999999996</v>
      </c>
      <c r="C410" s="127">
        <v>20171204</v>
      </c>
      <c r="D410" s="127" t="s">
        <v>60</v>
      </c>
      <c r="E410" s="127" t="s">
        <v>60</v>
      </c>
      <c r="F410" s="127">
        <v>3</v>
      </c>
      <c r="G410" s="75" t="s">
        <v>4387</v>
      </c>
      <c r="H410" s="127"/>
      <c r="I410" s="127"/>
      <c r="J410" s="127"/>
      <c r="K410" s="127"/>
      <c r="L410" s="127"/>
      <c r="M410" s="127">
        <v>1</v>
      </c>
      <c r="N410" s="127">
        <v>3</v>
      </c>
      <c r="O410" s="127">
        <v>1999</v>
      </c>
      <c r="P410" s="127">
        <v>200005</v>
      </c>
      <c r="Q410" s="127">
        <v>200005</v>
      </c>
      <c r="R410" s="127" t="s">
        <v>4190</v>
      </c>
      <c r="S410" s="127" t="s">
        <v>4385</v>
      </c>
      <c r="T410" s="127" t="s">
        <v>4165</v>
      </c>
      <c r="U410" s="127" t="s">
        <v>72</v>
      </c>
      <c r="V410" s="127" t="s">
        <v>65</v>
      </c>
      <c r="W410" s="127" t="s">
        <v>66</v>
      </c>
      <c r="X410" s="127"/>
      <c r="Y410" s="127">
        <v>3.5</v>
      </c>
      <c r="Z410" s="127"/>
      <c r="AA410" s="127" t="s">
        <v>1726</v>
      </c>
      <c r="AB410" s="127"/>
      <c r="AC410" s="127"/>
      <c r="AD410" s="127"/>
      <c r="AE410" s="127"/>
      <c r="AF410" s="127">
        <v>0</v>
      </c>
      <c r="AG410" s="127">
        <v>10500</v>
      </c>
      <c r="AH410" s="127"/>
      <c r="AI410" s="127"/>
      <c r="AJ410" s="127" t="s">
        <v>66</v>
      </c>
      <c r="AK410" s="127"/>
      <c r="AL410" s="127"/>
      <c r="AM410" s="127"/>
      <c r="AN410" s="127"/>
      <c r="AO410" s="127"/>
      <c r="AP410" s="127" t="s">
        <v>4191</v>
      </c>
      <c r="AQ410" s="127" t="s">
        <v>4386</v>
      </c>
      <c r="AR410" s="127" t="s">
        <v>4166</v>
      </c>
      <c r="AS410" s="127" t="s">
        <v>69</v>
      </c>
      <c r="AT410" s="127" t="s">
        <v>70</v>
      </c>
      <c r="AU410" s="127" t="s">
        <v>3211</v>
      </c>
      <c r="AV410" s="127" t="s">
        <v>1726</v>
      </c>
      <c r="AW410" s="149" t="str">
        <f t="shared" si="6"/>
        <v/>
      </c>
    </row>
    <row r="411" spans="1:49" x14ac:dyDescent="0.2">
      <c r="A411" s="127" t="s">
        <v>59</v>
      </c>
      <c r="B411" s="127">
        <v>4.0999999999999996</v>
      </c>
      <c r="C411" s="127">
        <v>20171204</v>
      </c>
      <c r="D411" s="127" t="s">
        <v>60</v>
      </c>
      <c r="E411" s="127" t="s">
        <v>60</v>
      </c>
      <c r="F411" s="127">
        <v>3</v>
      </c>
      <c r="G411" s="75" t="s">
        <v>3669</v>
      </c>
      <c r="H411" s="127">
        <v>0</v>
      </c>
      <c r="I411" s="127"/>
      <c r="J411" s="127"/>
      <c r="K411" s="127"/>
      <c r="L411" s="127"/>
      <c r="M411" s="127">
        <v>1</v>
      </c>
      <c r="N411" s="127">
        <v>1</v>
      </c>
      <c r="O411" s="127">
        <v>1987</v>
      </c>
      <c r="P411" s="127">
        <v>19880407</v>
      </c>
      <c r="Q411" s="127">
        <v>19880411</v>
      </c>
      <c r="R411" s="127" t="s">
        <v>3662</v>
      </c>
      <c r="S411" s="127" t="s">
        <v>3426</v>
      </c>
      <c r="T411" s="127" t="s">
        <v>3663</v>
      </c>
      <c r="U411" s="127" t="s">
        <v>72</v>
      </c>
      <c r="V411" s="127" t="s">
        <v>65</v>
      </c>
      <c r="W411" s="127" t="s">
        <v>64</v>
      </c>
      <c r="X411" s="127"/>
      <c r="Y411" s="127">
        <v>7.3</v>
      </c>
      <c r="Z411" s="127">
        <v>86</v>
      </c>
      <c r="AA411" s="127" t="s">
        <v>1726</v>
      </c>
      <c r="AB411" s="127">
        <v>5000</v>
      </c>
      <c r="AC411" s="127">
        <v>26781</v>
      </c>
      <c r="AD411" s="127"/>
      <c r="AE411" s="127"/>
      <c r="AF411" s="127">
        <v>0</v>
      </c>
      <c r="AG411" s="127">
        <v>45350</v>
      </c>
      <c r="AH411" s="127">
        <v>5000</v>
      </c>
      <c r="AI411" s="127">
        <v>169</v>
      </c>
      <c r="AJ411" s="127"/>
      <c r="AK411" s="127">
        <v>6.3E-3</v>
      </c>
      <c r="AL411" s="127">
        <v>1</v>
      </c>
      <c r="AM411" s="127"/>
      <c r="AN411" s="127"/>
      <c r="AO411" s="127" t="s">
        <v>3670</v>
      </c>
      <c r="AP411" s="127" t="s">
        <v>3665</v>
      </c>
      <c r="AQ411" s="127" t="s">
        <v>3429</v>
      </c>
      <c r="AR411" s="127" t="s">
        <v>3666</v>
      </c>
      <c r="AS411" s="127" t="s">
        <v>69</v>
      </c>
      <c r="AT411" s="127" t="s">
        <v>70</v>
      </c>
      <c r="AU411" s="127" t="s">
        <v>77</v>
      </c>
      <c r="AV411" s="127" t="s">
        <v>1726</v>
      </c>
      <c r="AW411" s="149">
        <f t="shared" si="6"/>
        <v>1.6933646988536648</v>
      </c>
    </row>
    <row r="412" spans="1:49" x14ac:dyDescent="0.2">
      <c r="A412" s="127" t="s">
        <v>59</v>
      </c>
      <c r="B412" s="127">
        <v>4.0999999999999996</v>
      </c>
      <c r="C412" s="127">
        <v>20171204</v>
      </c>
      <c r="D412" s="127" t="s">
        <v>60</v>
      </c>
      <c r="E412" s="127" t="s">
        <v>60</v>
      </c>
      <c r="F412" s="127">
        <v>3</v>
      </c>
      <c r="G412" s="75" t="s">
        <v>3672</v>
      </c>
      <c r="H412" s="127">
        <v>0</v>
      </c>
      <c r="I412" s="127"/>
      <c r="J412" s="127"/>
      <c r="K412" s="127"/>
      <c r="L412" s="127"/>
      <c r="M412" s="127">
        <v>1</v>
      </c>
      <c r="N412" s="127">
        <v>1</v>
      </c>
      <c r="O412" s="127">
        <v>1991</v>
      </c>
      <c r="P412" s="127">
        <v>19920409</v>
      </c>
      <c r="Q412" s="127">
        <v>19920410</v>
      </c>
      <c r="R412" s="127" t="s">
        <v>3662</v>
      </c>
      <c r="S412" s="127" t="s">
        <v>3426</v>
      </c>
      <c r="T412" s="127" t="s">
        <v>3663</v>
      </c>
      <c r="U412" s="127" t="s">
        <v>72</v>
      </c>
      <c r="V412" s="127" t="s">
        <v>65</v>
      </c>
      <c r="W412" s="127" t="s">
        <v>66</v>
      </c>
      <c r="X412" s="127"/>
      <c r="Y412" s="127">
        <v>8.6999999999999993</v>
      </c>
      <c r="Z412" s="127">
        <v>91</v>
      </c>
      <c r="AA412" s="127" t="s">
        <v>1726</v>
      </c>
      <c r="AB412" s="127">
        <v>5000</v>
      </c>
      <c r="AC412" s="127">
        <v>21524</v>
      </c>
      <c r="AD412" s="127"/>
      <c r="AE412" s="127"/>
      <c r="AF412" s="127">
        <v>5000</v>
      </c>
      <c r="AG412" s="127">
        <v>72</v>
      </c>
      <c r="AH412" s="127"/>
      <c r="AI412" s="127"/>
      <c r="AJ412" s="127"/>
      <c r="AK412" s="127">
        <v>3.3E-3</v>
      </c>
      <c r="AL412" s="127">
        <v>60</v>
      </c>
      <c r="AM412" s="127">
        <v>300</v>
      </c>
      <c r="AN412" s="127"/>
      <c r="AO412" s="127" t="s">
        <v>3673</v>
      </c>
      <c r="AP412" s="127" t="s">
        <v>3665</v>
      </c>
      <c r="AQ412" s="127" t="s">
        <v>3429</v>
      </c>
      <c r="AR412" s="127" t="s">
        <v>3666</v>
      </c>
      <c r="AS412" s="127" t="s">
        <v>69</v>
      </c>
      <c r="AT412" s="127" t="s">
        <v>70</v>
      </c>
      <c r="AU412" s="127" t="s">
        <v>77</v>
      </c>
      <c r="AV412" s="127" t="s">
        <v>1726</v>
      </c>
      <c r="AW412" s="149">
        <f t="shared" si="6"/>
        <v>3.345103140680171E-3</v>
      </c>
    </row>
    <row r="413" spans="1:49" x14ac:dyDescent="0.2">
      <c r="A413" s="127" t="s">
        <v>1726</v>
      </c>
      <c r="B413" s="127">
        <v>4.0999999999999996</v>
      </c>
      <c r="C413" s="127">
        <v>20171204</v>
      </c>
      <c r="D413" s="127" t="s">
        <v>60</v>
      </c>
      <c r="E413" s="127" t="s">
        <v>60</v>
      </c>
      <c r="F413" s="127">
        <v>3</v>
      </c>
      <c r="G413" s="75" t="s">
        <v>3832</v>
      </c>
      <c r="H413" s="127"/>
      <c r="I413" s="127"/>
      <c r="J413" s="127"/>
      <c r="K413" s="127"/>
      <c r="L413" s="127"/>
      <c r="M413" s="127">
        <v>1</v>
      </c>
      <c r="N413" s="127">
        <v>1</v>
      </c>
      <c r="O413" s="127">
        <v>1994</v>
      </c>
      <c r="P413" s="127">
        <v>199505</v>
      </c>
      <c r="Q413" s="127">
        <v>199505</v>
      </c>
      <c r="R413" s="127" t="s">
        <v>3795</v>
      </c>
      <c r="S413" s="127" t="s">
        <v>3484</v>
      </c>
      <c r="T413" s="127" t="s">
        <v>3796</v>
      </c>
      <c r="U413" s="127" t="s">
        <v>72</v>
      </c>
      <c r="V413" s="127" t="s">
        <v>65</v>
      </c>
      <c r="W413" s="127" t="s">
        <v>66</v>
      </c>
      <c r="X413" s="127" t="s">
        <v>1305</v>
      </c>
      <c r="Y413" s="127"/>
      <c r="Z413" s="127"/>
      <c r="AA413" s="127" t="s">
        <v>1726</v>
      </c>
      <c r="AB413" s="127"/>
      <c r="AC413" s="127"/>
      <c r="AD413" s="127"/>
      <c r="AE413" s="127"/>
      <c r="AF413" s="127">
        <v>0</v>
      </c>
      <c r="AG413" s="127">
        <v>900</v>
      </c>
      <c r="AH413" s="127"/>
      <c r="AI413" s="127"/>
      <c r="AJ413" s="127" t="s">
        <v>66</v>
      </c>
      <c r="AK413" s="127"/>
      <c r="AL413" s="127"/>
      <c r="AM413" s="127"/>
      <c r="AN413" s="127"/>
      <c r="AO413" s="127"/>
      <c r="AP413" s="127" t="s">
        <v>3797</v>
      </c>
      <c r="AQ413" s="127" t="s">
        <v>3487</v>
      </c>
      <c r="AR413" s="127" t="s">
        <v>3799</v>
      </c>
      <c r="AS413" s="127" t="s">
        <v>69</v>
      </c>
      <c r="AT413" s="127" t="s">
        <v>70</v>
      </c>
      <c r="AU413" s="127" t="s">
        <v>77</v>
      </c>
      <c r="AV413" s="127" t="s">
        <v>1726</v>
      </c>
      <c r="AW413" s="149" t="str">
        <f t="shared" si="6"/>
        <v/>
      </c>
    </row>
    <row r="414" spans="1:49" x14ac:dyDescent="0.2">
      <c r="A414" s="127" t="s">
        <v>59</v>
      </c>
      <c r="B414" s="127">
        <v>4.0999999999999996</v>
      </c>
      <c r="C414" s="127">
        <v>20171204</v>
      </c>
      <c r="D414" s="127" t="s">
        <v>60</v>
      </c>
      <c r="E414" s="127" t="s">
        <v>60</v>
      </c>
      <c r="F414" s="127">
        <v>3</v>
      </c>
      <c r="G414" s="75" t="s">
        <v>3511</v>
      </c>
      <c r="H414" s="127">
        <v>0</v>
      </c>
      <c r="I414" s="127"/>
      <c r="J414" s="127"/>
      <c r="K414" s="127"/>
      <c r="L414" s="127"/>
      <c r="M414" s="127">
        <v>1</v>
      </c>
      <c r="N414" s="127">
        <v>2</v>
      </c>
      <c r="O414" s="127">
        <v>1991</v>
      </c>
      <c r="P414" s="127">
        <v>19920319</v>
      </c>
      <c r="Q414" s="127">
        <v>19920502</v>
      </c>
      <c r="R414" s="127" t="s">
        <v>3496</v>
      </c>
      <c r="S414" s="127" t="s">
        <v>3497</v>
      </c>
      <c r="T414" s="127" t="s">
        <v>3485</v>
      </c>
      <c r="U414" s="127" t="s">
        <v>72</v>
      </c>
      <c r="V414" s="127" t="s">
        <v>65</v>
      </c>
      <c r="W414" s="127" t="s">
        <v>66</v>
      </c>
      <c r="X414" s="127"/>
      <c r="Y414" s="127">
        <v>7</v>
      </c>
      <c r="Z414" s="127"/>
      <c r="AA414" s="127" t="s">
        <v>1726</v>
      </c>
      <c r="AB414" s="127">
        <v>5000</v>
      </c>
      <c r="AC414" s="127">
        <v>15107</v>
      </c>
      <c r="AD414" s="127"/>
      <c r="AE414" s="127"/>
      <c r="AF414" s="127">
        <v>0</v>
      </c>
      <c r="AG414" s="127">
        <v>936</v>
      </c>
      <c r="AH414" s="127">
        <v>5000</v>
      </c>
      <c r="AI414" s="127">
        <v>153</v>
      </c>
      <c r="AJ414" s="127" t="s">
        <v>66</v>
      </c>
      <c r="AK414" s="127">
        <v>0.01</v>
      </c>
      <c r="AL414" s="127">
        <v>1</v>
      </c>
      <c r="AM414" s="127"/>
      <c r="AN414" s="127"/>
      <c r="AO414" s="127" t="s">
        <v>3498</v>
      </c>
      <c r="AP414" s="127" t="s">
        <v>3499</v>
      </c>
      <c r="AQ414" s="127" t="s">
        <v>3500</v>
      </c>
      <c r="AR414" s="127" t="s">
        <v>3488</v>
      </c>
      <c r="AS414" s="127" t="s">
        <v>69</v>
      </c>
      <c r="AT414" s="127" t="s">
        <v>70</v>
      </c>
      <c r="AU414" s="127" t="s">
        <v>77</v>
      </c>
      <c r="AV414" s="127" t="s">
        <v>1726</v>
      </c>
      <c r="AW414" s="149">
        <f t="shared" si="6"/>
        <v>6.1958032700072815E-2</v>
      </c>
    </row>
    <row r="415" spans="1:49" x14ac:dyDescent="0.2">
      <c r="A415" s="127" t="s">
        <v>59</v>
      </c>
      <c r="B415" s="127">
        <v>4.0999999999999996</v>
      </c>
      <c r="C415" s="127">
        <v>20171204</v>
      </c>
      <c r="D415" s="127" t="s">
        <v>60</v>
      </c>
      <c r="E415" s="127" t="s">
        <v>60</v>
      </c>
      <c r="F415" s="127">
        <v>3</v>
      </c>
      <c r="G415" s="75" t="s">
        <v>3977</v>
      </c>
      <c r="H415" s="127">
        <v>0</v>
      </c>
      <c r="I415" s="127"/>
      <c r="J415" s="127"/>
      <c r="K415" s="127"/>
      <c r="L415" s="127"/>
      <c r="M415" s="127">
        <v>1</v>
      </c>
      <c r="N415" s="127">
        <v>1</v>
      </c>
      <c r="O415" s="127">
        <v>1982</v>
      </c>
      <c r="P415" s="127">
        <v>198307</v>
      </c>
      <c r="Q415" s="127">
        <v>19830704</v>
      </c>
      <c r="R415" s="127" t="s">
        <v>3970</v>
      </c>
      <c r="S415" s="127" t="s">
        <v>3861</v>
      </c>
      <c r="T415" s="127" t="s">
        <v>3971</v>
      </c>
      <c r="U415" s="127" t="s">
        <v>1643</v>
      </c>
      <c r="V415" s="127" t="s">
        <v>65</v>
      </c>
      <c r="W415" s="127" t="s">
        <v>64</v>
      </c>
      <c r="X415" s="127"/>
      <c r="Y415" s="127">
        <v>1.9</v>
      </c>
      <c r="Z415" s="127"/>
      <c r="AA415" s="127" t="s">
        <v>1726</v>
      </c>
      <c r="AB415" s="127">
        <v>5000</v>
      </c>
      <c r="AC415" s="127">
        <v>72354</v>
      </c>
      <c r="AD415" s="127"/>
      <c r="AE415" s="127"/>
      <c r="AF415" s="127">
        <v>0</v>
      </c>
      <c r="AG415" s="127">
        <v>30811</v>
      </c>
      <c r="AH415" s="127">
        <v>5000</v>
      </c>
      <c r="AI415" s="127">
        <v>8490</v>
      </c>
      <c r="AJ415" s="127"/>
      <c r="AK415" s="127">
        <v>0.105</v>
      </c>
      <c r="AL415" s="127">
        <v>1</v>
      </c>
      <c r="AM415" s="127"/>
      <c r="AN415" s="127"/>
      <c r="AO415" s="127"/>
      <c r="AP415" s="127" t="s">
        <v>3972</v>
      </c>
      <c r="AQ415" s="127" t="s">
        <v>3863</v>
      </c>
      <c r="AR415" s="127" t="s">
        <v>3973</v>
      </c>
      <c r="AS415" s="127" t="s">
        <v>69</v>
      </c>
      <c r="AT415" s="127" t="s">
        <v>70</v>
      </c>
      <c r="AU415" s="127" t="s">
        <v>77</v>
      </c>
      <c r="AV415" s="127" t="s">
        <v>1726</v>
      </c>
      <c r="AW415" s="149">
        <f t="shared" si="6"/>
        <v>0.42583685767200152</v>
      </c>
    </row>
    <row r="416" spans="1:49" x14ac:dyDescent="0.2">
      <c r="A416" s="127" t="s">
        <v>59</v>
      </c>
      <c r="B416" s="127">
        <v>4.0999999999999996</v>
      </c>
      <c r="C416" s="127">
        <v>20171204</v>
      </c>
      <c r="D416" s="127" t="s">
        <v>60</v>
      </c>
      <c r="E416" s="127" t="s">
        <v>60</v>
      </c>
      <c r="F416" s="127">
        <v>3</v>
      </c>
      <c r="G416" s="75" t="s">
        <v>3434</v>
      </c>
      <c r="H416" s="127">
        <v>0</v>
      </c>
      <c r="I416" s="127"/>
      <c r="J416" s="127"/>
      <c r="K416" s="127"/>
      <c r="L416" s="127"/>
      <c r="M416" s="127">
        <v>1</v>
      </c>
      <c r="N416" s="127">
        <v>1</v>
      </c>
      <c r="O416" s="127">
        <v>1985</v>
      </c>
      <c r="P416" s="127">
        <v>198604</v>
      </c>
      <c r="Q416" s="127">
        <v>19860421</v>
      </c>
      <c r="R416" s="127" t="s">
        <v>3435</v>
      </c>
      <c r="S416" s="127" t="s">
        <v>3426</v>
      </c>
      <c r="T416" s="127" t="s">
        <v>3427</v>
      </c>
      <c r="U416" s="127" t="s">
        <v>72</v>
      </c>
      <c r="V416" s="127" t="s">
        <v>65</v>
      </c>
      <c r="W416" s="127" t="s">
        <v>66</v>
      </c>
      <c r="X416" s="127"/>
      <c r="Y416" s="127">
        <v>4.0999999999999996</v>
      </c>
      <c r="Z416" s="127"/>
      <c r="AA416" s="127" t="s">
        <v>1726</v>
      </c>
      <c r="AB416" s="127">
        <v>5000</v>
      </c>
      <c r="AC416" s="127">
        <v>25588</v>
      </c>
      <c r="AD416" s="127"/>
      <c r="AE416" s="127"/>
      <c r="AF416" s="127">
        <v>0</v>
      </c>
      <c r="AG416" s="127">
        <v>2609</v>
      </c>
      <c r="AH416" s="127"/>
      <c r="AI416" s="127"/>
      <c r="AJ416" s="127"/>
      <c r="AK416" s="127"/>
      <c r="AL416" s="127">
        <v>1</v>
      </c>
      <c r="AM416" s="127"/>
      <c r="AN416" s="127"/>
      <c r="AO416" s="127" t="s">
        <v>3436</v>
      </c>
      <c r="AP416" s="127" t="s">
        <v>3437</v>
      </c>
      <c r="AQ416" s="127" t="s">
        <v>3429</v>
      </c>
      <c r="AR416" s="127" t="s">
        <v>3430</v>
      </c>
      <c r="AS416" s="127" t="s">
        <v>69</v>
      </c>
      <c r="AT416" s="127" t="s">
        <v>70</v>
      </c>
      <c r="AU416" s="127" t="s">
        <v>77</v>
      </c>
      <c r="AV416" s="127" t="s">
        <v>1726</v>
      </c>
      <c r="AW416" s="149">
        <f t="shared" si="6"/>
        <v>0.10196185712052525</v>
      </c>
    </row>
    <row r="417" spans="1:49" x14ac:dyDescent="0.2">
      <c r="A417" s="127" t="s">
        <v>1726</v>
      </c>
      <c r="B417" s="127">
        <v>4.0999999999999996</v>
      </c>
      <c r="C417" s="127">
        <v>20171204</v>
      </c>
      <c r="D417" s="127" t="s">
        <v>60</v>
      </c>
      <c r="E417" s="127" t="s">
        <v>60</v>
      </c>
      <c r="F417" s="127">
        <v>3</v>
      </c>
      <c r="G417" s="75" t="s">
        <v>1289</v>
      </c>
      <c r="H417" s="127"/>
      <c r="I417" s="127"/>
      <c r="J417" s="127"/>
      <c r="K417" s="127"/>
      <c r="L417" s="127"/>
      <c r="M417" s="127">
        <v>1</v>
      </c>
      <c r="N417" s="127">
        <v>2</v>
      </c>
      <c r="O417" s="127">
        <v>2008</v>
      </c>
      <c r="P417" s="127">
        <v>200905</v>
      </c>
      <c r="Q417" s="127">
        <v>200905</v>
      </c>
      <c r="R417" s="127" t="s">
        <v>475</v>
      </c>
      <c r="S417" s="127" t="s">
        <v>965</v>
      </c>
      <c r="T417" s="127" t="s">
        <v>477</v>
      </c>
      <c r="U417" s="127" t="s">
        <v>72</v>
      </c>
      <c r="V417" s="127" t="s">
        <v>65</v>
      </c>
      <c r="W417" s="127" t="s">
        <v>66</v>
      </c>
      <c r="X417" s="127" t="s">
        <v>1305</v>
      </c>
      <c r="Y417" s="127">
        <v>3</v>
      </c>
      <c r="Z417" s="127"/>
      <c r="AA417" s="127" t="s">
        <v>1726</v>
      </c>
      <c r="AB417" s="127"/>
      <c r="AC417" s="127"/>
      <c r="AD417" s="127"/>
      <c r="AE417" s="127"/>
      <c r="AF417" s="127">
        <v>0</v>
      </c>
      <c r="AG417" s="127">
        <v>650</v>
      </c>
      <c r="AH417" s="127"/>
      <c r="AI417" s="127"/>
      <c r="AJ417" s="127" t="s">
        <v>66</v>
      </c>
      <c r="AK417" s="127"/>
      <c r="AL417" s="127"/>
      <c r="AM417" s="127"/>
      <c r="AN417" s="127"/>
      <c r="AO417" s="127" t="s">
        <v>1290</v>
      </c>
      <c r="AP417" s="127" t="s">
        <v>479</v>
      </c>
      <c r="AQ417" s="127" t="s">
        <v>4754</v>
      </c>
      <c r="AR417" s="127" t="s">
        <v>481</v>
      </c>
      <c r="AS417" s="127" t="s">
        <v>69</v>
      </c>
      <c r="AT417" s="127" t="s">
        <v>70</v>
      </c>
      <c r="AU417" s="127" t="s">
        <v>91</v>
      </c>
      <c r="AV417" s="127" t="s">
        <v>1726</v>
      </c>
      <c r="AW417" s="149" t="str">
        <f t="shared" si="6"/>
        <v/>
      </c>
    </row>
    <row r="418" spans="1:49" x14ac:dyDescent="0.2">
      <c r="A418" s="127" t="s">
        <v>1726</v>
      </c>
      <c r="B418" s="127">
        <v>4.0999999999999996</v>
      </c>
      <c r="C418" s="127">
        <v>20171204</v>
      </c>
      <c r="D418" s="127" t="s">
        <v>60</v>
      </c>
      <c r="E418" s="127" t="s">
        <v>60</v>
      </c>
      <c r="F418" s="127">
        <v>3</v>
      </c>
      <c r="G418" s="75" t="s">
        <v>1283</v>
      </c>
      <c r="H418" s="127"/>
      <c r="I418" s="127"/>
      <c r="J418" s="127"/>
      <c r="K418" s="127"/>
      <c r="L418" s="127"/>
      <c r="M418" s="127">
        <v>1</v>
      </c>
      <c r="N418" s="127">
        <v>2</v>
      </c>
      <c r="O418" s="127">
        <v>2008</v>
      </c>
      <c r="P418" s="127">
        <v>200905</v>
      </c>
      <c r="Q418" s="127">
        <v>200905</v>
      </c>
      <c r="R418" s="127" t="s">
        <v>475</v>
      </c>
      <c r="S418" s="127" t="s">
        <v>967</v>
      </c>
      <c r="T418" s="127" t="s">
        <v>477</v>
      </c>
      <c r="U418" s="127" t="s">
        <v>72</v>
      </c>
      <c r="V418" s="127" t="s">
        <v>65</v>
      </c>
      <c r="W418" s="127" t="s">
        <v>66</v>
      </c>
      <c r="X418" s="127" t="s">
        <v>1305</v>
      </c>
      <c r="Y418" s="127">
        <v>3</v>
      </c>
      <c r="Z418" s="127"/>
      <c r="AA418" s="127" t="s">
        <v>1726</v>
      </c>
      <c r="AB418" s="127"/>
      <c r="AC418" s="127"/>
      <c r="AD418" s="127"/>
      <c r="AE418" s="127"/>
      <c r="AF418" s="127">
        <v>0</v>
      </c>
      <c r="AG418" s="127">
        <v>200</v>
      </c>
      <c r="AH418" s="127"/>
      <c r="AI418" s="127"/>
      <c r="AJ418" s="127" t="s">
        <v>66</v>
      </c>
      <c r="AK418" s="127"/>
      <c r="AL418" s="127"/>
      <c r="AM418" s="127"/>
      <c r="AN418" s="127"/>
      <c r="AO418" s="127" t="s">
        <v>1284</v>
      </c>
      <c r="AP418" s="127" t="s">
        <v>479</v>
      </c>
      <c r="AQ418" s="127" t="s">
        <v>968</v>
      </c>
      <c r="AR418" s="127" t="s">
        <v>481</v>
      </c>
      <c r="AS418" s="127" t="s">
        <v>69</v>
      </c>
      <c r="AT418" s="127" t="s">
        <v>70</v>
      </c>
      <c r="AU418" s="127" t="s">
        <v>91</v>
      </c>
      <c r="AV418" s="127" t="s">
        <v>1726</v>
      </c>
      <c r="AW418" s="149" t="str">
        <f t="shared" si="6"/>
        <v/>
      </c>
    </row>
    <row r="419" spans="1:49" x14ac:dyDescent="0.2">
      <c r="A419" s="127" t="s">
        <v>1726</v>
      </c>
      <c r="B419" s="127">
        <v>4.0999999999999996</v>
      </c>
      <c r="C419" s="127">
        <v>20171204</v>
      </c>
      <c r="D419" s="127" t="s">
        <v>60</v>
      </c>
      <c r="E419" s="127" t="s">
        <v>60</v>
      </c>
      <c r="F419" s="127">
        <v>3</v>
      </c>
      <c r="G419" s="75" t="s">
        <v>4391</v>
      </c>
      <c r="H419" s="127"/>
      <c r="I419" s="127"/>
      <c r="J419" s="127"/>
      <c r="K419" s="127"/>
      <c r="L419" s="127"/>
      <c r="M419" s="127">
        <v>1</v>
      </c>
      <c r="N419" s="127">
        <v>3</v>
      </c>
      <c r="O419" s="127">
        <v>2001</v>
      </c>
      <c r="P419" s="127">
        <v>200206</v>
      </c>
      <c r="Q419" s="127">
        <v>200206</v>
      </c>
      <c r="R419" s="127" t="s">
        <v>4190</v>
      </c>
      <c r="S419" s="127" t="s">
        <v>4385</v>
      </c>
      <c r="T419" s="127" t="s">
        <v>4165</v>
      </c>
      <c r="U419" s="127" t="s">
        <v>72</v>
      </c>
      <c r="V419" s="127" t="s">
        <v>65</v>
      </c>
      <c r="W419" s="127" t="s">
        <v>66</v>
      </c>
      <c r="X419" s="127"/>
      <c r="Y419" s="127">
        <v>3</v>
      </c>
      <c r="Z419" s="127"/>
      <c r="AA419" s="127" t="s">
        <v>1726</v>
      </c>
      <c r="AB419" s="127"/>
      <c r="AC419" s="127"/>
      <c r="AD419" s="127"/>
      <c r="AE419" s="127"/>
      <c r="AF419" s="127">
        <v>0</v>
      </c>
      <c r="AG419" s="127">
        <v>47500</v>
      </c>
      <c r="AH419" s="127"/>
      <c r="AI419" s="127"/>
      <c r="AJ419" s="127"/>
      <c r="AK419" s="127"/>
      <c r="AL419" s="127"/>
      <c r="AM419" s="127"/>
      <c r="AN419" s="127"/>
      <c r="AO419" s="127" t="s">
        <v>4392</v>
      </c>
      <c r="AP419" s="127" t="s">
        <v>4191</v>
      </c>
      <c r="AQ419" s="127" t="s">
        <v>4386</v>
      </c>
      <c r="AR419" s="127" t="s">
        <v>4166</v>
      </c>
      <c r="AS419" s="127" t="s">
        <v>69</v>
      </c>
      <c r="AT419" s="127" t="s">
        <v>70</v>
      </c>
      <c r="AU419" s="127" t="s">
        <v>3211</v>
      </c>
      <c r="AV419" s="127" t="s">
        <v>1726</v>
      </c>
      <c r="AW419" s="149" t="str">
        <f t="shared" si="6"/>
        <v/>
      </c>
    </row>
    <row r="420" spans="1:49" x14ac:dyDescent="0.2">
      <c r="A420" s="127" t="s">
        <v>59</v>
      </c>
      <c r="B420" s="127">
        <v>4.0999999999999996</v>
      </c>
      <c r="C420" s="127">
        <v>20171204</v>
      </c>
      <c r="D420" s="127" t="s">
        <v>60</v>
      </c>
      <c r="E420" s="127" t="s">
        <v>60</v>
      </c>
      <c r="F420" s="127">
        <v>3</v>
      </c>
      <c r="G420" s="75" t="s">
        <v>274</v>
      </c>
      <c r="H420" s="127">
        <v>0</v>
      </c>
      <c r="I420" s="127"/>
      <c r="J420" s="127"/>
      <c r="K420" s="127"/>
      <c r="L420" s="127"/>
      <c r="M420" s="127">
        <v>1</v>
      </c>
      <c r="N420" s="127">
        <v>3</v>
      </c>
      <c r="O420" s="127">
        <v>1998</v>
      </c>
      <c r="P420" s="127">
        <v>19990604</v>
      </c>
      <c r="Q420" s="127">
        <v>19990605</v>
      </c>
      <c r="R420" s="127" t="s">
        <v>3322</v>
      </c>
      <c r="S420" s="127" t="s">
        <v>3323</v>
      </c>
      <c r="T420" s="127" t="s">
        <v>3294</v>
      </c>
      <c r="U420" s="127" t="s">
        <v>72</v>
      </c>
      <c r="V420" s="127" t="s">
        <v>65</v>
      </c>
      <c r="W420" s="127" t="s">
        <v>64</v>
      </c>
      <c r="X420" s="127"/>
      <c r="Y420" s="127">
        <v>4.5</v>
      </c>
      <c r="Z420" s="127">
        <v>75</v>
      </c>
      <c r="AA420" s="127" t="s">
        <v>1726</v>
      </c>
      <c r="AB420" s="127">
        <v>5000</v>
      </c>
      <c r="AC420" s="127">
        <v>50961</v>
      </c>
      <c r="AD420" s="127"/>
      <c r="AE420" s="127"/>
      <c r="AF420" s="127">
        <v>0</v>
      </c>
      <c r="AG420" s="127">
        <v>695837</v>
      </c>
      <c r="AH420" s="127">
        <v>5000</v>
      </c>
      <c r="AI420" s="127">
        <v>78</v>
      </c>
      <c r="AJ420" s="127" t="s">
        <v>66</v>
      </c>
      <c r="AK420" s="127">
        <v>1.5E-3</v>
      </c>
      <c r="AL420" s="127">
        <v>31</v>
      </c>
      <c r="AM420" s="127">
        <v>1977</v>
      </c>
      <c r="AN420" s="127"/>
      <c r="AO420" s="127" t="s">
        <v>3365</v>
      </c>
      <c r="AP420" s="127" t="s">
        <v>3325</v>
      </c>
      <c r="AQ420" s="127" t="s">
        <v>3326</v>
      </c>
      <c r="AR420" s="127" t="s">
        <v>3298</v>
      </c>
      <c r="AS420" s="127" t="s">
        <v>69</v>
      </c>
      <c r="AT420" s="127" t="s">
        <v>70</v>
      </c>
      <c r="AU420" s="127" t="s">
        <v>3211</v>
      </c>
      <c r="AV420" s="127" t="s">
        <v>1726</v>
      </c>
      <c r="AW420" s="149">
        <f t="shared" si="6"/>
        <v>13.654304271894194</v>
      </c>
    </row>
    <row r="421" spans="1:49" x14ac:dyDescent="0.2">
      <c r="A421" s="127" t="s">
        <v>59</v>
      </c>
      <c r="B421" s="127">
        <v>4.0999999999999996</v>
      </c>
      <c r="C421" s="127">
        <v>20171204</v>
      </c>
      <c r="D421" s="127" t="s">
        <v>60</v>
      </c>
      <c r="E421" s="127" t="s">
        <v>60</v>
      </c>
      <c r="F421" s="127">
        <v>3</v>
      </c>
      <c r="G421" s="75" t="s">
        <v>4730</v>
      </c>
      <c r="H421" s="127">
        <v>0</v>
      </c>
      <c r="I421" s="127"/>
      <c r="J421" s="127"/>
      <c r="K421" s="127"/>
      <c r="L421" s="127"/>
      <c r="M421" s="127">
        <v>1</v>
      </c>
      <c r="N421" s="127">
        <v>2</v>
      </c>
      <c r="O421" s="127">
        <v>1982</v>
      </c>
      <c r="P421" s="127">
        <v>198303</v>
      </c>
      <c r="Q421" s="127">
        <v>19830318</v>
      </c>
      <c r="R421" s="127" t="s">
        <v>4560</v>
      </c>
      <c r="S421" s="127" t="s">
        <v>3426</v>
      </c>
      <c r="T421" s="127" t="s">
        <v>4561</v>
      </c>
      <c r="U421" s="127" t="s">
        <v>1643</v>
      </c>
      <c r="V421" s="127" t="s">
        <v>65</v>
      </c>
      <c r="W421" s="127" t="s">
        <v>66</v>
      </c>
      <c r="X421" s="127"/>
      <c r="Y421" s="127">
        <v>1.3</v>
      </c>
      <c r="Z421" s="127"/>
      <c r="AA421" s="127" t="s">
        <v>1726</v>
      </c>
      <c r="AB421" s="127">
        <v>5000</v>
      </c>
      <c r="AC421" s="127">
        <v>25786</v>
      </c>
      <c r="AD421" s="127"/>
      <c r="AE421" s="127"/>
      <c r="AF421" s="127">
        <v>5000</v>
      </c>
      <c r="AG421" s="127">
        <v>526</v>
      </c>
      <c r="AH421" s="127"/>
      <c r="AI421" s="127"/>
      <c r="AJ421" s="127"/>
      <c r="AK421" s="127">
        <v>0.02</v>
      </c>
      <c r="AL421" s="127">
        <v>11</v>
      </c>
      <c r="AM421" s="127"/>
      <c r="AN421" s="127"/>
      <c r="AO421" s="127" t="s">
        <v>4646</v>
      </c>
      <c r="AP421" s="127" t="s">
        <v>4562</v>
      </c>
      <c r="AQ421" s="127" t="s">
        <v>3429</v>
      </c>
      <c r="AR421" s="127" t="s">
        <v>4563</v>
      </c>
      <c r="AS421" s="127" t="s">
        <v>69</v>
      </c>
      <c r="AT421" s="127" t="s">
        <v>70</v>
      </c>
      <c r="AU421" s="127" t="s">
        <v>77</v>
      </c>
      <c r="AV421" s="127" t="s">
        <v>1726</v>
      </c>
      <c r="AW421" s="149">
        <f t="shared" si="6"/>
        <v>2.0398665942759638E-2</v>
      </c>
    </row>
    <row r="422" spans="1:49" x14ac:dyDescent="0.2">
      <c r="A422" s="127" t="s">
        <v>59</v>
      </c>
      <c r="B422" s="127">
        <v>4.0999999999999996</v>
      </c>
      <c r="C422" s="127">
        <v>20171204</v>
      </c>
      <c r="D422" s="127" t="s">
        <v>60</v>
      </c>
      <c r="E422" s="127" t="s">
        <v>60</v>
      </c>
      <c r="F422" s="127">
        <v>3</v>
      </c>
      <c r="G422" s="75" t="s">
        <v>536</v>
      </c>
      <c r="H422" s="127">
        <v>0</v>
      </c>
      <c r="I422" s="127"/>
      <c r="J422" s="127"/>
      <c r="K422" s="127"/>
      <c r="L422" s="127"/>
      <c r="M422" s="127">
        <v>1</v>
      </c>
      <c r="N422" s="127">
        <v>2</v>
      </c>
      <c r="O422" s="127">
        <v>1987</v>
      </c>
      <c r="P422" s="127">
        <v>19880504</v>
      </c>
      <c r="Q422" s="127">
        <v>19880505</v>
      </c>
      <c r="R422" s="127" t="s">
        <v>475</v>
      </c>
      <c r="S422" s="127" t="s">
        <v>476</v>
      </c>
      <c r="T422" s="127" t="s">
        <v>477</v>
      </c>
      <c r="U422" s="127" t="s">
        <v>72</v>
      </c>
      <c r="V422" s="127" t="s">
        <v>65</v>
      </c>
      <c r="W422" s="127" t="s">
        <v>66</v>
      </c>
      <c r="X422" s="127"/>
      <c r="Y422" s="127">
        <v>4.5</v>
      </c>
      <c r="Z422" s="127">
        <v>75</v>
      </c>
      <c r="AA422" s="127" t="s">
        <v>1726</v>
      </c>
      <c r="AB422" s="127">
        <v>5000</v>
      </c>
      <c r="AC422" s="127">
        <v>26208</v>
      </c>
      <c r="AD422" s="127"/>
      <c r="AE422" s="127"/>
      <c r="AF422" s="127">
        <v>0</v>
      </c>
      <c r="AG422" s="127">
        <v>414913</v>
      </c>
      <c r="AH422" s="127">
        <v>5000</v>
      </c>
      <c r="AI422" s="127">
        <v>79</v>
      </c>
      <c r="AJ422" s="127" t="s">
        <v>67</v>
      </c>
      <c r="AK422" s="127">
        <v>3.0000000000000001E-3</v>
      </c>
      <c r="AL422" s="127">
        <v>3</v>
      </c>
      <c r="AM422" s="127"/>
      <c r="AN422" s="127"/>
      <c r="AO422" s="127" t="s">
        <v>537</v>
      </c>
      <c r="AP422" s="127" t="s">
        <v>479</v>
      </c>
      <c r="AQ422" s="127" t="s">
        <v>480</v>
      </c>
      <c r="AR422" s="127" t="s">
        <v>481</v>
      </c>
      <c r="AS422" s="127" t="s">
        <v>69</v>
      </c>
      <c r="AT422" s="127" t="s">
        <v>70</v>
      </c>
      <c r="AU422" s="127" t="s">
        <v>91</v>
      </c>
      <c r="AV422" s="127" t="s">
        <v>1726</v>
      </c>
      <c r="AW422" s="149">
        <f t="shared" si="6"/>
        <v>15.831539987789988</v>
      </c>
    </row>
    <row r="423" spans="1:49" x14ac:dyDescent="0.2">
      <c r="A423" s="127" t="s">
        <v>59</v>
      </c>
      <c r="B423" s="127">
        <v>4.0999999999999996</v>
      </c>
      <c r="C423" s="127">
        <v>20171204</v>
      </c>
      <c r="D423" s="127" t="s">
        <v>60</v>
      </c>
      <c r="E423" s="127" t="s">
        <v>60</v>
      </c>
      <c r="F423" s="127">
        <v>3</v>
      </c>
      <c r="G423" s="75" t="s">
        <v>327</v>
      </c>
      <c r="H423" s="127">
        <v>0</v>
      </c>
      <c r="I423" s="127"/>
      <c r="J423" s="127"/>
      <c r="K423" s="127"/>
      <c r="L423" s="127"/>
      <c r="M423" s="127">
        <v>1</v>
      </c>
      <c r="N423" s="127">
        <v>3</v>
      </c>
      <c r="O423" s="127">
        <v>1983</v>
      </c>
      <c r="P423" s="127">
        <v>198405</v>
      </c>
      <c r="Q423" s="127">
        <v>19840516</v>
      </c>
      <c r="R423" s="127" t="s">
        <v>3322</v>
      </c>
      <c r="S423" s="127" t="s">
        <v>3323</v>
      </c>
      <c r="T423" s="127" t="s">
        <v>3294</v>
      </c>
      <c r="U423" s="127" t="s">
        <v>1643</v>
      </c>
      <c r="V423" s="127" t="s">
        <v>65</v>
      </c>
      <c r="W423" s="127" t="s">
        <v>66</v>
      </c>
      <c r="X423" s="127"/>
      <c r="Y423" s="127">
        <v>2</v>
      </c>
      <c r="Z423" s="127"/>
      <c r="AA423" s="127" t="s">
        <v>1726</v>
      </c>
      <c r="AB423" s="127">
        <v>5000</v>
      </c>
      <c r="AC423" s="127">
        <v>37750</v>
      </c>
      <c r="AD423" s="127"/>
      <c r="AE423" s="127"/>
      <c r="AF423" s="127">
        <v>0</v>
      </c>
      <c r="AG423" s="127">
        <v>63771</v>
      </c>
      <c r="AH423" s="127">
        <v>5000</v>
      </c>
      <c r="AI423" s="127">
        <v>1171</v>
      </c>
      <c r="AJ423" s="127"/>
      <c r="AK423" s="127">
        <v>3.0099999999999998E-2</v>
      </c>
      <c r="AL423" s="127">
        <v>2</v>
      </c>
      <c r="AM423" s="127"/>
      <c r="AN423" s="127"/>
      <c r="AO423" s="127" t="s">
        <v>3357</v>
      </c>
      <c r="AP423" s="127" t="s">
        <v>3325</v>
      </c>
      <c r="AQ423" s="127" t="s">
        <v>3326</v>
      </c>
      <c r="AR423" s="127" t="s">
        <v>3298</v>
      </c>
      <c r="AS423" s="127" t="s">
        <v>69</v>
      </c>
      <c r="AT423" s="127" t="s">
        <v>70</v>
      </c>
      <c r="AU423" s="127" t="s">
        <v>3211</v>
      </c>
      <c r="AV423" s="127" t="s">
        <v>1726</v>
      </c>
      <c r="AW423" s="149">
        <f t="shared" si="6"/>
        <v>1.689298013245033</v>
      </c>
    </row>
    <row r="424" spans="1:49" x14ac:dyDescent="0.2">
      <c r="A424" s="127" t="s">
        <v>59</v>
      </c>
      <c r="B424" s="127">
        <v>4.0999999999999996</v>
      </c>
      <c r="C424" s="127">
        <v>20171204</v>
      </c>
      <c r="D424" s="127" t="s">
        <v>60</v>
      </c>
      <c r="E424" s="127" t="s">
        <v>60</v>
      </c>
      <c r="F424" s="127">
        <v>3</v>
      </c>
      <c r="G424" s="75" t="s">
        <v>321</v>
      </c>
      <c r="H424" s="127">
        <v>0</v>
      </c>
      <c r="I424" s="127"/>
      <c r="J424" s="127"/>
      <c r="K424" s="127"/>
      <c r="L424" s="127"/>
      <c r="M424" s="127">
        <v>1</v>
      </c>
      <c r="N424" s="127">
        <v>3</v>
      </c>
      <c r="O424" s="127">
        <v>1984</v>
      </c>
      <c r="P424" s="127">
        <v>198506</v>
      </c>
      <c r="Q424" s="127">
        <v>19850625</v>
      </c>
      <c r="R424" s="127" t="s">
        <v>3322</v>
      </c>
      <c r="S424" s="127" t="s">
        <v>3323</v>
      </c>
      <c r="T424" s="127" t="s">
        <v>3294</v>
      </c>
      <c r="U424" s="127" t="s">
        <v>72</v>
      </c>
      <c r="V424" s="127" t="s">
        <v>65</v>
      </c>
      <c r="W424" s="127" t="s">
        <v>64</v>
      </c>
      <c r="X424" s="127"/>
      <c r="Y424" s="127">
        <v>3.7</v>
      </c>
      <c r="Z424" s="127"/>
      <c r="AA424" s="127" t="s">
        <v>1726</v>
      </c>
      <c r="AB424" s="127">
        <v>5000</v>
      </c>
      <c r="AC424" s="127">
        <v>27019</v>
      </c>
      <c r="AD424" s="127"/>
      <c r="AE424" s="127"/>
      <c r="AF424" s="127">
        <v>0</v>
      </c>
      <c r="AG424" s="127">
        <v>47520</v>
      </c>
      <c r="AH424" s="127">
        <v>5000</v>
      </c>
      <c r="AI424" s="127">
        <v>2607</v>
      </c>
      <c r="AJ424" s="127"/>
      <c r="AK424" s="127">
        <v>8.7999999999999995E-2</v>
      </c>
      <c r="AL424" s="127">
        <v>19</v>
      </c>
      <c r="AM424" s="127"/>
      <c r="AN424" s="127"/>
      <c r="AO424" s="127"/>
      <c r="AP424" s="127" t="s">
        <v>3325</v>
      </c>
      <c r="AQ424" s="127" t="s">
        <v>3326</v>
      </c>
      <c r="AR424" s="127" t="s">
        <v>3298</v>
      </c>
      <c r="AS424" s="127" t="s">
        <v>69</v>
      </c>
      <c r="AT424" s="127" t="s">
        <v>70</v>
      </c>
      <c r="AU424" s="127" t="s">
        <v>3211</v>
      </c>
      <c r="AV424" s="127" t="s">
        <v>1726</v>
      </c>
      <c r="AW424" s="149">
        <f t="shared" si="6"/>
        <v>1.7587623524186684</v>
      </c>
    </row>
    <row r="425" spans="1:49" x14ac:dyDescent="0.2">
      <c r="A425" s="127" t="s">
        <v>1726</v>
      </c>
      <c r="B425" s="127">
        <v>4.0999999999999996</v>
      </c>
      <c r="C425" s="127">
        <v>20171204</v>
      </c>
      <c r="D425" s="127" t="s">
        <v>60</v>
      </c>
      <c r="E425" s="127" t="s">
        <v>60</v>
      </c>
      <c r="F425" s="127">
        <v>3</v>
      </c>
      <c r="G425" s="75" t="s">
        <v>3839</v>
      </c>
      <c r="H425" s="127"/>
      <c r="I425" s="127"/>
      <c r="J425" s="127"/>
      <c r="K425" s="127"/>
      <c r="L425" s="127"/>
      <c r="M425" s="127">
        <v>1</v>
      </c>
      <c r="N425" s="127">
        <v>1</v>
      </c>
      <c r="O425" s="127">
        <v>1989</v>
      </c>
      <c r="P425" s="127">
        <v>199005</v>
      </c>
      <c r="Q425" s="127">
        <v>199005</v>
      </c>
      <c r="R425" s="127" t="s">
        <v>3795</v>
      </c>
      <c r="S425" s="127" t="s">
        <v>3484</v>
      </c>
      <c r="T425" s="127" t="s">
        <v>3796</v>
      </c>
      <c r="U425" s="127" t="s">
        <v>72</v>
      </c>
      <c r="V425" s="127" t="s">
        <v>65</v>
      </c>
      <c r="W425" s="127" t="s">
        <v>66</v>
      </c>
      <c r="X425" s="127" t="s">
        <v>1305</v>
      </c>
      <c r="Y425" s="127"/>
      <c r="Z425" s="127"/>
      <c r="AA425" s="127" t="s">
        <v>1726</v>
      </c>
      <c r="AB425" s="127"/>
      <c r="AC425" s="127"/>
      <c r="AD425" s="127"/>
      <c r="AE425" s="127"/>
      <c r="AF425" s="127">
        <v>0</v>
      </c>
      <c r="AG425" s="127">
        <v>720</v>
      </c>
      <c r="AH425" s="127"/>
      <c r="AI425" s="127"/>
      <c r="AJ425" s="127"/>
      <c r="AK425" s="127"/>
      <c r="AL425" s="127"/>
      <c r="AM425" s="127"/>
      <c r="AN425" s="127"/>
      <c r="AO425" s="127"/>
      <c r="AP425" s="127" t="s">
        <v>3797</v>
      </c>
      <c r="AQ425" s="127" t="s">
        <v>3487</v>
      </c>
      <c r="AR425" s="127" t="s">
        <v>3799</v>
      </c>
      <c r="AS425" s="127" t="s">
        <v>69</v>
      </c>
      <c r="AT425" s="127" t="s">
        <v>70</v>
      </c>
      <c r="AU425" s="127" t="s">
        <v>77</v>
      </c>
      <c r="AV425" s="127" t="s">
        <v>1726</v>
      </c>
      <c r="AW425" s="149" t="str">
        <f t="shared" si="6"/>
        <v/>
      </c>
    </row>
    <row r="426" spans="1:49" x14ac:dyDescent="0.2">
      <c r="A426" s="127" t="s">
        <v>1726</v>
      </c>
      <c r="B426" s="127">
        <v>4.0999999999999996</v>
      </c>
      <c r="C426" s="127">
        <v>20171204</v>
      </c>
      <c r="D426" s="127" t="s">
        <v>60</v>
      </c>
      <c r="E426" s="127" t="s">
        <v>60</v>
      </c>
      <c r="F426" s="127">
        <v>3</v>
      </c>
      <c r="G426" s="75" t="s">
        <v>4604</v>
      </c>
      <c r="H426" s="127"/>
      <c r="I426" s="127"/>
      <c r="J426" s="127"/>
      <c r="K426" s="127"/>
      <c r="L426" s="127"/>
      <c r="M426" s="127">
        <v>1</v>
      </c>
      <c r="N426" s="127">
        <v>2</v>
      </c>
      <c r="O426" s="127">
        <v>1989</v>
      </c>
      <c r="P426" s="127">
        <v>199006</v>
      </c>
      <c r="Q426" s="127">
        <v>199006</v>
      </c>
      <c r="R426" s="127" t="s">
        <v>4560</v>
      </c>
      <c r="S426" s="127" t="s">
        <v>3910</v>
      </c>
      <c r="T426" s="127" t="s">
        <v>4561</v>
      </c>
      <c r="U426" s="127" t="s">
        <v>72</v>
      </c>
      <c r="V426" s="127" t="s">
        <v>65</v>
      </c>
      <c r="W426" s="127" t="s">
        <v>66</v>
      </c>
      <c r="X426" s="127" t="s">
        <v>1305</v>
      </c>
      <c r="Y426" s="127"/>
      <c r="Z426" s="127"/>
      <c r="AA426" s="127" t="s">
        <v>1726</v>
      </c>
      <c r="AB426" s="127"/>
      <c r="AC426" s="127"/>
      <c r="AD426" s="127"/>
      <c r="AE426" s="127"/>
      <c r="AF426" s="127">
        <v>0</v>
      </c>
      <c r="AG426" s="127">
        <v>49</v>
      </c>
      <c r="AH426" s="127"/>
      <c r="AI426" s="127"/>
      <c r="AJ426" s="127"/>
      <c r="AK426" s="127"/>
      <c r="AL426" s="127"/>
      <c r="AM426" s="127"/>
      <c r="AN426" s="127"/>
      <c r="AO426" s="127"/>
      <c r="AP426" s="127" t="s">
        <v>4562</v>
      </c>
      <c r="AQ426" s="127" t="s">
        <v>3911</v>
      </c>
      <c r="AR426" s="127" t="s">
        <v>4563</v>
      </c>
      <c r="AS426" s="127" t="s">
        <v>69</v>
      </c>
      <c r="AT426" s="127" t="s">
        <v>70</v>
      </c>
      <c r="AU426" s="127" t="s">
        <v>77</v>
      </c>
      <c r="AV426" s="127" t="s">
        <v>1726</v>
      </c>
      <c r="AW426" s="149" t="str">
        <f t="shared" si="6"/>
        <v/>
      </c>
    </row>
    <row r="427" spans="1:49" x14ac:dyDescent="0.2">
      <c r="A427" s="127" t="s">
        <v>59</v>
      </c>
      <c r="B427" s="127">
        <v>4.0999999999999996</v>
      </c>
      <c r="C427" s="127">
        <v>20171204</v>
      </c>
      <c r="D427" s="127" t="s">
        <v>60</v>
      </c>
      <c r="E427" s="127" t="s">
        <v>60</v>
      </c>
      <c r="F427" s="127">
        <v>3</v>
      </c>
      <c r="G427" s="75" t="s">
        <v>4122</v>
      </c>
      <c r="H427" s="127">
        <v>0</v>
      </c>
      <c r="I427" s="127"/>
      <c r="J427" s="127"/>
      <c r="K427" s="127"/>
      <c r="L427" s="127"/>
      <c r="M427" s="127">
        <v>1</v>
      </c>
      <c r="N427" s="127">
        <v>1</v>
      </c>
      <c r="O427" s="127">
        <v>1985</v>
      </c>
      <c r="P427" s="127">
        <v>198606</v>
      </c>
      <c r="Q427" s="127">
        <v>19860602</v>
      </c>
      <c r="R427" s="127" t="s">
        <v>3420</v>
      </c>
      <c r="S427" s="127" t="s">
        <v>3421</v>
      </c>
      <c r="T427" s="127" t="s">
        <v>4115</v>
      </c>
      <c r="U427" s="127" t="s">
        <v>72</v>
      </c>
      <c r="V427" s="127" t="s">
        <v>65</v>
      </c>
      <c r="W427" s="127" t="s">
        <v>66</v>
      </c>
      <c r="X427" s="127"/>
      <c r="Y427" s="127">
        <v>8.5</v>
      </c>
      <c r="Z427" s="127"/>
      <c r="AA427" s="127" t="s">
        <v>1726</v>
      </c>
      <c r="AB427" s="127">
        <v>5000</v>
      </c>
      <c r="AC427" s="127">
        <v>49481</v>
      </c>
      <c r="AD427" s="127"/>
      <c r="AE427" s="127"/>
      <c r="AF427" s="127">
        <v>0</v>
      </c>
      <c r="AG427" s="127">
        <v>102042</v>
      </c>
      <c r="AH427" s="127">
        <v>5000</v>
      </c>
      <c r="AI427" s="127">
        <v>692</v>
      </c>
      <c r="AJ427" s="127"/>
      <c r="AK427" s="127">
        <v>1.38E-2</v>
      </c>
      <c r="AL427" s="127">
        <v>1</v>
      </c>
      <c r="AM427" s="127"/>
      <c r="AN427" s="127"/>
      <c r="AO427" s="127"/>
      <c r="AP427" s="127" t="s">
        <v>3422</v>
      </c>
      <c r="AQ427" s="127" t="s">
        <v>3423</v>
      </c>
      <c r="AR427" s="127" t="s">
        <v>4118</v>
      </c>
      <c r="AS427" s="127" t="s">
        <v>69</v>
      </c>
      <c r="AT427" s="127" t="s">
        <v>70</v>
      </c>
      <c r="AU427" s="127" t="s">
        <v>3211</v>
      </c>
      <c r="AV427" s="127" t="s">
        <v>1726</v>
      </c>
      <c r="AW427" s="149">
        <f t="shared" si="6"/>
        <v>2.0622461146702773</v>
      </c>
    </row>
    <row r="428" spans="1:49" x14ac:dyDescent="0.2">
      <c r="A428" s="127" t="s">
        <v>1726</v>
      </c>
      <c r="B428" s="127">
        <v>4.0999999999999996</v>
      </c>
      <c r="C428" s="127">
        <v>20171204</v>
      </c>
      <c r="D428" s="127" t="s">
        <v>60</v>
      </c>
      <c r="E428" s="127" t="s">
        <v>60</v>
      </c>
      <c r="F428" s="127">
        <v>3</v>
      </c>
      <c r="G428" s="75" t="s">
        <v>1225</v>
      </c>
      <c r="H428" s="127"/>
      <c r="I428" s="127"/>
      <c r="J428" s="127"/>
      <c r="K428" s="127"/>
      <c r="L428" s="127"/>
      <c r="M428" s="127">
        <v>1</v>
      </c>
      <c r="N428" s="127">
        <v>2</v>
      </c>
      <c r="O428" s="127">
        <v>1988</v>
      </c>
      <c r="P428" s="127">
        <v>198905</v>
      </c>
      <c r="Q428" s="127">
        <v>19890508</v>
      </c>
      <c r="R428" s="127" t="s">
        <v>834</v>
      </c>
      <c r="S428" s="127" t="s">
        <v>830</v>
      </c>
      <c r="T428" s="127" t="s">
        <v>835</v>
      </c>
      <c r="U428" s="127" t="s">
        <v>1643</v>
      </c>
      <c r="V428" s="127" t="s">
        <v>65</v>
      </c>
      <c r="W428" s="127" t="s">
        <v>64</v>
      </c>
      <c r="X428" s="127"/>
      <c r="Y428" s="127">
        <v>1.5</v>
      </c>
      <c r="Z428" s="127"/>
      <c r="AA428" s="127" t="s">
        <v>1726</v>
      </c>
      <c r="AB428" s="127"/>
      <c r="AC428" s="127"/>
      <c r="AD428" s="127"/>
      <c r="AE428" s="127"/>
      <c r="AF428" s="127">
        <v>0</v>
      </c>
      <c r="AG428" s="127">
        <v>6440</v>
      </c>
      <c r="AH428" s="127"/>
      <c r="AI428" s="127"/>
      <c r="AJ428" s="127"/>
      <c r="AK428" s="127"/>
      <c r="AL428" s="127"/>
      <c r="AM428" s="127"/>
      <c r="AN428" s="127"/>
      <c r="AO428" s="127"/>
      <c r="AP428" s="127" t="s">
        <v>837</v>
      </c>
      <c r="AQ428" s="127" t="s">
        <v>831</v>
      </c>
      <c r="AR428" s="127" t="s">
        <v>838</v>
      </c>
      <c r="AS428" s="127" t="s">
        <v>69</v>
      </c>
      <c r="AT428" s="127" t="s">
        <v>70</v>
      </c>
      <c r="AU428" s="127" t="s">
        <v>91</v>
      </c>
      <c r="AV428" s="127" t="s">
        <v>1726</v>
      </c>
      <c r="AW428" s="149" t="str">
        <f t="shared" si="6"/>
        <v/>
      </c>
    </row>
    <row r="429" spans="1:49" x14ac:dyDescent="0.2">
      <c r="A429" s="127" t="s">
        <v>1726</v>
      </c>
      <c r="B429" s="127">
        <v>4.0999999999999996</v>
      </c>
      <c r="C429" s="127">
        <v>20171204</v>
      </c>
      <c r="D429" s="127" t="s">
        <v>60</v>
      </c>
      <c r="E429" s="127" t="s">
        <v>60</v>
      </c>
      <c r="F429" s="127">
        <v>3</v>
      </c>
      <c r="G429" s="75" t="s">
        <v>3657</v>
      </c>
      <c r="H429" s="127"/>
      <c r="I429" s="127"/>
      <c r="J429" s="127"/>
      <c r="K429" s="127"/>
      <c r="L429" s="127"/>
      <c r="M429" s="127">
        <v>1</v>
      </c>
      <c r="N429" s="127">
        <v>1</v>
      </c>
      <c r="O429" s="127">
        <v>1988</v>
      </c>
      <c r="P429" s="127">
        <v>198905</v>
      </c>
      <c r="Q429" s="127">
        <v>19890524</v>
      </c>
      <c r="R429" s="127" t="s">
        <v>3652</v>
      </c>
      <c r="S429" s="127" t="s">
        <v>3426</v>
      </c>
      <c r="T429" s="127" t="s">
        <v>3653</v>
      </c>
      <c r="U429" s="127" t="s">
        <v>72</v>
      </c>
      <c r="V429" s="127" t="s">
        <v>65</v>
      </c>
      <c r="W429" s="127" t="s">
        <v>64</v>
      </c>
      <c r="X429" s="127"/>
      <c r="Y429" s="127">
        <v>6.4</v>
      </c>
      <c r="Z429" s="127"/>
      <c r="AA429" s="127" t="s">
        <v>1726</v>
      </c>
      <c r="AB429" s="127"/>
      <c r="AC429" s="127"/>
      <c r="AD429" s="127"/>
      <c r="AE429" s="127"/>
      <c r="AF429" s="127">
        <v>0</v>
      </c>
      <c r="AG429" s="127">
        <v>38255</v>
      </c>
      <c r="AH429" s="127"/>
      <c r="AI429" s="127"/>
      <c r="AJ429" s="127"/>
      <c r="AK429" s="127"/>
      <c r="AL429" s="127"/>
      <c r="AM429" s="127"/>
      <c r="AN429" s="127"/>
      <c r="AO429" s="127"/>
      <c r="AP429" s="127" t="s">
        <v>3654</v>
      </c>
      <c r="AQ429" s="127" t="s">
        <v>3429</v>
      </c>
      <c r="AR429" s="127" t="s">
        <v>3655</v>
      </c>
      <c r="AS429" s="127" t="s">
        <v>69</v>
      </c>
      <c r="AT429" s="127" t="s">
        <v>70</v>
      </c>
      <c r="AU429" s="127" t="s">
        <v>77</v>
      </c>
      <c r="AV429" s="127" t="s">
        <v>1726</v>
      </c>
      <c r="AW429" s="149" t="str">
        <f t="shared" si="6"/>
        <v/>
      </c>
    </row>
    <row r="430" spans="1:49" x14ac:dyDescent="0.2">
      <c r="A430" s="127" t="s">
        <v>59</v>
      </c>
      <c r="B430" s="127">
        <v>4.0999999999999996</v>
      </c>
      <c r="C430" s="127">
        <v>20171204</v>
      </c>
      <c r="D430" s="127" t="s">
        <v>60</v>
      </c>
      <c r="E430" s="127" t="s">
        <v>60</v>
      </c>
      <c r="F430" s="127">
        <v>3</v>
      </c>
      <c r="G430" s="75" t="s">
        <v>271</v>
      </c>
      <c r="H430" s="127">
        <v>0</v>
      </c>
      <c r="I430" s="127"/>
      <c r="J430" s="127"/>
      <c r="K430" s="127"/>
      <c r="L430" s="127"/>
      <c r="M430" s="127">
        <v>1</v>
      </c>
      <c r="N430" s="127">
        <v>3</v>
      </c>
      <c r="O430" s="127">
        <v>1998</v>
      </c>
      <c r="P430" s="127">
        <v>19990430</v>
      </c>
      <c r="Q430" s="127">
        <v>19990501</v>
      </c>
      <c r="R430" s="127" t="s">
        <v>3322</v>
      </c>
      <c r="S430" s="127" t="s">
        <v>3323</v>
      </c>
      <c r="T430" s="127" t="s">
        <v>3294</v>
      </c>
      <c r="U430" s="127" t="s">
        <v>1643</v>
      </c>
      <c r="V430" s="127" t="s">
        <v>65</v>
      </c>
      <c r="W430" s="127" t="s">
        <v>66</v>
      </c>
      <c r="X430" s="127"/>
      <c r="Y430" s="127">
        <v>2.1</v>
      </c>
      <c r="Z430" s="127">
        <v>61</v>
      </c>
      <c r="AA430" s="127" t="s">
        <v>1726</v>
      </c>
      <c r="AB430" s="127">
        <v>5000</v>
      </c>
      <c r="AC430" s="127">
        <v>20376</v>
      </c>
      <c r="AD430" s="127"/>
      <c r="AE430" s="127"/>
      <c r="AF430" s="127">
        <v>0</v>
      </c>
      <c r="AG430" s="127">
        <v>414928</v>
      </c>
      <c r="AH430" s="127">
        <v>5000</v>
      </c>
      <c r="AI430" s="127">
        <v>147</v>
      </c>
      <c r="AJ430" s="127" t="s">
        <v>66</v>
      </c>
      <c r="AK430" s="127">
        <v>7.1999999999999998E-3</v>
      </c>
      <c r="AL430" s="127">
        <v>31</v>
      </c>
      <c r="AM430" s="127">
        <v>1392</v>
      </c>
      <c r="AN430" s="127"/>
      <c r="AO430" s="127" t="s">
        <v>3376</v>
      </c>
      <c r="AP430" s="127" t="s">
        <v>3325</v>
      </c>
      <c r="AQ430" s="127" t="s">
        <v>3326</v>
      </c>
      <c r="AR430" s="127" t="s">
        <v>3298</v>
      </c>
      <c r="AS430" s="127" t="s">
        <v>69</v>
      </c>
      <c r="AT430" s="127" t="s">
        <v>70</v>
      </c>
      <c r="AU430" s="127" t="s">
        <v>3211</v>
      </c>
      <c r="AV430" s="127" t="s">
        <v>1726</v>
      </c>
      <c r="AW430" s="149">
        <f t="shared" si="6"/>
        <v>20.363564978405968</v>
      </c>
    </row>
    <row r="431" spans="1:49" x14ac:dyDescent="0.2">
      <c r="A431" s="127" t="s">
        <v>59</v>
      </c>
      <c r="B431" s="127">
        <v>4.0999999999999996</v>
      </c>
      <c r="C431" s="127">
        <v>20171204</v>
      </c>
      <c r="D431" s="127" t="s">
        <v>60</v>
      </c>
      <c r="E431" s="127" t="s">
        <v>60</v>
      </c>
      <c r="F431" s="127">
        <v>3</v>
      </c>
      <c r="G431" s="75" t="s">
        <v>300</v>
      </c>
      <c r="H431" s="127">
        <v>0</v>
      </c>
      <c r="I431" s="127"/>
      <c r="J431" s="127"/>
      <c r="K431" s="127"/>
      <c r="L431" s="127"/>
      <c r="M431" s="127">
        <v>1</v>
      </c>
      <c r="N431" s="127">
        <v>3</v>
      </c>
      <c r="O431" s="127">
        <v>1988</v>
      </c>
      <c r="P431" s="127">
        <v>198905</v>
      </c>
      <c r="Q431" s="127">
        <v>19890515</v>
      </c>
      <c r="R431" s="127" t="s">
        <v>3322</v>
      </c>
      <c r="S431" s="127" t="s">
        <v>3323</v>
      </c>
      <c r="T431" s="127" t="s">
        <v>3294</v>
      </c>
      <c r="U431" s="127" t="s">
        <v>1643</v>
      </c>
      <c r="V431" s="127" t="s">
        <v>65</v>
      </c>
      <c r="W431" s="127" t="s">
        <v>66</v>
      </c>
      <c r="X431" s="127"/>
      <c r="Y431" s="127">
        <v>2.2000000000000002</v>
      </c>
      <c r="Z431" s="127">
        <v>61</v>
      </c>
      <c r="AA431" s="127" t="s">
        <v>1726</v>
      </c>
      <c r="AB431" s="127">
        <v>5000</v>
      </c>
      <c r="AC431" s="127">
        <v>26925</v>
      </c>
      <c r="AD431" s="127"/>
      <c r="AE431" s="127"/>
      <c r="AF431" s="127">
        <v>0</v>
      </c>
      <c r="AG431" s="127">
        <v>104432</v>
      </c>
      <c r="AH431" s="127">
        <v>5000</v>
      </c>
      <c r="AI431" s="127">
        <v>54</v>
      </c>
      <c r="AJ431" s="127" t="s">
        <v>66</v>
      </c>
      <c r="AK431" s="127">
        <v>2E-3</v>
      </c>
      <c r="AL431" s="127">
        <v>4</v>
      </c>
      <c r="AM431" s="127"/>
      <c r="AN431" s="127"/>
      <c r="AO431" s="127" t="s">
        <v>3373</v>
      </c>
      <c r="AP431" s="127" t="s">
        <v>3325</v>
      </c>
      <c r="AQ431" s="127" t="s">
        <v>3326</v>
      </c>
      <c r="AR431" s="127" t="s">
        <v>3298</v>
      </c>
      <c r="AS431" s="127" t="s">
        <v>69</v>
      </c>
      <c r="AT431" s="127" t="s">
        <v>70</v>
      </c>
      <c r="AU431" s="127" t="s">
        <v>3211</v>
      </c>
      <c r="AV431" s="127" t="s">
        <v>1726</v>
      </c>
      <c r="AW431" s="149">
        <f t="shared" si="6"/>
        <v>3.8786258124419684</v>
      </c>
    </row>
    <row r="432" spans="1:49" x14ac:dyDescent="0.2">
      <c r="A432" s="127" t="s">
        <v>59</v>
      </c>
      <c r="B432" s="127">
        <v>4.0999999999999996</v>
      </c>
      <c r="C432" s="127">
        <v>20171204</v>
      </c>
      <c r="D432" s="127" t="s">
        <v>60</v>
      </c>
      <c r="E432" s="127" t="s">
        <v>60</v>
      </c>
      <c r="F432" s="127">
        <v>3</v>
      </c>
      <c r="G432" s="75" t="s">
        <v>278</v>
      </c>
      <c r="H432" s="127">
        <v>0</v>
      </c>
      <c r="I432" s="127"/>
      <c r="J432" s="127"/>
      <c r="K432" s="127"/>
      <c r="L432" s="127"/>
      <c r="M432" s="127">
        <v>1</v>
      </c>
      <c r="N432" s="127">
        <v>3</v>
      </c>
      <c r="O432" s="127">
        <v>1996</v>
      </c>
      <c r="P432" s="127">
        <v>19970515</v>
      </c>
      <c r="Q432" s="127">
        <v>19970520</v>
      </c>
      <c r="R432" s="127" t="s">
        <v>3322</v>
      </c>
      <c r="S432" s="127" t="s">
        <v>3323</v>
      </c>
      <c r="T432" s="127" t="s">
        <v>3294</v>
      </c>
      <c r="U432" s="127" t="s">
        <v>1643</v>
      </c>
      <c r="V432" s="127" t="s">
        <v>65</v>
      </c>
      <c r="W432" s="127" t="s">
        <v>66</v>
      </c>
      <c r="X432" s="127"/>
      <c r="Y432" s="127">
        <v>2.1</v>
      </c>
      <c r="Z432" s="127">
        <v>58</v>
      </c>
      <c r="AA432" s="127" t="s">
        <v>1726</v>
      </c>
      <c r="AB432" s="127">
        <v>5000</v>
      </c>
      <c r="AC432" s="127">
        <v>49890</v>
      </c>
      <c r="AD432" s="127"/>
      <c r="AE432" s="127"/>
      <c r="AF432" s="127">
        <v>0</v>
      </c>
      <c r="AG432" s="127">
        <v>689050</v>
      </c>
      <c r="AH432" s="127">
        <v>5000</v>
      </c>
      <c r="AI432" s="127">
        <v>100</v>
      </c>
      <c r="AJ432" s="127" t="s">
        <v>66</v>
      </c>
      <c r="AK432" s="127">
        <v>2E-3</v>
      </c>
      <c r="AL432" s="127">
        <v>100</v>
      </c>
      <c r="AM432" s="127">
        <v>1968</v>
      </c>
      <c r="AN432" s="127"/>
      <c r="AO432" s="127" t="s">
        <v>3367</v>
      </c>
      <c r="AP432" s="127" t="s">
        <v>3325</v>
      </c>
      <c r="AQ432" s="127" t="s">
        <v>3326</v>
      </c>
      <c r="AR432" s="127" t="s">
        <v>3298</v>
      </c>
      <c r="AS432" s="127" t="s">
        <v>69</v>
      </c>
      <c r="AT432" s="127" t="s">
        <v>70</v>
      </c>
      <c r="AU432" s="127" t="s">
        <v>3211</v>
      </c>
      <c r="AV432" s="127" t="s">
        <v>1726</v>
      </c>
      <c r="AW432" s="149">
        <f t="shared" si="6"/>
        <v>13.811385047103627</v>
      </c>
    </row>
    <row r="433" spans="1:49" x14ac:dyDescent="0.2">
      <c r="A433" s="127" t="s">
        <v>59</v>
      </c>
      <c r="B433" s="127">
        <v>4.0999999999999996</v>
      </c>
      <c r="C433" s="127">
        <v>20171204</v>
      </c>
      <c r="D433" s="127" t="s">
        <v>60</v>
      </c>
      <c r="E433" s="127" t="s">
        <v>60</v>
      </c>
      <c r="F433" s="127">
        <v>3</v>
      </c>
      <c r="G433" s="75" t="s">
        <v>287</v>
      </c>
      <c r="H433" s="127">
        <v>0</v>
      </c>
      <c r="I433" s="127"/>
      <c r="J433" s="127"/>
      <c r="K433" s="127"/>
      <c r="L433" s="127"/>
      <c r="M433" s="127">
        <v>1</v>
      </c>
      <c r="N433" s="127">
        <v>3</v>
      </c>
      <c r="O433" s="127">
        <v>1993</v>
      </c>
      <c r="P433" s="127">
        <v>19940414</v>
      </c>
      <c r="Q433" s="127">
        <v>19940421</v>
      </c>
      <c r="R433" s="127" t="s">
        <v>3322</v>
      </c>
      <c r="S433" s="127" t="s">
        <v>3323</v>
      </c>
      <c r="T433" s="127" t="s">
        <v>3294</v>
      </c>
      <c r="U433" s="127" t="s">
        <v>1643</v>
      </c>
      <c r="V433" s="127" t="s">
        <v>65</v>
      </c>
      <c r="W433" s="127" t="s">
        <v>66</v>
      </c>
      <c r="X433" s="127"/>
      <c r="Y433" s="127">
        <v>2</v>
      </c>
      <c r="Z433" s="127">
        <v>58</v>
      </c>
      <c r="AA433" s="127" t="s">
        <v>1726</v>
      </c>
      <c r="AB433" s="127">
        <v>5000</v>
      </c>
      <c r="AC433" s="127">
        <v>49611</v>
      </c>
      <c r="AD433" s="127"/>
      <c r="AE433" s="127"/>
      <c r="AF433" s="127">
        <v>0</v>
      </c>
      <c r="AG433" s="127">
        <v>860109</v>
      </c>
      <c r="AH433" s="127">
        <v>5000</v>
      </c>
      <c r="AI433" s="127">
        <v>199</v>
      </c>
      <c r="AJ433" s="127" t="s">
        <v>66</v>
      </c>
      <c r="AK433" s="127">
        <v>4.0000000000000001E-3</v>
      </c>
      <c r="AL433" s="127">
        <v>30</v>
      </c>
      <c r="AM433" s="127">
        <v>1980</v>
      </c>
      <c r="AN433" s="127"/>
      <c r="AO433" s="127" t="s">
        <v>3370</v>
      </c>
      <c r="AP433" s="127" t="s">
        <v>3325</v>
      </c>
      <c r="AQ433" s="127" t="s">
        <v>3326</v>
      </c>
      <c r="AR433" s="127" t="s">
        <v>3298</v>
      </c>
      <c r="AS433" s="127" t="s">
        <v>69</v>
      </c>
      <c r="AT433" s="127" t="s">
        <v>70</v>
      </c>
      <c r="AU433" s="127" t="s">
        <v>3211</v>
      </c>
      <c r="AV433" s="127" t="s">
        <v>1726</v>
      </c>
      <c r="AW433" s="149">
        <f t="shared" si="6"/>
        <v>17.337062345044444</v>
      </c>
    </row>
    <row r="434" spans="1:49" x14ac:dyDescent="0.2">
      <c r="A434" s="127" t="s">
        <v>59</v>
      </c>
      <c r="B434" s="127">
        <v>4.0999999999999996</v>
      </c>
      <c r="C434" s="127">
        <v>20171204</v>
      </c>
      <c r="D434" s="127" t="s">
        <v>60</v>
      </c>
      <c r="E434" s="127" t="s">
        <v>60</v>
      </c>
      <c r="F434" s="127">
        <v>3</v>
      </c>
      <c r="G434" s="75" t="s">
        <v>326</v>
      </c>
      <c r="H434" s="127">
        <v>0</v>
      </c>
      <c r="I434" s="127"/>
      <c r="J434" s="127"/>
      <c r="K434" s="127"/>
      <c r="L434" s="127"/>
      <c r="M434" s="127">
        <v>1</v>
      </c>
      <c r="N434" s="127">
        <v>3</v>
      </c>
      <c r="O434" s="127">
        <v>1983</v>
      </c>
      <c r="P434" s="127">
        <v>19840609</v>
      </c>
      <c r="Q434" s="127">
        <v>19840610</v>
      </c>
      <c r="R434" s="127" t="s">
        <v>3322</v>
      </c>
      <c r="S434" s="127" t="s">
        <v>3323</v>
      </c>
      <c r="T434" s="127" t="s">
        <v>3294</v>
      </c>
      <c r="U434" s="127" t="s">
        <v>72</v>
      </c>
      <c r="V434" s="127" t="s">
        <v>65</v>
      </c>
      <c r="W434" s="127" t="s">
        <v>66</v>
      </c>
      <c r="X434" s="127"/>
      <c r="Y434" s="127">
        <v>3</v>
      </c>
      <c r="Z434" s="127"/>
      <c r="AA434" s="127" t="s">
        <v>1726</v>
      </c>
      <c r="AB434" s="127">
        <v>5000</v>
      </c>
      <c r="AC434" s="127">
        <v>22448</v>
      </c>
      <c r="AD434" s="127"/>
      <c r="AE434" s="127"/>
      <c r="AF434" s="127">
        <v>5000</v>
      </c>
      <c r="AG434" s="127">
        <v>1327</v>
      </c>
      <c r="AH434" s="127"/>
      <c r="AI434" s="127"/>
      <c r="AJ434" s="127"/>
      <c r="AK434" s="127">
        <v>5.5800000000000002E-2</v>
      </c>
      <c r="AL434" s="127">
        <v>58</v>
      </c>
      <c r="AM434" s="127"/>
      <c r="AN434" s="127"/>
      <c r="AO434" s="127" t="s">
        <v>3355</v>
      </c>
      <c r="AP434" s="127" t="s">
        <v>3325</v>
      </c>
      <c r="AQ434" s="127" t="s">
        <v>3326</v>
      </c>
      <c r="AR434" s="127" t="s">
        <v>3298</v>
      </c>
      <c r="AS434" s="127" t="s">
        <v>69</v>
      </c>
      <c r="AT434" s="127" t="s">
        <v>70</v>
      </c>
      <c r="AU434" s="127" t="s">
        <v>3211</v>
      </c>
      <c r="AV434" s="127" t="s">
        <v>1726</v>
      </c>
      <c r="AW434" s="149">
        <f t="shared" si="6"/>
        <v>5.9114397719173199E-2</v>
      </c>
    </row>
    <row r="435" spans="1:49" x14ac:dyDescent="0.2">
      <c r="A435" s="127" t="s">
        <v>59</v>
      </c>
      <c r="B435" s="127">
        <v>4.0999999999999996</v>
      </c>
      <c r="C435" s="127">
        <v>20171204</v>
      </c>
      <c r="D435" s="127" t="s">
        <v>60</v>
      </c>
      <c r="E435" s="127" t="s">
        <v>60</v>
      </c>
      <c r="F435" s="127">
        <v>3</v>
      </c>
      <c r="G435" s="75" t="s">
        <v>3228</v>
      </c>
      <c r="H435" s="127">
        <v>0</v>
      </c>
      <c r="I435" s="127"/>
      <c r="J435" s="127"/>
      <c r="K435" s="127"/>
      <c r="L435" s="127"/>
      <c r="M435" s="127">
        <v>1</v>
      </c>
      <c r="N435" s="127">
        <v>1</v>
      </c>
      <c r="O435" s="127">
        <v>1988</v>
      </c>
      <c r="P435" s="127">
        <v>198910</v>
      </c>
      <c r="Q435" s="127">
        <v>19891011</v>
      </c>
      <c r="R435" s="127" t="s">
        <v>3204</v>
      </c>
      <c r="S435" s="127" t="s">
        <v>3205</v>
      </c>
      <c r="T435" s="127" t="s">
        <v>3206</v>
      </c>
      <c r="U435" s="127" t="s">
        <v>1643</v>
      </c>
      <c r="V435" s="127" t="s">
        <v>65</v>
      </c>
      <c r="W435" s="127" t="s">
        <v>66</v>
      </c>
      <c r="X435" s="127"/>
      <c r="Y435" s="127">
        <v>7.4</v>
      </c>
      <c r="Z435" s="127"/>
      <c r="AA435" s="127" t="s">
        <v>1726</v>
      </c>
      <c r="AB435" s="127">
        <v>5000</v>
      </c>
      <c r="AC435" s="127">
        <v>23538</v>
      </c>
      <c r="AD435" s="127"/>
      <c r="AE435" s="127"/>
      <c r="AF435" s="127">
        <v>5000</v>
      </c>
      <c r="AG435" s="127">
        <v>94</v>
      </c>
      <c r="AH435" s="127">
        <v>0</v>
      </c>
      <c r="AI435" s="127">
        <v>39</v>
      </c>
      <c r="AJ435" s="127" t="s">
        <v>92</v>
      </c>
      <c r="AK435" s="127">
        <v>4.0000000000000001E-3</v>
      </c>
      <c r="AL435" s="127">
        <v>1</v>
      </c>
      <c r="AM435" s="127"/>
      <c r="AN435" s="127"/>
      <c r="AO435" s="127" t="s">
        <v>3229</v>
      </c>
      <c r="AP435" s="127" t="s">
        <v>3208</v>
      </c>
      <c r="AQ435" s="127" t="s">
        <v>3209</v>
      </c>
      <c r="AR435" s="127" t="s">
        <v>3210</v>
      </c>
      <c r="AS435" s="127" t="s">
        <v>69</v>
      </c>
      <c r="AT435" s="127" t="s">
        <v>70</v>
      </c>
      <c r="AU435" s="127" t="s">
        <v>3211</v>
      </c>
      <c r="AV435" s="127" t="s">
        <v>1726</v>
      </c>
      <c r="AW435" s="149">
        <f t="shared" si="6"/>
        <v>3.9935423570396809E-3</v>
      </c>
    </row>
    <row r="436" spans="1:49" x14ac:dyDescent="0.2">
      <c r="A436" s="127" t="s">
        <v>59</v>
      </c>
      <c r="B436" s="127">
        <v>4.0999999999999996</v>
      </c>
      <c r="C436" s="127">
        <v>20171204</v>
      </c>
      <c r="D436" s="127" t="s">
        <v>60</v>
      </c>
      <c r="E436" s="127" t="s">
        <v>60</v>
      </c>
      <c r="F436" s="127">
        <v>3</v>
      </c>
      <c r="G436" s="75" t="s">
        <v>3227</v>
      </c>
      <c r="H436" s="127">
        <v>0</v>
      </c>
      <c r="I436" s="127"/>
      <c r="J436" s="127"/>
      <c r="K436" s="127"/>
      <c r="L436" s="127"/>
      <c r="M436" s="127">
        <v>1</v>
      </c>
      <c r="N436" s="127">
        <v>1</v>
      </c>
      <c r="O436" s="127">
        <v>1980</v>
      </c>
      <c r="P436" s="127">
        <v>198104</v>
      </c>
      <c r="Q436" s="127">
        <v>19810428</v>
      </c>
      <c r="R436" s="127" t="s">
        <v>3204</v>
      </c>
      <c r="S436" s="127" t="s">
        <v>3205</v>
      </c>
      <c r="T436" s="127" t="s">
        <v>3206</v>
      </c>
      <c r="U436" s="127" t="s">
        <v>1643</v>
      </c>
      <c r="V436" s="127" t="s">
        <v>65</v>
      </c>
      <c r="W436" s="127" t="s">
        <v>64</v>
      </c>
      <c r="X436" s="127"/>
      <c r="Y436" s="127">
        <v>3.1</v>
      </c>
      <c r="Z436" s="127"/>
      <c r="AA436" s="127" t="s">
        <v>1726</v>
      </c>
      <c r="AB436" s="127">
        <v>5000</v>
      </c>
      <c r="AC436" s="127">
        <v>65557</v>
      </c>
      <c r="AD436" s="127"/>
      <c r="AE436" s="127"/>
      <c r="AF436" s="127">
        <v>0</v>
      </c>
      <c r="AG436" s="127">
        <v>4124</v>
      </c>
      <c r="AH436" s="127">
        <v>5000</v>
      </c>
      <c r="AI436" s="127">
        <v>2732</v>
      </c>
      <c r="AJ436" s="127"/>
      <c r="AK436" s="127">
        <v>0.04</v>
      </c>
      <c r="AL436" s="127">
        <v>1</v>
      </c>
      <c r="AM436" s="127"/>
      <c r="AN436" s="127"/>
      <c r="AO436" s="127"/>
      <c r="AP436" s="127" t="s">
        <v>3208</v>
      </c>
      <c r="AQ436" s="127" t="s">
        <v>3209</v>
      </c>
      <c r="AR436" s="127" t="s">
        <v>3210</v>
      </c>
      <c r="AS436" s="127" t="s">
        <v>69</v>
      </c>
      <c r="AT436" s="127" t="s">
        <v>70</v>
      </c>
      <c r="AU436" s="127" t="s">
        <v>3211</v>
      </c>
      <c r="AV436" s="127" t="s">
        <v>1726</v>
      </c>
      <c r="AW436" s="149">
        <f t="shared" si="6"/>
        <v>6.2907088487880777E-2</v>
      </c>
    </row>
    <row r="437" spans="1:49" x14ac:dyDescent="0.2">
      <c r="A437" s="127" t="s">
        <v>59</v>
      </c>
      <c r="B437" s="127">
        <v>4.0999999999999996</v>
      </c>
      <c r="C437" s="127">
        <v>20171204</v>
      </c>
      <c r="D437" s="127" t="s">
        <v>60</v>
      </c>
      <c r="E437" s="127" t="s">
        <v>60</v>
      </c>
      <c r="F437" s="127">
        <v>3</v>
      </c>
      <c r="G437" s="75" t="s">
        <v>334</v>
      </c>
      <c r="H437" s="127">
        <v>0</v>
      </c>
      <c r="I437" s="127"/>
      <c r="J437" s="127"/>
      <c r="K437" s="127"/>
      <c r="L437" s="127"/>
      <c r="M437" s="127">
        <v>1</v>
      </c>
      <c r="N437" s="127">
        <v>3</v>
      </c>
      <c r="O437" s="127">
        <v>1981</v>
      </c>
      <c r="P437" s="127">
        <v>198205</v>
      </c>
      <c r="Q437" s="127">
        <v>198205</v>
      </c>
      <c r="R437" s="127" t="s">
        <v>3301</v>
      </c>
      <c r="S437" s="127" t="s">
        <v>3293</v>
      </c>
      <c r="T437" s="127" t="s">
        <v>3294</v>
      </c>
      <c r="U437" s="127" t="s">
        <v>1643</v>
      </c>
      <c r="V437" s="127" t="s">
        <v>65</v>
      </c>
      <c r="W437" s="127" t="s">
        <v>64</v>
      </c>
      <c r="X437" s="127"/>
      <c r="Y437" s="127">
        <v>1.6</v>
      </c>
      <c r="Z437" s="127"/>
      <c r="AA437" s="127" t="s">
        <v>1726</v>
      </c>
      <c r="AB437" s="127">
        <v>5000</v>
      </c>
      <c r="AC437" s="127">
        <v>43460</v>
      </c>
      <c r="AD437" s="127"/>
      <c r="AE437" s="127"/>
      <c r="AF437" s="127">
        <v>0</v>
      </c>
      <c r="AG437" s="127">
        <v>35321</v>
      </c>
      <c r="AH437" s="127">
        <v>5000</v>
      </c>
      <c r="AI437" s="127">
        <v>810</v>
      </c>
      <c r="AJ437" s="127"/>
      <c r="AK437" s="127">
        <v>1.83E-2</v>
      </c>
      <c r="AL437" s="127">
        <v>1</v>
      </c>
      <c r="AM437" s="127"/>
      <c r="AN437" s="127"/>
      <c r="AO437" s="127" t="s">
        <v>3295</v>
      </c>
      <c r="AP437" s="127" t="s">
        <v>3302</v>
      </c>
      <c r="AQ437" s="127" t="s">
        <v>3297</v>
      </c>
      <c r="AR437" s="127" t="s">
        <v>3298</v>
      </c>
      <c r="AS437" s="127" t="s">
        <v>69</v>
      </c>
      <c r="AT437" s="127" t="s">
        <v>70</v>
      </c>
      <c r="AU437" s="127" t="s">
        <v>3211</v>
      </c>
      <c r="AV437" s="127" t="s">
        <v>1726</v>
      </c>
      <c r="AW437" s="149">
        <f t="shared" si="6"/>
        <v>0.81272434422457429</v>
      </c>
    </row>
    <row r="438" spans="1:49" x14ac:dyDescent="0.2">
      <c r="A438" s="127" t="s">
        <v>59</v>
      </c>
      <c r="B438" s="127">
        <v>4.0999999999999996</v>
      </c>
      <c r="C438" s="127">
        <v>20171204</v>
      </c>
      <c r="D438" s="127" t="s">
        <v>60</v>
      </c>
      <c r="E438" s="127" t="s">
        <v>60</v>
      </c>
      <c r="F438" s="127">
        <v>3</v>
      </c>
      <c r="G438" s="75" t="s">
        <v>275</v>
      </c>
      <c r="H438" s="127">
        <v>0</v>
      </c>
      <c r="I438" s="127"/>
      <c r="J438" s="127"/>
      <c r="K438" s="127"/>
      <c r="L438" s="127"/>
      <c r="M438" s="127">
        <v>1</v>
      </c>
      <c r="N438" s="127">
        <v>3</v>
      </c>
      <c r="O438" s="127">
        <v>1997</v>
      </c>
      <c r="P438" s="127">
        <v>19980604</v>
      </c>
      <c r="Q438" s="127">
        <v>19980605</v>
      </c>
      <c r="R438" s="127" t="s">
        <v>3322</v>
      </c>
      <c r="S438" s="127" t="s">
        <v>3323</v>
      </c>
      <c r="T438" s="127" t="s">
        <v>3294</v>
      </c>
      <c r="U438" s="127" t="s">
        <v>72</v>
      </c>
      <c r="V438" s="127" t="s">
        <v>65</v>
      </c>
      <c r="W438" s="127" t="s">
        <v>64</v>
      </c>
      <c r="X438" s="127"/>
      <c r="Y438" s="127">
        <v>4.9000000000000004</v>
      </c>
      <c r="Z438" s="127">
        <v>79</v>
      </c>
      <c r="AA438" s="127" t="s">
        <v>1726</v>
      </c>
      <c r="AB438" s="127">
        <v>5000</v>
      </c>
      <c r="AC438" s="127">
        <v>44274</v>
      </c>
      <c r="AD438" s="127"/>
      <c r="AE438" s="127"/>
      <c r="AF438" s="127">
        <v>0</v>
      </c>
      <c r="AG438" s="127">
        <v>216500</v>
      </c>
      <c r="AH438" s="127">
        <v>5000</v>
      </c>
      <c r="AI438" s="127">
        <v>5139</v>
      </c>
      <c r="AJ438" s="127" t="s">
        <v>66</v>
      </c>
      <c r="AK438" s="127">
        <v>0.104</v>
      </c>
      <c r="AL438" s="127">
        <v>40</v>
      </c>
      <c r="AM438" s="127">
        <v>1140</v>
      </c>
      <c r="AN438" s="127"/>
      <c r="AO438" s="127"/>
      <c r="AP438" s="127" t="s">
        <v>3325</v>
      </c>
      <c r="AQ438" s="127" t="s">
        <v>3326</v>
      </c>
      <c r="AR438" s="127" t="s">
        <v>3298</v>
      </c>
      <c r="AS438" s="127" t="s">
        <v>69</v>
      </c>
      <c r="AT438" s="127" t="s">
        <v>70</v>
      </c>
      <c r="AU438" s="127" t="s">
        <v>3211</v>
      </c>
      <c r="AV438" s="127" t="s">
        <v>1726</v>
      </c>
      <c r="AW438" s="149">
        <f t="shared" si="6"/>
        <v>4.8900031621267557</v>
      </c>
    </row>
    <row r="439" spans="1:49" x14ac:dyDescent="0.2">
      <c r="A439" s="127" t="s">
        <v>1726</v>
      </c>
      <c r="B439" s="127">
        <v>4.0999999999999996</v>
      </c>
      <c r="C439" s="127">
        <v>20171204</v>
      </c>
      <c r="D439" s="127" t="s">
        <v>60</v>
      </c>
      <c r="E439" s="127" t="s">
        <v>60</v>
      </c>
      <c r="F439" s="127">
        <v>3</v>
      </c>
      <c r="G439" s="75" t="s">
        <v>4000</v>
      </c>
      <c r="H439" s="127"/>
      <c r="I439" s="127"/>
      <c r="J439" s="127"/>
      <c r="K439" s="127"/>
      <c r="L439" s="127"/>
      <c r="M439" s="127">
        <v>1</v>
      </c>
      <c r="N439" s="127">
        <v>2</v>
      </c>
      <c r="O439" s="127">
        <v>1999</v>
      </c>
      <c r="P439" s="127">
        <v>20000428</v>
      </c>
      <c r="Q439" s="127">
        <v>20000429</v>
      </c>
      <c r="R439" s="127" t="s">
        <v>3322</v>
      </c>
      <c r="S439" s="127" t="s">
        <v>3323</v>
      </c>
      <c r="T439" s="127" t="s">
        <v>3984</v>
      </c>
      <c r="U439" s="127" t="s">
        <v>72</v>
      </c>
      <c r="V439" s="127" t="s">
        <v>65</v>
      </c>
      <c r="W439" s="127" t="s">
        <v>64</v>
      </c>
      <c r="X439" s="127"/>
      <c r="Y439" s="127">
        <v>5.26</v>
      </c>
      <c r="Z439" s="127"/>
      <c r="AA439" s="127" t="s">
        <v>1726</v>
      </c>
      <c r="AB439" s="127"/>
      <c r="AC439" s="127"/>
      <c r="AD439" s="127"/>
      <c r="AE439" s="127"/>
      <c r="AF439" s="127">
        <v>0</v>
      </c>
      <c r="AG439" s="127">
        <v>189390</v>
      </c>
      <c r="AH439" s="127"/>
      <c r="AI439" s="127"/>
      <c r="AJ439" s="127" t="s">
        <v>66</v>
      </c>
      <c r="AK439" s="127"/>
      <c r="AL439" s="127"/>
      <c r="AM439" s="127"/>
      <c r="AN439" s="127"/>
      <c r="AO439" s="127"/>
      <c r="AP439" s="127" t="s">
        <v>3325</v>
      </c>
      <c r="AQ439" s="127" t="s">
        <v>3326</v>
      </c>
      <c r="AR439" s="127" t="s">
        <v>3985</v>
      </c>
      <c r="AS439" s="127" t="s">
        <v>69</v>
      </c>
      <c r="AT439" s="127" t="s">
        <v>70</v>
      </c>
      <c r="AU439" s="127" t="s">
        <v>3211</v>
      </c>
      <c r="AV439" s="127" t="s">
        <v>1726</v>
      </c>
      <c r="AW439" s="149" t="str">
        <f t="shared" si="6"/>
        <v/>
      </c>
    </row>
    <row r="440" spans="1:49" x14ac:dyDescent="0.2">
      <c r="A440" s="127" t="s">
        <v>59</v>
      </c>
      <c r="B440" s="127">
        <v>4.0999999999999996</v>
      </c>
      <c r="C440" s="127">
        <v>20171204</v>
      </c>
      <c r="D440" s="127" t="s">
        <v>60</v>
      </c>
      <c r="E440" s="127" t="s">
        <v>60</v>
      </c>
      <c r="F440" s="127">
        <v>3</v>
      </c>
      <c r="G440" s="75" t="s">
        <v>4710</v>
      </c>
      <c r="H440" s="127">
        <v>0</v>
      </c>
      <c r="I440" s="127"/>
      <c r="J440" s="127"/>
      <c r="K440" s="127"/>
      <c r="L440" s="127"/>
      <c r="M440" s="127">
        <v>1</v>
      </c>
      <c r="N440" s="127">
        <v>2</v>
      </c>
      <c r="O440" s="127">
        <v>1984</v>
      </c>
      <c r="P440" s="127">
        <v>198505</v>
      </c>
      <c r="Q440" s="127">
        <v>19850506</v>
      </c>
      <c r="R440" s="127" t="s">
        <v>4560</v>
      </c>
      <c r="S440" s="127" t="s">
        <v>3426</v>
      </c>
      <c r="T440" s="127" t="s">
        <v>4561</v>
      </c>
      <c r="U440" s="127" t="s">
        <v>1643</v>
      </c>
      <c r="V440" s="127" t="s">
        <v>65</v>
      </c>
      <c r="W440" s="127" t="s">
        <v>66</v>
      </c>
      <c r="X440" s="127"/>
      <c r="Y440" s="127">
        <v>2.8</v>
      </c>
      <c r="Z440" s="127"/>
      <c r="AA440" s="127" t="s">
        <v>1726</v>
      </c>
      <c r="AB440" s="127">
        <v>5000</v>
      </c>
      <c r="AC440" s="127">
        <v>26489</v>
      </c>
      <c r="AD440" s="127"/>
      <c r="AE440" s="127"/>
      <c r="AF440" s="127">
        <v>0</v>
      </c>
      <c r="AG440" s="127">
        <v>53380</v>
      </c>
      <c r="AH440" s="127">
        <v>5000</v>
      </c>
      <c r="AI440" s="127">
        <v>187</v>
      </c>
      <c r="AJ440" s="127"/>
      <c r="AK440" s="127">
        <v>7.0000000000000001E-3</v>
      </c>
      <c r="AL440" s="127">
        <v>1</v>
      </c>
      <c r="AM440" s="127"/>
      <c r="AN440" s="127"/>
      <c r="AO440" s="127" t="s">
        <v>4711</v>
      </c>
      <c r="AP440" s="127" t="s">
        <v>4562</v>
      </c>
      <c r="AQ440" s="127" t="s">
        <v>3429</v>
      </c>
      <c r="AR440" s="127" t="s">
        <v>4563</v>
      </c>
      <c r="AS440" s="127" t="s">
        <v>69</v>
      </c>
      <c r="AT440" s="127" t="s">
        <v>70</v>
      </c>
      <c r="AU440" s="127" t="s">
        <v>77</v>
      </c>
      <c r="AV440" s="127" t="s">
        <v>1726</v>
      </c>
      <c r="AW440" s="149">
        <f t="shared" si="6"/>
        <v>2.0151761108384614</v>
      </c>
    </row>
    <row r="441" spans="1:49" x14ac:dyDescent="0.2">
      <c r="A441" s="127" t="s">
        <v>59</v>
      </c>
      <c r="B441" s="127">
        <v>4.0999999999999996</v>
      </c>
      <c r="C441" s="127">
        <v>20171204</v>
      </c>
      <c r="D441" s="127" t="s">
        <v>60</v>
      </c>
      <c r="E441" s="127" t="s">
        <v>60</v>
      </c>
      <c r="F441" s="127">
        <v>3</v>
      </c>
      <c r="G441" s="75" t="s">
        <v>4746</v>
      </c>
      <c r="H441" s="127">
        <v>0</v>
      </c>
      <c r="I441" s="127"/>
      <c r="J441" s="127"/>
      <c r="K441" s="127"/>
      <c r="L441" s="127"/>
      <c r="M441" s="127">
        <v>1</v>
      </c>
      <c r="N441" s="127">
        <v>2</v>
      </c>
      <c r="O441" s="127">
        <v>1987</v>
      </c>
      <c r="P441" s="127">
        <v>198804</v>
      </c>
      <c r="Q441" s="127">
        <v>19880424</v>
      </c>
      <c r="R441" s="127" t="s">
        <v>4741</v>
      </c>
      <c r="S441" s="127" t="s">
        <v>3426</v>
      </c>
      <c r="T441" s="127" t="s">
        <v>4561</v>
      </c>
      <c r="U441" s="127" t="s">
        <v>72</v>
      </c>
      <c r="V441" s="127" t="s">
        <v>65</v>
      </c>
      <c r="W441" s="127" t="s">
        <v>66</v>
      </c>
      <c r="X441" s="127"/>
      <c r="Y441" s="127">
        <v>3.7</v>
      </c>
      <c r="Z441" s="127">
        <v>67</v>
      </c>
      <c r="AA441" s="127" t="s">
        <v>1726</v>
      </c>
      <c r="AB441" s="127">
        <v>5000</v>
      </c>
      <c r="AC441" s="127">
        <v>25672</v>
      </c>
      <c r="AD441" s="127"/>
      <c r="AE441" s="127"/>
      <c r="AF441" s="127">
        <v>5000</v>
      </c>
      <c r="AG441" s="127">
        <v>75</v>
      </c>
      <c r="AH441" s="127"/>
      <c r="AI441" s="127"/>
      <c r="AJ441" s="127"/>
      <c r="AK441" s="127">
        <v>2.8999999999999998E-3</v>
      </c>
      <c r="AL441" s="127">
        <v>1</v>
      </c>
      <c r="AM441" s="127"/>
      <c r="AN441" s="127"/>
      <c r="AO441" s="127" t="s">
        <v>4742</v>
      </c>
      <c r="AP441" s="127" t="s">
        <v>4743</v>
      </c>
      <c r="AQ441" s="127" t="s">
        <v>3429</v>
      </c>
      <c r="AR441" s="127" t="s">
        <v>4563</v>
      </c>
      <c r="AS441" s="127" t="s">
        <v>69</v>
      </c>
      <c r="AT441" s="127" t="s">
        <v>70</v>
      </c>
      <c r="AU441" s="127" t="s">
        <v>77</v>
      </c>
      <c r="AV441" s="127" t="s">
        <v>1726</v>
      </c>
      <c r="AW441" s="149">
        <f t="shared" si="6"/>
        <v>2.9214708631972578E-3</v>
      </c>
    </row>
    <row r="442" spans="1:49" x14ac:dyDescent="0.2">
      <c r="A442" s="127" t="s">
        <v>59</v>
      </c>
      <c r="B442" s="127">
        <v>4.0999999999999996</v>
      </c>
      <c r="C442" s="127">
        <v>20171204</v>
      </c>
      <c r="D442" s="127" t="s">
        <v>60</v>
      </c>
      <c r="E442" s="127" t="s">
        <v>60</v>
      </c>
      <c r="F442" s="127">
        <v>3</v>
      </c>
      <c r="G442" s="75" t="s">
        <v>4696</v>
      </c>
      <c r="H442" s="127">
        <v>0</v>
      </c>
      <c r="I442" s="127"/>
      <c r="J442" s="127"/>
      <c r="K442" s="127"/>
      <c r="L442" s="127"/>
      <c r="M442" s="127">
        <v>1</v>
      </c>
      <c r="N442" s="127">
        <v>2</v>
      </c>
      <c r="O442" s="127">
        <v>1985</v>
      </c>
      <c r="P442" s="127">
        <v>198605</v>
      </c>
      <c r="Q442" s="127">
        <v>19860526</v>
      </c>
      <c r="R442" s="127" t="s">
        <v>4560</v>
      </c>
      <c r="S442" s="127" t="s">
        <v>3426</v>
      </c>
      <c r="T442" s="127" t="s">
        <v>4561</v>
      </c>
      <c r="U442" s="127" t="s">
        <v>1643</v>
      </c>
      <c r="V442" s="127" t="s">
        <v>65</v>
      </c>
      <c r="W442" s="127" t="s">
        <v>66</v>
      </c>
      <c r="X442" s="127"/>
      <c r="Y442" s="127">
        <v>2.9</v>
      </c>
      <c r="Z442" s="127"/>
      <c r="AA442" s="127" t="s">
        <v>1726</v>
      </c>
      <c r="AB442" s="127">
        <v>5000</v>
      </c>
      <c r="AC442" s="127">
        <v>50420</v>
      </c>
      <c r="AD442" s="127"/>
      <c r="AE442" s="127"/>
      <c r="AF442" s="127">
        <v>0</v>
      </c>
      <c r="AG442" s="127">
        <v>53046</v>
      </c>
      <c r="AH442" s="127">
        <v>5000</v>
      </c>
      <c r="AI442" s="127">
        <v>80</v>
      </c>
      <c r="AJ442" s="127"/>
      <c r="AK442" s="127">
        <v>1.6000000000000001E-3</v>
      </c>
      <c r="AL442" s="127">
        <v>1</v>
      </c>
      <c r="AM442" s="127"/>
      <c r="AN442" s="127"/>
      <c r="AO442" s="127" t="s">
        <v>4697</v>
      </c>
      <c r="AP442" s="127" t="s">
        <v>4562</v>
      </c>
      <c r="AQ442" s="127" t="s">
        <v>3429</v>
      </c>
      <c r="AR442" s="127" t="s">
        <v>4563</v>
      </c>
      <c r="AS442" s="127" t="s">
        <v>69</v>
      </c>
      <c r="AT442" s="127" t="s">
        <v>70</v>
      </c>
      <c r="AU442" s="127" t="s">
        <v>77</v>
      </c>
      <c r="AV442" s="127" t="s">
        <v>1726</v>
      </c>
      <c r="AW442" s="149">
        <f t="shared" si="6"/>
        <v>1.0520825069416897</v>
      </c>
    </row>
    <row r="443" spans="1:49" x14ac:dyDescent="0.2">
      <c r="A443" s="127" t="s">
        <v>59</v>
      </c>
      <c r="B443" s="127">
        <v>4.0999999999999996</v>
      </c>
      <c r="C443" s="127">
        <v>20171204</v>
      </c>
      <c r="D443" s="127" t="s">
        <v>60</v>
      </c>
      <c r="E443" s="127" t="s">
        <v>60</v>
      </c>
      <c r="F443" s="127">
        <v>3</v>
      </c>
      <c r="G443" s="75" t="s">
        <v>4712</v>
      </c>
      <c r="H443" s="127">
        <v>0</v>
      </c>
      <c r="I443" s="127"/>
      <c r="J443" s="127"/>
      <c r="K443" s="127"/>
      <c r="L443" s="127"/>
      <c r="M443" s="127">
        <v>1</v>
      </c>
      <c r="N443" s="127">
        <v>2</v>
      </c>
      <c r="O443" s="127">
        <v>1983</v>
      </c>
      <c r="P443" s="127">
        <v>19840418</v>
      </c>
      <c r="Q443" s="127">
        <v>19840420</v>
      </c>
      <c r="R443" s="127" t="s">
        <v>4560</v>
      </c>
      <c r="S443" s="127" t="s">
        <v>3426</v>
      </c>
      <c r="T443" s="127" t="s">
        <v>4561</v>
      </c>
      <c r="U443" s="127" t="s">
        <v>72</v>
      </c>
      <c r="V443" s="127" t="s">
        <v>65</v>
      </c>
      <c r="W443" s="127" t="s">
        <v>66</v>
      </c>
      <c r="X443" s="127"/>
      <c r="Y443" s="127">
        <v>4.4000000000000004</v>
      </c>
      <c r="Z443" s="127"/>
      <c r="AA443" s="127" t="s">
        <v>1726</v>
      </c>
      <c r="AB443" s="127">
        <v>5000</v>
      </c>
      <c r="AC443" s="127">
        <v>50410</v>
      </c>
      <c r="AD443" s="127"/>
      <c r="AE443" s="127"/>
      <c r="AF443" s="127">
        <v>0</v>
      </c>
      <c r="AG443" s="127">
        <v>202550</v>
      </c>
      <c r="AH443" s="127">
        <v>5000</v>
      </c>
      <c r="AI443" s="127">
        <v>1321</v>
      </c>
      <c r="AJ443" s="127"/>
      <c r="AK443" s="127">
        <v>2.5499999999999998E-2</v>
      </c>
      <c r="AL443" s="127">
        <v>1</v>
      </c>
      <c r="AM443" s="127"/>
      <c r="AN443" s="127"/>
      <c r="AO443" s="127" t="s">
        <v>4713</v>
      </c>
      <c r="AP443" s="127" t="s">
        <v>4562</v>
      </c>
      <c r="AQ443" s="127" t="s">
        <v>3429</v>
      </c>
      <c r="AR443" s="127" t="s">
        <v>4563</v>
      </c>
      <c r="AS443" s="127" t="s">
        <v>69</v>
      </c>
      <c r="AT443" s="127" t="s">
        <v>70</v>
      </c>
      <c r="AU443" s="127" t="s">
        <v>77</v>
      </c>
      <c r="AV443" s="127" t="s">
        <v>1726</v>
      </c>
      <c r="AW443" s="149">
        <f t="shared" si="6"/>
        <v>4.0180519738147193</v>
      </c>
    </row>
    <row r="444" spans="1:49" x14ac:dyDescent="0.2">
      <c r="A444" s="127" t="s">
        <v>59</v>
      </c>
      <c r="B444" s="127">
        <v>4.0999999999999996</v>
      </c>
      <c r="C444" s="127">
        <v>20171204</v>
      </c>
      <c r="D444" s="127" t="s">
        <v>60</v>
      </c>
      <c r="E444" s="127" t="s">
        <v>60</v>
      </c>
      <c r="F444" s="127">
        <v>3</v>
      </c>
      <c r="G444" s="75" t="s">
        <v>4701</v>
      </c>
      <c r="H444" s="127">
        <v>0</v>
      </c>
      <c r="I444" s="127"/>
      <c r="J444" s="127"/>
      <c r="K444" s="127"/>
      <c r="L444" s="127"/>
      <c r="M444" s="127">
        <v>1</v>
      </c>
      <c r="N444" s="127">
        <v>2</v>
      </c>
      <c r="O444" s="127">
        <v>1991</v>
      </c>
      <c r="P444" s="127">
        <v>19920929</v>
      </c>
      <c r="Q444" s="127">
        <v>19920930</v>
      </c>
      <c r="R444" s="127" t="s">
        <v>4560</v>
      </c>
      <c r="S444" s="127" t="s">
        <v>3426</v>
      </c>
      <c r="T444" s="127" t="s">
        <v>4561</v>
      </c>
      <c r="U444" s="127" t="s">
        <v>1643</v>
      </c>
      <c r="V444" s="127" t="s">
        <v>65</v>
      </c>
      <c r="W444" s="127" t="s">
        <v>66</v>
      </c>
      <c r="X444" s="127"/>
      <c r="Y444" s="127">
        <v>10.3</v>
      </c>
      <c r="Z444" s="127">
        <v>92</v>
      </c>
      <c r="AA444" s="127" t="s">
        <v>1726</v>
      </c>
      <c r="AB444" s="127">
        <v>5000</v>
      </c>
      <c r="AC444" s="127">
        <v>55729</v>
      </c>
      <c r="AD444" s="127"/>
      <c r="AE444" s="127"/>
      <c r="AF444" s="127">
        <v>0</v>
      </c>
      <c r="AG444" s="127">
        <v>16025</v>
      </c>
      <c r="AH444" s="127"/>
      <c r="AI444" s="127"/>
      <c r="AJ444" s="127" t="s">
        <v>66</v>
      </c>
      <c r="AK444" s="127"/>
      <c r="AL444" s="127">
        <v>150</v>
      </c>
      <c r="AM444" s="127">
        <v>300</v>
      </c>
      <c r="AN444" s="127"/>
      <c r="AO444" s="127" t="s">
        <v>4702</v>
      </c>
      <c r="AP444" s="127" t="s">
        <v>4562</v>
      </c>
      <c r="AQ444" s="127" t="s">
        <v>3429</v>
      </c>
      <c r="AR444" s="127" t="s">
        <v>4563</v>
      </c>
      <c r="AS444" s="127" t="s">
        <v>69</v>
      </c>
      <c r="AT444" s="127" t="s">
        <v>70</v>
      </c>
      <c r="AU444" s="127" t="s">
        <v>77</v>
      </c>
      <c r="AV444" s="127" t="s">
        <v>1726</v>
      </c>
      <c r="AW444" s="149">
        <f t="shared" si="6"/>
        <v>0.2875522618385401</v>
      </c>
    </row>
    <row r="445" spans="1:49" x14ac:dyDescent="0.2">
      <c r="A445" s="127" t="s">
        <v>59</v>
      </c>
      <c r="B445" s="127">
        <v>4.0999999999999996</v>
      </c>
      <c r="C445" s="127">
        <v>20171204</v>
      </c>
      <c r="D445" s="127" t="s">
        <v>60</v>
      </c>
      <c r="E445" s="127" t="s">
        <v>60</v>
      </c>
      <c r="F445" s="127">
        <v>3</v>
      </c>
      <c r="G445" s="75" t="s">
        <v>3495</v>
      </c>
      <c r="H445" s="127">
        <v>0</v>
      </c>
      <c r="I445" s="127"/>
      <c r="J445" s="127"/>
      <c r="K445" s="127"/>
      <c r="L445" s="127"/>
      <c r="M445" s="127">
        <v>1</v>
      </c>
      <c r="N445" s="127">
        <v>2</v>
      </c>
      <c r="O445" s="127">
        <v>1991</v>
      </c>
      <c r="P445" s="127">
        <v>19920319</v>
      </c>
      <c r="Q445" s="127">
        <v>19920502</v>
      </c>
      <c r="R445" s="127" t="s">
        <v>3496</v>
      </c>
      <c r="S445" s="127" t="s">
        <v>3497</v>
      </c>
      <c r="T445" s="127" t="s">
        <v>3485</v>
      </c>
      <c r="U445" s="127" t="s">
        <v>72</v>
      </c>
      <c r="V445" s="127" t="s">
        <v>65</v>
      </c>
      <c r="W445" s="127" t="s">
        <v>66</v>
      </c>
      <c r="X445" s="127"/>
      <c r="Y445" s="127">
        <v>7</v>
      </c>
      <c r="Z445" s="127"/>
      <c r="AA445" s="127" t="s">
        <v>1726</v>
      </c>
      <c r="AB445" s="127">
        <v>5000</v>
      </c>
      <c r="AC445" s="127">
        <v>5136</v>
      </c>
      <c r="AD445" s="127"/>
      <c r="AE445" s="127"/>
      <c r="AF445" s="127">
        <v>0</v>
      </c>
      <c r="AG445" s="127">
        <v>316</v>
      </c>
      <c r="AH445" s="127">
        <v>5000</v>
      </c>
      <c r="AI445" s="127">
        <v>26</v>
      </c>
      <c r="AJ445" s="127" t="s">
        <v>66</v>
      </c>
      <c r="AK445" s="127">
        <v>5.0000000000000001E-3</v>
      </c>
      <c r="AL445" s="127">
        <v>1</v>
      </c>
      <c r="AM445" s="127"/>
      <c r="AN445" s="127"/>
      <c r="AO445" s="127" t="s">
        <v>3498</v>
      </c>
      <c r="AP445" s="127" t="s">
        <v>3499</v>
      </c>
      <c r="AQ445" s="127" t="s">
        <v>3500</v>
      </c>
      <c r="AR445" s="127" t="s">
        <v>3488</v>
      </c>
      <c r="AS445" s="127" t="s">
        <v>69</v>
      </c>
      <c r="AT445" s="127" t="s">
        <v>70</v>
      </c>
      <c r="AU445" s="127" t="s">
        <v>77</v>
      </c>
      <c r="AV445" s="127" t="s">
        <v>1726</v>
      </c>
      <c r="AW445" s="149">
        <f t="shared" si="6"/>
        <v>6.1526479750778816E-2</v>
      </c>
    </row>
    <row r="446" spans="1:49" x14ac:dyDescent="0.2">
      <c r="A446" s="127" t="s">
        <v>59</v>
      </c>
      <c r="B446" s="127">
        <v>4.0999999999999996</v>
      </c>
      <c r="C446" s="127">
        <v>20171204</v>
      </c>
      <c r="D446" s="127" t="s">
        <v>60</v>
      </c>
      <c r="E446" s="127" t="s">
        <v>60</v>
      </c>
      <c r="F446" s="127">
        <v>3</v>
      </c>
      <c r="G446" s="75" t="s">
        <v>3773</v>
      </c>
      <c r="H446" s="127">
        <v>0</v>
      </c>
      <c r="I446" s="127"/>
      <c r="J446" s="127"/>
      <c r="K446" s="127"/>
      <c r="L446" s="127"/>
      <c r="M446" s="127">
        <v>1</v>
      </c>
      <c r="N446" s="127">
        <v>2</v>
      </c>
      <c r="O446" s="127">
        <v>1986</v>
      </c>
      <c r="P446" s="127">
        <v>198704</v>
      </c>
      <c r="Q446" s="127">
        <v>19870424</v>
      </c>
      <c r="R446" s="127" t="s">
        <v>3734</v>
      </c>
      <c r="S446" s="127" t="s">
        <v>3426</v>
      </c>
      <c r="T446" s="127" t="s">
        <v>3727</v>
      </c>
      <c r="U446" s="127" t="s">
        <v>72</v>
      </c>
      <c r="V446" s="127" t="s">
        <v>65</v>
      </c>
      <c r="W446" s="127" t="s">
        <v>64</v>
      </c>
      <c r="X446" s="127"/>
      <c r="Y446" s="127">
        <v>3.9</v>
      </c>
      <c r="Z446" s="127"/>
      <c r="AA446" s="127" t="s">
        <v>1726</v>
      </c>
      <c r="AB446" s="127">
        <v>5000</v>
      </c>
      <c r="AC446" s="127">
        <v>26944</v>
      </c>
      <c r="AD446" s="127"/>
      <c r="AE446" s="127"/>
      <c r="AF446" s="127">
        <v>0</v>
      </c>
      <c r="AG446" s="127">
        <v>7153</v>
      </c>
      <c r="AH446" s="127">
        <v>5000</v>
      </c>
      <c r="AI446" s="127">
        <v>51</v>
      </c>
      <c r="AJ446" s="127"/>
      <c r="AK446" s="127">
        <v>1.9E-3</v>
      </c>
      <c r="AL446" s="127">
        <v>2</v>
      </c>
      <c r="AM446" s="127"/>
      <c r="AN446" s="127"/>
      <c r="AO446" s="127" t="s">
        <v>3774</v>
      </c>
      <c r="AP446" s="127" t="s">
        <v>3736</v>
      </c>
      <c r="AQ446" s="127" t="s">
        <v>3429</v>
      </c>
      <c r="AR446" s="127" t="s">
        <v>3729</v>
      </c>
      <c r="AS446" s="127" t="s">
        <v>69</v>
      </c>
      <c r="AT446" s="127" t="s">
        <v>70</v>
      </c>
      <c r="AU446" s="127" t="s">
        <v>77</v>
      </c>
      <c r="AV446" s="127" t="s">
        <v>1726</v>
      </c>
      <c r="AW446" s="149">
        <f t="shared" si="6"/>
        <v>0.26547654394299286</v>
      </c>
    </row>
    <row r="447" spans="1:49" x14ac:dyDescent="0.2">
      <c r="A447" s="127" t="s">
        <v>59</v>
      </c>
      <c r="B447" s="127">
        <v>4.0999999999999996</v>
      </c>
      <c r="C447" s="127">
        <v>20171204</v>
      </c>
      <c r="D447" s="127" t="s">
        <v>60</v>
      </c>
      <c r="E447" s="127" t="s">
        <v>60</v>
      </c>
      <c r="F447" s="127">
        <v>3</v>
      </c>
      <c r="G447" s="75" t="s">
        <v>832</v>
      </c>
      <c r="H447" s="127">
        <v>0</v>
      </c>
      <c r="I447" s="127"/>
      <c r="J447" s="127"/>
      <c r="K447" s="127"/>
      <c r="L447" s="127"/>
      <c r="M447" s="127">
        <v>1</v>
      </c>
      <c r="N447" s="127">
        <v>2</v>
      </c>
      <c r="O447" s="127">
        <v>1984</v>
      </c>
      <c r="P447" s="127">
        <v>198506</v>
      </c>
      <c r="Q447" s="127">
        <v>19850603</v>
      </c>
      <c r="R447" s="127" t="s">
        <v>475</v>
      </c>
      <c r="S447" s="127" t="s">
        <v>830</v>
      </c>
      <c r="T447" s="127" t="s">
        <v>477</v>
      </c>
      <c r="U447" s="127" t="s">
        <v>72</v>
      </c>
      <c r="V447" s="127" t="s">
        <v>65</v>
      </c>
      <c r="W447" s="127" t="s">
        <v>66</v>
      </c>
      <c r="X447" s="127"/>
      <c r="Y447" s="127">
        <v>3.6</v>
      </c>
      <c r="Z447" s="127"/>
      <c r="AA447" s="127" t="s">
        <v>1726</v>
      </c>
      <c r="AB447" s="127">
        <v>5000</v>
      </c>
      <c r="AC447" s="127">
        <v>16725</v>
      </c>
      <c r="AD447" s="127"/>
      <c r="AE447" s="127"/>
      <c r="AF447" s="127">
        <v>0</v>
      </c>
      <c r="AG447" s="127">
        <v>4030</v>
      </c>
      <c r="AH447" s="127">
        <v>5000</v>
      </c>
      <c r="AI447" s="127">
        <v>101</v>
      </c>
      <c r="AJ447" s="127"/>
      <c r="AK447" s="127">
        <v>6.0000000000000001E-3</v>
      </c>
      <c r="AL447" s="127">
        <v>1</v>
      </c>
      <c r="AM447" s="127"/>
      <c r="AN447" s="127"/>
      <c r="AO447" s="127"/>
      <c r="AP447" s="127" t="s">
        <v>479</v>
      </c>
      <c r="AQ447" s="127" t="s">
        <v>831</v>
      </c>
      <c r="AR447" s="127" t="s">
        <v>481</v>
      </c>
      <c r="AS447" s="127" t="s">
        <v>69</v>
      </c>
      <c r="AT447" s="127" t="s">
        <v>70</v>
      </c>
      <c r="AU447" s="127" t="s">
        <v>91</v>
      </c>
      <c r="AV447" s="127" t="s">
        <v>1726</v>
      </c>
      <c r="AW447" s="149">
        <f t="shared" si="6"/>
        <v>0.24095665171898356</v>
      </c>
    </row>
    <row r="448" spans="1:49" x14ac:dyDescent="0.2">
      <c r="A448" s="127" t="s">
        <v>59</v>
      </c>
      <c r="B448" s="127">
        <v>4.0999999999999996</v>
      </c>
      <c r="C448" s="127">
        <v>20171204</v>
      </c>
      <c r="D448" s="127" t="s">
        <v>60</v>
      </c>
      <c r="E448" s="127" t="s">
        <v>60</v>
      </c>
      <c r="F448" s="127">
        <v>3</v>
      </c>
      <c r="G448" s="75" t="s">
        <v>2306</v>
      </c>
      <c r="H448" s="127">
        <v>0</v>
      </c>
      <c r="I448" s="127"/>
      <c r="J448" s="127"/>
      <c r="K448" s="127"/>
      <c r="L448" s="127"/>
      <c r="M448" s="127">
        <v>1</v>
      </c>
      <c r="N448" s="127">
        <v>1</v>
      </c>
      <c r="O448" s="127">
        <v>1988</v>
      </c>
      <c r="P448" s="127">
        <v>199004</v>
      </c>
      <c r="Q448" s="127">
        <v>19900410</v>
      </c>
      <c r="R448" s="127" t="s">
        <v>3855</v>
      </c>
      <c r="S448" s="127" t="s">
        <v>3861</v>
      </c>
      <c r="T448" s="127" t="s">
        <v>3857</v>
      </c>
      <c r="U448" s="127" t="s">
        <v>1953</v>
      </c>
      <c r="V448" s="127" t="s">
        <v>65</v>
      </c>
      <c r="W448" s="127" t="s">
        <v>64</v>
      </c>
      <c r="X448" s="127"/>
      <c r="Y448" s="127">
        <v>12.2</v>
      </c>
      <c r="Z448" s="127"/>
      <c r="AA448" s="127" t="s">
        <v>1726</v>
      </c>
      <c r="AB448" s="127">
        <v>5000</v>
      </c>
      <c r="AC448" s="127">
        <v>10472</v>
      </c>
      <c r="AD448" s="127"/>
      <c r="AE448" s="127"/>
      <c r="AF448" s="127">
        <v>0</v>
      </c>
      <c r="AG448" s="127">
        <v>687</v>
      </c>
      <c r="AH448" s="127"/>
      <c r="AI448" s="127"/>
      <c r="AJ448" s="127" t="s">
        <v>66</v>
      </c>
      <c r="AK448" s="127"/>
      <c r="AL448" s="127">
        <v>1</v>
      </c>
      <c r="AM448" s="127"/>
      <c r="AN448" s="127"/>
      <c r="AO448" s="127"/>
      <c r="AP448" s="127" t="s">
        <v>3858</v>
      </c>
      <c r="AQ448" s="127" t="s">
        <v>3863</v>
      </c>
      <c r="AR448" s="127" t="s">
        <v>3860</v>
      </c>
      <c r="AS448" s="127" t="s">
        <v>69</v>
      </c>
      <c r="AT448" s="127" t="s">
        <v>70</v>
      </c>
      <c r="AU448" s="127" t="s">
        <v>77</v>
      </c>
      <c r="AV448" s="127" t="s">
        <v>1726</v>
      </c>
      <c r="AW448" s="149">
        <f t="shared" si="6"/>
        <v>6.5603514132925894E-2</v>
      </c>
    </row>
    <row r="449" spans="1:49" x14ac:dyDescent="0.2">
      <c r="A449" s="127" t="s">
        <v>59</v>
      </c>
      <c r="B449" s="127">
        <v>4.0999999999999996</v>
      </c>
      <c r="C449" s="127">
        <v>20171204</v>
      </c>
      <c r="D449" s="127" t="s">
        <v>60</v>
      </c>
      <c r="E449" s="127" t="s">
        <v>60</v>
      </c>
      <c r="F449" s="127">
        <v>3</v>
      </c>
      <c r="G449" s="75" t="s">
        <v>770</v>
      </c>
      <c r="H449" s="127">
        <v>0</v>
      </c>
      <c r="I449" s="127"/>
      <c r="J449" s="127"/>
      <c r="K449" s="127"/>
      <c r="L449" s="127"/>
      <c r="M449" s="127">
        <v>1</v>
      </c>
      <c r="N449" s="127">
        <v>1</v>
      </c>
      <c r="O449" s="127">
        <v>1992</v>
      </c>
      <c r="P449" s="127">
        <v>199304</v>
      </c>
      <c r="Q449" s="127">
        <v>19930407</v>
      </c>
      <c r="R449" s="127" t="s">
        <v>747</v>
      </c>
      <c r="S449" s="127" t="s">
        <v>62</v>
      </c>
      <c r="T449" s="127" t="s">
        <v>748</v>
      </c>
      <c r="U449" s="127" t="s">
        <v>72</v>
      </c>
      <c r="V449" s="127" t="s">
        <v>65</v>
      </c>
      <c r="W449" s="127" t="s">
        <v>66</v>
      </c>
      <c r="X449" s="127"/>
      <c r="Y449" s="127">
        <v>3.5</v>
      </c>
      <c r="Z449" s="127">
        <v>63</v>
      </c>
      <c r="AA449" s="127" t="s">
        <v>1726</v>
      </c>
      <c r="AB449" s="127">
        <v>5000</v>
      </c>
      <c r="AC449" s="127">
        <v>15848</v>
      </c>
      <c r="AD449" s="127"/>
      <c r="AE449" s="127"/>
      <c r="AF449" s="127">
        <v>0</v>
      </c>
      <c r="AG449" s="127">
        <v>4044</v>
      </c>
      <c r="AH449" s="127"/>
      <c r="AI449" s="127"/>
      <c r="AJ449" s="127" t="s">
        <v>67</v>
      </c>
      <c r="AK449" s="127"/>
      <c r="AL449" s="127">
        <v>1</v>
      </c>
      <c r="AM449" s="127"/>
      <c r="AN449" s="127"/>
      <c r="AO449" s="127" t="s">
        <v>771</v>
      </c>
      <c r="AP449" s="127" t="s">
        <v>750</v>
      </c>
      <c r="AQ449" s="127" t="s">
        <v>661</v>
      </c>
      <c r="AR449" s="127" t="s">
        <v>751</v>
      </c>
      <c r="AS449" s="127" t="s">
        <v>69</v>
      </c>
      <c r="AT449" s="127" t="s">
        <v>70</v>
      </c>
      <c r="AU449" s="127" t="s">
        <v>71</v>
      </c>
      <c r="AV449" s="127" t="s">
        <v>1726</v>
      </c>
      <c r="AW449" s="149">
        <f t="shared" si="6"/>
        <v>0.25517415446744068</v>
      </c>
    </row>
    <row r="450" spans="1:49" x14ac:dyDescent="0.2">
      <c r="A450" s="127" t="s">
        <v>59</v>
      </c>
      <c r="B450" s="127">
        <v>4.0999999999999996</v>
      </c>
      <c r="C450" s="127">
        <v>20171204</v>
      </c>
      <c r="D450" s="127" t="s">
        <v>60</v>
      </c>
      <c r="E450" s="127" t="s">
        <v>60</v>
      </c>
      <c r="F450" s="127">
        <v>3</v>
      </c>
      <c r="G450" s="75" t="s">
        <v>3594</v>
      </c>
      <c r="H450" s="127">
        <v>0</v>
      </c>
      <c r="I450" s="127"/>
      <c r="J450" s="127"/>
      <c r="K450" s="127"/>
      <c r="L450" s="127"/>
      <c r="M450" s="127">
        <v>1</v>
      </c>
      <c r="N450" s="127">
        <v>1</v>
      </c>
      <c r="O450" s="127">
        <v>1982</v>
      </c>
      <c r="P450" s="127">
        <v>198304</v>
      </c>
      <c r="Q450" s="127">
        <v>19830412</v>
      </c>
      <c r="R450" s="127" t="s">
        <v>3595</v>
      </c>
      <c r="S450" s="127" t="s">
        <v>3426</v>
      </c>
      <c r="T450" s="127" t="s">
        <v>3596</v>
      </c>
      <c r="U450" s="127" t="s">
        <v>1643</v>
      </c>
      <c r="V450" s="127" t="s">
        <v>65</v>
      </c>
      <c r="W450" s="127" t="s">
        <v>66</v>
      </c>
      <c r="X450" s="127"/>
      <c r="Y450" s="127">
        <v>2.8</v>
      </c>
      <c r="Z450" s="127"/>
      <c r="AA450" s="127" t="s">
        <v>1726</v>
      </c>
      <c r="AB450" s="127">
        <v>5000</v>
      </c>
      <c r="AC450" s="127">
        <v>37306</v>
      </c>
      <c r="AD450" s="127"/>
      <c r="AE450" s="127"/>
      <c r="AF450" s="127">
        <v>0</v>
      </c>
      <c r="AG450" s="127">
        <v>1528</v>
      </c>
      <c r="AH450" s="127">
        <v>5000</v>
      </c>
      <c r="AI450" s="127">
        <v>377</v>
      </c>
      <c r="AJ450" s="127"/>
      <c r="AK450" s="127">
        <v>0.01</v>
      </c>
      <c r="AL450" s="127">
        <v>43</v>
      </c>
      <c r="AM450" s="127"/>
      <c r="AN450" s="127"/>
      <c r="AO450" s="127"/>
      <c r="AP450" s="127" t="s">
        <v>3597</v>
      </c>
      <c r="AQ450" s="127" t="s">
        <v>3429</v>
      </c>
      <c r="AR450" s="127" t="s">
        <v>3598</v>
      </c>
      <c r="AS450" s="127" t="s">
        <v>69</v>
      </c>
      <c r="AT450" s="127" t="s">
        <v>70</v>
      </c>
      <c r="AU450" s="127" t="s">
        <v>77</v>
      </c>
      <c r="AV450" s="127" t="s">
        <v>1726</v>
      </c>
      <c r="AW450" s="149">
        <f t="shared" si="6"/>
        <v>4.0958558944941832E-2</v>
      </c>
    </row>
    <row r="451" spans="1:49" x14ac:dyDescent="0.2">
      <c r="A451" s="127" t="s">
        <v>59</v>
      </c>
      <c r="B451" s="127">
        <v>4.0999999999999996</v>
      </c>
      <c r="C451" s="127">
        <v>20171204</v>
      </c>
      <c r="D451" s="127" t="s">
        <v>60</v>
      </c>
      <c r="E451" s="127" t="s">
        <v>60</v>
      </c>
      <c r="F451" s="127">
        <v>3</v>
      </c>
      <c r="G451" s="75" t="s">
        <v>758</v>
      </c>
      <c r="H451" s="127">
        <v>0</v>
      </c>
      <c r="I451" s="127"/>
      <c r="J451" s="127"/>
      <c r="K451" s="127"/>
      <c r="L451" s="127"/>
      <c r="M451" s="127">
        <v>1</v>
      </c>
      <c r="N451" s="127">
        <v>1</v>
      </c>
      <c r="O451" s="127">
        <v>1992</v>
      </c>
      <c r="P451" s="127">
        <v>199304</v>
      </c>
      <c r="Q451" s="127">
        <v>19930414</v>
      </c>
      <c r="R451" s="127" t="s">
        <v>747</v>
      </c>
      <c r="S451" s="127" t="s">
        <v>62</v>
      </c>
      <c r="T451" s="127" t="s">
        <v>748</v>
      </c>
      <c r="U451" s="127" t="s">
        <v>72</v>
      </c>
      <c r="V451" s="127" t="s">
        <v>65</v>
      </c>
      <c r="W451" s="127" t="s">
        <v>66</v>
      </c>
      <c r="X451" s="127"/>
      <c r="Y451" s="127">
        <v>4.3</v>
      </c>
      <c r="Z451" s="127">
        <v>70</v>
      </c>
      <c r="AA451" s="127" t="s">
        <v>1726</v>
      </c>
      <c r="AB451" s="127">
        <v>5000</v>
      </c>
      <c r="AC451" s="127">
        <v>16655</v>
      </c>
      <c r="AD451" s="127"/>
      <c r="AE451" s="127"/>
      <c r="AF451" s="127">
        <v>0</v>
      </c>
      <c r="AG451" s="127">
        <v>1773</v>
      </c>
      <c r="AH451" s="127">
        <v>5000</v>
      </c>
      <c r="AI451" s="127">
        <v>170</v>
      </c>
      <c r="AJ451" s="127" t="s">
        <v>67</v>
      </c>
      <c r="AK451" s="127">
        <v>1.01E-2</v>
      </c>
      <c r="AL451" s="127">
        <v>1</v>
      </c>
      <c r="AM451" s="127"/>
      <c r="AN451" s="127"/>
      <c r="AO451" s="127" t="s">
        <v>759</v>
      </c>
      <c r="AP451" s="127" t="s">
        <v>750</v>
      </c>
      <c r="AQ451" s="127" t="s">
        <v>661</v>
      </c>
      <c r="AR451" s="127" t="s">
        <v>751</v>
      </c>
      <c r="AS451" s="127" t="s">
        <v>69</v>
      </c>
      <c r="AT451" s="127" t="s">
        <v>70</v>
      </c>
      <c r="AU451" s="127" t="s">
        <v>71</v>
      </c>
      <c r="AV451" s="127" t="s">
        <v>1726</v>
      </c>
      <c r="AW451" s="149">
        <f t="shared" ref="AW451:AW514" si="7">+IF(ISERROR(AG451/AC451),"",AG451/AC451)</f>
        <v>0.1064545181627139</v>
      </c>
    </row>
    <row r="452" spans="1:49" x14ac:dyDescent="0.2">
      <c r="A452" s="127" t="s">
        <v>59</v>
      </c>
      <c r="B452" s="127">
        <v>4.0999999999999996</v>
      </c>
      <c r="C452" s="127">
        <v>20171204</v>
      </c>
      <c r="D452" s="127" t="s">
        <v>60</v>
      </c>
      <c r="E452" s="127" t="s">
        <v>60</v>
      </c>
      <c r="F452" s="127">
        <v>3</v>
      </c>
      <c r="G452" s="75" t="s">
        <v>4816</v>
      </c>
      <c r="H452" s="127">
        <v>12</v>
      </c>
      <c r="I452" s="127"/>
      <c r="J452" s="127"/>
      <c r="K452" s="127"/>
      <c r="L452" s="127"/>
      <c r="M452" s="127">
        <v>1</v>
      </c>
      <c r="N452" s="127">
        <v>1</v>
      </c>
      <c r="O452" s="127">
        <v>2011</v>
      </c>
      <c r="P452" s="127">
        <v>20130424</v>
      </c>
      <c r="Q452" s="127">
        <v>20130424</v>
      </c>
      <c r="R452" s="127" t="s">
        <v>61</v>
      </c>
      <c r="S452" s="127" t="s">
        <v>62</v>
      </c>
      <c r="T452" s="127" t="s">
        <v>63</v>
      </c>
      <c r="U452" s="127" t="s">
        <v>1953</v>
      </c>
      <c r="V452" s="127" t="s">
        <v>65</v>
      </c>
      <c r="W452" s="127" t="s">
        <v>64</v>
      </c>
      <c r="X452" s="127" t="s">
        <v>1305</v>
      </c>
      <c r="Y452" s="127">
        <v>18.190000000000001</v>
      </c>
      <c r="Z452" s="127">
        <v>116</v>
      </c>
      <c r="AA452" s="127" t="s">
        <v>1726</v>
      </c>
      <c r="AB452" s="127">
        <v>5000</v>
      </c>
      <c r="AC452" s="127">
        <v>39364</v>
      </c>
      <c r="AD452" s="127"/>
      <c r="AE452" s="127"/>
      <c r="AF452" s="127">
        <v>0</v>
      </c>
      <c r="AG452" s="127">
        <v>1246</v>
      </c>
      <c r="AH452" s="127">
        <v>5000</v>
      </c>
      <c r="AI452" s="127">
        <v>331</v>
      </c>
      <c r="AJ452" s="127" t="s">
        <v>66</v>
      </c>
      <c r="AK452" s="127">
        <v>8.3000000000000001E-3</v>
      </c>
      <c r="AL452" s="127">
        <v>194</v>
      </c>
      <c r="AM452" s="127">
        <v>960</v>
      </c>
      <c r="AN452" s="127"/>
      <c r="AO452" s="127"/>
      <c r="AP452" s="127" t="s">
        <v>663</v>
      </c>
      <c r="AQ452" s="127" t="s">
        <v>661</v>
      </c>
      <c r="AR452" s="127" t="s">
        <v>664</v>
      </c>
      <c r="AS452" s="127" t="s">
        <v>69</v>
      </c>
      <c r="AT452" s="127" t="s">
        <v>70</v>
      </c>
      <c r="AU452" s="127" t="s">
        <v>71</v>
      </c>
      <c r="AV452" s="127" t="s">
        <v>1726</v>
      </c>
      <c r="AW452" s="149">
        <f t="shared" si="7"/>
        <v>3.1653287267554113E-2</v>
      </c>
    </row>
    <row r="453" spans="1:49" x14ac:dyDescent="0.2">
      <c r="A453" s="127" t="s">
        <v>59</v>
      </c>
      <c r="B453" s="127">
        <v>4.0999999999999996</v>
      </c>
      <c r="C453" s="127">
        <v>20171204</v>
      </c>
      <c r="D453" s="127" t="s">
        <v>60</v>
      </c>
      <c r="E453" s="127" t="s">
        <v>60</v>
      </c>
      <c r="F453" s="127">
        <v>3</v>
      </c>
      <c r="G453" s="75" t="s">
        <v>3305</v>
      </c>
      <c r="H453" s="127">
        <v>0</v>
      </c>
      <c r="I453" s="127"/>
      <c r="J453" s="127"/>
      <c r="K453" s="127"/>
      <c r="L453" s="127"/>
      <c r="M453" s="127">
        <v>1</v>
      </c>
      <c r="N453" s="127">
        <v>3</v>
      </c>
      <c r="O453" s="127">
        <v>2000</v>
      </c>
      <c r="P453" s="127">
        <v>20010606</v>
      </c>
      <c r="Q453" s="127">
        <v>20010606</v>
      </c>
      <c r="R453" s="127" t="s">
        <v>3306</v>
      </c>
      <c r="S453" s="127" t="s">
        <v>3307</v>
      </c>
      <c r="T453" s="127" t="s">
        <v>3294</v>
      </c>
      <c r="U453" s="127" t="s">
        <v>72</v>
      </c>
      <c r="V453" s="127" t="s">
        <v>65</v>
      </c>
      <c r="W453" s="127" t="s">
        <v>66</v>
      </c>
      <c r="X453" s="127"/>
      <c r="Y453" s="127">
        <v>5.2</v>
      </c>
      <c r="Z453" s="127">
        <v>79</v>
      </c>
      <c r="AA453" s="127" t="s">
        <v>1726</v>
      </c>
      <c r="AB453" s="127">
        <v>5000</v>
      </c>
      <c r="AC453" s="127">
        <v>25057</v>
      </c>
      <c r="AD453" s="127"/>
      <c r="AE453" s="127"/>
      <c r="AF453" s="127">
        <v>0</v>
      </c>
      <c r="AG453" s="127">
        <v>36253</v>
      </c>
      <c r="AH453" s="127">
        <v>5000</v>
      </c>
      <c r="AI453" s="127">
        <v>108</v>
      </c>
      <c r="AJ453" s="127" t="s">
        <v>66</v>
      </c>
      <c r="AK453" s="127">
        <v>4.3E-3</v>
      </c>
      <c r="AL453" s="127">
        <v>2</v>
      </c>
      <c r="AM453" s="127">
        <v>500</v>
      </c>
      <c r="AN453" s="127"/>
      <c r="AO453" s="127" t="s">
        <v>3308</v>
      </c>
      <c r="AP453" s="127" t="s">
        <v>3309</v>
      </c>
      <c r="AQ453" s="127" t="s">
        <v>3310</v>
      </c>
      <c r="AR453" s="127" t="s">
        <v>3298</v>
      </c>
      <c r="AS453" s="127" t="s">
        <v>69</v>
      </c>
      <c r="AT453" s="127" t="s">
        <v>70</v>
      </c>
      <c r="AU453" s="127" t="s">
        <v>3211</v>
      </c>
      <c r="AV453" s="127" t="s">
        <v>1726</v>
      </c>
      <c r="AW453" s="149">
        <f t="shared" si="7"/>
        <v>1.4468212475555733</v>
      </c>
    </row>
    <row r="454" spans="1:49" x14ac:dyDescent="0.2">
      <c r="A454" s="127" t="s">
        <v>1726</v>
      </c>
      <c r="B454" s="127">
        <v>4.0999999999999996</v>
      </c>
      <c r="C454" s="127">
        <v>20171204</v>
      </c>
      <c r="D454" s="127" t="s">
        <v>60</v>
      </c>
      <c r="E454" s="127" t="s">
        <v>60</v>
      </c>
      <c r="F454" s="127">
        <v>3</v>
      </c>
      <c r="G454" s="75" t="s">
        <v>3893</v>
      </c>
      <c r="H454" s="127"/>
      <c r="I454" s="127"/>
      <c r="J454" s="127"/>
      <c r="K454" s="127"/>
      <c r="L454" s="127"/>
      <c r="M454" s="127">
        <v>1</v>
      </c>
      <c r="N454" s="127">
        <v>1</v>
      </c>
      <c r="O454" s="127">
        <v>1995</v>
      </c>
      <c r="P454" s="127">
        <v>19960523</v>
      </c>
      <c r="Q454" s="127">
        <v>19960617</v>
      </c>
      <c r="R454" s="127" t="s">
        <v>3855</v>
      </c>
      <c r="S454" s="127" t="s">
        <v>3861</v>
      </c>
      <c r="T454" s="127" t="s">
        <v>3857</v>
      </c>
      <c r="U454" s="127" t="s">
        <v>1643</v>
      </c>
      <c r="V454" s="127" t="s">
        <v>65</v>
      </c>
      <c r="W454" s="127" t="s">
        <v>66</v>
      </c>
      <c r="X454" s="127"/>
      <c r="Y454" s="127">
        <v>0.61</v>
      </c>
      <c r="Z454" s="127">
        <v>40</v>
      </c>
      <c r="AA454" s="127" t="s">
        <v>1726</v>
      </c>
      <c r="AB454" s="127"/>
      <c r="AC454" s="127"/>
      <c r="AD454" s="127"/>
      <c r="AE454" s="127"/>
      <c r="AF454" s="127">
        <v>0</v>
      </c>
      <c r="AG454" s="127">
        <v>101737</v>
      </c>
      <c r="AH454" s="127"/>
      <c r="AI454" s="127"/>
      <c r="AJ454" s="127" t="s">
        <v>66</v>
      </c>
      <c r="AK454" s="127"/>
      <c r="AL454" s="127"/>
      <c r="AM454" s="127"/>
      <c r="AN454" s="127"/>
      <c r="AO454" s="127" t="s">
        <v>3894</v>
      </c>
      <c r="AP454" s="127" t="s">
        <v>3858</v>
      </c>
      <c r="AQ454" s="127" t="s">
        <v>3863</v>
      </c>
      <c r="AR454" s="127" t="s">
        <v>3860</v>
      </c>
      <c r="AS454" s="127" t="s">
        <v>69</v>
      </c>
      <c r="AT454" s="127" t="s">
        <v>70</v>
      </c>
      <c r="AU454" s="127" t="s">
        <v>77</v>
      </c>
      <c r="AV454" s="127" t="s">
        <v>1726</v>
      </c>
      <c r="AW454" s="149" t="str">
        <f t="shared" si="7"/>
        <v/>
      </c>
    </row>
    <row r="455" spans="1:49" x14ac:dyDescent="0.2">
      <c r="A455" s="127" t="s">
        <v>59</v>
      </c>
      <c r="B455" s="127">
        <v>4.0999999999999996</v>
      </c>
      <c r="C455" s="127">
        <v>20171204</v>
      </c>
      <c r="D455" s="127" t="s">
        <v>60</v>
      </c>
      <c r="E455" s="127" t="s">
        <v>60</v>
      </c>
      <c r="F455" s="127">
        <v>3</v>
      </c>
      <c r="G455" s="75" t="s">
        <v>3359</v>
      </c>
      <c r="H455" s="127">
        <v>0</v>
      </c>
      <c r="I455" s="127"/>
      <c r="J455" s="127"/>
      <c r="K455" s="127"/>
      <c r="L455" s="127"/>
      <c r="M455" s="127">
        <v>1</v>
      </c>
      <c r="N455" s="127">
        <v>3</v>
      </c>
      <c r="O455" s="127">
        <v>1984</v>
      </c>
      <c r="P455" s="127">
        <v>198604</v>
      </c>
      <c r="Q455" s="127">
        <v>19860430</v>
      </c>
      <c r="R455" s="127" t="s">
        <v>3322</v>
      </c>
      <c r="S455" s="127" t="s">
        <v>3323</v>
      </c>
      <c r="T455" s="127" t="s">
        <v>3294</v>
      </c>
      <c r="U455" s="127" t="s">
        <v>1953</v>
      </c>
      <c r="V455" s="127" t="s">
        <v>65</v>
      </c>
      <c r="W455" s="127" t="s">
        <v>66</v>
      </c>
      <c r="X455" s="127"/>
      <c r="Y455" s="127">
        <v>25.2</v>
      </c>
      <c r="Z455" s="127"/>
      <c r="AA455" s="127" t="s">
        <v>1726</v>
      </c>
      <c r="AB455" s="127">
        <v>5000</v>
      </c>
      <c r="AC455" s="127">
        <v>9898</v>
      </c>
      <c r="AD455" s="127"/>
      <c r="AE455" s="127"/>
      <c r="AF455" s="127">
        <v>5000</v>
      </c>
      <c r="AG455" s="127">
        <v>254</v>
      </c>
      <c r="AH455" s="127"/>
      <c r="AI455" s="127"/>
      <c r="AJ455" s="127"/>
      <c r="AK455" s="127">
        <v>2.5000000000000001E-2</v>
      </c>
      <c r="AL455" s="127">
        <v>2</v>
      </c>
      <c r="AM455" s="127"/>
      <c r="AN455" s="127"/>
      <c r="AO455" s="127" t="s">
        <v>3360</v>
      </c>
      <c r="AP455" s="127" t="s">
        <v>3325</v>
      </c>
      <c r="AQ455" s="127" t="s">
        <v>3326</v>
      </c>
      <c r="AR455" s="127" t="s">
        <v>3298</v>
      </c>
      <c r="AS455" s="127" t="s">
        <v>69</v>
      </c>
      <c r="AT455" s="127" t="s">
        <v>70</v>
      </c>
      <c r="AU455" s="127" t="s">
        <v>3211</v>
      </c>
      <c r="AV455" s="127" t="s">
        <v>1726</v>
      </c>
      <c r="AW455" s="149">
        <f t="shared" si="7"/>
        <v>2.5661749848454232E-2</v>
      </c>
    </row>
    <row r="456" spans="1:49" x14ac:dyDescent="0.2">
      <c r="A456" s="127" t="s">
        <v>59</v>
      </c>
      <c r="B456" s="127">
        <v>4.0999999999999996</v>
      </c>
      <c r="C456" s="127">
        <v>20171204</v>
      </c>
      <c r="D456" s="127" t="s">
        <v>60</v>
      </c>
      <c r="E456" s="127" t="s">
        <v>60</v>
      </c>
      <c r="F456" s="127">
        <v>3</v>
      </c>
      <c r="G456" s="75" t="s">
        <v>3358</v>
      </c>
      <c r="H456" s="127">
        <v>0</v>
      </c>
      <c r="I456" s="127"/>
      <c r="J456" s="127"/>
      <c r="K456" s="127"/>
      <c r="L456" s="127"/>
      <c r="M456" s="127">
        <v>1</v>
      </c>
      <c r="N456" s="127">
        <v>3</v>
      </c>
      <c r="O456" s="127">
        <v>1989</v>
      </c>
      <c r="P456" s="127">
        <v>19901209</v>
      </c>
      <c r="Q456" s="127">
        <v>19910416</v>
      </c>
      <c r="R456" s="127" t="s">
        <v>3322</v>
      </c>
      <c r="S456" s="127" t="s">
        <v>3323</v>
      </c>
      <c r="T456" s="127" t="s">
        <v>3294</v>
      </c>
      <c r="U456" s="127" t="s">
        <v>1953</v>
      </c>
      <c r="V456" s="127" t="s">
        <v>65</v>
      </c>
      <c r="W456" s="127" t="s">
        <v>66</v>
      </c>
      <c r="X456" s="127"/>
      <c r="Y456" s="127">
        <v>38</v>
      </c>
      <c r="Z456" s="127">
        <v>156</v>
      </c>
      <c r="AA456" s="127" t="s">
        <v>1726</v>
      </c>
      <c r="AB456" s="127">
        <v>5000</v>
      </c>
      <c r="AC456" s="127">
        <v>21213</v>
      </c>
      <c r="AD456" s="127"/>
      <c r="AE456" s="127"/>
      <c r="AF456" s="127">
        <v>0</v>
      </c>
      <c r="AG456" s="127">
        <v>18175</v>
      </c>
      <c r="AH456" s="127">
        <v>5000</v>
      </c>
      <c r="AI456" s="127">
        <v>1140</v>
      </c>
      <c r="AJ456" s="127" t="s">
        <v>66</v>
      </c>
      <c r="AK456" s="127">
        <v>5.0999999999999997E-2</v>
      </c>
      <c r="AL456" s="127">
        <v>365</v>
      </c>
      <c r="AM456" s="127">
        <v>128</v>
      </c>
      <c r="AN456" s="127"/>
      <c r="AO456" s="127" t="s">
        <v>90</v>
      </c>
      <c r="AP456" s="127" t="s">
        <v>3325</v>
      </c>
      <c r="AQ456" s="127" t="s">
        <v>3326</v>
      </c>
      <c r="AR456" s="127" t="s">
        <v>3298</v>
      </c>
      <c r="AS456" s="127" t="s">
        <v>69</v>
      </c>
      <c r="AT456" s="127" t="s">
        <v>70</v>
      </c>
      <c r="AU456" s="127" t="s">
        <v>3211</v>
      </c>
      <c r="AV456" s="127" t="s">
        <v>1726</v>
      </c>
      <c r="AW456" s="149">
        <f t="shared" si="7"/>
        <v>0.85678593315419793</v>
      </c>
    </row>
    <row r="457" spans="1:49" x14ac:dyDescent="0.2">
      <c r="A457" s="127" t="s">
        <v>1726</v>
      </c>
      <c r="B457" s="127">
        <v>4.0999999999999996</v>
      </c>
      <c r="C457" s="127">
        <v>20171204</v>
      </c>
      <c r="D457" s="127" t="s">
        <v>60</v>
      </c>
      <c r="E457" s="127" t="s">
        <v>60</v>
      </c>
      <c r="F457" s="127">
        <v>3</v>
      </c>
      <c r="G457" s="75" t="s">
        <v>3909</v>
      </c>
      <c r="H457" s="127"/>
      <c r="I457" s="127"/>
      <c r="J457" s="127"/>
      <c r="K457" s="127"/>
      <c r="L457" s="127"/>
      <c r="M457" s="127">
        <v>1</v>
      </c>
      <c r="N457" s="127">
        <v>1</v>
      </c>
      <c r="O457" s="127">
        <v>2001</v>
      </c>
      <c r="P457" s="127">
        <v>200205</v>
      </c>
      <c r="Q457" s="127">
        <v>200205</v>
      </c>
      <c r="R457" s="127" t="s">
        <v>3855</v>
      </c>
      <c r="S457" s="127" t="s">
        <v>3910</v>
      </c>
      <c r="T457" s="127" t="s">
        <v>3857</v>
      </c>
      <c r="U457" s="127" t="s">
        <v>72</v>
      </c>
      <c r="V457" s="127" t="s">
        <v>65</v>
      </c>
      <c r="W457" s="127" t="s">
        <v>66</v>
      </c>
      <c r="X457" s="127" t="s">
        <v>1305</v>
      </c>
      <c r="Y457" s="127">
        <v>2</v>
      </c>
      <c r="Z457" s="127"/>
      <c r="AA457" s="127" t="s">
        <v>1726</v>
      </c>
      <c r="AB457" s="127"/>
      <c r="AC457" s="127"/>
      <c r="AD457" s="127"/>
      <c r="AE457" s="127"/>
      <c r="AF457" s="127">
        <v>0</v>
      </c>
      <c r="AG457" s="127">
        <v>1620</v>
      </c>
      <c r="AH457" s="127"/>
      <c r="AI457" s="127"/>
      <c r="AJ457" s="127" t="s">
        <v>66</v>
      </c>
      <c r="AK457" s="127"/>
      <c r="AL457" s="127"/>
      <c r="AM457" s="127"/>
      <c r="AN457" s="127"/>
      <c r="AO457" s="127"/>
      <c r="AP457" s="127" t="s">
        <v>3858</v>
      </c>
      <c r="AQ457" s="127" t="s">
        <v>3911</v>
      </c>
      <c r="AR457" s="127" t="s">
        <v>3860</v>
      </c>
      <c r="AS457" s="127" t="s">
        <v>69</v>
      </c>
      <c r="AT457" s="127" t="s">
        <v>70</v>
      </c>
      <c r="AU457" s="127" t="s">
        <v>77</v>
      </c>
      <c r="AV457" s="127" t="s">
        <v>1726</v>
      </c>
      <c r="AW457" s="149" t="str">
        <f t="shared" si="7"/>
        <v/>
      </c>
    </row>
    <row r="458" spans="1:49" x14ac:dyDescent="0.2">
      <c r="A458" s="127" t="s">
        <v>1726</v>
      </c>
      <c r="B458" s="127">
        <v>4.0999999999999996</v>
      </c>
      <c r="C458" s="127">
        <v>20171204</v>
      </c>
      <c r="D458" s="127" t="s">
        <v>60</v>
      </c>
      <c r="E458" s="127" t="s">
        <v>60</v>
      </c>
      <c r="F458" s="127">
        <v>3</v>
      </c>
      <c r="G458" s="75" t="s">
        <v>4180</v>
      </c>
      <c r="H458" s="127"/>
      <c r="I458" s="127"/>
      <c r="J458" s="127"/>
      <c r="K458" s="127"/>
      <c r="L458" s="127"/>
      <c r="M458" s="127">
        <v>1</v>
      </c>
      <c r="N458" s="127">
        <v>3</v>
      </c>
      <c r="O458" s="127">
        <v>2001</v>
      </c>
      <c r="P458" s="127">
        <v>200206</v>
      </c>
      <c r="Q458" s="127">
        <v>200206</v>
      </c>
      <c r="R458" s="127" t="s">
        <v>3474</v>
      </c>
      <c r="S458" s="127" t="s">
        <v>3475</v>
      </c>
      <c r="T458" s="127" t="s">
        <v>4165</v>
      </c>
      <c r="U458" s="127" t="s">
        <v>72</v>
      </c>
      <c r="V458" s="127" t="s">
        <v>65</v>
      </c>
      <c r="W458" s="127" t="s">
        <v>66</v>
      </c>
      <c r="X458" s="127"/>
      <c r="Y458" s="127">
        <v>3.1</v>
      </c>
      <c r="Z458" s="127"/>
      <c r="AA458" s="127" t="s">
        <v>1726</v>
      </c>
      <c r="AB458" s="127"/>
      <c r="AC458" s="127"/>
      <c r="AD458" s="127"/>
      <c r="AE458" s="127"/>
      <c r="AF458" s="127">
        <v>0</v>
      </c>
      <c r="AG458" s="127">
        <v>137941</v>
      </c>
      <c r="AH458" s="127"/>
      <c r="AI458" s="127"/>
      <c r="AJ458" s="127" t="s">
        <v>66</v>
      </c>
      <c r="AK458" s="127"/>
      <c r="AL458" s="127"/>
      <c r="AM458" s="127"/>
      <c r="AN458" s="127"/>
      <c r="AO458" s="127"/>
      <c r="AP458" s="127" t="s">
        <v>3477</v>
      </c>
      <c r="AQ458" s="127" t="s">
        <v>3478</v>
      </c>
      <c r="AR458" s="127" t="s">
        <v>4166</v>
      </c>
      <c r="AS458" s="127" t="s">
        <v>69</v>
      </c>
      <c r="AT458" s="127" t="s">
        <v>70</v>
      </c>
      <c r="AU458" s="127" t="s">
        <v>3211</v>
      </c>
      <c r="AV458" s="127" t="s">
        <v>1726</v>
      </c>
      <c r="AW458" s="149" t="str">
        <f t="shared" si="7"/>
        <v/>
      </c>
    </row>
    <row r="459" spans="1:49" x14ac:dyDescent="0.2">
      <c r="A459" s="127" t="s">
        <v>1726</v>
      </c>
      <c r="B459" s="127">
        <v>4.0999999999999996</v>
      </c>
      <c r="C459" s="127">
        <v>20171204</v>
      </c>
      <c r="D459" s="127" t="s">
        <v>60</v>
      </c>
      <c r="E459" s="127" t="s">
        <v>60</v>
      </c>
      <c r="F459" s="127">
        <v>3</v>
      </c>
      <c r="G459" s="75" t="s">
        <v>4475</v>
      </c>
      <c r="H459" s="127"/>
      <c r="I459" s="127"/>
      <c r="J459" s="127"/>
      <c r="K459" s="127"/>
      <c r="L459" s="127"/>
      <c r="M459" s="127">
        <v>1</v>
      </c>
      <c r="N459" s="127">
        <v>3</v>
      </c>
      <c r="O459" s="127">
        <v>2000</v>
      </c>
      <c r="P459" s="127">
        <v>200105</v>
      </c>
      <c r="Q459" s="127">
        <v>200105</v>
      </c>
      <c r="R459" s="127" t="s">
        <v>4190</v>
      </c>
      <c r="S459" s="127" t="s">
        <v>4396</v>
      </c>
      <c r="T459" s="127" t="s">
        <v>4465</v>
      </c>
      <c r="U459" s="127" t="s">
        <v>72</v>
      </c>
      <c r="V459" s="127" t="s">
        <v>65</v>
      </c>
      <c r="W459" s="127" t="s">
        <v>66</v>
      </c>
      <c r="X459" s="127"/>
      <c r="Y459" s="127">
        <v>3</v>
      </c>
      <c r="Z459" s="127"/>
      <c r="AA459" s="127" t="s">
        <v>1726</v>
      </c>
      <c r="AB459" s="127"/>
      <c r="AC459" s="127"/>
      <c r="AD459" s="127"/>
      <c r="AE459" s="127"/>
      <c r="AF459" s="127">
        <v>0</v>
      </c>
      <c r="AG459" s="127">
        <v>58000</v>
      </c>
      <c r="AH459" s="127"/>
      <c r="AI459" s="127"/>
      <c r="AJ459" s="127" t="s">
        <v>66</v>
      </c>
      <c r="AK459" s="127"/>
      <c r="AL459" s="127"/>
      <c r="AM459" s="127"/>
      <c r="AN459" s="127"/>
      <c r="AO459" s="127"/>
      <c r="AP459" s="127" t="s">
        <v>4191</v>
      </c>
      <c r="AQ459" s="127" t="s">
        <v>4397</v>
      </c>
      <c r="AR459" s="127" t="s">
        <v>4467</v>
      </c>
      <c r="AS459" s="127" t="s">
        <v>69</v>
      </c>
      <c r="AT459" s="127" t="s">
        <v>70</v>
      </c>
      <c r="AU459" s="127" t="s">
        <v>3211</v>
      </c>
      <c r="AV459" s="127" t="s">
        <v>1726</v>
      </c>
      <c r="AW459" s="149" t="str">
        <f t="shared" si="7"/>
        <v/>
      </c>
    </row>
    <row r="460" spans="1:49" x14ac:dyDescent="0.2">
      <c r="A460" s="127" t="s">
        <v>1726</v>
      </c>
      <c r="B460" s="127">
        <v>4.0999999999999996</v>
      </c>
      <c r="C460" s="127">
        <v>20171204</v>
      </c>
      <c r="D460" s="127" t="s">
        <v>60</v>
      </c>
      <c r="E460" s="127" t="s">
        <v>60</v>
      </c>
      <c r="F460" s="127">
        <v>3</v>
      </c>
      <c r="G460" s="75" t="s">
        <v>966</v>
      </c>
      <c r="H460" s="127"/>
      <c r="I460" s="127"/>
      <c r="J460" s="127"/>
      <c r="K460" s="127"/>
      <c r="L460" s="127"/>
      <c r="M460" s="127">
        <v>1</v>
      </c>
      <c r="N460" s="127">
        <v>2</v>
      </c>
      <c r="O460" s="127">
        <v>2000</v>
      </c>
      <c r="P460" s="127">
        <v>200105</v>
      </c>
      <c r="Q460" s="127">
        <v>200105</v>
      </c>
      <c r="R460" s="127" t="s">
        <v>475</v>
      </c>
      <c r="S460" s="127" t="s">
        <v>967</v>
      </c>
      <c r="T460" s="127" t="s">
        <v>477</v>
      </c>
      <c r="U460" s="127" t="s">
        <v>72</v>
      </c>
      <c r="V460" s="127" t="s">
        <v>65</v>
      </c>
      <c r="W460" s="127" t="s">
        <v>66</v>
      </c>
      <c r="X460" s="127" t="s">
        <v>1305</v>
      </c>
      <c r="Y460" s="127">
        <v>3</v>
      </c>
      <c r="Z460" s="127"/>
      <c r="AA460" s="127" t="s">
        <v>1726</v>
      </c>
      <c r="AB460" s="127"/>
      <c r="AC460" s="127"/>
      <c r="AD460" s="127"/>
      <c r="AE460" s="127"/>
      <c r="AF460" s="127">
        <v>0</v>
      </c>
      <c r="AG460" s="127">
        <v>420</v>
      </c>
      <c r="AH460" s="127"/>
      <c r="AI460" s="127"/>
      <c r="AJ460" s="127" t="s">
        <v>66</v>
      </c>
      <c r="AK460" s="127"/>
      <c r="AL460" s="127"/>
      <c r="AM460" s="127"/>
      <c r="AN460" s="127"/>
      <c r="AO460" s="127"/>
      <c r="AP460" s="127" t="s">
        <v>479</v>
      </c>
      <c r="AQ460" s="127" t="s">
        <v>968</v>
      </c>
      <c r="AR460" s="127" t="s">
        <v>481</v>
      </c>
      <c r="AS460" s="127" t="s">
        <v>69</v>
      </c>
      <c r="AT460" s="127" t="s">
        <v>70</v>
      </c>
      <c r="AU460" s="127" t="s">
        <v>91</v>
      </c>
      <c r="AV460" s="127" t="s">
        <v>1726</v>
      </c>
      <c r="AW460" s="149" t="str">
        <f t="shared" si="7"/>
        <v/>
      </c>
    </row>
    <row r="461" spans="1:49" x14ac:dyDescent="0.2">
      <c r="A461" s="127" t="s">
        <v>1726</v>
      </c>
      <c r="B461" s="127">
        <v>4.0999999999999996</v>
      </c>
      <c r="C461" s="127">
        <v>20171204</v>
      </c>
      <c r="D461" s="127" t="s">
        <v>60</v>
      </c>
      <c r="E461" s="127" t="s">
        <v>60</v>
      </c>
      <c r="F461" s="127">
        <v>3</v>
      </c>
      <c r="G461" s="75" t="s">
        <v>964</v>
      </c>
      <c r="H461" s="127"/>
      <c r="I461" s="127"/>
      <c r="J461" s="127"/>
      <c r="K461" s="127"/>
      <c r="L461" s="127"/>
      <c r="M461" s="127">
        <v>1</v>
      </c>
      <c r="N461" s="127">
        <v>2</v>
      </c>
      <c r="O461" s="127">
        <v>2000</v>
      </c>
      <c r="P461" s="127">
        <v>200105</v>
      </c>
      <c r="Q461" s="127">
        <v>200105</v>
      </c>
      <c r="R461" s="127" t="s">
        <v>475</v>
      </c>
      <c r="S461" s="127" t="s">
        <v>965</v>
      </c>
      <c r="T461" s="127" t="s">
        <v>477</v>
      </c>
      <c r="U461" s="127" t="s">
        <v>72</v>
      </c>
      <c r="V461" s="127" t="s">
        <v>65</v>
      </c>
      <c r="W461" s="127" t="s">
        <v>66</v>
      </c>
      <c r="X461" s="127" t="s">
        <v>1305</v>
      </c>
      <c r="Y461" s="127">
        <v>3</v>
      </c>
      <c r="Z461" s="127"/>
      <c r="AA461" s="127" t="s">
        <v>1726</v>
      </c>
      <c r="AB461" s="127"/>
      <c r="AC461" s="127"/>
      <c r="AD461" s="127"/>
      <c r="AE461" s="127"/>
      <c r="AF461" s="127">
        <v>0</v>
      </c>
      <c r="AG461" s="127">
        <v>600</v>
      </c>
      <c r="AH461" s="127"/>
      <c r="AI461" s="127"/>
      <c r="AJ461" s="127" t="s">
        <v>66</v>
      </c>
      <c r="AK461" s="127"/>
      <c r="AL461" s="127"/>
      <c r="AM461" s="127"/>
      <c r="AN461" s="127"/>
      <c r="AO461" s="127"/>
      <c r="AP461" s="127" t="s">
        <v>479</v>
      </c>
      <c r="AQ461" s="127" t="s">
        <v>4754</v>
      </c>
      <c r="AR461" s="127" t="s">
        <v>481</v>
      </c>
      <c r="AS461" s="127" t="s">
        <v>69</v>
      </c>
      <c r="AT461" s="127" t="s">
        <v>70</v>
      </c>
      <c r="AU461" s="127" t="s">
        <v>91</v>
      </c>
      <c r="AV461" s="127" t="s">
        <v>1726</v>
      </c>
      <c r="AW461" s="149" t="str">
        <f t="shared" si="7"/>
        <v/>
      </c>
    </row>
    <row r="462" spans="1:49" x14ac:dyDescent="0.2">
      <c r="A462" s="127" t="s">
        <v>1726</v>
      </c>
      <c r="B462" s="127">
        <v>4.0999999999999996</v>
      </c>
      <c r="C462" s="127">
        <v>20171204</v>
      </c>
      <c r="D462" s="127" t="s">
        <v>60</v>
      </c>
      <c r="E462" s="127" t="s">
        <v>60</v>
      </c>
      <c r="F462" s="127">
        <v>3</v>
      </c>
      <c r="G462" s="75" t="s">
        <v>3946</v>
      </c>
      <c r="H462" s="127"/>
      <c r="I462" s="127"/>
      <c r="J462" s="127"/>
      <c r="K462" s="127"/>
      <c r="L462" s="127"/>
      <c r="M462" s="127">
        <v>1</v>
      </c>
      <c r="N462" s="127">
        <v>1</v>
      </c>
      <c r="O462" s="127">
        <v>2000</v>
      </c>
      <c r="P462" s="127">
        <v>200105</v>
      </c>
      <c r="Q462" s="127">
        <v>200105</v>
      </c>
      <c r="R462" s="127" t="s">
        <v>61</v>
      </c>
      <c r="S462" s="127" t="s">
        <v>4796</v>
      </c>
      <c r="T462" s="127" t="s">
        <v>63</v>
      </c>
      <c r="U462" s="127" t="s">
        <v>72</v>
      </c>
      <c r="V462" s="127" t="s">
        <v>65</v>
      </c>
      <c r="W462" s="127" t="s">
        <v>66</v>
      </c>
      <c r="X462" s="127" t="s">
        <v>1305</v>
      </c>
      <c r="Y462" s="127">
        <v>3</v>
      </c>
      <c r="Z462" s="127"/>
      <c r="AA462" s="127" t="s">
        <v>1726</v>
      </c>
      <c r="AB462" s="127"/>
      <c r="AC462" s="127"/>
      <c r="AD462" s="127"/>
      <c r="AE462" s="127"/>
      <c r="AF462" s="127">
        <v>0</v>
      </c>
      <c r="AG462" s="127">
        <v>150</v>
      </c>
      <c r="AH462" s="127"/>
      <c r="AI462" s="127"/>
      <c r="AJ462" s="127" t="s">
        <v>66</v>
      </c>
      <c r="AK462" s="127"/>
      <c r="AL462" s="127"/>
      <c r="AM462" s="127"/>
      <c r="AN462" s="127"/>
      <c r="AO462" s="127"/>
      <c r="AP462" s="127" t="s">
        <v>663</v>
      </c>
      <c r="AQ462" s="127" t="s">
        <v>3574</v>
      </c>
      <c r="AR462" s="127" t="s">
        <v>664</v>
      </c>
      <c r="AS462" s="127" t="s">
        <v>69</v>
      </c>
      <c r="AT462" s="127" t="s">
        <v>70</v>
      </c>
      <c r="AU462" s="127" t="s">
        <v>71</v>
      </c>
      <c r="AV462" s="127" t="s">
        <v>1726</v>
      </c>
      <c r="AW462" s="149" t="str">
        <f t="shared" si="7"/>
        <v/>
      </c>
    </row>
    <row r="463" spans="1:49" x14ac:dyDescent="0.2">
      <c r="A463" s="127" t="s">
        <v>1726</v>
      </c>
      <c r="B463" s="127">
        <v>4.0999999999999996</v>
      </c>
      <c r="C463" s="127">
        <v>20171204</v>
      </c>
      <c r="D463" s="127" t="s">
        <v>60</v>
      </c>
      <c r="E463" s="127" t="s">
        <v>60</v>
      </c>
      <c r="F463" s="127">
        <v>3</v>
      </c>
      <c r="G463" s="75" t="s">
        <v>4580</v>
      </c>
      <c r="H463" s="127"/>
      <c r="I463" s="127"/>
      <c r="J463" s="127"/>
      <c r="K463" s="127"/>
      <c r="L463" s="127"/>
      <c r="M463" s="127">
        <v>1</v>
      </c>
      <c r="N463" s="127">
        <v>2</v>
      </c>
      <c r="O463" s="127">
        <v>2004</v>
      </c>
      <c r="P463" s="127">
        <v>200506</v>
      </c>
      <c r="Q463" s="127">
        <v>200506</v>
      </c>
      <c r="R463" s="127" t="s">
        <v>4560</v>
      </c>
      <c r="S463" s="127" t="s">
        <v>3805</v>
      </c>
      <c r="T463" s="127" t="s">
        <v>4561</v>
      </c>
      <c r="U463" s="127" t="s">
        <v>72</v>
      </c>
      <c r="V463" s="127" t="s">
        <v>65</v>
      </c>
      <c r="W463" s="127" t="s">
        <v>64</v>
      </c>
      <c r="X463" s="127"/>
      <c r="Y463" s="127">
        <v>3</v>
      </c>
      <c r="Z463" s="127"/>
      <c r="AA463" s="127" t="s">
        <v>1726</v>
      </c>
      <c r="AB463" s="127"/>
      <c r="AC463" s="127"/>
      <c r="AD463" s="127"/>
      <c r="AE463" s="127"/>
      <c r="AF463" s="127">
        <v>0</v>
      </c>
      <c r="AG463" s="127">
        <v>3820</v>
      </c>
      <c r="AH463" s="127"/>
      <c r="AI463" s="127"/>
      <c r="AJ463" s="127" t="s">
        <v>66</v>
      </c>
      <c r="AK463" s="127"/>
      <c r="AL463" s="127"/>
      <c r="AM463" s="127"/>
      <c r="AN463" s="127"/>
      <c r="AO463" s="127" t="s">
        <v>4581</v>
      </c>
      <c r="AP463" s="127" t="s">
        <v>4562</v>
      </c>
      <c r="AQ463" s="127" t="s">
        <v>3806</v>
      </c>
      <c r="AR463" s="127" t="s">
        <v>4563</v>
      </c>
      <c r="AS463" s="127" t="s">
        <v>69</v>
      </c>
      <c r="AT463" s="127" t="s">
        <v>70</v>
      </c>
      <c r="AU463" s="127" t="s">
        <v>77</v>
      </c>
      <c r="AV463" s="127" t="s">
        <v>1726</v>
      </c>
      <c r="AW463" s="149" t="str">
        <f t="shared" si="7"/>
        <v/>
      </c>
    </row>
    <row r="464" spans="1:49" x14ac:dyDescent="0.2">
      <c r="A464" s="127" t="s">
        <v>59</v>
      </c>
      <c r="B464" s="127">
        <v>4.0999999999999996</v>
      </c>
      <c r="C464" s="127">
        <v>20171204</v>
      </c>
      <c r="D464" s="127" t="s">
        <v>60</v>
      </c>
      <c r="E464" s="127" t="s">
        <v>60</v>
      </c>
      <c r="F464" s="127">
        <v>3</v>
      </c>
      <c r="G464" s="75" t="s">
        <v>4093</v>
      </c>
      <c r="H464" s="127">
        <v>0</v>
      </c>
      <c r="I464" s="127"/>
      <c r="J464" s="127"/>
      <c r="K464" s="127"/>
      <c r="L464" s="127"/>
      <c r="M464" s="127">
        <v>1</v>
      </c>
      <c r="N464" s="127">
        <v>1</v>
      </c>
      <c r="O464" s="127">
        <v>1988</v>
      </c>
      <c r="P464" s="127">
        <v>19890515</v>
      </c>
      <c r="Q464" s="127">
        <v>19890517</v>
      </c>
      <c r="R464" s="127" t="s">
        <v>3322</v>
      </c>
      <c r="S464" s="127" t="s">
        <v>3323</v>
      </c>
      <c r="T464" s="127" t="s">
        <v>4086</v>
      </c>
      <c r="U464" s="127" t="s">
        <v>72</v>
      </c>
      <c r="V464" s="127" t="s">
        <v>65</v>
      </c>
      <c r="W464" s="127" t="s">
        <v>66</v>
      </c>
      <c r="X464" s="127"/>
      <c r="Y464" s="127">
        <v>7</v>
      </c>
      <c r="Z464" s="127">
        <v>86</v>
      </c>
      <c r="AA464" s="127" t="s">
        <v>1726</v>
      </c>
      <c r="AB464" s="127">
        <v>5000</v>
      </c>
      <c r="AC464" s="127">
        <v>26630</v>
      </c>
      <c r="AD464" s="127"/>
      <c r="AE464" s="127"/>
      <c r="AF464" s="127">
        <v>0</v>
      </c>
      <c r="AG464" s="127">
        <v>25867</v>
      </c>
      <c r="AH464" s="127">
        <v>5000</v>
      </c>
      <c r="AI464" s="127">
        <v>335</v>
      </c>
      <c r="AJ464" s="127" t="s">
        <v>66</v>
      </c>
      <c r="AK464" s="127">
        <v>1.24E-2</v>
      </c>
      <c r="AL464" s="127">
        <v>37</v>
      </c>
      <c r="AM464" s="127"/>
      <c r="AN464" s="127"/>
      <c r="AO464" s="127" t="s">
        <v>4094</v>
      </c>
      <c r="AP464" s="127" t="s">
        <v>3325</v>
      </c>
      <c r="AQ464" s="127" t="s">
        <v>3326</v>
      </c>
      <c r="AR464" s="127" t="s">
        <v>4089</v>
      </c>
      <c r="AS464" s="127" t="s">
        <v>69</v>
      </c>
      <c r="AT464" s="127" t="s">
        <v>70</v>
      </c>
      <c r="AU464" s="127" t="s">
        <v>3211</v>
      </c>
      <c r="AV464" s="127" t="s">
        <v>1726</v>
      </c>
      <c r="AW464" s="149">
        <f t="shared" si="7"/>
        <v>0.97134810364250845</v>
      </c>
    </row>
    <row r="465" spans="1:49" x14ac:dyDescent="0.2">
      <c r="A465" s="127" t="s">
        <v>59</v>
      </c>
      <c r="B465" s="127">
        <v>4.0999999999999996</v>
      </c>
      <c r="C465" s="127">
        <v>20171204</v>
      </c>
      <c r="D465" s="127" t="s">
        <v>60</v>
      </c>
      <c r="E465" s="127" t="s">
        <v>60</v>
      </c>
      <c r="F465" s="127">
        <v>3</v>
      </c>
      <c r="G465" s="75" t="s">
        <v>4095</v>
      </c>
      <c r="H465" s="127">
        <v>0</v>
      </c>
      <c r="I465" s="127"/>
      <c r="J465" s="127"/>
      <c r="K465" s="127"/>
      <c r="L465" s="127"/>
      <c r="M465" s="127">
        <v>1</v>
      </c>
      <c r="N465" s="127">
        <v>1</v>
      </c>
      <c r="O465" s="127">
        <v>1988</v>
      </c>
      <c r="P465" s="127">
        <v>19900410</v>
      </c>
      <c r="Q465" s="127">
        <v>19900410</v>
      </c>
      <c r="R465" s="127" t="s">
        <v>3322</v>
      </c>
      <c r="S465" s="127" t="s">
        <v>3323</v>
      </c>
      <c r="T465" s="127" t="s">
        <v>4086</v>
      </c>
      <c r="U465" s="127" t="s">
        <v>1953</v>
      </c>
      <c r="V465" s="127" t="s">
        <v>65</v>
      </c>
      <c r="W465" s="127" t="s">
        <v>66</v>
      </c>
      <c r="X465" s="127"/>
      <c r="Y465" s="127">
        <v>41.2</v>
      </c>
      <c r="Z465" s="127">
        <v>160</v>
      </c>
      <c r="AA465" s="127" t="s">
        <v>1726</v>
      </c>
      <c r="AB465" s="127">
        <v>5000</v>
      </c>
      <c r="AC465" s="127">
        <v>25875</v>
      </c>
      <c r="AD465" s="127"/>
      <c r="AE465" s="127"/>
      <c r="AF465" s="127">
        <v>0</v>
      </c>
      <c r="AG465" s="127">
        <v>21828</v>
      </c>
      <c r="AH465" s="127"/>
      <c r="AI465" s="127"/>
      <c r="AJ465" s="127" t="s">
        <v>66</v>
      </c>
      <c r="AK465" s="127"/>
      <c r="AL465" s="127">
        <v>369</v>
      </c>
      <c r="AM465" s="127">
        <v>100</v>
      </c>
      <c r="AN465" s="127"/>
      <c r="AO465" s="127" t="s">
        <v>3998</v>
      </c>
      <c r="AP465" s="127" t="s">
        <v>3325</v>
      </c>
      <c r="AQ465" s="127" t="s">
        <v>3326</v>
      </c>
      <c r="AR465" s="127" t="s">
        <v>4089</v>
      </c>
      <c r="AS465" s="127" t="s">
        <v>69</v>
      </c>
      <c r="AT465" s="127" t="s">
        <v>70</v>
      </c>
      <c r="AU465" s="127" t="s">
        <v>3211</v>
      </c>
      <c r="AV465" s="127" t="s">
        <v>1726</v>
      </c>
      <c r="AW465" s="149">
        <f t="shared" si="7"/>
        <v>0.84359420289855069</v>
      </c>
    </row>
    <row r="466" spans="1:49" x14ac:dyDescent="0.2">
      <c r="A466" s="127" t="s">
        <v>59</v>
      </c>
      <c r="B466" s="127">
        <v>4.0999999999999996</v>
      </c>
      <c r="C466" s="127">
        <v>20171204</v>
      </c>
      <c r="D466" s="127" t="s">
        <v>60</v>
      </c>
      <c r="E466" s="127" t="s">
        <v>60</v>
      </c>
      <c r="F466" s="127">
        <v>3</v>
      </c>
      <c r="G466" s="75" t="s">
        <v>285</v>
      </c>
      <c r="H466" s="127">
        <v>0</v>
      </c>
      <c r="I466" s="127"/>
      <c r="J466" s="127"/>
      <c r="K466" s="127"/>
      <c r="L466" s="127"/>
      <c r="M466" s="127">
        <v>1</v>
      </c>
      <c r="N466" s="127">
        <v>3</v>
      </c>
      <c r="O466" s="127">
        <v>1994</v>
      </c>
      <c r="P466" s="127">
        <v>19950425</v>
      </c>
      <c r="Q466" s="127">
        <v>19950430</v>
      </c>
      <c r="R466" s="127" t="s">
        <v>3322</v>
      </c>
      <c r="S466" s="127" t="s">
        <v>3323</v>
      </c>
      <c r="T466" s="127" t="s">
        <v>3294</v>
      </c>
      <c r="U466" s="127" t="s">
        <v>1643</v>
      </c>
      <c r="V466" s="127" t="s">
        <v>65</v>
      </c>
      <c r="W466" s="127" t="s">
        <v>66</v>
      </c>
      <c r="X466" s="127"/>
      <c r="Y466" s="127">
        <v>1.6</v>
      </c>
      <c r="Z466" s="127">
        <v>56</v>
      </c>
      <c r="AA466" s="127" t="s">
        <v>1726</v>
      </c>
      <c r="AB466" s="127">
        <v>5000</v>
      </c>
      <c r="AC466" s="127">
        <v>49766</v>
      </c>
      <c r="AD466" s="127"/>
      <c r="AE466" s="127"/>
      <c r="AF466" s="127">
        <v>0</v>
      </c>
      <c r="AG466" s="127">
        <v>1016529</v>
      </c>
      <c r="AH466" s="127">
        <v>5000</v>
      </c>
      <c r="AI466" s="127">
        <v>200</v>
      </c>
      <c r="AJ466" s="127" t="s">
        <v>66</v>
      </c>
      <c r="AK466" s="127">
        <v>4.0000000000000001E-3</v>
      </c>
      <c r="AL466" s="127">
        <v>30</v>
      </c>
      <c r="AM466" s="127">
        <v>2457</v>
      </c>
      <c r="AN466" s="127"/>
      <c r="AO466" s="127" t="s">
        <v>3372</v>
      </c>
      <c r="AP466" s="127" t="s">
        <v>3325</v>
      </c>
      <c r="AQ466" s="127" t="s">
        <v>3326</v>
      </c>
      <c r="AR466" s="127" t="s">
        <v>3298</v>
      </c>
      <c r="AS466" s="127" t="s">
        <v>69</v>
      </c>
      <c r="AT466" s="127" t="s">
        <v>70</v>
      </c>
      <c r="AU466" s="127" t="s">
        <v>3211</v>
      </c>
      <c r="AV466" s="127" t="s">
        <v>1726</v>
      </c>
      <c r="AW466" s="149">
        <f t="shared" si="7"/>
        <v>20.426174496644297</v>
      </c>
    </row>
    <row r="467" spans="1:49" x14ac:dyDescent="0.2">
      <c r="A467" s="127" t="s">
        <v>1726</v>
      </c>
      <c r="B467" s="127">
        <v>4.0999999999999996</v>
      </c>
      <c r="C467" s="127">
        <v>20171204</v>
      </c>
      <c r="D467" s="127" t="s">
        <v>60</v>
      </c>
      <c r="E467" s="127" t="s">
        <v>60</v>
      </c>
      <c r="F467" s="127">
        <v>3</v>
      </c>
      <c r="G467" s="75" t="s">
        <v>4582</v>
      </c>
      <c r="H467" s="127"/>
      <c r="I467" s="127"/>
      <c r="J467" s="127"/>
      <c r="K467" s="127"/>
      <c r="L467" s="127"/>
      <c r="M467" s="127">
        <v>1</v>
      </c>
      <c r="N467" s="127">
        <v>2</v>
      </c>
      <c r="O467" s="127">
        <v>1999</v>
      </c>
      <c r="P467" s="127">
        <v>20000510</v>
      </c>
      <c r="Q467" s="127">
        <v>20000510</v>
      </c>
      <c r="R467" s="127" t="s">
        <v>4560</v>
      </c>
      <c r="S467" s="127" t="s">
        <v>3805</v>
      </c>
      <c r="T467" s="127" t="s">
        <v>4561</v>
      </c>
      <c r="U467" s="127" t="s">
        <v>72</v>
      </c>
      <c r="V467" s="127" t="s">
        <v>65</v>
      </c>
      <c r="W467" s="127" t="s">
        <v>64</v>
      </c>
      <c r="X467" s="127"/>
      <c r="Y467" s="127">
        <v>7.87</v>
      </c>
      <c r="Z467" s="127"/>
      <c r="AA467" s="127" t="s">
        <v>1726</v>
      </c>
      <c r="AB467" s="127"/>
      <c r="AC467" s="127"/>
      <c r="AD467" s="127"/>
      <c r="AE467" s="127"/>
      <c r="AF467" s="127">
        <v>1</v>
      </c>
      <c r="AG467" s="127">
        <v>21529</v>
      </c>
      <c r="AH467" s="127"/>
      <c r="AI467" s="127"/>
      <c r="AJ467" s="127"/>
      <c r="AK467" s="127"/>
      <c r="AL467" s="127"/>
      <c r="AM467" s="127"/>
      <c r="AN467" s="127"/>
      <c r="AO467" s="127" t="s">
        <v>4583</v>
      </c>
      <c r="AP467" s="127" t="s">
        <v>4562</v>
      </c>
      <c r="AQ467" s="127" t="s">
        <v>3806</v>
      </c>
      <c r="AR467" s="127" t="s">
        <v>4563</v>
      </c>
      <c r="AS467" s="127" t="s">
        <v>69</v>
      </c>
      <c r="AT467" s="127" t="s">
        <v>70</v>
      </c>
      <c r="AU467" s="127" t="s">
        <v>77</v>
      </c>
      <c r="AV467" s="127" t="s">
        <v>1726</v>
      </c>
      <c r="AW467" s="149" t="str">
        <f t="shared" si="7"/>
        <v/>
      </c>
    </row>
    <row r="468" spans="1:49" x14ac:dyDescent="0.2">
      <c r="A468" s="127" t="s">
        <v>59</v>
      </c>
      <c r="B468" s="127">
        <v>4.0999999999999996</v>
      </c>
      <c r="C468" s="127">
        <v>20171204</v>
      </c>
      <c r="D468" s="127" t="s">
        <v>60</v>
      </c>
      <c r="E468" s="127" t="s">
        <v>60</v>
      </c>
      <c r="F468" s="127">
        <v>3</v>
      </c>
      <c r="G468" s="75" t="s">
        <v>4722</v>
      </c>
      <c r="H468" s="127">
        <v>0</v>
      </c>
      <c r="I468" s="127"/>
      <c r="J468" s="127"/>
      <c r="K468" s="127"/>
      <c r="L468" s="127"/>
      <c r="M468" s="127">
        <v>1</v>
      </c>
      <c r="N468" s="127">
        <v>2</v>
      </c>
      <c r="O468" s="127">
        <v>1985</v>
      </c>
      <c r="P468" s="127">
        <v>198610</v>
      </c>
      <c r="Q468" s="127">
        <v>19861001</v>
      </c>
      <c r="R468" s="127" t="s">
        <v>4560</v>
      </c>
      <c r="S468" s="127" t="s">
        <v>3426</v>
      </c>
      <c r="T468" s="127" t="s">
        <v>4561</v>
      </c>
      <c r="U468" s="127" t="s">
        <v>1643</v>
      </c>
      <c r="V468" s="127" t="s">
        <v>65</v>
      </c>
      <c r="W468" s="127" t="s">
        <v>66</v>
      </c>
      <c r="X468" s="127"/>
      <c r="Y468" s="127">
        <v>10.5</v>
      </c>
      <c r="Z468" s="127"/>
      <c r="AA468" s="127" t="s">
        <v>1726</v>
      </c>
      <c r="AB468" s="127">
        <v>5000</v>
      </c>
      <c r="AC468" s="127">
        <v>48001</v>
      </c>
      <c r="AD468" s="127"/>
      <c r="AE468" s="127"/>
      <c r="AF468" s="127">
        <v>0</v>
      </c>
      <c r="AG468" s="127">
        <v>4958</v>
      </c>
      <c r="AH468" s="127"/>
      <c r="AI468" s="127"/>
      <c r="AJ468" s="127"/>
      <c r="AK468" s="127"/>
      <c r="AL468" s="127"/>
      <c r="AM468" s="127"/>
      <c r="AN468" s="127"/>
      <c r="AO468" s="127"/>
      <c r="AP468" s="127" t="s">
        <v>4562</v>
      </c>
      <c r="AQ468" s="127" t="s">
        <v>3429</v>
      </c>
      <c r="AR468" s="127" t="s">
        <v>4563</v>
      </c>
      <c r="AS468" s="127" t="s">
        <v>69</v>
      </c>
      <c r="AT468" s="127" t="s">
        <v>70</v>
      </c>
      <c r="AU468" s="127" t="s">
        <v>77</v>
      </c>
      <c r="AV468" s="127" t="s">
        <v>1726</v>
      </c>
      <c r="AW468" s="149">
        <f t="shared" si="7"/>
        <v>0.10328951480177496</v>
      </c>
    </row>
    <row r="469" spans="1:49" x14ac:dyDescent="0.2">
      <c r="A469" s="127" t="s">
        <v>59</v>
      </c>
      <c r="B469" s="127">
        <v>4.0999999999999996</v>
      </c>
      <c r="C469" s="127">
        <v>20171204</v>
      </c>
      <c r="D469" s="127" t="s">
        <v>60</v>
      </c>
      <c r="E469" s="127" t="s">
        <v>60</v>
      </c>
      <c r="F469" s="127">
        <v>3</v>
      </c>
      <c r="G469" s="75" t="s">
        <v>4112</v>
      </c>
      <c r="H469" s="127">
        <v>0</v>
      </c>
      <c r="I469" s="127"/>
      <c r="J469" s="127"/>
      <c r="K469" s="127"/>
      <c r="L469" s="127"/>
      <c r="M469" s="127">
        <v>1</v>
      </c>
      <c r="N469" s="127">
        <v>1</v>
      </c>
      <c r="O469" s="127">
        <v>1982</v>
      </c>
      <c r="P469" s="127">
        <v>198304</v>
      </c>
      <c r="Q469" s="127">
        <v>19830405</v>
      </c>
      <c r="R469" s="127" t="s">
        <v>4085</v>
      </c>
      <c r="S469" s="127" t="s">
        <v>3426</v>
      </c>
      <c r="T469" s="127" t="s">
        <v>4086</v>
      </c>
      <c r="U469" s="127" t="s">
        <v>1643</v>
      </c>
      <c r="V469" s="127" t="s">
        <v>65</v>
      </c>
      <c r="W469" s="127" t="s">
        <v>66</v>
      </c>
      <c r="X469" s="127"/>
      <c r="Y469" s="127">
        <v>2.8</v>
      </c>
      <c r="Z469" s="127"/>
      <c r="AA469" s="127" t="s">
        <v>1726</v>
      </c>
      <c r="AB469" s="127">
        <v>5000</v>
      </c>
      <c r="AC469" s="127">
        <v>102087</v>
      </c>
      <c r="AD469" s="127"/>
      <c r="AE469" s="127"/>
      <c r="AF469" s="127">
        <v>0</v>
      </c>
      <c r="AG469" s="127">
        <v>165775</v>
      </c>
      <c r="AH469" s="127">
        <v>5000</v>
      </c>
      <c r="AI469" s="127">
        <v>1031</v>
      </c>
      <c r="AJ469" s="127"/>
      <c r="AK469" s="127">
        <v>0.01</v>
      </c>
      <c r="AL469" s="127">
        <v>36</v>
      </c>
      <c r="AM469" s="127"/>
      <c r="AN469" s="127"/>
      <c r="AO469" s="127"/>
      <c r="AP469" s="127" t="s">
        <v>4088</v>
      </c>
      <c r="AQ469" s="127" t="s">
        <v>3429</v>
      </c>
      <c r="AR469" s="127" t="s">
        <v>4089</v>
      </c>
      <c r="AS469" s="127" t="s">
        <v>69</v>
      </c>
      <c r="AT469" s="127" t="s">
        <v>70</v>
      </c>
      <c r="AU469" s="127" t="s">
        <v>77</v>
      </c>
      <c r="AV469" s="127" t="s">
        <v>1726</v>
      </c>
      <c r="AW469" s="149">
        <f t="shared" si="7"/>
        <v>1.623860040945468</v>
      </c>
    </row>
    <row r="470" spans="1:49" x14ac:dyDescent="0.2">
      <c r="A470" s="127" t="s">
        <v>59</v>
      </c>
      <c r="B470" s="127">
        <v>4.0999999999999996</v>
      </c>
      <c r="C470" s="127">
        <v>20171204</v>
      </c>
      <c r="D470" s="127" t="s">
        <v>60</v>
      </c>
      <c r="E470" s="127" t="s">
        <v>60</v>
      </c>
      <c r="F470" s="127">
        <v>3</v>
      </c>
      <c r="G470" s="75" t="s">
        <v>3981</v>
      </c>
      <c r="H470" s="127">
        <v>0</v>
      </c>
      <c r="I470" s="127"/>
      <c r="J470" s="127"/>
      <c r="K470" s="127"/>
      <c r="L470" s="127"/>
      <c r="M470" s="127">
        <v>1</v>
      </c>
      <c r="N470" s="127">
        <v>1</v>
      </c>
      <c r="O470" s="127">
        <v>1984</v>
      </c>
      <c r="P470" s="127">
        <v>198504</v>
      </c>
      <c r="Q470" s="127">
        <v>19850405</v>
      </c>
      <c r="R470" s="127" t="s">
        <v>3970</v>
      </c>
      <c r="S470" s="127" t="s">
        <v>3426</v>
      </c>
      <c r="T470" s="127" t="s">
        <v>3971</v>
      </c>
      <c r="U470" s="127" t="s">
        <v>72</v>
      </c>
      <c r="V470" s="127" t="s">
        <v>65</v>
      </c>
      <c r="W470" s="127" t="s">
        <v>64</v>
      </c>
      <c r="X470" s="127"/>
      <c r="Y470" s="127">
        <v>6.1</v>
      </c>
      <c r="Z470" s="127"/>
      <c r="AA470" s="127" t="s">
        <v>1726</v>
      </c>
      <c r="AB470" s="127">
        <v>5000</v>
      </c>
      <c r="AC470" s="127">
        <v>27356</v>
      </c>
      <c r="AD470" s="127"/>
      <c r="AE470" s="127"/>
      <c r="AF470" s="127">
        <v>0</v>
      </c>
      <c r="AG470" s="127">
        <v>2651</v>
      </c>
      <c r="AH470" s="127">
        <v>5000</v>
      </c>
      <c r="AI470" s="127">
        <v>205</v>
      </c>
      <c r="AJ470" s="127"/>
      <c r="AK470" s="127">
        <v>7.4000000000000003E-3</v>
      </c>
      <c r="AL470" s="127">
        <v>1</v>
      </c>
      <c r="AM470" s="127"/>
      <c r="AN470" s="127"/>
      <c r="AO470" s="127"/>
      <c r="AP470" s="127" t="s">
        <v>3972</v>
      </c>
      <c r="AQ470" s="127" t="s">
        <v>3429</v>
      </c>
      <c r="AR470" s="127" t="s">
        <v>3973</v>
      </c>
      <c r="AS470" s="127" t="s">
        <v>69</v>
      </c>
      <c r="AT470" s="127" t="s">
        <v>70</v>
      </c>
      <c r="AU470" s="127" t="s">
        <v>77</v>
      </c>
      <c r="AV470" s="127" t="s">
        <v>1726</v>
      </c>
      <c r="AW470" s="149">
        <f t="shared" si="7"/>
        <v>9.6907442608568498E-2</v>
      </c>
    </row>
    <row r="471" spans="1:49" x14ac:dyDescent="0.2">
      <c r="A471" s="127" t="s">
        <v>59</v>
      </c>
      <c r="B471" s="127">
        <v>4.0999999999999996</v>
      </c>
      <c r="C471" s="127">
        <v>20171204</v>
      </c>
      <c r="D471" s="127" t="s">
        <v>60</v>
      </c>
      <c r="E471" s="127" t="s">
        <v>60</v>
      </c>
      <c r="F471" s="127">
        <v>3</v>
      </c>
      <c r="G471" s="75" t="s">
        <v>4749</v>
      </c>
      <c r="H471" s="127">
        <v>0</v>
      </c>
      <c r="I471" s="127"/>
      <c r="J471" s="127"/>
      <c r="K471" s="127"/>
      <c r="L471" s="127"/>
      <c r="M471" s="127">
        <v>1</v>
      </c>
      <c r="N471" s="127">
        <v>2</v>
      </c>
      <c r="O471" s="127">
        <v>1990</v>
      </c>
      <c r="P471" s="127">
        <v>199110</v>
      </c>
      <c r="Q471" s="127">
        <v>19911003</v>
      </c>
      <c r="R471" s="127" t="s">
        <v>4587</v>
      </c>
      <c r="S471" s="127" t="s">
        <v>3426</v>
      </c>
      <c r="T471" s="127" t="s">
        <v>4561</v>
      </c>
      <c r="U471" s="127" t="s">
        <v>1643</v>
      </c>
      <c r="V471" s="127" t="s">
        <v>65</v>
      </c>
      <c r="W471" s="127" t="s">
        <v>66</v>
      </c>
      <c r="X471" s="127"/>
      <c r="Y471" s="127">
        <v>10.7</v>
      </c>
      <c r="Z471" s="127">
        <v>94</v>
      </c>
      <c r="AA471" s="127" t="s">
        <v>1726</v>
      </c>
      <c r="AB471" s="127">
        <v>5000</v>
      </c>
      <c r="AC471" s="127">
        <v>50197</v>
      </c>
      <c r="AD471" s="127"/>
      <c r="AE471" s="127"/>
      <c r="AF471" s="127"/>
      <c r="AG471" s="127"/>
      <c r="AH471" s="127"/>
      <c r="AI471" s="127"/>
      <c r="AJ471" s="127"/>
      <c r="AK471" s="127"/>
      <c r="AL471" s="127">
        <v>1</v>
      </c>
      <c r="AM471" s="127">
        <v>100</v>
      </c>
      <c r="AN471" s="127"/>
      <c r="AO471" s="127" t="s">
        <v>712</v>
      </c>
      <c r="AP471" s="127" t="s">
        <v>4589</v>
      </c>
      <c r="AQ471" s="127" t="s">
        <v>3429</v>
      </c>
      <c r="AR471" s="127" t="s">
        <v>4563</v>
      </c>
      <c r="AS471" s="127" t="s">
        <v>69</v>
      </c>
      <c r="AT471" s="127" t="s">
        <v>70</v>
      </c>
      <c r="AU471" s="127" t="s">
        <v>77</v>
      </c>
      <c r="AV471" s="127" t="s">
        <v>1726</v>
      </c>
      <c r="AW471" s="149">
        <f t="shared" si="7"/>
        <v>0</v>
      </c>
    </row>
    <row r="472" spans="1:49" x14ac:dyDescent="0.2">
      <c r="A472" s="127" t="s">
        <v>1726</v>
      </c>
      <c r="B472" s="127">
        <v>4.0999999999999996</v>
      </c>
      <c r="C472" s="127">
        <v>20171204</v>
      </c>
      <c r="D472" s="127" t="s">
        <v>60</v>
      </c>
      <c r="E472" s="127" t="s">
        <v>60</v>
      </c>
      <c r="F472" s="127">
        <v>3</v>
      </c>
      <c r="G472" s="75" t="s">
        <v>4178</v>
      </c>
      <c r="H472" s="127"/>
      <c r="I472" s="127"/>
      <c r="J472" s="127"/>
      <c r="K472" s="127"/>
      <c r="L472" s="127"/>
      <c r="M472" s="127">
        <v>1</v>
      </c>
      <c r="N472" s="127">
        <v>3</v>
      </c>
      <c r="O472" s="127">
        <v>1998</v>
      </c>
      <c r="P472" s="127">
        <v>19990605</v>
      </c>
      <c r="Q472" s="127">
        <v>19990606</v>
      </c>
      <c r="R472" s="127" t="s">
        <v>3474</v>
      </c>
      <c r="S472" s="127" t="s">
        <v>3475</v>
      </c>
      <c r="T472" s="127" t="s">
        <v>4165</v>
      </c>
      <c r="U472" s="127" t="s">
        <v>1643</v>
      </c>
      <c r="V472" s="127" t="s">
        <v>65</v>
      </c>
      <c r="W472" s="127" t="s">
        <v>66</v>
      </c>
      <c r="X472" s="127"/>
      <c r="Y472" s="127">
        <v>1.8</v>
      </c>
      <c r="Z472" s="127"/>
      <c r="AA472" s="127" t="s">
        <v>1726</v>
      </c>
      <c r="AB472" s="127"/>
      <c r="AC472" s="127"/>
      <c r="AD472" s="127"/>
      <c r="AE472" s="127"/>
      <c r="AF472" s="127">
        <v>0</v>
      </c>
      <c r="AG472" s="127">
        <v>171828</v>
      </c>
      <c r="AH472" s="127"/>
      <c r="AI472" s="127"/>
      <c r="AJ472" s="127" t="s">
        <v>66</v>
      </c>
      <c r="AK472" s="127"/>
      <c r="AL472" s="127"/>
      <c r="AM472" s="127"/>
      <c r="AN472" s="127"/>
      <c r="AO472" s="127"/>
      <c r="AP472" s="127" t="s">
        <v>3477</v>
      </c>
      <c r="AQ472" s="127" t="s">
        <v>3478</v>
      </c>
      <c r="AR472" s="127" t="s">
        <v>4166</v>
      </c>
      <c r="AS472" s="127" t="s">
        <v>69</v>
      </c>
      <c r="AT472" s="127" t="s">
        <v>70</v>
      </c>
      <c r="AU472" s="127" t="s">
        <v>3211</v>
      </c>
      <c r="AV472" s="127" t="s">
        <v>1726</v>
      </c>
      <c r="AW472" s="149" t="str">
        <f t="shared" si="7"/>
        <v/>
      </c>
    </row>
    <row r="473" spans="1:49" x14ac:dyDescent="0.2">
      <c r="A473" s="127" t="s">
        <v>1726</v>
      </c>
      <c r="B473" s="127">
        <v>4.0999999999999996</v>
      </c>
      <c r="C473" s="127">
        <v>20171204</v>
      </c>
      <c r="D473" s="127" t="s">
        <v>60</v>
      </c>
      <c r="E473" s="127" t="s">
        <v>60</v>
      </c>
      <c r="F473" s="127">
        <v>3</v>
      </c>
      <c r="G473" s="75" t="s">
        <v>4608</v>
      </c>
      <c r="H473" s="127"/>
      <c r="I473" s="127"/>
      <c r="J473" s="127"/>
      <c r="K473" s="127"/>
      <c r="L473" s="127"/>
      <c r="M473" s="127">
        <v>1</v>
      </c>
      <c r="N473" s="127">
        <v>2</v>
      </c>
      <c r="O473" s="127">
        <v>1998</v>
      </c>
      <c r="P473" s="127">
        <v>199905</v>
      </c>
      <c r="Q473" s="127">
        <v>199905</v>
      </c>
      <c r="R473" s="127" t="s">
        <v>4560</v>
      </c>
      <c r="S473" s="127" t="s">
        <v>3910</v>
      </c>
      <c r="T473" s="127" t="s">
        <v>4561</v>
      </c>
      <c r="U473" s="127" t="s">
        <v>72</v>
      </c>
      <c r="V473" s="127" t="s">
        <v>65</v>
      </c>
      <c r="W473" s="127" t="s">
        <v>66</v>
      </c>
      <c r="X473" s="127" t="s">
        <v>1305</v>
      </c>
      <c r="Y473" s="127">
        <v>3</v>
      </c>
      <c r="Z473" s="127"/>
      <c r="AA473" s="127" t="s">
        <v>1726</v>
      </c>
      <c r="AB473" s="127"/>
      <c r="AC473" s="127"/>
      <c r="AD473" s="127"/>
      <c r="AE473" s="127"/>
      <c r="AF473" s="127">
        <v>0</v>
      </c>
      <c r="AG473" s="127">
        <v>90</v>
      </c>
      <c r="AH473" s="127"/>
      <c r="AI473" s="127"/>
      <c r="AJ473" s="127" t="s">
        <v>66</v>
      </c>
      <c r="AK473" s="127"/>
      <c r="AL473" s="127"/>
      <c r="AM473" s="127"/>
      <c r="AN473" s="127"/>
      <c r="AO473" s="127"/>
      <c r="AP473" s="127" t="s">
        <v>4562</v>
      </c>
      <c r="AQ473" s="127" t="s">
        <v>3911</v>
      </c>
      <c r="AR473" s="127" t="s">
        <v>4563</v>
      </c>
      <c r="AS473" s="127" t="s">
        <v>69</v>
      </c>
      <c r="AT473" s="127" t="s">
        <v>70</v>
      </c>
      <c r="AU473" s="127" t="s">
        <v>77</v>
      </c>
      <c r="AV473" s="127" t="s">
        <v>1726</v>
      </c>
      <c r="AW473" s="149" t="str">
        <f t="shared" si="7"/>
        <v/>
      </c>
    </row>
    <row r="474" spans="1:49" x14ac:dyDescent="0.2">
      <c r="A474" s="127" t="s">
        <v>1726</v>
      </c>
      <c r="B474" s="127">
        <v>4.0999999999999996</v>
      </c>
      <c r="C474" s="127">
        <v>20171204</v>
      </c>
      <c r="D474" s="127" t="s">
        <v>60</v>
      </c>
      <c r="E474" s="127" t="s">
        <v>60</v>
      </c>
      <c r="F474" s="127">
        <v>3</v>
      </c>
      <c r="G474" s="75" t="s">
        <v>1215</v>
      </c>
      <c r="H474" s="127"/>
      <c r="I474" s="127"/>
      <c r="J474" s="127"/>
      <c r="K474" s="127"/>
      <c r="L474" s="127"/>
      <c r="M474" s="127">
        <v>1</v>
      </c>
      <c r="N474" s="127">
        <v>2</v>
      </c>
      <c r="O474" s="127">
        <v>1992</v>
      </c>
      <c r="P474" s="127">
        <v>199305</v>
      </c>
      <c r="Q474" s="127">
        <v>199305</v>
      </c>
      <c r="R474" s="127" t="s">
        <v>1029</v>
      </c>
      <c r="S474" s="127" t="s">
        <v>1161</v>
      </c>
      <c r="T474" s="127" t="s">
        <v>1030</v>
      </c>
      <c r="U474" s="127" t="s">
        <v>1643</v>
      </c>
      <c r="V474" s="127" t="s">
        <v>65</v>
      </c>
      <c r="W474" s="127" t="s">
        <v>66</v>
      </c>
      <c r="X474" s="127" t="s">
        <v>1305</v>
      </c>
      <c r="Y474" s="127"/>
      <c r="Z474" s="127"/>
      <c r="AA474" s="127" t="s">
        <v>1726</v>
      </c>
      <c r="AB474" s="127"/>
      <c r="AC474" s="127"/>
      <c r="AD474" s="127"/>
      <c r="AE474" s="127"/>
      <c r="AF474" s="127">
        <v>0</v>
      </c>
      <c r="AG474" s="127">
        <v>160</v>
      </c>
      <c r="AH474" s="127"/>
      <c r="AI474" s="127"/>
      <c r="AJ474" s="127" t="s">
        <v>66</v>
      </c>
      <c r="AK474" s="127"/>
      <c r="AL474" s="127"/>
      <c r="AM474" s="127"/>
      <c r="AN474" s="127"/>
      <c r="AO474" s="127"/>
      <c r="AP474" s="127" t="s">
        <v>1032</v>
      </c>
      <c r="AQ474" s="127" t="s">
        <v>1162</v>
      </c>
      <c r="AR474" s="127" t="s">
        <v>1033</v>
      </c>
      <c r="AS474" s="127" t="s">
        <v>69</v>
      </c>
      <c r="AT474" s="127" t="s">
        <v>70</v>
      </c>
      <c r="AU474" s="127" t="s">
        <v>91</v>
      </c>
      <c r="AV474" s="127" t="s">
        <v>1726</v>
      </c>
      <c r="AW474" s="149" t="str">
        <f t="shared" si="7"/>
        <v/>
      </c>
    </row>
    <row r="475" spans="1:49" x14ac:dyDescent="0.2">
      <c r="A475" s="127" t="s">
        <v>1726</v>
      </c>
      <c r="B475" s="127">
        <v>4.0999999999999996</v>
      </c>
      <c r="C475" s="127">
        <v>20171204</v>
      </c>
      <c r="D475" s="127" t="s">
        <v>60</v>
      </c>
      <c r="E475" s="127" t="s">
        <v>60</v>
      </c>
      <c r="F475" s="127">
        <v>3</v>
      </c>
      <c r="G475" s="75" t="s">
        <v>3926</v>
      </c>
      <c r="H475" s="127"/>
      <c r="I475" s="127"/>
      <c r="J475" s="127"/>
      <c r="K475" s="127"/>
      <c r="L475" s="127"/>
      <c r="M475" s="127">
        <v>1</v>
      </c>
      <c r="N475" s="127">
        <v>1</v>
      </c>
      <c r="O475" s="127">
        <v>1992</v>
      </c>
      <c r="P475" s="127">
        <v>199306</v>
      </c>
      <c r="Q475" s="127">
        <v>199306</v>
      </c>
      <c r="R475" s="127" t="s">
        <v>3846</v>
      </c>
      <c r="S475" s="127" t="s">
        <v>3847</v>
      </c>
      <c r="T475" s="127" t="s">
        <v>3922</v>
      </c>
      <c r="U475" s="127" t="s">
        <v>72</v>
      </c>
      <c r="V475" s="127" t="s">
        <v>65</v>
      </c>
      <c r="W475" s="127" t="s">
        <v>64</v>
      </c>
      <c r="X475" s="127"/>
      <c r="Y475" s="127">
        <v>8.5</v>
      </c>
      <c r="Z475" s="127"/>
      <c r="AA475" s="127" t="s">
        <v>1726</v>
      </c>
      <c r="AB475" s="127"/>
      <c r="AC475" s="127"/>
      <c r="AD475" s="127"/>
      <c r="AE475" s="127"/>
      <c r="AF475" s="127">
        <v>0</v>
      </c>
      <c r="AG475" s="127">
        <v>2500</v>
      </c>
      <c r="AH475" s="127"/>
      <c r="AI475" s="127"/>
      <c r="AJ475" s="127" t="s">
        <v>66</v>
      </c>
      <c r="AK475" s="127"/>
      <c r="AL475" s="127"/>
      <c r="AM475" s="127"/>
      <c r="AN475" s="127"/>
      <c r="AO475" s="127"/>
      <c r="AP475" s="127" t="s">
        <v>3849</v>
      </c>
      <c r="AQ475" s="127" t="s">
        <v>3850</v>
      </c>
      <c r="AR475" s="127" t="s">
        <v>3924</v>
      </c>
      <c r="AS475" s="127" t="s">
        <v>69</v>
      </c>
      <c r="AT475" s="127" t="s">
        <v>70</v>
      </c>
      <c r="AU475" s="127" t="s">
        <v>77</v>
      </c>
      <c r="AV475" s="127" t="s">
        <v>1726</v>
      </c>
      <c r="AW475" s="149" t="str">
        <f t="shared" si="7"/>
        <v/>
      </c>
    </row>
    <row r="476" spans="1:49" x14ac:dyDescent="0.2">
      <c r="A476" s="127" t="s">
        <v>1726</v>
      </c>
      <c r="B476" s="127">
        <v>4.0999999999999996</v>
      </c>
      <c r="C476" s="127">
        <v>20171204</v>
      </c>
      <c r="D476" s="127" t="s">
        <v>60</v>
      </c>
      <c r="E476" s="127" t="s">
        <v>60</v>
      </c>
      <c r="F476" s="127">
        <v>3</v>
      </c>
      <c r="G476" s="75" t="s">
        <v>3833</v>
      </c>
      <c r="H476" s="127"/>
      <c r="I476" s="127"/>
      <c r="J476" s="127"/>
      <c r="K476" s="127"/>
      <c r="L476" s="127"/>
      <c r="M476" s="127">
        <v>1</v>
      </c>
      <c r="N476" s="127">
        <v>1</v>
      </c>
      <c r="O476" s="127">
        <v>1992</v>
      </c>
      <c r="P476" s="127">
        <v>199305</v>
      </c>
      <c r="Q476" s="127">
        <v>199305</v>
      </c>
      <c r="R476" s="127" t="s">
        <v>3795</v>
      </c>
      <c r="S476" s="127" t="s">
        <v>3484</v>
      </c>
      <c r="T476" s="127" t="s">
        <v>3796</v>
      </c>
      <c r="U476" s="127" t="s">
        <v>72</v>
      </c>
      <c r="V476" s="127" t="s">
        <v>65</v>
      </c>
      <c r="W476" s="127" t="s">
        <v>66</v>
      </c>
      <c r="X476" s="127" t="s">
        <v>1305</v>
      </c>
      <c r="Y476" s="127"/>
      <c r="Z476" s="127"/>
      <c r="AA476" s="127" t="s">
        <v>1726</v>
      </c>
      <c r="AB476" s="127"/>
      <c r="AC476" s="127"/>
      <c r="AD476" s="127"/>
      <c r="AE476" s="127"/>
      <c r="AF476" s="127">
        <v>0</v>
      </c>
      <c r="AG476" s="127">
        <v>720</v>
      </c>
      <c r="AH476" s="127"/>
      <c r="AI476" s="127"/>
      <c r="AJ476" s="127" t="s">
        <v>66</v>
      </c>
      <c r="AK476" s="127"/>
      <c r="AL476" s="127"/>
      <c r="AM476" s="127"/>
      <c r="AN476" s="127"/>
      <c r="AO476" s="127"/>
      <c r="AP476" s="127" t="s">
        <v>3797</v>
      </c>
      <c r="AQ476" s="127" t="s">
        <v>3487</v>
      </c>
      <c r="AR476" s="127" t="s">
        <v>3799</v>
      </c>
      <c r="AS476" s="127" t="s">
        <v>69</v>
      </c>
      <c r="AT476" s="127" t="s">
        <v>70</v>
      </c>
      <c r="AU476" s="127" t="s">
        <v>77</v>
      </c>
      <c r="AV476" s="127" t="s">
        <v>1726</v>
      </c>
      <c r="AW476" s="149" t="str">
        <f t="shared" si="7"/>
        <v/>
      </c>
    </row>
    <row r="477" spans="1:49" x14ac:dyDescent="0.2">
      <c r="A477" s="127" t="s">
        <v>1726</v>
      </c>
      <c r="B477" s="127">
        <v>4.0999999999999996</v>
      </c>
      <c r="C477" s="127">
        <v>20171204</v>
      </c>
      <c r="D477" s="127" t="s">
        <v>60</v>
      </c>
      <c r="E477" s="127" t="s">
        <v>60</v>
      </c>
      <c r="F477" s="127">
        <v>3</v>
      </c>
      <c r="G477" s="75" t="s">
        <v>4600</v>
      </c>
      <c r="H477" s="127"/>
      <c r="I477" s="127"/>
      <c r="J477" s="127"/>
      <c r="K477" s="127"/>
      <c r="L477" s="127"/>
      <c r="M477" s="127">
        <v>1</v>
      </c>
      <c r="N477" s="127">
        <v>2</v>
      </c>
      <c r="O477" s="127">
        <v>1992</v>
      </c>
      <c r="P477" s="127">
        <v>199305</v>
      </c>
      <c r="Q477" s="127">
        <v>199305</v>
      </c>
      <c r="R477" s="127" t="s">
        <v>4560</v>
      </c>
      <c r="S477" s="127" t="s">
        <v>3910</v>
      </c>
      <c r="T477" s="127" t="s">
        <v>4561</v>
      </c>
      <c r="U477" s="127" t="s">
        <v>72</v>
      </c>
      <c r="V477" s="127" t="s">
        <v>65</v>
      </c>
      <c r="W477" s="127" t="s">
        <v>66</v>
      </c>
      <c r="X477" s="127" t="s">
        <v>1305</v>
      </c>
      <c r="Y477" s="127">
        <v>3</v>
      </c>
      <c r="Z477" s="127"/>
      <c r="AA477" s="127" t="s">
        <v>1726</v>
      </c>
      <c r="AB477" s="127"/>
      <c r="AC477" s="127"/>
      <c r="AD477" s="127"/>
      <c r="AE477" s="127"/>
      <c r="AF477" s="127">
        <v>0</v>
      </c>
      <c r="AG477" s="127">
        <v>900</v>
      </c>
      <c r="AH477" s="127"/>
      <c r="AI477" s="127"/>
      <c r="AJ477" s="127" t="s">
        <v>66</v>
      </c>
      <c r="AK477" s="127"/>
      <c r="AL477" s="127"/>
      <c r="AM477" s="127"/>
      <c r="AN477" s="127"/>
      <c r="AO477" s="127"/>
      <c r="AP477" s="127" t="s">
        <v>4562</v>
      </c>
      <c r="AQ477" s="127" t="s">
        <v>3911</v>
      </c>
      <c r="AR477" s="127" t="s">
        <v>4563</v>
      </c>
      <c r="AS477" s="127" t="s">
        <v>69</v>
      </c>
      <c r="AT477" s="127" t="s">
        <v>70</v>
      </c>
      <c r="AU477" s="127" t="s">
        <v>77</v>
      </c>
      <c r="AV477" s="127" t="s">
        <v>1726</v>
      </c>
      <c r="AW477" s="149" t="str">
        <f t="shared" si="7"/>
        <v/>
      </c>
    </row>
    <row r="478" spans="1:49" x14ac:dyDescent="0.2">
      <c r="A478" s="127" t="s">
        <v>1726</v>
      </c>
      <c r="B478" s="127">
        <v>4.0999999999999996</v>
      </c>
      <c r="C478" s="127">
        <v>20171204</v>
      </c>
      <c r="D478" s="127" t="s">
        <v>60</v>
      </c>
      <c r="E478" s="127" t="s">
        <v>60</v>
      </c>
      <c r="F478" s="127">
        <v>3</v>
      </c>
      <c r="G478" s="75" t="s">
        <v>4273</v>
      </c>
      <c r="H478" s="127"/>
      <c r="I478" s="127"/>
      <c r="J478" s="127"/>
      <c r="K478" s="127"/>
      <c r="L478" s="127"/>
      <c r="M478" s="127">
        <v>1</v>
      </c>
      <c r="N478" s="127">
        <v>3</v>
      </c>
      <c r="O478" s="127">
        <v>1992</v>
      </c>
      <c r="P478" s="127">
        <v>199302</v>
      </c>
      <c r="Q478" s="127">
        <v>19930203</v>
      </c>
      <c r="R478" s="127" t="s">
        <v>3420</v>
      </c>
      <c r="S478" s="127" t="s">
        <v>3421</v>
      </c>
      <c r="T478" s="127" t="s">
        <v>4165</v>
      </c>
      <c r="U478" s="127" t="s">
        <v>962</v>
      </c>
      <c r="V478" s="127" t="s">
        <v>65</v>
      </c>
      <c r="W478" s="127" t="s">
        <v>66</v>
      </c>
      <c r="X478" s="127"/>
      <c r="Y478" s="127">
        <v>0.3</v>
      </c>
      <c r="Z478" s="127"/>
      <c r="AA478" s="127" t="s">
        <v>1726</v>
      </c>
      <c r="AB478" s="127"/>
      <c r="AC478" s="127"/>
      <c r="AD478" s="127"/>
      <c r="AE478" s="127"/>
      <c r="AF478" s="127">
        <v>0</v>
      </c>
      <c r="AG478" s="127">
        <v>123889</v>
      </c>
      <c r="AH478" s="127"/>
      <c r="AI478" s="127"/>
      <c r="AJ478" s="127" t="s">
        <v>66</v>
      </c>
      <c r="AK478" s="127"/>
      <c r="AL478" s="127"/>
      <c r="AM478" s="127"/>
      <c r="AN478" s="127"/>
      <c r="AO478" s="127" t="s">
        <v>4274</v>
      </c>
      <c r="AP478" s="127" t="s">
        <v>3422</v>
      </c>
      <c r="AQ478" s="127" t="s">
        <v>3423</v>
      </c>
      <c r="AR478" s="127" t="s">
        <v>4166</v>
      </c>
      <c r="AS478" s="127" t="s">
        <v>69</v>
      </c>
      <c r="AT478" s="127" t="s">
        <v>70</v>
      </c>
      <c r="AU478" s="127" t="s">
        <v>3211</v>
      </c>
      <c r="AV478" s="127" t="s">
        <v>1726</v>
      </c>
      <c r="AW478" s="149" t="str">
        <f t="shared" si="7"/>
        <v/>
      </c>
    </row>
    <row r="479" spans="1:49" x14ac:dyDescent="0.2">
      <c r="A479" s="127" t="s">
        <v>1726</v>
      </c>
      <c r="B479" s="127">
        <v>4.0999999999999996</v>
      </c>
      <c r="C479" s="127">
        <v>20171204</v>
      </c>
      <c r="D479" s="127" t="s">
        <v>60</v>
      </c>
      <c r="E479" s="127" t="s">
        <v>60</v>
      </c>
      <c r="F479" s="127">
        <v>3</v>
      </c>
      <c r="G479" s="75" t="s">
        <v>1446</v>
      </c>
      <c r="H479" s="127"/>
      <c r="I479" s="127"/>
      <c r="J479" s="127"/>
      <c r="K479" s="127"/>
      <c r="L479" s="127"/>
      <c r="M479" s="127">
        <v>1</v>
      </c>
      <c r="N479" s="127">
        <v>1</v>
      </c>
      <c r="O479" s="127">
        <v>1993</v>
      </c>
      <c r="P479" s="127">
        <v>199505</v>
      </c>
      <c r="Q479" s="127">
        <v>19950501</v>
      </c>
      <c r="R479" s="127" t="s">
        <v>84</v>
      </c>
      <c r="S479" s="127" t="s">
        <v>62</v>
      </c>
      <c r="T479" s="127" t="s">
        <v>85</v>
      </c>
      <c r="U479" s="127" t="s">
        <v>1953</v>
      </c>
      <c r="V479" s="127" t="s">
        <v>65</v>
      </c>
      <c r="W479" s="127" t="s">
        <v>66</v>
      </c>
      <c r="X479" s="127"/>
      <c r="Y479" s="127">
        <v>23.6</v>
      </c>
      <c r="Z479" s="127">
        <v>227</v>
      </c>
      <c r="AA479" s="127" t="s">
        <v>1726</v>
      </c>
      <c r="AB479" s="127"/>
      <c r="AC479" s="127"/>
      <c r="AD479" s="127"/>
      <c r="AE479" s="127"/>
      <c r="AF479" s="127">
        <v>0</v>
      </c>
      <c r="AG479" s="127">
        <v>56816</v>
      </c>
      <c r="AH479" s="127"/>
      <c r="AI479" s="127"/>
      <c r="AJ479" s="127" t="s">
        <v>66</v>
      </c>
      <c r="AK479" s="127"/>
      <c r="AL479" s="127"/>
      <c r="AM479" s="127"/>
      <c r="AN479" s="127"/>
      <c r="AO479" s="127" t="s">
        <v>90</v>
      </c>
      <c r="AP479" s="127" t="s">
        <v>669</v>
      </c>
      <c r="AQ479" s="127" t="s">
        <v>661</v>
      </c>
      <c r="AR479" s="127" t="s">
        <v>670</v>
      </c>
      <c r="AS479" s="127" t="s">
        <v>69</v>
      </c>
      <c r="AT479" s="127" t="s">
        <v>70</v>
      </c>
      <c r="AU479" s="127" t="s">
        <v>71</v>
      </c>
      <c r="AV479" s="127" t="s">
        <v>1726</v>
      </c>
      <c r="AW479" s="149" t="str">
        <f t="shared" si="7"/>
        <v/>
      </c>
    </row>
    <row r="480" spans="1:49" x14ac:dyDescent="0.2">
      <c r="A480" s="127" t="s">
        <v>1726</v>
      </c>
      <c r="B480" s="127">
        <v>4.0999999999999996</v>
      </c>
      <c r="C480" s="127">
        <v>20171204</v>
      </c>
      <c r="D480" s="127" t="s">
        <v>60</v>
      </c>
      <c r="E480" s="127" t="s">
        <v>60</v>
      </c>
      <c r="F480" s="127">
        <v>3</v>
      </c>
      <c r="G480" s="75" t="s">
        <v>1242</v>
      </c>
      <c r="H480" s="127"/>
      <c r="I480" s="127"/>
      <c r="J480" s="127"/>
      <c r="K480" s="127"/>
      <c r="L480" s="127"/>
      <c r="M480" s="127">
        <v>1</v>
      </c>
      <c r="N480" s="127">
        <v>2</v>
      </c>
      <c r="O480" s="127">
        <v>1993</v>
      </c>
      <c r="P480" s="127">
        <v>199405</v>
      </c>
      <c r="Q480" s="127">
        <v>19940524</v>
      </c>
      <c r="R480" s="127" t="s">
        <v>834</v>
      </c>
      <c r="S480" s="127" t="s">
        <v>830</v>
      </c>
      <c r="T480" s="127" t="s">
        <v>835</v>
      </c>
      <c r="U480" s="127" t="s">
        <v>72</v>
      </c>
      <c r="V480" s="127" t="s">
        <v>65</v>
      </c>
      <c r="W480" s="127" t="s">
        <v>64</v>
      </c>
      <c r="X480" s="127"/>
      <c r="Y480" s="127">
        <v>5.7</v>
      </c>
      <c r="Z480" s="127"/>
      <c r="AA480" s="127" t="s">
        <v>1726</v>
      </c>
      <c r="AB480" s="127"/>
      <c r="AC480" s="127"/>
      <c r="AD480" s="127"/>
      <c r="AE480" s="127"/>
      <c r="AF480" s="127">
        <v>0</v>
      </c>
      <c r="AG480" s="127">
        <v>130067</v>
      </c>
      <c r="AH480" s="127"/>
      <c r="AI480" s="127"/>
      <c r="AJ480" s="127" t="s">
        <v>66</v>
      </c>
      <c r="AK480" s="127"/>
      <c r="AL480" s="127"/>
      <c r="AM480" s="127"/>
      <c r="AN480" s="127"/>
      <c r="AO480" s="127" t="s">
        <v>1243</v>
      </c>
      <c r="AP480" s="127" t="s">
        <v>837</v>
      </c>
      <c r="AQ480" s="127" t="s">
        <v>831</v>
      </c>
      <c r="AR480" s="127" t="s">
        <v>838</v>
      </c>
      <c r="AS480" s="127" t="s">
        <v>69</v>
      </c>
      <c r="AT480" s="127" t="s">
        <v>70</v>
      </c>
      <c r="AU480" s="127" t="s">
        <v>91</v>
      </c>
      <c r="AV480" s="127" t="s">
        <v>1726</v>
      </c>
      <c r="AW480" s="149" t="str">
        <f t="shared" si="7"/>
        <v/>
      </c>
    </row>
    <row r="481" spans="1:49" x14ac:dyDescent="0.2">
      <c r="A481" s="127" t="s">
        <v>1726</v>
      </c>
      <c r="B481" s="127">
        <v>4.0999999999999996</v>
      </c>
      <c r="C481" s="127">
        <v>20171204</v>
      </c>
      <c r="D481" s="127" t="s">
        <v>60</v>
      </c>
      <c r="E481" s="127" t="s">
        <v>60</v>
      </c>
      <c r="F481" s="127">
        <v>3</v>
      </c>
      <c r="G481" s="75" t="s">
        <v>1218</v>
      </c>
      <c r="H481" s="127"/>
      <c r="I481" s="127"/>
      <c r="J481" s="127"/>
      <c r="K481" s="127"/>
      <c r="L481" s="127"/>
      <c r="M481" s="127">
        <v>1</v>
      </c>
      <c r="N481" s="127">
        <v>2</v>
      </c>
      <c r="O481" s="127">
        <v>1994</v>
      </c>
      <c r="P481" s="127">
        <v>199505</v>
      </c>
      <c r="Q481" s="127">
        <v>199505</v>
      </c>
      <c r="R481" s="127" t="s">
        <v>475</v>
      </c>
      <c r="S481" s="127" t="s">
        <v>970</v>
      </c>
      <c r="T481" s="127" t="s">
        <v>477</v>
      </c>
      <c r="U481" s="127" t="s">
        <v>72</v>
      </c>
      <c r="V481" s="127" t="s">
        <v>65</v>
      </c>
      <c r="W481" s="127" t="s">
        <v>66</v>
      </c>
      <c r="X481" s="127" t="s">
        <v>1305</v>
      </c>
      <c r="Y481" s="127"/>
      <c r="Z481" s="127"/>
      <c r="AA481" s="127" t="s">
        <v>1726</v>
      </c>
      <c r="AB481" s="127"/>
      <c r="AC481" s="127"/>
      <c r="AD481" s="127"/>
      <c r="AE481" s="127"/>
      <c r="AF481" s="127">
        <v>0</v>
      </c>
      <c r="AG481" s="127">
        <v>400</v>
      </c>
      <c r="AH481" s="127"/>
      <c r="AI481" s="127"/>
      <c r="AJ481" s="127" t="s">
        <v>66</v>
      </c>
      <c r="AK481" s="127"/>
      <c r="AL481" s="127"/>
      <c r="AM481" s="127"/>
      <c r="AN481" s="127"/>
      <c r="AO481" s="127"/>
      <c r="AP481" s="127" t="s">
        <v>479</v>
      </c>
      <c r="AQ481" s="127" t="s">
        <v>971</v>
      </c>
      <c r="AR481" s="127" t="s">
        <v>481</v>
      </c>
      <c r="AS481" s="127" t="s">
        <v>69</v>
      </c>
      <c r="AT481" s="127" t="s">
        <v>70</v>
      </c>
      <c r="AU481" s="127" t="s">
        <v>91</v>
      </c>
      <c r="AV481" s="127" t="s">
        <v>1726</v>
      </c>
      <c r="AW481" s="149" t="str">
        <f t="shared" si="7"/>
        <v/>
      </c>
    </row>
    <row r="482" spans="1:49" x14ac:dyDescent="0.2">
      <c r="A482" s="127" t="s">
        <v>59</v>
      </c>
      <c r="B482" s="127">
        <v>4.0999999999999996</v>
      </c>
      <c r="C482" s="127">
        <v>20171204</v>
      </c>
      <c r="D482" s="127" t="s">
        <v>60</v>
      </c>
      <c r="E482" s="127" t="s">
        <v>60</v>
      </c>
      <c r="F482" s="127">
        <v>3</v>
      </c>
      <c r="G482" s="75" t="s">
        <v>282</v>
      </c>
      <c r="H482" s="127">
        <v>0</v>
      </c>
      <c r="I482" s="127"/>
      <c r="J482" s="127"/>
      <c r="K482" s="127"/>
      <c r="L482" s="127"/>
      <c r="M482" s="127">
        <v>1</v>
      </c>
      <c r="N482" s="127">
        <v>3</v>
      </c>
      <c r="O482" s="127">
        <v>1995</v>
      </c>
      <c r="P482" s="127">
        <v>19960607</v>
      </c>
      <c r="Q482" s="127">
        <v>19960609</v>
      </c>
      <c r="R482" s="127" t="s">
        <v>3322</v>
      </c>
      <c r="S482" s="127" t="s">
        <v>3323</v>
      </c>
      <c r="T482" s="127" t="s">
        <v>3294</v>
      </c>
      <c r="U482" s="127" t="s">
        <v>72</v>
      </c>
      <c r="V482" s="127" t="s">
        <v>65</v>
      </c>
      <c r="W482" s="127" t="s">
        <v>64</v>
      </c>
      <c r="X482" s="127"/>
      <c r="Y482" s="127">
        <v>4.4000000000000004</v>
      </c>
      <c r="Z482" s="127">
        <v>75</v>
      </c>
      <c r="AA482" s="127" t="s">
        <v>1726</v>
      </c>
      <c r="AB482" s="127">
        <v>5000</v>
      </c>
      <c r="AC482" s="127">
        <v>46857</v>
      </c>
      <c r="AD482" s="127"/>
      <c r="AE482" s="127"/>
      <c r="AF482" s="127">
        <v>0</v>
      </c>
      <c r="AG482" s="127">
        <v>61715</v>
      </c>
      <c r="AH482" s="127">
        <v>5000</v>
      </c>
      <c r="AI482" s="127">
        <v>555</v>
      </c>
      <c r="AJ482" s="127" t="s">
        <v>66</v>
      </c>
      <c r="AK482" s="127">
        <v>1.17E-2</v>
      </c>
      <c r="AL482" s="127">
        <v>40</v>
      </c>
      <c r="AM482" s="127">
        <v>1965</v>
      </c>
      <c r="AN482" s="127"/>
      <c r="AO482" s="127"/>
      <c r="AP482" s="127" t="s">
        <v>3325</v>
      </c>
      <c r="AQ482" s="127" t="s">
        <v>3326</v>
      </c>
      <c r="AR482" s="127" t="s">
        <v>3298</v>
      </c>
      <c r="AS482" s="127" t="s">
        <v>69</v>
      </c>
      <c r="AT482" s="127" t="s">
        <v>70</v>
      </c>
      <c r="AU482" s="127" t="s">
        <v>3211</v>
      </c>
      <c r="AV482" s="127" t="s">
        <v>1726</v>
      </c>
      <c r="AW482" s="149">
        <f t="shared" si="7"/>
        <v>1.3170924301598481</v>
      </c>
    </row>
    <row r="483" spans="1:49" x14ac:dyDescent="0.2">
      <c r="A483" s="127" t="s">
        <v>1726</v>
      </c>
      <c r="B483" s="127">
        <v>4.0999999999999996</v>
      </c>
      <c r="C483" s="127">
        <v>20171204</v>
      </c>
      <c r="D483" s="127" t="s">
        <v>60</v>
      </c>
      <c r="E483" s="127" t="s">
        <v>60</v>
      </c>
      <c r="F483" s="127">
        <v>3</v>
      </c>
      <c r="G483" s="75" t="s">
        <v>4565</v>
      </c>
      <c r="H483" s="127"/>
      <c r="I483" s="127"/>
      <c r="J483" s="127"/>
      <c r="K483" s="127"/>
      <c r="L483" s="127"/>
      <c r="M483" s="127">
        <v>1</v>
      </c>
      <c r="N483" s="127">
        <v>2</v>
      </c>
      <c r="O483" s="127">
        <v>2003</v>
      </c>
      <c r="P483" s="127">
        <v>200405</v>
      </c>
      <c r="Q483" s="127">
        <v>200405</v>
      </c>
      <c r="R483" s="127" t="s">
        <v>4560</v>
      </c>
      <c r="S483" s="127" t="s">
        <v>3856</v>
      </c>
      <c r="T483" s="127" t="s">
        <v>4561</v>
      </c>
      <c r="U483" s="127" t="s">
        <v>72</v>
      </c>
      <c r="V483" s="127" t="s">
        <v>65</v>
      </c>
      <c r="W483" s="127" t="s">
        <v>66</v>
      </c>
      <c r="X483" s="127" t="s">
        <v>1305</v>
      </c>
      <c r="Y483" s="127">
        <v>3</v>
      </c>
      <c r="Z483" s="127"/>
      <c r="AA483" s="127" t="s">
        <v>1726</v>
      </c>
      <c r="AB483" s="127"/>
      <c r="AC483" s="127"/>
      <c r="AD483" s="127"/>
      <c r="AE483" s="127"/>
      <c r="AF483" s="127">
        <v>0</v>
      </c>
      <c r="AG483" s="127">
        <v>400</v>
      </c>
      <c r="AH483" s="127"/>
      <c r="AI483" s="127"/>
      <c r="AJ483" s="127"/>
      <c r="AK483" s="127"/>
      <c r="AL483" s="127"/>
      <c r="AM483" s="127"/>
      <c r="AN483" s="127"/>
      <c r="AO483" s="127"/>
      <c r="AP483" s="127" t="s">
        <v>4562</v>
      </c>
      <c r="AQ483" s="127" t="s">
        <v>3859</v>
      </c>
      <c r="AR483" s="127" t="s">
        <v>4563</v>
      </c>
      <c r="AS483" s="127" t="s">
        <v>69</v>
      </c>
      <c r="AT483" s="127" t="s">
        <v>70</v>
      </c>
      <c r="AU483" s="127" t="s">
        <v>77</v>
      </c>
      <c r="AV483" s="127" t="s">
        <v>1726</v>
      </c>
      <c r="AW483" s="149" t="str">
        <f t="shared" si="7"/>
        <v/>
      </c>
    </row>
    <row r="484" spans="1:49" x14ac:dyDescent="0.2">
      <c r="A484" s="127" t="s">
        <v>1726</v>
      </c>
      <c r="B484" s="127">
        <v>4.0999999999999996</v>
      </c>
      <c r="C484" s="127">
        <v>20171204</v>
      </c>
      <c r="D484" s="127" t="s">
        <v>60</v>
      </c>
      <c r="E484" s="127" t="s">
        <v>60</v>
      </c>
      <c r="F484" s="127">
        <v>3</v>
      </c>
      <c r="G484" s="75" t="s">
        <v>3794</v>
      </c>
      <c r="H484" s="127"/>
      <c r="I484" s="127"/>
      <c r="J484" s="127"/>
      <c r="K484" s="127"/>
      <c r="L484" s="127"/>
      <c r="M484" s="127">
        <v>1</v>
      </c>
      <c r="N484" s="127">
        <v>1</v>
      </c>
      <c r="O484" s="127">
        <v>1997</v>
      </c>
      <c r="P484" s="127">
        <v>199805</v>
      </c>
      <c r="Q484" s="127">
        <v>199805</v>
      </c>
      <c r="R484" s="127" t="s">
        <v>3795</v>
      </c>
      <c r="S484" s="127" t="s">
        <v>4822</v>
      </c>
      <c r="T484" s="127" t="s">
        <v>3796</v>
      </c>
      <c r="U484" s="127" t="s">
        <v>72</v>
      </c>
      <c r="V484" s="127" t="s">
        <v>65</v>
      </c>
      <c r="W484" s="127" t="s">
        <v>66</v>
      </c>
      <c r="X484" s="127" t="s">
        <v>1305</v>
      </c>
      <c r="Y484" s="127">
        <v>3</v>
      </c>
      <c r="Z484" s="127"/>
      <c r="AA484" s="127" t="s">
        <v>1726</v>
      </c>
      <c r="AB484" s="127"/>
      <c r="AC484" s="127"/>
      <c r="AD484" s="127"/>
      <c r="AE484" s="127"/>
      <c r="AF484" s="127">
        <v>0</v>
      </c>
      <c r="AG484" s="127">
        <v>240</v>
      </c>
      <c r="AH484" s="127"/>
      <c r="AI484" s="127"/>
      <c r="AJ484" s="127"/>
      <c r="AK484" s="127"/>
      <c r="AL484" s="127"/>
      <c r="AM484" s="127"/>
      <c r="AN484" s="127"/>
      <c r="AO484" s="127"/>
      <c r="AP484" s="127" t="s">
        <v>3797</v>
      </c>
      <c r="AQ484" s="127" t="s">
        <v>3798</v>
      </c>
      <c r="AR484" s="127" t="s">
        <v>3799</v>
      </c>
      <c r="AS484" s="127" t="s">
        <v>69</v>
      </c>
      <c r="AT484" s="127" t="s">
        <v>70</v>
      </c>
      <c r="AU484" s="127" t="s">
        <v>77</v>
      </c>
      <c r="AV484" s="127" t="s">
        <v>1726</v>
      </c>
      <c r="AW484" s="149" t="str">
        <f t="shared" si="7"/>
        <v/>
      </c>
    </row>
    <row r="485" spans="1:49" x14ac:dyDescent="0.2">
      <c r="A485" s="127" t="s">
        <v>59</v>
      </c>
      <c r="B485" s="127">
        <v>4.0999999999999996</v>
      </c>
      <c r="C485" s="127">
        <v>20171204</v>
      </c>
      <c r="D485" s="127" t="s">
        <v>60</v>
      </c>
      <c r="E485" s="127" t="s">
        <v>60</v>
      </c>
      <c r="F485" s="127">
        <v>3</v>
      </c>
      <c r="G485" s="75" t="s">
        <v>3225</v>
      </c>
      <c r="H485" s="127">
        <v>0</v>
      </c>
      <c r="I485" s="127"/>
      <c r="J485" s="127"/>
      <c r="K485" s="127"/>
      <c r="L485" s="127"/>
      <c r="M485" s="127">
        <v>1</v>
      </c>
      <c r="N485" s="127">
        <v>1</v>
      </c>
      <c r="O485" s="127">
        <v>1979</v>
      </c>
      <c r="P485" s="127">
        <v>198004</v>
      </c>
      <c r="Q485" s="127">
        <v>19800428</v>
      </c>
      <c r="R485" s="127" t="s">
        <v>3204</v>
      </c>
      <c r="S485" s="127" t="s">
        <v>3205</v>
      </c>
      <c r="T485" s="127" t="s">
        <v>3206</v>
      </c>
      <c r="U485" s="127" t="s">
        <v>1643</v>
      </c>
      <c r="V485" s="127" t="s">
        <v>65</v>
      </c>
      <c r="W485" s="127" t="s">
        <v>64</v>
      </c>
      <c r="X485" s="127"/>
      <c r="Y485" s="127">
        <v>3.6</v>
      </c>
      <c r="Z485" s="127"/>
      <c r="AA485" s="127" t="s">
        <v>1726</v>
      </c>
      <c r="AB485" s="127">
        <v>5000</v>
      </c>
      <c r="AC485" s="127">
        <v>32908</v>
      </c>
      <c r="AD485" s="127"/>
      <c r="AE485" s="127"/>
      <c r="AF485" s="127">
        <v>5000</v>
      </c>
      <c r="AG485" s="127">
        <v>1203</v>
      </c>
      <c r="AH485" s="127"/>
      <c r="AI485" s="127"/>
      <c r="AJ485" s="127"/>
      <c r="AK485" s="127">
        <v>3.5299999999999998E-2</v>
      </c>
      <c r="AL485" s="127">
        <v>1</v>
      </c>
      <c r="AM485" s="127"/>
      <c r="AN485" s="127"/>
      <c r="AO485" s="127"/>
      <c r="AP485" s="127" t="s">
        <v>3208</v>
      </c>
      <c r="AQ485" s="127" t="s">
        <v>3209</v>
      </c>
      <c r="AR485" s="127" t="s">
        <v>3210</v>
      </c>
      <c r="AS485" s="127" t="s">
        <v>69</v>
      </c>
      <c r="AT485" s="127" t="s">
        <v>70</v>
      </c>
      <c r="AU485" s="127" t="s">
        <v>3211</v>
      </c>
      <c r="AV485" s="127" t="s">
        <v>1726</v>
      </c>
      <c r="AW485" s="149">
        <f t="shared" si="7"/>
        <v>3.6556460435152545E-2</v>
      </c>
    </row>
    <row r="486" spans="1:49" x14ac:dyDescent="0.2">
      <c r="A486" s="127" t="s">
        <v>59</v>
      </c>
      <c r="B486" s="127">
        <v>4.0999999999999996</v>
      </c>
      <c r="C486" s="127">
        <v>20171204</v>
      </c>
      <c r="D486" s="127" t="s">
        <v>60</v>
      </c>
      <c r="E486" s="127" t="s">
        <v>60</v>
      </c>
      <c r="F486" s="127">
        <v>3</v>
      </c>
      <c r="G486" s="75" t="s">
        <v>3218</v>
      </c>
      <c r="H486" s="127">
        <v>0</v>
      </c>
      <c r="I486" s="127"/>
      <c r="J486" s="127"/>
      <c r="K486" s="127"/>
      <c r="L486" s="127"/>
      <c r="M486" s="127">
        <v>1</v>
      </c>
      <c r="N486" s="127">
        <v>1</v>
      </c>
      <c r="O486" s="127">
        <v>1980</v>
      </c>
      <c r="P486" s="127">
        <v>198204</v>
      </c>
      <c r="Q486" s="127">
        <v>19820430</v>
      </c>
      <c r="R486" s="127" t="s">
        <v>3204</v>
      </c>
      <c r="S486" s="127" t="s">
        <v>3205</v>
      </c>
      <c r="T486" s="127" t="s">
        <v>3206</v>
      </c>
      <c r="U486" s="127" t="s">
        <v>1953</v>
      </c>
      <c r="V486" s="127" t="s">
        <v>65</v>
      </c>
      <c r="W486" s="127" t="s">
        <v>66</v>
      </c>
      <c r="X486" s="127"/>
      <c r="Y486" s="127">
        <v>44.7</v>
      </c>
      <c r="Z486" s="127"/>
      <c r="AA486" s="127" t="s">
        <v>1726</v>
      </c>
      <c r="AB486" s="127">
        <v>5000</v>
      </c>
      <c r="AC486" s="127">
        <v>8291</v>
      </c>
      <c r="AD486" s="127"/>
      <c r="AE486" s="127"/>
      <c r="AF486" s="127">
        <v>5000</v>
      </c>
      <c r="AG486" s="127">
        <v>1463</v>
      </c>
      <c r="AH486" s="127"/>
      <c r="AI486" s="127"/>
      <c r="AJ486" s="127"/>
      <c r="AK486" s="127">
        <v>0.15</v>
      </c>
      <c r="AL486" s="127">
        <v>365</v>
      </c>
      <c r="AM486" s="127"/>
      <c r="AN486" s="127"/>
      <c r="AO486" s="127" t="s">
        <v>1344</v>
      </c>
      <c r="AP486" s="127" t="s">
        <v>3208</v>
      </c>
      <c r="AQ486" s="127" t="s">
        <v>3209</v>
      </c>
      <c r="AR486" s="127" t="s">
        <v>3210</v>
      </c>
      <c r="AS486" s="127" t="s">
        <v>69</v>
      </c>
      <c r="AT486" s="127" t="s">
        <v>70</v>
      </c>
      <c r="AU486" s="127" t="s">
        <v>3211</v>
      </c>
      <c r="AV486" s="127" t="s">
        <v>1726</v>
      </c>
      <c r="AW486" s="149">
        <f t="shared" si="7"/>
        <v>0.17645639850440237</v>
      </c>
    </row>
    <row r="487" spans="1:49" x14ac:dyDescent="0.2">
      <c r="A487" s="127" t="s">
        <v>59</v>
      </c>
      <c r="B487" s="127">
        <v>4.0999999999999996</v>
      </c>
      <c r="C487" s="127">
        <v>20171204</v>
      </c>
      <c r="D487" s="127" t="s">
        <v>60</v>
      </c>
      <c r="E487" s="127" t="s">
        <v>60</v>
      </c>
      <c r="F487" s="127">
        <v>3</v>
      </c>
      <c r="G487" s="75" t="s">
        <v>4704</v>
      </c>
      <c r="H487" s="127">
        <v>0</v>
      </c>
      <c r="I487" s="127"/>
      <c r="J487" s="127"/>
      <c r="K487" s="127"/>
      <c r="L487" s="127"/>
      <c r="M487" s="127">
        <v>1</v>
      </c>
      <c r="N487" s="127">
        <v>2</v>
      </c>
      <c r="O487" s="127">
        <v>1984</v>
      </c>
      <c r="P487" s="127">
        <v>198504</v>
      </c>
      <c r="Q487" s="127">
        <v>19850422</v>
      </c>
      <c r="R487" s="127" t="s">
        <v>4560</v>
      </c>
      <c r="S487" s="127" t="s">
        <v>3426</v>
      </c>
      <c r="T487" s="127" t="s">
        <v>4561</v>
      </c>
      <c r="U487" s="127" t="s">
        <v>1643</v>
      </c>
      <c r="V487" s="127" t="s">
        <v>65</v>
      </c>
      <c r="W487" s="127" t="s">
        <v>66</v>
      </c>
      <c r="X487" s="127"/>
      <c r="Y487" s="127">
        <v>2.6</v>
      </c>
      <c r="Z487" s="127"/>
      <c r="AA487" s="127" t="s">
        <v>1726</v>
      </c>
      <c r="AB487" s="127">
        <v>5000</v>
      </c>
      <c r="AC487" s="127">
        <v>23526</v>
      </c>
      <c r="AD487" s="127"/>
      <c r="AE487" s="127"/>
      <c r="AF487" s="127">
        <v>0</v>
      </c>
      <c r="AG487" s="127">
        <v>272</v>
      </c>
      <c r="AH487" s="127">
        <v>5000</v>
      </c>
      <c r="AI487" s="127">
        <v>231</v>
      </c>
      <c r="AJ487" s="127"/>
      <c r="AK487" s="127">
        <v>9.7000000000000003E-3</v>
      </c>
      <c r="AL487" s="127">
        <v>1</v>
      </c>
      <c r="AM487" s="127"/>
      <c r="AN487" s="127"/>
      <c r="AO487" s="127" t="s">
        <v>4705</v>
      </c>
      <c r="AP487" s="127" t="s">
        <v>4562</v>
      </c>
      <c r="AQ487" s="127" t="s">
        <v>3429</v>
      </c>
      <c r="AR487" s="127" t="s">
        <v>4563</v>
      </c>
      <c r="AS487" s="127" t="s">
        <v>69</v>
      </c>
      <c r="AT487" s="127" t="s">
        <v>70</v>
      </c>
      <c r="AU487" s="127" t="s">
        <v>77</v>
      </c>
      <c r="AV487" s="127" t="s">
        <v>1726</v>
      </c>
      <c r="AW487" s="149">
        <f t="shared" si="7"/>
        <v>1.1561676443084248E-2</v>
      </c>
    </row>
    <row r="488" spans="1:49" x14ac:dyDescent="0.2">
      <c r="A488" s="127" t="s">
        <v>59</v>
      </c>
      <c r="B488" s="127">
        <v>4.0999999999999996</v>
      </c>
      <c r="C488" s="127">
        <v>20171204</v>
      </c>
      <c r="D488" s="127" t="s">
        <v>60</v>
      </c>
      <c r="E488" s="127" t="s">
        <v>60</v>
      </c>
      <c r="F488" s="127">
        <v>3</v>
      </c>
      <c r="G488" s="75" t="s">
        <v>3636</v>
      </c>
      <c r="H488" s="127">
        <v>0</v>
      </c>
      <c r="I488" s="127"/>
      <c r="J488" s="127"/>
      <c r="K488" s="127"/>
      <c r="L488" s="127"/>
      <c r="M488" s="127">
        <v>1</v>
      </c>
      <c r="N488" s="127">
        <v>1</v>
      </c>
      <c r="O488" s="127">
        <v>1989</v>
      </c>
      <c r="P488" s="127">
        <v>19900425</v>
      </c>
      <c r="Q488" s="127">
        <v>19900426</v>
      </c>
      <c r="R488" s="127" t="s">
        <v>3626</v>
      </c>
      <c r="S488" s="127" t="s">
        <v>3426</v>
      </c>
      <c r="T488" s="127" t="s">
        <v>3627</v>
      </c>
      <c r="U488" s="127" t="s">
        <v>72</v>
      </c>
      <c r="V488" s="127" t="s">
        <v>65</v>
      </c>
      <c r="W488" s="127" t="s">
        <v>64</v>
      </c>
      <c r="X488" s="127"/>
      <c r="Y488" s="127">
        <v>7.6</v>
      </c>
      <c r="Z488" s="127">
        <v>87</v>
      </c>
      <c r="AA488" s="127" t="s">
        <v>1726</v>
      </c>
      <c r="AB488" s="127">
        <v>5000</v>
      </c>
      <c r="AC488" s="127">
        <v>26489</v>
      </c>
      <c r="AD488" s="127"/>
      <c r="AE488" s="127"/>
      <c r="AF488" s="127">
        <v>0</v>
      </c>
      <c r="AG488" s="127">
        <v>34017</v>
      </c>
      <c r="AH488" s="127">
        <v>5000</v>
      </c>
      <c r="AI488" s="127">
        <v>267</v>
      </c>
      <c r="AJ488" s="127" t="s">
        <v>92</v>
      </c>
      <c r="AK488" s="127">
        <v>0.01</v>
      </c>
      <c r="AL488" s="127">
        <v>30</v>
      </c>
      <c r="AM488" s="127">
        <v>166</v>
      </c>
      <c r="AN488" s="127"/>
      <c r="AO488" s="127" t="s">
        <v>3637</v>
      </c>
      <c r="AP488" s="127" t="s">
        <v>3628</v>
      </c>
      <c r="AQ488" s="127" t="s">
        <v>3429</v>
      </c>
      <c r="AR488" s="127" t="s">
        <v>3629</v>
      </c>
      <c r="AS488" s="127" t="s">
        <v>69</v>
      </c>
      <c r="AT488" s="127" t="s">
        <v>70</v>
      </c>
      <c r="AU488" s="127" t="s">
        <v>77</v>
      </c>
      <c r="AV488" s="127" t="s">
        <v>1726</v>
      </c>
      <c r="AW488" s="149">
        <f t="shared" si="7"/>
        <v>1.2841934387859111</v>
      </c>
    </row>
    <row r="489" spans="1:49" x14ac:dyDescent="0.2">
      <c r="A489" s="127" t="s">
        <v>59</v>
      </c>
      <c r="B489" s="127">
        <v>4.0999999999999996</v>
      </c>
      <c r="C489" s="127">
        <v>20171204</v>
      </c>
      <c r="D489" s="127" t="s">
        <v>60</v>
      </c>
      <c r="E489" s="127" t="s">
        <v>60</v>
      </c>
      <c r="F489" s="127">
        <v>3</v>
      </c>
      <c r="G489" s="75" t="s">
        <v>3640</v>
      </c>
      <c r="H489" s="127">
        <v>0</v>
      </c>
      <c r="I489" s="127"/>
      <c r="J489" s="127"/>
      <c r="K489" s="127"/>
      <c r="L489" s="127"/>
      <c r="M489" s="127">
        <v>1</v>
      </c>
      <c r="N489" s="127">
        <v>1</v>
      </c>
      <c r="O489" s="127">
        <v>1987</v>
      </c>
      <c r="P489" s="127">
        <v>19880414</v>
      </c>
      <c r="Q489" s="127">
        <v>19880415</v>
      </c>
      <c r="R489" s="127" t="s">
        <v>3626</v>
      </c>
      <c r="S489" s="127" t="s">
        <v>3426</v>
      </c>
      <c r="T489" s="127" t="s">
        <v>3627</v>
      </c>
      <c r="U489" s="127" t="s">
        <v>72</v>
      </c>
      <c r="V489" s="127" t="s">
        <v>65</v>
      </c>
      <c r="W489" s="127" t="s">
        <v>64</v>
      </c>
      <c r="X489" s="127"/>
      <c r="Y489" s="127">
        <v>5.8</v>
      </c>
      <c r="Z489" s="127">
        <v>87</v>
      </c>
      <c r="AA489" s="127" t="s">
        <v>1726</v>
      </c>
      <c r="AB489" s="127">
        <v>5000</v>
      </c>
      <c r="AC489" s="127">
        <v>25187</v>
      </c>
      <c r="AD489" s="127"/>
      <c r="AE489" s="127"/>
      <c r="AF489" s="127">
        <v>0</v>
      </c>
      <c r="AG489" s="127">
        <v>137516</v>
      </c>
      <c r="AH489" s="127"/>
      <c r="AI489" s="127"/>
      <c r="AJ489" s="127" t="s">
        <v>92</v>
      </c>
      <c r="AK489" s="127"/>
      <c r="AL489" s="127">
        <v>1</v>
      </c>
      <c r="AM489" s="127"/>
      <c r="AN489" s="127"/>
      <c r="AO489" s="127" t="s">
        <v>3641</v>
      </c>
      <c r="AP489" s="127" t="s">
        <v>3628</v>
      </c>
      <c r="AQ489" s="127" t="s">
        <v>3429</v>
      </c>
      <c r="AR489" s="127" t="s">
        <v>3629</v>
      </c>
      <c r="AS489" s="127" t="s">
        <v>69</v>
      </c>
      <c r="AT489" s="127" t="s">
        <v>70</v>
      </c>
      <c r="AU489" s="127" t="s">
        <v>77</v>
      </c>
      <c r="AV489" s="127" t="s">
        <v>1726</v>
      </c>
      <c r="AW489" s="149">
        <f t="shared" si="7"/>
        <v>5.459800690832572</v>
      </c>
    </row>
    <row r="490" spans="1:49" x14ac:dyDescent="0.2">
      <c r="A490" s="127" t="s">
        <v>59</v>
      </c>
      <c r="B490" s="127">
        <v>4.0999999999999996</v>
      </c>
      <c r="C490" s="127">
        <v>20171204</v>
      </c>
      <c r="D490" s="127" t="s">
        <v>60</v>
      </c>
      <c r="E490" s="127" t="s">
        <v>60</v>
      </c>
      <c r="F490" s="127">
        <v>3</v>
      </c>
      <c r="G490" s="75" t="s">
        <v>3642</v>
      </c>
      <c r="H490" s="127">
        <v>0</v>
      </c>
      <c r="I490" s="127"/>
      <c r="J490" s="127"/>
      <c r="K490" s="127"/>
      <c r="L490" s="127"/>
      <c r="M490" s="127">
        <v>1</v>
      </c>
      <c r="N490" s="127">
        <v>1</v>
      </c>
      <c r="O490" s="127">
        <v>1987</v>
      </c>
      <c r="P490" s="127">
        <v>19880414</v>
      </c>
      <c r="Q490" s="127">
        <v>19880415</v>
      </c>
      <c r="R490" s="127" t="s">
        <v>3626</v>
      </c>
      <c r="S490" s="127" t="s">
        <v>3426</v>
      </c>
      <c r="T490" s="127" t="s">
        <v>3627</v>
      </c>
      <c r="U490" s="127" t="s">
        <v>72</v>
      </c>
      <c r="V490" s="127" t="s">
        <v>65</v>
      </c>
      <c r="W490" s="127" t="s">
        <v>64</v>
      </c>
      <c r="X490" s="127"/>
      <c r="Y490" s="127">
        <v>5.8</v>
      </c>
      <c r="Z490" s="127">
        <v>87</v>
      </c>
      <c r="AA490" s="127" t="s">
        <v>1726</v>
      </c>
      <c r="AB490" s="127">
        <v>5000</v>
      </c>
      <c r="AC490" s="127">
        <v>26597</v>
      </c>
      <c r="AD490" s="127"/>
      <c r="AE490" s="127"/>
      <c r="AF490" s="127">
        <v>0</v>
      </c>
      <c r="AG490" s="127">
        <v>145214</v>
      </c>
      <c r="AH490" s="127"/>
      <c r="AI490" s="127"/>
      <c r="AJ490" s="127" t="s">
        <v>92</v>
      </c>
      <c r="AK490" s="127"/>
      <c r="AL490" s="127">
        <v>1</v>
      </c>
      <c r="AM490" s="127"/>
      <c r="AN490" s="127"/>
      <c r="AO490" s="127" t="s">
        <v>3643</v>
      </c>
      <c r="AP490" s="127" t="s">
        <v>3628</v>
      </c>
      <c r="AQ490" s="127" t="s">
        <v>3429</v>
      </c>
      <c r="AR490" s="127" t="s">
        <v>3629</v>
      </c>
      <c r="AS490" s="127" t="s">
        <v>69</v>
      </c>
      <c r="AT490" s="127" t="s">
        <v>70</v>
      </c>
      <c r="AU490" s="127" t="s">
        <v>77</v>
      </c>
      <c r="AV490" s="127" t="s">
        <v>1726</v>
      </c>
      <c r="AW490" s="149">
        <f t="shared" si="7"/>
        <v>5.4597886979734556</v>
      </c>
    </row>
    <row r="491" spans="1:49" x14ac:dyDescent="0.2">
      <c r="A491" s="127" t="s">
        <v>59</v>
      </c>
      <c r="B491" s="127">
        <v>4.0999999999999996</v>
      </c>
      <c r="C491" s="127">
        <v>20171204</v>
      </c>
      <c r="D491" s="127" t="s">
        <v>60</v>
      </c>
      <c r="E491" s="127" t="s">
        <v>60</v>
      </c>
      <c r="F491" s="127">
        <v>3</v>
      </c>
      <c r="G491" s="75" t="s">
        <v>3739</v>
      </c>
      <c r="H491" s="127">
        <v>0</v>
      </c>
      <c r="I491" s="127"/>
      <c r="J491" s="127"/>
      <c r="K491" s="127"/>
      <c r="L491" s="127"/>
      <c r="M491" s="127">
        <v>1</v>
      </c>
      <c r="N491" s="127">
        <v>2</v>
      </c>
      <c r="O491" s="127">
        <v>1986</v>
      </c>
      <c r="P491" s="127">
        <v>198704</v>
      </c>
      <c r="Q491" s="127">
        <v>19870424</v>
      </c>
      <c r="R491" s="127" t="s">
        <v>3734</v>
      </c>
      <c r="S491" s="127" t="s">
        <v>3426</v>
      </c>
      <c r="T491" s="127" t="s">
        <v>3727</v>
      </c>
      <c r="U491" s="127" t="s">
        <v>72</v>
      </c>
      <c r="V491" s="127" t="s">
        <v>65</v>
      </c>
      <c r="W491" s="127" t="s">
        <v>64</v>
      </c>
      <c r="X491" s="127"/>
      <c r="Y491" s="127">
        <v>3.9</v>
      </c>
      <c r="Z491" s="127"/>
      <c r="AA491" s="127" t="s">
        <v>1726</v>
      </c>
      <c r="AB491" s="127">
        <v>5000</v>
      </c>
      <c r="AC491" s="127">
        <v>26670</v>
      </c>
      <c r="AD491" s="127"/>
      <c r="AE491" s="127"/>
      <c r="AF491" s="127">
        <v>0</v>
      </c>
      <c r="AG491" s="127">
        <v>7080</v>
      </c>
      <c r="AH491" s="127">
        <v>5000</v>
      </c>
      <c r="AI491" s="127">
        <v>110</v>
      </c>
      <c r="AJ491" s="127"/>
      <c r="AK491" s="127">
        <v>4.1000000000000003E-3</v>
      </c>
      <c r="AL491" s="127">
        <v>2</v>
      </c>
      <c r="AM491" s="127"/>
      <c r="AN491" s="127"/>
      <c r="AO491" s="127" t="s">
        <v>3740</v>
      </c>
      <c r="AP491" s="127" t="s">
        <v>3736</v>
      </c>
      <c r="AQ491" s="127" t="s">
        <v>3429</v>
      </c>
      <c r="AR491" s="127" t="s">
        <v>3729</v>
      </c>
      <c r="AS491" s="127" t="s">
        <v>69</v>
      </c>
      <c r="AT491" s="127" t="s">
        <v>70</v>
      </c>
      <c r="AU491" s="127" t="s">
        <v>77</v>
      </c>
      <c r="AV491" s="127" t="s">
        <v>1726</v>
      </c>
      <c r="AW491" s="149">
        <f t="shared" si="7"/>
        <v>0.26546681664791899</v>
      </c>
    </row>
    <row r="492" spans="1:49" x14ac:dyDescent="0.2">
      <c r="A492" s="127" t="s">
        <v>59</v>
      </c>
      <c r="B492" s="127">
        <v>4.0999999999999996</v>
      </c>
      <c r="C492" s="127">
        <v>20171204</v>
      </c>
      <c r="D492" s="127" t="s">
        <v>60</v>
      </c>
      <c r="E492" s="127" t="s">
        <v>60</v>
      </c>
      <c r="F492" s="127">
        <v>3</v>
      </c>
      <c r="G492" s="75" t="s">
        <v>3759</v>
      </c>
      <c r="H492" s="127">
        <v>0</v>
      </c>
      <c r="I492" s="127"/>
      <c r="J492" s="127"/>
      <c r="K492" s="127"/>
      <c r="L492" s="127"/>
      <c r="M492" s="127">
        <v>1</v>
      </c>
      <c r="N492" s="127">
        <v>2</v>
      </c>
      <c r="O492" s="127">
        <v>1986</v>
      </c>
      <c r="P492" s="127">
        <v>198704</v>
      </c>
      <c r="Q492" s="127">
        <v>19870424</v>
      </c>
      <c r="R492" s="127" t="s">
        <v>3734</v>
      </c>
      <c r="S492" s="127" t="s">
        <v>3426</v>
      </c>
      <c r="T492" s="127" t="s">
        <v>3727</v>
      </c>
      <c r="U492" s="127" t="s">
        <v>72</v>
      </c>
      <c r="V492" s="127" t="s">
        <v>65</v>
      </c>
      <c r="W492" s="127" t="s">
        <v>64</v>
      </c>
      <c r="X492" s="127"/>
      <c r="Y492" s="127">
        <v>3.9</v>
      </c>
      <c r="Z492" s="127"/>
      <c r="AA492" s="127" t="s">
        <v>1726</v>
      </c>
      <c r="AB492" s="127">
        <v>5000</v>
      </c>
      <c r="AC492" s="127">
        <v>26715</v>
      </c>
      <c r="AD492" s="127"/>
      <c r="AE492" s="127"/>
      <c r="AF492" s="127">
        <v>0</v>
      </c>
      <c r="AG492" s="127">
        <v>7092</v>
      </c>
      <c r="AH492" s="127">
        <v>5000</v>
      </c>
      <c r="AI492" s="127">
        <v>216</v>
      </c>
      <c r="AJ492" s="127"/>
      <c r="AK492" s="127">
        <v>8.0000000000000002E-3</v>
      </c>
      <c r="AL492" s="127">
        <v>2</v>
      </c>
      <c r="AM492" s="127"/>
      <c r="AN492" s="127"/>
      <c r="AO492" s="127" t="s">
        <v>3760</v>
      </c>
      <c r="AP492" s="127" t="s">
        <v>3736</v>
      </c>
      <c r="AQ492" s="127" t="s">
        <v>3429</v>
      </c>
      <c r="AR492" s="127" t="s">
        <v>3729</v>
      </c>
      <c r="AS492" s="127" t="s">
        <v>69</v>
      </c>
      <c r="AT492" s="127" t="s">
        <v>70</v>
      </c>
      <c r="AU492" s="127" t="s">
        <v>77</v>
      </c>
      <c r="AV492" s="127" t="s">
        <v>1726</v>
      </c>
      <c r="AW492" s="149">
        <f t="shared" si="7"/>
        <v>0.26546883773161145</v>
      </c>
    </row>
    <row r="493" spans="1:49" x14ac:dyDescent="0.2">
      <c r="A493" s="127" t="s">
        <v>59</v>
      </c>
      <c r="B493" s="127">
        <v>4.0999999999999996</v>
      </c>
      <c r="C493" s="127">
        <v>20171204</v>
      </c>
      <c r="D493" s="127" t="s">
        <v>60</v>
      </c>
      <c r="E493" s="127" t="s">
        <v>60</v>
      </c>
      <c r="F493" s="127">
        <v>3</v>
      </c>
      <c r="G493" s="75" t="s">
        <v>609</v>
      </c>
      <c r="H493" s="127">
        <v>0</v>
      </c>
      <c r="I493" s="127"/>
      <c r="J493" s="127"/>
      <c r="K493" s="127"/>
      <c r="L493" s="127"/>
      <c r="M493" s="127">
        <v>1</v>
      </c>
      <c r="N493" s="127">
        <v>2</v>
      </c>
      <c r="O493" s="127">
        <v>1990</v>
      </c>
      <c r="P493" s="127">
        <v>199105</v>
      </c>
      <c r="Q493" s="127">
        <v>19910515</v>
      </c>
      <c r="R493" s="127" t="s">
        <v>490</v>
      </c>
      <c r="S493" s="127" t="s">
        <v>476</v>
      </c>
      <c r="T493" s="127" t="s">
        <v>491</v>
      </c>
      <c r="U493" s="127" t="s">
        <v>72</v>
      </c>
      <c r="V493" s="127" t="s">
        <v>65</v>
      </c>
      <c r="W493" s="127" t="s">
        <v>66</v>
      </c>
      <c r="X493" s="127"/>
      <c r="Y493" s="127">
        <v>10.3</v>
      </c>
      <c r="Z493" s="127">
        <v>95</v>
      </c>
      <c r="AA493" s="127" t="s">
        <v>1726</v>
      </c>
      <c r="AB493" s="127">
        <v>5000</v>
      </c>
      <c r="AC493" s="127">
        <v>50529</v>
      </c>
      <c r="AD493" s="127"/>
      <c r="AE493" s="127"/>
      <c r="AF493" s="127">
        <v>0</v>
      </c>
      <c r="AG493" s="127">
        <v>389973</v>
      </c>
      <c r="AH493" s="127"/>
      <c r="AI493" s="127"/>
      <c r="AJ493" s="127" t="s">
        <v>66</v>
      </c>
      <c r="AK493" s="127"/>
      <c r="AL493" s="127">
        <v>42</v>
      </c>
      <c r="AM493" s="127">
        <v>2000</v>
      </c>
      <c r="AN493" s="127"/>
      <c r="AO493" s="127" t="s">
        <v>610</v>
      </c>
      <c r="AP493" s="127" t="s">
        <v>493</v>
      </c>
      <c r="AQ493" s="127" t="s">
        <v>480</v>
      </c>
      <c r="AR493" s="127" t="s">
        <v>494</v>
      </c>
      <c r="AS493" s="127" t="s">
        <v>69</v>
      </c>
      <c r="AT493" s="127" t="s">
        <v>70</v>
      </c>
      <c r="AU493" s="127" t="s">
        <v>91</v>
      </c>
      <c r="AV493" s="127" t="s">
        <v>1726</v>
      </c>
      <c r="AW493" s="149">
        <f t="shared" si="7"/>
        <v>7.7178056165766193</v>
      </c>
    </row>
    <row r="494" spans="1:49" x14ac:dyDescent="0.2">
      <c r="A494" s="127" t="s">
        <v>59</v>
      </c>
      <c r="B494" s="127">
        <v>4.0999999999999996</v>
      </c>
      <c r="C494" s="127">
        <v>20171204</v>
      </c>
      <c r="D494" s="127" t="s">
        <v>60</v>
      </c>
      <c r="E494" s="127" t="s">
        <v>60</v>
      </c>
      <c r="F494" s="127">
        <v>3</v>
      </c>
      <c r="G494" s="75" t="s">
        <v>4731</v>
      </c>
      <c r="H494" s="127">
        <v>0</v>
      </c>
      <c r="I494" s="127"/>
      <c r="J494" s="127"/>
      <c r="K494" s="127"/>
      <c r="L494" s="127"/>
      <c r="M494" s="127">
        <v>1</v>
      </c>
      <c r="N494" s="127">
        <v>2</v>
      </c>
      <c r="O494" s="127">
        <v>1986</v>
      </c>
      <c r="P494" s="127">
        <v>198704</v>
      </c>
      <c r="Q494" s="127">
        <v>19870423</v>
      </c>
      <c r="R494" s="127" t="s">
        <v>4560</v>
      </c>
      <c r="S494" s="127" t="s">
        <v>3426</v>
      </c>
      <c r="T494" s="127" t="s">
        <v>4561</v>
      </c>
      <c r="U494" s="127" t="s">
        <v>72</v>
      </c>
      <c r="V494" s="127" t="s">
        <v>65</v>
      </c>
      <c r="W494" s="127" t="s">
        <v>66</v>
      </c>
      <c r="X494" s="127"/>
      <c r="Y494" s="127">
        <v>3.9</v>
      </c>
      <c r="Z494" s="127"/>
      <c r="AA494" s="127" t="s">
        <v>1726</v>
      </c>
      <c r="AB494" s="127">
        <v>5000</v>
      </c>
      <c r="AC494" s="127">
        <v>53378</v>
      </c>
      <c r="AD494" s="127"/>
      <c r="AE494" s="127"/>
      <c r="AF494" s="127">
        <v>0</v>
      </c>
      <c r="AG494" s="127">
        <v>183302</v>
      </c>
      <c r="AH494" s="127"/>
      <c r="AI494" s="127"/>
      <c r="AJ494" s="127"/>
      <c r="AK494" s="127"/>
      <c r="AL494" s="127">
        <v>1</v>
      </c>
      <c r="AM494" s="127"/>
      <c r="AN494" s="127"/>
      <c r="AO494" s="127" t="s">
        <v>4732</v>
      </c>
      <c r="AP494" s="127" t="s">
        <v>4562</v>
      </c>
      <c r="AQ494" s="127" t="s">
        <v>3429</v>
      </c>
      <c r="AR494" s="127" t="s">
        <v>4563</v>
      </c>
      <c r="AS494" s="127" t="s">
        <v>69</v>
      </c>
      <c r="AT494" s="127" t="s">
        <v>70</v>
      </c>
      <c r="AU494" s="127" t="s">
        <v>77</v>
      </c>
      <c r="AV494" s="127" t="s">
        <v>1726</v>
      </c>
      <c r="AW494" s="149">
        <f t="shared" si="7"/>
        <v>3.4340364944359099</v>
      </c>
    </row>
    <row r="495" spans="1:49" x14ac:dyDescent="0.2">
      <c r="A495" s="127" t="s">
        <v>1726</v>
      </c>
      <c r="B495" s="127">
        <v>4.0999999999999996</v>
      </c>
      <c r="C495" s="127">
        <v>20171204</v>
      </c>
      <c r="D495" s="127" t="s">
        <v>60</v>
      </c>
      <c r="E495" s="127" t="s">
        <v>60</v>
      </c>
      <c r="F495" s="127">
        <v>3</v>
      </c>
      <c r="G495" s="75" t="s">
        <v>3842</v>
      </c>
      <c r="H495" s="127"/>
      <c r="I495" s="127"/>
      <c r="J495" s="127"/>
      <c r="K495" s="127"/>
      <c r="L495" s="127"/>
      <c r="M495" s="127">
        <v>1</v>
      </c>
      <c r="N495" s="127">
        <v>1</v>
      </c>
      <c r="O495" s="127">
        <v>1987</v>
      </c>
      <c r="P495" s="127">
        <v>19880515</v>
      </c>
      <c r="Q495" s="127">
        <v>19880515</v>
      </c>
      <c r="R495" s="127" t="s">
        <v>3795</v>
      </c>
      <c r="S495" s="127" t="s">
        <v>3484</v>
      </c>
      <c r="T495" s="127" t="s">
        <v>3796</v>
      </c>
      <c r="U495" s="127" t="s">
        <v>72</v>
      </c>
      <c r="V495" s="127" t="s">
        <v>65</v>
      </c>
      <c r="W495" s="127" t="s">
        <v>66</v>
      </c>
      <c r="X495" s="127" t="s">
        <v>1305</v>
      </c>
      <c r="Y495" s="127">
        <v>4</v>
      </c>
      <c r="Z495" s="127"/>
      <c r="AA495" s="127" t="s">
        <v>1726</v>
      </c>
      <c r="AB495" s="127"/>
      <c r="AC495" s="127"/>
      <c r="AD495" s="127"/>
      <c r="AE495" s="127"/>
      <c r="AF495" s="127">
        <v>0</v>
      </c>
      <c r="AG495" s="127">
        <v>576</v>
      </c>
      <c r="AH495" s="127"/>
      <c r="AI495" s="127"/>
      <c r="AJ495" s="127" t="s">
        <v>66</v>
      </c>
      <c r="AK495" s="127"/>
      <c r="AL495" s="127"/>
      <c r="AM495" s="127"/>
      <c r="AN495" s="127"/>
      <c r="AO495" s="127"/>
      <c r="AP495" s="127" t="s">
        <v>3797</v>
      </c>
      <c r="AQ495" s="127" t="s">
        <v>3487</v>
      </c>
      <c r="AR495" s="127" t="s">
        <v>3799</v>
      </c>
      <c r="AS495" s="127" t="s">
        <v>69</v>
      </c>
      <c r="AT495" s="127" t="s">
        <v>70</v>
      </c>
      <c r="AU495" s="127" t="s">
        <v>77</v>
      </c>
      <c r="AV495" s="127" t="s">
        <v>1726</v>
      </c>
      <c r="AW495" s="149" t="str">
        <f t="shared" si="7"/>
        <v/>
      </c>
    </row>
    <row r="496" spans="1:49" x14ac:dyDescent="0.2">
      <c r="A496" s="127" t="s">
        <v>59</v>
      </c>
      <c r="B496" s="127">
        <v>4.0999999999999996</v>
      </c>
      <c r="C496" s="127">
        <v>20171204</v>
      </c>
      <c r="D496" s="127" t="s">
        <v>60</v>
      </c>
      <c r="E496" s="127" t="s">
        <v>60</v>
      </c>
      <c r="F496" s="127">
        <v>3</v>
      </c>
      <c r="G496" s="75" t="s">
        <v>3348</v>
      </c>
      <c r="H496" s="127">
        <v>0</v>
      </c>
      <c r="I496" s="127"/>
      <c r="J496" s="127"/>
      <c r="K496" s="127"/>
      <c r="L496" s="127"/>
      <c r="M496" s="127">
        <v>1</v>
      </c>
      <c r="N496" s="127">
        <v>3</v>
      </c>
      <c r="O496" s="127">
        <v>1987</v>
      </c>
      <c r="P496" s="127">
        <v>19880915</v>
      </c>
      <c r="Q496" s="127">
        <v>19881109</v>
      </c>
      <c r="R496" s="127" t="s">
        <v>3322</v>
      </c>
      <c r="S496" s="127" t="s">
        <v>3323</v>
      </c>
      <c r="T496" s="127" t="s">
        <v>3294</v>
      </c>
      <c r="U496" s="127" t="s">
        <v>1643</v>
      </c>
      <c r="V496" s="127" t="s">
        <v>65</v>
      </c>
      <c r="W496" s="127" t="s">
        <v>66</v>
      </c>
      <c r="X496" s="127"/>
      <c r="Y496" s="127">
        <v>31.4</v>
      </c>
      <c r="Z496" s="127">
        <v>140</v>
      </c>
      <c r="AA496" s="127" t="s">
        <v>1726</v>
      </c>
      <c r="AB496" s="127">
        <v>5000</v>
      </c>
      <c r="AC496" s="127">
        <v>26624</v>
      </c>
      <c r="AD496" s="127"/>
      <c r="AE496" s="127"/>
      <c r="AF496" s="127">
        <v>5000</v>
      </c>
      <c r="AG496" s="127">
        <v>296</v>
      </c>
      <c r="AH496" s="127"/>
      <c r="AI496" s="127"/>
      <c r="AJ496" s="127"/>
      <c r="AK496" s="127">
        <v>1.0999999999999999E-2</v>
      </c>
      <c r="AL496" s="127">
        <v>7</v>
      </c>
      <c r="AM496" s="127"/>
      <c r="AN496" s="127"/>
      <c r="AO496" s="127" t="s">
        <v>3349</v>
      </c>
      <c r="AP496" s="127" t="s">
        <v>3325</v>
      </c>
      <c r="AQ496" s="127" t="s">
        <v>3326</v>
      </c>
      <c r="AR496" s="127" t="s">
        <v>3298</v>
      </c>
      <c r="AS496" s="127" t="s">
        <v>69</v>
      </c>
      <c r="AT496" s="127" t="s">
        <v>70</v>
      </c>
      <c r="AU496" s="127" t="s">
        <v>3211</v>
      </c>
      <c r="AV496" s="127" t="s">
        <v>1726</v>
      </c>
      <c r="AW496" s="149">
        <f t="shared" si="7"/>
        <v>1.1117788461538462E-2</v>
      </c>
    </row>
    <row r="497" spans="1:49" x14ac:dyDescent="0.2">
      <c r="A497" s="127" t="s">
        <v>1726</v>
      </c>
      <c r="B497" s="127">
        <v>4.0999999999999996</v>
      </c>
      <c r="C497" s="127">
        <v>20171204</v>
      </c>
      <c r="D497" s="127" t="s">
        <v>60</v>
      </c>
      <c r="E497" s="127" t="s">
        <v>60</v>
      </c>
      <c r="F497" s="127">
        <v>3</v>
      </c>
      <c r="G497" s="75" t="s">
        <v>3892</v>
      </c>
      <c r="H497" s="127"/>
      <c r="I497" s="127"/>
      <c r="J497" s="127"/>
      <c r="K497" s="127"/>
      <c r="L497" s="127"/>
      <c r="M497" s="127">
        <v>1</v>
      </c>
      <c r="N497" s="127">
        <v>1</v>
      </c>
      <c r="O497" s="127">
        <v>1999</v>
      </c>
      <c r="P497" s="127">
        <v>20000615</v>
      </c>
      <c r="Q497" s="127">
        <v>20000615</v>
      </c>
      <c r="R497" s="127" t="s">
        <v>3855</v>
      </c>
      <c r="S497" s="127" t="s">
        <v>3861</v>
      </c>
      <c r="T497" s="127" t="s">
        <v>3857</v>
      </c>
      <c r="U497" s="127" t="s">
        <v>1643</v>
      </c>
      <c r="V497" s="127" t="s">
        <v>65</v>
      </c>
      <c r="W497" s="127" t="s">
        <v>66</v>
      </c>
      <c r="X497" s="127"/>
      <c r="Y497" s="127">
        <v>1.02</v>
      </c>
      <c r="Z497" s="127">
        <v>49</v>
      </c>
      <c r="AA497" s="127" t="s">
        <v>1726</v>
      </c>
      <c r="AB497" s="127"/>
      <c r="AC497" s="127"/>
      <c r="AD497" s="127"/>
      <c r="AE497" s="127"/>
      <c r="AF497" s="127">
        <v>0</v>
      </c>
      <c r="AG497" s="127">
        <v>82986</v>
      </c>
      <c r="AH497" s="127"/>
      <c r="AI497" s="127"/>
      <c r="AJ497" s="127" t="s">
        <v>67</v>
      </c>
      <c r="AK497" s="127"/>
      <c r="AL497" s="127"/>
      <c r="AM497" s="127"/>
      <c r="AN497" s="127"/>
      <c r="AO497" s="127"/>
      <c r="AP497" s="127" t="s">
        <v>3858</v>
      </c>
      <c r="AQ497" s="127" t="s">
        <v>3863</v>
      </c>
      <c r="AR497" s="127" t="s">
        <v>3860</v>
      </c>
      <c r="AS497" s="127" t="s">
        <v>69</v>
      </c>
      <c r="AT497" s="127" t="s">
        <v>70</v>
      </c>
      <c r="AU497" s="127" t="s">
        <v>77</v>
      </c>
      <c r="AV497" s="127" t="s">
        <v>1726</v>
      </c>
      <c r="AW497" s="149" t="str">
        <f t="shared" si="7"/>
        <v/>
      </c>
    </row>
    <row r="498" spans="1:49" x14ac:dyDescent="0.2">
      <c r="A498" s="127" t="s">
        <v>59</v>
      </c>
      <c r="B498" s="127">
        <v>4.0999999999999996</v>
      </c>
      <c r="C498" s="127">
        <v>20171204</v>
      </c>
      <c r="D498" s="127" t="s">
        <v>60</v>
      </c>
      <c r="E498" s="127" t="s">
        <v>60</v>
      </c>
      <c r="F498" s="127">
        <v>3</v>
      </c>
      <c r="G498" s="75" t="s">
        <v>3353</v>
      </c>
      <c r="H498" s="127">
        <v>0</v>
      </c>
      <c r="I498" s="127"/>
      <c r="J498" s="127"/>
      <c r="K498" s="127"/>
      <c r="L498" s="127"/>
      <c r="M498" s="127">
        <v>1</v>
      </c>
      <c r="N498" s="127">
        <v>3</v>
      </c>
      <c r="O498" s="127">
        <v>1984</v>
      </c>
      <c r="P498" s="127">
        <v>198604</v>
      </c>
      <c r="Q498" s="127">
        <v>19860430</v>
      </c>
      <c r="R498" s="127" t="s">
        <v>3322</v>
      </c>
      <c r="S498" s="127" t="s">
        <v>3323</v>
      </c>
      <c r="T498" s="127" t="s">
        <v>3294</v>
      </c>
      <c r="U498" s="127" t="s">
        <v>1953</v>
      </c>
      <c r="V498" s="127" t="s">
        <v>65</v>
      </c>
      <c r="W498" s="127" t="s">
        <v>66</v>
      </c>
      <c r="X498" s="127"/>
      <c r="Y498" s="127">
        <v>26.2</v>
      </c>
      <c r="Z498" s="127"/>
      <c r="AA498" s="127" t="s">
        <v>1726</v>
      </c>
      <c r="AB498" s="127">
        <v>5000</v>
      </c>
      <c r="AC498" s="127">
        <v>8747</v>
      </c>
      <c r="AD498" s="127"/>
      <c r="AE498" s="127"/>
      <c r="AF498" s="127">
        <v>5000</v>
      </c>
      <c r="AG498" s="127">
        <v>88</v>
      </c>
      <c r="AH498" s="127"/>
      <c r="AI498" s="127"/>
      <c r="AJ498" s="127"/>
      <c r="AK498" s="127">
        <v>0.01</v>
      </c>
      <c r="AL498" s="127">
        <v>2</v>
      </c>
      <c r="AM498" s="127"/>
      <c r="AN498" s="127"/>
      <c r="AO498" s="127" t="s">
        <v>3354</v>
      </c>
      <c r="AP498" s="127" t="s">
        <v>3325</v>
      </c>
      <c r="AQ498" s="127" t="s">
        <v>3326</v>
      </c>
      <c r="AR498" s="127" t="s">
        <v>3298</v>
      </c>
      <c r="AS498" s="127" t="s">
        <v>69</v>
      </c>
      <c r="AT498" s="127" t="s">
        <v>70</v>
      </c>
      <c r="AU498" s="127" t="s">
        <v>3211</v>
      </c>
      <c r="AV498" s="127" t="s">
        <v>1726</v>
      </c>
      <c r="AW498" s="149">
        <f t="shared" si="7"/>
        <v>1.0060592203041042E-2</v>
      </c>
    </row>
    <row r="499" spans="1:49" x14ac:dyDescent="0.2">
      <c r="A499" s="127" t="s">
        <v>59</v>
      </c>
      <c r="B499" s="127">
        <v>4.0999999999999996</v>
      </c>
      <c r="C499" s="127">
        <v>20171204</v>
      </c>
      <c r="D499" s="127" t="s">
        <v>60</v>
      </c>
      <c r="E499" s="127" t="s">
        <v>60</v>
      </c>
      <c r="F499" s="127">
        <v>3</v>
      </c>
      <c r="G499" s="75" t="s">
        <v>1150</v>
      </c>
      <c r="H499" s="127">
        <v>0</v>
      </c>
      <c r="I499" s="127"/>
      <c r="J499" s="127"/>
      <c r="K499" s="127"/>
      <c r="L499" s="127"/>
      <c r="M499" s="127">
        <v>1</v>
      </c>
      <c r="N499" s="127">
        <v>2</v>
      </c>
      <c r="O499" s="127">
        <v>1987</v>
      </c>
      <c r="P499" s="127">
        <v>19880429</v>
      </c>
      <c r="Q499" s="127">
        <v>19880501</v>
      </c>
      <c r="R499" s="127" t="s">
        <v>1121</v>
      </c>
      <c r="S499" s="127" t="s">
        <v>1002</v>
      </c>
      <c r="T499" s="127" t="s">
        <v>1122</v>
      </c>
      <c r="U499" s="127" t="s">
        <v>72</v>
      </c>
      <c r="V499" s="127" t="s">
        <v>65</v>
      </c>
      <c r="W499" s="127" t="s">
        <v>64</v>
      </c>
      <c r="X499" s="127"/>
      <c r="Y499" s="127">
        <v>3.9</v>
      </c>
      <c r="Z499" s="127">
        <v>71</v>
      </c>
      <c r="AA499" s="127" t="s">
        <v>1726</v>
      </c>
      <c r="AB499" s="127">
        <v>5000</v>
      </c>
      <c r="AC499" s="127">
        <v>26043</v>
      </c>
      <c r="AD499" s="127"/>
      <c r="AE499" s="127"/>
      <c r="AF499" s="127">
        <v>0</v>
      </c>
      <c r="AG499" s="127">
        <v>208857</v>
      </c>
      <c r="AH499" s="127"/>
      <c r="AI499" s="127"/>
      <c r="AJ499" s="127" t="s">
        <v>66</v>
      </c>
      <c r="AK499" s="127"/>
      <c r="AL499" s="127">
        <v>1</v>
      </c>
      <c r="AM499" s="127"/>
      <c r="AN499" s="127"/>
      <c r="AO499" s="127" t="s">
        <v>1151</v>
      </c>
      <c r="AP499" s="127" t="s">
        <v>1124</v>
      </c>
      <c r="AQ499" s="127" t="s">
        <v>1006</v>
      </c>
      <c r="AR499" s="127" t="s">
        <v>1125</v>
      </c>
      <c r="AS499" s="127" t="s">
        <v>69</v>
      </c>
      <c r="AT499" s="127" t="s">
        <v>70</v>
      </c>
      <c r="AU499" s="127" t="s">
        <v>91</v>
      </c>
      <c r="AV499" s="127" t="s">
        <v>1726</v>
      </c>
      <c r="AW499" s="149">
        <f t="shared" si="7"/>
        <v>8.0196981914525978</v>
      </c>
    </row>
    <row r="500" spans="1:49" x14ac:dyDescent="0.2">
      <c r="A500" s="127" t="s">
        <v>1726</v>
      </c>
      <c r="B500" s="127">
        <v>4.0999999999999996</v>
      </c>
      <c r="C500" s="127">
        <v>20171204</v>
      </c>
      <c r="D500" s="127" t="s">
        <v>60</v>
      </c>
      <c r="E500" s="127" t="s">
        <v>60</v>
      </c>
      <c r="F500" s="127">
        <v>3</v>
      </c>
      <c r="G500" s="75" t="s">
        <v>3725</v>
      </c>
      <c r="H500" s="127"/>
      <c r="I500" s="127"/>
      <c r="J500" s="127"/>
      <c r="K500" s="127"/>
      <c r="L500" s="127"/>
      <c r="M500" s="127">
        <v>1</v>
      </c>
      <c r="N500" s="127">
        <v>1</v>
      </c>
      <c r="O500" s="127">
        <v>1992</v>
      </c>
      <c r="P500" s="127">
        <v>1992</v>
      </c>
      <c r="Q500" s="127">
        <v>1992</v>
      </c>
      <c r="R500" s="127" t="s">
        <v>3721</v>
      </c>
      <c r="S500" s="127" t="s">
        <v>3426</v>
      </c>
      <c r="T500" s="127" t="s">
        <v>3663</v>
      </c>
      <c r="U500" s="127" t="s">
        <v>977</v>
      </c>
      <c r="V500" s="127" t="s">
        <v>65</v>
      </c>
      <c r="W500" s="127" t="s">
        <v>64</v>
      </c>
      <c r="X500" s="127"/>
      <c r="Y500" s="127"/>
      <c r="Z500" s="127"/>
      <c r="AA500" s="127" t="s">
        <v>1726</v>
      </c>
      <c r="AB500" s="127"/>
      <c r="AC500" s="127"/>
      <c r="AD500" s="127"/>
      <c r="AE500" s="127"/>
      <c r="AF500" s="127">
        <v>0</v>
      </c>
      <c r="AG500" s="127">
        <v>143264</v>
      </c>
      <c r="AH500" s="127"/>
      <c r="AI500" s="127"/>
      <c r="AJ500" s="127"/>
      <c r="AK500" s="127"/>
      <c r="AL500" s="127"/>
      <c r="AM500" s="127"/>
      <c r="AN500" s="127"/>
      <c r="AO500" s="127"/>
      <c r="AP500" s="127" t="s">
        <v>3723</v>
      </c>
      <c r="AQ500" s="127" t="s">
        <v>3429</v>
      </c>
      <c r="AR500" s="127" t="s">
        <v>3666</v>
      </c>
      <c r="AS500" s="127" t="s">
        <v>69</v>
      </c>
      <c r="AT500" s="127" t="s">
        <v>70</v>
      </c>
      <c r="AU500" s="127" t="s">
        <v>77</v>
      </c>
      <c r="AV500" s="127" t="s">
        <v>1726</v>
      </c>
      <c r="AW500" s="149" t="str">
        <f t="shared" si="7"/>
        <v/>
      </c>
    </row>
    <row r="501" spans="1:49" x14ac:dyDescent="0.2">
      <c r="A501" s="127" t="s">
        <v>59</v>
      </c>
      <c r="B501" s="127">
        <v>4.0999999999999996</v>
      </c>
      <c r="C501" s="127">
        <v>20171204</v>
      </c>
      <c r="D501" s="127" t="s">
        <v>60</v>
      </c>
      <c r="E501" s="127" t="s">
        <v>60</v>
      </c>
      <c r="F501" s="127">
        <v>3</v>
      </c>
      <c r="G501" s="75" t="s">
        <v>328</v>
      </c>
      <c r="H501" s="127">
        <v>0</v>
      </c>
      <c r="I501" s="127"/>
      <c r="J501" s="127"/>
      <c r="K501" s="127"/>
      <c r="L501" s="127"/>
      <c r="M501" s="127">
        <v>1</v>
      </c>
      <c r="N501" s="127">
        <v>3</v>
      </c>
      <c r="O501" s="127">
        <v>1983</v>
      </c>
      <c r="P501" s="127">
        <v>19840609</v>
      </c>
      <c r="Q501" s="127">
        <v>19840610</v>
      </c>
      <c r="R501" s="127" t="s">
        <v>3322</v>
      </c>
      <c r="S501" s="127" t="s">
        <v>3323</v>
      </c>
      <c r="T501" s="127" t="s">
        <v>3294</v>
      </c>
      <c r="U501" s="127" t="s">
        <v>72</v>
      </c>
      <c r="V501" s="127" t="s">
        <v>65</v>
      </c>
      <c r="W501" s="127" t="s">
        <v>66</v>
      </c>
      <c r="X501" s="127"/>
      <c r="Y501" s="127">
        <v>3.7</v>
      </c>
      <c r="Z501" s="127"/>
      <c r="AA501" s="127" t="s">
        <v>1726</v>
      </c>
      <c r="AB501" s="127">
        <v>5000</v>
      </c>
      <c r="AC501" s="127">
        <v>30739</v>
      </c>
      <c r="AD501" s="127"/>
      <c r="AE501" s="127"/>
      <c r="AF501" s="127">
        <v>0</v>
      </c>
      <c r="AG501" s="127">
        <v>912897</v>
      </c>
      <c r="AH501" s="127">
        <v>5000</v>
      </c>
      <c r="AI501" s="127">
        <v>251</v>
      </c>
      <c r="AJ501" s="127"/>
      <c r="AK501" s="127">
        <v>8.0999999999999996E-3</v>
      </c>
      <c r="AL501" s="127">
        <v>2</v>
      </c>
      <c r="AM501" s="127"/>
      <c r="AN501" s="127"/>
      <c r="AO501" s="127" t="s">
        <v>3355</v>
      </c>
      <c r="AP501" s="127" t="s">
        <v>3325</v>
      </c>
      <c r="AQ501" s="127" t="s">
        <v>3326</v>
      </c>
      <c r="AR501" s="127" t="s">
        <v>3298</v>
      </c>
      <c r="AS501" s="127" t="s">
        <v>69</v>
      </c>
      <c r="AT501" s="127" t="s">
        <v>70</v>
      </c>
      <c r="AU501" s="127" t="s">
        <v>3211</v>
      </c>
      <c r="AV501" s="127" t="s">
        <v>1726</v>
      </c>
      <c r="AW501" s="149">
        <f t="shared" si="7"/>
        <v>29.698331110315884</v>
      </c>
    </row>
    <row r="502" spans="1:49" x14ac:dyDescent="0.2">
      <c r="A502" s="127" t="s">
        <v>59</v>
      </c>
      <c r="B502" s="127">
        <v>4.0999999999999996</v>
      </c>
      <c r="C502" s="127">
        <v>20171204</v>
      </c>
      <c r="D502" s="127" t="s">
        <v>60</v>
      </c>
      <c r="E502" s="127" t="s">
        <v>60</v>
      </c>
      <c r="F502" s="127">
        <v>3</v>
      </c>
      <c r="G502" s="75" t="s">
        <v>280</v>
      </c>
      <c r="H502" s="127">
        <v>0</v>
      </c>
      <c r="I502" s="127"/>
      <c r="J502" s="127"/>
      <c r="K502" s="127"/>
      <c r="L502" s="127"/>
      <c r="M502" s="127">
        <v>1</v>
      </c>
      <c r="N502" s="127">
        <v>3</v>
      </c>
      <c r="O502" s="127">
        <v>1996</v>
      </c>
      <c r="P502" s="127">
        <v>19970606</v>
      </c>
      <c r="Q502" s="127">
        <v>19970607</v>
      </c>
      <c r="R502" s="127" t="s">
        <v>3322</v>
      </c>
      <c r="S502" s="127" t="s">
        <v>3323</v>
      </c>
      <c r="T502" s="127" t="s">
        <v>3294</v>
      </c>
      <c r="U502" s="127" t="s">
        <v>72</v>
      </c>
      <c r="V502" s="127" t="s">
        <v>65</v>
      </c>
      <c r="W502" s="127" t="s">
        <v>64</v>
      </c>
      <c r="X502" s="127"/>
      <c r="Y502" s="127">
        <v>3.5</v>
      </c>
      <c r="Z502" s="127">
        <v>68</v>
      </c>
      <c r="AA502" s="127" t="s">
        <v>1726</v>
      </c>
      <c r="AB502" s="127">
        <v>5000</v>
      </c>
      <c r="AC502" s="127">
        <v>43221</v>
      </c>
      <c r="AD502" s="127"/>
      <c r="AE502" s="127"/>
      <c r="AF502" s="127">
        <v>0</v>
      </c>
      <c r="AG502" s="127">
        <v>284861</v>
      </c>
      <c r="AH502" s="127">
        <v>5000</v>
      </c>
      <c r="AI502" s="127">
        <v>7270</v>
      </c>
      <c r="AJ502" s="127" t="s">
        <v>66</v>
      </c>
      <c r="AK502" s="127">
        <v>0.14399999999999999</v>
      </c>
      <c r="AL502" s="127">
        <v>30</v>
      </c>
      <c r="AM502" s="127">
        <v>1500</v>
      </c>
      <c r="AN502" s="127"/>
      <c r="AO502" s="127" t="s">
        <v>3351</v>
      </c>
      <c r="AP502" s="127" t="s">
        <v>3325</v>
      </c>
      <c r="AQ502" s="127" t="s">
        <v>3326</v>
      </c>
      <c r="AR502" s="127" t="s">
        <v>3298</v>
      </c>
      <c r="AS502" s="127" t="s">
        <v>69</v>
      </c>
      <c r="AT502" s="127" t="s">
        <v>70</v>
      </c>
      <c r="AU502" s="127" t="s">
        <v>3211</v>
      </c>
      <c r="AV502" s="127" t="s">
        <v>1726</v>
      </c>
      <c r="AW502" s="149">
        <f t="shared" si="7"/>
        <v>6.5908007681451144</v>
      </c>
    </row>
    <row r="503" spans="1:49" x14ac:dyDescent="0.2">
      <c r="A503" s="127" t="s">
        <v>59</v>
      </c>
      <c r="B503" s="127">
        <v>4.0999999999999996</v>
      </c>
      <c r="C503" s="127">
        <v>20171204</v>
      </c>
      <c r="D503" s="127" t="s">
        <v>60</v>
      </c>
      <c r="E503" s="127" t="s">
        <v>60</v>
      </c>
      <c r="F503" s="127">
        <v>3</v>
      </c>
      <c r="G503" s="75" t="s">
        <v>236</v>
      </c>
      <c r="H503" s="127">
        <v>0</v>
      </c>
      <c r="I503" s="127"/>
      <c r="J503" s="127"/>
      <c r="K503" s="127"/>
      <c r="L503" s="127"/>
      <c r="M503" s="127">
        <v>1</v>
      </c>
      <c r="N503" s="127">
        <v>3</v>
      </c>
      <c r="O503" s="127">
        <v>1982</v>
      </c>
      <c r="P503" s="127">
        <v>198306</v>
      </c>
      <c r="Q503" s="127">
        <v>19830603</v>
      </c>
      <c r="R503" s="127" t="s">
        <v>3322</v>
      </c>
      <c r="S503" s="127" t="s">
        <v>3323</v>
      </c>
      <c r="T503" s="127" t="s">
        <v>3294</v>
      </c>
      <c r="U503" s="127" t="s">
        <v>72</v>
      </c>
      <c r="V503" s="127" t="s">
        <v>65</v>
      </c>
      <c r="W503" s="127" t="s">
        <v>66</v>
      </c>
      <c r="X503" s="127"/>
      <c r="Y503" s="127">
        <v>4.8</v>
      </c>
      <c r="Z503" s="127"/>
      <c r="AA503" s="127" t="s">
        <v>1726</v>
      </c>
      <c r="AB503" s="127">
        <v>5000</v>
      </c>
      <c r="AC503" s="127">
        <v>31508</v>
      </c>
      <c r="AD503" s="127"/>
      <c r="AE503" s="127"/>
      <c r="AF503" s="127">
        <v>0</v>
      </c>
      <c r="AG503" s="127">
        <v>166343</v>
      </c>
      <c r="AH503" s="127">
        <v>5000</v>
      </c>
      <c r="AI503" s="127">
        <v>3116</v>
      </c>
      <c r="AJ503" s="127"/>
      <c r="AK503" s="127">
        <v>0.09</v>
      </c>
      <c r="AL503" s="127">
        <v>21</v>
      </c>
      <c r="AM503" s="127"/>
      <c r="AN503" s="127"/>
      <c r="AO503" s="127" t="s">
        <v>3350</v>
      </c>
      <c r="AP503" s="127" t="s">
        <v>3325</v>
      </c>
      <c r="AQ503" s="127" t="s">
        <v>3326</v>
      </c>
      <c r="AR503" s="127" t="s">
        <v>3298</v>
      </c>
      <c r="AS503" s="127" t="s">
        <v>69</v>
      </c>
      <c r="AT503" s="127" t="s">
        <v>70</v>
      </c>
      <c r="AU503" s="127" t="s">
        <v>3211</v>
      </c>
      <c r="AV503" s="127" t="s">
        <v>1726</v>
      </c>
      <c r="AW503" s="149">
        <f t="shared" si="7"/>
        <v>5.2793893614320169</v>
      </c>
    </row>
    <row r="504" spans="1:49" x14ac:dyDescent="0.2">
      <c r="A504" s="127" t="s">
        <v>59</v>
      </c>
      <c r="B504" s="127">
        <v>4.0999999999999996</v>
      </c>
      <c r="C504" s="127">
        <v>20171204</v>
      </c>
      <c r="D504" s="127" t="s">
        <v>60</v>
      </c>
      <c r="E504" s="127" t="s">
        <v>60</v>
      </c>
      <c r="F504" s="127">
        <v>3</v>
      </c>
      <c r="G504" s="75" t="s">
        <v>4503</v>
      </c>
      <c r="H504" s="127">
        <v>0</v>
      </c>
      <c r="I504" s="127"/>
      <c r="J504" s="127"/>
      <c r="K504" s="127"/>
      <c r="L504" s="127"/>
      <c r="M504" s="127">
        <v>1</v>
      </c>
      <c r="N504" s="127">
        <v>1</v>
      </c>
      <c r="O504" s="127">
        <v>1985</v>
      </c>
      <c r="P504" s="127">
        <v>198604</v>
      </c>
      <c r="Q504" s="127">
        <v>19860421</v>
      </c>
      <c r="R504" s="127" t="s">
        <v>3435</v>
      </c>
      <c r="S504" s="127" t="s">
        <v>3426</v>
      </c>
      <c r="T504" s="127" t="s">
        <v>4489</v>
      </c>
      <c r="U504" s="127" t="s">
        <v>72</v>
      </c>
      <c r="V504" s="127" t="s">
        <v>65</v>
      </c>
      <c r="W504" s="127" t="s">
        <v>66</v>
      </c>
      <c r="X504" s="127"/>
      <c r="Y504" s="127">
        <v>4.2</v>
      </c>
      <c r="Z504" s="127"/>
      <c r="AA504" s="127" t="s">
        <v>1726</v>
      </c>
      <c r="AB504" s="127">
        <v>5000</v>
      </c>
      <c r="AC504" s="127">
        <v>27406</v>
      </c>
      <c r="AD504" s="127"/>
      <c r="AE504" s="127"/>
      <c r="AF504" s="127">
        <v>0</v>
      </c>
      <c r="AG504" s="127">
        <v>11496</v>
      </c>
      <c r="AH504" s="127">
        <v>5000</v>
      </c>
      <c r="AI504" s="127">
        <v>205</v>
      </c>
      <c r="AJ504" s="127"/>
      <c r="AK504" s="127">
        <v>7.4000000000000003E-3</v>
      </c>
      <c r="AL504" s="127">
        <v>1</v>
      </c>
      <c r="AM504" s="127"/>
      <c r="AN504" s="127"/>
      <c r="AO504" s="127" t="s">
        <v>4504</v>
      </c>
      <c r="AP504" s="127" t="s">
        <v>3437</v>
      </c>
      <c r="AQ504" s="127" t="s">
        <v>3429</v>
      </c>
      <c r="AR504" s="127" t="s">
        <v>4491</v>
      </c>
      <c r="AS504" s="127" t="s">
        <v>69</v>
      </c>
      <c r="AT504" s="127" t="s">
        <v>70</v>
      </c>
      <c r="AU504" s="127" t="s">
        <v>77</v>
      </c>
      <c r="AV504" s="127" t="s">
        <v>1726</v>
      </c>
      <c r="AW504" s="149">
        <f t="shared" si="7"/>
        <v>0.4194701890097059</v>
      </c>
    </row>
    <row r="505" spans="1:49" x14ac:dyDescent="0.2">
      <c r="A505" s="127" t="s">
        <v>1726</v>
      </c>
      <c r="B505" s="127">
        <v>4.0999999999999996</v>
      </c>
      <c r="C505" s="127">
        <v>20171204</v>
      </c>
      <c r="D505" s="127" t="s">
        <v>60</v>
      </c>
      <c r="E505" s="127" t="s">
        <v>60</v>
      </c>
      <c r="F505" s="127">
        <v>3</v>
      </c>
      <c r="G505" s="75" t="s">
        <v>999</v>
      </c>
      <c r="H505" s="127"/>
      <c r="I505" s="127"/>
      <c r="J505" s="127"/>
      <c r="K505" s="127"/>
      <c r="L505" s="127"/>
      <c r="M505" s="127">
        <v>1</v>
      </c>
      <c r="N505" s="127">
        <v>2</v>
      </c>
      <c r="O505" s="127">
        <v>1995</v>
      </c>
      <c r="P505" s="127">
        <v>199511</v>
      </c>
      <c r="Q505" s="127">
        <v>19951129</v>
      </c>
      <c r="R505" s="127" t="s">
        <v>475</v>
      </c>
      <c r="S505" s="127" t="s">
        <v>476</v>
      </c>
      <c r="T505" s="127" t="s">
        <v>477</v>
      </c>
      <c r="U505" s="127" t="s">
        <v>977</v>
      </c>
      <c r="V505" s="127" t="s">
        <v>65</v>
      </c>
      <c r="W505" s="127" t="s">
        <v>66</v>
      </c>
      <c r="X505" s="127"/>
      <c r="Y505" s="127"/>
      <c r="Z505" s="127"/>
      <c r="AA505" s="127" t="s">
        <v>1726</v>
      </c>
      <c r="AB505" s="127"/>
      <c r="AC505" s="127"/>
      <c r="AD505" s="127"/>
      <c r="AE505" s="127"/>
      <c r="AF505" s="127">
        <v>0</v>
      </c>
      <c r="AG505" s="127">
        <v>16380</v>
      </c>
      <c r="AH505" s="127"/>
      <c r="AI505" s="127"/>
      <c r="AJ505" s="127" t="s">
        <v>67</v>
      </c>
      <c r="AK505" s="127"/>
      <c r="AL505" s="127"/>
      <c r="AM505" s="127"/>
      <c r="AN505" s="127"/>
      <c r="AO505" s="127"/>
      <c r="AP505" s="127" t="s">
        <v>479</v>
      </c>
      <c r="AQ505" s="127" t="s">
        <v>480</v>
      </c>
      <c r="AR505" s="127" t="s">
        <v>481</v>
      </c>
      <c r="AS505" s="127" t="s">
        <v>69</v>
      </c>
      <c r="AT505" s="127" t="s">
        <v>70</v>
      </c>
      <c r="AU505" s="127" t="s">
        <v>91</v>
      </c>
      <c r="AV505" s="127" t="s">
        <v>1726</v>
      </c>
      <c r="AW505" s="149" t="str">
        <f t="shared" si="7"/>
        <v/>
      </c>
    </row>
    <row r="506" spans="1:49" x14ac:dyDescent="0.2">
      <c r="A506" s="127" t="s">
        <v>1726</v>
      </c>
      <c r="B506" s="127">
        <v>4.0999999999999996</v>
      </c>
      <c r="C506" s="127">
        <v>20171204</v>
      </c>
      <c r="D506" s="127" t="s">
        <v>60</v>
      </c>
      <c r="E506" s="127" t="s">
        <v>60</v>
      </c>
      <c r="F506" s="127">
        <v>3</v>
      </c>
      <c r="G506" s="75" t="s">
        <v>4610</v>
      </c>
      <c r="H506" s="127"/>
      <c r="I506" s="127"/>
      <c r="J506" s="127"/>
      <c r="K506" s="127"/>
      <c r="L506" s="127"/>
      <c r="M506" s="127">
        <v>1</v>
      </c>
      <c r="N506" s="127">
        <v>2</v>
      </c>
      <c r="O506" s="127">
        <v>2004</v>
      </c>
      <c r="P506" s="127">
        <v>200505</v>
      </c>
      <c r="Q506" s="127">
        <v>200505</v>
      </c>
      <c r="R506" s="127" t="s">
        <v>4560</v>
      </c>
      <c r="S506" s="127" t="s">
        <v>3910</v>
      </c>
      <c r="T506" s="127" t="s">
        <v>4561</v>
      </c>
      <c r="U506" s="127" t="s">
        <v>1643</v>
      </c>
      <c r="V506" s="127" t="s">
        <v>65</v>
      </c>
      <c r="W506" s="127" t="s">
        <v>66</v>
      </c>
      <c r="X506" s="127" t="s">
        <v>1305</v>
      </c>
      <c r="Y506" s="127">
        <v>3</v>
      </c>
      <c r="Z506" s="127"/>
      <c r="AA506" s="127" t="s">
        <v>1726</v>
      </c>
      <c r="AB506" s="127"/>
      <c r="AC506" s="127"/>
      <c r="AD506" s="127"/>
      <c r="AE506" s="127"/>
      <c r="AF506" s="127">
        <v>0</v>
      </c>
      <c r="AG506" s="127">
        <v>450</v>
      </c>
      <c r="AH506" s="127"/>
      <c r="AI506" s="127"/>
      <c r="AJ506" s="127" t="s">
        <v>66</v>
      </c>
      <c r="AK506" s="127"/>
      <c r="AL506" s="127"/>
      <c r="AM506" s="127"/>
      <c r="AN506" s="127"/>
      <c r="AO506" s="127"/>
      <c r="AP506" s="127" t="s">
        <v>4562</v>
      </c>
      <c r="AQ506" s="127" t="s">
        <v>3911</v>
      </c>
      <c r="AR506" s="127" t="s">
        <v>4563</v>
      </c>
      <c r="AS506" s="127" t="s">
        <v>69</v>
      </c>
      <c r="AT506" s="127" t="s">
        <v>70</v>
      </c>
      <c r="AU506" s="127" t="s">
        <v>77</v>
      </c>
      <c r="AV506" s="127" t="s">
        <v>1726</v>
      </c>
      <c r="AW506" s="149" t="str">
        <f t="shared" si="7"/>
        <v/>
      </c>
    </row>
    <row r="507" spans="1:49" x14ac:dyDescent="0.2">
      <c r="A507" s="127" t="s">
        <v>1726</v>
      </c>
      <c r="B507" s="127">
        <v>4.0999999999999996</v>
      </c>
      <c r="C507" s="127">
        <v>20171204</v>
      </c>
      <c r="D507" s="127" t="s">
        <v>60</v>
      </c>
      <c r="E507" s="127" t="s">
        <v>60</v>
      </c>
      <c r="F507" s="127">
        <v>3</v>
      </c>
      <c r="G507" s="75" t="s">
        <v>1433</v>
      </c>
      <c r="H507" s="127"/>
      <c r="I507" s="127"/>
      <c r="J507" s="127"/>
      <c r="K507" s="127"/>
      <c r="L507" s="127"/>
      <c r="M507" s="127">
        <v>1</v>
      </c>
      <c r="N507" s="127">
        <v>1</v>
      </c>
      <c r="O507" s="127">
        <v>1986</v>
      </c>
      <c r="P507" s="127">
        <v>198707</v>
      </c>
      <c r="Q507" s="127">
        <v>19870728</v>
      </c>
      <c r="R507" s="127" t="s">
        <v>61</v>
      </c>
      <c r="S507" s="127" t="s">
        <v>62</v>
      </c>
      <c r="T507" s="127" t="s">
        <v>63</v>
      </c>
      <c r="U507" s="127" t="s">
        <v>72</v>
      </c>
      <c r="V507" s="127" t="s">
        <v>65</v>
      </c>
      <c r="W507" s="127" t="s">
        <v>64</v>
      </c>
      <c r="X507" s="127"/>
      <c r="Y507" s="127">
        <v>3.9</v>
      </c>
      <c r="Z507" s="127"/>
      <c r="AA507" s="127" t="s">
        <v>1726</v>
      </c>
      <c r="AB507" s="127"/>
      <c r="AC507" s="127"/>
      <c r="AD507" s="127"/>
      <c r="AE507" s="127"/>
      <c r="AF507" s="127">
        <v>0</v>
      </c>
      <c r="AG507" s="127">
        <v>44900</v>
      </c>
      <c r="AH507" s="127"/>
      <c r="AI507" s="127"/>
      <c r="AJ507" s="127"/>
      <c r="AK507" s="127"/>
      <c r="AL507" s="127"/>
      <c r="AM507" s="127"/>
      <c r="AN507" s="127"/>
      <c r="AO507" s="127" t="s">
        <v>1400</v>
      </c>
      <c r="AP507" s="127" t="s">
        <v>663</v>
      </c>
      <c r="AQ507" s="127" t="s">
        <v>661</v>
      </c>
      <c r="AR507" s="127" t="s">
        <v>664</v>
      </c>
      <c r="AS507" s="127" t="s">
        <v>69</v>
      </c>
      <c r="AT507" s="127" t="s">
        <v>70</v>
      </c>
      <c r="AU507" s="127" t="s">
        <v>71</v>
      </c>
      <c r="AV507" s="127" t="s">
        <v>1726</v>
      </c>
      <c r="AW507" s="149" t="str">
        <f t="shared" si="7"/>
        <v/>
      </c>
    </row>
    <row r="508" spans="1:49" x14ac:dyDescent="0.2">
      <c r="A508" s="127" t="s">
        <v>59</v>
      </c>
      <c r="B508" s="127">
        <v>4.0999999999999996</v>
      </c>
      <c r="C508" s="127">
        <v>20171204</v>
      </c>
      <c r="D508" s="127" t="s">
        <v>60</v>
      </c>
      <c r="E508" s="127" t="s">
        <v>60</v>
      </c>
      <c r="F508" s="127">
        <v>3</v>
      </c>
      <c r="G508" s="75" t="s">
        <v>4158</v>
      </c>
      <c r="H508" s="127">
        <v>0</v>
      </c>
      <c r="I508" s="127"/>
      <c r="J508" s="127"/>
      <c r="K508" s="127"/>
      <c r="L508" s="127"/>
      <c r="M508" s="127">
        <v>1</v>
      </c>
      <c r="N508" s="127">
        <v>1</v>
      </c>
      <c r="O508" s="127">
        <v>1982</v>
      </c>
      <c r="P508" s="127">
        <v>198304</v>
      </c>
      <c r="Q508" s="127">
        <v>19830415</v>
      </c>
      <c r="R508" s="127" t="s">
        <v>4114</v>
      </c>
      <c r="S508" s="127" t="s">
        <v>3426</v>
      </c>
      <c r="T508" s="127" t="s">
        <v>4115</v>
      </c>
      <c r="U508" s="127" t="s">
        <v>72</v>
      </c>
      <c r="V508" s="127" t="s">
        <v>65</v>
      </c>
      <c r="W508" s="127" t="s">
        <v>66</v>
      </c>
      <c r="X508" s="127"/>
      <c r="Y508" s="127">
        <v>3.4</v>
      </c>
      <c r="Z508" s="127"/>
      <c r="AA508" s="127" t="s">
        <v>1726</v>
      </c>
      <c r="AB508" s="127">
        <v>5000</v>
      </c>
      <c r="AC508" s="127">
        <v>77057</v>
      </c>
      <c r="AD508" s="127"/>
      <c r="AE508" s="127"/>
      <c r="AF508" s="127">
        <v>5000</v>
      </c>
      <c r="AG508" s="127">
        <v>778</v>
      </c>
      <c r="AH508" s="127"/>
      <c r="AI508" s="127"/>
      <c r="AJ508" s="127"/>
      <c r="AK508" s="127">
        <v>0.01</v>
      </c>
      <c r="AL508" s="127">
        <v>56</v>
      </c>
      <c r="AM508" s="127"/>
      <c r="AN508" s="127"/>
      <c r="AO508" s="127" t="s">
        <v>4159</v>
      </c>
      <c r="AP508" s="127" t="s">
        <v>4117</v>
      </c>
      <c r="AQ508" s="127" t="s">
        <v>3429</v>
      </c>
      <c r="AR508" s="127" t="s">
        <v>4118</v>
      </c>
      <c r="AS508" s="127" t="s">
        <v>69</v>
      </c>
      <c r="AT508" s="127" t="s">
        <v>70</v>
      </c>
      <c r="AU508" s="127" t="s">
        <v>77</v>
      </c>
      <c r="AV508" s="127" t="s">
        <v>1726</v>
      </c>
      <c r="AW508" s="149">
        <f t="shared" si="7"/>
        <v>1.0096422129073284E-2</v>
      </c>
    </row>
    <row r="509" spans="1:49" x14ac:dyDescent="0.2">
      <c r="A509" s="127" t="s">
        <v>59</v>
      </c>
      <c r="B509" s="127">
        <v>4.0999999999999996</v>
      </c>
      <c r="C509" s="127">
        <v>20171204</v>
      </c>
      <c r="D509" s="127" t="s">
        <v>60</v>
      </c>
      <c r="E509" s="127" t="s">
        <v>60</v>
      </c>
      <c r="F509" s="127">
        <v>3</v>
      </c>
      <c r="G509" s="75" t="s">
        <v>4160</v>
      </c>
      <c r="H509" s="127">
        <v>0</v>
      </c>
      <c r="I509" s="127"/>
      <c r="J509" s="127"/>
      <c r="K509" s="127"/>
      <c r="L509" s="127"/>
      <c r="M509" s="127">
        <v>1</v>
      </c>
      <c r="N509" s="127">
        <v>1</v>
      </c>
      <c r="O509" s="127">
        <v>1987</v>
      </c>
      <c r="P509" s="127">
        <v>19880409</v>
      </c>
      <c r="Q509" s="127">
        <v>19880411</v>
      </c>
      <c r="R509" s="127" t="s">
        <v>4114</v>
      </c>
      <c r="S509" s="127" t="s">
        <v>3426</v>
      </c>
      <c r="T509" s="127" t="s">
        <v>4115</v>
      </c>
      <c r="U509" s="127" t="s">
        <v>72</v>
      </c>
      <c r="V509" s="127" t="s">
        <v>65</v>
      </c>
      <c r="W509" s="127" t="s">
        <v>64</v>
      </c>
      <c r="X509" s="127"/>
      <c r="Y509" s="127">
        <v>4.8</v>
      </c>
      <c r="Z509" s="127">
        <v>75</v>
      </c>
      <c r="AA509" s="127" t="s">
        <v>1726</v>
      </c>
      <c r="AB509" s="127">
        <v>5000</v>
      </c>
      <c r="AC509" s="127">
        <v>26091</v>
      </c>
      <c r="AD509" s="127"/>
      <c r="AE509" s="127"/>
      <c r="AF509" s="127">
        <v>0</v>
      </c>
      <c r="AG509" s="127">
        <v>71590</v>
      </c>
      <c r="AH509" s="127">
        <v>5000</v>
      </c>
      <c r="AI509" s="127">
        <v>26</v>
      </c>
      <c r="AJ509" s="127"/>
      <c r="AK509" s="127">
        <v>1E-3</v>
      </c>
      <c r="AL509" s="127">
        <v>1</v>
      </c>
      <c r="AM509" s="127"/>
      <c r="AN509" s="127"/>
      <c r="AO509" s="127" t="s">
        <v>4161</v>
      </c>
      <c r="AP509" s="127" t="s">
        <v>4117</v>
      </c>
      <c r="AQ509" s="127" t="s">
        <v>3429</v>
      </c>
      <c r="AR509" s="127" t="s">
        <v>4118</v>
      </c>
      <c r="AS509" s="127" t="s">
        <v>69</v>
      </c>
      <c r="AT509" s="127" t="s">
        <v>70</v>
      </c>
      <c r="AU509" s="127" t="s">
        <v>77</v>
      </c>
      <c r="AV509" s="127" t="s">
        <v>1726</v>
      </c>
      <c r="AW509" s="149">
        <f t="shared" si="7"/>
        <v>2.7438580353378561</v>
      </c>
    </row>
    <row r="510" spans="1:49" x14ac:dyDescent="0.2">
      <c r="A510" s="127" t="s">
        <v>59</v>
      </c>
      <c r="B510" s="127">
        <v>4.0999999999999996</v>
      </c>
      <c r="C510" s="127">
        <v>20171204</v>
      </c>
      <c r="D510" s="127" t="s">
        <v>60</v>
      </c>
      <c r="E510" s="127" t="s">
        <v>60</v>
      </c>
      <c r="F510" s="127">
        <v>3</v>
      </c>
      <c r="G510" s="75" t="s">
        <v>4157</v>
      </c>
      <c r="H510" s="127">
        <v>0</v>
      </c>
      <c r="I510" s="127"/>
      <c r="J510" s="127"/>
      <c r="K510" s="127"/>
      <c r="L510" s="127"/>
      <c r="M510" s="127">
        <v>1</v>
      </c>
      <c r="N510" s="127">
        <v>1</v>
      </c>
      <c r="O510" s="127">
        <v>1984</v>
      </c>
      <c r="P510" s="127">
        <v>19850406</v>
      </c>
      <c r="Q510" s="127">
        <v>19850408</v>
      </c>
      <c r="R510" s="127" t="s">
        <v>4114</v>
      </c>
      <c r="S510" s="127" t="s">
        <v>3426</v>
      </c>
      <c r="T510" s="127" t="s">
        <v>4115</v>
      </c>
      <c r="U510" s="127" t="s">
        <v>72</v>
      </c>
      <c r="V510" s="127" t="s">
        <v>65</v>
      </c>
      <c r="W510" s="127" t="s">
        <v>64</v>
      </c>
      <c r="X510" s="127"/>
      <c r="Y510" s="127">
        <v>3.9</v>
      </c>
      <c r="Z510" s="127"/>
      <c r="AA510" s="127" t="s">
        <v>1726</v>
      </c>
      <c r="AB510" s="127">
        <v>5000</v>
      </c>
      <c r="AC510" s="127">
        <v>25892</v>
      </c>
      <c r="AD510" s="127"/>
      <c r="AE510" s="127"/>
      <c r="AF510" s="127">
        <v>0</v>
      </c>
      <c r="AG510" s="127">
        <v>19220</v>
      </c>
      <c r="AH510" s="127">
        <v>5000</v>
      </c>
      <c r="AI510" s="127">
        <v>391</v>
      </c>
      <c r="AJ510" s="127" t="s">
        <v>66</v>
      </c>
      <c r="AK510" s="127">
        <v>1.49E-2</v>
      </c>
      <c r="AL510" s="127">
        <v>1</v>
      </c>
      <c r="AM510" s="127"/>
      <c r="AN510" s="127"/>
      <c r="AO510" s="127"/>
      <c r="AP510" s="127" t="s">
        <v>4117</v>
      </c>
      <c r="AQ510" s="127" t="s">
        <v>3429</v>
      </c>
      <c r="AR510" s="127" t="s">
        <v>4118</v>
      </c>
      <c r="AS510" s="127" t="s">
        <v>69</v>
      </c>
      <c r="AT510" s="127" t="s">
        <v>70</v>
      </c>
      <c r="AU510" s="127" t="s">
        <v>77</v>
      </c>
      <c r="AV510" s="127" t="s">
        <v>1726</v>
      </c>
      <c r="AW510" s="149">
        <f t="shared" si="7"/>
        <v>0.74231422833307581</v>
      </c>
    </row>
    <row r="511" spans="1:49" x14ac:dyDescent="0.2">
      <c r="A511" s="127" t="s">
        <v>59</v>
      </c>
      <c r="B511" s="127">
        <v>4.0999999999999996</v>
      </c>
      <c r="C511" s="127">
        <v>20171204</v>
      </c>
      <c r="D511" s="127" t="s">
        <v>60</v>
      </c>
      <c r="E511" s="127" t="s">
        <v>60</v>
      </c>
      <c r="F511" s="127">
        <v>3</v>
      </c>
      <c r="G511" s="75" t="s">
        <v>4155</v>
      </c>
      <c r="H511" s="127">
        <v>0</v>
      </c>
      <c r="I511" s="127"/>
      <c r="J511" s="127"/>
      <c r="K511" s="127"/>
      <c r="L511" s="127"/>
      <c r="M511" s="127">
        <v>1</v>
      </c>
      <c r="N511" s="127">
        <v>1</v>
      </c>
      <c r="O511" s="127">
        <v>1983</v>
      </c>
      <c r="P511" s="127">
        <v>19840405</v>
      </c>
      <c r="Q511" s="127">
        <v>19840409</v>
      </c>
      <c r="R511" s="127" t="s">
        <v>4114</v>
      </c>
      <c r="S511" s="127" t="s">
        <v>3426</v>
      </c>
      <c r="T511" s="127" t="s">
        <v>4115</v>
      </c>
      <c r="U511" s="127" t="s">
        <v>72</v>
      </c>
      <c r="V511" s="127" t="s">
        <v>65</v>
      </c>
      <c r="W511" s="127" t="s">
        <v>64</v>
      </c>
      <c r="X511" s="127"/>
      <c r="Y511" s="127">
        <v>6.2</v>
      </c>
      <c r="Z511" s="127"/>
      <c r="AA511" s="127" t="s">
        <v>1726</v>
      </c>
      <c r="AB511" s="127">
        <v>5000</v>
      </c>
      <c r="AC511" s="127">
        <v>47282</v>
      </c>
      <c r="AD511" s="127"/>
      <c r="AE511" s="127"/>
      <c r="AF511" s="127">
        <v>0</v>
      </c>
      <c r="AG511" s="127">
        <v>385145</v>
      </c>
      <c r="AH511" s="127">
        <v>5000</v>
      </c>
      <c r="AI511" s="127">
        <v>2815</v>
      </c>
      <c r="AJ511" s="127"/>
      <c r="AK511" s="127">
        <v>5.62E-2</v>
      </c>
      <c r="AL511" s="127">
        <v>1</v>
      </c>
      <c r="AM511" s="127"/>
      <c r="AN511" s="127"/>
      <c r="AO511" s="127"/>
      <c r="AP511" s="127" t="s">
        <v>4117</v>
      </c>
      <c r="AQ511" s="127" t="s">
        <v>3429</v>
      </c>
      <c r="AR511" s="127" t="s">
        <v>4118</v>
      </c>
      <c r="AS511" s="127" t="s">
        <v>69</v>
      </c>
      <c r="AT511" s="127" t="s">
        <v>70</v>
      </c>
      <c r="AU511" s="127" t="s">
        <v>77</v>
      </c>
      <c r="AV511" s="127" t="s">
        <v>1726</v>
      </c>
      <c r="AW511" s="149">
        <f t="shared" si="7"/>
        <v>8.1457002664861893</v>
      </c>
    </row>
    <row r="512" spans="1:49" x14ac:dyDescent="0.2">
      <c r="A512" s="127" t="s">
        <v>59</v>
      </c>
      <c r="B512" s="127">
        <v>4.0999999999999996</v>
      </c>
      <c r="C512" s="127">
        <v>20171204</v>
      </c>
      <c r="D512" s="127" t="s">
        <v>60</v>
      </c>
      <c r="E512" s="127" t="s">
        <v>60</v>
      </c>
      <c r="F512" s="127">
        <v>3</v>
      </c>
      <c r="G512" s="75" t="s">
        <v>1024</v>
      </c>
      <c r="H512" s="127">
        <v>0</v>
      </c>
      <c r="I512" s="127"/>
      <c r="J512" s="127"/>
      <c r="K512" s="127"/>
      <c r="L512" s="127"/>
      <c r="M512" s="127">
        <v>1</v>
      </c>
      <c r="N512" s="127">
        <v>1</v>
      </c>
      <c r="O512" s="127">
        <v>1985</v>
      </c>
      <c r="P512" s="127">
        <v>19860414</v>
      </c>
      <c r="Q512" s="127">
        <v>19860416</v>
      </c>
      <c r="R512" s="127" t="s">
        <v>1017</v>
      </c>
      <c r="S512" s="127" t="s">
        <v>1002</v>
      </c>
      <c r="T512" s="127" t="s">
        <v>1018</v>
      </c>
      <c r="U512" s="127" t="s">
        <v>72</v>
      </c>
      <c r="V512" s="127" t="s">
        <v>65</v>
      </c>
      <c r="W512" s="127" t="s">
        <v>66</v>
      </c>
      <c r="X512" s="127"/>
      <c r="Y512" s="127">
        <v>6.6</v>
      </c>
      <c r="Z512" s="127"/>
      <c r="AA512" s="127" t="s">
        <v>1726</v>
      </c>
      <c r="AB512" s="127">
        <v>5000</v>
      </c>
      <c r="AC512" s="127">
        <v>21003</v>
      </c>
      <c r="AD512" s="127"/>
      <c r="AE512" s="127"/>
      <c r="AF512" s="127">
        <v>0</v>
      </c>
      <c r="AG512" s="127">
        <v>14384</v>
      </c>
      <c r="AH512" s="127">
        <v>5000</v>
      </c>
      <c r="AI512" s="127">
        <v>519</v>
      </c>
      <c r="AJ512" s="127"/>
      <c r="AK512" s="127">
        <v>2.41E-2</v>
      </c>
      <c r="AL512" s="127">
        <v>1</v>
      </c>
      <c r="AM512" s="127"/>
      <c r="AN512" s="127"/>
      <c r="AO512" s="127" t="s">
        <v>1025</v>
      </c>
      <c r="AP512" s="127" t="s">
        <v>1020</v>
      </c>
      <c r="AQ512" s="127" t="s">
        <v>1006</v>
      </c>
      <c r="AR512" s="127" t="s">
        <v>1021</v>
      </c>
      <c r="AS512" s="127" t="s">
        <v>69</v>
      </c>
      <c r="AT512" s="127" t="s">
        <v>70</v>
      </c>
      <c r="AU512" s="127" t="s">
        <v>91</v>
      </c>
      <c r="AV512" s="127" t="s">
        <v>1726</v>
      </c>
      <c r="AW512" s="149">
        <f t="shared" si="7"/>
        <v>0.6848545445888683</v>
      </c>
    </row>
    <row r="513" spans="1:49" x14ac:dyDescent="0.2">
      <c r="A513" s="127" t="s">
        <v>59</v>
      </c>
      <c r="B513" s="127">
        <v>4.0999999999999996</v>
      </c>
      <c r="C513" s="127">
        <v>20171204</v>
      </c>
      <c r="D513" s="127" t="s">
        <v>60</v>
      </c>
      <c r="E513" s="127" t="s">
        <v>60</v>
      </c>
      <c r="F513" s="127">
        <v>3</v>
      </c>
      <c r="G513" s="75" t="s">
        <v>4457</v>
      </c>
      <c r="H513" s="127">
        <v>0</v>
      </c>
      <c r="I513" s="127"/>
      <c r="J513" s="127"/>
      <c r="K513" s="127"/>
      <c r="L513" s="127"/>
      <c r="M513" s="127">
        <v>1</v>
      </c>
      <c r="N513" s="127">
        <v>2</v>
      </c>
      <c r="O513" s="127">
        <v>1975</v>
      </c>
      <c r="P513" s="127">
        <v>197606</v>
      </c>
      <c r="Q513" s="127">
        <v>197608</v>
      </c>
      <c r="R513" s="127" t="s">
        <v>4458</v>
      </c>
      <c r="S513" s="127"/>
      <c r="T513" s="127" t="s">
        <v>4459</v>
      </c>
      <c r="U513" s="127"/>
      <c r="V513" s="127" t="s">
        <v>67</v>
      </c>
      <c r="W513" s="127" t="s">
        <v>962</v>
      </c>
      <c r="X513" s="127"/>
      <c r="Y513" s="127"/>
      <c r="Z513" s="127"/>
      <c r="AA513" s="127"/>
      <c r="AB513" s="127">
        <v>5000</v>
      </c>
      <c r="AC513" s="127">
        <v>19034</v>
      </c>
      <c r="AD513" s="127"/>
      <c r="AE513" s="127"/>
      <c r="AF513" s="127">
        <v>5000</v>
      </c>
      <c r="AG513" s="127">
        <v>763</v>
      </c>
      <c r="AH513" s="127"/>
      <c r="AI513" s="127"/>
      <c r="AJ513" s="127"/>
      <c r="AK513" s="127">
        <v>3.85E-2</v>
      </c>
      <c r="AL513" s="127">
        <v>1</v>
      </c>
      <c r="AM513" s="127"/>
      <c r="AN513" s="127"/>
      <c r="AO513" s="127" t="s">
        <v>4460</v>
      </c>
      <c r="AP513" s="127" t="s">
        <v>4461</v>
      </c>
      <c r="AQ513" s="127" t="s">
        <v>1106</v>
      </c>
      <c r="AR513" s="127" t="s">
        <v>4462</v>
      </c>
      <c r="AS513" s="127" t="s">
        <v>69</v>
      </c>
      <c r="AT513" s="127" t="s">
        <v>70</v>
      </c>
      <c r="AU513" s="127" t="s">
        <v>91</v>
      </c>
      <c r="AV513" s="127" t="s">
        <v>1726</v>
      </c>
      <c r="AW513" s="149">
        <f t="shared" si="7"/>
        <v>4.0086161605547968E-2</v>
      </c>
    </row>
    <row r="514" spans="1:49" x14ac:dyDescent="0.2">
      <c r="A514" s="127" t="s">
        <v>59</v>
      </c>
      <c r="B514" s="127">
        <v>4.0999999999999996</v>
      </c>
      <c r="C514" s="127">
        <v>20171204</v>
      </c>
      <c r="D514" s="127" t="s">
        <v>60</v>
      </c>
      <c r="E514" s="127" t="s">
        <v>60</v>
      </c>
      <c r="F514" s="127">
        <v>3</v>
      </c>
      <c r="G514" s="75" t="s">
        <v>4079</v>
      </c>
      <c r="H514" s="127">
        <v>0</v>
      </c>
      <c r="I514" s="127"/>
      <c r="J514" s="127"/>
      <c r="K514" s="127"/>
      <c r="L514" s="127"/>
      <c r="M514" s="127">
        <v>1</v>
      </c>
      <c r="N514" s="127">
        <v>3</v>
      </c>
      <c r="O514" s="127">
        <v>1998</v>
      </c>
      <c r="P514" s="127">
        <v>199905</v>
      </c>
      <c r="Q514" s="127">
        <v>19990528</v>
      </c>
      <c r="R514" s="127" t="s">
        <v>3306</v>
      </c>
      <c r="S514" s="127" t="s">
        <v>3307</v>
      </c>
      <c r="T514" s="127" t="s">
        <v>4068</v>
      </c>
      <c r="U514" s="127" t="s">
        <v>72</v>
      </c>
      <c r="V514" s="127" t="s">
        <v>65</v>
      </c>
      <c r="W514" s="127" t="s">
        <v>64</v>
      </c>
      <c r="X514" s="127"/>
      <c r="Y514" s="127">
        <v>6.7</v>
      </c>
      <c r="Z514" s="127">
        <v>88</v>
      </c>
      <c r="AA514" s="127" t="s">
        <v>1726</v>
      </c>
      <c r="AB514" s="127">
        <v>5000</v>
      </c>
      <c r="AC514" s="127">
        <v>50349</v>
      </c>
      <c r="AD514" s="127"/>
      <c r="AE514" s="127"/>
      <c r="AF514" s="127">
        <v>0</v>
      </c>
      <c r="AG514" s="127">
        <v>176596</v>
      </c>
      <c r="AH514" s="127">
        <v>5000</v>
      </c>
      <c r="AI514" s="127">
        <v>101</v>
      </c>
      <c r="AJ514" s="127" t="s">
        <v>66</v>
      </c>
      <c r="AK514" s="127">
        <v>2E-3</v>
      </c>
      <c r="AL514" s="127"/>
      <c r="AM514" s="127">
        <v>200</v>
      </c>
      <c r="AN514" s="127"/>
      <c r="AO514" s="127"/>
      <c r="AP514" s="127" t="s">
        <v>3309</v>
      </c>
      <c r="AQ514" s="127" t="s">
        <v>3310</v>
      </c>
      <c r="AR514" s="127" t="s">
        <v>4070</v>
      </c>
      <c r="AS514" s="127" t="s">
        <v>69</v>
      </c>
      <c r="AT514" s="127" t="s">
        <v>70</v>
      </c>
      <c r="AU514" s="127" t="s">
        <v>3211</v>
      </c>
      <c r="AV514" s="127" t="s">
        <v>1726</v>
      </c>
      <c r="AW514" s="149">
        <f t="shared" si="7"/>
        <v>3.5074380821863396</v>
      </c>
    </row>
    <row r="515" spans="1:49" x14ac:dyDescent="0.2">
      <c r="A515" s="127" t="s">
        <v>59</v>
      </c>
      <c r="B515" s="127">
        <v>4.0999999999999996</v>
      </c>
      <c r="C515" s="127">
        <v>20171204</v>
      </c>
      <c r="D515" s="127" t="s">
        <v>60</v>
      </c>
      <c r="E515" s="127" t="s">
        <v>60</v>
      </c>
      <c r="F515" s="127">
        <v>3</v>
      </c>
      <c r="G515" s="75" t="s">
        <v>4382</v>
      </c>
      <c r="H515" s="127">
        <v>0</v>
      </c>
      <c r="I515" s="127"/>
      <c r="J515" s="127"/>
      <c r="K515" s="127"/>
      <c r="L515" s="127"/>
      <c r="M515" s="127">
        <v>1</v>
      </c>
      <c r="N515" s="127">
        <v>3</v>
      </c>
      <c r="O515" s="127">
        <v>1994</v>
      </c>
      <c r="P515" s="127">
        <v>19950509</v>
      </c>
      <c r="Q515" s="127">
        <v>19950529</v>
      </c>
      <c r="R515" s="127" t="s">
        <v>3306</v>
      </c>
      <c r="S515" s="127" t="s">
        <v>3421</v>
      </c>
      <c r="T515" s="127" t="s">
        <v>4165</v>
      </c>
      <c r="U515" s="127" t="s">
        <v>72</v>
      </c>
      <c r="V515" s="127" t="s">
        <v>65</v>
      </c>
      <c r="W515" s="127" t="s">
        <v>66</v>
      </c>
      <c r="X515" s="127"/>
      <c r="Y515" s="127">
        <v>3.8</v>
      </c>
      <c r="Z515" s="127"/>
      <c r="AA515" s="127" t="s">
        <v>1726</v>
      </c>
      <c r="AB515" s="127">
        <v>5000</v>
      </c>
      <c r="AC515" s="127">
        <v>24930</v>
      </c>
      <c r="AD515" s="127"/>
      <c r="AE515" s="127"/>
      <c r="AF515" s="127">
        <v>0</v>
      </c>
      <c r="AG515" s="127">
        <v>74541</v>
      </c>
      <c r="AH515" s="127">
        <v>5000</v>
      </c>
      <c r="AI515" s="127">
        <v>175</v>
      </c>
      <c r="AJ515" s="127" t="s">
        <v>66</v>
      </c>
      <c r="AK515" s="127">
        <v>7.0000000000000001E-3</v>
      </c>
      <c r="AL515" s="127">
        <v>30</v>
      </c>
      <c r="AM515" s="127">
        <v>1277</v>
      </c>
      <c r="AN515" s="127"/>
      <c r="AO515" s="127" t="s">
        <v>4383</v>
      </c>
      <c r="AP515" s="127" t="s">
        <v>3309</v>
      </c>
      <c r="AQ515" s="127" t="s">
        <v>3423</v>
      </c>
      <c r="AR515" s="127" t="s">
        <v>4166</v>
      </c>
      <c r="AS515" s="127" t="s">
        <v>69</v>
      </c>
      <c r="AT515" s="127" t="s">
        <v>70</v>
      </c>
      <c r="AU515" s="127" t="s">
        <v>3211</v>
      </c>
      <c r="AV515" s="127" t="s">
        <v>1726</v>
      </c>
      <c r="AW515" s="149">
        <f t="shared" ref="AW515:AW578" si="8">+IF(ISERROR(AG515/AC515),"",AG515/AC515)</f>
        <v>2.9900120336943443</v>
      </c>
    </row>
    <row r="516" spans="1:49" x14ac:dyDescent="0.2">
      <c r="A516" s="127" t="s">
        <v>59</v>
      </c>
      <c r="B516" s="127">
        <v>4.0999999999999996</v>
      </c>
      <c r="C516" s="127">
        <v>20171204</v>
      </c>
      <c r="D516" s="127" t="s">
        <v>60</v>
      </c>
      <c r="E516" s="127" t="s">
        <v>60</v>
      </c>
      <c r="F516" s="127">
        <v>3</v>
      </c>
      <c r="G516" s="75" t="s">
        <v>3986</v>
      </c>
      <c r="H516" s="127">
        <v>0</v>
      </c>
      <c r="I516" s="127"/>
      <c r="J516" s="127"/>
      <c r="K516" s="127"/>
      <c r="L516" s="127"/>
      <c r="M516" s="127">
        <v>1</v>
      </c>
      <c r="N516" s="127">
        <v>1</v>
      </c>
      <c r="O516" s="127">
        <v>1983</v>
      </c>
      <c r="P516" s="127">
        <v>19840629</v>
      </c>
      <c r="Q516" s="127">
        <v>19840629</v>
      </c>
      <c r="R516" s="127" t="s">
        <v>3306</v>
      </c>
      <c r="S516" s="127" t="s">
        <v>3314</v>
      </c>
      <c r="T516" s="127" t="s">
        <v>3984</v>
      </c>
      <c r="U516" s="127" t="s">
        <v>72</v>
      </c>
      <c r="V516" s="127" t="s">
        <v>65</v>
      </c>
      <c r="W516" s="127" t="s">
        <v>66</v>
      </c>
      <c r="X516" s="127"/>
      <c r="Y516" s="127">
        <v>6.5</v>
      </c>
      <c r="Z516" s="127"/>
      <c r="AA516" s="127" t="s">
        <v>1726</v>
      </c>
      <c r="AB516" s="127">
        <v>5000</v>
      </c>
      <c r="AC516" s="127">
        <v>12979</v>
      </c>
      <c r="AD516" s="127"/>
      <c r="AE516" s="127"/>
      <c r="AF516" s="127">
        <v>0</v>
      </c>
      <c r="AG516" s="127">
        <v>265</v>
      </c>
      <c r="AH516" s="127">
        <v>5000</v>
      </c>
      <c r="AI516" s="127">
        <v>265</v>
      </c>
      <c r="AJ516" s="127" t="s">
        <v>66</v>
      </c>
      <c r="AK516" s="127">
        <v>0.02</v>
      </c>
      <c r="AL516" s="127">
        <v>1</v>
      </c>
      <c r="AM516" s="127"/>
      <c r="AN516" s="127"/>
      <c r="AO516" s="127"/>
      <c r="AP516" s="127" t="s">
        <v>3309</v>
      </c>
      <c r="AQ516" s="127" t="s">
        <v>3315</v>
      </c>
      <c r="AR516" s="127" t="s">
        <v>3985</v>
      </c>
      <c r="AS516" s="127" t="s">
        <v>69</v>
      </c>
      <c r="AT516" s="127" t="s">
        <v>70</v>
      </c>
      <c r="AU516" s="127" t="s">
        <v>3211</v>
      </c>
      <c r="AV516" s="127" t="s">
        <v>1726</v>
      </c>
      <c r="AW516" s="149">
        <f t="shared" si="8"/>
        <v>2.0417597657754836E-2</v>
      </c>
    </row>
    <row r="517" spans="1:49" x14ac:dyDescent="0.2">
      <c r="A517" s="127" t="s">
        <v>1726</v>
      </c>
      <c r="B517" s="127">
        <v>4.0999999999999996</v>
      </c>
      <c r="C517" s="127">
        <v>20171204</v>
      </c>
      <c r="D517" s="127" t="s">
        <v>60</v>
      </c>
      <c r="E517" s="127" t="s">
        <v>60</v>
      </c>
      <c r="F517" s="127">
        <v>3</v>
      </c>
      <c r="G517" s="75" t="s">
        <v>991</v>
      </c>
      <c r="H517" s="127"/>
      <c r="I517" s="127"/>
      <c r="J517" s="127"/>
      <c r="K517" s="127"/>
      <c r="L517" s="127"/>
      <c r="M517" s="127">
        <v>1</v>
      </c>
      <c r="N517" s="127">
        <v>2</v>
      </c>
      <c r="O517" s="127">
        <v>1996</v>
      </c>
      <c r="P517" s="127">
        <v>199611</v>
      </c>
      <c r="Q517" s="127">
        <v>19961114</v>
      </c>
      <c r="R517" s="127" t="s">
        <v>490</v>
      </c>
      <c r="S517" s="127" t="s">
        <v>476</v>
      </c>
      <c r="T517" s="127" t="s">
        <v>491</v>
      </c>
      <c r="U517" s="127" t="s">
        <v>977</v>
      </c>
      <c r="V517" s="127" t="s">
        <v>65</v>
      </c>
      <c r="W517" s="127" t="s">
        <v>64</v>
      </c>
      <c r="X517" s="127"/>
      <c r="Y517" s="127"/>
      <c r="Z517" s="127"/>
      <c r="AA517" s="127" t="s">
        <v>1726</v>
      </c>
      <c r="AB517" s="127"/>
      <c r="AC517" s="127"/>
      <c r="AD517" s="127"/>
      <c r="AE517" s="127"/>
      <c r="AF517" s="127">
        <v>0</v>
      </c>
      <c r="AG517" s="127">
        <v>62630</v>
      </c>
      <c r="AH517" s="127"/>
      <c r="AI517" s="127"/>
      <c r="AJ517" s="127" t="s">
        <v>66</v>
      </c>
      <c r="AK517" s="127"/>
      <c r="AL517" s="127"/>
      <c r="AM517" s="127"/>
      <c r="AN517" s="127"/>
      <c r="AO517" s="127"/>
      <c r="AP517" s="127" t="s">
        <v>493</v>
      </c>
      <c r="AQ517" s="127" t="s">
        <v>480</v>
      </c>
      <c r="AR517" s="127" t="s">
        <v>494</v>
      </c>
      <c r="AS517" s="127" t="s">
        <v>69</v>
      </c>
      <c r="AT517" s="127" t="s">
        <v>70</v>
      </c>
      <c r="AU517" s="127" t="s">
        <v>91</v>
      </c>
      <c r="AV517" s="127" t="s">
        <v>1726</v>
      </c>
      <c r="AW517" s="149" t="str">
        <f t="shared" si="8"/>
        <v/>
      </c>
    </row>
    <row r="518" spans="1:49" x14ac:dyDescent="0.2">
      <c r="A518" s="127" t="s">
        <v>1726</v>
      </c>
      <c r="B518" s="127">
        <v>4.0999999999999996</v>
      </c>
      <c r="C518" s="127">
        <v>20171204</v>
      </c>
      <c r="D518" s="127" t="s">
        <v>60</v>
      </c>
      <c r="E518" s="127" t="s">
        <v>60</v>
      </c>
      <c r="F518" s="127">
        <v>3</v>
      </c>
      <c r="G518" s="75" t="s">
        <v>3340</v>
      </c>
      <c r="H518" s="127"/>
      <c r="I518" s="127"/>
      <c r="J518" s="127"/>
      <c r="K518" s="127"/>
      <c r="L518" s="127"/>
      <c r="M518" s="127">
        <v>1</v>
      </c>
      <c r="N518" s="127">
        <v>3</v>
      </c>
      <c r="O518" s="127">
        <v>1998</v>
      </c>
      <c r="P518" s="127">
        <v>20000428</v>
      </c>
      <c r="Q518" s="127">
        <v>20000428</v>
      </c>
      <c r="R518" s="127" t="s">
        <v>3322</v>
      </c>
      <c r="S518" s="127" t="s">
        <v>3323</v>
      </c>
      <c r="T518" s="127" t="s">
        <v>3294</v>
      </c>
      <c r="U518" s="127" t="s">
        <v>1953</v>
      </c>
      <c r="V518" s="127" t="s">
        <v>65</v>
      </c>
      <c r="W518" s="127" t="s">
        <v>66</v>
      </c>
      <c r="X518" s="127"/>
      <c r="Y518" s="127">
        <v>19.3</v>
      </c>
      <c r="Z518" s="127"/>
      <c r="AA518" s="127" t="s">
        <v>1726</v>
      </c>
      <c r="AB518" s="127"/>
      <c r="AC518" s="127"/>
      <c r="AD518" s="127"/>
      <c r="AE518" s="127"/>
      <c r="AF518" s="127">
        <v>0</v>
      </c>
      <c r="AG518" s="127">
        <v>91740</v>
      </c>
      <c r="AH518" s="127"/>
      <c r="AI518" s="127"/>
      <c r="AJ518" s="127" t="s">
        <v>66</v>
      </c>
      <c r="AK518" s="127"/>
      <c r="AL518" s="127"/>
      <c r="AM518" s="127"/>
      <c r="AN518" s="127"/>
      <c r="AO518" s="127" t="s">
        <v>3341</v>
      </c>
      <c r="AP518" s="127" t="s">
        <v>3325</v>
      </c>
      <c r="AQ518" s="127" t="s">
        <v>3326</v>
      </c>
      <c r="AR518" s="127" t="s">
        <v>3298</v>
      </c>
      <c r="AS518" s="127" t="s">
        <v>69</v>
      </c>
      <c r="AT518" s="127" t="s">
        <v>70</v>
      </c>
      <c r="AU518" s="127" t="s">
        <v>3211</v>
      </c>
      <c r="AV518" s="127" t="s">
        <v>1726</v>
      </c>
      <c r="AW518" s="149" t="str">
        <f t="shared" si="8"/>
        <v/>
      </c>
    </row>
    <row r="519" spans="1:49" x14ac:dyDescent="0.2">
      <c r="A519" s="127" t="s">
        <v>59</v>
      </c>
      <c r="B519" s="127">
        <v>4.0999999999999996</v>
      </c>
      <c r="C519" s="127">
        <v>20171204</v>
      </c>
      <c r="D519" s="127" t="s">
        <v>60</v>
      </c>
      <c r="E519" s="127" t="s">
        <v>60</v>
      </c>
      <c r="F519" s="127">
        <v>3</v>
      </c>
      <c r="G519" s="75" t="s">
        <v>4446</v>
      </c>
      <c r="H519" s="127">
        <v>0</v>
      </c>
      <c r="I519" s="127"/>
      <c r="J519" s="127"/>
      <c r="K519" s="127"/>
      <c r="L519" s="127"/>
      <c r="M519" s="127">
        <v>1</v>
      </c>
      <c r="N519" s="127">
        <v>2</v>
      </c>
      <c r="O519" s="127">
        <v>1986</v>
      </c>
      <c r="P519" s="127">
        <v>198704</v>
      </c>
      <c r="Q519" s="127">
        <v>19870427</v>
      </c>
      <c r="R519" s="127" t="s">
        <v>3716</v>
      </c>
      <c r="S519" s="127" t="s">
        <v>3426</v>
      </c>
      <c r="T519" s="127" t="s">
        <v>4439</v>
      </c>
      <c r="U519" s="127" t="s">
        <v>72</v>
      </c>
      <c r="V519" s="127" t="s">
        <v>65</v>
      </c>
      <c r="W519" s="127" t="s">
        <v>64</v>
      </c>
      <c r="X519" s="127"/>
      <c r="Y519" s="127">
        <v>3.4</v>
      </c>
      <c r="Z519" s="127"/>
      <c r="AA519" s="127" t="s">
        <v>1726</v>
      </c>
      <c r="AB519" s="127">
        <v>5000</v>
      </c>
      <c r="AC519" s="127">
        <v>25984</v>
      </c>
      <c r="AD519" s="127"/>
      <c r="AE519" s="127"/>
      <c r="AF519" s="127">
        <v>0</v>
      </c>
      <c r="AG519" s="127">
        <v>7504</v>
      </c>
      <c r="AH519" s="127">
        <v>5000</v>
      </c>
      <c r="AI519" s="127">
        <v>207</v>
      </c>
      <c r="AJ519" s="127"/>
      <c r="AK519" s="127">
        <v>7.9000000000000008E-3</v>
      </c>
      <c r="AL519" s="127">
        <v>1</v>
      </c>
      <c r="AM519" s="127"/>
      <c r="AN519" s="127"/>
      <c r="AO519" s="127" t="s">
        <v>4444</v>
      </c>
      <c r="AP519" s="127" t="s">
        <v>3718</v>
      </c>
      <c r="AQ519" s="127" t="s">
        <v>3429</v>
      </c>
      <c r="AR519" s="127" t="s">
        <v>4440</v>
      </c>
      <c r="AS519" s="127" t="s">
        <v>69</v>
      </c>
      <c r="AT519" s="127" t="s">
        <v>70</v>
      </c>
      <c r="AU519" s="127" t="s">
        <v>77</v>
      </c>
      <c r="AV519" s="127" t="s">
        <v>1726</v>
      </c>
      <c r="AW519" s="149">
        <f t="shared" si="8"/>
        <v>0.28879310344827586</v>
      </c>
    </row>
    <row r="520" spans="1:49" x14ac:dyDescent="0.2">
      <c r="A520" s="127" t="s">
        <v>59</v>
      </c>
      <c r="B520" s="127">
        <v>4.0999999999999996</v>
      </c>
      <c r="C520" s="127">
        <v>20171204</v>
      </c>
      <c r="D520" s="127" t="s">
        <v>60</v>
      </c>
      <c r="E520" s="127" t="s">
        <v>60</v>
      </c>
      <c r="F520" s="127">
        <v>3</v>
      </c>
      <c r="G520" s="75" t="s">
        <v>592</v>
      </c>
      <c r="H520" s="127">
        <v>0</v>
      </c>
      <c r="I520" s="127"/>
      <c r="J520" s="127"/>
      <c r="K520" s="127"/>
      <c r="L520" s="127"/>
      <c r="M520" s="127">
        <v>1</v>
      </c>
      <c r="N520" s="127">
        <v>2</v>
      </c>
      <c r="O520" s="127">
        <v>1991</v>
      </c>
      <c r="P520" s="127">
        <v>199205</v>
      </c>
      <c r="Q520" s="127">
        <v>19920513</v>
      </c>
      <c r="R520" s="127" t="s">
        <v>490</v>
      </c>
      <c r="S520" s="127" t="s">
        <v>476</v>
      </c>
      <c r="T520" s="127" t="s">
        <v>491</v>
      </c>
      <c r="U520" s="127" t="s">
        <v>72</v>
      </c>
      <c r="V520" s="127" t="s">
        <v>65</v>
      </c>
      <c r="W520" s="127" t="s">
        <v>66</v>
      </c>
      <c r="X520" s="127"/>
      <c r="Y520" s="127">
        <v>10</v>
      </c>
      <c r="Z520" s="127">
        <v>93</v>
      </c>
      <c r="AA520" s="127" t="s">
        <v>1726</v>
      </c>
      <c r="AB520" s="127">
        <v>5000</v>
      </c>
      <c r="AC520" s="127">
        <v>49844</v>
      </c>
      <c r="AD520" s="127"/>
      <c r="AE520" s="127"/>
      <c r="AF520" s="127">
        <v>0</v>
      </c>
      <c r="AG520" s="127">
        <v>360426</v>
      </c>
      <c r="AH520" s="127">
        <v>5000</v>
      </c>
      <c r="AI520" s="127">
        <v>605</v>
      </c>
      <c r="AJ520" s="127" t="s">
        <v>67</v>
      </c>
      <c r="AK520" s="127">
        <v>1.2E-2</v>
      </c>
      <c r="AL520" s="127">
        <v>36</v>
      </c>
      <c r="AM520" s="127">
        <v>2000</v>
      </c>
      <c r="AN520" s="127"/>
      <c r="AO520" s="127" t="s">
        <v>593</v>
      </c>
      <c r="AP520" s="127" t="s">
        <v>493</v>
      </c>
      <c r="AQ520" s="127" t="s">
        <v>480</v>
      </c>
      <c r="AR520" s="127" t="s">
        <v>494</v>
      </c>
      <c r="AS520" s="127" t="s">
        <v>69</v>
      </c>
      <c r="AT520" s="127" t="s">
        <v>70</v>
      </c>
      <c r="AU520" s="127" t="s">
        <v>91</v>
      </c>
      <c r="AV520" s="127" t="s">
        <v>1726</v>
      </c>
      <c r="AW520" s="149">
        <f t="shared" si="8"/>
        <v>7.2310809726346204</v>
      </c>
    </row>
    <row r="521" spans="1:49" x14ac:dyDescent="0.2">
      <c r="A521" s="127" t="s">
        <v>59</v>
      </c>
      <c r="B521" s="127">
        <v>4.0999999999999996</v>
      </c>
      <c r="C521" s="127">
        <v>20171204</v>
      </c>
      <c r="D521" s="127" t="s">
        <v>60</v>
      </c>
      <c r="E521" s="127" t="s">
        <v>60</v>
      </c>
      <c r="F521" s="127">
        <v>3</v>
      </c>
      <c r="G521" s="75" t="s">
        <v>3765</v>
      </c>
      <c r="H521" s="127">
        <v>0</v>
      </c>
      <c r="I521" s="127"/>
      <c r="J521" s="127"/>
      <c r="K521" s="127"/>
      <c r="L521" s="127"/>
      <c r="M521" s="127">
        <v>1</v>
      </c>
      <c r="N521" s="127">
        <v>2</v>
      </c>
      <c r="O521" s="127">
        <v>1986</v>
      </c>
      <c r="P521" s="127">
        <v>198704</v>
      </c>
      <c r="Q521" s="127">
        <v>19870424</v>
      </c>
      <c r="R521" s="127" t="s">
        <v>3734</v>
      </c>
      <c r="S521" s="127" t="s">
        <v>3426</v>
      </c>
      <c r="T521" s="127" t="s">
        <v>3727</v>
      </c>
      <c r="U521" s="127" t="s">
        <v>72</v>
      </c>
      <c r="V521" s="127" t="s">
        <v>65</v>
      </c>
      <c r="W521" s="127" t="s">
        <v>64</v>
      </c>
      <c r="X521" s="127"/>
      <c r="Y521" s="127">
        <v>3.9</v>
      </c>
      <c r="Z521" s="127"/>
      <c r="AA521" s="127" t="s">
        <v>1726</v>
      </c>
      <c r="AB521" s="127">
        <v>5000</v>
      </c>
      <c r="AC521" s="127">
        <v>26767</v>
      </c>
      <c r="AD521" s="127"/>
      <c r="AE521" s="127"/>
      <c r="AF521" s="127">
        <v>0</v>
      </c>
      <c r="AG521" s="127">
        <v>7106</v>
      </c>
      <c r="AH521" s="127"/>
      <c r="AI521" s="127"/>
      <c r="AJ521" s="127"/>
      <c r="AK521" s="127"/>
      <c r="AL521" s="127">
        <v>2</v>
      </c>
      <c r="AM521" s="127"/>
      <c r="AN521" s="127"/>
      <c r="AO521" s="127" t="s">
        <v>3766</v>
      </c>
      <c r="AP521" s="127" t="s">
        <v>3736</v>
      </c>
      <c r="AQ521" s="127" t="s">
        <v>3429</v>
      </c>
      <c r="AR521" s="127" t="s">
        <v>3729</v>
      </c>
      <c r="AS521" s="127" t="s">
        <v>69</v>
      </c>
      <c r="AT521" s="127" t="s">
        <v>70</v>
      </c>
      <c r="AU521" s="127" t="s">
        <v>77</v>
      </c>
      <c r="AV521" s="127" t="s">
        <v>1726</v>
      </c>
      <c r="AW521" s="149">
        <f t="shared" si="8"/>
        <v>0.26547614600067249</v>
      </c>
    </row>
    <row r="522" spans="1:49" x14ac:dyDescent="0.2">
      <c r="A522" s="127" t="s">
        <v>1726</v>
      </c>
      <c r="B522" s="127">
        <v>4.0999999999999996</v>
      </c>
      <c r="C522" s="127">
        <v>20171204</v>
      </c>
      <c r="D522" s="127" t="s">
        <v>60</v>
      </c>
      <c r="E522" s="127" t="s">
        <v>60</v>
      </c>
      <c r="F522" s="127">
        <v>3</v>
      </c>
      <c r="G522" s="75" t="s">
        <v>1358</v>
      </c>
      <c r="H522" s="127"/>
      <c r="I522" s="127"/>
      <c r="J522" s="127"/>
      <c r="K522" s="127"/>
      <c r="L522" s="127"/>
      <c r="M522" s="127">
        <v>1</v>
      </c>
      <c r="N522" s="127">
        <v>1</v>
      </c>
      <c r="O522" s="127">
        <v>1999</v>
      </c>
      <c r="P522" s="127">
        <v>20000427</v>
      </c>
      <c r="Q522" s="127">
        <v>20000427</v>
      </c>
      <c r="R522" s="127" t="s">
        <v>61</v>
      </c>
      <c r="S522" s="127" t="s">
        <v>62</v>
      </c>
      <c r="T522" s="127" t="s">
        <v>63</v>
      </c>
      <c r="U522" s="127" t="s">
        <v>1643</v>
      </c>
      <c r="V522" s="127" t="s">
        <v>65</v>
      </c>
      <c r="W522" s="127" t="s">
        <v>66</v>
      </c>
      <c r="X522" s="127"/>
      <c r="Y522" s="127">
        <v>3.77</v>
      </c>
      <c r="Z522" s="127">
        <v>69</v>
      </c>
      <c r="AA522" s="127" t="s">
        <v>1726</v>
      </c>
      <c r="AB522" s="127"/>
      <c r="AC522" s="127"/>
      <c r="AD522" s="127"/>
      <c r="AE522" s="127"/>
      <c r="AF522" s="127">
        <v>0</v>
      </c>
      <c r="AG522" s="127">
        <v>56077</v>
      </c>
      <c r="AH522" s="127"/>
      <c r="AI522" s="127"/>
      <c r="AJ522" s="127" t="s">
        <v>67</v>
      </c>
      <c r="AK522" s="127"/>
      <c r="AL522" s="127"/>
      <c r="AM522" s="127"/>
      <c r="AN522" s="127"/>
      <c r="AO522" s="127"/>
      <c r="AP522" s="127" t="s">
        <v>663</v>
      </c>
      <c r="AQ522" s="127" t="s">
        <v>661</v>
      </c>
      <c r="AR522" s="127" t="s">
        <v>664</v>
      </c>
      <c r="AS522" s="127" t="s">
        <v>69</v>
      </c>
      <c r="AT522" s="127" t="s">
        <v>70</v>
      </c>
      <c r="AU522" s="127" t="s">
        <v>71</v>
      </c>
      <c r="AV522" s="127" t="s">
        <v>1726</v>
      </c>
      <c r="AW522" s="149" t="str">
        <f t="shared" si="8"/>
        <v/>
      </c>
    </row>
    <row r="523" spans="1:49" x14ac:dyDescent="0.2">
      <c r="A523" s="127" t="s">
        <v>1726</v>
      </c>
      <c r="B523" s="127">
        <v>4.0999999999999996</v>
      </c>
      <c r="C523" s="127">
        <v>20171204</v>
      </c>
      <c r="D523" s="127" t="s">
        <v>60</v>
      </c>
      <c r="E523" s="127" t="s">
        <v>60</v>
      </c>
      <c r="F523" s="127">
        <v>3</v>
      </c>
      <c r="G523" s="75" t="s">
        <v>4018</v>
      </c>
      <c r="H523" s="127"/>
      <c r="I523" s="127"/>
      <c r="J523" s="127"/>
      <c r="K523" s="127"/>
      <c r="L523" s="127"/>
      <c r="M523" s="127">
        <v>1</v>
      </c>
      <c r="N523" s="127">
        <v>3</v>
      </c>
      <c r="O523" s="127">
        <v>1999</v>
      </c>
      <c r="P523" s="127">
        <v>20000301</v>
      </c>
      <c r="Q523" s="127">
        <v>20000531</v>
      </c>
      <c r="R523" s="127" t="s">
        <v>4019</v>
      </c>
      <c r="S523" s="127" t="s">
        <v>4020</v>
      </c>
      <c r="T523" s="127" t="s">
        <v>4014</v>
      </c>
      <c r="U523" s="127" t="s">
        <v>962</v>
      </c>
      <c r="V523" s="127" t="s">
        <v>65</v>
      </c>
      <c r="W523" s="127" t="s">
        <v>66</v>
      </c>
      <c r="X523" s="127"/>
      <c r="Y523" s="127">
        <v>0.5</v>
      </c>
      <c r="Z523" s="127"/>
      <c r="AA523" s="127"/>
      <c r="AB523" s="127"/>
      <c r="AC523" s="127"/>
      <c r="AD523" s="127"/>
      <c r="AE523" s="127"/>
      <c r="AF523" s="127">
        <v>0</v>
      </c>
      <c r="AG523" s="127">
        <v>100000</v>
      </c>
      <c r="AH523" s="127"/>
      <c r="AI523" s="127"/>
      <c r="AJ523" s="127"/>
      <c r="AK523" s="127"/>
      <c r="AL523" s="127"/>
      <c r="AM523" s="127"/>
      <c r="AN523" s="127"/>
      <c r="AO523" s="127" t="s">
        <v>4021</v>
      </c>
      <c r="AP523" s="127" t="s">
        <v>4022</v>
      </c>
      <c r="AQ523" s="127" t="s">
        <v>4023</v>
      </c>
      <c r="AR523" s="127" t="s">
        <v>4017</v>
      </c>
      <c r="AS523" s="127" t="s">
        <v>69</v>
      </c>
      <c r="AT523" s="127" t="s">
        <v>70</v>
      </c>
      <c r="AU523" s="127" t="s">
        <v>3211</v>
      </c>
      <c r="AV523" s="127" t="s">
        <v>1726</v>
      </c>
      <c r="AW523" s="149" t="str">
        <f t="shared" si="8"/>
        <v/>
      </c>
    </row>
    <row r="524" spans="1:49" x14ac:dyDescent="0.2">
      <c r="A524" s="127" t="s">
        <v>1726</v>
      </c>
      <c r="B524" s="127">
        <v>4.0999999999999996</v>
      </c>
      <c r="C524" s="127">
        <v>20171204</v>
      </c>
      <c r="D524" s="127" t="s">
        <v>60</v>
      </c>
      <c r="E524" s="127" t="s">
        <v>60</v>
      </c>
      <c r="F524" s="127">
        <v>3</v>
      </c>
      <c r="G524" s="75" t="s">
        <v>1160</v>
      </c>
      <c r="H524" s="127"/>
      <c r="I524" s="127"/>
      <c r="J524" s="127"/>
      <c r="K524" s="127"/>
      <c r="L524" s="127"/>
      <c r="M524" s="127">
        <v>1</v>
      </c>
      <c r="N524" s="127">
        <v>2</v>
      </c>
      <c r="O524" s="127">
        <v>1990</v>
      </c>
      <c r="P524" s="127">
        <v>199105</v>
      </c>
      <c r="Q524" s="127">
        <v>199105</v>
      </c>
      <c r="R524" s="127" t="s">
        <v>1029</v>
      </c>
      <c r="S524" s="127" t="s">
        <v>1161</v>
      </c>
      <c r="T524" s="127" t="s">
        <v>1030</v>
      </c>
      <c r="U524" s="127" t="s">
        <v>1643</v>
      </c>
      <c r="V524" s="127" t="s">
        <v>65</v>
      </c>
      <c r="W524" s="127" t="s">
        <v>66</v>
      </c>
      <c r="X524" s="127" t="s">
        <v>1305</v>
      </c>
      <c r="Y524" s="127"/>
      <c r="Z524" s="127"/>
      <c r="AA524" s="127" t="s">
        <v>1726</v>
      </c>
      <c r="AB524" s="127"/>
      <c r="AC524" s="127"/>
      <c r="AD524" s="127"/>
      <c r="AE524" s="127"/>
      <c r="AF524" s="127">
        <v>0</v>
      </c>
      <c r="AG524" s="127">
        <v>160</v>
      </c>
      <c r="AH524" s="127"/>
      <c r="AI524" s="127"/>
      <c r="AJ524" s="127" t="s">
        <v>66</v>
      </c>
      <c r="AK524" s="127"/>
      <c r="AL524" s="127"/>
      <c r="AM524" s="127"/>
      <c r="AN524" s="127"/>
      <c r="AO524" s="127"/>
      <c r="AP524" s="127" t="s">
        <v>1032</v>
      </c>
      <c r="AQ524" s="127" t="s">
        <v>1162</v>
      </c>
      <c r="AR524" s="127" t="s">
        <v>1033</v>
      </c>
      <c r="AS524" s="127" t="s">
        <v>69</v>
      </c>
      <c r="AT524" s="127" t="s">
        <v>70</v>
      </c>
      <c r="AU524" s="127" t="s">
        <v>91</v>
      </c>
      <c r="AV524" s="127" t="s">
        <v>1726</v>
      </c>
      <c r="AW524" s="149" t="str">
        <f t="shared" si="8"/>
        <v/>
      </c>
    </row>
    <row r="525" spans="1:49" x14ac:dyDescent="0.2">
      <c r="A525" s="127" t="s">
        <v>1726</v>
      </c>
      <c r="B525" s="127">
        <v>4.0999999999999996</v>
      </c>
      <c r="C525" s="127">
        <v>20171204</v>
      </c>
      <c r="D525" s="127" t="s">
        <v>60</v>
      </c>
      <c r="E525" s="127" t="s">
        <v>60</v>
      </c>
      <c r="F525" s="127">
        <v>3</v>
      </c>
      <c r="G525" s="75" t="s">
        <v>1360</v>
      </c>
      <c r="H525" s="127"/>
      <c r="I525" s="127"/>
      <c r="J525" s="127"/>
      <c r="K525" s="127"/>
      <c r="L525" s="127"/>
      <c r="M525" s="127">
        <v>1</v>
      </c>
      <c r="N525" s="127">
        <v>1</v>
      </c>
      <c r="O525" s="127">
        <v>1999</v>
      </c>
      <c r="P525" s="127">
        <v>20000616</v>
      </c>
      <c r="Q525" s="127">
        <v>20000616</v>
      </c>
      <c r="R525" s="127" t="s">
        <v>78</v>
      </c>
      <c r="S525" s="127" t="s">
        <v>62</v>
      </c>
      <c r="T525" s="127" t="s">
        <v>79</v>
      </c>
      <c r="U525" s="127" t="s">
        <v>1643</v>
      </c>
      <c r="V525" s="127" t="s">
        <v>65</v>
      </c>
      <c r="W525" s="127" t="s">
        <v>66</v>
      </c>
      <c r="X525" s="127"/>
      <c r="Y525" s="127">
        <v>2.13</v>
      </c>
      <c r="Z525" s="127">
        <v>57</v>
      </c>
      <c r="AA525" s="127" t="s">
        <v>1726</v>
      </c>
      <c r="AB525" s="127"/>
      <c r="AC525" s="127"/>
      <c r="AD525" s="127"/>
      <c r="AE525" s="127"/>
      <c r="AF525" s="127">
        <v>0</v>
      </c>
      <c r="AG525" s="127">
        <v>11000</v>
      </c>
      <c r="AH525" s="127"/>
      <c r="AI525" s="127"/>
      <c r="AJ525" s="127" t="s">
        <v>67</v>
      </c>
      <c r="AK525" s="127"/>
      <c r="AL525" s="127"/>
      <c r="AM525" s="127"/>
      <c r="AN525" s="127"/>
      <c r="AO525" s="127" t="s">
        <v>1361</v>
      </c>
      <c r="AP525" s="127" t="s">
        <v>675</v>
      </c>
      <c r="AQ525" s="127" t="s">
        <v>661</v>
      </c>
      <c r="AR525" s="127" t="s">
        <v>676</v>
      </c>
      <c r="AS525" s="127" t="s">
        <v>69</v>
      </c>
      <c r="AT525" s="127" t="s">
        <v>70</v>
      </c>
      <c r="AU525" s="127" t="s">
        <v>71</v>
      </c>
      <c r="AV525" s="127" t="s">
        <v>1726</v>
      </c>
      <c r="AW525" s="149" t="str">
        <f t="shared" si="8"/>
        <v/>
      </c>
    </row>
    <row r="526" spans="1:49" x14ac:dyDescent="0.2">
      <c r="A526" s="127" t="s">
        <v>1726</v>
      </c>
      <c r="B526" s="127">
        <v>4.0999999999999996</v>
      </c>
      <c r="C526" s="127">
        <v>20171204</v>
      </c>
      <c r="D526" s="127" t="s">
        <v>60</v>
      </c>
      <c r="E526" s="127" t="s">
        <v>60</v>
      </c>
      <c r="F526" s="127">
        <v>3</v>
      </c>
      <c r="G526" s="75" t="s">
        <v>1190</v>
      </c>
      <c r="H526" s="127"/>
      <c r="I526" s="127"/>
      <c r="J526" s="127"/>
      <c r="K526" s="127"/>
      <c r="L526" s="127"/>
      <c r="M526" s="127">
        <v>1</v>
      </c>
      <c r="N526" s="127">
        <v>2</v>
      </c>
      <c r="O526" s="127">
        <v>1993</v>
      </c>
      <c r="P526" s="127">
        <v>199404</v>
      </c>
      <c r="Q526" s="127">
        <v>199404</v>
      </c>
      <c r="R526" s="127" t="s">
        <v>475</v>
      </c>
      <c r="S526" s="127" t="s">
        <v>961</v>
      </c>
      <c r="T526" s="127" t="s">
        <v>477</v>
      </c>
      <c r="U526" s="127" t="s">
        <v>962</v>
      </c>
      <c r="V526" s="127" t="s">
        <v>65</v>
      </c>
      <c r="W526" s="127" t="s">
        <v>66</v>
      </c>
      <c r="X526" s="127"/>
      <c r="Y526" s="127"/>
      <c r="Z526" s="127"/>
      <c r="AA526" s="127" t="s">
        <v>1726</v>
      </c>
      <c r="AB526" s="127"/>
      <c r="AC526" s="127"/>
      <c r="AD526" s="127"/>
      <c r="AE526" s="127"/>
      <c r="AF526" s="127">
        <v>0</v>
      </c>
      <c r="AG526" s="127">
        <v>75000</v>
      </c>
      <c r="AH526" s="127"/>
      <c r="AI526" s="127"/>
      <c r="AJ526" s="127" t="s">
        <v>66</v>
      </c>
      <c r="AK526" s="127"/>
      <c r="AL526" s="127"/>
      <c r="AM526" s="127"/>
      <c r="AN526" s="127"/>
      <c r="AO526" s="127"/>
      <c r="AP526" s="127" t="s">
        <v>479</v>
      </c>
      <c r="AQ526" s="127" t="s">
        <v>963</v>
      </c>
      <c r="AR526" s="127" t="s">
        <v>481</v>
      </c>
      <c r="AS526" s="127" t="s">
        <v>69</v>
      </c>
      <c r="AT526" s="127" t="s">
        <v>70</v>
      </c>
      <c r="AU526" s="127" t="s">
        <v>91</v>
      </c>
      <c r="AV526" s="127" t="s">
        <v>1726</v>
      </c>
      <c r="AW526" s="149" t="str">
        <f t="shared" si="8"/>
        <v/>
      </c>
    </row>
    <row r="527" spans="1:49" x14ac:dyDescent="0.2">
      <c r="A527" s="127" t="s">
        <v>1726</v>
      </c>
      <c r="B527" s="127">
        <v>4.0999999999999996</v>
      </c>
      <c r="C527" s="127">
        <v>20171204</v>
      </c>
      <c r="D527" s="127" t="s">
        <v>60</v>
      </c>
      <c r="E527" s="127" t="s">
        <v>60</v>
      </c>
      <c r="F527" s="127">
        <v>3</v>
      </c>
      <c r="G527" s="75" t="s">
        <v>1191</v>
      </c>
      <c r="H527" s="127"/>
      <c r="I527" s="127"/>
      <c r="J527" s="127"/>
      <c r="K527" s="127"/>
      <c r="L527" s="127"/>
      <c r="M527" s="127">
        <v>1</v>
      </c>
      <c r="N527" s="127">
        <v>2</v>
      </c>
      <c r="O527" s="127">
        <v>1993</v>
      </c>
      <c r="P527" s="127">
        <v>199405</v>
      </c>
      <c r="Q527" s="127">
        <v>199405</v>
      </c>
      <c r="R527" s="127" t="s">
        <v>475</v>
      </c>
      <c r="S527" s="127" t="s">
        <v>965</v>
      </c>
      <c r="T527" s="127" t="s">
        <v>477</v>
      </c>
      <c r="U527" s="127" t="s">
        <v>72</v>
      </c>
      <c r="V527" s="127" t="s">
        <v>65</v>
      </c>
      <c r="W527" s="127" t="s">
        <v>66</v>
      </c>
      <c r="X527" s="127" t="s">
        <v>1305</v>
      </c>
      <c r="Y527" s="127"/>
      <c r="Z527" s="127"/>
      <c r="AA527" s="127" t="s">
        <v>1726</v>
      </c>
      <c r="AB527" s="127"/>
      <c r="AC527" s="127"/>
      <c r="AD527" s="127"/>
      <c r="AE527" s="127"/>
      <c r="AF527" s="127">
        <v>0</v>
      </c>
      <c r="AG527" s="127">
        <v>400</v>
      </c>
      <c r="AH527" s="127"/>
      <c r="AI527" s="127"/>
      <c r="AJ527" s="127" t="s">
        <v>66</v>
      </c>
      <c r="AK527" s="127"/>
      <c r="AL527" s="127"/>
      <c r="AM527" s="127"/>
      <c r="AN527" s="127"/>
      <c r="AO527" s="127"/>
      <c r="AP527" s="127" t="s">
        <v>479</v>
      </c>
      <c r="AQ527" s="127" t="s">
        <v>4754</v>
      </c>
      <c r="AR527" s="127" t="s">
        <v>481</v>
      </c>
      <c r="AS527" s="127" t="s">
        <v>69</v>
      </c>
      <c r="AT527" s="127" t="s">
        <v>70</v>
      </c>
      <c r="AU527" s="127" t="s">
        <v>91</v>
      </c>
      <c r="AV527" s="127" t="s">
        <v>1726</v>
      </c>
      <c r="AW527" s="149" t="str">
        <f t="shared" si="8"/>
        <v/>
      </c>
    </row>
    <row r="528" spans="1:49" x14ac:dyDescent="0.2">
      <c r="A528" s="127" t="s">
        <v>1726</v>
      </c>
      <c r="B528" s="127">
        <v>4.0999999999999996</v>
      </c>
      <c r="C528" s="127">
        <v>20171204</v>
      </c>
      <c r="D528" s="127" t="s">
        <v>60</v>
      </c>
      <c r="E528" s="127" t="s">
        <v>60</v>
      </c>
      <c r="F528" s="127">
        <v>3</v>
      </c>
      <c r="G528" s="75" t="s">
        <v>4065</v>
      </c>
      <c r="H528" s="127"/>
      <c r="I528" s="127"/>
      <c r="J528" s="127"/>
      <c r="K528" s="127"/>
      <c r="L528" s="127"/>
      <c r="M528" s="127">
        <v>1</v>
      </c>
      <c r="N528" s="127">
        <v>2</v>
      </c>
      <c r="O528" s="127">
        <v>1990</v>
      </c>
      <c r="P528" s="127">
        <v>199104</v>
      </c>
      <c r="Q528" s="127">
        <v>19910425</v>
      </c>
      <c r="R528" s="127" t="s">
        <v>4019</v>
      </c>
      <c r="S528" s="127" t="s">
        <v>3323</v>
      </c>
      <c r="T528" s="127" t="s">
        <v>4014</v>
      </c>
      <c r="U528" s="127" t="s">
        <v>1643</v>
      </c>
      <c r="V528" s="127" t="s">
        <v>65</v>
      </c>
      <c r="W528" s="127" t="s">
        <v>66</v>
      </c>
      <c r="X528" s="127"/>
      <c r="Y528" s="127">
        <v>0.6</v>
      </c>
      <c r="Z528" s="127"/>
      <c r="AA528" s="127" t="s">
        <v>1726</v>
      </c>
      <c r="AB528" s="127"/>
      <c r="AC528" s="127"/>
      <c r="AD528" s="127"/>
      <c r="AE528" s="127"/>
      <c r="AF528" s="127">
        <v>0</v>
      </c>
      <c r="AG528" s="127">
        <v>12873</v>
      </c>
      <c r="AH528" s="127"/>
      <c r="AI528" s="127"/>
      <c r="AJ528" s="127" t="s">
        <v>66</v>
      </c>
      <c r="AK528" s="127"/>
      <c r="AL528" s="127"/>
      <c r="AM528" s="127"/>
      <c r="AN528" s="127"/>
      <c r="AO528" s="127" t="s">
        <v>4066</v>
      </c>
      <c r="AP528" s="127" t="s">
        <v>4022</v>
      </c>
      <c r="AQ528" s="127" t="s">
        <v>3326</v>
      </c>
      <c r="AR528" s="127" t="s">
        <v>4017</v>
      </c>
      <c r="AS528" s="127" t="s">
        <v>69</v>
      </c>
      <c r="AT528" s="127" t="s">
        <v>70</v>
      </c>
      <c r="AU528" s="127" t="s">
        <v>3211</v>
      </c>
      <c r="AV528" s="127" t="s">
        <v>1726</v>
      </c>
      <c r="AW528" s="149" t="str">
        <f t="shared" si="8"/>
        <v/>
      </c>
    </row>
    <row r="529" spans="1:49" x14ac:dyDescent="0.2">
      <c r="A529" s="127" t="s">
        <v>59</v>
      </c>
      <c r="B529" s="127">
        <v>4.0999999999999996</v>
      </c>
      <c r="C529" s="127">
        <v>20171204</v>
      </c>
      <c r="D529" s="127" t="s">
        <v>60</v>
      </c>
      <c r="E529" s="127" t="s">
        <v>60</v>
      </c>
      <c r="F529" s="127">
        <v>3</v>
      </c>
      <c r="G529" s="75" t="s">
        <v>3763</v>
      </c>
      <c r="H529" s="127">
        <v>0</v>
      </c>
      <c r="I529" s="127"/>
      <c r="J529" s="127"/>
      <c r="K529" s="127"/>
      <c r="L529" s="127"/>
      <c r="M529" s="127">
        <v>1</v>
      </c>
      <c r="N529" s="127">
        <v>2</v>
      </c>
      <c r="O529" s="127">
        <v>1986</v>
      </c>
      <c r="P529" s="127">
        <v>198704</v>
      </c>
      <c r="Q529" s="127">
        <v>19870424</v>
      </c>
      <c r="R529" s="127" t="s">
        <v>3734</v>
      </c>
      <c r="S529" s="127" t="s">
        <v>3426</v>
      </c>
      <c r="T529" s="127" t="s">
        <v>3727</v>
      </c>
      <c r="U529" s="127" t="s">
        <v>72</v>
      </c>
      <c r="V529" s="127" t="s">
        <v>65</v>
      </c>
      <c r="W529" s="127" t="s">
        <v>64</v>
      </c>
      <c r="X529" s="127"/>
      <c r="Y529" s="127">
        <v>3.9</v>
      </c>
      <c r="Z529" s="127"/>
      <c r="AA529" s="127" t="s">
        <v>1726</v>
      </c>
      <c r="AB529" s="127">
        <v>5000</v>
      </c>
      <c r="AC529" s="127">
        <v>24796</v>
      </c>
      <c r="AD529" s="127"/>
      <c r="AE529" s="127"/>
      <c r="AF529" s="127">
        <v>0</v>
      </c>
      <c r="AG529" s="127">
        <v>6582</v>
      </c>
      <c r="AH529" s="127">
        <v>5000</v>
      </c>
      <c r="AI529" s="127">
        <v>195</v>
      </c>
      <c r="AJ529" s="127"/>
      <c r="AK529" s="127">
        <v>7.7999999999999996E-3</v>
      </c>
      <c r="AL529" s="127">
        <v>2</v>
      </c>
      <c r="AM529" s="127"/>
      <c r="AN529" s="127"/>
      <c r="AO529" s="127" t="s">
        <v>3764</v>
      </c>
      <c r="AP529" s="127" t="s">
        <v>3736</v>
      </c>
      <c r="AQ529" s="127" t="s">
        <v>3429</v>
      </c>
      <c r="AR529" s="127" t="s">
        <v>3729</v>
      </c>
      <c r="AS529" s="127" t="s">
        <v>69</v>
      </c>
      <c r="AT529" s="127" t="s">
        <v>70</v>
      </c>
      <c r="AU529" s="127" t="s">
        <v>77</v>
      </c>
      <c r="AV529" s="127" t="s">
        <v>1726</v>
      </c>
      <c r="AW529" s="149">
        <f t="shared" si="8"/>
        <v>0.26544603968381997</v>
      </c>
    </row>
    <row r="530" spans="1:49" x14ac:dyDescent="0.2">
      <c r="A530" s="127" t="s">
        <v>1726</v>
      </c>
      <c r="B530" s="127">
        <v>4.0999999999999996</v>
      </c>
      <c r="C530" s="127">
        <v>20171204</v>
      </c>
      <c r="D530" s="127" t="s">
        <v>60</v>
      </c>
      <c r="E530" s="127" t="s">
        <v>60</v>
      </c>
      <c r="F530" s="127">
        <v>3</v>
      </c>
      <c r="G530" s="75" t="s">
        <v>1408</v>
      </c>
      <c r="H530" s="127"/>
      <c r="I530" s="127"/>
      <c r="J530" s="127"/>
      <c r="K530" s="127"/>
      <c r="L530" s="127"/>
      <c r="M530" s="127">
        <v>1</v>
      </c>
      <c r="N530" s="127">
        <v>1</v>
      </c>
      <c r="O530" s="127">
        <v>1995</v>
      </c>
      <c r="P530" s="127">
        <v>199705</v>
      </c>
      <c r="Q530" s="127">
        <v>199705</v>
      </c>
      <c r="R530" s="127" t="s">
        <v>109</v>
      </c>
      <c r="S530" s="127" t="s">
        <v>1343</v>
      </c>
      <c r="T530" s="127" t="s">
        <v>110</v>
      </c>
      <c r="U530" s="127" t="s">
        <v>1953</v>
      </c>
      <c r="V530" s="127" t="s">
        <v>65</v>
      </c>
      <c r="W530" s="127" t="s">
        <v>64</v>
      </c>
      <c r="X530" s="127"/>
      <c r="Y530" s="127">
        <v>16</v>
      </c>
      <c r="Z530" s="127"/>
      <c r="AA530" s="127" t="s">
        <v>1726</v>
      </c>
      <c r="AB530" s="127"/>
      <c r="AC530" s="127"/>
      <c r="AD530" s="127"/>
      <c r="AE530" s="127"/>
      <c r="AF530" s="127">
        <v>0</v>
      </c>
      <c r="AG530" s="127">
        <v>23400</v>
      </c>
      <c r="AH530" s="127"/>
      <c r="AI530" s="127"/>
      <c r="AJ530" s="127" t="s">
        <v>66</v>
      </c>
      <c r="AK530" s="127"/>
      <c r="AL530" s="127"/>
      <c r="AM530" s="127"/>
      <c r="AN530" s="127"/>
      <c r="AO530" s="127" t="s">
        <v>1409</v>
      </c>
      <c r="AP530" s="127" t="s">
        <v>685</v>
      </c>
      <c r="AQ530" s="127" t="s">
        <v>1619</v>
      </c>
      <c r="AR530" s="127" t="s">
        <v>686</v>
      </c>
      <c r="AS530" s="127" t="s">
        <v>69</v>
      </c>
      <c r="AT530" s="127" t="s">
        <v>70</v>
      </c>
      <c r="AU530" s="127" t="s">
        <v>71</v>
      </c>
      <c r="AV530" s="127" t="s">
        <v>1726</v>
      </c>
      <c r="AW530" s="149" t="str">
        <f t="shared" si="8"/>
        <v/>
      </c>
    </row>
    <row r="531" spans="1:49" x14ac:dyDescent="0.2">
      <c r="A531" s="127" t="s">
        <v>1726</v>
      </c>
      <c r="B531" s="127">
        <v>4.0999999999999996</v>
      </c>
      <c r="C531" s="127">
        <v>20171204</v>
      </c>
      <c r="D531" s="127" t="s">
        <v>60</v>
      </c>
      <c r="E531" s="127" t="s">
        <v>60</v>
      </c>
      <c r="F531" s="127">
        <v>3</v>
      </c>
      <c r="G531" s="75" t="s">
        <v>3912</v>
      </c>
      <c r="H531" s="127"/>
      <c r="I531" s="127"/>
      <c r="J531" s="127"/>
      <c r="K531" s="127"/>
      <c r="L531" s="127"/>
      <c r="M531" s="127">
        <v>1</v>
      </c>
      <c r="N531" s="127">
        <v>1</v>
      </c>
      <c r="O531" s="127">
        <v>2002</v>
      </c>
      <c r="P531" s="127">
        <v>200305</v>
      </c>
      <c r="Q531" s="127">
        <v>200305</v>
      </c>
      <c r="R531" s="127" t="s">
        <v>3855</v>
      </c>
      <c r="S531" s="127" t="s">
        <v>3910</v>
      </c>
      <c r="T531" s="127" t="s">
        <v>3857</v>
      </c>
      <c r="U531" s="127" t="s">
        <v>72</v>
      </c>
      <c r="V531" s="127" t="s">
        <v>65</v>
      </c>
      <c r="W531" s="127" t="s">
        <v>66</v>
      </c>
      <c r="X531" s="127" t="s">
        <v>1305</v>
      </c>
      <c r="Y531" s="127">
        <v>3</v>
      </c>
      <c r="Z531" s="127"/>
      <c r="AA531" s="127" t="s">
        <v>1726</v>
      </c>
      <c r="AB531" s="127"/>
      <c r="AC531" s="127"/>
      <c r="AD531" s="127"/>
      <c r="AE531" s="127"/>
      <c r="AF531" s="127">
        <v>0</v>
      </c>
      <c r="AG531" s="127">
        <v>400</v>
      </c>
      <c r="AH531" s="127"/>
      <c r="AI531" s="127"/>
      <c r="AJ531" s="127" t="s">
        <v>66</v>
      </c>
      <c r="AK531" s="127"/>
      <c r="AL531" s="127"/>
      <c r="AM531" s="127"/>
      <c r="AN531" s="127"/>
      <c r="AO531" s="127"/>
      <c r="AP531" s="127" t="s">
        <v>3858</v>
      </c>
      <c r="AQ531" s="127" t="s">
        <v>3911</v>
      </c>
      <c r="AR531" s="127" t="s">
        <v>3860</v>
      </c>
      <c r="AS531" s="127" t="s">
        <v>69</v>
      </c>
      <c r="AT531" s="127" t="s">
        <v>70</v>
      </c>
      <c r="AU531" s="127" t="s">
        <v>77</v>
      </c>
      <c r="AV531" s="127" t="s">
        <v>1726</v>
      </c>
      <c r="AW531" s="149" t="str">
        <f t="shared" si="8"/>
        <v/>
      </c>
    </row>
    <row r="532" spans="1:49" x14ac:dyDescent="0.2">
      <c r="A532" s="127" t="s">
        <v>1726</v>
      </c>
      <c r="B532" s="127">
        <v>4.0999999999999996</v>
      </c>
      <c r="C532" s="127">
        <v>20171204</v>
      </c>
      <c r="D532" s="127" t="s">
        <v>60</v>
      </c>
      <c r="E532" s="127" t="s">
        <v>60</v>
      </c>
      <c r="F532" s="127">
        <v>3</v>
      </c>
      <c r="G532" s="75" t="s">
        <v>1240</v>
      </c>
      <c r="H532" s="127"/>
      <c r="I532" s="127"/>
      <c r="J532" s="127"/>
      <c r="K532" s="127"/>
      <c r="L532" s="127"/>
      <c r="M532" s="127">
        <v>1</v>
      </c>
      <c r="N532" s="127">
        <v>2</v>
      </c>
      <c r="O532" s="127">
        <v>1995</v>
      </c>
      <c r="P532" s="127">
        <v>199605</v>
      </c>
      <c r="Q532" s="127">
        <v>199605</v>
      </c>
      <c r="R532" s="127" t="s">
        <v>475</v>
      </c>
      <c r="S532" s="127" t="s">
        <v>970</v>
      </c>
      <c r="T532" s="127" t="s">
        <v>477</v>
      </c>
      <c r="U532" s="127" t="s">
        <v>1643</v>
      </c>
      <c r="V532" s="127" t="s">
        <v>65</v>
      </c>
      <c r="W532" s="127" t="s">
        <v>66</v>
      </c>
      <c r="X532" s="127" t="s">
        <v>1305</v>
      </c>
      <c r="Y532" s="127">
        <v>2</v>
      </c>
      <c r="Z532" s="127"/>
      <c r="AA532" s="127" t="s">
        <v>1726</v>
      </c>
      <c r="AB532" s="127"/>
      <c r="AC532" s="127"/>
      <c r="AD532" s="127"/>
      <c r="AE532" s="127"/>
      <c r="AF532" s="127">
        <v>0</v>
      </c>
      <c r="AG532" s="127">
        <v>500</v>
      </c>
      <c r="AH532" s="127"/>
      <c r="AI532" s="127"/>
      <c r="AJ532" s="127" t="s">
        <v>66</v>
      </c>
      <c r="AK532" s="127"/>
      <c r="AL532" s="127"/>
      <c r="AM532" s="127"/>
      <c r="AN532" s="127"/>
      <c r="AO532" s="127"/>
      <c r="AP532" s="127" t="s">
        <v>479</v>
      </c>
      <c r="AQ532" s="127" t="s">
        <v>971</v>
      </c>
      <c r="AR532" s="127" t="s">
        <v>481</v>
      </c>
      <c r="AS532" s="127" t="s">
        <v>69</v>
      </c>
      <c r="AT532" s="127" t="s">
        <v>70</v>
      </c>
      <c r="AU532" s="127" t="s">
        <v>91</v>
      </c>
      <c r="AV532" s="127" t="s">
        <v>1726</v>
      </c>
      <c r="AW532" s="149" t="str">
        <f t="shared" si="8"/>
        <v/>
      </c>
    </row>
    <row r="533" spans="1:49" x14ac:dyDescent="0.2">
      <c r="A533" s="127" t="s">
        <v>59</v>
      </c>
      <c r="B533" s="127">
        <v>4.0999999999999996</v>
      </c>
      <c r="C533" s="127">
        <v>20171204</v>
      </c>
      <c r="D533" s="127" t="s">
        <v>60</v>
      </c>
      <c r="E533" s="127" t="s">
        <v>60</v>
      </c>
      <c r="F533" s="127">
        <v>3</v>
      </c>
      <c r="G533" s="75" t="s">
        <v>306</v>
      </c>
      <c r="H533" s="127">
        <v>0</v>
      </c>
      <c r="I533" s="127"/>
      <c r="J533" s="127"/>
      <c r="K533" s="127"/>
      <c r="L533" s="127"/>
      <c r="M533" s="127">
        <v>1</v>
      </c>
      <c r="N533" s="127">
        <v>3</v>
      </c>
      <c r="O533" s="127">
        <v>1986</v>
      </c>
      <c r="P533" s="127">
        <v>198704</v>
      </c>
      <c r="Q533" s="127">
        <v>19870416</v>
      </c>
      <c r="R533" s="127" t="s">
        <v>3322</v>
      </c>
      <c r="S533" s="127" t="s">
        <v>3323</v>
      </c>
      <c r="T533" s="127" t="s">
        <v>3459</v>
      </c>
      <c r="U533" s="127" t="s">
        <v>1643</v>
      </c>
      <c r="V533" s="127" t="s">
        <v>65</v>
      </c>
      <c r="W533" s="127" t="s">
        <v>66</v>
      </c>
      <c r="X533" s="127"/>
      <c r="Y533" s="127">
        <v>1.2</v>
      </c>
      <c r="Z533" s="127"/>
      <c r="AA533" s="127" t="s">
        <v>1726</v>
      </c>
      <c r="AB533" s="127">
        <v>5000</v>
      </c>
      <c r="AC533" s="127">
        <v>24862</v>
      </c>
      <c r="AD533" s="127"/>
      <c r="AE533" s="127"/>
      <c r="AF533" s="127">
        <v>5000</v>
      </c>
      <c r="AG533" s="127">
        <v>909</v>
      </c>
      <c r="AH533" s="127"/>
      <c r="AI533" s="127"/>
      <c r="AJ533" s="127"/>
      <c r="AK533" s="127">
        <v>3.5299999999999998E-2</v>
      </c>
      <c r="AL533" s="127">
        <v>86</v>
      </c>
      <c r="AM533" s="127"/>
      <c r="AN533" s="127"/>
      <c r="AO533" s="127" t="s">
        <v>3378</v>
      </c>
      <c r="AP533" s="127" t="s">
        <v>3325</v>
      </c>
      <c r="AQ533" s="127" t="s">
        <v>3326</v>
      </c>
      <c r="AR533" s="127" t="s">
        <v>3460</v>
      </c>
      <c r="AS533" s="127" t="s">
        <v>69</v>
      </c>
      <c r="AT533" s="127" t="s">
        <v>70</v>
      </c>
      <c r="AU533" s="127" t="s">
        <v>3211</v>
      </c>
      <c r="AV533" s="127" t="s">
        <v>1726</v>
      </c>
      <c r="AW533" s="149">
        <f t="shared" si="8"/>
        <v>3.6561821253318319E-2</v>
      </c>
    </row>
    <row r="534" spans="1:49" x14ac:dyDescent="0.2">
      <c r="A534" s="127" t="s">
        <v>59</v>
      </c>
      <c r="B534" s="127">
        <v>4.0999999999999996</v>
      </c>
      <c r="C534" s="127">
        <v>20171204</v>
      </c>
      <c r="D534" s="127" t="s">
        <v>60</v>
      </c>
      <c r="E534" s="127" t="s">
        <v>60</v>
      </c>
      <c r="F534" s="127">
        <v>3</v>
      </c>
      <c r="G534" s="75" t="s">
        <v>3343</v>
      </c>
      <c r="H534" s="127">
        <v>0</v>
      </c>
      <c r="I534" s="127"/>
      <c r="J534" s="127"/>
      <c r="K534" s="127"/>
      <c r="L534" s="127"/>
      <c r="M534" s="127">
        <v>1</v>
      </c>
      <c r="N534" s="127">
        <v>3</v>
      </c>
      <c r="O534" s="127">
        <v>1988</v>
      </c>
      <c r="P534" s="127">
        <v>19890729</v>
      </c>
      <c r="Q534" s="127">
        <v>19890914</v>
      </c>
      <c r="R534" s="127" t="s">
        <v>3322</v>
      </c>
      <c r="S534" s="127" t="s">
        <v>3323</v>
      </c>
      <c r="T534" s="127" t="s">
        <v>3294</v>
      </c>
      <c r="U534" s="127" t="s">
        <v>1643</v>
      </c>
      <c r="V534" s="127" t="s">
        <v>65</v>
      </c>
      <c r="W534" s="127" t="s">
        <v>66</v>
      </c>
      <c r="X534" s="127"/>
      <c r="Y534" s="127">
        <v>6.4</v>
      </c>
      <c r="Z534" s="127"/>
      <c r="AA534" s="127" t="s">
        <v>1726</v>
      </c>
      <c r="AB534" s="127">
        <v>5000</v>
      </c>
      <c r="AC534" s="127">
        <v>25031</v>
      </c>
      <c r="AD534" s="127"/>
      <c r="AE534" s="127"/>
      <c r="AF534" s="127"/>
      <c r="AG534" s="127"/>
      <c r="AH534" s="127"/>
      <c r="AI534" s="127"/>
      <c r="AJ534" s="127"/>
      <c r="AK534" s="127"/>
      <c r="AL534" s="127">
        <v>109</v>
      </c>
      <c r="AM534" s="127"/>
      <c r="AN534" s="127"/>
      <c r="AO534" s="127" t="s">
        <v>3344</v>
      </c>
      <c r="AP534" s="127" t="s">
        <v>3325</v>
      </c>
      <c r="AQ534" s="127" t="s">
        <v>3326</v>
      </c>
      <c r="AR534" s="127" t="s">
        <v>3298</v>
      </c>
      <c r="AS534" s="127" t="s">
        <v>69</v>
      </c>
      <c r="AT534" s="127" t="s">
        <v>70</v>
      </c>
      <c r="AU534" s="127" t="s">
        <v>3211</v>
      </c>
      <c r="AV534" s="127" t="s">
        <v>1726</v>
      </c>
      <c r="AW534" s="149">
        <f t="shared" si="8"/>
        <v>0</v>
      </c>
    </row>
    <row r="535" spans="1:49" x14ac:dyDescent="0.2">
      <c r="A535" s="127" t="s">
        <v>59</v>
      </c>
      <c r="B535" s="127">
        <v>4.0999999999999996</v>
      </c>
      <c r="C535" s="127">
        <v>20171204</v>
      </c>
      <c r="D535" s="127" t="s">
        <v>60</v>
      </c>
      <c r="E535" s="127" t="s">
        <v>60</v>
      </c>
      <c r="F535" s="127">
        <v>3</v>
      </c>
      <c r="G535" s="75" t="s">
        <v>471</v>
      </c>
      <c r="H535" s="127">
        <v>0</v>
      </c>
      <c r="I535" s="127"/>
      <c r="J535" s="127"/>
      <c r="K535" s="127"/>
      <c r="L535" s="127"/>
      <c r="M535" s="127">
        <v>1</v>
      </c>
      <c r="N535" s="127">
        <v>2</v>
      </c>
      <c r="O535" s="127">
        <v>1979</v>
      </c>
      <c r="P535" s="127">
        <v>19800610</v>
      </c>
      <c r="Q535" s="127">
        <v>19800610</v>
      </c>
      <c r="R535" s="127" t="s">
        <v>475</v>
      </c>
      <c r="S535" s="127"/>
      <c r="T535" s="127" t="s">
        <v>477</v>
      </c>
      <c r="U535" s="127"/>
      <c r="V535" s="127" t="s">
        <v>67</v>
      </c>
      <c r="W535" s="127" t="s">
        <v>962</v>
      </c>
      <c r="X535" s="127"/>
      <c r="Y535" s="127">
        <v>2.4</v>
      </c>
      <c r="Z535" s="127"/>
      <c r="AA535" s="127"/>
      <c r="AB535" s="127">
        <v>5000</v>
      </c>
      <c r="AC535" s="127">
        <v>12402</v>
      </c>
      <c r="AD535" s="127"/>
      <c r="AE535" s="127"/>
      <c r="AF535" s="127">
        <v>5000</v>
      </c>
      <c r="AG535" s="127">
        <v>283</v>
      </c>
      <c r="AH535" s="127"/>
      <c r="AI535" s="127"/>
      <c r="AJ535" s="127"/>
      <c r="AK535" s="127">
        <v>2.23E-2</v>
      </c>
      <c r="AL535" s="127">
        <v>1</v>
      </c>
      <c r="AM535" s="127"/>
      <c r="AN535" s="127"/>
      <c r="AO535" s="127"/>
      <c r="AP535" s="127" t="s">
        <v>479</v>
      </c>
      <c r="AQ535" s="127" t="s">
        <v>1106</v>
      </c>
      <c r="AR535" s="127" t="s">
        <v>481</v>
      </c>
      <c r="AS535" s="127" t="s">
        <v>69</v>
      </c>
      <c r="AT535" s="127" t="s">
        <v>70</v>
      </c>
      <c r="AU535" s="127" t="s">
        <v>91</v>
      </c>
      <c r="AV535" s="127" t="s">
        <v>1726</v>
      </c>
      <c r="AW535" s="149">
        <f t="shared" si="8"/>
        <v>2.2818900177390744E-2</v>
      </c>
    </row>
    <row r="536" spans="1:49" x14ac:dyDescent="0.2">
      <c r="A536" s="127" t="s">
        <v>59</v>
      </c>
      <c r="B536" s="127">
        <v>4.0999999999999996</v>
      </c>
      <c r="C536" s="127">
        <v>20171204</v>
      </c>
      <c r="D536" s="127" t="s">
        <v>60</v>
      </c>
      <c r="E536" s="127" t="s">
        <v>60</v>
      </c>
      <c r="F536" s="127">
        <v>3</v>
      </c>
      <c r="G536" s="75" t="s">
        <v>2949</v>
      </c>
      <c r="H536" s="127">
        <v>0</v>
      </c>
      <c r="I536" s="127"/>
      <c r="J536" s="127"/>
      <c r="K536" s="127"/>
      <c r="L536" s="127"/>
      <c r="M536" s="127">
        <v>1</v>
      </c>
      <c r="N536" s="127">
        <v>2</v>
      </c>
      <c r="O536" s="127">
        <v>1993</v>
      </c>
      <c r="P536" s="127">
        <v>19940503</v>
      </c>
      <c r="Q536" s="127">
        <v>19940507</v>
      </c>
      <c r="R536" s="127" t="s">
        <v>475</v>
      </c>
      <c r="S536" s="127" t="s">
        <v>476</v>
      </c>
      <c r="T536" s="127" t="s">
        <v>477</v>
      </c>
      <c r="U536" s="127" t="s">
        <v>72</v>
      </c>
      <c r="V536" s="127" t="s">
        <v>65</v>
      </c>
      <c r="W536" s="127" t="s">
        <v>64</v>
      </c>
      <c r="X536" s="127"/>
      <c r="Y536" s="127">
        <v>3.9</v>
      </c>
      <c r="Z536" s="127">
        <v>70</v>
      </c>
      <c r="AA536" s="127" t="s">
        <v>1726</v>
      </c>
      <c r="AB536" s="127">
        <v>5000</v>
      </c>
      <c r="AC536" s="127">
        <v>75575</v>
      </c>
      <c r="AD536" s="127"/>
      <c r="AE536" s="127"/>
      <c r="AF536" s="127">
        <v>0</v>
      </c>
      <c r="AG536" s="127">
        <v>549995</v>
      </c>
      <c r="AH536" s="127"/>
      <c r="AI536" s="127"/>
      <c r="AJ536" s="127" t="s">
        <v>66</v>
      </c>
      <c r="AK536" s="127"/>
      <c r="AL536" s="127">
        <v>12</v>
      </c>
      <c r="AM536" s="127">
        <v>200</v>
      </c>
      <c r="AN536" s="127"/>
      <c r="AO536" s="127"/>
      <c r="AP536" s="127" t="s">
        <v>479</v>
      </c>
      <c r="AQ536" s="127" t="s">
        <v>480</v>
      </c>
      <c r="AR536" s="127" t="s">
        <v>481</v>
      </c>
      <c r="AS536" s="127" t="s">
        <v>69</v>
      </c>
      <c r="AT536" s="127" t="s">
        <v>70</v>
      </c>
      <c r="AU536" s="127" t="s">
        <v>91</v>
      </c>
      <c r="AV536" s="127" t="s">
        <v>1726</v>
      </c>
      <c r="AW536" s="149">
        <f t="shared" si="8"/>
        <v>7.2774727092292428</v>
      </c>
    </row>
    <row r="537" spans="1:49" x14ac:dyDescent="0.2">
      <c r="A537" s="127" t="s">
        <v>59</v>
      </c>
      <c r="B537" s="127">
        <v>4.0999999999999996</v>
      </c>
      <c r="C537" s="127">
        <v>20171204</v>
      </c>
      <c r="D537" s="127" t="s">
        <v>60</v>
      </c>
      <c r="E537" s="127" t="s">
        <v>60</v>
      </c>
      <c r="F537" s="127">
        <v>3</v>
      </c>
      <c r="G537" s="75" t="s">
        <v>529</v>
      </c>
      <c r="H537" s="127">
        <v>0</v>
      </c>
      <c r="I537" s="127"/>
      <c r="J537" s="127"/>
      <c r="K537" s="127"/>
      <c r="L537" s="127"/>
      <c r="M537" s="127">
        <v>1</v>
      </c>
      <c r="N537" s="127">
        <v>2</v>
      </c>
      <c r="O537" s="127">
        <v>1989</v>
      </c>
      <c r="P537" s="127">
        <v>19900515</v>
      </c>
      <c r="Q537" s="127">
        <v>19900515</v>
      </c>
      <c r="R537" s="127" t="s">
        <v>475</v>
      </c>
      <c r="S537" s="127" t="s">
        <v>476</v>
      </c>
      <c r="T537" s="127" t="s">
        <v>477</v>
      </c>
      <c r="U537" s="127" t="s">
        <v>72</v>
      </c>
      <c r="V537" s="127" t="s">
        <v>65</v>
      </c>
      <c r="W537" s="127" t="s">
        <v>64</v>
      </c>
      <c r="X537" s="127"/>
      <c r="Y537" s="127">
        <v>8.5</v>
      </c>
      <c r="Z537" s="127">
        <v>88</v>
      </c>
      <c r="AA537" s="127" t="s">
        <v>1726</v>
      </c>
      <c r="AB537" s="127">
        <v>5000</v>
      </c>
      <c r="AC537" s="127">
        <v>24371</v>
      </c>
      <c r="AD537" s="127"/>
      <c r="AE537" s="127"/>
      <c r="AF537" s="127">
        <v>0</v>
      </c>
      <c r="AG537" s="127">
        <v>10978</v>
      </c>
      <c r="AH537" s="127">
        <v>5000</v>
      </c>
      <c r="AI537" s="127">
        <v>703</v>
      </c>
      <c r="AJ537" s="127" t="s">
        <v>67</v>
      </c>
      <c r="AK537" s="127">
        <v>2.8000000000000001E-2</v>
      </c>
      <c r="AL537" s="127">
        <v>25</v>
      </c>
      <c r="AM537" s="127">
        <v>500</v>
      </c>
      <c r="AN537" s="127"/>
      <c r="AO537" s="127" t="s">
        <v>530</v>
      </c>
      <c r="AP537" s="127" t="s">
        <v>479</v>
      </c>
      <c r="AQ537" s="127" t="s">
        <v>480</v>
      </c>
      <c r="AR537" s="127" t="s">
        <v>481</v>
      </c>
      <c r="AS537" s="127" t="s">
        <v>69</v>
      </c>
      <c r="AT537" s="127" t="s">
        <v>70</v>
      </c>
      <c r="AU537" s="127" t="s">
        <v>91</v>
      </c>
      <c r="AV537" s="127" t="s">
        <v>1726</v>
      </c>
      <c r="AW537" s="149">
        <f t="shared" si="8"/>
        <v>0.45045340773870585</v>
      </c>
    </row>
    <row r="538" spans="1:49" x14ac:dyDescent="0.2">
      <c r="A538" s="127" t="s">
        <v>59</v>
      </c>
      <c r="B538" s="127">
        <v>4.0999999999999996</v>
      </c>
      <c r="C538" s="127">
        <v>20171204</v>
      </c>
      <c r="D538" s="127" t="s">
        <v>60</v>
      </c>
      <c r="E538" s="127" t="s">
        <v>60</v>
      </c>
      <c r="F538" s="127">
        <v>3</v>
      </c>
      <c r="G538" s="75" t="s">
        <v>2948</v>
      </c>
      <c r="H538" s="127">
        <v>0</v>
      </c>
      <c r="I538" s="127"/>
      <c r="J538" s="127"/>
      <c r="K538" s="127"/>
      <c r="L538" s="127"/>
      <c r="M538" s="127">
        <v>1</v>
      </c>
      <c r="N538" s="127">
        <v>2</v>
      </c>
      <c r="O538" s="127">
        <v>1994</v>
      </c>
      <c r="P538" s="127">
        <v>19950515</v>
      </c>
      <c r="Q538" s="127">
        <v>19950521</v>
      </c>
      <c r="R538" s="127" t="s">
        <v>475</v>
      </c>
      <c r="S538" s="127" t="s">
        <v>476</v>
      </c>
      <c r="T538" s="127" t="s">
        <v>477</v>
      </c>
      <c r="U538" s="127" t="s">
        <v>72</v>
      </c>
      <c r="V538" s="127" t="s">
        <v>65</v>
      </c>
      <c r="W538" s="127" t="s">
        <v>64</v>
      </c>
      <c r="X538" s="127"/>
      <c r="Y538" s="127">
        <v>5.3</v>
      </c>
      <c r="Z538" s="127">
        <v>78</v>
      </c>
      <c r="AA538" s="127" t="s">
        <v>1726</v>
      </c>
      <c r="AB538" s="127">
        <v>5000</v>
      </c>
      <c r="AC538" s="127">
        <v>75085</v>
      </c>
      <c r="AD538" s="127"/>
      <c r="AE538" s="127"/>
      <c r="AF538" s="127">
        <v>0</v>
      </c>
      <c r="AG538" s="127">
        <v>626657</v>
      </c>
      <c r="AH538" s="127">
        <v>5000</v>
      </c>
      <c r="AI538" s="127">
        <v>758</v>
      </c>
      <c r="AJ538" s="127" t="s">
        <v>66</v>
      </c>
      <c r="AK538" s="127">
        <v>0.01</v>
      </c>
      <c r="AL538" s="127">
        <v>32</v>
      </c>
      <c r="AM538" s="127">
        <v>200</v>
      </c>
      <c r="AN538" s="127"/>
      <c r="AO538" s="127"/>
      <c r="AP538" s="127" t="s">
        <v>479</v>
      </c>
      <c r="AQ538" s="127" t="s">
        <v>480</v>
      </c>
      <c r="AR538" s="127" t="s">
        <v>481</v>
      </c>
      <c r="AS538" s="127" t="s">
        <v>69</v>
      </c>
      <c r="AT538" s="127" t="s">
        <v>70</v>
      </c>
      <c r="AU538" s="127" t="s">
        <v>91</v>
      </c>
      <c r="AV538" s="127" t="s">
        <v>1726</v>
      </c>
      <c r="AW538" s="149">
        <f t="shared" si="8"/>
        <v>8.345967903043217</v>
      </c>
    </row>
    <row r="539" spans="1:49" x14ac:dyDescent="0.2">
      <c r="A539" s="127" t="s">
        <v>1726</v>
      </c>
      <c r="B539" s="127">
        <v>4.0999999999999996</v>
      </c>
      <c r="C539" s="127">
        <v>20171204</v>
      </c>
      <c r="D539" s="127" t="s">
        <v>60</v>
      </c>
      <c r="E539" s="127" t="s">
        <v>60</v>
      </c>
      <c r="F539" s="127">
        <v>3</v>
      </c>
      <c r="G539" s="75" t="s">
        <v>4568</v>
      </c>
      <c r="H539" s="127"/>
      <c r="I539" s="127"/>
      <c r="J539" s="127"/>
      <c r="K539" s="127"/>
      <c r="L539" s="127"/>
      <c r="M539" s="127">
        <v>1</v>
      </c>
      <c r="N539" s="127">
        <v>2</v>
      </c>
      <c r="O539" s="127">
        <v>2007</v>
      </c>
      <c r="P539" s="127">
        <v>200805</v>
      </c>
      <c r="Q539" s="127">
        <v>200806</v>
      </c>
      <c r="R539" s="127" t="s">
        <v>4560</v>
      </c>
      <c r="S539" s="127" t="s">
        <v>3856</v>
      </c>
      <c r="T539" s="127" t="s">
        <v>4561</v>
      </c>
      <c r="U539" s="127" t="s">
        <v>1643</v>
      </c>
      <c r="V539" s="127" t="s">
        <v>65</v>
      </c>
      <c r="W539" s="127" t="s">
        <v>66</v>
      </c>
      <c r="X539" s="127" t="s">
        <v>1305</v>
      </c>
      <c r="Y539" s="127">
        <v>1.5</v>
      </c>
      <c r="Z539" s="127"/>
      <c r="AA539" s="127" t="s">
        <v>1726</v>
      </c>
      <c r="AB539" s="127"/>
      <c r="AC539" s="127"/>
      <c r="AD539" s="127"/>
      <c r="AE539" s="127"/>
      <c r="AF539" s="127">
        <v>0</v>
      </c>
      <c r="AG539" s="127">
        <v>100</v>
      </c>
      <c r="AH539" s="127"/>
      <c r="AI539" s="127"/>
      <c r="AJ539" s="127" t="s">
        <v>66</v>
      </c>
      <c r="AK539" s="127"/>
      <c r="AL539" s="127"/>
      <c r="AM539" s="127"/>
      <c r="AN539" s="127"/>
      <c r="AO539" s="127" t="s">
        <v>4569</v>
      </c>
      <c r="AP539" s="127" t="s">
        <v>4562</v>
      </c>
      <c r="AQ539" s="127" t="s">
        <v>3859</v>
      </c>
      <c r="AR539" s="127" t="s">
        <v>4563</v>
      </c>
      <c r="AS539" s="127" t="s">
        <v>69</v>
      </c>
      <c r="AT539" s="127" t="s">
        <v>70</v>
      </c>
      <c r="AU539" s="127" t="s">
        <v>77</v>
      </c>
      <c r="AV539" s="127" t="s">
        <v>1726</v>
      </c>
      <c r="AW539" s="149" t="str">
        <f t="shared" si="8"/>
        <v/>
      </c>
    </row>
    <row r="540" spans="1:49" x14ac:dyDescent="0.2">
      <c r="A540" s="127" t="s">
        <v>1726</v>
      </c>
      <c r="B540" s="127">
        <v>4.0999999999999996</v>
      </c>
      <c r="C540" s="127">
        <v>20171204</v>
      </c>
      <c r="D540" s="127" t="s">
        <v>60</v>
      </c>
      <c r="E540" s="127" t="s">
        <v>60</v>
      </c>
      <c r="F540" s="127">
        <v>3</v>
      </c>
      <c r="G540" s="75" t="s">
        <v>4571</v>
      </c>
      <c r="H540" s="127"/>
      <c r="I540" s="127"/>
      <c r="J540" s="127"/>
      <c r="K540" s="127"/>
      <c r="L540" s="127"/>
      <c r="M540" s="127">
        <v>1</v>
      </c>
      <c r="N540" s="127">
        <v>2</v>
      </c>
      <c r="O540" s="127">
        <v>2007</v>
      </c>
      <c r="P540" s="127">
        <v>200805</v>
      </c>
      <c r="Q540" s="127">
        <v>200806</v>
      </c>
      <c r="R540" s="127" t="s">
        <v>4572</v>
      </c>
      <c r="S540" s="127" t="s">
        <v>3856</v>
      </c>
      <c r="T540" s="127" t="s">
        <v>4561</v>
      </c>
      <c r="U540" s="127" t="s">
        <v>1643</v>
      </c>
      <c r="V540" s="127" t="s">
        <v>65</v>
      </c>
      <c r="W540" s="127" t="s">
        <v>66</v>
      </c>
      <c r="X540" s="127" t="s">
        <v>1305</v>
      </c>
      <c r="Y540" s="127">
        <v>1.5</v>
      </c>
      <c r="Z540" s="127"/>
      <c r="AA540" s="127" t="s">
        <v>1726</v>
      </c>
      <c r="AB540" s="127"/>
      <c r="AC540" s="127"/>
      <c r="AD540" s="127"/>
      <c r="AE540" s="127"/>
      <c r="AF540" s="127">
        <v>0</v>
      </c>
      <c r="AG540" s="127">
        <v>180</v>
      </c>
      <c r="AH540" s="127"/>
      <c r="AI540" s="127"/>
      <c r="AJ540" s="127" t="s">
        <v>66</v>
      </c>
      <c r="AK540" s="127"/>
      <c r="AL540" s="127"/>
      <c r="AM540" s="127"/>
      <c r="AN540" s="127"/>
      <c r="AO540" s="127" t="s">
        <v>1284</v>
      </c>
      <c r="AP540" s="127" t="s">
        <v>4573</v>
      </c>
      <c r="AQ540" s="127" t="s">
        <v>3859</v>
      </c>
      <c r="AR540" s="127" t="s">
        <v>4563</v>
      </c>
      <c r="AS540" s="127" t="s">
        <v>69</v>
      </c>
      <c r="AT540" s="127" t="s">
        <v>70</v>
      </c>
      <c r="AU540" s="127" t="s">
        <v>77</v>
      </c>
      <c r="AV540" s="127" t="s">
        <v>1726</v>
      </c>
      <c r="AW540" s="149" t="str">
        <f t="shared" si="8"/>
        <v/>
      </c>
    </row>
    <row r="541" spans="1:49" x14ac:dyDescent="0.2">
      <c r="A541" s="127" t="s">
        <v>59</v>
      </c>
      <c r="B541" s="127">
        <v>4.0999999999999996</v>
      </c>
      <c r="C541" s="127">
        <v>20171204</v>
      </c>
      <c r="D541" s="127" t="s">
        <v>60</v>
      </c>
      <c r="E541" s="127" t="s">
        <v>60</v>
      </c>
      <c r="F541" s="127">
        <v>3</v>
      </c>
      <c r="G541" s="75" t="s">
        <v>735</v>
      </c>
      <c r="H541" s="127">
        <v>0</v>
      </c>
      <c r="I541" s="127"/>
      <c r="J541" s="127"/>
      <c r="K541" s="127"/>
      <c r="L541" s="127"/>
      <c r="M541" s="127">
        <v>1</v>
      </c>
      <c r="N541" s="127">
        <v>1</v>
      </c>
      <c r="O541" s="127">
        <v>1988</v>
      </c>
      <c r="P541" s="127">
        <v>198904</v>
      </c>
      <c r="Q541" s="127">
        <v>19890417</v>
      </c>
      <c r="R541" s="127" t="s">
        <v>61</v>
      </c>
      <c r="S541" s="127" t="s">
        <v>62</v>
      </c>
      <c r="T541" s="127" t="s">
        <v>63</v>
      </c>
      <c r="U541" s="127" t="s">
        <v>72</v>
      </c>
      <c r="V541" s="127" t="s">
        <v>65</v>
      </c>
      <c r="W541" s="127" t="s">
        <v>64</v>
      </c>
      <c r="X541" s="127"/>
      <c r="Y541" s="127">
        <v>5.5</v>
      </c>
      <c r="Z541" s="127">
        <v>78</v>
      </c>
      <c r="AA541" s="127" t="s">
        <v>1726</v>
      </c>
      <c r="AB541" s="127">
        <v>5000</v>
      </c>
      <c r="AC541" s="127">
        <v>26051</v>
      </c>
      <c r="AD541" s="127"/>
      <c r="AE541" s="127"/>
      <c r="AF541" s="127">
        <v>0</v>
      </c>
      <c r="AG541" s="127">
        <v>45492</v>
      </c>
      <c r="AH541" s="127">
        <v>5000</v>
      </c>
      <c r="AI541" s="127">
        <v>182</v>
      </c>
      <c r="AJ541" s="127"/>
      <c r="AK541" s="127">
        <v>6.8999999999999999E-3</v>
      </c>
      <c r="AL541" s="127">
        <v>1</v>
      </c>
      <c r="AM541" s="127"/>
      <c r="AN541" s="127"/>
      <c r="AO541" s="127" t="s">
        <v>699</v>
      </c>
      <c r="AP541" s="127" t="s">
        <v>663</v>
      </c>
      <c r="AQ541" s="127" t="s">
        <v>661</v>
      </c>
      <c r="AR541" s="127" t="s">
        <v>664</v>
      </c>
      <c r="AS541" s="127" t="s">
        <v>69</v>
      </c>
      <c r="AT541" s="127" t="s">
        <v>70</v>
      </c>
      <c r="AU541" s="127" t="s">
        <v>71</v>
      </c>
      <c r="AV541" s="127" t="s">
        <v>1726</v>
      </c>
      <c r="AW541" s="149">
        <f t="shared" si="8"/>
        <v>1.746266937929446</v>
      </c>
    </row>
    <row r="542" spans="1:49" x14ac:dyDescent="0.2">
      <c r="A542" s="127" t="s">
        <v>59</v>
      </c>
      <c r="B542" s="127">
        <v>4.0999999999999996</v>
      </c>
      <c r="C542" s="127">
        <v>20171204</v>
      </c>
      <c r="D542" s="127" t="s">
        <v>60</v>
      </c>
      <c r="E542" s="127" t="s">
        <v>60</v>
      </c>
      <c r="F542" s="127">
        <v>3</v>
      </c>
      <c r="G542" s="75" t="s">
        <v>730</v>
      </c>
      <c r="H542" s="127">
        <v>0</v>
      </c>
      <c r="I542" s="127"/>
      <c r="J542" s="127"/>
      <c r="K542" s="127"/>
      <c r="L542" s="127"/>
      <c r="M542" s="127">
        <v>1</v>
      </c>
      <c r="N542" s="127">
        <v>1</v>
      </c>
      <c r="O542" s="127">
        <v>1988</v>
      </c>
      <c r="P542" s="127">
        <v>198904</v>
      </c>
      <c r="Q542" s="127">
        <v>19890417</v>
      </c>
      <c r="R542" s="127" t="s">
        <v>61</v>
      </c>
      <c r="S542" s="127" t="s">
        <v>62</v>
      </c>
      <c r="T542" s="127" t="s">
        <v>63</v>
      </c>
      <c r="U542" s="127" t="s">
        <v>72</v>
      </c>
      <c r="V542" s="127" t="s">
        <v>65</v>
      </c>
      <c r="W542" s="127" t="s">
        <v>64</v>
      </c>
      <c r="X542" s="127"/>
      <c r="Y542" s="127">
        <v>5.5</v>
      </c>
      <c r="Z542" s="127">
        <v>78</v>
      </c>
      <c r="AA542" s="127" t="s">
        <v>1726</v>
      </c>
      <c r="AB542" s="127">
        <v>5000</v>
      </c>
      <c r="AC542" s="127">
        <v>25354</v>
      </c>
      <c r="AD542" s="127"/>
      <c r="AE542" s="127"/>
      <c r="AF542" s="127">
        <v>0</v>
      </c>
      <c r="AG542" s="127">
        <v>44275</v>
      </c>
      <c r="AH542" s="127">
        <v>5000</v>
      </c>
      <c r="AI542" s="127">
        <v>101</v>
      </c>
      <c r="AJ542" s="127"/>
      <c r="AK542" s="127">
        <v>4.0000000000000001E-3</v>
      </c>
      <c r="AL542" s="127">
        <v>1</v>
      </c>
      <c r="AM542" s="127"/>
      <c r="AN542" s="127"/>
      <c r="AO542" s="127" t="s">
        <v>699</v>
      </c>
      <c r="AP542" s="127" t="s">
        <v>663</v>
      </c>
      <c r="AQ542" s="127" t="s">
        <v>661</v>
      </c>
      <c r="AR542" s="127" t="s">
        <v>664</v>
      </c>
      <c r="AS542" s="127" t="s">
        <v>69</v>
      </c>
      <c r="AT542" s="127" t="s">
        <v>70</v>
      </c>
      <c r="AU542" s="127" t="s">
        <v>71</v>
      </c>
      <c r="AV542" s="127" t="s">
        <v>1726</v>
      </c>
      <c r="AW542" s="149">
        <f t="shared" si="8"/>
        <v>1.7462727774710105</v>
      </c>
    </row>
    <row r="543" spans="1:49" x14ac:dyDescent="0.2">
      <c r="A543" s="127" t="s">
        <v>59</v>
      </c>
      <c r="B543" s="127">
        <v>4.0999999999999996</v>
      </c>
      <c r="C543" s="127">
        <v>20171204</v>
      </c>
      <c r="D543" s="127" t="s">
        <v>60</v>
      </c>
      <c r="E543" s="127" t="s">
        <v>60</v>
      </c>
      <c r="F543" s="127">
        <v>3</v>
      </c>
      <c r="G543" s="75" t="s">
        <v>4725</v>
      </c>
      <c r="H543" s="127">
        <v>0</v>
      </c>
      <c r="I543" s="127"/>
      <c r="J543" s="127"/>
      <c r="K543" s="127"/>
      <c r="L543" s="127"/>
      <c r="M543" s="127">
        <v>1</v>
      </c>
      <c r="N543" s="127">
        <v>2</v>
      </c>
      <c r="O543" s="127">
        <v>1991</v>
      </c>
      <c r="P543" s="127">
        <v>199207</v>
      </c>
      <c r="Q543" s="127">
        <v>19920714</v>
      </c>
      <c r="R543" s="127" t="s">
        <v>4560</v>
      </c>
      <c r="S543" s="127" t="s">
        <v>3426</v>
      </c>
      <c r="T543" s="127" t="s">
        <v>4561</v>
      </c>
      <c r="U543" s="127" t="s">
        <v>72</v>
      </c>
      <c r="V543" s="127" t="s">
        <v>65</v>
      </c>
      <c r="W543" s="127" t="s">
        <v>66</v>
      </c>
      <c r="X543" s="127"/>
      <c r="Y543" s="127">
        <v>11.8</v>
      </c>
      <c r="Z543" s="127">
        <v>99</v>
      </c>
      <c r="AA543" s="127" t="s">
        <v>1726</v>
      </c>
      <c r="AB543" s="127">
        <v>5000</v>
      </c>
      <c r="AC543" s="127">
        <v>42998</v>
      </c>
      <c r="AD543" s="127"/>
      <c r="AE543" s="127"/>
      <c r="AF543" s="127">
        <v>5000</v>
      </c>
      <c r="AG543" s="127">
        <v>434</v>
      </c>
      <c r="AH543" s="127"/>
      <c r="AI543" s="127"/>
      <c r="AJ543" s="127"/>
      <c r="AK543" s="127">
        <v>0.01</v>
      </c>
      <c r="AL543" s="127">
        <v>120</v>
      </c>
      <c r="AM543" s="127">
        <v>200</v>
      </c>
      <c r="AN543" s="127"/>
      <c r="AO543" s="127" t="s">
        <v>4726</v>
      </c>
      <c r="AP543" s="127" t="s">
        <v>4562</v>
      </c>
      <c r="AQ543" s="127" t="s">
        <v>3429</v>
      </c>
      <c r="AR543" s="127" t="s">
        <v>4563</v>
      </c>
      <c r="AS543" s="127" t="s">
        <v>69</v>
      </c>
      <c r="AT543" s="127" t="s">
        <v>70</v>
      </c>
      <c r="AU543" s="127" t="s">
        <v>77</v>
      </c>
      <c r="AV543" s="127" t="s">
        <v>1726</v>
      </c>
      <c r="AW543" s="149">
        <f t="shared" si="8"/>
        <v>1.0093492720591655E-2</v>
      </c>
    </row>
    <row r="544" spans="1:49" x14ac:dyDescent="0.2">
      <c r="A544" s="127" t="s">
        <v>59</v>
      </c>
      <c r="B544" s="127">
        <v>4.0999999999999996</v>
      </c>
      <c r="C544" s="127">
        <v>20171204</v>
      </c>
      <c r="D544" s="127" t="s">
        <v>60</v>
      </c>
      <c r="E544" s="127" t="s">
        <v>60</v>
      </c>
      <c r="F544" s="127">
        <v>3</v>
      </c>
      <c r="G544" s="75" t="s">
        <v>2935</v>
      </c>
      <c r="H544" s="127">
        <v>0</v>
      </c>
      <c r="I544" s="127"/>
      <c r="J544" s="127"/>
      <c r="K544" s="127" t="s">
        <v>106</v>
      </c>
      <c r="L544" s="127" t="s">
        <v>534</v>
      </c>
      <c r="M544" s="127">
        <v>1</v>
      </c>
      <c r="N544" s="127">
        <v>2</v>
      </c>
      <c r="O544" s="127">
        <v>1999</v>
      </c>
      <c r="P544" s="127">
        <v>20000515</v>
      </c>
      <c r="Q544" s="127">
        <v>20000519</v>
      </c>
      <c r="R544" s="127" t="s">
        <v>475</v>
      </c>
      <c r="S544" s="127" t="s">
        <v>476</v>
      </c>
      <c r="T544" s="127" t="s">
        <v>477</v>
      </c>
      <c r="U544" s="127" t="s">
        <v>72</v>
      </c>
      <c r="V544" s="127" t="s">
        <v>65</v>
      </c>
      <c r="W544" s="127" t="s">
        <v>64</v>
      </c>
      <c r="X544" s="127"/>
      <c r="Y544" s="127">
        <v>5.75</v>
      </c>
      <c r="Z544" s="127">
        <v>79</v>
      </c>
      <c r="AA544" s="127" t="s">
        <v>1726</v>
      </c>
      <c r="AB544" s="127">
        <v>5000</v>
      </c>
      <c r="AC544" s="127">
        <v>26119</v>
      </c>
      <c r="AD544" s="127"/>
      <c r="AE544" s="127"/>
      <c r="AF544" s="127">
        <v>0</v>
      </c>
      <c r="AG544" s="127">
        <v>166703</v>
      </c>
      <c r="AH544" s="127">
        <v>5000</v>
      </c>
      <c r="AI544" s="127">
        <v>1966</v>
      </c>
      <c r="AJ544" s="127" t="s">
        <v>66</v>
      </c>
      <c r="AK544" s="127">
        <v>7.0000000000000007E-2</v>
      </c>
      <c r="AL544" s="127">
        <v>39</v>
      </c>
      <c r="AM544" s="127">
        <v>100</v>
      </c>
      <c r="AN544" s="127"/>
      <c r="AO544" s="127" t="s">
        <v>535</v>
      </c>
      <c r="AP544" s="127" t="s">
        <v>479</v>
      </c>
      <c r="AQ544" s="127" t="s">
        <v>480</v>
      </c>
      <c r="AR544" s="127" t="s">
        <v>481</v>
      </c>
      <c r="AS544" s="127" t="s">
        <v>69</v>
      </c>
      <c r="AT544" s="127" t="s">
        <v>70</v>
      </c>
      <c r="AU544" s="127" t="s">
        <v>91</v>
      </c>
      <c r="AV544" s="127" t="s">
        <v>1726</v>
      </c>
      <c r="AW544" s="149">
        <f t="shared" si="8"/>
        <v>6.3824419005321795</v>
      </c>
    </row>
    <row r="545" spans="1:49" x14ac:dyDescent="0.2">
      <c r="A545" s="127" t="s">
        <v>59</v>
      </c>
      <c r="B545" s="127">
        <v>4.0999999999999996</v>
      </c>
      <c r="C545" s="127">
        <v>20171204</v>
      </c>
      <c r="D545" s="127" t="s">
        <v>60</v>
      </c>
      <c r="E545" s="127" t="s">
        <v>60</v>
      </c>
      <c r="F545" s="127">
        <v>3</v>
      </c>
      <c r="G545" s="75" t="s">
        <v>4680</v>
      </c>
      <c r="H545" s="127">
        <v>0</v>
      </c>
      <c r="I545" s="127"/>
      <c r="J545" s="127"/>
      <c r="K545" s="127"/>
      <c r="L545" s="127"/>
      <c r="M545" s="127">
        <v>1</v>
      </c>
      <c r="N545" s="127">
        <v>2</v>
      </c>
      <c r="O545" s="127">
        <v>1984</v>
      </c>
      <c r="P545" s="127">
        <v>198505</v>
      </c>
      <c r="Q545" s="127">
        <v>19850520</v>
      </c>
      <c r="R545" s="127" t="s">
        <v>4560</v>
      </c>
      <c r="S545" s="127" t="s">
        <v>3426</v>
      </c>
      <c r="T545" s="127" t="s">
        <v>4561</v>
      </c>
      <c r="U545" s="127" t="s">
        <v>72</v>
      </c>
      <c r="V545" s="127" t="s">
        <v>65</v>
      </c>
      <c r="W545" s="127" t="s">
        <v>66</v>
      </c>
      <c r="X545" s="127"/>
      <c r="Y545" s="127">
        <v>3.1</v>
      </c>
      <c r="Z545" s="127"/>
      <c r="AA545" s="127" t="s">
        <v>1726</v>
      </c>
      <c r="AB545" s="127">
        <v>5000</v>
      </c>
      <c r="AC545" s="127">
        <v>28042</v>
      </c>
      <c r="AD545" s="127"/>
      <c r="AE545" s="127"/>
      <c r="AF545" s="127">
        <v>0</v>
      </c>
      <c r="AG545" s="127">
        <v>391</v>
      </c>
      <c r="AH545" s="127">
        <v>5000</v>
      </c>
      <c r="AI545" s="127">
        <v>138</v>
      </c>
      <c r="AJ545" s="127"/>
      <c r="AK545" s="127">
        <v>4.8999999999999998E-3</v>
      </c>
      <c r="AL545" s="127">
        <v>1</v>
      </c>
      <c r="AM545" s="127"/>
      <c r="AN545" s="127"/>
      <c r="AO545" s="127" t="s">
        <v>4681</v>
      </c>
      <c r="AP545" s="127" t="s">
        <v>4562</v>
      </c>
      <c r="AQ545" s="127" t="s">
        <v>3429</v>
      </c>
      <c r="AR545" s="127" t="s">
        <v>4563</v>
      </c>
      <c r="AS545" s="127" t="s">
        <v>69</v>
      </c>
      <c r="AT545" s="127" t="s">
        <v>70</v>
      </c>
      <c r="AU545" s="127" t="s">
        <v>77</v>
      </c>
      <c r="AV545" s="127" t="s">
        <v>1726</v>
      </c>
      <c r="AW545" s="149">
        <f t="shared" si="8"/>
        <v>1.3943370658298267E-2</v>
      </c>
    </row>
    <row r="546" spans="1:49" x14ac:dyDescent="0.2">
      <c r="A546" s="127" t="s">
        <v>59</v>
      </c>
      <c r="B546" s="127">
        <v>4.0999999999999996</v>
      </c>
      <c r="C546" s="127">
        <v>20171204</v>
      </c>
      <c r="D546" s="127" t="s">
        <v>60</v>
      </c>
      <c r="E546" s="127" t="s">
        <v>60</v>
      </c>
      <c r="F546" s="127">
        <v>3</v>
      </c>
      <c r="G546" s="75" t="s">
        <v>3779</v>
      </c>
      <c r="H546" s="127">
        <v>0</v>
      </c>
      <c r="I546" s="127"/>
      <c r="J546" s="127"/>
      <c r="K546" s="127"/>
      <c r="L546" s="127"/>
      <c r="M546" s="127">
        <v>1</v>
      </c>
      <c r="N546" s="127">
        <v>2</v>
      </c>
      <c r="O546" s="127">
        <v>1990</v>
      </c>
      <c r="P546" s="127">
        <v>199105</v>
      </c>
      <c r="Q546" s="127">
        <v>19910529</v>
      </c>
      <c r="R546" s="127" t="s">
        <v>3734</v>
      </c>
      <c r="S546" s="127" t="s">
        <v>3426</v>
      </c>
      <c r="T546" s="127" t="s">
        <v>3727</v>
      </c>
      <c r="U546" s="127" t="s">
        <v>72</v>
      </c>
      <c r="V546" s="127" t="s">
        <v>65</v>
      </c>
      <c r="W546" s="127" t="s">
        <v>66</v>
      </c>
      <c r="X546" s="127"/>
      <c r="Y546" s="127">
        <v>6.5</v>
      </c>
      <c r="Z546" s="127">
        <v>82</v>
      </c>
      <c r="AA546" s="127" t="s">
        <v>1726</v>
      </c>
      <c r="AB546" s="127">
        <v>5000</v>
      </c>
      <c r="AC546" s="127">
        <v>25867</v>
      </c>
      <c r="AD546" s="127"/>
      <c r="AE546" s="127"/>
      <c r="AF546" s="127">
        <v>0</v>
      </c>
      <c r="AG546" s="127">
        <v>10237</v>
      </c>
      <c r="AH546" s="127">
        <v>5000</v>
      </c>
      <c r="AI546" s="127">
        <v>34</v>
      </c>
      <c r="AJ546" s="127" t="s">
        <v>66</v>
      </c>
      <c r="AK546" s="127">
        <v>1.2999999999999999E-3</v>
      </c>
      <c r="AL546" s="127">
        <v>1</v>
      </c>
      <c r="AM546" s="127">
        <v>100</v>
      </c>
      <c r="AN546" s="127"/>
      <c r="AO546" s="127" t="s">
        <v>3780</v>
      </c>
      <c r="AP546" s="127" t="s">
        <v>3736</v>
      </c>
      <c r="AQ546" s="127" t="s">
        <v>3429</v>
      </c>
      <c r="AR546" s="127" t="s">
        <v>3729</v>
      </c>
      <c r="AS546" s="127" t="s">
        <v>69</v>
      </c>
      <c r="AT546" s="127" t="s">
        <v>70</v>
      </c>
      <c r="AU546" s="127" t="s">
        <v>77</v>
      </c>
      <c r="AV546" s="127" t="s">
        <v>1726</v>
      </c>
      <c r="AW546" s="149">
        <f t="shared" si="8"/>
        <v>0.39575520934008585</v>
      </c>
    </row>
    <row r="547" spans="1:49" x14ac:dyDescent="0.2">
      <c r="A547" s="127" t="s">
        <v>59</v>
      </c>
      <c r="B547" s="127">
        <v>4.0999999999999996</v>
      </c>
      <c r="C547" s="127">
        <v>20171204</v>
      </c>
      <c r="D547" s="127" t="s">
        <v>60</v>
      </c>
      <c r="E547" s="127" t="s">
        <v>60</v>
      </c>
      <c r="F547" s="127">
        <v>3</v>
      </c>
      <c r="G547" s="75" t="s">
        <v>3432</v>
      </c>
      <c r="H547" s="127">
        <v>0</v>
      </c>
      <c r="I547" s="127"/>
      <c r="J547" s="127"/>
      <c r="K547" s="127"/>
      <c r="L547" s="127"/>
      <c r="M547" s="127">
        <v>1</v>
      </c>
      <c r="N547" s="127">
        <v>1</v>
      </c>
      <c r="O547" s="127">
        <v>1985</v>
      </c>
      <c r="P547" s="127">
        <v>198604</v>
      </c>
      <c r="Q547" s="127">
        <v>19860424</v>
      </c>
      <c r="R547" s="127" t="s">
        <v>3425</v>
      </c>
      <c r="S547" s="127" t="s">
        <v>3426</v>
      </c>
      <c r="T547" s="127" t="s">
        <v>3427</v>
      </c>
      <c r="U547" s="127" t="s">
        <v>72</v>
      </c>
      <c r="V547" s="127" t="s">
        <v>65</v>
      </c>
      <c r="W547" s="127" t="s">
        <v>64</v>
      </c>
      <c r="X547" s="127"/>
      <c r="Y547" s="127">
        <v>3.5</v>
      </c>
      <c r="Z547" s="127"/>
      <c r="AA547" s="127" t="s">
        <v>1726</v>
      </c>
      <c r="AB547" s="127">
        <v>5000</v>
      </c>
      <c r="AC547" s="127">
        <v>75363</v>
      </c>
      <c r="AD547" s="127"/>
      <c r="AE547" s="127"/>
      <c r="AF547" s="127">
        <v>0</v>
      </c>
      <c r="AG547" s="127">
        <v>108568</v>
      </c>
      <c r="AH547" s="127">
        <v>5000</v>
      </c>
      <c r="AI547" s="127">
        <v>109</v>
      </c>
      <c r="AJ547" s="127"/>
      <c r="AK547" s="127">
        <v>1.4E-3</v>
      </c>
      <c r="AL547" s="127">
        <v>1</v>
      </c>
      <c r="AM547" s="127"/>
      <c r="AN547" s="127"/>
      <c r="AO547" s="127"/>
      <c r="AP547" s="127" t="s">
        <v>3428</v>
      </c>
      <c r="AQ547" s="127" t="s">
        <v>3429</v>
      </c>
      <c r="AR547" s="127" t="s">
        <v>3430</v>
      </c>
      <c r="AS547" s="127" t="s">
        <v>69</v>
      </c>
      <c r="AT547" s="127" t="s">
        <v>70</v>
      </c>
      <c r="AU547" s="127" t="s">
        <v>77</v>
      </c>
      <c r="AV547" s="127" t="s">
        <v>1726</v>
      </c>
      <c r="AW547" s="149">
        <f t="shared" si="8"/>
        <v>1.4406008253386942</v>
      </c>
    </row>
    <row r="548" spans="1:49" x14ac:dyDescent="0.2">
      <c r="A548" s="127" t="s">
        <v>59</v>
      </c>
      <c r="B548" s="127">
        <v>4.0999999999999996</v>
      </c>
      <c r="C548" s="127">
        <v>20171204</v>
      </c>
      <c r="D548" s="127" t="s">
        <v>60</v>
      </c>
      <c r="E548" s="127" t="s">
        <v>60</v>
      </c>
      <c r="F548" s="127">
        <v>3</v>
      </c>
      <c r="G548" s="75" t="s">
        <v>4551</v>
      </c>
      <c r="H548" s="127">
        <v>0</v>
      </c>
      <c r="I548" s="127"/>
      <c r="J548" s="127"/>
      <c r="K548" s="127"/>
      <c r="L548" s="127"/>
      <c r="M548" s="127">
        <v>1</v>
      </c>
      <c r="N548" s="127">
        <v>2</v>
      </c>
      <c r="O548" s="127">
        <v>1981</v>
      </c>
      <c r="P548" s="127">
        <v>198205</v>
      </c>
      <c r="Q548" s="127">
        <v>19820516</v>
      </c>
      <c r="R548" s="127" t="s">
        <v>3420</v>
      </c>
      <c r="S548" s="127" t="s">
        <v>3421</v>
      </c>
      <c r="T548" s="127" t="s">
        <v>4521</v>
      </c>
      <c r="U548" s="127" t="s">
        <v>72</v>
      </c>
      <c r="V548" s="127" t="s">
        <v>65</v>
      </c>
      <c r="W548" s="127" t="s">
        <v>66</v>
      </c>
      <c r="X548" s="127"/>
      <c r="Y548" s="127">
        <v>8.6999999999999993</v>
      </c>
      <c r="Z548" s="127"/>
      <c r="AA548" s="127" t="s">
        <v>1726</v>
      </c>
      <c r="AB548" s="127">
        <v>5000</v>
      </c>
      <c r="AC548" s="127">
        <v>48188</v>
      </c>
      <c r="AD548" s="127"/>
      <c r="AE548" s="127"/>
      <c r="AF548" s="127">
        <v>0</v>
      </c>
      <c r="AG548" s="127">
        <v>6500</v>
      </c>
      <c r="AH548" s="127">
        <v>5000</v>
      </c>
      <c r="AI548" s="127">
        <v>3156</v>
      </c>
      <c r="AJ548" s="127"/>
      <c r="AK548" s="127">
        <v>6.1499999999999999E-2</v>
      </c>
      <c r="AL548" s="127">
        <v>1</v>
      </c>
      <c r="AM548" s="127"/>
      <c r="AN548" s="127"/>
      <c r="AO548" s="127"/>
      <c r="AP548" s="127" t="s">
        <v>3422</v>
      </c>
      <c r="AQ548" s="127" t="s">
        <v>3423</v>
      </c>
      <c r="AR548" s="127" t="s">
        <v>4523</v>
      </c>
      <c r="AS548" s="127" t="s">
        <v>69</v>
      </c>
      <c r="AT548" s="127" t="s">
        <v>70</v>
      </c>
      <c r="AU548" s="127" t="s">
        <v>3211</v>
      </c>
      <c r="AV548" s="127" t="s">
        <v>1726</v>
      </c>
      <c r="AW548" s="149">
        <f t="shared" si="8"/>
        <v>0.13488835394704077</v>
      </c>
    </row>
    <row r="549" spans="1:49" x14ac:dyDescent="0.2">
      <c r="A549" s="127" t="s">
        <v>59</v>
      </c>
      <c r="B549" s="127">
        <v>4.0999999999999996</v>
      </c>
      <c r="C549" s="127">
        <v>20171204</v>
      </c>
      <c r="D549" s="127" t="s">
        <v>60</v>
      </c>
      <c r="E549" s="127" t="s">
        <v>60</v>
      </c>
      <c r="F549" s="127">
        <v>3</v>
      </c>
      <c r="G549" s="75" t="s">
        <v>4703</v>
      </c>
      <c r="H549" s="127">
        <v>0</v>
      </c>
      <c r="I549" s="127"/>
      <c r="J549" s="127"/>
      <c r="K549" s="127"/>
      <c r="L549" s="127"/>
      <c r="M549" s="127">
        <v>1</v>
      </c>
      <c r="N549" s="127">
        <v>2</v>
      </c>
      <c r="O549" s="127">
        <v>1982</v>
      </c>
      <c r="P549" s="127">
        <v>198303</v>
      </c>
      <c r="Q549" s="127">
        <v>19830318</v>
      </c>
      <c r="R549" s="127" t="s">
        <v>4560</v>
      </c>
      <c r="S549" s="127" t="s">
        <v>3426</v>
      </c>
      <c r="T549" s="127" t="s">
        <v>4561</v>
      </c>
      <c r="U549" s="127" t="s">
        <v>1643</v>
      </c>
      <c r="V549" s="127" t="s">
        <v>65</v>
      </c>
      <c r="W549" s="127" t="s">
        <v>66</v>
      </c>
      <c r="X549" s="127"/>
      <c r="Y549" s="127">
        <v>1.3</v>
      </c>
      <c r="Z549" s="127"/>
      <c r="AA549" s="127" t="s">
        <v>1726</v>
      </c>
      <c r="AB549" s="127">
        <v>5000</v>
      </c>
      <c r="AC549" s="127">
        <v>25376</v>
      </c>
      <c r="AD549" s="127"/>
      <c r="AE549" s="127"/>
      <c r="AF549" s="127">
        <v>5000</v>
      </c>
      <c r="AG549" s="127">
        <v>518</v>
      </c>
      <c r="AH549" s="127"/>
      <c r="AI549" s="127"/>
      <c r="AJ549" s="127"/>
      <c r="AK549" s="127">
        <v>0.02</v>
      </c>
      <c r="AL549" s="127">
        <v>11</v>
      </c>
      <c r="AM549" s="127"/>
      <c r="AN549" s="127"/>
      <c r="AO549" s="127" t="s">
        <v>4641</v>
      </c>
      <c r="AP549" s="127" t="s">
        <v>4562</v>
      </c>
      <c r="AQ549" s="127" t="s">
        <v>3429</v>
      </c>
      <c r="AR549" s="127" t="s">
        <v>4563</v>
      </c>
      <c r="AS549" s="127" t="s">
        <v>69</v>
      </c>
      <c r="AT549" s="127" t="s">
        <v>70</v>
      </c>
      <c r="AU549" s="127" t="s">
        <v>77</v>
      </c>
      <c r="AV549" s="127" t="s">
        <v>1726</v>
      </c>
      <c r="AW549" s="149">
        <f t="shared" si="8"/>
        <v>2.0412988650693568E-2</v>
      </c>
    </row>
    <row r="550" spans="1:49" x14ac:dyDescent="0.2">
      <c r="A550" s="127" t="s">
        <v>59</v>
      </c>
      <c r="B550" s="127">
        <v>4.0999999999999996</v>
      </c>
      <c r="C550" s="127">
        <v>20171204</v>
      </c>
      <c r="D550" s="127" t="s">
        <v>60</v>
      </c>
      <c r="E550" s="127" t="s">
        <v>60</v>
      </c>
      <c r="F550" s="127">
        <v>3</v>
      </c>
      <c r="G550" s="75" t="s">
        <v>4674</v>
      </c>
      <c r="H550" s="127">
        <v>0</v>
      </c>
      <c r="I550" s="127"/>
      <c r="J550" s="127"/>
      <c r="K550" s="127"/>
      <c r="L550" s="127"/>
      <c r="M550" s="127">
        <v>1</v>
      </c>
      <c r="N550" s="127">
        <v>2</v>
      </c>
      <c r="O550" s="127">
        <v>1982</v>
      </c>
      <c r="P550" s="127">
        <v>198304</v>
      </c>
      <c r="Q550" s="127">
        <v>19830401</v>
      </c>
      <c r="R550" s="127" t="s">
        <v>4560</v>
      </c>
      <c r="S550" s="127" t="s">
        <v>3426</v>
      </c>
      <c r="T550" s="127" t="s">
        <v>4561</v>
      </c>
      <c r="U550" s="127" t="s">
        <v>1643</v>
      </c>
      <c r="V550" s="127" t="s">
        <v>65</v>
      </c>
      <c r="W550" s="127" t="s">
        <v>66</v>
      </c>
      <c r="X550" s="127"/>
      <c r="Y550" s="127">
        <v>1.7</v>
      </c>
      <c r="Z550" s="127"/>
      <c r="AA550" s="127" t="s">
        <v>1726</v>
      </c>
      <c r="AB550" s="127">
        <v>5000</v>
      </c>
      <c r="AC550" s="127">
        <v>24505</v>
      </c>
      <c r="AD550" s="127"/>
      <c r="AE550" s="127"/>
      <c r="AF550" s="127">
        <v>5000</v>
      </c>
      <c r="AG550" s="127">
        <v>1021</v>
      </c>
      <c r="AH550" s="127"/>
      <c r="AI550" s="127"/>
      <c r="AJ550" s="127"/>
      <c r="AK550" s="127">
        <v>0.04</v>
      </c>
      <c r="AL550" s="127">
        <v>23</v>
      </c>
      <c r="AM550" s="127"/>
      <c r="AN550" s="127"/>
      <c r="AO550" s="127" t="s">
        <v>4641</v>
      </c>
      <c r="AP550" s="127" t="s">
        <v>4562</v>
      </c>
      <c r="AQ550" s="127" t="s">
        <v>3429</v>
      </c>
      <c r="AR550" s="127" t="s">
        <v>4563</v>
      </c>
      <c r="AS550" s="127" t="s">
        <v>69</v>
      </c>
      <c r="AT550" s="127" t="s">
        <v>70</v>
      </c>
      <c r="AU550" s="127" t="s">
        <v>77</v>
      </c>
      <c r="AV550" s="127" t="s">
        <v>1726</v>
      </c>
      <c r="AW550" s="149">
        <f t="shared" si="8"/>
        <v>4.1664966333401346E-2</v>
      </c>
    </row>
    <row r="551" spans="1:49" x14ac:dyDescent="0.2">
      <c r="A551" s="127" t="s">
        <v>59</v>
      </c>
      <c r="B551" s="127">
        <v>4.0999999999999996</v>
      </c>
      <c r="C551" s="127">
        <v>20171204</v>
      </c>
      <c r="D551" s="127" t="s">
        <v>60</v>
      </c>
      <c r="E551" s="127" t="s">
        <v>60</v>
      </c>
      <c r="F551" s="127">
        <v>3</v>
      </c>
      <c r="G551" s="75" t="s">
        <v>4651</v>
      </c>
      <c r="H551" s="127">
        <v>0</v>
      </c>
      <c r="I551" s="127"/>
      <c r="J551" s="127"/>
      <c r="K551" s="127"/>
      <c r="L551" s="127"/>
      <c r="M551" s="127">
        <v>1</v>
      </c>
      <c r="N551" s="127">
        <v>2</v>
      </c>
      <c r="O551" s="127">
        <v>1982</v>
      </c>
      <c r="P551" s="127">
        <v>198304</v>
      </c>
      <c r="Q551" s="127">
        <v>19830415</v>
      </c>
      <c r="R551" s="127" t="s">
        <v>4560</v>
      </c>
      <c r="S551" s="127" t="s">
        <v>3426</v>
      </c>
      <c r="T551" s="127" t="s">
        <v>4561</v>
      </c>
      <c r="U551" s="127" t="s">
        <v>1643</v>
      </c>
      <c r="V551" s="127" t="s">
        <v>65</v>
      </c>
      <c r="W551" s="127" t="s">
        <v>66</v>
      </c>
      <c r="X551" s="127"/>
      <c r="Y551" s="127">
        <v>2.2000000000000002</v>
      </c>
      <c r="Z551" s="127"/>
      <c r="AA551" s="127" t="s">
        <v>1726</v>
      </c>
      <c r="AB551" s="127">
        <v>5000</v>
      </c>
      <c r="AC551" s="127">
        <v>25457</v>
      </c>
      <c r="AD551" s="127"/>
      <c r="AE551" s="127"/>
      <c r="AF551" s="127">
        <v>0</v>
      </c>
      <c r="AG551" s="127">
        <v>45752</v>
      </c>
      <c r="AH551" s="127">
        <v>5000</v>
      </c>
      <c r="AI551" s="127">
        <v>520</v>
      </c>
      <c r="AJ551" s="127"/>
      <c r="AK551" s="127">
        <v>0.02</v>
      </c>
      <c r="AL551" s="127">
        <v>35</v>
      </c>
      <c r="AM551" s="127"/>
      <c r="AN551" s="127"/>
      <c r="AO551" s="127" t="s">
        <v>4646</v>
      </c>
      <c r="AP551" s="127" t="s">
        <v>4562</v>
      </c>
      <c r="AQ551" s="127" t="s">
        <v>3429</v>
      </c>
      <c r="AR551" s="127" t="s">
        <v>4563</v>
      </c>
      <c r="AS551" s="127" t="s">
        <v>69</v>
      </c>
      <c r="AT551" s="127" t="s">
        <v>70</v>
      </c>
      <c r="AU551" s="127" t="s">
        <v>77</v>
      </c>
      <c r="AV551" s="127" t="s">
        <v>1726</v>
      </c>
      <c r="AW551" s="149">
        <f t="shared" si="8"/>
        <v>1.7972266959971717</v>
      </c>
    </row>
    <row r="552" spans="1:49" x14ac:dyDescent="0.2">
      <c r="A552" s="127" t="s">
        <v>59</v>
      </c>
      <c r="B552" s="127">
        <v>4.0999999999999996</v>
      </c>
      <c r="C552" s="127">
        <v>20171204</v>
      </c>
      <c r="D552" s="127" t="s">
        <v>60</v>
      </c>
      <c r="E552" s="127" t="s">
        <v>60</v>
      </c>
      <c r="F552" s="127">
        <v>3</v>
      </c>
      <c r="G552" s="75" t="s">
        <v>2009</v>
      </c>
      <c r="H552" s="127">
        <v>0</v>
      </c>
      <c r="I552" s="127"/>
      <c r="J552" s="127"/>
      <c r="K552" s="127"/>
      <c r="L552" s="127"/>
      <c r="M552" s="127">
        <v>1</v>
      </c>
      <c r="N552" s="127">
        <v>3</v>
      </c>
      <c r="O552" s="127">
        <v>1993</v>
      </c>
      <c r="P552" s="127">
        <v>19940513</v>
      </c>
      <c r="Q552" s="127">
        <v>19940527</v>
      </c>
      <c r="R552" s="127" t="s">
        <v>3420</v>
      </c>
      <c r="S552" s="127" t="s">
        <v>3421</v>
      </c>
      <c r="T552" s="127" t="s">
        <v>4165</v>
      </c>
      <c r="U552" s="127" t="s">
        <v>72</v>
      </c>
      <c r="V552" s="127" t="s">
        <v>65</v>
      </c>
      <c r="W552" s="127" t="s">
        <v>64</v>
      </c>
      <c r="X552" s="127"/>
      <c r="Y552" s="127">
        <v>5</v>
      </c>
      <c r="Z552" s="127"/>
      <c r="AA552" s="127" t="s">
        <v>1726</v>
      </c>
      <c r="AB552" s="127">
        <v>5000</v>
      </c>
      <c r="AC552" s="127">
        <v>48434</v>
      </c>
      <c r="AD552" s="127"/>
      <c r="AE552" s="127"/>
      <c r="AF552" s="127">
        <v>0</v>
      </c>
      <c r="AG552" s="127">
        <v>402742</v>
      </c>
      <c r="AH552" s="127">
        <v>5000</v>
      </c>
      <c r="AI552" s="127">
        <v>1324</v>
      </c>
      <c r="AJ552" s="127" t="s">
        <v>66</v>
      </c>
      <c r="AK552" s="127">
        <v>2.6599999999999999E-2</v>
      </c>
      <c r="AL552" s="127">
        <v>1</v>
      </c>
      <c r="AM552" s="127">
        <v>1435</v>
      </c>
      <c r="AN552" s="127"/>
      <c r="AO552" s="127" t="s">
        <v>4319</v>
      </c>
      <c r="AP552" s="127" t="s">
        <v>3422</v>
      </c>
      <c r="AQ552" s="127" t="s">
        <v>3423</v>
      </c>
      <c r="AR552" s="127" t="s">
        <v>4166</v>
      </c>
      <c r="AS552" s="127" t="s">
        <v>69</v>
      </c>
      <c r="AT552" s="127" t="s">
        <v>70</v>
      </c>
      <c r="AU552" s="127" t="s">
        <v>3211</v>
      </c>
      <c r="AV552" s="127" t="s">
        <v>1726</v>
      </c>
      <c r="AW552" s="149">
        <f t="shared" si="8"/>
        <v>8.3152743940207294</v>
      </c>
    </row>
    <row r="553" spans="1:49" x14ac:dyDescent="0.2">
      <c r="A553" s="127" t="s">
        <v>59</v>
      </c>
      <c r="B553" s="127">
        <v>4.0999999999999996</v>
      </c>
      <c r="C553" s="127">
        <v>20171204</v>
      </c>
      <c r="D553" s="127" t="s">
        <v>60</v>
      </c>
      <c r="E553" s="127" t="s">
        <v>60</v>
      </c>
      <c r="F553" s="127">
        <v>3</v>
      </c>
      <c r="G553" s="75" t="s">
        <v>4119</v>
      </c>
      <c r="H553" s="127">
        <v>0</v>
      </c>
      <c r="I553" s="127"/>
      <c r="J553" s="127"/>
      <c r="K553" s="127"/>
      <c r="L553" s="127"/>
      <c r="M553" s="127">
        <v>1</v>
      </c>
      <c r="N553" s="127">
        <v>1</v>
      </c>
      <c r="O553" s="127">
        <v>1981</v>
      </c>
      <c r="P553" s="127">
        <v>198207</v>
      </c>
      <c r="Q553" s="127">
        <v>19820723</v>
      </c>
      <c r="R553" s="127" t="s">
        <v>4114</v>
      </c>
      <c r="S553" s="127" t="s">
        <v>3861</v>
      </c>
      <c r="T553" s="127" t="s">
        <v>4115</v>
      </c>
      <c r="U553" s="127" t="s">
        <v>1643</v>
      </c>
      <c r="V553" s="127" t="s">
        <v>65</v>
      </c>
      <c r="W553" s="127" t="s">
        <v>66</v>
      </c>
      <c r="X553" s="127"/>
      <c r="Y553" s="127">
        <v>1.2</v>
      </c>
      <c r="Z553" s="127"/>
      <c r="AA553" s="127" t="s">
        <v>1726</v>
      </c>
      <c r="AB553" s="127">
        <v>5000</v>
      </c>
      <c r="AC553" s="127">
        <v>31851</v>
      </c>
      <c r="AD553" s="127"/>
      <c r="AE553" s="127"/>
      <c r="AF553" s="127">
        <v>0</v>
      </c>
      <c r="AG553" s="127">
        <v>11546</v>
      </c>
      <c r="AH553" s="127">
        <v>5000</v>
      </c>
      <c r="AI553" s="127">
        <v>485</v>
      </c>
      <c r="AJ553" s="127"/>
      <c r="AK553" s="127">
        <v>1.4999999999999999E-2</v>
      </c>
      <c r="AL553" s="127">
        <v>8</v>
      </c>
      <c r="AM553" s="127"/>
      <c r="AN553" s="127"/>
      <c r="AO553" s="127" t="s">
        <v>4091</v>
      </c>
      <c r="AP553" s="127" t="s">
        <v>4117</v>
      </c>
      <c r="AQ553" s="127" t="s">
        <v>3863</v>
      </c>
      <c r="AR553" s="127" t="s">
        <v>4118</v>
      </c>
      <c r="AS553" s="127" t="s">
        <v>69</v>
      </c>
      <c r="AT553" s="127" t="s">
        <v>70</v>
      </c>
      <c r="AU553" s="127" t="s">
        <v>77</v>
      </c>
      <c r="AV553" s="127" t="s">
        <v>1726</v>
      </c>
      <c r="AW553" s="149">
        <f t="shared" si="8"/>
        <v>0.36250039245235627</v>
      </c>
    </row>
    <row r="554" spans="1:49" x14ac:dyDescent="0.2">
      <c r="A554" s="127" t="s">
        <v>59</v>
      </c>
      <c r="B554" s="127">
        <v>4.0999999999999996</v>
      </c>
      <c r="C554" s="127">
        <v>20171204</v>
      </c>
      <c r="D554" s="127" t="s">
        <v>60</v>
      </c>
      <c r="E554" s="127" t="s">
        <v>60</v>
      </c>
      <c r="F554" s="127">
        <v>3</v>
      </c>
      <c r="G554" s="75" t="s">
        <v>3769</v>
      </c>
      <c r="H554" s="127">
        <v>0</v>
      </c>
      <c r="I554" s="127"/>
      <c r="J554" s="127"/>
      <c r="K554" s="127"/>
      <c r="L554" s="127"/>
      <c r="M554" s="127">
        <v>1</v>
      </c>
      <c r="N554" s="127">
        <v>2</v>
      </c>
      <c r="O554" s="127">
        <v>1986</v>
      </c>
      <c r="P554" s="127">
        <v>198704</v>
      </c>
      <c r="Q554" s="127">
        <v>19870424</v>
      </c>
      <c r="R554" s="127" t="s">
        <v>3734</v>
      </c>
      <c r="S554" s="127" t="s">
        <v>3426</v>
      </c>
      <c r="T554" s="127" t="s">
        <v>3727</v>
      </c>
      <c r="U554" s="127" t="s">
        <v>72</v>
      </c>
      <c r="V554" s="127" t="s">
        <v>65</v>
      </c>
      <c r="W554" s="127" t="s">
        <v>64</v>
      </c>
      <c r="X554" s="127"/>
      <c r="Y554" s="127">
        <v>3.9</v>
      </c>
      <c r="Z554" s="127"/>
      <c r="AA554" s="127" t="s">
        <v>1726</v>
      </c>
      <c r="AB554" s="127">
        <v>5000</v>
      </c>
      <c r="AC554" s="127">
        <v>27017</v>
      </c>
      <c r="AD554" s="127"/>
      <c r="AE554" s="127"/>
      <c r="AF554" s="127">
        <v>0</v>
      </c>
      <c r="AG554" s="127">
        <v>7171</v>
      </c>
      <c r="AH554" s="127"/>
      <c r="AI554" s="127"/>
      <c r="AJ554" s="127"/>
      <c r="AK554" s="127"/>
      <c r="AL554" s="127">
        <v>2</v>
      </c>
      <c r="AM554" s="127"/>
      <c r="AN554" s="127"/>
      <c r="AO554" s="127" t="s">
        <v>3770</v>
      </c>
      <c r="AP554" s="127" t="s">
        <v>3736</v>
      </c>
      <c r="AQ554" s="127" t="s">
        <v>3429</v>
      </c>
      <c r="AR554" s="127" t="s">
        <v>3729</v>
      </c>
      <c r="AS554" s="127" t="s">
        <v>69</v>
      </c>
      <c r="AT554" s="127" t="s">
        <v>70</v>
      </c>
      <c r="AU554" s="127" t="s">
        <v>77</v>
      </c>
      <c r="AV554" s="127" t="s">
        <v>1726</v>
      </c>
      <c r="AW554" s="149">
        <f t="shared" si="8"/>
        <v>0.2654254728504275</v>
      </c>
    </row>
    <row r="555" spans="1:49" x14ac:dyDescent="0.2">
      <c r="A555" s="127" t="s">
        <v>59</v>
      </c>
      <c r="B555" s="127">
        <v>4.0999999999999996</v>
      </c>
      <c r="C555" s="127">
        <v>20171204</v>
      </c>
      <c r="D555" s="127" t="s">
        <v>60</v>
      </c>
      <c r="E555" s="127" t="s">
        <v>60</v>
      </c>
      <c r="F555" s="127">
        <v>3</v>
      </c>
      <c r="G555" s="75" t="s">
        <v>4530</v>
      </c>
      <c r="H555" s="127">
        <v>0</v>
      </c>
      <c r="I555" s="127"/>
      <c r="J555" s="127"/>
      <c r="K555" s="127"/>
      <c r="L555" s="127"/>
      <c r="M555" s="127">
        <v>1</v>
      </c>
      <c r="N555" s="127">
        <v>2</v>
      </c>
      <c r="O555" s="127">
        <v>1988</v>
      </c>
      <c r="P555" s="127">
        <v>198905</v>
      </c>
      <c r="Q555" s="127">
        <v>19890501</v>
      </c>
      <c r="R555" s="127" t="s">
        <v>4520</v>
      </c>
      <c r="S555" s="127" t="s">
        <v>3307</v>
      </c>
      <c r="T555" s="127" t="s">
        <v>4521</v>
      </c>
      <c r="U555" s="127" t="s">
        <v>72</v>
      </c>
      <c r="V555" s="127" t="s">
        <v>65</v>
      </c>
      <c r="W555" s="127" t="s">
        <v>66</v>
      </c>
      <c r="X555" s="127"/>
      <c r="Y555" s="127">
        <v>9.6</v>
      </c>
      <c r="Z555" s="127">
        <v>97</v>
      </c>
      <c r="AA555" s="127" t="s">
        <v>1726</v>
      </c>
      <c r="AB555" s="127">
        <v>5000</v>
      </c>
      <c r="AC555" s="127">
        <v>24997</v>
      </c>
      <c r="AD555" s="127"/>
      <c r="AE555" s="127"/>
      <c r="AF555" s="127">
        <v>0</v>
      </c>
      <c r="AG555" s="127">
        <v>28628</v>
      </c>
      <c r="AH555" s="127">
        <v>5000</v>
      </c>
      <c r="AI555" s="127">
        <v>1247</v>
      </c>
      <c r="AJ555" s="127" t="s">
        <v>66</v>
      </c>
      <c r="AK555" s="127">
        <v>4.7500000000000001E-2</v>
      </c>
      <c r="AL555" s="127">
        <v>2</v>
      </c>
      <c r="AM555" s="127"/>
      <c r="AN555" s="127"/>
      <c r="AO555" s="127" t="s">
        <v>4531</v>
      </c>
      <c r="AP555" s="127" t="s">
        <v>4522</v>
      </c>
      <c r="AQ555" s="127" t="s">
        <v>3310</v>
      </c>
      <c r="AR555" s="127" t="s">
        <v>4523</v>
      </c>
      <c r="AS555" s="127" t="s">
        <v>69</v>
      </c>
      <c r="AT555" s="127" t="s">
        <v>70</v>
      </c>
      <c r="AU555" s="127" t="s">
        <v>3211</v>
      </c>
      <c r="AV555" s="127" t="s">
        <v>1726</v>
      </c>
      <c r="AW555" s="149">
        <f t="shared" si="8"/>
        <v>1.145257430891707</v>
      </c>
    </row>
    <row r="556" spans="1:49" x14ac:dyDescent="0.2">
      <c r="A556" s="127" t="s">
        <v>59</v>
      </c>
      <c r="B556" s="127">
        <v>4.0999999999999996</v>
      </c>
      <c r="C556" s="127">
        <v>20171204</v>
      </c>
      <c r="D556" s="127" t="s">
        <v>60</v>
      </c>
      <c r="E556" s="127" t="s">
        <v>60</v>
      </c>
      <c r="F556" s="127">
        <v>3</v>
      </c>
      <c r="G556" s="75" t="s">
        <v>4686</v>
      </c>
      <c r="H556" s="127">
        <v>0</v>
      </c>
      <c r="I556" s="127"/>
      <c r="J556" s="127"/>
      <c r="K556" s="127"/>
      <c r="L556" s="127"/>
      <c r="M556" s="127">
        <v>1</v>
      </c>
      <c r="N556" s="127">
        <v>2</v>
      </c>
      <c r="O556" s="127">
        <v>1982</v>
      </c>
      <c r="P556" s="127">
        <v>198305</v>
      </c>
      <c r="Q556" s="127">
        <v>19830513</v>
      </c>
      <c r="R556" s="127" t="s">
        <v>4560</v>
      </c>
      <c r="S556" s="127" t="s">
        <v>3426</v>
      </c>
      <c r="T556" s="127" t="s">
        <v>4561</v>
      </c>
      <c r="U556" s="127" t="s">
        <v>1643</v>
      </c>
      <c r="V556" s="127" t="s">
        <v>65</v>
      </c>
      <c r="W556" s="127" t="s">
        <v>66</v>
      </c>
      <c r="X556" s="127"/>
      <c r="Y556" s="127">
        <v>2.2000000000000002</v>
      </c>
      <c r="Z556" s="127"/>
      <c r="AA556" s="127" t="s">
        <v>1726</v>
      </c>
      <c r="AB556" s="127">
        <v>5000</v>
      </c>
      <c r="AC556" s="127">
        <v>23347</v>
      </c>
      <c r="AD556" s="127"/>
      <c r="AE556" s="127"/>
      <c r="AF556" s="127">
        <v>5000</v>
      </c>
      <c r="AG556" s="127">
        <v>1484</v>
      </c>
      <c r="AH556" s="127"/>
      <c r="AI556" s="127"/>
      <c r="AJ556" s="127"/>
      <c r="AK556" s="127">
        <v>5.9799999999999999E-2</v>
      </c>
      <c r="AL556" s="127">
        <v>51</v>
      </c>
      <c r="AM556" s="127"/>
      <c r="AN556" s="127"/>
      <c r="AO556" s="127" t="s">
        <v>4641</v>
      </c>
      <c r="AP556" s="127" t="s">
        <v>4562</v>
      </c>
      <c r="AQ556" s="127" t="s">
        <v>3429</v>
      </c>
      <c r="AR556" s="127" t="s">
        <v>4563</v>
      </c>
      <c r="AS556" s="127" t="s">
        <v>69</v>
      </c>
      <c r="AT556" s="127" t="s">
        <v>70</v>
      </c>
      <c r="AU556" s="127" t="s">
        <v>77</v>
      </c>
      <c r="AV556" s="127" t="s">
        <v>1726</v>
      </c>
      <c r="AW556" s="149">
        <f t="shared" si="8"/>
        <v>6.3562770377350405E-2</v>
      </c>
    </row>
    <row r="557" spans="1:49" x14ac:dyDescent="0.2">
      <c r="A557" s="127" t="s">
        <v>1726</v>
      </c>
      <c r="B557" s="127">
        <v>4.0999999999999996</v>
      </c>
      <c r="C557" s="127">
        <v>20171204</v>
      </c>
      <c r="D557" s="127" t="s">
        <v>60</v>
      </c>
      <c r="E557" s="127" t="s">
        <v>60</v>
      </c>
      <c r="F557" s="127">
        <v>3</v>
      </c>
      <c r="G557" s="75" t="s">
        <v>1234</v>
      </c>
      <c r="H557" s="127"/>
      <c r="I557" s="127"/>
      <c r="J557" s="127"/>
      <c r="K557" s="127"/>
      <c r="L557" s="127"/>
      <c r="M557" s="127">
        <v>1</v>
      </c>
      <c r="N557" s="127">
        <v>2</v>
      </c>
      <c r="O557" s="127">
        <v>1991</v>
      </c>
      <c r="P557" s="127">
        <v>199206</v>
      </c>
      <c r="Q557" s="127">
        <v>199206</v>
      </c>
      <c r="R557" s="127" t="s">
        <v>475</v>
      </c>
      <c r="S557" s="127" t="s">
        <v>965</v>
      </c>
      <c r="T557" s="127" t="s">
        <v>477</v>
      </c>
      <c r="U557" s="127" t="s">
        <v>72</v>
      </c>
      <c r="V557" s="127" t="s">
        <v>65</v>
      </c>
      <c r="W557" s="127" t="s">
        <v>66</v>
      </c>
      <c r="X557" s="127" t="s">
        <v>1305</v>
      </c>
      <c r="Y557" s="127"/>
      <c r="Z557" s="127"/>
      <c r="AA557" s="127" t="s">
        <v>1726</v>
      </c>
      <c r="AB557" s="127"/>
      <c r="AC557" s="127"/>
      <c r="AD557" s="127"/>
      <c r="AE557" s="127"/>
      <c r="AF557" s="127">
        <v>0</v>
      </c>
      <c r="AG557" s="127">
        <v>80</v>
      </c>
      <c r="AH557" s="127"/>
      <c r="AI557" s="127"/>
      <c r="AJ557" s="127" t="s">
        <v>66</v>
      </c>
      <c r="AK557" s="127"/>
      <c r="AL557" s="127"/>
      <c r="AM557" s="127"/>
      <c r="AN557" s="127"/>
      <c r="AO557" s="127"/>
      <c r="AP557" s="127" t="s">
        <v>479</v>
      </c>
      <c r="AQ557" s="127" t="s">
        <v>4754</v>
      </c>
      <c r="AR557" s="127" t="s">
        <v>481</v>
      </c>
      <c r="AS557" s="127" t="s">
        <v>69</v>
      </c>
      <c r="AT557" s="127" t="s">
        <v>70</v>
      </c>
      <c r="AU557" s="127" t="s">
        <v>91</v>
      </c>
      <c r="AV557" s="127" t="s">
        <v>1726</v>
      </c>
      <c r="AW557" s="149" t="str">
        <f t="shared" si="8"/>
        <v/>
      </c>
    </row>
    <row r="558" spans="1:49" x14ac:dyDescent="0.2">
      <c r="A558" s="127" t="s">
        <v>59</v>
      </c>
      <c r="B558" s="127">
        <v>4.0999999999999996</v>
      </c>
      <c r="C558" s="127">
        <v>20171204</v>
      </c>
      <c r="D558" s="127" t="s">
        <v>60</v>
      </c>
      <c r="E558" s="127" t="s">
        <v>60</v>
      </c>
      <c r="F558" s="127">
        <v>3</v>
      </c>
      <c r="G558" s="75" t="s">
        <v>2161</v>
      </c>
      <c r="H558" s="127">
        <v>0</v>
      </c>
      <c r="I558" s="127"/>
      <c r="J558" s="127"/>
      <c r="K558" s="127"/>
      <c r="L558" s="127"/>
      <c r="M558" s="127">
        <v>1</v>
      </c>
      <c r="N558" s="127">
        <v>1</v>
      </c>
      <c r="O558" s="127">
        <v>1998</v>
      </c>
      <c r="P558" s="127">
        <v>20000419</v>
      </c>
      <c r="Q558" s="127">
        <v>20000419</v>
      </c>
      <c r="R558" s="127" t="s">
        <v>3855</v>
      </c>
      <c r="S558" s="127" t="s">
        <v>3861</v>
      </c>
      <c r="T558" s="127" t="s">
        <v>3857</v>
      </c>
      <c r="U558" s="127" t="s">
        <v>1953</v>
      </c>
      <c r="V558" s="127" t="s">
        <v>65</v>
      </c>
      <c r="W558" s="127" t="s">
        <v>64</v>
      </c>
      <c r="X558" s="127"/>
      <c r="Y558" s="127">
        <v>12.8</v>
      </c>
      <c r="Z558" s="127">
        <v>108</v>
      </c>
      <c r="AA558" s="127" t="s">
        <v>1726</v>
      </c>
      <c r="AB558" s="127">
        <v>5000</v>
      </c>
      <c r="AC558" s="127">
        <v>25010</v>
      </c>
      <c r="AD558" s="127"/>
      <c r="AE558" s="127"/>
      <c r="AF558" s="127">
        <v>5000</v>
      </c>
      <c r="AG558" s="127">
        <v>773</v>
      </c>
      <c r="AH558" s="127">
        <v>0</v>
      </c>
      <c r="AI558" s="127">
        <v>732</v>
      </c>
      <c r="AJ558" s="127" t="s">
        <v>66</v>
      </c>
      <c r="AK558" s="127">
        <v>0.03</v>
      </c>
      <c r="AL558" s="127">
        <v>1</v>
      </c>
      <c r="AM558" s="127">
        <v>100</v>
      </c>
      <c r="AN558" s="127"/>
      <c r="AO558" s="127"/>
      <c r="AP558" s="127" t="s">
        <v>3858</v>
      </c>
      <c r="AQ558" s="127" t="s">
        <v>3863</v>
      </c>
      <c r="AR558" s="127" t="s">
        <v>3860</v>
      </c>
      <c r="AS558" s="127" t="s">
        <v>69</v>
      </c>
      <c r="AT558" s="127" t="s">
        <v>70</v>
      </c>
      <c r="AU558" s="127" t="s">
        <v>77</v>
      </c>
      <c r="AV558" s="127" t="s">
        <v>1726</v>
      </c>
      <c r="AW558" s="149">
        <f t="shared" si="8"/>
        <v>3.090763694522191E-2</v>
      </c>
    </row>
    <row r="559" spans="1:49" x14ac:dyDescent="0.2">
      <c r="A559" s="127" t="s">
        <v>59</v>
      </c>
      <c r="B559" s="127">
        <v>4.0999999999999996</v>
      </c>
      <c r="C559" s="127">
        <v>20171204</v>
      </c>
      <c r="D559" s="127" t="s">
        <v>60</v>
      </c>
      <c r="E559" s="127" t="s">
        <v>60</v>
      </c>
      <c r="F559" s="127">
        <v>3</v>
      </c>
      <c r="G559" s="75" t="s">
        <v>2302</v>
      </c>
      <c r="H559" s="127">
        <v>0</v>
      </c>
      <c r="I559" s="127"/>
      <c r="J559" s="127"/>
      <c r="K559" s="127"/>
      <c r="L559" s="127"/>
      <c r="M559" s="127">
        <v>1</v>
      </c>
      <c r="N559" s="127">
        <v>1</v>
      </c>
      <c r="O559" s="127">
        <v>1987</v>
      </c>
      <c r="P559" s="127">
        <v>198904</v>
      </c>
      <c r="Q559" s="127">
        <v>19890411</v>
      </c>
      <c r="R559" s="127" t="s">
        <v>3855</v>
      </c>
      <c r="S559" s="127" t="s">
        <v>3861</v>
      </c>
      <c r="T559" s="127" t="s">
        <v>3857</v>
      </c>
      <c r="U559" s="127" t="s">
        <v>1953</v>
      </c>
      <c r="V559" s="127" t="s">
        <v>65</v>
      </c>
      <c r="W559" s="127" t="s">
        <v>64</v>
      </c>
      <c r="X559" s="127"/>
      <c r="Y559" s="127">
        <v>12.15</v>
      </c>
      <c r="Z559" s="127"/>
      <c r="AA559" s="127" t="s">
        <v>1726</v>
      </c>
      <c r="AB559" s="127">
        <v>5000</v>
      </c>
      <c r="AC559" s="127">
        <v>10406</v>
      </c>
      <c r="AD559" s="127"/>
      <c r="AE559" s="127"/>
      <c r="AF559" s="127">
        <v>0</v>
      </c>
      <c r="AG559" s="127">
        <v>456</v>
      </c>
      <c r="AH559" s="127"/>
      <c r="AI559" s="127"/>
      <c r="AJ559" s="127" t="s">
        <v>66</v>
      </c>
      <c r="AK559" s="127"/>
      <c r="AL559" s="127">
        <v>1</v>
      </c>
      <c r="AM559" s="127"/>
      <c r="AN559" s="127"/>
      <c r="AO559" s="127"/>
      <c r="AP559" s="127" t="s">
        <v>3858</v>
      </c>
      <c r="AQ559" s="127" t="s">
        <v>3863</v>
      </c>
      <c r="AR559" s="127" t="s">
        <v>3860</v>
      </c>
      <c r="AS559" s="127" t="s">
        <v>69</v>
      </c>
      <c r="AT559" s="127" t="s">
        <v>70</v>
      </c>
      <c r="AU559" s="127" t="s">
        <v>77</v>
      </c>
      <c r="AV559" s="127" t="s">
        <v>1726</v>
      </c>
      <c r="AW559" s="149">
        <f t="shared" si="8"/>
        <v>4.3820872573515281E-2</v>
      </c>
    </row>
    <row r="560" spans="1:49" x14ac:dyDescent="0.2">
      <c r="A560" s="127" t="s">
        <v>1726</v>
      </c>
      <c r="B560" s="127">
        <v>4.0999999999999996</v>
      </c>
      <c r="C560" s="127">
        <v>20171204</v>
      </c>
      <c r="D560" s="127" t="s">
        <v>60</v>
      </c>
      <c r="E560" s="127" t="s">
        <v>60</v>
      </c>
      <c r="F560" s="127">
        <v>3</v>
      </c>
      <c r="G560" s="75" t="s">
        <v>3303</v>
      </c>
      <c r="H560" s="127"/>
      <c r="I560" s="127"/>
      <c r="J560" s="127"/>
      <c r="K560" s="127"/>
      <c r="L560" s="127"/>
      <c r="M560" s="127">
        <v>1</v>
      </c>
      <c r="N560" s="127">
        <v>3</v>
      </c>
      <c r="O560" s="127">
        <v>1985</v>
      </c>
      <c r="P560" s="127">
        <v>198606</v>
      </c>
      <c r="Q560" s="127">
        <v>19860606</v>
      </c>
      <c r="R560" s="127" t="s">
        <v>3301</v>
      </c>
      <c r="S560" s="127" t="s">
        <v>3293</v>
      </c>
      <c r="T560" s="127" t="s">
        <v>3294</v>
      </c>
      <c r="U560" s="127" t="s">
        <v>1643</v>
      </c>
      <c r="V560" s="127" t="s">
        <v>65</v>
      </c>
      <c r="W560" s="127" t="s">
        <v>66</v>
      </c>
      <c r="X560" s="127"/>
      <c r="Y560" s="127">
        <v>2.8</v>
      </c>
      <c r="Z560" s="127"/>
      <c r="AA560" s="127" t="s">
        <v>1726</v>
      </c>
      <c r="AB560" s="127"/>
      <c r="AC560" s="127"/>
      <c r="AD560" s="127"/>
      <c r="AE560" s="127"/>
      <c r="AF560" s="127">
        <v>0</v>
      </c>
      <c r="AG560" s="127">
        <v>61661</v>
      </c>
      <c r="AH560" s="127"/>
      <c r="AI560" s="127"/>
      <c r="AJ560" s="127"/>
      <c r="AK560" s="127"/>
      <c r="AL560" s="127"/>
      <c r="AM560" s="127"/>
      <c r="AN560" s="127"/>
      <c r="AO560" s="127" t="s">
        <v>3304</v>
      </c>
      <c r="AP560" s="127" t="s">
        <v>3302</v>
      </c>
      <c r="AQ560" s="127" t="s">
        <v>3297</v>
      </c>
      <c r="AR560" s="127" t="s">
        <v>3298</v>
      </c>
      <c r="AS560" s="127" t="s">
        <v>69</v>
      </c>
      <c r="AT560" s="127" t="s">
        <v>70</v>
      </c>
      <c r="AU560" s="127" t="s">
        <v>3211</v>
      </c>
      <c r="AV560" s="127" t="s">
        <v>1726</v>
      </c>
      <c r="AW560" s="149" t="str">
        <f t="shared" si="8"/>
        <v/>
      </c>
    </row>
    <row r="561" spans="1:49" x14ac:dyDescent="0.2">
      <c r="A561" s="127" t="s">
        <v>59</v>
      </c>
      <c r="B561" s="127">
        <v>4.0999999999999996</v>
      </c>
      <c r="C561" s="127">
        <v>20171204</v>
      </c>
      <c r="D561" s="127" t="s">
        <v>60</v>
      </c>
      <c r="E561" s="127" t="s">
        <v>60</v>
      </c>
      <c r="F561" s="127">
        <v>3</v>
      </c>
      <c r="G561" s="75" t="s">
        <v>951</v>
      </c>
      <c r="H561" s="127">
        <v>0</v>
      </c>
      <c r="I561" s="127"/>
      <c r="J561" s="127"/>
      <c r="K561" s="127"/>
      <c r="L561" s="127"/>
      <c r="M561" s="127">
        <v>1</v>
      </c>
      <c r="N561" s="127">
        <v>2</v>
      </c>
      <c r="O561" s="127">
        <v>1985</v>
      </c>
      <c r="P561" s="127">
        <v>198703</v>
      </c>
      <c r="Q561" s="127">
        <v>19870320</v>
      </c>
      <c r="R561" s="127" t="s">
        <v>834</v>
      </c>
      <c r="S561" s="127" t="s">
        <v>830</v>
      </c>
      <c r="T561" s="127" t="s">
        <v>835</v>
      </c>
      <c r="U561" s="127" t="s">
        <v>1953</v>
      </c>
      <c r="V561" s="127" t="s">
        <v>65</v>
      </c>
      <c r="W561" s="127" t="s">
        <v>64</v>
      </c>
      <c r="X561" s="127"/>
      <c r="Y561" s="127">
        <v>15.9</v>
      </c>
      <c r="Z561" s="127"/>
      <c r="AA561" s="127" t="s">
        <v>1726</v>
      </c>
      <c r="AB561" s="127">
        <v>5000</v>
      </c>
      <c r="AC561" s="127">
        <v>21085</v>
      </c>
      <c r="AD561" s="127"/>
      <c r="AE561" s="127"/>
      <c r="AF561" s="127"/>
      <c r="AG561" s="127"/>
      <c r="AH561" s="127"/>
      <c r="AI561" s="127"/>
      <c r="AJ561" s="127"/>
      <c r="AK561" s="127"/>
      <c r="AL561" s="127"/>
      <c r="AM561" s="127"/>
      <c r="AN561" s="127"/>
      <c r="AO561" s="127" t="s">
        <v>952</v>
      </c>
      <c r="AP561" s="127" t="s">
        <v>837</v>
      </c>
      <c r="AQ561" s="127" t="s">
        <v>831</v>
      </c>
      <c r="AR561" s="127" t="s">
        <v>838</v>
      </c>
      <c r="AS561" s="127" t="s">
        <v>69</v>
      </c>
      <c r="AT561" s="127" t="s">
        <v>70</v>
      </c>
      <c r="AU561" s="127" t="s">
        <v>91</v>
      </c>
      <c r="AV561" s="127" t="s">
        <v>1726</v>
      </c>
      <c r="AW561" s="149">
        <f t="shared" si="8"/>
        <v>0</v>
      </c>
    </row>
    <row r="562" spans="1:49" x14ac:dyDescent="0.2">
      <c r="A562" s="127" t="s">
        <v>59</v>
      </c>
      <c r="B562" s="127">
        <v>4.0999999999999996</v>
      </c>
      <c r="C562" s="127">
        <v>20171204</v>
      </c>
      <c r="D562" s="127" t="s">
        <v>60</v>
      </c>
      <c r="E562" s="127" t="s">
        <v>60</v>
      </c>
      <c r="F562" s="127">
        <v>3</v>
      </c>
      <c r="G562" s="75" t="s">
        <v>4501</v>
      </c>
      <c r="H562" s="127">
        <v>0</v>
      </c>
      <c r="I562" s="127"/>
      <c r="J562" s="127"/>
      <c r="K562" s="127"/>
      <c r="L562" s="127"/>
      <c r="M562" s="127">
        <v>1</v>
      </c>
      <c r="N562" s="127">
        <v>1</v>
      </c>
      <c r="O562" s="127">
        <v>1985</v>
      </c>
      <c r="P562" s="127">
        <v>198605</v>
      </c>
      <c r="Q562" s="127">
        <v>19860521</v>
      </c>
      <c r="R562" s="127" t="s">
        <v>3435</v>
      </c>
      <c r="S562" s="127" t="s">
        <v>3426</v>
      </c>
      <c r="T562" s="127" t="s">
        <v>4489</v>
      </c>
      <c r="U562" s="127" t="s">
        <v>72</v>
      </c>
      <c r="V562" s="127" t="s">
        <v>65</v>
      </c>
      <c r="W562" s="127" t="s">
        <v>66</v>
      </c>
      <c r="X562" s="127"/>
      <c r="Y562" s="127">
        <v>5</v>
      </c>
      <c r="Z562" s="127"/>
      <c r="AA562" s="127" t="s">
        <v>1726</v>
      </c>
      <c r="AB562" s="127">
        <v>5000</v>
      </c>
      <c r="AC562" s="127">
        <v>25940</v>
      </c>
      <c r="AD562" s="127"/>
      <c r="AE562" s="127"/>
      <c r="AF562" s="127">
        <v>5000</v>
      </c>
      <c r="AG562" s="127">
        <v>30</v>
      </c>
      <c r="AH562" s="127"/>
      <c r="AI562" s="127"/>
      <c r="AJ562" s="127"/>
      <c r="AK562" s="127">
        <v>1.1999999999999999E-3</v>
      </c>
      <c r="AL562" s="127">
        <v>1</v>
      </c>
      <c r="AM562" s="127"/>
      <c r="AN562" s="127"/>
      <c r="AO562" s="127" t="s">
        <v>4502</v>
      </c>
      <c r="AP562" s="127" t="s">
        <v>3437</v>
      </c>
      <c r="AQ562" s="127" t="s">
        <v>3429</v>
      </c>
      <c r="AR562" s="127" t="s">
        <v>4491</v>
      </c>
      <c r="AS562" s="127" t="s">
        <v>69</v>
      </c>
      <c r="AT562" s="127" t="s">
        <v>70</v>
      </c>
      <c r="AU562" s="127" t="s">
        <v>77</v>
      </c>
      <c r="AV562" s="127" t="s">
        <v>1726</v>
      </c>
      <c r="AW562" s="149">
        <f t="shared" si="8"/>
        <v>1.156515034695451E-3</v>
      </c>
    </row>
    <row r="563" spans="1:49" x14ac:dyDescent="0.2">
      <c r="A563" s="127" t="s">
        <v>1726</v>
      </c>
      <c r="B563" s="127">
        <v>4.0999999999999996</v>
      </c>
      <c r="C563" s="127">
        <v>20171204</v>
      </c>
      <c r="D563" s="127" t="s">
        <v>60</v>
      </c>
      <c r="E563" s="127" t="s">
        <v>60</v>
      </c>
      <c r="F563" s="127">
        <v>3</v>
      </c>
      <c r="G563" s="75" t="s">
        <v>1450</v>
      </c>
      <c r="H563" s="127"/>
      <c r="I563" s="127"/>
      <c r="J563" s="127"/>
      <c r="K563" s="127"/>
      <c r="L563" s="127"/>
      <c r="M563" s="127">
        <v>1</v>
      </c>
      <c r="N563" s="127">
        <v>2</v>
      </c>
      <c r="O563" s="127">
        <v>1994</v>
      </c>
      <c r="P563" s="127">
        <v>199410</v>
      </c>
      <c r="Q563" s="127">
        <v>19941020</v>
      </c>
      <c r="R563" s="127" t="s">
        <v>74</v>
      </c>
      <c r="S563" s="127" t="s">
        <v>62</v>
      </c>
      <c r="T563" s="127" t="s">
        <v>75</v>
      </c>
      <c r="U563" s="127" t="s">
        <v>977</v>
      </c>
      <c r="V563" s="127" t="s">
        <v>65</v>
      </c>
      <c r="W563" s="127" t="s">
        <v>66</v>
      </c>
      <c r="X563" s="127"/>
      <c r="Y563" s="127">
        <v>0.35</v>
      </c>
      <c r="Z563" s="127"/>
      <c r="AA563" s="127" t="s">
        <v>1726</v>
      </c>
      <c r="AB563" s="127"/>
      <c r="AC563" s="127"/>
      <c r="AD563" s="127"/>
      <c r="AE563" s="127"/>
      <c r="AF563" s="127">
        <v>0</v>
      </c>
      <c r="AG563" s="127">
        <v>123399</v>
      </c>
      <c r="AH563" s="127"/>
      <c r="AI563" s="127"/>
      <c r="AJ563" s="127" t="s">
        <v>67</v>
      </c>
      <c r="AK563" s="127"/>
      <c r="AL563" s="127"/>
      <c r="AM563" s="127"/>
      <c r="AN563" s="127"/>
      <c r="AO563" s="127" t="s">
        <v>1195</v>
      </c>
      <c r="AP563" s="127" t="s">
        <v>680</v>
      </c>
      <c r="AQ563" s="127" t="s">
        <v>661</v>
      </c>
      <c r="AR563" s="127" t="s">
        <v>681</v>
      </c>
      <c r="AS563" s="127" t="s">
        <v>69</v>
      </c>
      <c r="AT563" s="127" t="s">
        <v>70</v>
      </c>
      <c r="AU563" s="127" t="s">
        <v>77</v>
      </c>
      <c r="AV563" s="127" t="s">
        <v>1726</v>
      </c>
      <c r="AW563" s="149" t="str">
        <f t="shared" si="8"/>
        <v/>
      </c>
    </row>
    <row r="564" spans="1:49" x14ac:dyDescent="0.2">
      <c r="A564" s="127" t="s">
        <v>59</v>
      </c>
      <c r="B564" s="127">
        <v>4.0999999999999996</v>
      </c>
      <c r="C564" s="127">
        <v>20171204</v>
      </c>
      <c r="D564" s="127" t="s">
        <v>60</v>
      </c>
      <c r="E564" s="127" t="s">
        <v>60</v>
      </c>
      <c r="F564" s="127">
        <v>3</v>
      </c>
      <c r="G564" s="75" t="s">
        <v>692</v>
      </c>
      <c r="H564" s="127">
        <v>0</v>
      </c>
      <c r="I564" s="127"/>
      <c r="J564" s="127"/>
      <c r="K564" s="127"/>
      <c r="L564" s="127"/>
      <c r="M564" s="127">
        <v>1</v>
      </c>
      <c r="N564" s="127">
        <v>1</v>
      </c>
      <c r="O564" s="127">
        <v>1986</v>
      </c>
      <c r="P564" s="127">
        <v>19870415</v>
      </c>
      <c r="Q564" s="127">
        <v>19870421</v>
      </c>
      <c r="R564" s="127" t="s">
        <v>109</v>
      </c>
      <c r="S564" s="127" t="s">
        <v>62</v>
      </c>
      <c r="T564" s="127" t="s">
        <v>110</v>
      </c>
      <c r="U564" s="127" t="s">
        <v>72</v>
      </c>
      <c r="V564" s="127" t="s">
        <v>65</v>
      </c>
      <c r="W564" s="127" t="s">
        <v>64</v>
      </c>
      <c r="X564" s="127"/>
      <c r="Y564" s="127">
        <v>4.5999999999999996</v>
      </c>
      <c r="Z564" s="127"/>
      <c r="AA564" s="127" t="s">
        <v>1726</v>
      </c>
      <c r="AB564" s="127">
        <v>5000</v>
      </c>
      <c r="AC564" s="127">
        <v>26197</v>
      </c>
      <c r="AD564" s="127"/>
      <c r="AE564" s="127"/>
      <c r="AF564" s="127">
        <v>0</v>
      </c>
      <c r="AG564" s="127">
        <v>1931</v>
      </c>
      <c r="AH564" s="127">
        <v>5000</v>
      </c>
      <c r="AI564" s="127">
        <v>265</v>
      </c>
      <c r="AJ564" s="127"/>
      <c r="AK564" s="127">
        <v>0.01</v>
      </c>
      <c r="AL564" s="127">
        <v>1</v>
      </c>
      <c r="AM564" s="127"/>
      <c r="AN564" s="127"/>
      <c r="AO564" s="127"/>
      <c r="AP564" s="127" t="s">
        <v>685</v>
      </c>
      <c r="AQ564" s="127" t="s">
        <v>661</v>
      </c>
      <c r="AR564" s="127" t="s">
        <v>686</v>
      </c>
      <c r="AS564" s="127" t="s">
        <v>69</v>
      </c>
      <c r="AT564" s="127" t="s">
        <v>70</v>
      </c>
      <c r="AU564" s="127" t="s">
        <v>71</v>
      </c>
      <c r="AV564" s="127" t="s">
        <v>1726</v>
      </c>
      <c r="AW564" s="149">
        <f t="shared" si="8"/>
        <v>7.3710730236286603E-2</v>
      </c>
    </row>
    <row r="565" spans="1:49" x14ac:dyDescent="0.2">
      <c r="A565" s="127" t="s">
        <v>59</v>
      </c>
      <c r="B565" s="127">
        <v>4.0999999999999996</v>
      </c>
      <c r="C565" s="127">
        <v>20171204</v>
      </c>
      <c r="D565" s="127" t="s">
        <v>60</v>
      </c>
      <c r="E565" s="127" t="s">
        <v>60</v>
      </c>
      <c r="F565" s="127">
        <v>3</v>
      </c>
      <c r="G565" s="75" t="s">
        <v>4505</v>
      </c>
      <c r="H565" s="127">
        <v>0</v>
      </c>
      <c r="I565" s="127"/>
      <c r="J565" s="127"/>
      <c r="K565" s="127"/>
      <c r="L565" s="127"/>
      <c r="M565" s="127">
        <v>1</v>
      </c>
      <c r="N565" s="127">
        <v>1</v>
      </c>
      <c r="O565" s="127">
        <v>1985</v>
      </c>
      <c r="P565" s="127">
        <v>198605</v>
      </c>
      <c r="Q565" s="127">
        <v>19860521</v>
      </c>
      <c r="R565" s="127" t="s">
        <v>3435</v>
      </c>
      <c r="S565" s="127" t="s">
        <v>3426</v>
      </c>
      <c r="T565" s="127" t="s">
        <v>4489</v>
      </c>
      <c r="U565" s="127" t="s">
        <v>72</v>
      </c>
      <c r="V565" s="127" t="s">
        <v>65</v>
      </c>
      <c r="W565" s="127" t="s">
        <v>66</v>
      </c>
      <c r="X565" s="127"/>
      <c r="Y565" s="127">
        <v>5</v>
      </c>
      <c r="Z565" s="127"/>
      <c r="AA565" s="127" t="s">
        <v>1726</v>
      </c>
      <c r="AB565" s="127">
        <v>5000</v>
      </c>
      <c r="AC565" s="127">
        <v>26115</v>
      </c>
      <c r="AD565" s="127"/>
      <c r="AE565" s="127"/>
      <c r="AF565" s="127"/>
      <c r="AG565" s="127"/>
      <c r="AH565" s="127"/>
      <c r="AI565" s="127"/>
      <c r="AJ565" s="127"/>
      <c r="AK565" s="127"/>
      <c r="AL565" s="127">
        <v>1</v>
      </c>
      <c r="AM565" s="127"/>
      <c r="AN565" s="127"/>
      <c r="AO565" s="127" t="s">
        <v>4506</v>
      </c>
      <c r="AP565" s="127" t="s">
        <v>3437</v>
      </c>
      <c r="AQ565" s="127" t="s">
        <v>3429</v>
      </c>
      <c r="AR565" s="127" t="s">
        <v>4491</v>
      </c>
      <c r="AS565" s="127" t="s">
        <v>69</v>
      </c>
      <c r="AT565" s="127" t="s">
        <v>70</v>
      </c>
      <c r="AU565" s="127" t="s">
        <v>77</v>
      </c>
      <c r="AV565" s="127" t="s">
        <v>1726</v>
      </c>
      <c r="AW565" s="149">
        <f t="shared" si="8"/>
        <v>0</v>
      </c>
    </row>
    <row r="566" spans="1:49" x14ac:dyDescent="0.2">
      <c r="A566" s="127" t="s">
        <v>59</v>
      </c>
      <c r="B566" s="127">
        <v>4.0999999999999996</v>
      </c>
      <c r="C566" s="127">
        <v>20171204</v>
      </c>
      <c r="D566" s="127" t="s">
        <v>60</v>
      </c>
      <c r="E566" s="127" t="s">
        <v>60</v>
      </c>
      <c r="F566" s="127">
        <v>3</v>
      </c>
      <c r="G566" s="75" t="s">
        <v>3659</v>
      </c>
      <c r="H566" s="127">
        <v>0</v>
      </c>
      <c r="I566" s="127"/>
      <c r="J566" s="127"/>
      <c r="K566" s="127"/>
      <c r="L566" s="127"/>
      <c r="M566" s="127">
        <v>1</v>
      </c>
      <c r="N566" s="127">
        <v>1</v>
      </c>
      <c r="O566" s="127">
        <v>1985</v>
      </c>
      <c r="P566" s="127">
        <v>198604</v>
      </c>
      <c r="Q566" s="127">
        <v>19860430</v>
      </c>
      <c r="R566" s="127" t="s">
        <v>3652</v>
      </c>
      <c r="S566" s="127" t="s">
        <v>3426</v>
      </c>
      <c r="T566" s="127" t="s">
        <v>3653</v>
      </c>
      <c r="U566" s="127" t="s">
        <v>72</v>
      </c>
      <c r="V566" s="127" t="s">
        <v>65</v>
      </c>
      <c r="W566" s="127" t="s">
        <v>64</v>
      </c>
      <c r="X566" s="127"/>
      <c r="Y566" s="127">
        <v>3.1</v>
      </c>
      <c r="Z566" s="127"/>
      <c r="AA566" s="127" t="s">
        <v>1726</v>
      </c>
      <c r="AB566" s="127">
        <v>5000</v>
      </c>
      <c r="AC566" s="127">
        <v>25166</v>
      </c>
      <c r="AD566" s="127"/>
      <c r="AE566" s="127"/>
      <c r="AF566" s="127">
        <v>0</v>
      </c>
      <c r="AG566" s="127">
        <v>64421</v>
      </c>
      <c r="AH566" s="127">
        <v>5000</v>
      </c>
      <c r="AI566" s="127">
        <v>63</v>
      </c>
      <c r="AJ566" s="127"/>
      <c r="AK566" s="127">
        <v>2.5000000000000001E-3</v>
      </c>
      <c r="AL566" s="127">
        <v>1</v>
      </c>
      <c r="AM566" s="127"/>
      <c r="AN566" s="127"/>
      <c r="AO566" s="127"/>
      <c r="AP566" s="127" t="s">
        <v>3654</v>
      </c>
      <c r="AQ566" s="127" t="s">
        <v>3429</v>
      </c>
      <c r="AR566" s="127" t="s">
        <v>3655</v>
      </c>
      <c r="AS566" s="127" t="s">
        <v>69</v>
      </c>
      <c r="AT566" s="127" t="s">
        <v>70</v>
      </c>
      <c r="AU566" s="127" t="s">
        <v>77</v>
      </c>
      <c r="AV566" s="127" t="s">
        <v>1726</v>
      </c>
      <c r="AW566" s="149">
        <f t="shared" si="8"/>
        <v>2.5598426448382741</v>
      </c>
    </row>
    <row r="567" spans="1:49" x14ac:dyDescent="0.2">
      <c r="A567" s="127" t="s">
        <v>59</v>
      </c>
      <c r="B567" s="127">
        <v>4.0999999999999996</v>
      </c>
      <c r="C567" s="127">
        <v>20171204</v>
      </c>
      <c r="D567" s="127" t="s">
        <v>60</v>
      </c>
      <c r="E567" s="127" t="s">
        <v>60</v>
      </c>
      <c r="F567" s="127">
        <v>3</v>
      </c>
      <c r="G567" s="75" t="s">
        <v>3678</v>
      </c>
      <c r="H567" s="127">
        <v>0</v>
      </c>
      <c r="I567" s="127"/>
      <c r="J567" s="127"/>
      <c r="K567" s="127"/>
      <c r="L567" s="127"/>
      <c r="M567" s="127">
        <v>1</v>
      </c>
      <c r="N567" s="127">
        <v>1</v>
      </c>
      <c r="O567" s="127">
        <v>1991</v>
      </c>
      <c r="P567" s="127">
        <v>199204</v>
      </c>
      <c r="Q567" s="127">
        <v>19920407</v>
      </c>
      <c r="R567" s="127" t="s">
        <v>3662</v>
      </c>
      <c r="S567" s="127" t="s">
        <v>3426</v>
      </c>
      <c r="T567" s="127" t="s">
        <v>3663</v>
      </c>
      <c r="U567" s="127" t="s">
        <v>72</v>
      </c>
      <c r="V567" s="127" t="s">
        <v>65</v>
      </c>
      <c r="W567" s="127" t="s">
        <v>66</v>
      </c>
      <c r="X567" s="127"/>
      <c r="Y567" s="127">
        <v>9.8000000000000007</v>
      </c>
      <c r="Z567" s="127">
        <v>93</v>
      </c>
      <c r="AA567" s="127" t="s">
        <v>1726</v>
      </c>
      <c r="AB567" s="127">
        <v>5000</v>
      </c>
      <c r="AC567" s="127">
        <v>16065</v>
      </c>
      <c r="AD567" s="127"/>
      <c r="AE567" s="127"/>
      <c r="AF567" s="127">
        <v>0</v>
      </c>
      <c r="AG567" s="127">
        <v>9381</v>
      </c>
      <c r="AH567" s="127">
        <v>5000</v>
      </c>
      <c r="AI567" s="127">
        <v>378</v>
      </c>
      <c r="AJ567" s="127" t="s">
        <v>66</v>
      </c>
      <c r="AK567" s="127">
        <v>2.3E-2</v>
      </c>
      <c r="AL567" s="127">
        <v>60</v>
      </c>
      <c r="AM567" s="127">
        <v>300</v>
      </c>
      <c r="AN567" s="127"/>
      <c r="AO567" s="127" t="s">
        <v>3679</v>
      </c>
      <c r="AP567" s="127" t="s">
        <v>3665</v>
      </c>
      <c r="AQ567" s="127" t="s">
        <v>3429</v>
      </c>
      <c r="AR567" s="127" t="s">
        <v>3666</v>
      </c>
      <c r="AS567" s="127" t="s">
        <v>69</v>
      </c>
      <c r="AT567" s="127" t="s">
        <v>70</v>
      </c>
      <c r="AU567" s="127" t="s">
        <v>77</v>
      </c>
      <c r="AV567" s="127" t="s">
        <v>1726</v>
      </c>
      <c r="AW567" s="149">
        <f t="shared" si="8"/>
        <v>0.58394024276377221</v>
      </c>
    </row>
    <row r="568" spans="1:49" x14ac:dyDescent="0.2">
      <c r="A568" s="127" t="s">
        <v>59</v>
      </c>
      <c r="B568" s="127">
        <v>4.0999999999999996</v>
      </c>
      <c r="C568" s="127">
        <v>20171204</v>
      </c>
      <c r="D568" s="127" t="s">
        <v>60</v>
      </c>
      <c r="E568" s="127" t="s">
        <v>60</v>
      </c>
      <c r="F568" s="127">
        <v>3</v>
      </c>
      <c r="G568" s="75" t="s">
        <v>3660</v>
      </c>
      <c r="H568" s="127">
        <v>0</v>
      </c>
      <c r="I568" s="127"/>
      <c r="J568" s="127"/>
      <c r="K568" s="127"/>
      <c r="L568" s="127"/>
      <c r="M568" s="127">
        <v>1</v>
      </c>
      <c r="N568" s="127">
        <v>1</v>
      </c>
      <c r="O568" s="127">
        <v>1985</v>
      </c>
      <c r="P568" s="127">
        <v>198604</v>
      </c>
      <c r="Q568" s="127">
        <v>19860430</v>
      </c>
      <c r="R568" s="127" t="s">
        <v>3652</v>
      </c>
      <c r="S568" s="127" t="s">
        <v>3426</v>
      </c>
      <c r="T568" s="127" t="s">
        <v>3653</v>
      </c>
      <c r="U568" s="127" t="s">
        <v>72</v>
      </c>
      <c r="V568" s="127" t="s">
        <v>65</v>
      </c>
      <c r="W568" s="127" t="s">
        <v>64</v>
      </c>
      <c r="X568" s="127"/>
      <c r="Y568" s="127">
        <v>3.1</v>
      </c>
      <c r="Z568" s="127"/>
      <c r="AA568" s="127" t="s">
        <v>1726</v>
      </c>
      <c r="AB568" s="127">
        <v>5000</v>
      </c>
      <c r="AC568" s="127">
        <v>25229</v>
      </c>
      <c r="AD568" s="127"/>
      <c r="AE568" s="127"/>
      <c r="AF568" s="127">
        <v>0</v>
      </c>
      <c r="AG568" s="127">
        <v>64422</v>
      </c>
      <c r="AH568" s="127"/>
      <c r="AI568" s="127"/>
      <c r="AJ568" s="127"/>
      <c r="AK568" s="127"/>
      <c r="AL568" s="127">
        <v>1</v>
      </c>
      <c r="AM568" s="127"/>
      <c r="AN568" s="127"/>
      <c r="AO568" s="127"/>
      <c r="AP568" s="127" t="s">
        <v>3654</v>
      </c>
      <c r="AQ568" s="127" t="s">
        <v>3429</v>
      </c>
      <c r="AR568" s="127" t="s">
        <v>3655</v>
      </c>
      <c r="AS568" s="127" t="s">
        <v>69</v>
      </c>
      <c r="AT568" s="127" t="s">
        <v>70</v>
      </c>
      <c r="AU568" s="127" t="s">
        <v>77</v>
      </c>
      <c r="AV568" s="127" t="s">
        <v>1726</v>
      </c>
      <c r="AW568" s="149">
        <f t="shared" si="8"/>
        <v>2.5534900313131712</v>
      </c>
    </row>
    <row r="569" spans="1:49" x14ac:dyDescent="0.2">
      <c r="A569" s="127" t="s">
        <v>59</v>
      </c>
      <c r="B569" s="127">
        <v>4.0999999999999996</v>
      </c>
      <c r="C569" s="127">
        <v>20171204</v>
      </c>
      <c r="D569" s="127" t="s">
        <v>60</v>
      </c>
      <c r="E569" s="127" t="s">
        <v>60</v>
      </c>
      <c r="F569" s="127">
        <v>3</v>
      </c>
      <c r="G569" s="75" t="s">
        <v>2168</v>
      </c>
      <c r="H569" s="127">
        <v>0</v>
      </c>
      <c r="I569" s="127"/>
      <c r="J569" s="127"/>
      <c r="K569" s="127"/>
      <c r="L569" s="127"/>
      <c r="M569" s="127">
        <v>1</v>
      </c>
      <c r="N569" s="127">
        <v>1</v>
      </c>
      <c r="O569" s="127">
        <v>1994</v>
      </c>
      <c r="P569" s="127">
        <v>19960410</v>
      </c>
      <c r="Q569" s="127">
        <v>19960410</v>
      </c>
      <c r="R569" s="127" t="s">
        <v>3855</v>
      </c>
      <c r="S569" s="127" t="s">
        <v>3861</v>
      </c>
      <c r="T569" s="127" t="s">
        <v>3857</v>
      </c>
      <c r="U569" s="127" t="s">
        <v>1953</v>
      </c>
      <c r="V569" s="127" t="s">
        <v>65</v>
      </c>
      <c r="W569" s="127" t="s">
        <v>64</v>
      </c>
      <c r="X569" s="127"/>
      <c r="Y569" s="127">
        <v>11.5</v>
      </c>
      <c r="Z569" s="127">
        <v>102</v>
      </c>
      <c r="AA569" s="127" t="s">
        <v>1726</v>
      </c>
      <c r="AB569" s="127">
        <v>5000</v>
      </c>
      <c r="AC569" s="127">
        <v>25131</v>
      </c>
      <c r="AD569" s="127"/>
      <c r="AE569" s="127"/>
      <c r="AF569" s="127">
        <v>0</v>
      </c>
      <c r="AG569" s="127">
        <v>748</v>
      </c>
      <c r="AH569" s="127"/>
      <c r="AI569" s="127"/>
      <c r="AJ569" s="127" t="s">
        <v>92</v>
      </c>
      <c r="AK569" s="127"/>
      <c r="AL569" s="127">
        <v>1</v>
      </c>
      <c r="AM569" s="127">
        <v>100</v>
      </c>
      <c r="AN569" s="127"/>
      <c r="AO569" s="127"/>
      <c r="AP569" s="127" t="s">
        <v>3858</v>
      </c>
      <c r="AQ569" s="127" t="s">
        <v>3863</v>
      </c>
      <c r="AR569" s="127" t="s">
        <v>3860</v>
      </c>
      <c r="AS569" s="127" t="s">
        <v>69</v>
      </c>
      <c r="AT569" s="127" t="s">
        <v>70</v>
      </c>
      <c r="AU569" s="127" t="s">
        <v>77</v>
      </c>
      <c r="AV569" s="127" t="s">
        <v>1726</v>
      </c>
      <c r="AW569" s="149">
        <f t="shared" si="8"/>
        <v>2.9764036449007204E-2</v>
      </c>
    </row>
    <row r="570" spans="1:49" x14ac:dyDescent="0.2">
      <c r="A570" s="127" t="s">
        <v>59</v>
      </c>
      <c r="B570" s="127">
        <v>4.0999999999999996</v>
      </c>
      <c r="C570" s="127">
        <v>20171204</v>
      </c>
      <c r="D570" s="127" t="s">
        <v>60</v>
      </c>
      <c r="E570" s="127" t="s">
        <v>60</v>
      </c>
      <c r="F570" s="127">
        <v>3</v>
      </c>
      <c r="G570" s="75" t="s">
        <v>234</v>
      </c>
      <c r="H570" s="127">
        <v>0</v>
      </c>
      <c r="I570" s="127"/>
      <c r="J570" s="127"/>
      <c r="K570" s="127"/>
      <c r="L570" s="127"/>
      <c r="M570" s="127">
        <v>1</v>
      </c>
      <c r="N570" s="127">
        <v>3</v>
      </c>
      <c r="O570" s="127">
        <v>1984</v>
      </c>
      <c r="P570" s="127">
        <v>198506</v>
      </c>
      <c r="Q570" s="127">
        <v>19850625</v>
      </c>
      <c r="R570" s="127" t="s">
        <v>3322</v>
      </c>
      <c r="S570" s="127" t="s">
        <v>3323</v>
      </c>
      <c r="T570" s="127" t="s">
        <v>3294</v>
      </c>
      <c r="U570" s="127" t="s">
        <v>72</v>
      </c>
      <c r="V570" s="127" t="s">
        <v>65</v>
      </c>
      <c r="W570" s="127" t="s">
        <v>64</v>
      </c>
      <c r="X570" s="127"/>
      <c r="Y570" s="127">
        <v>3.7</v>
      </c>
      <c r="Z570" s="127"/>
      <c r="AA570" s="127" t="s">
        <v>1726</v>
      </c>
      <c r="AB570" s="127">
        <v>5000</v>
      </c>
      <c r="AC570" s="127">
        <v>28055</v>
      </c>
      <c r="AD570" s="127"/>
      <c r="AE570" s="127"/>
      <c r="AF570" s="127">
        <v>0</v>
      </c>
      <c r="AG570" s="127">
        <v>49343</v>
      </c>
      <c r="AH570" s="127">
        <v>5000</v>
      </c>
      <c r="AI570" s="127">
        <v>1446</v>
      </c>
      <c r="AJ570" s="127"/>
      <c r="AK570" s="127">
        <v>4.9000000000000002E-2</v>
      </c>
      <c r="AL570" s="127">
        <v>19</v>
      </c>
      <c r="AM570" s="127"/>
      <c r="AN570" s="127"/>
      <c r="AO570" s="127"/>
      <c r="AP570" s="127" t="s">
        <v>3325</v>
      </c>
      <c r="AQ570" s="127" t="s">
        <v>3326</v>
      </c>
      <c r="AR570" s="127" t="s">
        <v>3298</v>
      </c>
      <c r="AS570" s="127" t="s">
        <v>69</v>
      </c>
      <c r="AT570" s="127" t="s">
        <v>70</v>
      </c>
      <c r="AU570" s="127" t="s">
        <v>3211</v>
      </c>
      <c r="AV570" s="127" t="s">
        <v>1726</v>
      </c>
      <c r="AW570" s="149">
        <f t="shared" si="8"/>
        <v>1.7587952236677955</v>
      </c>
    </row>
    <row r="571" spans="1:49" x14ac:dyDescent="0.2">
      <c r="A571" s="127" t="s">
        <v>59</v>
      </c>
      <c r="B571" s="127">
        <v>4.0999999999999996</v>
      </c>
      <c r="C571" s="127">
        <v>20171204</v>
      </c>
      <c r="D571" s="127" t="s">
        <v>60</v>
      </c>
      <c r="E571" s="127" t="s">
        <v>60</v>
      </c>
      <c r="F571" s="127">
        <v>3</v>
      </c>
      <c r="G571" s="75" t="s">
        <v>4320</v>
      </c>
      <c r="H571" s="127">
        <v>0</v>
      </c>
      <c r="I571" s="127"/>
      <c r="J571" s="127"/>
      <c r="K571" s="127"/>
      <c r="L571" s="127"/>
      <c r="M571" s="127">
        <v>1</v>
      </c>
      <c r="N571" s="127">
        <v>2</v>
      </c>
      <c r="O571" s="127">
        <v>1989</v>
      </c>
      <c r="P571" s="127">
        <v>19900515</v>
      </c>
      <c r="Q571" s="127">
        <v>19900515</v>
      </c>
      <c r="R571" s="127" t="s">
        <v>3420</v>
      </c>
      <c r="S571" s="127" t="s">
        <v>3421</v>
      </c>
      <c r="T571" s="127" t="s">
        <v>4165</v>
      </c>
      <c r="U571" s="127" t="s">
        <v>72</v>
      </c>
      <c r="V571" s="127" t="s">
        <v>65</v>
      </c>
      <c r="W571" s="127" t="s">
        <v>64</v>
      </c>
      <c r="X571" s="127"/>
      <c r="Y571" s="127">
        <v>8.1999999999999993</v>
      </c>
      <c r="Z571" s="127"/>
      <c r="AA571" s="127" t="s">
        <v>1726</v>
      </c>
      <c r="AB571" s="127">
        <v>5000</v>
      </c>
      <c r="AC571" s="127">
        <v>23326</v>
      </c>
      <c r="AD571" s="127"/>
      <c r="AE571" s="127"/>
      <c r="AF571" s="127">
        <v>0</v>
      </c>
      <c r="AG571" s="127">
        <v>103706</v>
      </c>
      <c r="AH571" s="127">
        <v>5000</v>
      </c>
      <c r="AI571" s="127">
        <v>1813</v>
      </c>
      <c r="AJ571" s="127" t="s">
        <v>66</v>
      </c>
      <c r="AK571" s="127">
        <v>7.2099999999999997E-2</v>
      </c>
      <c r="AL571" s="127">
        <v>30</v>
      </c>
      <c r="AM571" s="127">
        <v>500</v>
      </c>
      <c r="AN571" s="127"/>
      <c r="AO571" s="127" t="s">
        <v>4321</v>
      </c>
      <c r="AP571" s="127" t="s">
        <v>3422</v>
      </c>
      <c r="AQ571" s="127" t="s">
        <v>3423</v>
      </c>
      <c r="AR571" s="127" t="s">
        <v>4166</v>
      </c>
      <c r="AS571" s="127" t="s">
        <v>69</v>
      </c>
      <c r="AT571" s="127" t="s">
        <v>70</v>
      </c>
      <c r="AU571" s="127" t="s">
        <v>3211</v>
      </c>
      <c r="AV571" s="127" t="s">
        <v>1726</v>
      </c>
      <c r="AW571" s="149">
        <f t="shared" si="8"/>
        <v>4.4459401526193947</v>
      </c>
    </row>
    <row r="572" spans="1:49" x14ac:dyDescent="0.2">
      <c r="A572" s="127" t="s">
        <v>59</v>
      </c>
      <c r="B572" s="127">
        <v>4.0999999999999996</v>
      </c>
      <c r="C572" s="127">
        <v>20171204</v>
      </c>
      <c r="D572" s="127" t="s">
        <v>60</v>
      </c>
      <c r="E572" s="127" t="s">
        <v>60</v>
      </c>
      <c r="F572" s="127">
        <v>3</v>
      </c>
      <c r="G572" s="75" t="s">
        <v>4163</v>
      </c>
      <c r="H572" s="127">
        <v>0</v>
      </c>
      <c r="I572" s="127"/>
      <c r="J572" s="127"/>
      <c r="K572" s="127"/>
      <c r="L572" s="127"/>
      <c r="M572" s="127">
        <v>1</v>
      </c>
      <c r="N572" s="127">
        <v>1</v>
      </c>
      <c r="O572" s="127">
        <v>1979</v>
      </c>
      <c r="P572" s="127">
        <v>1980</v>
      </c>
      <c r="Q572" s="127">
        <v>198007</v>
      </c>
      <c r="R572" s="127" t="s">
        <v>4114</v>
      </c>
      <c r="S572" s="127"/>
      <c r="T572" s="127" t="s">
        <v>4115</v>
      </c>
      <c r="U572" s="127"/>
      <c r="V572" s="127" t="s">
        <v>67</v>
      </c>
      <c r="W572" s="127"/>
      <c r="X572" s="127"/>
      <c r="Y572" s="127"/>
      <c r="Z572" s="127"/>
      <c r="AA572" s="127"/>
      <c r="AB572" s="127">
        <v>5000</v>
      </c>
      <c r="AC572" s="127">
        <v>28890</v>
      </c>
      <c r="AD572" s="127"/>
      <c r="AE572" s="127"/>
      <c r="AF572" s="127">
        <v>5000</v>
      </c>
      <c r="AG572" s="127">
        <v>854</v>
      </c>
      <c r="AH572" s="127"/>
      <c r="AI572" s="127"/>
      <c r="AJ572" s="127"/>
      <c r="AK572" s="127">
        <v>2.87E-2</v>
      </c>
      <c r="AL572" s="127">
        <v>2</v>
      </c>
      <c r="AM572" s="127"/>
      <c r="AN572" s="127"/>
      <c r="AO572" s="127"/>
      <c r="AP572" s="127" t="s">
        <v>4117</v>
      </c>
      <c r="AQ572" s="127" t="s">
        <v>1106</v>
      </c>
      <c r="AR572" s="127" t="s">
        <v>4118</v>
      </c>
      <c r="AS572" s="127" t="s">
        <v>69</v>
      </c>
      <c r="AT572" s="127" t="s">
        <v>70</v>
      </c>
      <c r="AU572" s="127" t="s">
        <v>77</v>
      </c>
      <c r="AV572" s="127" t="s">
        <v>1726</v>
      </c>
      <c r="AW572" s="149">
        <f t="shared" si="8"/>
        <v>2.9560401523018344E-2</v>
      </c>
    </row>
    <row r="573" spans="1:49" x14ac:dyDescent="0.2">
      <c r="A573" s="127" t="s">
        <v>1726</v>
      </c>
      <c r="B573" s="127">
        <v>4.0999999999999996</v>
      </c>
      <c r="C573" s="127">
        <v>20171204</v>
      </c>
      <c r="D573" s="127" t="s">
        <v>60</v>
      </c>
      <c r="E573" s="127" t="s">
        <v>60</v>
      </c>
      <c r="F573" s="127">
        <v>3</v>
      </c>
      <c r="G573" s="75" t="s">
        <v>993</v>
      </c>
      <c r="H573" s="127"/>
      <c r="I573" s="127"/>
      <c r="J573" s="127"/>
      <c r="K573" s="127"/>
      <c r="L573" s="127"/>
      <c r="M573" s="127">
        <v>1</v>
      </c>
      <c r="N573" s="127">
        <v>2</v>
      </c>
      <c r="O573" s="127">
        <v>1997</v>
      </c>
      <c r="P573" s="127">
        <v>199711</v>
      </c>
      <c r="Q573" s="127">
        <v>19971118</v>
      </c>
      <c r="R573" s="127" t="s">
        <v>490</v>
      </c>
      <c r="S573" s="127" t="s">
        <v>476</v>
      </c>
      <c r="T573" s="127" t="s">
        <v>491</v>
      </c>
      <c r="U573" s="127" t="s">
        <v>977</v>
      </c>
      <c r="V573" s="127" t="s">
        <v>65</v>
      </c>
      <c r="W573" s="127" t="s">
        <v>64</v>
      </c>
      <c r="X573" s="127"/>
      <c r="Y573" s="127"/>
      <c r="Z573" s="127"/>
      <c r="AA573" s="127" t="s">
        <v>1726</v>
      </c>
      <c r="AB573" s="127"/>
      <c r="AC573" s="127"/>
      <c r="AD573" s="127"/>
      <c r="AE573" s="127"/>
      <c r="AF573" s="127">
        <v>0</v>
      </c>
      <c r="AG573" s="127">
        <v>11050</v>
      </c>
      <c r="AH573" s="127"/>
      <c r="AI573" s="127"/>
      <c r="AJ573" s="127" t="s">
        <v>66</v>
      </c>
      <c r="AK573" s="127"/>
      <c r="AL573" s="127"/>
      <c r="AM573" s="127"/>
      <c r="AN573" s="127"/>
      <c r="AO573" s="127"/>
      <c r="AP573" s="127" t="s">
        <v>493</v>
      </c>
      <c r="AQ573" s="127" t="s">
        <v>480</v>
      </c>
      <c r="AR573" s="127" t="s">
        <v>494</v>
      </c>
      <c r="AS573" s="127" t="s">
        <v>69</v>
      </c>
      <c r="AT573" s="127" t="s">
        <v>70</v>
      </c>
      <c r="AU573" s="127" t="s">
        <v>91</v>
      </c>
      <c r="AV573" s="127" t="s">
        <v>1726</v>
      </c>
      <c r="AW573" s="149" t="str">
        <f t="shared" si="8"/>
        <v/>
      </c>
    </row>
    <row r="574" spans="1:49" x14ac:dyDescent="0.2">
      <c r="A574" s="127" t="s">
        <v>1726</v>
      </c>
      <c r="B574" s="127">
        <v>4.0999999999999996</v>
      </c>
      <c r="C574" s="127">
        <v>20171204</v>
      </c>
      <c r="D574" s="127" t="s">
        <v>60</v>
      </c>
      <c r="E574" s="127" t="s">
        <v>60</v>
      </c>
      <c r="F574" s="127">
        <v>3</v>
      </c>
      <c r="G574" s="75" t="s">
        <v>1345</v>
      </c>
      <c r="H574" s="127"/>
      <c r="I574" s="127"/>
      <c r="J574" s="127"/>
      <c r="K574" s="127"/>
      <c r="L574" s="127"/>
      <c r="M574" s="127">
        <v>1</v>
      </c>
      <c r="N574" s="127">
        <v>1</v>
      </c>
      <c r="O574" s="127">
        <v>1997</v>
      </c>
      <c r="P574" s="127">
        <v>199805</v>
      </c>
      <c r="Q574" s="127">
        <v>19980501</v>
      </c>
      <c r="R574" s="127" t="s">
        <v>61</v>
      </c>
      <c r="S574" s="127" t="s">
        <v>62</v>
      </c>
      <c r="T574" s="127" t="s">
        <v>63</v>
      </c>
      <c r="U574" s="127" t="s">
        <v>72</v>
      </c>
      <c r="V574" s="127" t="s">
        <v>65</v>
      </c>
      <c r="W574" s="127" t="s">
        <v>64</v>
      </c>
      <c r="X574" s="127"/>
      <c r="Y574" s="127">
        <v>4.2</v>
      </c>
      <c r="Z574" s="127">
        <v>69</v>
      </c>
      <c r="AA574" s="127" t="s">
        <v>1726</v>
      </c>
      <c r="AB574" s="127"/>
      <c r="AC574" s="127"/>
      <c r="AD574" s="127"/>
      <c r="AE574" s="127"/>
      <c r="AF574" s="127">
        <v>0</v>
      </c>
      <c r="AG574" s="127">
        <v>43490</v>
      </c>
      <c r="AH574" s="127"/>
      <c r="AI574" s="127"/>
      <c r="AJ574" s="127" t="s">
        <v>67</v>
      </c>
      <c r="AK574" s="127"/>
      <c r="AL574" s="127"/>
      <c r="AM574" s="127"/>
      <c r="AN574" s="127"/>
      <c r="AO574" s="127" t="s">
        <v>1346</v>
      </c>
      <c r="AP574" s="127" t="s">
        <v>663</v>
      </c>
      <c r="AQ574" s="127" t="s">
        <v>661</v>
      </c>
      <c r="AR574" s="127" t="s">
        <v>664</v>
      </c>
      <c r="AS574" s="127" t="s">
        <v>69</v>
      </c>
      <c r="AT574" s="127" t="s">
        <v>70</v>
      </c>
      <c r="AU574" s="127" t="s">
        <v>71</v>
      </c>
      <c r="AV574" s="127" t="s">
        <v>1726</v>
      </c>
      <c r="AW574" s="149" t="str">
        <f t="shared" si="8"/>
        <v/>
      </c>
    </row>
    <row r="575" spans="1:49" x14ac:dyDescent="0.2">
      <c r="A575" s="127" t="s">
        <v>1726</v>
      </c>
      <c r="B575" s="127">
        <v>4.0999999999999996</v>
      </c>
      <c r="C575" s="127">
        <v>20171204</v>
      </c>
      <c r="D575" s="127" t="s">
        <v>60</v>
      </c>
      <c r="E575" s="127" t="s">
        <v>60</v>
      </c>
      <c r="F575" s="127">
        <v>3</v>
      </c>
      <c r="G575" s="75" t="s">
        <v>1298</v>
      </c>
      <c r="H575" s="127"/>
      <c r="I575" s="127"/>
      <c r="J575" s="127"/>
      <c r="K575" s="127"/>
      <c r="L575" s="127"/>
      <c r="M575" s="127">
        <v>1</v>
      </c>
      <c r="N575" s="127">
        <v>2</v>
      </c>
      <c r="O575" s="127">
        <v>2003</v>
      </c>
      <c r="P575" s="127">
        <v>200405</v>
      </c>
      <c r="Q575" s="127">
        <v>200405</v>
      </c>
      <c r="R575" s="127" t="s">
        <v>475</v>
      </c>
      <c r="S575" s="127" t="s">
        <v>970</v>
      </c>
      <c r="T575" s="127" t="s">
        <v>477</v>
      </c>
      <c r="U575" s="127" t="s">
        <v>72</v>
      </c>
      <c r="V575" s="127" t="s">
        <v>65</v>
      </c>
      <c r="W575" s="127" t="s">
        <v>66</v>
      </c>
      <c r="X575" s="127" t="s">
        <v>1305</v>
      </c>
      <c r="Y575" s="127">
        <v>3</v>
      </c>
      <c r="Z575" s="127"/>
      <c r="AA575" s="127" t="s">
        <v>1726</v>
      </c>
      <c r="AB575" s="127"/>
      <c r="AC575" s="127"/>
      <c r="AD575" s="127"/>
      <c r="AE575" s="127"/>
      <c r="AF575" s="127">
        <v>0</v>
      </c>
      <c r="AG575" s="127">
        <v>1080</v>
      </c>
      <c r="AH575" s="127"/>
      <c r="AI575" s="127"/>
      <c r="AJ575" s="127" t="s">
        <v>66</v>
      </c>
      <c r="AK575" s="127"/>
      <c r="AL575" s="127"/>
      <c r="AM575" s="127"/>
      <c r="AN575" s="127"/>
      <c r="AO575" s="127"/>
      <c r="AP575" s="127" t="s">
        <v>479</v>
      </c>
      <c r="AQ575" s="127" t="s">
        <v>971</v>
      </c>
      <c r="AR575" s="127" t="s">
        <v>481</v>
      </c>
      <c r="AS575" s="127" t="s">
        <v>69</v>
      </c>
      <c r="AT575" s="127" t="s">
        <v>70</v>
      </c>
      <c r="AU575" s="127" t="s">
        <v>91</v>
      </c>
      <c r="AV575" s="127" t="s">
        <v>1726</v>
      </c>
      <c r="AW575" s="149" t="str">
        <f t="shared" si="8"/>
        <v/>
      </c>
    </row>
    <row r="576" spans="1:49" x14ac:dyDescent="0.2">
      <c r="A576" s="127" t="s">
        <v>59</v>
      </c>
      <c r="B576" s="127">
        <v>4.0999999999999996</v>
      </c>
      <c r="C576" s="127">
        <v>20171204</v>
      </c>
      <c r="D576" s="127" t="s">
        <v>60</v>
      </c>
      <c r="E576" s="127" t="s">
        <v>60</v>
      </c>
      <c r="F576" s="127">
        <v>3</v>
      </c>
      <c r="G576" s="75" t="s">
        <v>4150</v>
      </c>
      <c r="H576" s="127">
        <v>0</v>
      </c>
      <c r="I576" s="127"/>
      <c r="J576" s="127"/>
      <c r="K576" s="127"/>
      <c r="L576" s="127"/>
      <c r="M576" s="127">
        <v>1</v>
      </c>
      <c r="N576" s="127">
        <v>1</v>
      </c>
      <c r="O576" s="127">
        <v>1985</v>
      </c>
      <c r="P576" s="127">
        <v>198605</v>
      </c>
      <c r="Q576" s="127">
        <v>19860502</v>
      </c>
      <c r="R576" s="127" t="s">
        <v>4114</v>
      </c>
      <c r="S576" s="127" t="s">
        <v>3426</v>
      </c>
      <c r="T576" s="127" t="s">
        <v>4115</v>
      </c>
      <c r="U576" s="127" t="s">
        <v>72</v>
      </c>
      <c r="V576" s="127" t="s">
        <v>65</v>
      </c>
      <c r="W576" s="127" t="s">
        <v>64</v>
      </c>
      <c r="X576" s="127"/>
      <c r="Y576" s="127">
        <v>3.1</v>
      </c>
      <c r="Z576" s="127"/>
      <c r="AA576" s="127" t="s">
        <v>1726</v>
      </c>
      <c r="AB576" s="127">
        <v>5000</v>
      </c>
      <c r="AC576" s="127">
        <v>25127</v>
      </c>
      <c r="AD576" s="127"/>
      <c r="AE576" s="127"/>
      <c r="AF576" s="127">
        <v>0</v>
      </c>
      <c r="AG576" s="127">
        <v>11209</v>
      </c>
      <c r="AH576" s="127">
        <v>5000</v>
      </c>
      <c r="AI576" s="127">
        <v>178</v>
      </c>
      <c r="AJ576" s="127"/>
      <c r="AK576" s="127">
        <v>7.0000000000000001E-3</v>
      </c>
      <c r="AL576" s="127">
        <v>1</v>
      </c>
      <c r="AM576" s="127"/>
      <c r="AN576" s="127"/>
      <c r="AO576" s="127"/>
      <c r="AP576" s="127" t="s">
        <v>4117</v>
      </c>
      <c r="AQ576" s="127" t="s">
        <v>3429</v>
      </c>
      <c r="AR576" s="127" t="s">
        <v>4118</v>
      </c>
      <c r="AS576" s="127" t="s">
        <v>69</v>
      </c>
      <c r="AT576" s="127" t="s">
        <v>70</v>
      </c>
      <c r="AU576" s="127" t="s">
        <v>77</v>
      </c>
      <c r="AV576" s="127" t="s">
        <v>1726</v>
      </c>
      <c r="AW576" s="149">
        <f t="shared" si="8"/>
        <v>0.44609384327615714</v>
      </c>
    </row>
    <row r="577" spans="1:49" x14ac:dyDescent="0.2">
      <c r="A577" s="127" t="s">
        <v>1726</v>
      </c>
      <c r="B577" s="127">
        <v>4.0999999999999996</v>
      </c>
      <c r="C577" s="127">
        <v>20171204</v>
      </c>
      <c r="D577" s="127" t="s">
        <v>60</v>
      </c>
      <c r="E577" s="127" t="s">
        <v>60</v>
      </c>
      <c r="F577" s="127">
        <v>3</v>
      </c>
      <c r="G577" s="75" t="s">
        <v>4012</v>
      </c>
      <c r="H577" s="127"/>
      <c r="I577" s="127"/>
      <c r="J577" s="127"/>
      <c r="K577" s="127"/>
      <c r="L577" s="127"/>
      <c r="M577" s="127">
        <v>1</v>
      </c>
      <c r="N577" s="127">
        <v>2</v>
      </c>
      <c r="O577" s="127">
        <v>1989</v>
      </c>
      <c r="P577" s="127">
        <v>199005</v>
      </c>
      <c r="Q577" s="127">
        <v>19900504</v>
      </c>
      <c r="R577" s="127" t="s">
        <v>4013</v>
      </c>
      <c r="S577" s="127" t="s">
        <v>3475</v>
      </c>
      <c r="T577" s="127" t="s">
        <v>4014</v>
      </c>
      <c r="U577" s="127" t="s">
        <v>1643</v>
      </c>
      <c r="V577" s="127" t="s">
        <v>65</v>
      </c>
      <c r="W577" s="127" t="s">
        <v>66</v>
      </c>
      <c r="X577" s="127"/>
      <c r="Y577" s="127">
        <v>1.3</v>
      </c>
      <c r="Z577" s="127"/>
      <c r="AA577" s="127" t="s">
        <v>1726</v>
      </c>
      <c r="AB577" s="127"/>
      <c r="AC577" s="127"/>
      <c r="AD577" s="127"/>
      <c r="AE577" s="127"/>
      <c r="AF577" s="127">
        <v>2</v>
      </c>
      <c r="AG577" s="127">
        <v>492</v>
      </c>
      <c r="AH577" s="127"/>
      <c r="AI577" s="127"/>
      <c r="AJ577" s="127"/>
      <c r="AK577" s="127"/>
      <c r="AL577" s="127"/>
      <c r="AM577" s="127"/>
      <c r="AN577" s="127"/>
      <c r="AO577" s="127" t="s">
        <v>4015</v>
      </c>
      <c r="AP577" s="127" t="s">
        <v>4016</v>
      </c>
      <c r="AQ577" s="127" t="s">
        <v>3478</v>
      </c>
      <c r="AR577" s="127" t="s">
        <v>4017</v>
      </c>
      <c r="AS577" s="127" t="s">
        <v>69</v>
      </c>
      <c r="AT577" s="127" t="s">
        <v>70</v>
      </c>
      <c r="AU577" s="127" t="s">
        <v>3211</v>
      </c>
      <c r="AV577" s="127" t="s">
        <v>1726</v>
      </c>
      <c r="AW577" s="149" t="str">
        <f t="shared" si="8"/>
        <v/>
      </c>
    </row>
    <row r="578" spans="1:49" x14ac:dyDescent="0.2">
      <c r="A578" s="127" t="s">
        <v>59</v>
      </c>
      <c r="B578" s="127">
        <v>4.0999999999999996</v>
      </c>
      <c r="C578" s="127">
        <v>20171204</v>
      </c>
      <c r="D578" s="127" t="s">
        <v>60</v>
      </c>
      <c r="E578" s="127" t="s">
        <v>60</v>
      </c>
      <c r="F578" s="127">
        <v>3</v>
      </c>
      <c r="G578" s="75" t="s">
        <v>3767</v>
      </c>
      <c r="H578" s="127">
        <v>0</v>
      </c>
      <c r="I578" s="127"/>
      <c r="J578" s="127"/>
      <c r="K578" s="127"/>
      <c r="L578" s="127"/>
      <c r="M578" s="127">
        <v>1</v>
      </c>
      <c r="N578" s="127">
        <v>2</v>
      </c>
      <c r="O578" s="127">
        <v>1990</v>
      </c>
      <c r="P578" s="127">
        <v>19910715</v>
      </c>
      <c r="Q578" s="127">
        <v>19910718</v>
      </c>
      <c r="R578" s="127" t="s">
        <v>3734</v>
      </c>
      <c r="S578" s="127" t="s">
        <v>3426</v>
      </c>
      <c r="T578" s="127" t="s">
        <v>3727</v>
      </c>
      <c r="U578" s="127" t="s">
        <v>72</v>
      </c>
      <c r="V578" s="127" t="s">
        <v>65</v>
      </c>
      <c r="W578" s="127" t="s">
        <v>66</v>
      </c>
      <c r="X578" s="127"/>
      <c r="Y578" s="127">
        <v>11</v>
      </c>
      <c r="Z578" s="127">
        <v>96</v>
      </c>
      <c r="AA578" s="127" t="s">
        <v>1726</v>
      </c>
      <c r="AB578" s="127">
        <v>5000</v>
      </c>
      <c r="AC578" s="127">
        <v>24989</v>
      </c>
      <c r="AD578" s="127"/>
      <c r="AE578" s="127"/>
      <c r="AF578" s="127">
        <v>0</v>
      </c>
      <c r="AG578" s="127">
        <v>187519</v>
      </c>
      <c r="AH578" s="127"/>
      <c r="AI578" s="127"/>
      <c r="AJ578" s="127" t="s">
        <v>66</v>
      </c>
      <c r="AK578" s="127"/>
      <c r="AL578" s="127">
        <v>90</v>
      </c>
      <c r="AM578" s="127">
        <v>100</v>
      </c>
      <c r="AN578" s="127"/>
      <c r="AO578" s="127" t="s">
        <v>3768</v>
      </c>
      <c r="AP578" s="127" t="s">
        <v>3736</v>
      </c>
      <c r="AQ578" s="127" t="s">
        <v>3429</v>
      </c>
      <c r="AR578" s="127" t="s">
        <v>3729</v>
      </c>
      <c r="AS578" s="127" t="s">
        <v>69</v>
      </c>
      <c r="AT578" s="127" t="s">
        <v>70</v>
      </c>
      <c r="AU578" s="127" t="s">
        <v>77</v>
      </c>
      <c r="AV578" s="127" t="s">
        <v>1726</v>
      </c>
      <c r="AW578" s="149">
        <f t="shared" si="8"/>
        <v>7.5040617871863624</v>
      </c>
    </row>
    <row r="579" spans="1:49" x14ac:dyDescent="0.2">
      <c r="A579" s="127" t="s">
        <v>1726</v>
      </c>
      <c r="B579" s="127">
        <v>4.0999999999999996</v>
      </c>
      <c r="C579" s="127">
        <v>20171204</v>
      </c>
      <c r="D579" s="127" t="s">
        <v>60</v>
      </c>
      <c r="E579" s="127" t="s">
        <v>60</v>
      </c>
      <c r="F579" s="127">
        <v>3</v>
      </c>
      <c r="G579" s="75" t="s">
        <v>4002</v>
      </c>
      <c r="H579" s="127"/>
      <c r="I579" s="127"/>
      <c r="J579" s="127"/>
      <c r="K579" s="127"/>
      <c r="L579" s="127"/>
      <c r="M579" s="127">
        <v>1</v>
      </c>
      <c r="N579" s="127">
        <v>2</v>
      </c>
      <c r="O579" s="127">
        <v>1997</v>
      </c>
      <c r="P579" s="127">
        <v>199905</v>
      </c>
      <c r="Q579" s="127">
        <v>19990507</v>
      </c>
      <c r="R579" s="127" t="s">
        <v>3322</v>
      </c>
      <c r="S579" s="127" t="s">
        <v>3323</v>
      </c>
      <c r="T579" s="127" t="s">
        <v>3984</v>
      </c>
      <c r="U579" s="127" t="s">
        <v>1953</v>
      </c>
      <c r="V579" s="127" t="s">
        <v>65</v>
      </c>
      <c r="W579" s="127" t="s">
        <v>66</v>
      </c>
      <c r="X579" s="127"/>
      <c r="Y579" s="127">
        <v>19</v>
      </c>
      <c r="Z579" s="127"/>
      <c r="AA579" s="127" t="s">
        <v>1726</v>
      </c>
      <c r="AB579" s="127"/>
      <c r="AC579" s="127"/>
      <c r="AD579" s="127"/>
      <c r="AE579" s="127"/>
      <c r="AF579" s="127">
        <v>0</v>
      </c>
      <c r="AG579" s="127">
        <v>29962</v>
      </c>
      <c r="AH579" s="127"/>
      <c r="AI579" s="127"/>
      <c r="AJ579" s="127" t="s">
        <v>66</v>
      </c>
      <c r="AK579" s="127"/>
      <c r="AL579" s="127"/>
      <c r="AM579" s="127"/>
      <c r="AN579" s="127"/>
      <c r="AO579" s="127" t="s">
        <v>90</v>
      </c>
      <c r="AP579" s="127" t="s">
        <v>3325</v>
      </c>
      <c r="AQ579" s="127" t="s">
        <v>3326</v>
      </c>
      <c r="AR579" s="127" t="s">
        <v>3985</v>
      </c>
      <c r="AS579" s="127" t="s">
        <v>69</v>
      </c>
      <c r="AT579" s="127" t="s">
        <v>70</v>
      </c>
      <c r="AU579" s="127" t="s">
        <v>3211</v>
      </c>
      <c r="AV579" s="127" t="s">
        <v>1726</v>
      </c>
      <c r="AW579" s="149" t="str">
        <f t="shared" ref="AW579:AW642" si="9">+IF(ISERROR(AG579/AC579),"",AG579/AC579)</f>
        <v/>
      </c>
    </row>
    <row r="580" spans="1:49" x14ac:dyDescent="0.2">
      <c r="A580" s="127" t="s">
        <v>59</v>
      </c>
      <c r="B580" s="127">
        <v>4.0999999999999996</v>
      </c>
      <c r="C580" s="127">
        <v>20171204</v>
      </c>
      <c r="D580" s="127" t="s">
        <v>60</v>
      </c>
      <c r="E580" s="127" t="s">
        <v>60</v>
      </c>
      <c r="F580" s="127">
        <v>3</v>
      </c>
      <c r="G580" s="75" t="s">
        <v>3771</v>
      </c>
      <c r="H580" s="127">
        <v>0</v>
      </c>
      <c r="I580" s="127"/>
      <c r="J580" s="127"/>
      <c r="K580" s="127"/>
      <c r="L580" s="127"/>
      <c r="M580" s="127">
        <v>1</v>
      </c>
      <c r="N580" s="127">
        <v>2</v>
      </c>
      <c r="O580" s="127">
        <v>1990</v>
      </c>
      <c r="P580" s="127">
        <v>19911004</v>
      </c>
      <c r="Q580" s="127">
        <v>19911009</v>
      </c>
      <c r="R580" s="127" t="s">
        <v>3734</v>
      </c>
      <c r="S580" s="127" t="s">
        <v>3426</v>
      </c>
      <c r="T580" s="127" t="s">
        <v>3727</v>
      </c>
      <c r="U580" s="127" t="s">
        <v>1643</v>
      </c>
      <c r="V580" s="127" t="s">
        <v>65</v>
      </c>
      <c r="W580" s="127" t="s">
        <v>66</v>
      </c>
      <c r="X580" s="127"/>
      <c r="Y580" s="127">
        <v>13.6</v>
      </c>
      <c r="Z580" s="127">
        <v>102</v>
      </c>
      <c r="AA580" s="127" t="s">
        <v>1726</v>
      </c>
      <c r="AB580" s="127">
        <v>5000</v>
      </c>
      <c r="AC580" s="127">
        <v>24933</v>
      </c>
      <c r="AD580" s="127"/>
      <c r="AE580" s="127"/>
      <c r="AF580" s="127">
        <v>0</v>
      </c>
      <c r="AG580" s="127">
        <v>9851</v>
      </c>
      <c r="AH580" s="127">
        <v>5000</v>
      </c>
      <c r="AI580" s="127">
        <v>60</v>
      </c>
      <c r="AJ580" s="127" t="s">
        <v>67</v>
      </c>
      <c r="AK580" s="127">
        <v>2.3999999999999998E-3</v>
      </c>
      <c r="AL580" s="127">
        <v>1</v>
      </c>
      <c r="AM580" s="127">
        <v>100</v>
      </c>
      <c r="AN580" s="127"/>
      <c r="AO580" s="127" t="s">
        <v>3772</v>
      </c>
      <c r="AP580" s="127" t="s">
        <v>3736</v>
      </c>
      <c r="AQ580" s="127" t="s">
        <v>3429</v>
      </c>
      <c r="AR580" s="127" t="s">
        <v>3729</v>
      </c>
      <c r="AS580" s="127" t="s">
        <v>69</v>
      </c>
      <c r="AT580" s="127" t="s">
        <v>70</v>
      </c>
      <c r="AU580" s="127" t="s">
        <v>77</v>
      </c>
      <c r="AV580" s="127" t="s">
        <v>1726</v>
      </c>
      <c r="AW580" s="149">
        <f t="shared" si="9"/>
        <v>0.39509886495808766</v>
      </c>
    </row>
    <row r="581" spans="1:49" x14ac:dyDescent="0.2">
      <c r="A581" s="127" t="s">
        <v>59</v>
      </c>
      <c r="B581" s="127">
        <v>4.0999999999999996</v>
      </c>
      <c r="C581" s="127">
        <v>20171204</v>
      </c>
      <c r="D581" s="127" t="s">
        <v>60</v>
      </c>
      <c r="E581" s="127" t="s">
        <v>60</v>
      </c>
      <c r="F581" s="127">
        <v>3</v>
      </c>
      <c r="G581" s="75" t="s">
        <v>3784</v>
      </c>
      <c r="H581" s="127">
        <v>0</v>
      </c>
      <c r="I581" s="127"/>
      <c r="J581" s="127"/>
      <c r="K581" s="127"/>
      <c r="L581" s="127"/>
      <c r="M581" s="127">
        <v>1</v>
      </c>
      <c r="N581" s="127">
        <v>2</v>
      </c>
      <c r="O581" s="127">
        <v>1977</v>
      </c>
      <c r="P581" s="127">
        <v>19780707</v>
      </c>
      <c r="Q581" s="127">
        <v>19780723</v>
      </c>
      <c r="R581" s="127" t="s">
        <v>3734</v>
      </c>
      <c r="S581" s="127"/>
      <c r="T581" s="127" t="s">
        <v>3727</v>
      </c>
      <c r="U581" s="127"/>
      <c r="V581" s="127" t="s">
        <v>67</v>
      </c>
      <c r="W581" s="127" t="s">
        <v>962</v>
      </c>
      <c r="X581" s="127"/>
      <c r="Y581" s="127">
        <v>1.7</v>
      </c>
      <c r="Z581" s="127"/>
      <c r="AA581" s="127"/>
      <c r="AB581" s="127">
        <v>5000</v>
      </c>
      <c r="AC581" s="127">
        <v>73246</v>
      </c>
      <c r="AD581" s="127"/>
      <c r="AE581" s="127"/>
      <c r="AF581" s="127">
        <v>5000</v>
      </c>
      <c r="AG581" s="127">
        <v>808</v>
      </c>
      <c r="AH581" s="127"/>
      <c r="AI581" s="127"/>
      <c r="AJ581" s="127"/>
      <c r="AK581" s="127">
        <v>1.09E-2</v>
      </c>
      <c r="AL581" s="127">
        <v>1</v>
      </c>
      <c r="AM581" s="127"/>
      <c r="AN581" s="127"/>
      <c r="AO581" s="127"/>
      <c r="AP581" s="127" t="s">
        <v>3736</v>
      </c>
      <c r="AQ581" s="127" t="s">
        <v>1106</v>
      </c>
      <c r="AR581" s="127" t="s">
        <v>3729</v>
      </c>
      <c r="AS581" s="127" t="s">
        <v>69</v>
      </c>
      <c r="AT581" s="127" t="s">
        <v>70</v>
      </c>
      <c r="AU581" s="127" t="s">
        <v>77</v>
      </c>
      <c r="AV581" s="127" t="s">
        <v>1726</v>
      </c>
      <c r="AW581" s="149">
        <f t="shared" si="9"/>
        <v>1.1031319116402261E-2</v>
      </c>
    </row>
    <row r="582" spans="1:49" x14ac:dyDescent="0.2">
      <c r="A582" s="127" t="s">
        <v>59</v>
      </c>
      <c r="B582" s="127">
        <v>4.0999999999999996</v>
      </c>
      <c r="C582" s="127">
        <v>20171204</v>
      </c>
      <c r="D582" s="127" t="s">
        <v>60</v>
      </c>
      <c r="E582" s="127" t="s">
        <v>60</v>
      </c>
      <c r="F582" s="127">
        <v>3</v>
      </c>
      <c r="G582" s="75" t="s">
        <v>3757</v>
      </c>
      <c r="H582" s="127">
        <v>9</v>
      </c>
      <c r="I582" s="127"/>
      <c r="J582" s="127"/>
      <c r="K582" s="127"/>
      <c r="L582" s="127"/>
      <c r="M582" s="127">
        <v>1</v>
      </c>
      <c r="N582" s="127">
        <v>2</v>
      </c>
      <c r="O582" s="127">
        <v>1989</v>
      </c>
      <c r="P582" s="127">
        <v>19900927</v>
      </c>
      <c r="Q582" s="127">
        <v>19900928</v>
      </c>
      <c r="R582" s="127" t="s">
        <v>3734</v>
      </c>
      <c r="S582" s="127" t="s">
        <v>3426</v>
      </c>
      <c r="T582" s="127" t="s">
        <v>3727</v>
      </c>
      <c r="U582" s="127" t="s">
        <v>1643</v>
      </c>
      <c r="V582" s="127" t="s">
        <v>65</v>
      </c>
      <c r="W582" s="127" t="s">
        <v>66</v>
      </c>
      <c r="X582" s="127"/>
      <c r="Y582" s="127">
        <v>9.5299999999999994</v>
      </c>
      <c r="Z582" s="127">
        <v>95</v>
      </c>
      <c r="AA582" s="127" t="s">
        <v>1726</v>
      </c>
      <c r="AB582" s="127">
        <v>5000</v>
      </c>
      <c r="AC582" s="127">
        <v>84822</v>
      </c>
      <c r="AD582" s="127"/>
      <c r="AE582" s="127"/>
      <c r="AF582" s="127">
        <v>5000</v>
      </c>
      <c r="AG582" s="127">
        <v>170</v>
      </c>
      <c r="AH582" s="127"/>
      <c r="AI582" s="127"/>
      <c r="AJ582" s="127"/>
      <c r="AK582" s="127">
        <v>2E-3</v>
      </c>
      <c r="AL582" s="127">
        <v>30</v>
      </c>
      <c r="AM582" s="127">
        <v>500</v>
      </c>
      <c r="AN582" s="127"/>
      <c r="AO582" s="127" t="s">
        <v>3758</v>
      </c>
      <c r="AP582" s="127" t="s">
        <v>3736</v>
      </c>
      <c r="AQ582" s="127" t="s">
        <v>3429</v>
      </c>
      <c r="AR582" s="127" t="s">
        <v>3729</v>
      </c>
      <c r="AS582" s="127" t="s">
        <v>69</v>
      </c>
      <c r="AT582" s="127" t="s">
        <v>70</v>
      </c>
      <c r="AU582" s="127" t="s">
        <v>77</v>
      </c>
      <c r="AV582" s="127" t="s">
        <v>1726</v>
      </c>
      <c r="AW582" s="149">
        <f t="shared" si="9"/>
        <v>2.0041970243568886E-3</v>
      </c>
    </row>
    <row r="583" spans="1:49" x14ac:dyDescent="0.2">
      <c r="A583" s="127" t="s">
        <v>59</v>
      </c>
      <c r="B583" s="127">
        <v>4.0999999999999996</v>
      </c>
      <c r="C583" s="127">
        <v>20171204</v>
      </c>
      <c r="D583" s="127" t="s">
        <v>60</v>
      </c>
      <c r="E583" s="127" t="s">
        <v>60</v>
      </c>
      <c r="F583" s="127">
        <v>3</v>
      </c>
      <c r="G583" s="75" t="s">
        <v>3755</v>
      </c>
      <c r="H583" s="127">
        <v>9</v>
      </c>
      <c r="I583" s="127"/>
      <c r="J583" s="127"/>
      <c r="K583" s="127"/>
      <c r="L583" s="127"/>
      <c r="M583" s="127">
        <v>1</v>
      </c>
      <c r="N583" s="127">
        <v>2</v>
      </c>
      <c r="O583" s="127">
        <v>1989</v>
      </c>
      <c r="P583" s="127">
        <v>19900718</v>
      </c>
      <c r="Q583" s="127">
        <v>19900724</v>
      </c>
      <c r="R583" s="127" t="s">
        <v>3734</v>
      </c>
      <c r="S583" s="127" t="s">
        <v>3426</v>
      </c>
      <c r="T583" s="127" t="s">
        <v>3727</v>
      </c>
      <c r="U583" s="127" t="s">
        <v>72</v>
      </c>
      <c r="V583" s="127" t="s">
        <v>65</v>
      </c>
      <c r="W583" s="127" t="s">
        <v>66</v>
      </c>
      <c r="X583" s="127"/>
      <c r="Y583" s="127">
        <v>13.2</v>
      </c>
      <c r="Z583" s="127">
        <v>105</v>
      </c>
      <c r="AA583" s="127" t="s">
        <v>1726</v>
      </c>
      <c r="AB583" s="127">
        <v>5000</v>
      </c>
      <c r="AC583" s="127">
        <v>83813</v>
      </c>
      <c r="AD583" s="127"/>
      <c r="AE583" s="127"/>
      <c r="AF583" s="127">
        <v>0</v>
      </c>
      <c r="AG583" s="127">
        <v>192373</v>
      </c>
      <c r="AH583" s="127">
        <v>5000</v>
      </c>
      <c r="AI583" s="127">
        <v>168</v>
      </c>
      <c r="AJ583" s="127" t="s">
        <v>66</v>
      </c>
      <c r="AK583" s="127">
        <v>2E-3</v>
      </c>
      <c r="AL583" s="127">
        <v>30</v>
      </c>
      <c r="AM583" s="127">
        <v>500</v>
      </c>
      <c r="AN583" s="127"/>
      <c r="AO583" s="127" t="s">
        <v>3756</v>
      </c>
      <c r="AP583" s="127" t="s">
        <v>3736</v>
      </c>
      <c r="AQ583" s="127" t="s">
        <v>3429</v>
      </c>
      <c r="AR583" s="127" t="s">
        <v>3729</v>
      </c>
      <c r="AS583" s="127" t="s">
        <v>69</v>
      </c>
      <c r="AT583" s="127" t="s">
        <v>70</v>
      </c>
      <c r="AU583" s="127" t="s">
        <v>77</v>
      </c>
      <c r="AV583" s="127" t="s">
        <v>1726</v>
      </c>
      <c r="AW583" s="149">
        <f t="shared" si="9"/>
        <v>2.2952644577810126</v>
      </c>
    </row>
    <row r="584" spans="1:49" x14ac:dyDescent="0.2">
      <c r="A584" s="127" t="s">
        <v>1726</v>
      </c>
      <c r="B584" s="127">
        <v>4.0999999999999996</v>
      </c>
      <c r="C584" s="127">
        <v>20171204</v>
      </c>
      <c r="D584" s="127" t="s">
        <v>60</v>
      </c>
      <c r="E584" s="127" t="s">
        <v>60</v>
      </c>
      <c r="F584" s="127">
        <v>3</v>
      </c>
      <c r="G584" s="75" t="s">
        <v>988</v>
      </c>
      <c r="H584" s="127"/>
      <c r="I584" s="127"/>
      <c r="J584" s="127"/>
      <c r="K584" s="127"/>
      <c r="L584" s="127"/>
      <c r="M584" s="127">
        <v>1</v>
      </c>
      <c r="N584" s="127">
        <v>2</v>
      </c>
      <c r="O584" s="127">
        <v>1998</v>
      </c>
      <c r="P584" s="127">
        <v>199904</v>
      </c>
      <c r="Q584" s="127">
        <v>199904</v>
      </c>
      <c r="R584" s="127" t="s">
        <v>475</v>
      </c>
      <c r="S584" s="127" t="s">
        <v>970</v>
      </c>
      <c r="T584" s="127" t="s">
        <v>477</v>
      </c>
      <c r="U584" s="127" t="s">
        <v>72</v>
      </c>
      <c r="V584" s="127" t="s">
        <v>65</v>
      </c>
      <c r="W584" s="127" t="s">
        <v>66</v>
      </c>
      <c r="X584" s="127" t="s">
        <v>1305</v>
      </c>
      <c r="Y584" s="127">
        <v>3</v>
      </c>
      <c r="Z584" s="127"/>
      <c r="AA584" s="127" t="s">
        <v>1726</v>
      </c>
      <c r="AB584" s="127"/>
      <c r="AC584" s="127"/>
      <c r="AD584" s="127"/>
      <c r="AE584" s="127"/>
      <c r="AF584" s="127">
        <v>0</v>
      </c>
      <c r="AG584" s="127">
        <v>1100</v>
      </c>
      <c r="AH584" s="127"/>
      <c r="AI584" s="127"/>
      <c r="AJ584" s="127"/>
      <c r="AK584" s="127"/>
      <c r="AL584" s="127"/>
      <c r="AM584" s="127"/>
      <c r="AN584" s="127"/>
      <c r="AO584" s="127" t="s">
        <v>987</v>
      </c>
      <c r="AP584" s="127" t="s">
        <v>479</v>
      </c>
      <c r="AQ584" s="127" t="s">
        <v>971</v>
      </c>
      <c r="AR584" s="127" t="s">
        <v>481</v>
      </c>
      <c r="AS584" s="127" t="s">
        <v>69</v>
      </c>
      <c r="AT584" s="127" t="s">
        <v>70</v>
      </c>
      <c r="AU584" s="127" t="s">
        <v>91</v>
      </c>
      <c r="AV584" s="127" t="s">
        <v>1726</v>
      </c>
      <c r="AW584" s="149" t="str">
        <f t="shared" si="9"/>
        <v/>
      </c>
    </row>
    <row r="585" spans="1:49" x14ac:dyDescent="0.2">
      <c r="A585" s="127" t="s">
        <v>59</v>
      </c>
      <c r="B585" s="127">
        <v>4.0999999999999996</v>
      </c>
      <c r="C585" s="127">
        <v>20171204</v>
      </c>
      <c r="D585" s="127" t="s">
        <v>60</v>
      </c>
      <c r="E585" s="127" t="s">
        <v>60</v>
      </c>
      <c r="F585" s="127">
        <v>3</v>
      </c>
      <c r="G585" s="75" t="s">
        <v>3754</v>
      </c>
      <c r="H585" s="127">
        <v>0</v>
      </c>
      <c r="I585" s="127"/>
      <c r="J585" s="127"/>
      <c r="K585" s="127"/>
      <c r="L585" s="127"/>
      <c r="M585" s="127">
        <v>1</v>
      </c>
      <c r="N585" s="127">
        <v>2</v>
      </c>
      <c r="O585" s="127">
        <v>1988</v>
      </c>
      <c r="P585" s="127">
        <v>19890529</v>
      </c>
      <c r="Q585" s="127">
        <v>19890605</v>
      </c>
      <c r="R585" s="127" t="s">
        <v>3734</v>
      </c>
      <c r="S585" s="127" t="s">
        <v>3426</v>
      </c>
      <c r="T585" s="127" t="s">
        <v>3727</v>
      </c>
      <c r="U585" s="127" t="s">
        <v>72</v>
      </c>
      <c r="V585" s="127" t="s">
        <v>65</v>
      </c>
      <c r="W585" s="127" t="s">
        <v>64</v>
      </c>
      <c r="X585" s="127"/>
      <c r="Y585" s="127">
        <v>6.3</v>
      </c>
      <c r="Z585" s="127">
        <v>82</v>
      </c>
      <c r="AA585" s="127" t="s">
        <v>1726</v>
      </c>
      <c r="AB585" s="127">
        <v>5000</v>
      </c>
      <c r="AC585" s="127">
        <v>51754</v>
      </c>
      <c r="AD585" s="127"/>
      <c r="AE585" s="127"/>
      <c r="AF585" s="127">
        <v>0</v>
      </c>
      <c r="AG585" s="127">
        <v>341095</v>
      </c>
      <c r="AH585" s="127">
        <v>5000</v>
      </c>
      <c r="AI585" s="127">
        <v>1178</v>
      </c>
      <c r="AJ585" s="127"/>
      <c r="AK585" s="127">
        <v>2.23E-2</v>
      </c>
      <c r="AL585" s="127">
        <v>1</v>
      </c>
      <c r="AM585" s="127"/>
      <c r="AN585" s="127"/>
      <c r="AO585" s="127"/>
      <c r="AP585" s="127" t="s">
        <v>3736</v>
      </c>
      <c r="AQ585" s="127" t="s">
        <v>3429</v>
      </c>
      <c r="AR585" s="127" t="s">
        <v>3729</v>
      </c>
      <c r="AS585" s="127" t="s">
        <v>69</v>
      </c>
      <c r="AT585" s="127" t="s">
        <v>70</v>
      </c>
      <c r="AU585" s="127" t="s">
        <v>77</v>
      </c>
      <c r="AV585" s="127" t="s">
        <v>1726</v>
      </c>
      <c r="AW585" s="149">
        <f t="shared" si="9"/>
        <v>6.590698303512772</v>
      </c>
    </row>
    <row r="586" spans="1:49" x14ac:dyDescent="0.2">
      <c r="A586" s="127" t="s">
        <v>59</v>
      </c>
      <c r="B586" s="127">
        <v>4.0999999999999996</v>
      </c>
      <c r="C586" s="127">
        <v>20171204</v>
      </c>
      <c r="D586" s="127" t="s">
        <v>60</v>
      </c>
      <c r="E586" s="127" t="s">
        <v>60</v>
      </c>
      <c r="F586" s="127">
        <v>3</v>
      </c>
      <c r="G586" s="75" t="s">
        <v>2031</v>
      </c>
      <c r="H586" s="127">
        <v>0</v>
      </c>
      <c r="I586" s="127"/>
      <c r="J586" s="127"/>
      <c r="K586" s="127"/>
      <c r="L586" s="127"/>
      <c r="M586" s="127">
        <v>1</v>
      </c>
      <c r="N586" s="127">
        <v>3</v>
      </c>
      <c r="O586" s="127">
        <v>1983</v>
      </c>
      <c r="P586" s="127">
        <v>19840531</v>
      </c>
      <c r="Q586" s="127">
        <v>19840601</v>
      </c>
      <c r="R586" s="127" t="s">
        <v>3420</v>
      </c>
      <c r="S586" s="127" t="s">
        <v>3421</v>
      </c>
      <c r="T586" s="127" t="s">
        <v>3294</v>
      </c>
      <c r="U586" s="127" t="s">
        <v>72</v>
      </c>
      <c r="V586" s="127" t="s">
        <v>65</v>
      </c>
      <c r="W586" s="127" t="s">
        <v>66</v>
      </c>
      <c r="X586" s="127"/>
      <c r="Y586" s="127">
        <v>6.1</v>
      </c>
      <c r="Z586" s="127"/>
      <c r="AA586" s="127" t="s">
        <v>1726</v>
      </c>
      <c r="AB586" s="127">
        <v>5000</v>
      </c>
      <c r="AC586" s="127">
        <v>26829</v>
      </c>
      <c r="AD586" s="127"/>
      <c r="AE586" s="127"/>
      <c r="AF586" s="127">
        <v>0</v>
      </c>
      <c r="AG586" s="127">
        <v>329214</v>
      </c>
      <c r="AH586" s="127">
        <v>5000</v>
      </c>
      <c r="AI586" s="127">
        <v>219</v>
      </c>
      <c r="AJ586" s="127"/>
      <c r="AK586" s="127">
        <v>8.0999999999999996E-3</v>
      </c>
      <c r="AL586" s="127">
        <v>1</v>
      </c>
      <c r="AM586" s="127"/>
      <c r="AN586" s="127"/>
      <c r="AO586" s="127"/>
      <c r="AP586" s="127" t="s">
        <v>3422</v>
      </c>
      <c r="AQ586" s="127" t="s">
        <v>3423</v>
      </c>
      <c r="AR586" s="127" t="s">
        <v>3298</v>
      </c>
      <c r="AS586" s="127" t="s">
        <v>69</v>
      </c>
      <c r="AT586" s="127" t="s">
        <v>70</v>
      </c>
      <c r="AU586" s="127" t="s">
        <v>3211</v>
      </c>
      <c r="AV586" s="127" t="s">
        <v>1726</v>
      </c>
      <c r="AW586" s="149">
        <f t="shared" si="9"/>
        <v>12.270826344627082</v>
      </c>
    </row>
    <row r="587" spans="1:49" x14ac:dyDescent="0.2">
      <c r="A587" s="127" t="s">
        <v>59</v>
      </c>
      <c r="B587" s="127">
        <v>4.0999999999999996</v>
      </c>
      <c r="C587" s="127">
        <v>20171204</v>
      </c>
      <c r="D587" s="127" t="s">
        <v>60</v>
      </c>
      <c r="E587" s="127" t="s">
        <v>60</v>
      </c>
      <c r="F587" s="127">
        <v>3</v>
      </c>
      <c r="G587" s="75" t="s">
        <v>3731</v>
      </c>
      <c r="H587" s="127">
        <v>0</v>
      </c>
      <c r="I587" s="127"/>
      <c r="J587" s="127"/>
      <c r="K587" s="127"/>
      <c r="L587" s="127"/>
      <c r="M587" s="127">
        <v>1</v>
      </c>
      <c r="N587" s="127">
        <v>2</v>
      </c>
      <c r="O587" s="127">
        <v>1987</v>
      </c>
      <c r="P587" s="127">
        <v>19880516</v>
      </c>
      <c r="Q587" s="127">
        <v>19880603</v>
      </c>
      <c r="R587" s="127" t="s">
        <v>3420</v>
      </c>
      <c r="S587" s="127" t="s">
        <v>3421</v>
      </c>
      <c r="T587" s="127" t="s">
        <v>3727</v>
      </c>
      <c r="U587" s="127" t="s">
        <v>72</v>
      </c>
      <c r="V587" s="127" t="s">
        <v>65</v>
      </c>
      <c r="W587" s="127" t="s">
        <v>66</v>
      </c>
      <c r="X587" s="127"/>
      <c r="Y587" s="127">
        <v>7.4</v>
      </c>
      <c r="Z587" s="127"/>
      <c r="AA587" s="127" t="s">
        <v>1726</v>
      </c>
      <c r="AB587" s="127">
        <v>5000</v>
      </c>
      <c r="AC587" s="127">
        <v>25007</v>
      </c>
      <c r="AD587" s="127"/>
      <c r="AE587" s="127"/>
      <c r="AF587" s="127">
        <v>0</v>
      </c>
      <c r="AG587" s="127">
        <v>111015</v>
      </c>
      <c r="AH587" s="127">
        <v>5000</v>
      </c>
      <c r="AI587" s="127">
        <v>60</v>
      </c>
      <c r="AJ587" s="127" t="s">
        <v>66</v>
      </c>
      <c r="AK587" s="127">
        <v>2.3999999999999998E-3</v>
      </c>
      <c r="AL587" s="127">
        <v>1</v>
      </c>
      <c r="AM587" s="127"/>
      <c r="AN587" s="127"/>
      <c r="AO587" s="127" t="s">
        <v>3732</v>
      </c>
      <c r="AP587" s="127" t="s">
        <v>3422</v>
      </c>
      <c r="AQ587" s="127" t="s">
        <v>3423</v>
      </c>
      <c r="AR587" s="127" t="s">
        <v>3729</v>
      </c>
      <c r="AS587" s="127" t="s">
        <v>69</v>
      </c>
      <c r="AT587" s="127" t="s">
        <v>70</v>
      </c>
      <c r="AU587" s="127" t="s">
        <v>3211</v>
      </c>
      <c r="AV587" s="127" t="s">
        <v>1726</v>
      </c>
      <c r="AW587" s="149">
        <f t="shared" si="9"/>
        <v>4.439356980045587</v>
      </c>
    </row>
    <row r="588" spans="1:49" x14ac:dyDescent="0.2">
      <c r="A588" s="127" t="s">
        <v>1726</v>
      </c>
      <c r="B588" s="127">
        <v>4.0999999999999996</v>
      </c>
      <c r="C588" s="127">
        <v>20171204</v>
      </c>
      <c r="D588" s="127" t="s">
        <v>60</v>
      </c>
      <c r="E588" s="127" t="s">
        <v>60</v>
      </c>
      <c r="F588" s="127">
        <v>3</v>
      </c>
      <c r="G588" s="75" t="s">
        <v>1269</v>
      </c>
      <c r="H588" s="127"/>
      <c r="I588" s="127"/>
      <c r="J588" s="127"/>
      <c r="K588" s="127"/>
      <c r="L588" s="127"/>
      <c r="M588" s="127">
        <v>1</v>
      </c>
      <c r="N588" s="127">
        <v>2</v>
      </c>
      <c r="O588" s="127">
        <v>2002</v>
      </c>
      <c r="P588" s="127">
        <v>200305</v>
      </c>
      <c r="Q588" s="127">
        <v>200305</v>
      </c>
      <c r="R588" s="127" t="s">
        <v>475</v>
      </c>
      <c r="S588" s="127" t="s">
        <v>970</v>
      </c>
      <c r="T588" s="127" t="s">
        <v>477</v>
      </c>
      <c r="U588" s="127" t="s">
        <v>72</v>
      </c>
      <c r="V588" s="127" t="s">
        <v>65</v>
      </c>
      <c r="W588" s="127" t="s">
        <v>66</v>
      </c>
      <c r="X588" s="127" t="s">
        <v>1305</v>
      </c>
      <c r="Y588" s="127">
        <v>3</v>
      </c>
      <c r="Z588" s="127"/>
      <c r="AA588" s="127" t="s">
        <v>1726</v>
      </c>
      <c r="AB588" s="127"/>
      <c r="AC588" s="127"/>
      <c r="AD588" s="127"/>
      <c r="AE588" s="127"/>
      <c r="AF588" s="127">
        <v>0</v>
      </c>
      <c r="AG588" s="127">
        <v>750</v>
      </c>
      <c r="AH588" s="127"/>
      <c r="AI588" s="127"/>
      <c r="AJ588" s="127" t="s">
        <v>66</v>
      </c>
      <c r="AK588" s="127"/>
      <c r="AL588" s="127"/>
      <c r="AM588" s="127"/>
      <c r="AN588" s="127"/>
      <c r="AO588" s="127"/>
      <c r="AP588" s="127" t="s">
        <v>479</v>
      </c>
      <c r="AQ588" s="127" t="s">
        <v>971</v>
      </c>
      <c r="AR588" s="127" t="s">
        <v>481</v>
      </c>
      <c r="AS588" s="127" t="s">
        <v>69</v>
      </c>
      <c r="AT588" s="127" t="s">
        <v>70</v>
      </c>
      <c r="AU588" s="127" t="s">
        <v>91</v>
      </c>
      <c r="AV588" s="127" t="s">
        <v>1726</v>
      </c>
      <c r="AW588" s="149" t="str">
        <f t="shared" si="9"/>
        <v/>
      </c>
    </row>
    <row r="589" spans="1:49" x14ac:dyDescent="0.2">
      <c r="A589" s="127" t="s">
        <v>59</v>
      </c>
      <c r="B589" s="127">
        <v>4.0999999999999996</v>
      </c>
      <c r="C589" s="127">
        <v>20171204</v>
      </c>
      <c r="D589" s="127" t="s">
        <v>60</v>
      </c>
      <c r="E589" s="127" t="s">
        <v>60</v>
      </c>
      <c r="F589" s="127">
        <v>3</v>
      </c>
      <c r="G589" s="75" t="s">
        <v>4751</v>
      </c>
      <c r="H589" s="127">
        <v>0</v>
      </c>
      <c r="I589" s="127"/>
      <c r="J589" s="127"/>
      <c r="K589" s="127"/>
      <c r="L589" s="127"/>
      <c r="M589" s="127">
        <v>1</v>
      </c>
      <c r="N589" s="127">
        <v>2</v>
      </c>
      <c r="O589" s="127">
        <v>1979</v>
      </c>
      <c r="P589" s="127">
        <v>1980</v>
      </c>
      <c r="Q589" s="127">
        <v>198008</v>
      </c>
      <c r="R589" s="127" t="s">
        <v>4752</v>
      </c>
      <c r="S589" s="127"/>
      <c r="T589" s="127" t="s">
        <v>4561</v>
      </c>
      <c r="U589" s="127"/>
      <c r="V589" s="127" t="s">
        <v>67</v>
      </c>
      <c r="W589" s="127"/>
      <c r="X589" s="127"/>
      <c r="Y589" s="127"/>
      <c r="Z589" s="127"/>
      <c r="AA589" s="127"/>
      <c r="AB589" s="127">
        <v>5000</v>
      </c>
      <c r="AC589" s="127">
        <v>18260</v>
      </c>
      <c r="AD589" s="127"/>
      <c r="AE589" s="127"/>
      <c r="AF589" s="127">
        <v>5000</v>
      </c>
      <c r="AG589" s="127">
        <v>92</v>
      </c>
      <c r="AH589" s="127"/>
      <c r="AI589" s="127"/>
      <c r="AJ589" s="127"/>
      <c r="AK589" s="127">
        <v>5.0000000000000001E-3</v>
      </c>
      <c r="AL589" s="127">
        <v>2</v>
      </c>
      <c r="AM589" s="127"/>
      <c r="AN589" s="127"/>
      <c r="AO589" s="127"/>
      <c r="AP589" s="127" t="s">
        <v>4753</v>
      </c>
      <c r="AQ589" s="127" t="s">
        <v>1106</v>
      </c>
      <c r="AR589" s="127" t="s">
        <v>4563</v>
      </c>
      <c r="AS589" s="127" t="s">
        <v>69</v>
      </c>
      <c r="AT589" s="127" t="s">
        <v>70</v>
      </c>
      <c r="AU589" s="127" t="s">
        <v>77</v>
      </c>
      <c r="AV589" s="127" t="s">
        <v>1726</v>
      </c>
      <c r="AW589" s="149">
        <f t="shared" si="9"/>
        <v>5.0383351588170868E-3</v>
      </c>
    </row>
    <row r="590" spans="1:49" x14ac:dyDescent="0.2">
      <c r="A590" s="127" t="s">
        <v>59</v>
      </c>
      <c r="B590" s="127">
        <v>4.0999999999999996</v>
      </c>
      <c r="C590" s="127">
        <v>20171204</v>
      </c>
      <c r="D590" s="127" t="s">
        <v>60</v>
      </c>
      <c r="E590" s="127" t="s">
        <v>60</v>
      </c>
      <c r="F590" s="127">
        <v>3</v>
      </c>
      <c r="G590" s="75" t="s">
        <v>4617</v>
      </c>
      <c r="H590" s="127">
        <v>0</v>
      </c>
      <c r="I590" s="127"/>
      <c r="J590" s="127"/>
      <c r="K590" s="127"/>
      <c r="L590" s="127"/>
      <c r="M590" s="127">
        <v>1</v>
      </c>
      <c r="N590" s="127">
        <v>2</v>
      </c>
      <c r="O590" s="127">
        <v>1985</v>
      </c>
      <c r="P590" s="127">
        <v>198606</v>
      </c>
      <c r="Q590" s="127">
        <v>19860602</v>
      </c>
      <c r="R590" s="127" t="s">
        <v>3420</v>
      </c>
      <c r="S590" s="127" t="s">
        <v>3421</v>
      </c>
      <c r="T590" s="127" t="s">
        <v>4561</v>
      </c>
      <c r="U590" s="127" t="s">
        <v>72</v>
      </c>
      <c r="V590" s="127" t="s">
        <v>65</v>
      </c>
      <c r="W590" s="127" t="s">
        <v>66</v>
      </c>
      <c r="X590" s="127"/>
      <c r="Y590" s="127">
        <v>6.1</v>
      </c>
      <c r="Z590" s="127"/>
      <c r="AA590" s="127" t="s">
        <v>1726</v>
      </c>
      <c r="AB590" s="127">
        <v>5000</v>
      </c>
      <c r="AC590" s="127">
        <v>47532</v>
      </c>
      <c r="AD590" s="127"/>
      <c r="AE590" s="127"/>
      <c r="AF590" s="127">
        <v>0</v>
      </c>
      <c r="AG590" s="127">
        <v>112148</v>
      </c>
      <c r="AH590" s="127">
        <v>5000</v>
      </c>
      <c r="AI590" s="127">
        <v>1420</v>
      </c>
      <c r="AJ590" s="127"/>
      <c r="AK590" s="127">
        <v>2.9000000000000001E-2</v>
      </c>
      <c r="AL590" s="127">
        <v>1</v>
      </c>
      <c r="AM590" s="127"/>
      <c r="AN590" s="127"/>
      <c r="AO590" s="127"/>
      <c r="AP590" s="127" t="s">
        <v>3422</v>
      </c>
      <c r="AQ590" s="127" t="s">
        <v>3423</v>
      </c>
      <c r="AR590" s="127" t="s">
        <v>4563</v>
      </c>
      <c r="AS590" s="127" t="s">
        <v>69</v>
      </c>
      <c r="AT590" s="127" t="s">
        <v>70</v>
      </c>
      <c r="AU590" s="127" t="s">
        <v>3211</v>
      </c>
      <c r="AV590" s="127" t="s">
        <v>1726</v>
      </c>
      <c r="AW590" s="149">
        <f t="shared" si="9"/>
        <v>2.3594210216275351</v>
      </c>
    </row>
    <row r="591" spans="1:49" x14ac:dyDescent="0.2">
      <c r="A591" s="127" t="s">
        <v>59</v>
      </c>
      <c r="B591" s="127">
        <v>4.0999999999999996</v>
      </c>
      <c r="C591" s="127">
        <v>20171204</v>
      </c>
      <c r="D591" s="127" t="s">
        <v>60</v>
      </c>
      <c r="E591" s="127" t="s">
        <v>60</v>
      </c>
      <c r="F591" s="127">
        <v>3</v>
      </c>
      <c r="G591" s="75" t="s">
        <v>3599</v>
      </c>
      <c r="H591" s="127">
        <v>0</v>
      </c>
      <c r="I591" s="127"/>
      <c r="J591" s="127"/>
      <c r="K591" s="127"/>
      <c r="L591" s="127"/>
      <c r="M591" s="127">
        <v>1</v>
      </c>
      <c r="N591" s="127">
        <v>1</v>
      </c>
      <c r="O591" s="127">
        <v>1990</v>
      </c>
      <c r="P591" s="127">
        <v>199104</v>
      </c>
      <c r="Q591" s="127">
        <v>19910423</v>
      </c>
      <c r="R591" s="127" t="s">
        <v>3595</v>
      </c>
      <c r="S591" s="127" t="s">
        <v>3426</v>
      </c>
      <c r="T591" s="127" t="s">
        <v>3596</v>
      </c>
      <c r="U591" s="127" t="s">
        <v>72</v>
      </c>
      <c r="V591" s="127" t="s">
        <v>65</v>
      </c>
      <c r="W591" s="127" t="s">
        <v>66</v>
      </c>
      <c r="X591" s="127"/>
      <c r="Y591" s="127">
        <v>6</v>
      </c>
      <c r="Z591" s="127">
        <v>82</v>
      </c>
      <c r="AA591" s="127" t="s">
        <v>1726</v>
      </c>
      <c r="AB591" s="127">
        <v>5000</v>
      </c>
      <c r="AC591" s="127">
        <v>18088</v>
      </c>
      <c r="AD591" s="127"/>
      <c r="AE591" s="127"/>
      <c r="AF591" s="127">
        <v>5000</v>
      </c>
      <c r="AG591" s="127">
        <v>369</v>
      </c>
      <c r="AH591" s="127">
        <v>0</v>
      </c>
      <c r="AI591" s="127">
        <v>330</v>
      </c>
      <c r="AJ591" s="127" t="s">
        <v>92</v>
      </c>
      <c r="AK591" s="127">
        <v>0.02</v>
      </c>
      <c r="AL591" s="127">
        <v>30</v>
      </c>
      <c r="AM591" s="127">
        <v>100</v>
      </c>
      <c r="AN591" s="127"/>
      <c r="AO591" s="127" t="s">
        <v>3600</v>
      </c>
      <c r="AP591" s="127" t="s">
        <v>3597</v>
      </c>
      <c r="AQ591" s="127" t="s">
        <v>3429</v>
      </c>
      <c r="AR591" s="127" t="s">
        <v>3598</v>
      </c>
      <c r="AS591" s="127" t="s">
        <v>69</v>
      </c>
      <c r="AT591" s="127" t="s">
        <v>70</v>
      </c>
      <c r="AU591" s="127" t="s">
        <v>77</v>
      </c>
      <c r="AV591" s="127" t="s">
        <v>1726</v>
      </c>
      <c r="AW591" s="149">
        <f t="shared" si="9"/>
        <v>2.0400265369305618E-2</v>
      </c>
    </row>
    <row r="592" spans="1:49" x14ac:dyDescent="0.2">
      <c r="A592" s="127" t="s">
        <v>59</v>
      </c>
      <c r="B592" s="127">
        <v>4.0999999999999996</v>
      </c>
      <c r="C592" s="127">
        <v>20171204</v>
      </c>
      <c r="D592" s="127" t="s">
        <v>60</v>
      </c>
      <c r="E592" s="127" t="s">
        <v>60</v>
      </c>
      <c r="F592" s="127">
        <v>3</v>
      </c>
      <c r="G592" s="75" t="s">
        <v>1067</v>
      </c>
      <c r="H592" s="127">
        <v>0</v>
      </c>
      <c r="I592" s="127"/>
      <c r="J592" s="127"/>
      <c r="K592" s="127"/>
      <c r="L592" s="127"/>
      <c r="M592" s="127">
        <v>1</v>
      </c>
      <c r="N592" s="127">
        <v>2</v>
      </c>
      <c r="O592" s="127">
        <v>1990</v>
      </c>
      <c r="P592" s="127">
        <v>199104</v>
      </c>
      <c r="Q592" s="127">
        <v>19910423</v>
      </c>
      <c r="R592" s="127" t="s">
        <v>1068</v>
      </c>
      <c r="S592" s="127" t="s">
        <v>1002</v>
      </c>
      <c r="T592" s="127" t="s">
        <v>1069</v>
      </c>
      <c r="U592" s="127" t="s">
        <v>72</v>
      </c>
      <c r="V592" s="127" t="s">
        <v>65</v>
      </c>
      <c r="W592" s="127" t="s">
        <v>66</v>
      </c>
      <c r="X592" s="127"/>
      <c r="Y592" s="127">
        <v>12.7</v>
      </c>
      <c r="Z592" s="127">
        <v>101</v>
      </c>
      <c r="AA592" s="127" t="s">
        <v>1726</v>
      </c>
      <c r="AB592" s="127">
        <v>5000</v>
      </c>
      <c r="AC592" s="127">
        <v>24746</v>
      </c>
      <c r="AD592" s="127"/>
      <c r="AE592" s="127"/>
      <c r="AF592" s="127">
        <v>0</v>
      </c>
      <c r="AG592" s="127">
        <v>2616</v>
      </c>
      <c r="AH592" s="127">
        <v>5000</v>
      </c>
      <c r="AI592" s="127">
        <v>124</v>
      </c>
      <c r="AJ592" s="127" t="s">
        <v>66</v>
      </c>
      <c r="AK592" s="127">
        <v>5.0000000000000001E-3</v>
      </c>
      <c r="AL592" s="127"/>
      <c r="AM592" s="127"/>
      <c r="AN592" s="127"/>
      <c r="AO592" s="127" t="s">
        <v>1070</v>
      </c>
      <c r="AP592" s="127" t="s">
        <v>1071</v>
      </c>
      <c r="AQ592" s="127" t="s">
        <v>1006</v>
      </c>
      <c r="AR592" s="127" t="s">
        <v>1072</v>
      </c>
      <c r="AS592" s="127" t="s">
        <v>69</v>
      </c>
      <c r="AT592" s="127" t="s">
        <v>70</v>
      </c>
      <c r="AU592" s="127" t="s">
        <v>91</v>
      </c>
      <c r="AV592" s="127" t="s">
        <v>1726</v>
      </c>
      <c r="AW592" s="149">
        <f t="shared" si="9"/>
        <v>0.10571405479673483</v>
      </c>
    </row>
    <row r="593" spans="1:49" x14ac:dyDescent="0.2">
      <c r="A593" s="127" t="s">
        <v>59</v>
      </c>
      <c r="B593" s="127">
        <v>4.0999999999999996</v>
      </c>
      <c r="C593" s="127">
        <v>20171204</v>
      </c>
      <c r="D593" s="127" t="s">
        <v>60</v>
      </c>
      <c r="E593" s="127" t="s">
        <v>60</v>
      </c>
      <c r="F593" s="127">
        <v>3</v>
      </c>
      <c r="G593" s="75" t="s">
        <v>2293</v>
      </c>
      <c r="H593" s="127">
        <v>0</v>
      </c>
      <c r="I593" s="127"/>
      <c r="J593" s="127"/>
      <c r="K593" s="127"/>
      <c r="L593" s="127"/>
      <c r="M593" s="127">
        <v>1</v>
      </c>
      <c r="N593" s="127">
        <v>1</v>
      </c>
      <c r="O593" s="127">
        <v>1986</v>
      </c>
      <c r="P593" s="127">
        <v>198803</v>
      </c>
      <c r="Q593" s="127">
        <v>19880302</v>
      </c>
      <c r="R593" s="127" t="s">
        <v>3855</v>
      </c>
      <c r="S593" s="127" t="s">
        <v>3861</v>
      </c>
      <c r="T593" s="127" t="s">
        <v>3857</v>
      </c>
      <c r="U593" s="127" t="s">
        <v>1953</v>
      </c>
      <c r="V593" s="127" t="s">
        <v>65</v>
      </c>
      <c r="W593" s="127" t="s">
        <v>64</v>
      </c>
      <c r="X593" s="127"/>
      <c r="Y593" s="127">
        <v>11</v>
      </c>
      <c r="Z593" s="127"/>
      <c r="AA593" s="127" t="s">
        <v>1726</v>
      </c>
      <c r="AB593" s="127">
        <v>5000</v>
      </c>
      <c r="AC593" s="127">
        <v>10645</v>
      </c>
      <c r="AD593" s="127"/>
      <c r="AE593" s="127"/>
      <c r="AF593" s="127">
        <v>0</v>
      </c>
      <c r="AG593" s="127">
        <v>483</v>
      </c>
      <c r="AH593" s="127">
        <v>5000</v>
      </c>
      <c r="AI593" s="127">
        <v>32</v>
      </c>
      <c r="AJ593" s="127" t="s">
        <v>67</v>
      </c>
      <c r="AK593" s="127">
        <v>3.0000000000000001E-3</v>
      </c>
      <c r="AL593" s="127">
        <v>1</v>
      </c>
      <c r="AM593" s="127"/>
      <c r="AN593" s="127"/>
      <c r="AO593" s="127"/>
      <c r="AP593" s="127" t="s">
        <v>3858</v>
      </c>
      <c r="AQ593" s="127" t="s">
        <v>3863</v>
      </c>
      <c r="AR593" s="127" t="s">
        <v>3860</v>
      </c>
      <c r="AS593" s="127" t="s">
        <v>69</v>
      </c>
      <c r="AT593" s="127" t="s">
        <v>70</v>
      </c>
      <c r="AU593" s="127" t="s">
        <v>77</v>
      </c>
      <c r="AV593" s="127" t="s">
        <v>1726</v>
      </c>
      <c r="AW593" s="149">
        <f t="shared" si="9"/>
        <v>4.5373414748708311E-2</v>
      </c>
    </row>
    <row r="594" spans="1:49" x14ac:dyDescent="0.2">
      <c r="A594" s="127" t="s">
        <v>59</v>
      </c>
      <c r="B594" s="127">
        <v>4.0999999999999996</v>
      </c>
      <c r="C594" s="127">
        <v>20171204</v>
      </c>
      <c r="D594" s="127" t="s">
        <v>60</v>
      </c>
      <c r="E594" s="127" t="s">
        <v>60</v>
      </c>
      <c r="F594" s="127">
        <v>3</v>
      </c>
      <c r="G594" s="75" t="s">
        <v>3259</v>
      </c>
      <c r="H594" s="127">
        <v>0</v>
      </c>
      <c r="I594" s="127"/>
      <c r="J594" s="127"/>
      <c r="K594" s="127"/>
      <c r="L594" s="127"/>
      <c r="M594" s="127">
        <v>1</v>
      </c>
      <c r="N594" s="127">
        <v>1</v>
      </c>
      <c r="O594" s="127">
        <v>1984</v>
      </c>
      <c r="P594" s="127">
        <v>198505</v>
      </c>
      <c r="Q594" s="127">
        <v>19850515</v>
      </c>
      <c r="R594" s="127" t="s">
        <v>3204</v>
      </c>
      <c r="S594" s="127" t="s">
        <v>3205</v>
      </c>
      <c r="T594" s="127" t="s">
        <v>3206</v>
      </c>
      <c r="U594" s="127" t="s">
        <v>1643</v>
      </c>
      <c r="V594" s="127" t="s">
        <v>65</v>
      </c>
      <c r="W594" s="127" t="s">
        <v>66</v>
      </c>
      <c r="X594" s="127"/>
      <c r="Y594" s="127">
        <v>4</v>
      </c>
      <c r="Z594" s="127"/>
      <c r="AA594" s="127" t="s">
        <v>1726</v>
      </c>
      <c r="AB594" s="127">
        <v>5000</v>
      </c>
      <c r="AC594" s="127">
        <v>35846</v>
      </c>
      <c r="AD594" s="127"/>
      <c r="AE594" s="127"/>
      <c r="AF594" s="127">
        <v>5000</v>
      </c>
      <c r="AG594" s="127">
        <v>582</v>
      </c>
      <c r="AH594" s="127">
        <v>0</v>
      </c>
      <c r="AI594" s="127">
        <v>375</v>
      </c>
      <c r="AJ594" s="127"/>
      <c r="AK594" s="127">
        <v>1.6E-2</v>
      </c>
      <c r="AL594" s="127">
        <v>1</v>
      </c>
      <c r="AM594" s="127"/>
      <c r="AN594" s="127"/>
      <c r="AO594" s="127" t="s">
        <v>3260</v>
      </c>
      <c r="AP594" s="127" t="s">
        <v>3208</v>
      </c>
      <c r="AQ594" s="127" t="s">
        <v>3209</v>
      </c>
      <c r="AR594" s="127" t="s">
        <v>3210</v>
      </c>
      <c r="AS594" s="127" t="s">
        <v>69</v>
      </c>
      <c r="AT594" s="127" t="s">
        <v>70</v>
      </c>
      <c r="AU594" s="127" t="s">
        <v>3211</v>
      </c>
      <c r="AV594" s="127" t="s">
        <v>1726</v>
      </c>
      <c r="AW594" s="149">
        <f t="shared" si="9"/>
        <v>1.6236121185069462E-2</v>
      </c>
    </row>
    <row r="595" spans="1:49" x14ac:dyDescent="0.2">
      <c r="A595" s="127" t="s">
        <v>59</v>
      </c>
      <c r="B595" s="127">
        <v>4.0999999999999996</v>
      </c>
      <c r="C595" s="127">
        <v>20171204</v>
      </c>
      <c r="D595" s="127" t="s">
        <v>60</v>
      </c>
      <c r="E595" s="127" t="s">
        <v>60</v>
      </c>
      <c r="F595" s="127">
        <v>3</v>
      </c>
      <c r="G595" s="75" t="s">
        <v>900</v>
      </c>
      <c r="H595" s="127">
        <v>0</v>
      </c>
      <c r="I595" s="127"/>
      <c r="J595" s="127"/>
      <c r="K595" s="127"/>
      <c r="L595" s="127"/>
      <c r="M595" s="127">
        <v>1</v>
      </c>
      <c r="N595" s="127">
        <v>2</v>
      </c>
      <c r="O595" s="127">
        <v>1985</v>
      </c>
      <c r="P595" s="127">
        <v>198610</v>
      </c>
      <c r="Q595" s="127">
        <v>19861003</v>
      </c>
      <c r="R595" s="127" t="s">
        <v>834</v>
      </c>
      <c r="S595" s="127" t="s">
        <v>830</v>
      </c>
      <c r="T595" s="127" t="s">
        <v>835</v>
      </c>
      <c r="U595" s="127" t="s">
        <v>1643</v>
      </c>
      <c r="V595" s="127" t="s">
        <v>65</v>
      </c>
      <c r="W595" s="127" t="s">
        <v>66</v>
      </c>
      <c r="X595" s="127"/>
      <c r="Y595" s="127">
        <v>8.3000000000000007</v>
      </c>
      <c r="Z595" s="127"/>
      <c r="AA595" s="127" t="s">
        <v>1726</v>
      </c>
      <c r="AB595" s="127">
        <v>5000</v>
      </c>
      <c r="AC595" s="127">
        <v>25671</v>
      </c>
      <c r="AD595" s="127"/>
      <c r="AE595" s="127"/>
      <c r="AF595" s="127"/>
      <c r="AG595" s="127"/>
      <c r="AH595" s="127"/>
      <c r="AI595" s="127"/>
      <c r="AJ595" s="127"/>
      <c r="AK595" s="127"/>
      <c r="AL595" s="127">
        <v>3</v>
      </c>
      <c r="AM595" s="127"/>
      <c r="AN595" s="127"/>
      <c r="AO595" s="127" t="s">
        <v>901</v>
      </c>
      <c r="AP595" s="127" t="s">
        <v>837</v>
      </c>
      <c r="AQ595" s="127" t="s">
        <v>831</v>
      </c>
      <c r="AR595" s="127" t="s">
        <v>838</v>
      </c>
      <c r="AS595" s="127" t="s">
        <v>69</v>
      </c>
      <c r="AT595" s="127" t="s">
        <v>70</v>
      </c>
      <c r="AU595" s="127" t="s">
        <v>91</v>
      </c>
      <c r="AV595" s="127" t="s">
        <v>1726</v>
      </c>
      <c r="AW595" s="149">
        <f t="shared" si="9"/>
        <v>0</v>
      </c>
    </row>
    <row r="596" spans="1:49" x14ac:dyDescent="0.2">
      <c r="A596" s="127" t="s">
        <v>59</v>
      </c>
      <c r="B596" s="127">
        <v>4.0999999999999996</v>
      </c>
      <c r="C596" s="127">
        <v>20171204</v>
      </c>
      <c r="D596" s="127" t="s">
        <v>60</v>
      </c>
      <c r="E596" s="127" t="s">
        <v>60</v>
      </c>
      <c r="F596" s="127">
        <v>3</v>
      </c>
      <c r="G596" s="75" t="s">
        <v>3615</v>
      </c>
      <c r="H596" s="127">
        <v>0</v>
      </c>
      <c r="I596" s="127"/>
      <c r="J596" s="127"/>
      <c r="K596" s="127"/>
      <c r="L596" s="127"/>
      <c r="M596" s="127">
        <v>1</v>
      </c>
      <c r="N596" s="127">
        <v>1</v>
      </c>
      <c r="O596" s="127">
        <v>1984</v>
      </c>
      <c r="P596" s="127">
        <v>198504</v>
      </c>
      <c r="Q596" s="127">
        <v>19850424</v>
      </c>
      <c r="R596" s="127" t="s">
        <v>3595</v>
      </c>
      <c r="S596" s="127" t="s">
        <v>3426</v>
      </c>
      <c r="T596" s="127" t="s">
        <v>3596</v>
      </c>
      <c r="U596" s="127" t="s">
        <v>72</v>
      </c>
      <c r="V596" s="127" t="s">
        <v>65</v>
      </c>
      <c r="W596" s="127" t="s">
        <v>66</v>
      </c>
      <c r="X596" s="127"/>
      <c r="Y596" s="127">
        <v>4.9000000000000004</v>
      </c>
      <c r="Z596" s="127"/>
      <c r="AA596" s="127" t="s">
        <v>1726</v>
      </c>
      <c r="AB596" s="127">
        <v>5000</v>
      </c>
      <c r="AC596" s="127">
        <v>26205</v>
      </c>
      <c r="AD596" s="127"/>
      <c r="AE596" s="127"/>
      <c r="AF596" s="127">
        <v>0</v>
      </c>
      <c r="AG596" s="127">
        <v>35014</v>
      </c>
      <c r="AH596" s="127">
        <v>5000</v>
      </c>
      <c r="AI596" s="127">
        <v>375</v>
      </c>
      <c r="AJ596" s="127" t="s">
        <v>66</v>
      </c>
      <c r="AK596" s="127">
        <v>1.41E-2</v>
      </c>
      <c r="AL596" s="127">
        <v>1</v>
      </c>
      <c r="AM596" s="127"/>
      <c r="AN596" s="127"/>
      <c r="AO596" s="127" t="s">
        <v>3616</v>
      </c>
      <c r="AP596" s="127" t="s">
        <v>3597</v>
      </c>
      <c r="AQ596" s="127" t="s">
        <v>3429</v>
      </c>
      <c r="AR596" s="127" t="s">
        <v>3598</v>
      </c>
      <c r="AS596" s="127" t="s">
        <v>69</v>
      </c>
      <c r="AT596" s="127" t="s">
        <v>70</v>
      </c>
      <c r="AU596" s="127" t="s">
        <v>77</v>
      </c>
      <c r="AV596" s="127" t="s">
        <v>1726</v>
      </c>
      <c r="AW596" s="149">
        <f t="shared" si="9"/>
        <v>1.3361572219042168</v>
      </c>
    </row>
    <row r="597" spans="1:49" x14ac:dyDescent="0.2">
      <c r="A597" s="127" t="s">
        <v>59</v>
      </c>
      <c r="B597" s="127">
        <v>4.0999999999999996</v>
      </c>
      <c r="C597" s="127">
        <v>20171204</v>
      </c>
      <c r="D597" s="127" t="s">
        <v>60</v>
      </c>
      <c r="E597" s="127" t="s">
        <v>60</v>
      </c>
      <c r="F597" s="127">
        <v>3</v>
      </c>
      <c r="G597" s="75" t="s">
        <v>3424</v>
      </c>
      <c r="H597" s="127">
        <v>0</v>
      </c>
      <c r="I597" s="127"/>
      <c r="J597" s="127"/>
      <c r="K597" s="127"/>
      <c r="L597" s="127"/>
      <c r="M597" s="127">
        <v>1</v>
      </c>
      <c r="N597" s="127">
        <v>1</v>
      </c>
      <c r="O597" s="127">
        <v>1984</v>
      </c>
      <c r="P597" s="127">
        <v>198504</v>
      </c>
      <c r="Q597" s="127">
        <v>19850415</v>
      </c>
      <c r="R597" s="127" t="s">
        <v>3425</v>
      </c>
      <c r="S597" s="127" t="s">
        <v>3426</v>
      </c>
      <c r="T597" s="127" t="s">
        <v>3427</v>
      </c>
      <c r="U597" s="127" t="s">
        <v>72</v>
      </c>
      <c r="V597" s="127" t="s">
        <v>65</v>
      </c>
      <c r="W597" s="127" t="s">
        <v>64</v>
      </c>
      <c r="X597" s="127"/>
      <c r="Y597" s="127">
        <v>5.3</v>
      </c>
      <c r="Z597" s="127"/>
      <c r="AA597" s="127" t="s">
        <v>1726</v>
      </c>
      <c r="AB597" s="127">
        <v>5000</v>
      </c>
      <c r="AC597" s="127">
        <v>27308</v>
      </c>
      <c r="AD597" s="127"/>
      <c r="AE597" s="127"/>
      <c r="AF597" s="127">
        <v>0</v>
      </c>
      <c r="AG597" s="127">
        <v>1666</v>
      </c>
      <c r="AH597" s="127">
        <v>5000</v>
      </c>
      <c r="AI597" s="127">
        <v>416</v>
      </c>
      <c r="AJ597" s="127"/>
      <c r="AK597" s="127">
        <v>1.4999999999999999E-2</v>
      </c>
      <c r="AL597" s="127">
        <v>1</v>
      </c>
      <c r="AM597" s="127"/>
      <c r="AN597" s="127"/>
      <c r="AO597" s="127"/>
      <c r="AP597" s="127" t="s">
        <v>3428</v>
      </c>
      <c r="AQ597" s="127" t="s">
        <v>3429</v>
      </c>
      <c r="AR597" s="127" t="s">
        <v>3430</v>
      </c>
      <c r="AS597" s="127" t="s">
        <v>69</v>
      </c>
      <c r="AT597" s="127" t="s">
        <v>70</v>
      </c>
      <c r="AU597" s="127" t="s">
        <v>77</v>
      </c>
      <c r="AV597" s="127" t="s">
        <v>1726</v>
      </c>
      <c r="AW597" s="149">
        <f t="shared" si="9"/>
        <v>6.1007763292807965E-2</v>
      </c>
    </row>
    <row r="598" spans="1:49" x14ac:dyDescent="0.2">
      <c r="A598" s="127" t="s">
        <v>59</v>
      </c>
      <c r="B598" s="127">
        <v>4.0999999999999996</v>
      </c>
      <c r="C598" s="127">
        <v>20171204</v>
      </c>
      <c r="D598" s="127" t="s">
        <v>60</v>
      </c>
      <c r="E598" s="127" t="s">
        <v>60</v>
      </c>
      <c r="F598" s="127">
        <v>3</v>
      </c>
      <c r="G598" s="75" t="s">
        <v>4642</v>
      </c>
      <c r="H598" s="127">
        <v>0</v>
      </c>
      <c r="I598" s="127"/>
      <c r="J598" s="127"/>
      <c r="K598" s="127"/>
      <c r="L598" s="127"/>
      <c r="M598" s="127">
        <v>1</v>
      </c>
      <c r="N598" s="127">
        <v>2</v>
      </c>
      <c r="O598" s="127">
        <v>1990</v>
      </c>
      <c r="P598" s="127">
        <v>19920316</v>
      </c>
      <c r="Q598" s="127">
        <v>19920415</v>
      </c>
      <c r="R598" s="127" t="s">
        <v>4560</v>
      </c>
      <c r="S598" s="127" t="s">
        <v>3426</v>
      </c>
      <c r="T598" s="127" t="s">
        <v>4561</v>
      </c>
      <c r="U598" s="127" t="s">
        <v>1953</v>
      </c>
      <c r="V598" s="127" t="s">
        <v>65</v>
      </c>
      <c r="W598" s="127" t="s">
        <v>66</v>
      </c>
      <c r="X598" s="127"/>
      <c r="Y598" s="127">
        <v>10.7</v>
      </c>
      <c r="Z598" s="127">
        <v>99</v>
      </c>
      <c r="AA598" s="127" t="s">
        <v>1726</v>
      </c>
      <c r="AB598" s="127">
        <v>5000</v>
      </c>
      <c r="AC598" s="127">
        <v>22547</v>
      </c>
      <c r="AD598" s="127"/>
      <c r="AE598" s="127"/>
      <c r="AF598" s="127">
        <v>0</v>
      </c>
      <c r="AG598" s="127">
        <v>110563</v>
      </c>
      <c r="AH598" s="127">
        <v>5000</v>
      </c>
      <c r="AI598" s="127">
        <v>113</v>
      </c>
      <c r="AJ598" s="127" t="s">
        <v>66</v>
      </c>
      <c r="AK598" s="127">
        <v>5.0000000000000001E-3</v>
      </c>
      <c r="AL598" s="127">
        <v>1</v>
      </c>
      <c r="AM598" s="127">
        <v>100</v>
      </c>
      <c r="AN598" s="127"/>
      <c r="AO598" s="127" t="s">
        <v>4643</v>
      </c>
      <c r="AP598" s="127" t="s">
        <v>4562</v>
      </c>
      <c r="AQ598" s="127" t="s">
        <v>3429</v>
      </c>
      <c r="AR598" s="127" t="s">
        <v>4563</v>
      </c>
      <c r="AS598" s="127" t="s">
        <v>69</v>
      </c>
      <c r="AT598" s="127" t="s">
        <v>70</v>
      </c>
      <c r="AU598" s="127" t="s">
        <v>77</v>
      </c>
      <c r="AV598" s="127" t="s">
        <v>1726</v>
      </c>
      <c r="AW598" s="149">
        <f t="shared" si="9"/>
        <v>4.9036678937330906</v>
      </c>
    </row>
    <row r="599" spans="1:49" x14ac:dyDescent="0.2">
      <c r="A599" s="127" t="s">
        <v>59</v>
      </c>
      <c r="B599" s="127">
        <v>4.0999999999999996</v>
      </c>
      <c r="C599" s="127">
        <v>20171204</v>
      </c>
      <c r="D599" s="127" t="s">
        <v>60</v>
      </c>
      <c r="E599" s="127" t="s">
        <v>60</v>
      </c>
      <c r="F599" s="127">
        <v>3</v>
      </c>
      <c r="G599" s="75" t="s">
        <v>4638</v>
      </c>
      <c r="H599" s="127">
        <v>0</v>
      </c>
      <c r="I599" s="127"/>
      <c r="J599" s="127"/>
      <c r="K599" s="127"/>
      <c r="L599" s="127"/>
      <c r="M599" s="127">
        <v>1</v>
      </c>
      <c r="N599" s="127">
        <v>2</v>
      </c>
      <c r="O599" s="127">
        <v>1991</v>
      </c>
      <c r="P599" s="127">
        <v>19920713</v>
      </c>
      <c r="Q599" s="127">
        <v>19920714</v>
      </c>
      <c r="R599" s="127" t="s">
        <v>4560</v>
      </c>
      <c r="S599" s="127" t="s">
        <v>3426</v>
      </c>
      <c r="T599" s="127" t="s">
        <v>4561</v>
      </c>
      <c r="U599" s="127" t="s">
        <v>72</v>
      </c>
      <c r="V599" s="127" t="s">
        <v>65</v>
      </c>
      <c r="W599" s="127" t="s">
        <v>66</v>
      </c>
      <c r="X599" s="127"/>
      <c r="Y599" s="127">
        <v>11.7</v>
      </c>
      <c r="Z599" s="127">
        <v>99</v>
      </c>
      <c r="AA599" s="127" t="s">
        <v>1726</v>
      </c>
      <c r="AB599" s="127">
        <v>5000</v>
      </c>
      <c r="AC599" s="127">
        <v>42997</v>
      </c>
      <c r="AD599" s="127"/>
      <c r="AE599" s="127"/>
      <c r="AF599" s="127">
        <v>0</v>
      </c>
      <c r="AG599" s="127">
        <v>110323</v>
      </c>
      <c r="AH599" s="127">
        <v>5000</v>
      </c>
      <c r="AI599" s="127">
        <v>216</v>
      </c>
      <c r="AJ599" s="127" t="s">
        <v>92</v>
      </c>
      <c r="AK599" s="127">
        <v>5.0000000000000001E-3</v>
      </c>
      <c r="AL599" s="127">
        <v>120</v>
      </c>
      <c r="AM599" s="127">
        <v>200</v>
      </c>
      <c r="AN599" s="127"/>
      <c r="AO599" s="127" t="s">
        <v>4639</v>
      </c>
      <c r="AP599" s="127" t="s">
        <v>4562</v>
      </c>
      <c r="AQ599" s="127" t="s">
        <v>3429</v>
      </c>
      <c r="AR599" s="127" t="s">
        <v>4563</v>
      </c>
      <c r="AS599" s="127" t="s">
        <v>69</v>
      </c>
      <c r="AT599" s="127" t="s">
        <v>70</v>
      </c>
      <c r="AU599" s="127" t="s">
        <v>77</v>
      </c>
      <c r="AV599" s="127" t="s">
        <v>1726</v>
      </c>
      <c r="AW599" s="149">
        <f t="shared" si="9"/>
        <v>2.5658301741981999</v>
      </c>
    </row>
    <row r="600" spans="1:49" x14ac:dyDescent="0.2">
      <c r="A600" s="127" t="s">
        <v>59</v>
      </c>
      <c r="B600" s="127">
        <v>4.0999999999999996</v>
      </c>
      <c r="C600" s="127">
        <v>20171204</v>
      </c>
      <c r="D600" s="127" t="s">
        <v>60</v>
      </c>
      <c r="E600" s="127" t="s">
        <v>60</v>
      </c>
      <c r="F600" s="127">
        <v>3</v>
      </c>
      <c r="G600" s="75" t="s">
        <v>4634</v>
      </c>
      <c r="H600" s="127">
        <v>9</v>
      </c>
      <c r="I600" s="127"/>
      <c r="J600" s="127"/>
      <c r="K600" s="127"/>
      <c r="L600" s="127"/>
      <c r="M600" s="127">
        <v>1</v>
      </c>
      <c r="N600" s="127">
        <v>2</v>
      </c>
      <c r="O600" s="127">
        <v>1988</v>
      </c>
      <c r="P600" s="127">
        <v>19900327</v>
      </c>
      <c r="Q600" s="127">
        <v>19900401</v>
      </c>
      <c r="R600" s="127" t="s">
        <v>4560</v>
      </c>
      <c r="S600" s="127" t="s">
        <v>3426</v>
      </c>
      <c r="T600" s="127" t="s">
        <v>4561</v>
      </c>
      <c r="U600" s="127" t="s">
        <v>1953</v>
      </c>
      <c r="V600" s="127" t="s">
        <v>65</v>
      </c>
      <c r="W600" s="127" t="s">
        <v>66</v>
      </c>
      <c r="X600" s="127"/>
      <c r="Y600" s="127">
        <v>12.96</v>
      </c>
      <c r="Z600" s="127">
        <v>106</v>
      </c>
      <c r="AA600" s="127" t="s">
        <v>1726</v>
      </c>
      <c r="AB600" s="127">
        <v>5000</v>
      </c>
      <c r="AC600" s="127">
        <v>48945</v>
      </c>
      <c r="AD600" s="127"/>
      <c r="AE600" s="127"/>
      <c r="AF600" s="127">
        <v>0</v>
      </c>
      <c r="AG600" s="127">
        <v>10479</v>
      </c>
      <c r="AH600" s="127">
        <v>5000</v>
      </c>
      <c r="AI600" s="127">
        <v>123</v>
      </c>
      <c r="AJ600" s="127" t="s">
        <v>64</v>
      </c>
      <c r="AK600" s="127">
        <v>2.5000000000000001E-3</v>
      </c>
      <c r="AL600" s="127">
        <v>1</v>
      </c>
      <c r="AM600" s="127">
        <v>800</v>
      </c>
      <c r="AN600" s="127"/>
      <c r="AO600" s="127" t="s">
        <v>4635</v>
      </c>
      <c r="AP600" s="127" t="s">
        <v>4562</v>
      </c>
      <c r="AQ600" s="127" t="s">
        <v>3429</v>
      </c>
      <c r="AR600" s="127" t="s">
        <v>4563</v>
      </c>
      <c r="AS600" s="127" t="s">
        <v>69</v>
      </c>
      <c r="AT600" s="127" t="s">
        <v>70</v>
      </c>
      <c r="AU600" s="127" t="s">
        <v>77</v>
      </c>
      <c r="AV600" s="127" t="s">
        <v>1726</v>
      </c>
      <c r="AW600" s="149">
        <f t="shared" si="9"/>
        <v>0.21409745632853203</v>
      </c>
    </row>
    <row r="601" spans="1:49" x14ac:dyDescent="0.2">
      <c r="A601" s="127" t="s">
        <v>59</v>
      </c>
      <c r="B601" s="127">
        <v>4.0999999999999996</v>
      </c>
      <c r="C601" s="127">
        <v>20171204</v>
      </c>
      <c r="D601" s="127" t="s">
        <v>60</v>
      </c>
      <c r="E601" s="127" t="s">
        <v>60</v>
      </c>
      <c r="F601" s="127">
        <v>3</v>
      </c>
      <c r="G601" s="75" t="s">
        <v>2173</v>
      </c>
      <c r="H601" s="127">
        <v>0</v>
      </c>
      <c r="I601" s="127"/>
      <c r="J601" s="127"/>
      <c r="K601" s="127"/>
      <c r="L601" s="127"/>
      <c r="M601" s="127">
        <v>1</v>
      </c>
      <c r="N601" s="127">
        <v>1</v>
      </c>
      <c r="O601" s="127">
        <v>1991</v>
      </c>
      <c r="P601" s="127">
        <v>19930410</v>
      </c>
      <c r="Q601" s="127">
        <v>19930410</v>
      </c>
      <c r="R601" s="127" t="s">
        <v>3855</v>
      </c>
      <c r="S601" s="127" t="s">
        <v>3861</v>
      </c>
      <c r="T601" s="127" t="s">
        <v>3857</v>
      </c>
      <c r="U601" s="127" t="s">
        <v>1953</v>
      </c>
      <c r="V601" s="127" t="s">
        <v>65</v>
      </c>
      <c r="W601" s="127" t="s">
        <v>64</v>
      </c>
      <c r="X601" s="127"/>
      <c r="Y601" s="127">
        <v>11.8</v>
      </c>
      <c r="Z601" s="127">
        <v>100</v>
      </c>
      <c r="AA601" s="127" t="s">
        <v>1726</v>
      </c>
      <c r="AB601" s="127">
        <v>5000</v>
      </c>
      <c r="AC601" s="127">
        <v>26729</v>
      </c>
      <c r="AD601" s="127"/>
      <c r="AE601" s="127"/>
      <c r="AF601" s="127">
        <v>5000</v>
      </c>
      <c r="AG601" s="127">
        <v>270</v>
      </c>
      <c r="AH601" s="127">
        <v>0</v>
      </c>
      <c r="AI601" s="127">
        <v>264</v>
      </c>
      <c r="AJ601" s="127" t="s">
        <v>92</v>
      </c>
      <c r="AK601" s="127">
        <v>0.01</v>
      </c>
      <c r="AL601" s="127">
        <v>1</v>
      </c>
      <c r="AM601" s="127"/>
      <c r="AN601" s="127"/>
      <c r="AO601" s="127"/>
      <c r="AP601" s="127" t="s">
        <v>3858</v>
      </c>
      <c r="AQ601" s="127" t="s">
        <v>3863</v>
      </c>
      <c r="AR601" s="127" t="s">
        <v>3860</v>
      </c>
      <c r="AS601" s="127" t="s">
        <v>69</v>
      </c>
      <c r="AT601" s="127" t="s">
        <v>70</v>
      </c>
      <c r="AU601" s="127" t="s">
        <v>77</v>
      </c>
      <c r="AV601" s="127" t="s">
        <v>1726</v>
      </c>
      <c r="AW601" s="149">
        <f t="shared" si="9"/>
        <v>1.0101388005537056E-2</v>
      </c>
    </row>
    <row r="602" spans="1:49" x14ac:dyDescent="0.2">
      <c r="A602" s="127" t="s">
        <v>59</v>
      </c>
      <c r="B602" s="127">
        <v>4.0999999999999996</v>
      </c>
      <c r="C602" s="127">
        <v>20171204</v>
      </c>
      <c r="D602" s="127" t="s">
        <v>60</v>
      </c>
      <c r="E602" s="127" t="s">
        <v>60</v>
      </c>
      <c r="F602" s="127">
        <v>3</v>
      </c>
      <c r="G602" s="75" t="s">
        <v>3603</v>
      </c>
      <c r="H602" s="127">
        <v>0</v>
      </c>
      <c r="I602" s="127"/>
      <c r="J602" s="127"/>
      <c r="K602" s="127"/>
      <c r="L602" s="127"/>
      <c r="M602" s="127">
        <v>1</v>
      </c>
      <c r="N602" s="127">
        <v>1</v>
      </c>
      <c r="O602" s="127">
        <v>1984</v>
      </c>
      <c r="P602" s="127">
        <v>198504</v>
      </c>
      <c r="Q602" s="127">
        <v>19850424</v>
      </c>
      <c r="R602" s="127" t="s">
        <v>3595</v>
      </c>
      <c r="S602" s="127" t="s">
        <v>3426</v>
      </c>
      <c r="T602" s="127" t="s">
        <v>3596</v>
      </c>
      <c r="U602" s="127" t="s">
        <v>72</v>
      </c>
      <c r="V602" s="127" t="s">
        <v>65</v>
      </c>
      <c r="W602" s="127" t="s">
        <v>66</v>
      </c>
      <c r="X602" s="127"/>
      <c r="Y602" s="127">
        <v>4.9000000000000004</v>
      </c>
      <c r="Z602" s="127"/>
      <c r="AA602" s="127" t="s">
        <v>1726</v>
      </c>
      <c r="AB602" s="127">
        <v>5000</v>
      </c>
      <c r="AC602" s="127">
        <v>25269</v>
      </c>
      <c r="AD602" s="127"/>
      <c r="AE602" s="127"/>
      <c r="AF602" s="127">
        <v>0</v>
      </c>
      <c r="AG602" s="127">
        <v>35014</v>
      </c>
      <c r="AH602" s="127">
        <v>5000</v>
      </c>
      <c r="AI602" s="127">
        <v>125</v>
      </c>
      <c r="AJ602" s="127" t="s">
        <v>66</v>
      </c>
      <c r="AK602" s="127">
        <v>4.8999999999999998E-3</v>
      </c>
      <c r="AL602" s="127">
        <v>1</v>
      </c>
      <c r="AM602" s="127"/>
      <c r="AN602" s="127"/>
      <c r="AO602" s="127" t="s">
        <v>3604</v>
      </c>
      <c r="AP602" s="127" t="s">
        <v>3597</v>
      </c>
      <c r="AQ602" s="127" t="s">
        <v>3429</v>
      </c>
      <c r="AR602" s="127" t="s">
        <v>3598</v>
      </c>
      <c r="AS602" s="127" t="s">
        <v>69</v>
      </c>
      <c r="AT602" s="127" t="s">
        <v>70</v>
      </c>
      <c r="AU602" s="127" t="s">
        <v>77</v>
      </c>
      <c r="AV602" s="127" t="s">
        <v>1726</v>
      </c>
      <c r="AW602" s="149">
        <f t="shared" si="9"/>
        <v>1.3856504016779454</v>
      </c>
    </row>
    <row r="603" spans="1:49" x14ac:dyDescent="0.2">
      <c r="A603" s="127" t="s">
        <v>59</v>
      </c>
      <c r="B603" s="127">
        <v>4.0999999999999996</v>
      </c>
      <c r="C603" s="127">
        <v>20171204</v>
      </c>
      <c r="D603" s="127" t="s">
        <v>60</v>
      </c>
      <c r="E603" s="127" t="s">
        <v>60</v>
      </c>
      <c r="F603" s="127">
        <v>3</v>
      </c>
      <c r="G603" s="75" t="s">
        <v>3623</v>
      </c>
      <c r="H603" s="127">
        <v>0</v>
      </c>
      <c r="I603" s="127"/>
      <c r="J603" s="127"/>
      <c r="K603" s="127"/>
      <c r="L603" s="127"/>
      <c r="M603" s="127">
        <v>1</v>
      </c>
      <c r="N603" s="127">
        <v>1</v>
      </c>
      <c r="O603" s="127">
        <v>1984</v>
      </c>
      <c r="P603" s="127">
        <v>198504</v>
      </c>
      <c r="Q603" s="127">
        <v>19850410</v>
      </c>
      <c r="R603" s="127" t="s">
        <v>3595</v>
      </c>
      <c r="S603" s="127" t="s">
        <v>3426</v>
      </c>
      <c r="T603" s="127" t="s">
        <v>3596</v>
      </c>
      <c r="U603" s="127" t="s">
        <v>72</v>
      </c>
      <c r="V603" s="127" t="s">
        <v>65</v>
      </c>
      <c r="W603" s="127" t="s">
        <v>66</v>
      </c>
      <c r="X603" s="127"/>
      <c r="Y603" s="127">
        <v>4.3</v>
      </c>
      <c r="Z603" s="127"/>
      <c r="AA603" s="127" t="s">
        <v>1726</v>
      </c>
      <c r="AB603" s="127">
        <v>5000</v>
      </c>
      <c r="AC603" s="127">
        <v>27656</v>
      </c>
      <c r="AD603" s="127"/>
      <c r="AE603" s="127"/>
      <c r="AF603" s="127">
        <v>0</v>
      </c>
      <c r="AG603" s="127">
        <v>38190</v>
      </c>
      <c r="AH603" s="127">
        <v>5000</v>
      </c>
      <c r="AI603" s="127">
        <v>66</v>
      </c>
      <c r="AJ603" s="127" t="s">
        <v>66</v>
      </c>
      <c r="AK603" s="127">
        <v>2.3999999999999998E-3</v>
      </c>
      <c r="AL603" s="127">
        <v>1</v>
      </c>
      <c r="AM603" s="127"/>
      <c r="AN603" s="127"/>
      <c r="AO603" s="127" t="s">
        <v>3624</v>
      </c>
      <c r="AP603" s="127" t="s">
        <v>3597</v>
      </c>
      <c r="AQ603" s="127" t="s">
        <v>3429</v>
      </c>
      <c r="AR603" s="127" t="s">
        <v>3598</v>
      </c>
      <c r="AS603" s="127" t="s">
        <v>69</v>
      </c>
      <c r="AT603" s="127" t="s">
        <v>70</v>
      </c>
      <c r="AU603" s="127" t="s">
        <v>77</v>
      </c>
      <c r="AV603" s="127" t="s">
        <v>1726</v>
      </c>
      <c r="AW603" s="149">
        <f t="shared" si="9"/>
        <v>1.3808938385883713</v>
      </c>
    </row>
    <row r="604" spans="1:49" x14ac:dyDescent="0.2">
      <c r="A604" s="127" t="s">
        <v>59</v>
      </c>
      <c r="B604" s="127">
        <v>4.0999999999999996</v>
      </c>
      <c r="C604" s="127">
        <v>20171204</v>
      </c>
      <c r="D604" s="127" t="s">
        <v>60</v>
      </c>
      <c r="E604" s="127" t="s">
        <v>60</v>
      </c>
      <c r="F604" s="127">
        <v>3</v>
      </c>
      <c r="G604" s="75" t="s">
        <v>4654</v>
      </c>
      <c r="H604" s="127">
        <v>0</v>
      </c>
      <c r="I604" s="127"/>
      <c r="J604" s="127"/>
      <c r="K604" s="127"/>
      <c r="L604" s="127"/>
      <c r="M604" s="127">
        <v>1</v>
      </c>
      <c r="N604" s="127">
        <v>2</v>
      </c>
      <c r="O604" s="127">
        <v>1990</v>
      </c>
      <c r="P604" s="127">
        <v>19920316</v>
      </c>
      <c r="Q604" s="127">
        <v>19920415</v>
      </c>
      <c r="R604" s="127" t="s">
        <v>4560</v>
      </c>
      <c r="S604" s="127" t="s">
        <v>3426</v>
      </c>
      <c r="T604" s="127" t="s">
        <v>4561</v>
      </c>
      <c r="U604" s="127" t="s">
        <v>1953</v>
      </c>
      <c r="V604" s="127" t="s">
        <v>65</v>
      </c>
      <c r="W604" s="127" t="s">
        <v>66</v>
      </c>
      <c r="X604" s="127"/>
      <c r="Y604" s="127">
        <v>10.7</v>
      </c>
      <c r="Z604" s="127">
        <v>99</v>
      </c>
      <c r="AA604" s="127" t="s">
        <v>1726</v>
      </c>
      <c r="AB604" s="127">
        <v>5000</v>
      </c>
      <c r="AC604" s="127">
        <v>22660</v>
      </c>
      <c r="AD604" s="127"/>
      <c r="AE604" s="127"/>
      <c r="AF604" s="127">
        <v>0</v>
      </c>
      <c r="AG604" s="127">
        <v>110563</v>
      </c>
      <c r="AH604" s="127"/>
      <c r="AI604" s="127"/>
      <c r="AJ604" s="127" t="s">
        <v>66</v>
      </c>
      <c r="AK604" s="127"/>
      <c r="AL604" s="127">
        <v>1</v>
      </c>
      <c r="AM604" s="127">
        <v>100</v>
      </c>
      <c r="AN604" s="127"/>
      <c r="AO604" s="127" t="s">
        <v>4643</v>
      </c>
      <c r="AP604" s="127" t="s">
        <v>4562</v>
      </c>
      <c r="AQ604" s="127" t="s">
        <v>3429</v>
      </c>
      <c r="AR604" s="127" t="s">
        <v>4563</v>
      </c>
      <c r="AS604" s="127" t="s">
        <v>69</v>
      </c>
      <c r="AT604" s="127" t="s">
        <v>70</v>
      </c>
      <c r="AU604" s="127" t="s">
        <v>77</v>
      </c>
      <c r="AV604" s="127" t="s">
        <v>1726</v>
      </c>
      <c r="AW604" s="149">
        <f t="shared" si="9"/>
        <v>4.8792144748455426</v>
      </c>
    </row>
    <row r="605" spans="1:49" x14ac:dyDescent="0.2">
      <c r="A605" s="127" t="s">
        <v>59</v>
      </c>
      <c r="B605" s="127">
        <v>4.0999999999999996</v>
      </c>
      <c r="C605" s="127">
        <v>20171204</v>
      </c>
      <c r="D605" s="127" t="s">
        <v>60</v>
      </c>
      <c r="E605" s="127" t="s">
        <v>60</v>
      </c>
      <c r="F605" s="127">
        <v>3</v>
      </c>
      <c r="G605" s="75" t="s">
        <v>615</v>
      </c>
      <c r="H605" s="127">
        <v>0</v>
      </c>
      <c r="I605" s="127"/>
      <c r="J605" s="127"/>
      <c r="K605" s="127"/>
      <c r="L605" s="127"/>
      <c r="M605" s="127">
        <v>1</v>
      </c>
      <c r="N605" s="127">
        <v>2</v>
      </c>
      <c r="O605" s="127">
        <v>1986</v>
      </c>
      <c r="P605" s="127">
        <v>198704</v>
      </c>
      <c r="Q605" s="127">
        <v>19870409</v>
      </c>
      <c r="R605" s="127" t="s">
        <v>490</v>
      </c>
      <c r="S605" s="127" t="s">
        <v>476</v>
      </c>
      <c r="T605" s="127" t="s">
        <v>491</v>
      </c>
      <c r="U605" s="127" t="s">
        <v>72</v>
      </c>
      <c r="V605" s="127" t="s">
        <v>65</v>
      </c>
      <c r="W605" s="127" t="s">
        <v>66</v>
      </c>
      <c r="X605" s="127"/>
      <c r="Y605" s="127">
        <v>3.7</v>
      </c>
      <c r="Z605" s="127"/>
      <c r="AA605" s="127" t="s">
        <v>1726</v>
      </c>
      <c r="AB605" s="127">
        <v>5000</v>
      </c>
      <c r="AC605" s="127">
        <v>26009</v>
      </c>
      <c r="AD605" s="127"/>
      <c r="AE605" s="127"/>
      <c r="AF605" s="127">
        <v>0</v>
      </c>
      <c r="AG605" s="127">
        <v>271591</v>
      </c>
      <c r="AH605" s="127"/>
      <c r="AI605" s="127"/>
      <c r="AJ605" s="127"/>
      <c r="AK605" s="127"/>
      <c r="AL605" s="127">
        <v>1</v>
      </c>
      <c r="AM605" s="127"/>
      <c r="AN605" s="127"/>
      <c r="AO605" s="127" t="s">
        <v>616</v>
      </c>
      <c r="AP605" s="127" t="s">
        <v>493</v>
      </c>
      <c r="AQ605" s="127" t="s">
        <v>480</v>
      </c>
      <c r="AR605" s="127" t="s">
        <v>494</v>
      </c>
      <c r="AS605" s="127" t="s">
        <v>69</v>
      </c>
      <c r="AT605" s="127" t="s">
        <v>70</v>
      </c>
      <c r="AU605" s="127" t="s">
        <v>91</v>
      </c>
      <c r="AV605" s="127" t="s">
        <v>1726</v>
      </c>
      <c r="AW605" s="149">
        <f t="shared" si="9"/>
        <v>10.442193087008343</v>
      </c>
    </row>
    <row r="606" spans="1:49" x14ac:dyDescent="0.2">
      <c r="A606" s="127" t="s">
        <v>59</v>
      </c>
      <c r="B606" s="127">
        <v>4.0999999999999996</v>
      </c>
      <c r="C606" s="127">
        <v>20171204</v>
      </c>
      <c r="D606" s="127" t="s">
        <v>60</v>
      </c>
      <c r="E606" s="127" t="s">
        <v>60</v>
      </c>
      <c r="F606" s="127">
        <v>3</v>
      </c>
      <c r="G606" s="75" t="s">
        <v>4721</v>
      </c>
      <c r="H606" s="127">
        <v>0</v>
      </c>
      <c r="I606" s="127"/>
      <c r="J606" s="127"/>
      <c r="K606" s="127"/>
      <c r="L606" s="127"/>
      <c r="M606" s="127">
        <v>1</v>
      </c>
      <c r="N606" s="127">
        <v>2</v>
      </c>
      <c r="O606" s="127">
        <v>1987</v>
      </c>
      <c r="P606" s="127">
        <v>198806</v>
      </c>
      <c r="Q606" s="127">
        <v>19880606</v>
      </c>
      <c r="R606" s="127" t="s">
        <v>4560</v>
      </c>
      <c r="S606" s="127" t="s">
        <v>3426</v>
      </c>
      <c r="T606" s="127" t="s">
        <v>4561</v>
      </c>
      <c r="U606" s="127" t="s">
        <v>72</v>
      </c>
      <c r="V606" s="127" t="s">
        <v>65</v>
      </c>
      <c r="W606" s="127" t="s">
        <v>66</v>
      </c>
      <c r="X606" s="127"/>
      <c r="Y606" s="127">
        <v>6.8</v>
      </c>
      <c r="Z606" s="127">
        <v>84</v>
      </c>
      <c r="AA606" s="127" t="s">
        <v>1726</v>
      </c>
      <c r="AB606" s="127">
        <v>5000</v>
      </c>
      <c r="AC606" s="127">
        <v>26286</v>
      </c>
      <c r="AD606" s="127"/>
      <c r="AE606" s="127"/>
      <c r="AF606" s="127">
        <v>5000</v>
      </c>
      <c r="AG606" s="127">
        <v>45</v>
      </c>
      <c r="AH606" s="127"/>
      <c r="AI606" s="127"/>
      <c r="AJ606" s="127"/>
      <c r="AK606" s="127">
        <v>1.6999999999999999E-3</v>
      </c>
      <c r="AL606" s="127">
        <v>1</v>
      </c>
      <c r="AM606" s="127"/>
      <c r="AN606" s="127"/>
      <c r="AO606" s="127" t="s">
        <v>4648</v>
      </c>
      <c r="AP606" s="127" t="s">
        <v>4562</v>
      </c>
      <c r="AQ606" s="127" t="s">
        <v>3429</v>
      </c>
      <c r="AR606" s="127" t="s">
        <v>4563</v>
      </c>
      <c r="AS606" s="127" t="s">
        <v>69</v>
      </c>
      <c r="AT606" s="127" t="s">
        <v>70</v>
      </c>
      <c r="AU606" s="127" t="s">
        <v>77</v>
      </c>
      <c r="AV606" s="127" t="s">
        <v>1726</v>
      </c>
      <c r="AW606" s="149">
        <f t="shared" si="9"/>
        <v>1.711937913718329E-3</v>
      </c>
    </row>
    <row r="607" spans="1:49" x14ac:dyDescent="0.2">
      <c r="A607" s="127" t="s">
        <v>59</v>
      </c>
      <c r="B607" s="127">
        <v>4.0999999999999996</v>
      </c>
      <c r="C607" s="127">
        <v>20171204</v>
      </c>
      <c r="D607" s="127" t="s">
        <v>60</v>
      </c>
      <c r="E607" s="127" t="s">
        <v>60</v>
      </c>
      <c r="F607" s="127">
        <v>3</v>
      </c>
      <c r="G607" s="75" t="s">
        <v>4287</v>
      </c>
      <c r="H607" s="127">
        <v>0</v>
      </c>
      <c r="I607" s="127"/>
      <c r="J607" s="127"/>
      <c r="K607" s="127"/>
      <c r="L607" s="127"/>
      <c r="M607" s="127">
        <v>1</v>
      </c>
      <c r="N607" s="127">
        <v>2</v>
      </c>
      <c r="O607" s="127">
        <v>1991</v>
      </c>
      <c r="P607" s="127">
        <v>19920504</v>
      </c>
      <c r="Q607" s="127">
        <v>19920518</v>
      </c>
      <c r="R607" s="127" t="s">
        <v>3420</v>
      </c>
      <c r="S607" s="127" t="s">
        <v>3421</v>
      </c>
      <c r="T607" s="127" t="s">
        <v>4165</v>
      </c>
      <c r="U607" s="127" t="s">
        <v>72</v>
      </c>
      <c r="V607" s="127" t="s">
        <v>65</v>
      </c>
      <c r="W607" s="127" t="s">
        <v>64</v>
      </c>
      <c r="X607" s="127"/>
      <c r="Y607" s="127">
        <v>8.5</v>
      </c>
      <c r="Z607" s="127"/>
      <c r="AA607" s="127" t="s">
        <v>1726</v>
      </c>
      <c r="AB607" s="127">
        <v>5000</v>
      </c>
      <c r="AC607" s="127">
        <v>24523</v>
      </c>
      <c r="AD607" s="127"/>
      <c r="AE607" s="127"/>
      <c r="AF607" s="127">
        <v>0</v>
      </c>
      <c r="AG607" s="127">
        <v>187254</v>
      </c>
      <c r="AH607" s="127">
        <v>5000</v>
      </c>
      <c r="AI607" s="127">
        <v>82</v>
      </c>
      <c r="AJ607" s="127" t="s">
        <v>66</v>
      </c>
      <c r="AK607" s="127">
        <v>3.3E-3</v>
      </c>
      <c r="AL607" s="127">
        <v>1</v>
      </c>
      <c r="AM607" s="127"/>
      <c r="AN607" s="127"/>
      <c r="AO607" s="127" t="s">
        <v>4288</v>
      </c>
      <c r="AP607" s="127" t="s">
        <v>3422</v>
      </c>
      <c r="AQ607" s="127" t="s">
        <v>3423</v>
      </c>
      <c r="AR607" s="127" t="s">
        <v>4166</v>
      </c>
      <c r="AS607" s="127" t="s">
        <v>69</v>
      </c>
      <c r="AT607" s="127" t="s">
        <v>70</v>
      </c>
      <c r="AU607" s="127" t="s">
        <v>3211</v>
      </c>
      <c r="AV607" s="127" t="s">
        <v>1726</v>
      </c>
      <c r="AW607" s="149">
        <f t="shared" si="9"/>
        <v>7.6358520572523751</v>
      </c>
    </row>
    <row r="608" spans="1:49" x14ac:dyDescent="0.2">
      <c r="A608" s="127" t="s">
        <v>59</v>
      </c>
      <c r="B608" s="127">
        <v>4.0999999999999996</v>
      </c>
      <c r="C608" s="127">
        <v>20171204</v>
      </c>
      <c r="D608" s="127" t="s">
        <v>60</v>
      </c>
      <c r="E608" s="127" t="s">
        <v>60</v>
      </c>
      <c r="F608" s="127">
        <v>3</v>
      </c>
      <c r="G608" s="75" t="s">
        <v>4283</v>
      </c>
      <c r="H608" s="127">
        <v>0</v>
      </c>
      <c r="I608" s="127"/>
      <c r="J608" s="127"/>
      <c r="K608" s="127"/>
      <c r="L608" s="127"/>
      <c r="M608" s="127">
        <v>1</v>
      </c>
      <c r="N608" s="127">
        <v>2</v>
      </c>
      <c r="O608" s="127">
        <v>1990</v>
      </c>
      <c r="P608" s="127">
        <v>19910406</v>
      </c>
      <c r="Q608" s="127">
        <v>19910503</v>
      </c>
      <c r="R608" s="127" t="s">
        <v>3420</v>
      </c>
      <c r="S608" s="127" t="s">
        <v>3421</v>
      </c>
      <c r="T608" s="127" t="s">
        <v>4165</v>
      </c>
      <c r="U608" s="127" t="s">
        <v>72</v>
      </c>
      <c r="V608" s="127" t="s">
        <v>65</v>
      </c>
      <c r="W608" s="127" t="s">
        <v>66</v>
      </c>
      <c r="X608" s="127"/>
      <c r="Y608" s="127">
        <v>5.5</v>
      </c>
      <c r="Z608" s="127"/>
      <c r="AA608" s="127" t="s">
        <v>67</v>
      </c>
      <c r="AB608" s="127">
        <v>5000</v>
      </c>
      <c r="AC608" s="127">
        <v>23351</v>
      </c>
      <c r="AD608" s="127"/>
      <c r="AE608" s="127"/>
      <c r="AF608" s="127">
        <v>0</v>
      </c>
      <c r="AG608" s="127">
        <v>216869</v>
      </c>
      <c r="AH608" s="127">
        <v>5000</v>
      </c>
      <c r="AI608" s="127">
        <v>236</v>
      </c>
      <c r="AJ608" s="127" t="s">
        <v>66</v>
      </c>
      <c r="AK608" s="127">
        <v>0.01</v>
      </c>
      <c r="AL608" s="127">
        <v>1</v>
      </c>
      <c r="AM608" s="127"/>
      <c r="AN608" s="127"/>
      <c r="AO608" s="127" t="s">
        <v>4284</v>
      </c>
      <c r="AP608" s="127" t="s">
        <v>3422</v>
      </c>
      <c r="AQ608" s="127" t="s">
        <v>3423</v>
      </c>
      <c r="AR608" s="127" t="s">
        <v>4166</v>
      </c>
      <c r="AS608" s="127" t="s">
        <v>69</v>
      </c>
      <c r="AT608" s="127" t="s">
        <v>70</v>
      </c>
      <c r="AU608" s="127" t="s">
        <v>3211</v>
      </c>
      <c r="AV608" s="127" t="s">
        <v>1726</v>
      </c>
      <c r="AW608" s="149">
        <f t="shared" si="9"/>
        <v>9.2873538606483663</v>
      </c>
    </row>
    <row r="609" spans="1:49" x14ac:dyDescent="0.2">
      <c r="A609" s="127" t="s">
        <v>59</v>
      </c>
      <c r="B609" s="127">
        <v>4.0999999999999996</v>
      </c>
      <c r="C609" s="127">
        <v>20171204</v>
      </c>
      <c r="D609" s="127" t="s">
        <v>60</v>
      </c>
      <c r="E609" s="127" t="s">
        <v>60</v>
      </c>
      <c r="F609" s="127">
        <v>3</v>
      </c>
      <c r="G609" s="75" t="s">
        <v>706</v>
      </c>
      <c r="H609" s="127">
        <v>0</v>
      </c>
      <c r="I609" s="127"/>
      <c r="J609" s="127"/>
      <c r="K609" s="127"/>
      <c r="L609" s="127"/>
      <c r="M609" s="127">
        <v>1</v>
      </c>
      <c r="N609" s="127">
        <v>1</v>
      </c>
      <c r="O609" s="127">
        <v>1988</v>
      </c>
      <c r="P609" s="127">
        <v>198904</v>
      </c>
      <c r="Q609" s="127">
        <v>19890417</v>
      </c>
      <c r="R609" s="127" t="s">
        <v>61</v>
      </c>
      <c r="S609" s="127" t="s">
        <v>62</v>
      </c>
      <c r="T609" s="127" t="s">
        <v>63</v>
      </c>
      <c r="U609" s="127" t="s">
        <v>72</v>
      </c>
      <c r="V609" s="127" t="s">
        <v>65</v>
      </c>
      <c r="W609" s="127" t="s">
        <v>66</v>
      </c>
      <c r="X609" s="127"/>
      <c r="Y609" s="127">
        <v>5</v>
      </c>
      <c r="Z609" s="127">
        <v>77</v>
      </c>
      <c r="AA609" s="127" t="s">
        <v>1726</v>
      </c>
      <c r="AB609" s="127">
        <v>5000</v>
      </c>
      <c r="AC609" s="127">
        <v>25735</v>
      </c>
      <c r="AD609" s="127"/>
      <c r="AE609" s="127"/>
      <c r="AF609" s="127">
        <v>5000</v>
      </c>
      <c r="AG609" s="127">
        <v>104</v>
      </c>
      <c r="AH609" s="127"/>
      <c r="AI609" s="127"/>
      <c r="AJ609" s="127"/>
      <c r="AK609" s="127">
        <v>4.0000000000000001E-3</v>
      </c>
      <c r="AL609" s="127">
        <v>1</v>
      </c>
      <c r="AM609" s="127"/>
      <c r="AN609" s="127"/>
      <c r="AO609" s="127" t="s">
        <v>707</v>
      </c>
      <c r="AP609" s="127" t="s">
        <v>663</v>
      </c>
      <c r="AQ609" s="127" t="s">
        <v>661</v>
      </c>
      <c r="AR609" s="127" t="s">
        <v>664</v>
      </c>
      <c r="AS609" s="127" t="s">
        <v>69</v>
      </c>
      <c r="AT609" s="127" t="s">
        <v>70</v>
      </c>
      <c r="AU609" s="127" t="s">
        <v>71</v>
      </c>
      <c r="AV609" s="127" t="s">
        <v>1726</v>
      </c>
      <c r="AW609" s="149">
        <f t="shared" si="9"/>
        <v>4.0411890421604814E-3</v>
      </c>
    </row>
    <row r="610" spans="1:49" x14ac:dyDescent="0.2">
      <c r="A610" s="127" t="s">
        <v>59</v>
      </c>
      <c r="B610" s="127">
        <v>4.0999999999999996</v>
      </c>
      <c r="C610" s="127">
        <v>20171204</v>
      </c>
      <c r="D610" s="127" t="s">
        <v>60</v>
      </c>
      <c r="E610" s="127" t="s">
        <v>60</v>
      </c>
      <c r="F610" s="127">
        <v>3</v>
      </c>
      <c r="G610" s="75" t="s">
        <v>4690</v>
      </c>
      <c r="H610" s="127">
        <v>0</v>
      </c>
      <c r="I610" s="127"/>
      <c r="J610" s="127"/>
      <c r="K610" s="127"/>
      <c r="L610" s="127"/>
      <c r="M610" s="127">
        <v>1</v>
      </c>
      <c r="N610" s="127">
        <v>2</v>
      </c>
      <c r="O610" s="127">
        <v>1984</v>
      </c>
      <c r="P610" s="127">
        <v>198505</v>
      </c>
      <c r="Q610" s="127">
        <v>19850520</v>
      </c>
      <c r="R610" s="127" t="s">
        <v>4560</v>
      </c>
      <c r="S610" s="127" t="s">
        <v>3426</v>
      </c>
      <c r="T610" s="127" t="s">
        <v>4561</v>
      </c>
      <c r="U610" s="127" t="s">
        <v>72</v>
      </c>
      <c r="V610" s="127" t="s">
        <v>65</v>
      </c>
      <c r="W610" s="127" t="s">
        <v>66</v>
      </c>
      <c r="X610" s="127"/>
      <c r="Y610" s="127">
        <v>3.1</v>
      </c>
      <c r="Z610" s="127"/>
      <c r="AA610" s="127" t="s">
        <v>1726</v>
      </c>
      <c r="AB610" s="127">
        <v>5000</v>
      </c>
      <c r="AC610" s="127">
        <v>26389</v>
      </c>
      <c r="AD610" s="127"/>
      <c r="AE610" s="127"/>
      <c r="AF610" s="127">
        <v>0</v>
      </c>
      <c r="AG610" s="127">
        <v>391</v>
      </c>
      <c r="AH610" s="127"/>
      <c r="AI610" s="127"/>
      <c r="AJ610" s="127"/>
      <c r="AK610" s="127"/>
      <c r="AL610" s="127">
        <v>1</v>
      </c>
      <c r="AM610" s="127"/>
      <c r="AN610" s="127"/>
      <c r="AO610" s="127" t="s">
        <v>4691</v>
      </c>
      <c r="AP610" s="127" t="s">
        <v>4562</v>
      </c>
      <c r="AQ610" s="127" t="s">
        <v>3429</v>
      </c>
      <c r="AR610" s="127" t="s">
        <v>4563</v>
      </c>
      <c r="AS610" s="127" t="s">
        <v>69</v>
      </c>
      <c r="AT610" s="127" t="s">
        <v>70</v>
      </c>
      <c r="AU610" s="127" t="s">
        <v>77</v>
      </c>
      <c r="AV610" s="127" t="s">
        <v>1726</v>
      </c>
      <c r="AW610" s="149">
        <f t="shared" si="9"/>
        <v>1.4816779718822237E-2</v>
      </c>
    </row>
    <row r="611" spans="1:49" x14ac:dyDescent="0.2">
      <c r="A611" s="127" t="s">
        <v>59</v>
      </c>
      <c r="B611" s="127">
        <v>4.0999999999999996</v>
      </c>
      <c r="C611" s="127">
        <v>20171204</v>
      </c>
      <c r="D611" s="127" t="s">
        <v>60</v>
      </c>
      <c r="E611" s="127" t="s">
        <v>60</v>
      </c>
      <c r="F611" s="127">
        <v>3</v>
      </c>
      <c r="G611" s="75" t="s">
        <v>3676</v>
      </c>
      <c r="H611" s="127">
        <v>0</v>
      </c>
      <c r="I611" s="127"/>
      <c r="J611" s="127"/>
      <c r="K611" s="127"/>
      <c r="L611" s="127"/>
      <c r="M611" s="127">
        <v>1</v>
      </c>
      <c r="N611" s="127">
        <v>1</v>
      </c>
      <c r="O611" s="127">
        <v>1984</v>
      </c>
      <c r="P611" s="127">
        <v>198503</v>
      </c>
      <c r="Q611" s="127">
        <v>19850321</v>
      </c>
      <c r="R611" s="127" t="s">
        <v>3662</v>
      </c>
      <c r="S611" s="127" t="s">
        <v>3426</v>
      </c>
      <c r="T611" s="127" t="s">
        <v>3663</v>
      </c>
      <c r="U611" s="127" t="s">
        <v>72</v>
      </c>
      <c r="V611" s="127" t="s">
        <v>65</v>
      </c>
      <c r="W611" s="127" t="s">
        <v>66</v>
      </c>
      <c r="X611" s="127"/>
      <c r="Y611" s="127">
        <v>3.6</v>
      </c>
      <c r="Z611" s="127"/>
      <c r="AA611" s="127" t="s">
        <v>1726</v>
      </c>
      <c r="AB611" s="127">
        <v>5000</v>
      </c>
      <c r="AC611" s="127">
        <v>27317</v>
      </c>
      <c r="AD611" s="127"/>
      <c r="AE611" s="127"/>
      <c r="AF611" s="127">
        <v>0</v>
      </c>
      <c r="AG611" s="127">
        <v>457</v>
      </c>
      <c r="AH611" s="127"/>
      <c r="AI611" s="127"/>
      <c r="AJ611" s="127" t="s">
        <v>66</v>
      </c>
      <c r="AK611" s="127"/>
      <c r="AL611" s="127">
        <v>1</v>
      </c>
      <c r="AM611" s="127"/>
      <c r="AN611" s="127"/>
      <c r="AO611" s="127" t="s">
        <v>3677</v>
      </c>
      <c r="AP611" s="127" t="s">
        <v>3665</v>
      </c>
      <c r="AQ611" s="127" t="s">
        <v>3429</v>
      </c>
      <c r="AR611" s="127" t="s">
        <v>3666</v>
      </c>
      <c r="AS611" s="127" t="s">
        <v>69</v>
      </c>
      <c r="AT611" s="127" t="s">
        <v>70</v>
      </c>
      <c r="AU611" s="127" t="s">
        <v>77</v>
      </c>
      <c r="AV611" s="127" t="s">
        <v>1726</v>
      </c>
      <c r="AW611" s="149">
        <f t="shared" si="9"/>
        <v>1.6729509096899367E-2</v>
      </c>
    </row>
    <row r="612" spans="1:49" x14ac:dyDescent="0.2">
      <c r="A612" s="127" t="s">
        <v>59</v>
      </c>
      <c r="B612" s="127">
        <v>4.0999999999999996</v>
      </c>
      <c r="C612" s="127">
        <v>20171204</v>
      </c>
      <c r="D612" s="127" t="s">
        <v>60</v>
      </c>
      <c r="E612" s="127" t="s">
        <v>60</v>
      </c>
      <c r="F612" s="127">
        <v>3</v>
      </c>
      <c r="G612" s="75" t="s">
        <v>3692</v>
      </c>
      <c r="H612" s="127">
        <v>0</v>
      </c>
      <c r="I612" s="127"/>
      <c r="J612" s="127"/>
      <c r="K612" s="127"/>
      <c r="L612" s="127"/>
      <c r="M612" s="127">
        <v>1</v>
      </c>
      <c r="N612" s="127">
        <v>1</v>
      </c>
      <c r="O612" s="127">
        <v>1984</v>
      </c>
      <c r="P612" s="127">
        <v>198505</v>
      </c>
      <c r="Q612" s="127">
        <v>19850502</v>
      </c>
      <c r="R612" s="127" t="s">
        <v>3662</v>
      </c>
      <c r="S612" s="127" t="s">
        <v>3426</v>
      </c>
      <c r="T612" s="127" t="s">
        <v>3663</v>
      </c>
      <c r="U612" s="127" t="s">
        <v>72</v>
      </c>
      <c r="V612" s="127" t="s">
        <v>65</v>
      </c>
      <c r="W612" s="127" t="s">
        <v>66</v>
      </c>
      <c r="X612" s="127"/>
      <c r="Y612" s="127">
        <v>3.2</v>
      </c>
      <c r="Z612" s="127"/>
      <c r="AA612" s="127" t="s">
        <v>1726</v>
      </c>
      <c r="AB612" s="127">
        <v>5000</v>
      </c>
      <c r="AC612" s="127">
        <v>13519</v>
      </c>
      <c r="AD612" s="127"/>
      <c r="AE612" s="127"/>
      <c r="AF612" s="127">
        <v>0</v>
      </c>
      <c r="AG612" s="127">
        <v>2353</v>
      </c>
      <c r="AH612" s="127"/>
      <c r="AI612" s="127"/>
      <c r="AJ612" s="127" t="s">
        <v>66</v>
      </c>
      <c r="AK612" s="127"/>
      <c r="AL612" s="127">
        <v>1</v>
      </c>
      <c r="AM612" s="127"/>
      <c r="AN612" s="127"/>
      <c r="AO612" s="127" t="s">
        <v>3366</v>
      </c>
      <c r="AP612" s="127" t="s">
        <v>3665</v>
      </c>
      <c r="AQ612" s="127" t="s">
        <v>3429</v>
      </c>
      <c r="AR612" s="127" t="s">
        <v>3666</v>
      </c>
      <c r="AS612" s="127" t="s">
        <v>69</v>
      </c>
      <c r="AT612" s="127" t="s">
        <v>70</v>
      </c>
      <c r="AU612" s="127" t="s">
        <v>77</v>
      </c>
      <c r="AV612" s="127" t="s">
        <v>1726</v>
      </c>
      <c r="AW612" s="149">
        <f t="shared" si="9"/>
        <v>0.17405133515792587</v>
      </c>
    </row>
    <row r="613" spans="1:49" x14ac:dyDescent="0.2">
      <c r="A613" s="127" t="s">
        <v>59</v>
      </c>
      <c r="B613" s="127">
        <v>4.0999999999999996</v>
      </c>
      <c r="C613" s="127">
        <v>20171204</v>
      </c>
      <c r="D613" s="127" t="s">
        <v>60</v>
      </c>
      <c r="E613" s="127" t="s">
        <v>60</v>
      </c>
      <c r="F613" s="127">
        <v>3</v>
      </c>
      <c r="G613" s="75" t="s">
        <v>2162</v>
      </c>
      <c r="H613" s="127">
        <v>0</v>
      </c>
      <c r="I613" s="127"/>
      <c r="J613" s="127"/>
      <c r="K613" s="127"/>
      <c r="L613" s="127"/>
      <c r="M613" s="127">
        <v>1</v>
      </c>
      <c r="N613" s="127">
        <v>1</v>
      </c>
      <c r="O613" s="127">
        <v>1997</v>
      </c>
      <c r="P613" s="127">
        <v>19990416</v>
      </c>
      <c r="Q613" s="127">
        <v>19990416</v>
      </c>
      <c r="R613" s="127" t="s">
        <v>3855</v>
      </c>
      <c r="S613" s="127" t="s">
        <v>3861</v>
      </c>
      <c r="T613" s="127" t="s">
        <v>3857</v>
      </c>
      <c r="U613" s="127" t="s">
        <v>1953</v>
      </c>
      <c r="V613" s="127" t="s">
        <v>65</v>
      </c>
      <c r="W613" s="127" t="s">
        <v>64</v>
      </c>
      <c r="X613" s="127"/>
      <c r="Y613" s="127">
        <v>15.13</v>
      </c>
      <c r="Z613" s="127"/>
      <c r="AA613" s="127" t="s">
        <v>1726</v>
      </c>
      <c r="AB613" s="127">
        <v>5000</v>
      </c>
      <c r="AC613" s="127">
        <v>25114</v>
      </c>
      <c r="AD613" s="127"/>
      <c r="AE613" s="127"/>
      <c r="AF613" s="127">
        <v>0</v>
      </c>
      <c r="AG613" s="127">
        <v>1093</v>
      </c>
      <c r="AH613" s="127"/>
      <c r="AI613" s="127"/>
      <c r="AJ613" s="127" t="s">
        <v>66</v>
      </c>
      <c r="AK613" s="127"/>
      <c r="AL613" s="127"/>
      <c r="AM613" s="127"/>
      <c r="AN613" s="127"/>
      <c r="AO613" s="127"/>
      <c r="AP613" s="127" t="s">
        <v>3858</v>
      </c>
      <c r="AQ613" s="127" t="s">
        <v>3863</v>
      </c>
      <c r="AR613" s="127" t="s">
        <v>3860</v>
      </c>
      <c r="AS613" s="127" t="s">
        <v>69</v>
      </c>
      <c r="AT613" s="127" t="s">
        <v>70</v>
      </c>
      <c r="AU613" s="127" t="s">
        <v>77</v>
      </c>
      <c r="AV613" s="127" t="s">
        <v>1726</v>
      </c>
      <c r="AW613" s="149">
        <f t="shared" si="9"/>
        <v>4.3521541769530936E-2</v>
      </c>
    </row>
    <row r="614" spans="1:49" x14ac:dyDescent="0.2">
      <c r="A614" s="127" t="s">
        <v>59</v>
      </c>
      <c r="B614" s="127">
        <v>4.0999999999999996</v>
      </c>
      <c r="C614" s="127">
        <v>20171204</v>
      </c>
      <c r="D614" s="127" t="s">
        <v>60</v>
      </c>
      <c r="E614" s="127" t="s">
        <v>60</v>
      </c>
      <c r="F614" s="127">
        <v>3</v>
      </c>
      <c r="G614" s="75" t="s">
        <v>2164</v>
      </c>
      <c r="H614" s="127">
        <v>0</v>
      </c>
      <c r="I614" s="127"/>
      <c r="J614" s="127"/>
      <c r="K614" s="127"/>
      <c r="L614" s="127"/>
      <c r="M614" s="127">
        <v>1</v>
      </c>
      <c r="N614" s="127">
        <v>1</v>
      </c>
      <c r="O614" s="127">
        <v>1996</v>
      </c>
      <c r="P614" s="127">
        <v>19980417</v>
      </c>
      <c r="Q614" s="127">
        <v>19980417</v>
      </c>
      <c r="R614" s="127" t="s">
        <v>3855</v>
      </c>
      <c r="S614" s="127" t="s">
        <v>3861</v>
      </c>
      <c r="T614" s="127" t="s">
        <v>3857</v>
      </c>
      <c r="U614" s="127" t="s">
        <v>1953</v>
      </c>
      <c r="V614" s="127" t="s">
        <v>65</v>
      </c>
      <c r="W614" s="127" t="s">
        <v>64</v>
      </c>
      <c r="X614" s="127"/>
      <c r="Y614" s="127">
        <v>11</v>
      </c>
      <c r="Z614" s="127">
        <v>101</v>
      </c>
      <c r="AA614" s="127" t="s">
        <v>1726</v>
      </c>
      <c r="AB614" s="127">
        <v>5000</v>
      </c>
      <c r="AC614" s="127">
        <v>25061</v>
      </c>
      <c r="AD614" s="127"/>
      <c r="AE614" s="127"/>
      <c r="AF614" s="127">
        <v>0</v>
      </c>
      <c r="AG614" s="127">
        <v>250</v>
      </c>
      <c r="AH614" s="127"/>
      <c r="AI614" s="127"/>
      <c r="AJ614" s="127" t="s">
        <v>66</v>
      </c>
      <c r="AK614" s="127"/>
      <c r="AL614" s="127">
        <v>1</v>
      </c>
      <c r="AM614" s="127">
        <v>100</v>
      </c>
      <c r="AN614" s="127"/>
      <c r="AO614" s="127"/>
      <c r="AP614" s="127" t="s">
        <v>3858</v>
      </c>
      <c r="AQ614" s="127" t="s">
        <v>3863</v>
      </c>
      <c r="AR614" s="127" t="s">
        <v>3860</v>
      </c>
      <c r="AS614" s="127" t="s">
        <v>69</v>
      </c>
      <c r="AT614" s="127" t="s">
        <v>70</v>
      </c>
      <c r="AU614" s="127" t="s">
        <v>77</v>
      </c>
      <c r="AV614" s="127" t="s">
        <v>1726</v>
      </c>
      <c r="AW614" s="149">
        <f t="shared" si="9"/>
        <v>9.9756593910857502E-3</v>
      </c>
    </row>
    <row r="615" spans="1:49" x14ac:dyDescent="0.2">
      <c r="A615" s="127" t="s">
        <v>59</v>
      </c>
      <c r="B615" s="127">
        <v>4.0999999999999996</v>
      </c>
      <c r="C615" s="127">
        <v>20171204</v>
      </c>
      <c r="D615" s="127" t="s">
        <v>60</v>
      </c>
      <c r="E615" s="127" t="s">
        <v>60</v>
      </c>
      <c r="F615" s="127">
        <v>3</v>
      </c>
      <c r="G615" s="75" t="s">
        <v>4280</v>
      </c>
      <c r="H615" s="127">
        <v>0</v>
      </c>
      <c r="I615" s="127"/>
      <c r="J615" s="127"/>
      <c r="K615" s="127"/>
      <c r="L615" s="127"/>
      <c r="M615" s="127">
        <v>1</v>
      </c>
      <c r="N615" s="127">
        <v>1</v>
      </c>
      <c r="O615" s="127">
        <v>1981</v>
      </c>
      <c r="P615" s="127">
        <v>198206</v>
      </c>
      <c r="Q615" s="127">
        <v>19820602</v>
      </c>
      <c r="R615" s="127" t="s">
        <v>3420</v>
      </c>
      <c r="S615" s="127" t="s">
        <v>3421</v>
      </c>
      <c r="T615" s="127" t="s">
        <v>4165</v>
      </c>
      <c r="U615" s="127" t="s">
        <v>72</v>
      </c>
      <c r="V615" s="127" t="s">
        <v>65</v>
      </c>
      <c r="W615" s="127" t="s">
        <v>64</v>
      </c>
      <c r="X615" s="127"/>
      <c r="Y615" s="127">
        <v>3.8</v>
      </c>
      <c r="Z615" s="127"/>
      <c r="AA615" s="127" t="s">
        <v>1726</v>
      </c>
      <c r="AB615" s="127">
        <v>5000</v>
      </c>
      <c r="AC615" s="127">
        <v>4638</v>
      </c>
      <c r="AD615" s="127"/>
      <c r="AE615" s="127"/>
      <c r="AF615" s="127">
        <v>0</v>
      </c>
      <c r="AG615" s="127">
        <v>309</v>
      </c>
      <c r="AH615" s="127">
        <v>5000</v>
      </c>
      <c r="AI615" s="127">
        <v>28</v>
      </c>
      <c r="AJ615" s="127"/>
      <c r="AK615" s="127">
        <v>6.0000000000000001E-3</v>
      </c>
      <c r="AL615" s="127">
        <v>1</v>
      </c>
      <c r="AM615" s="127"/>
      <c r="AN615" s="127"/>
      <c r="AO615" s="127"/>
      <c r="AP615" s="127" t="s">
        <v>3422</v>
      </c>
      <c r="AQ615" s="127" t="s">
        <v>3423</v>
      </c>
      <c r="AR615" s="127" t="s">
        <v>4166</v>
      </c>
      <c r="AS615" s="127" t="s">
        <v>69</v>
      </c>
      <c r="AT615" s="127" t="s">
        <v>70</v>
      </c>
      <c r="AU615" s="127" t="s">
        <v>3211</v>
      </c>
      <c r="AV615" s="127" t="s">
        <v>1726</v>
      </c>
      <c r="AW615" s="149">
        <f t="shared" si="9"/>
        <v>6.6623544631306597E-2</v>
      </c>
    </row>
    <row r="616" spans="1:49" x14ac:dyDescent="0.2">
      <c r="A616" s="127" t="s">
        <v>59</v>
      </c>
      <c r="B616" s="127">
        <v>4.0999999999999996</v>
      </c>
      <c r="C616" s="127">
        <v>20171204</v>
      </c>
      <c r="D616" s="127" t="s">
        <v>60</v>
      </c>
      <c r="E616" s="127" t="s">
        <v>60</v>
      </c>
      <c r="F616" s="127">
        <v>3</v>
      </c>
      <c r="G616" s="75" t="s">
        <v>2304</v>
      </c>
      <c r="H616" s="127">
        <v>0</v>
      </c>
      <c r="I616" s="127"/>
      <c r="J616" s="127"/>
      <c r="K616" s="127"/>
      <c r="L616" s="127"/>
      <c r="M616" s="127">
        <v>1</v>
      </c>
      <c r="N616" s="127">
        <v>1</v>
      </c>
      <c r="O616" s="127">
        <v>1988</v>
      </c>
      <c r="P616" s="127">
        <v>199004</v>
      </c>
      <c r="Q616" s="127">
        <v>19900410</v>
      </c>
      <c r="R616" s="127" t="s">
        <v>3855</v>
      </c>
      <c r="S616" s="127" t="s">
        <v>3861</v>
      </c>
      <c r="T616" s="127" t="s">
        <v>3857</v>
      </c>
      <c r="U616" s="127" t="s">
        <v>1953</v>
      </c>
      <c r="V616" s="127" t="s">
        <v>65</v>
      </c>
      <c r="W616" s="127" t="s">
        <v>64</v>
      </c>
      <c r="X616" s="127"/>
      <c r="Y616" s="127">
        <v>12.2</v>
      </c>
      <c r="Z616" s="127"/>
      <c r="AA616" s="127" t="s">
        <v>1726</v>
      </c>
      <c r="AB616" s="127">
        <v>5000</v>
      </c>
      <c r="AC616" s="127">
        <v>10318</v>
      </c>
      <c r="AD616" s="127"/>
      <c r="AE616" s="127"/>
      <c r="AF616" s="127">
        <v>0</v>
      </c>
      <c r="AG616" s="127">
        <v>687</v>
      </c>
      <c r="AH616" s="127"/>
      <c r="AI616" s="127"/>
      <c r="AJ616" s="127" t="s">
        <v>66</v>
      </c>
      <c r="AK616" s="127"/>
      <c r="AL616" s="127">
        <v>1</v>
      </c>
      <c r="AM616" s="127"/>
      <c r="AN616" s="127"/>
      <c r="AO616" s="127"/>
      <c r="AP616" s="127" t="s">
        <v>3858</v>
      </c>
      <c r="AQ616" s="127" t="s">
        <v>3863</v>
      </c>
      <c r="AR616" s="127" t="s">
        <v>3860</v>
      </c>
      <c r="AS616" s="127" t="s">
        <v>69</v>
      </c>
      <c r="AT616" s="127" t="s">
        <v>70</v>
      </c>
      <c r="AU616" s="127" t="s">
        <v>77</v>
      </c>
      <c r="AV616" s="127" t="s">
        <v>1726</v>
      </c>
      <c r="AW616" s="149">
        <f t="shared" si="9"/>
        <v>6.6582671060282997E-2</v>
      </c>
    </row>
    <row r="617" spans="1:49" x14ac:dyDescent="0.2">
      <c r="A617" s="127" t="s">
        <v>59</v>
      </c>
      <c r="B617" s="127">
        <v>4.0999999999999996</v>
      </c>
      <c r="C617" s="127">
        <v>20171204</v>
      </c>
      <c r="D617" s="127" t="s">
        <v>60</v>
      </c>
      <c r="E617" s="127" t="s">
        <v>60</v>
      </c>
      <c r="F617" s="127">
        <v>3</v>
      </c>
      <c r="G617" s="75" t="s">
        <v>2294</v>
      </c>
      <c r="H617" s="127">
        <v>0</v>
      </c>
      <c r="I617" s="127"/>
      <c r="J617" s="127"/>
      <c r="K617" s="127"/>
      <c r="L617" s="127"/>
      <c r="M617" s="127">
        <v>1</v>
      </c>
      <c r="N617" s="127">
        <v>1</v>
      </c>
      <c r="O617" s="127">
        <v>1986</v>
      </c>
      <c r="P617" s="127">
        <v>198803</v>
      </c>
      <c r="Q617" s="127">
        <v>19880302</v>
      </c>
      <c r="R617" s="127" t="s">
        <v>3855</v>
      </c>
      <c r="S617" s="127" t="s">
        <v>3861</v>
      </c>
      <c r="T617" s="127" t="s">
        <v>3857</v>
      </c>
      <c r="U617" s="127" t="s">
        <v>1953</v>
      </c>
      <c r="V617" s="127" t="s">
        <v>65</v>
      </c>
      <c r="W617" s="127" t="s">
        <v>64</v>
      </c>
      <c r="X617" s="127"/>
      <c r="Y617" s="127">
        <v>11</v>
      </c>
      <c r="Z617" s="127"/>
      <c r="AA617" s="127" t="s">
        <v>1726</v>
      </c>
      <c r="AB617" s="127">
        <v>5000</v>
      </c>
      <c r="AC617" s="127">
        <v>10089</v>
      </c>
      <c r="AD617" s="127"/>
      <c r="AE617" s="127"/>
      <c r="AF617" s="127">
        <v>0</v>
      </c>
      <c r="AG617" s="127">
        <v>482</v>
      </c>
      <c r="AH617" s="127">
        <v>5000</v>
      </c>
      <c r="AI617" s="127">
        <v>30</v>
      </c>
      <c r="AJ617" s="127" t="s">
        <v>67</v>
      </c>
      <c r="AK617" s="127">
        <v>3.0000000000000001E-3</v>
      </c>
      <c r="AL617" s="127">
        <v>1</v>
      </c>
      <c r="AM617" s="127"/>
      <c r="AN617" s="127"/>
      <c r="AO617" s="127"/>
      <c r="AP617" s="127" t="s">
        <v>3858</v>
      </c>
      <c r="AQ617" s="127" t="s">
        <v>3863</v>
      </c>
      <c r="AR617" s="127" t="s">
        <v>3860</v>
      </c>
      <c r="AS617" s="127" t="s">
        <v>69</v>
      </c>
      <c r="AT617" s="127" t="s">
        <v>70</v>
      </c>
      <c r="AU617" s="127" t="s">
        <v>77</v>
      </c>
      <c r="AV617" s="127" t="s">
        <v>1726</v>
      </c>
      <c r="AW617" s="149">
        <f t="shared" si="9"/>
        <v>4.7774804242244027E-2</v>
      </c>
    </row>
    <row r="618" spans="1:49" x14ac:dyDescent="0.2">
      <c r="A618" s="127" t="s">
        <v>59</v>
      </c>
      <c r="B618" s="127">
        <v>4.0999999999999996</v>
      </c>
      <c r="C618" s="127">
        <v>20171204</v>
      </c>
      <c r="D618" s="127" t="s">
        <v>60</v>
      </c>
      <c r="E618" s="127" t="s">
        <v>60</v>
      </c>
      <c r="F618" s="127">
        <v>3</v>
      </c>
      <c r="G618" s="75" t="s">
        <v>3582</v>
      </c>
      <c r="H618" s="127">
        <v>0</v>
      </c>
      <c r="I618" s="127"/>
      <c r="J618" s="127"/>
      <c r="K618" s="127"/>
      <c r="L618" s="127"/>
      <c r="M618" s="127">
        <v>1</v>
      </c>
      <c r="N618" s="127">
        <v>1</v>
      </c>
      <c r="O618" s="127">
        <v>1984</v>
      </c>
      <c r="P618" s="127">
        <v>198504</v>
      </c>
      <c r="Q618" s="127">
        <v>19850413</v>
      </c>
      <c r="R618" s="127" t="s">
        <v>3583</v>
      </c>
      <c r="S618" s="127" t="s">
        <v>3426</v>
      </c>
      <c r="T618" s="127" t="s">
        <v>3584</v>
      </c>
      <c r="U618" s="127" t="s">
        <v>72</v>
      </c>
      <c r="V618" s="127" t="s">
        <v>65</v>
      </c>
      <c r="W618" s="127" t="s">
        <v>64</v>
      </c>
      <c r="X618" s="127"/>
      <c r="Y618" s="127">
        <v>4.5999999999999996</v>
      </c>
      <c r="Z618" s="127"/>
      <c r="AA618" s="127" t="s">
        <v>1726</v>
      </c>
      <c r="AB618" s="127">
        <v>5000</v>
      </c>
      <c r="AC618" s="127">
        <v>53076</v>
      </c>
      <c r="AD618" s="127"/>
      <c r="AE618" s="127"/>
      <c r="AF618" s="127">
        <v>0</v>
      </c>
      <c r="AG618" s="127">
        <v>48990</v>
      </c>
      <c r="AH618" s="127">
        <v>5000</v>
      </c>
      <c r="AI618" s="127">
        <v>265</v>
      </c>
      <c r="AJ618" s="127" t="s">
        <v>66</v>
      </c>
      <c r="AK618" s="127">
        <v>5.0000000000000001E-3</v>
      </c>
      <c r="AL618" s="127">
        <v>1</v>
      </c>
      <c r="AM618" s="127"/>
      <c r="AN618" s="127"/>
      <c r="AO618" s="127"/>
      <c r="AP618" s="127" t="s">
        <v>3585</v>
      </c>
      <c r="AQ618" s="127" t="s">
        <v>3429</v>
      </c>
      <c r="AR618" s="127" t="s">
        <v>3586</v>
      </c>
      <c r="AS618" s="127" t="s">
        <v>69</v>
      </c>
      <c r="AT618" s="127" t="s">
        <v>70</v>
      </c>
      <c r="AU618" s="127" t="s">
        <v>77</v>
      </c>
      <c r="AV618" s="127" t="s">
        <v>1726</v>
      </c>
      <c r="AW618" s="149">
        <f t="shared" si="9"/>
        <v>0.92301605245308616</v>
      </c>
    </row>
    <row r="619" spans="1:49" x14ac:dyDescent="0.2">
      <c r="A619" s="127" t="s">
        <v>59</v>
      </c>
      <c r="B619" s="127">
        <v>4.0999999999999996</v>
      </c>
      <c r="C619" s="127">
        <v>20171204</v>
      </c>
      <c r="D619" s="127" t="s">
        <v>60</v>
      </c>
      <c r="E619" s="127" t="s">
        <v>60</v>
      </c>
      <c r="F619" s="127">
        <v>3</v>
      </c>
      <c r="G619" s="75" t="s">
        <v>559</v>
      </c>
      <c r="H619" s="127">
        <v>0</v>
      </c>
      <c r="I619" s="127"/>
      <c r="J619" s="127"/>
      <c r="K619" s="127"/>
      <c r="L619" s="127"/>
      <c r="M619" s="127">
        <v>1</v>
      </c>
      <c r="N619" s="127">
        <v>2</v>
      </c>
      <c r="O619" s="127">
        <v>1984</v>
      </c>
      <c r="P619" s="127">
        <v>198505</v>
      </c>
      <c r="Q619" s="127">
        <v>19850525</v>
      </c>
      <c r="R619" s="127" t="s">
        <v>475</v>
      </c>
      <c r="S619" s="127" t="s">
        <v>476</v>
      </c>
      <c r="T619" s="127" t="s">
        <v>477</v>
      </c>
      <c r="U619" s="127" t="s">
        <v>72</v>
      </c>
      <c r="V619" s="127" t="s">
        <v>65</v>
      </c>
      <c r="W619" s="127" t="s">
        <v>66</v>
      </c>
      <c r="X619" s="127"/>
      <c r="Y619" s="127">
        <v>5.2</v>
      </c>
      <c r="Z619" s="127"/>
      <c r="AA619" s="127" t="s">
        <v>1726</v>
      </c>
      <c r="AB619" s="127">
        <v>5000</v>
      </c>
      <c r="AC619" s="127">
        <v>51470</v>
      </c>
      <c r="AD619" s="127"/>
      <c r="AE619" s="127"/>
      <c r="AF619" s="127">
        <v>0</v>
      </c>
      <c r="AG619" s="127">
        <v>14491</v>
      </c>
      <c r="AH619" s="127">
        <v>5000</v>
      </c>
      <c r="AI619" s="127">
        <v>1050</v>
      </c>
      <c r="AJ619" s="127"/>
      <c r="AK619" s="127">
        <v>0.02</v>
      </c>
      <c r="AL619" s="127">
        <v>2</v>
      </c>
      <c r="AM619" s="127"/>
      <c r="AN619" s="127"/>
      <c r="AO619" s="127" t="s">
        <v>560</v>
      </c>
      <c r="AP619" s="127" t="s">
        <v>479</v>
      </c>
      <c r="AQ619" s="127" t="s">
        <v>480</v>
      </c>
      <c r="AR619" s="127" t="s">
        <v>481</v>
      </c>
      <c r="AS619" s="127" t="s">
        <v>69</v>
      </c>
      <c r="AT619" s="127" t="s">
        <v>70</v>
      </c>
      <c r="AU619" s="127" t="s">
        <v>91</v>
      </c>
      <c r="AV619" s="127" t="s">
        <v>1726</v>
      </c>
      <c r="AW619" s="149">
        <f t="shared" si="9"/>
        <v>0.28154264620167085</v>
      </c>
    </row>
    <row r="620" spans="1:49" x14ac:dyDescent="0.2">
      <c r="A620" s="127" t="s">
        <v>59</v>
      </c>
      <c r="B620" s="127">
        <v>4.0999999999999996</v>
      </c>
      <c r="C620" s="127">
        <v>20171204</v>
      </c>
      <c r="D620" s="127" t="s">
        <v>60</v>
      </c>
      <c r="E620" s="127" t="s">
        <v>60</v>
      </c>
      <c r="F620" s="127">
        <v>3</v>
      </c>
      <c r="G620" s="75" t="s">
        <v>2171</v>
      </c>
      <c r="H620" s="127">
        <v>0</v>
      </c>
      <c r="I620" s="127"/>
      <c r="J620" s="127"/>
      <c r="K620" s="127"/>
      <c r="L620" s="127"/>
      <c r="M620" s="127">
        <v>1</v>
      </c>
      <c r="N620" s="127">
        <v>1</v>
      </c>
      <c r="O620" s="127">
        <v>1992</v>
      </c>
      <c r="P620" s="127">
        <v>19940410</v>
      </c>
      <c r="Q620" s="127">
        <v>19940410</v>
      </c>
      <c r="R620" s="127" t="s">
        <v>3855</v>
      </c>
      <c r="S620" s="127" t="s">
        <v>3861</v>
      </c>
      <c r="T620" s="127" t="s">
        <v>3857</v>
      </c>
      <c r="U620" s="127" t="s">
        <v>1953</v>
      </c>
      <c r="V620" s="127" t="s">
        <v>65</v>
      </c>
      <c r="W620" s="127" t="s">
        <v>64</v>
      </c>
      <c r="X620" s="127"/>
      <c r="Y620" s="127">
        <v>10.5</v>
      </c>
      <c r="Z620" s="127">
        <v>96</v>
      </c>
      <c r="AA620" s="127" t="s">
        <v>1726</v>
      </c>
      <c r="AB620" s="127">
        <v>5000</v>
      </c>
      <c r="AC620" s="127">
        <v>27364</v>
      </c>
      <c r="AD620" s="127"/>
      <c r="AE620" s="127"/>
      <c r="AF620" s="127">
        <v>0</v>
      </c>
      <c r="AG620" s="127">
        <v>2723</v>
      </c>
      <c r="AH620" s="127">
        <v>5000</v>
      </c>
      <c r="AI620" s="127">
        <v>276</v>
      </c>
      <c r="AJ620" s="127" t="s">
        <v>67</v>
      </c>
      <c r="AK620" s="127">
        <v>0.01</v>
      </c>
      <c r="AL620" s="127">
        <v>1</v>
      </c>
      <c r="AM620" s="127">
        <v>100</v>
      </c>
      <c r="AN620" s="127"/>
      <c r="AO620" s="127"/>
      <c r="AP620" s="127" t="s">
        <v>3858</v>
      </c>
      <c r="AQ620" s="127" t="s">
        <v>3863</v>
      </c>
      <c r="AR620" s="127" t="s">
        <v>3860</v>
      </c>
      <c r="AS620" s="127" t="s">
        <v>69</v>
      </c>
      <c r="AT620" s="127" t="s">
        <v>70</v>
      </c>
      <c r="AU620" s="127" t="s">
        <v>77</v>
      </c>
      <c r="AV620" s="127" t="s">
        <v>1726</v>
      </c>
      <c r="AW620" s="149">
        <f t="shared" si="9"/>
        <v>9.9510305510890226E-2</v>
      </c>
    </row>
    <row r="621" spans="1:49" x14ac:dyDescent="0.2">
      <c r="A621" s="127" t="s">
        <v>59</v>
      </c>
      <c r="B621" s="127">
        <v>4.0999999999999996</v>
      </c>
      <c r="C621" s="127">
        <v>20171204</v>
      </c>
      <c r="D621" s="127" t="s">
        <v>60</v>
      </c>
      <c r="E621" s="127" t="s">
        <v>60</v>
      </c>
      <c r="F621" s="127">
        <v>3</v>
      </c>
      <c r="G621" s="75" t="s">
        <v>2160</v>
      </c>
      <c r="H621" s="127">
        <v>0</v>
      </c>
      <c r="I621" s="127"/>
      <c r="J621" s="127"/>
      <c r="K621" s="127"/>
      <c r="L621" s="127"/>
      <c r="M621" s="127">
        <v>1</v>
      </c>
      <c r="N621" s="127">
        <v>1</v>
      </c>
      <c r="O621" s="127">
        <v>1998</v>
      </c>
      <c r="P621" s="127">
        <v>20000419</v>
      </c>
      <c r="Q621" s="127">
        <v>20000419</v>
      </c>
      <c r="R621" s="127" t="s">
        <v>3855</v>
      </c>
      <c r="S621" s="127" t="s">
        <v>3861</v>
      </c>
      <c r="T621" s="127" t="s">
        <v>3857</v>
      </c>
      <c r="U621" s="127" t="s">
        <v>1953</v>
      </c>
      <c r="V621" s="127" t="s">
        <v>65</v>
      </c>
      <c r="W621" s="127" t="s">
        <v>64</v>
      </c>
      <c r="X621" s="127"/>
      <c r="Y621" s="127">
        <v>12.8</v>
      </c>
      <c r="Z621" s="127">
        <v>108</v>
      </c>
      <c r="AA621" s="127" t="s">
        <v>1726</v>
      </c>
      <c r="AB621" s="127">
        <v>5000</v>
      </c>
      <c r="AC621" s="127">
        <v>24451</v>
      </c>
      <c r="AD621" s="127"/>
      <c r="AE621" s="127"/>
      <c r="AF621" s="127">
        <v>5000</v>
      </c>
      <c r="AG621" s="127">
        <v>756</v>
      </c>
      <c r="AH621" s="127">
        <v>0</v>
      </c>
      <c r="AI621" s="127">
        <v>715</v>
      </c>
      <c r="AJ621" s="127" t="s">
        <v>66</v>
      </c>
      <c r="AK621" s="127">
        <v>0.03</v>
      </c>
      <c r="AL621" s="127">
        <v>1</v>
      </c>
      <c r="AM621" s="127">
        <v>100</v>
      </c>
      <c r="AN621" s="127"/>
      <c r="AO621" s="127"/>
      <c r="AP621" s="127" t="s">
        <v>3858</v>
      </c>
      <c r="AQ621" s="127" t="s">
        <v>3863</v>
      </c>
      <c r="AR621" s="127" t="s">
        <v>3860</v>
      </c>
      <c r="AS621" s="127" t="s">
        <v>69</v>
      </c>
      <c r="AT621" s="127" t="s">
        <v>70</v>
      </c>
      <c r="AU621" s="127" t="s">
        <v>77</v>
      </c>
      <c r="AV621" s="127" t="s">
        <v>1726</v>
      </c>
      <c r="AW621" s="149">
        <f t="shared" si="9"/>
        <v>3.0918980818780417E-2</v>
      </c>
    </row>
    <row r="622" spans="1:49" x14ac:dyDescent="0.2">
      <c r="A622" s="127" t="s">
        <v>59</v>
      </c>
      <c r="B622" s="127">
        <v>4.0999999999999996</v>
      </c>
      <c r="C622" s="127">
        <v>20171204</v>
      </c>
      <c r="D622" s="127" t="s">
        <v>60</v>
      </c>
      <c r="E622" s="127" t="s">
        <v>60</v>
      </c>
      <c r="F622" s="127">
        <v>3</v>
      </c>
      <c r="G622" s="75" t="s">
        <v>3288</v>
      </c>
      <c r="H622" s="127">
        <v>0</v>
      </c>
      <c r="I622" s="127"/>
      <c r="J622" s="127"/>
      <c r="K622" s="127"/>
      <c r="L622" s="127"/>
      <c r="M622" s="127">
        <v>1</v>
      </c>
      <c r="N622" s="127">
        <v>1</v>
      </c>
      <c r="O622" s="127">
        <v>1991</v>
      </c>
      <c r="P622" s="127">
        <v>199304</v>
      </c>
      <c r="Q622" s="127">
        <v>199306</v>
      </c>
      <c r="R622" s="127" t="s">
        <v>3285</v>
      </c>
      <c r="S622" s="127" t="s">
        <v>3205</v>
      </c>
      <c r="T622" s="127" t="s">
        <v>3206</v>
      </c>
      <c r="U622" s="127" t="s">
        <v>1953</v>
      </c>
      <c r="V622" s="127" t="s">
        <v>65</v>
      </c>
      <c r="W622" s="127" t="s">
        <v>66</v>
      </c>
      <c r="X622" s="127"/>
      <c r="Y622" s="127">
        <v>19</v>
      </c>
      <c r="Z622" s="127"/>
      <c r="AA622" s="127" t="s">
        <v>1726</v>
      </c>
      <c r="AB622" s="127">
        <v>5000</v>
      </c>
      <c r="AC622" s="127">
        <v>27125</v>
      </c>
      <c r="AD622" s="127"/>
      <c r="AE622" s="127"/>
      <c r="AF622" s="127">
        <v>0</v>
      </c>
      <c r="AG622" s="127">
        <v>7875</v>
      </c>
      <c r="AH622" s="127"/>
      <c r="AI622" s="127"/>
      <c r="AJ622" s="127" t="s">
        <v>66</v>
      </c>
      <c r="AK622" s="127"/>
      <c r="AL622" s="127"/>
      <c r="AM622" s="127"/>
      <c r="AN622" s="127"/>
      <c r="AO622" s="127" t="s">
        <v>3289</v>
      </c>
      <c r="AP622" s="127" t="s">
        <v>3287</v>
      </c>
      <c r="AQ622" s="127" t="s">
        <v>3209</v>
      </c>
      <c r="AR622" s="127" t="s">
        <v>3210</v>
      </c>
      <c r="AS622" s="127" t="s">
        <v>69</v>
      </c>
      <c r="AT622" s="127" t="s">
        <v>70</v>
      </c>
      <c r="AU622" s="127" t="s">
        <v>3211</v>
      </c>
      <c r="AV622" s="127" t="s">
        <v>1726</v>
      </c>
      <c r="AW622" s="149">
        <f t="shared" si="9"/>
        <v>0.29032258064516131</v>
      </c>
    </row>
    <row r="623" spans="1:49" x14ac:dyDescent="0.2">
      <c r="A623" s="127" t="s">
        <v>59</v>
      </c>
      <c r="B623" s="127">
        <v>4.0999999999999996</v>
      </c>
      <c r="C623" s="127">
        <v>20171204</v>
      </c>
      <c r="D623" s="127" t="s">
        <v>60</v>
      </c>
      <c r="E623" s="127" t="s">
        <v>60</v>
      </c>
      <c r="F623" s="127">
        <v>3</v>
      </c>
      <c r="G623" s="75" t="s">
        <v>4278</v>
      </c>
      <c r="H623" s="127">
        <v>0</v>
      </c>
      <c r="I623" s="127"/>
      <c r="J623" s="127"/>
      <c r="K623" s="127"/>
      <c r="L623" s="127"/>
      <c r="M623" s="127">
        <v>1</v>
      </c>
      <c r="N623" s="127">
        <v>2</v>
      </c>
      <c r="O623" s="127">
        <v>1990</v>
      </c>
      <c r="P623" s="127">
        <v>19910406</v>
      </c>
      <c r="Q623" s="127">
        <v>19910503</v>
      </c>
      <c r="R623" s="127" t="s">
        <v>3420</v>
      </c>
      <c r="S623" s="127" t="s">
        <v>3421</v>
      </c>
      <c r="T623" s="127" t="s">
        <v>4165</v>
      </c>
      <c r="U623" s="127" t="s">
        <v>72</v>
      </c>
      <c r="V623" s="127" t="s">
        <v>65</v>
      </c>
      <c r="W623" s="127" t="s">
        <v>66</v>
      </c>
      <c r="X623" s="127"/>
      <c r="Y623" s="127">
        <v>5.5</v>
      </c>
      <c r="Z623" s="127"/>
      <c r="AA623" s="127" t="s">
        <v>67</v>
      </c>
      <c r="AB623" s="127">
        <v>5000</v>
      </c>
      <c r="AC623" s="127">
        <v>23540</v>
      </c>
      <c r="AD623" s="127"/>
      <c r="AE623" s="127"/>
      <c r="AF623" s="127">
        <v>0</v>
      </c>
      <c r="AG623" s="127">
        <v>216869</v>
      </c>
      <c r="AH623" s="127">
        <v>5000</v>
      </c>
      <c r="AI623" s="127">
        <v>47</v>
      </c>
      <c r="AJ623" s="127" t="s">
        <v>66</v>
      </c>
      <c r="AK623" s="127">
        <v>2E-3</v>
      </c>
      <c r="AL623" s="127">
        <v>1</v>
      </c>
      <c r="AM623" s="127"/>
      <c r="AN623" s="127"/>
      <c r="AO623" s="127" t="s">
        <v>4279</v>
      </c>
      <c r="AP623" s="127" t="s">
        <v>3422</v>
      </c>
      <c r="AQ623" s="127" t="s">
        <v>3423</v>
      </c>
      <c r="AR623" s="127" t="s">
        <v>4166</v>
      </c>
      <c r="AS623" s="127" t="s">
        <v>69</v>
      </c>
      <c r="AT623" s="127" t="s">
        <v>70</v>
      </c>
      <c r="AU623" s="127" t="s">
        <v>3211</v>
      </c>
      <c r="AV623" s="127" t="s">
        <v>1726</v>
      </c>
      <c r="AW623" s="149">
        <f t="shared" si="9"/>
        <v>9.2127867459643156</v>
      </c>
    </row>
    <row r="624" spans="1:49" x14ac:dyDescent="0.2">
      <c r="A624" s="127" t="s">
        <v>59</v>
      </c>
      <c r="B624" s="127">
        <v>4.0999999999999996</v>
      </c>
      <c r="C624" s="127">
        <v>20171204</v>
      </c>
      <c r="D624" s="127" t="s">
        <v>60</v>
      </c>
      <c r="E624" s="127" t="s">
        <v>60</v>
      </c>
      <c r="F624" s="127">
        <v>3</v>
      </c>
      <c r="G624" s="75" t="s">
        <v>2006</v>
      </c>
      <c r="H624" s="127">
        <v>0</v>
      </c>
      <c r="I624" s="127"/>
      <c r="J624" s="127"/>
      <c r="K624" s="127"/>
      <c r="L624" s="127"/>
      <c r="M624" s="127">
        <v>1</v>
      </c>
      <c r="N624" s="127">
        <v>3</v>
      </c>
      <c r="O624" s="127">
        <v>1994</v>
      </c>
      <c r="P624" s="127">
        <v>19950531</v>
      </c>
      <c r="Q624" s="127">
        <v>19950607</v>
      </c>
      <c r="R624" s="127" t="s">
        <v>3420</v>
      </c>
      <c r="S624" s="127" t="s">
        <v>3421</v>
      </c>
      <c r="T624" s="127" t="s">
        <v>4165</v>
      </c>
      <c r="U624" s="127" t="s">
        <v>72</v>
      </c>
      <c r="V624" s="127" t="s">
        <v>65</v>
      </c>
      <c r="W624" s="127" t="s">
        <v>64</v>
      </c>
      <c r="X624" s="127"/>
      <c r="Y624" s="127">
        <v>5.8</v>
      </c>
      <c r="Z624" s="127"/>
      <c r="AA624" s="127" t="s">
        <v>1726</v>
      </c>
      <c r="AB624" s="127">
        <v>5000</v>
      </c>
      <c r="AC624" s="127">
        <v>24677</v>
      </c>
      <c r="AD624" s="127"/>
      <c r="AE624" s="127"/>
      <c r="AF624" s="127">
        <v>0</v>
      </c>
      <c r="AG624" s="127">
        <v>283603</v>
      </c>
      <c r="AH624" s="127">
        <v>5000</v>
      </c>
      <c r="AI624" s="127">
        <v>151</v>
      </c>
      <c r="AJ624" s="127" t="s">
        <v>66</v>
      </c>
      <c r="AK624" s="127">
        <v>6.1000000000000004E-3</v>
      </c>
      <c r="AL624" s="127">
        <v>30</v>
      </c>
      <c r="AM624" s="127">
        <v>977</v>
      </c>
      <c r="AN624" s="127"/>
      <c r="AO624" s="127" t="s">
        <v>4310</v>
      </c>
      <c r="AP624" s="127" t="s">
        <v>3422</v>
      </c>
      <c r="AQ624" s="127" t="s">
        <v>3423</v>
      </c>
      <c r="AR624" s="127" t="s">
        <v>4166</v>
      </c>
      <c r="AS624" s="127" t="s">
        <v>69</v>
      </c>
      <c r="AT624" s="127" t="s">
        <v>70</v>
      </c>
      <c r="AU624" s="127" t="s">
        <v>3211</v>
      </c>
      <c r="AV624" s="127" t="s">
        <v>1726</v>
      </c>
      <c r="AW624" s="149">
        <f t="shared" si="9"/>
        <v>11.492604449487377</v>
      </c>
    </row>
    <row r="625" spans="1:49" x14ac:dyDescent="0.2">
      <c r="A625" s="127" t="s">
        <v>59</v>
      </c>
      <c r="B625" s="127">
        <v>4.0999999999999996</v>
      </c>
      <c r="C625" s="127">
        <v>20171204</v>
      </c>
      <c r="D625" s="127" t="s">
        <v>60</v>
      </c>
      <c r="E625" s="127" t="s">
        <v>60</v>
      </c>
      <c r="F625" s="127">
        <v>3</v>
      </c>
      <c r="G625" s="75" t="s">
        <v>784</v>
      </c>
      <c r="H625" s="127">
        <v>0</v>
      </c>
      <c r="I625" s="127"/>
      <c r="J625" s="127"/>
      <c r="K625" s="127"/>
      <c r="L625" s="127"/>
      <c r="M625" s="127">
        <v>1</v>
      </c>
      <c r="N625" s="127">
        <v>1</v>
      </c>
      <c r="O625" s="127">
        <v>1994</v>
      </c>
      <c r="P625" s="127">
        <v>199604</v>
      </c>
      <c r="Q625" s="127">
        <v>19960420</v>
      </c>
      <c r="R625" s="127" t="s">
        <v>78</v>
      </c>
      <c r="S625" s="127" t="s">
        <v>62</v>
      </c>
      <c r="T625" s="127" t="s">
        <v>79</v>
      </c>
      <c r="U625" s="127" t="s">
        <v>1953</v>
      </c>
      <c r="V625" s="127" t="s">
        <v>65</v>
      </c>
      <c r="W625" s="127" t="s">
        <v>64</v>
      </c>
      <c r="X625" s="127"/>
      <c r="Y625" s="127">
        <v>15.3</v>
      </c>
      <c r="Z625" s="127">
        <v>109</v>
      </c>
      <c r="AA625" s="127" t="s">
        <v>1726</v>
      </c>
      <c r="AB625" s="127">
        <v>5000</v>
      </c>
      <c r="AC625" s="127">
        <v>25608</v>
      </c>
      <c r="AD625" s="127"/>
      <c r="AE625" s="127"/>
      <c r="AF625" s="127"/>
      <c r="AG625" s="127"/>
      <c r="AH625" s="127"/>
      <c r="AI625" s="127"/>
      <c r="AJ625" s="127"/>
      <c r="AK625" s="127"/>
      <c r="AL625" s="127">
        <v>1</v>
      </c>
      <c r="AM625" s="127">
        <v>500</v>
      </c>
      <c r="AN625" s="127"/>
      <c r="AO625" s="127" t="s">
        <v>90</v>
      </c>
      <c r="AP625" s="127" t="s">
        <v>675</v>
      </c>
      <c r="AQ625" s="127" t="s">
        <v>661</v>
      </c>
      <c r="AR625" s="127" t="s">
        <v>676</v>
      </c>
      <c r="AS625" s="127" t="s">
        <v>69</v>
      </c>
      <c r="AT625" s="127" t="s">
        <v>70</v>
      </c>
      <c r="AU625" s="127" t="s">
        <v>71</v>
      </c>
      <c r="AV625" s="127" t="s">
        <v>1726</v>
      </c>
      <c r="AW625" s="149">
        <f t="shared" si="9"/>
        <v>0</v>
      </c>
    </row>
    <row r="626" spans="1:49" x14ac:dyDescent="0.2">
      <c r="A626" s="127" t="s">
        <v>59</v>
      </c>
      <c r="B626" s="127">
        <v>4.0999999999999996</v>
      </c>
      <c r="C626" s="127">
        <v>20171204</v>
      </c>
      <c r="D626" s="127" t="s">
        <v>60</v>
      </c>
      <c r="E626" s="127" t="s">
        <v>60</v>
      </c>
      <c r="F626" s="127">
        <v>3</v>
      </c>
      <c r="G626" s="75" t="s">
        <v>4302</v>
      </c>
      <c r="H626" s="127">
        <v>0</v>
      </c>
      <c r="I626" s="127"/>
      <c r="J626" s="127"/>
      <c r="K626" s="127"/>
      <c r="L626" s="127"/>
      <c r="M626" s="127">
        <v>1</v>
      </c>
      <c r="N626" s="127">
        <v>2</v>
      </c>
      <c r="O626" s="127">
        <v>1989</v>
      </c>
      <c r="P626" s="127">
        <v>19900515</v>
      </c>
      <c r="Q626" s="127">
        <v>19900515</v>
      </c>
      <c r="R626" s="127" t="s">
        <v>3420</v>
      </c>
      <c r="S626" s="127" t="s">
        <v>3421</v>
      </c>
      <c r="T626" s="127" t="s">
        <v>4165</v>
      </c>
      <c r="U626" s="127" t="s">
        <v>72</v>
      </c>
      <c r="V626" s="127" t="s">
        <v>65</v>
      </c>
      <c r="W626" s="127" t="s">
        <v>64</v>
      </c>
      <c r="X626" s="127"/>
      <c r="Y626" s="127">
        <v>8.1999999999999993</v>
      </c>
      <c r="Z626" s="127"/>
      <c r="AA626" s="127" t="s">
        <v>1726</v>
      </c>
      <c r="AB626" s="127">
        <v>5000</v>
      </c>
      <c r="AC626" s="127">
        <v>23160</v>
      </c>
      <c r="AD626" s="127"/>
      <c r="AE626" s="127"/>
      <c r="AF626" s="127">
        <v>0</v>
      </c>
      <c r="AG626" s="127">
        <v>102968</v>
      </c>
      <c r="AH626" s="127">
        <v>5000</v>
      </c>
      <c r="AI626" s="127">
        <v>1800</v>
      </c>
      <c r="AJ626" s="127" t="s">
        <v>66</v>
      </c>
      <c r="AK626" s="127">
        <v>7.2099999999999997E-2</v>
      </c>
      <c r="AL626" s="127">
        <v>30</v>
      </c>
      <c r="AM626" s="127">
        <v>500</v>
      </c>
      <c r="AN626" s="127"/>
      <c r="AO626" s="127" t="s">
        <v>4303</v>
      </c>
      <c r="AP626" s="127" t="s">
        <v>3422</v>
      </c>
      <c r="AQ626" s="127" t="s">
        <v>3423</v>
      </c>
      <c r="AR626" s="127" t="s">
        <v>4166</v>
      </c>
      <c r="AS626" s="127" t="s">
        <v>69</v>
      </c>
      <c r="AT626" s="127" t="s">
        <v>70</v>
      </c>
      <c r="AU626" s="127" t="s">
        <v>3211</v>
      </c>
      <c r="AV626" s="127" t="s">
        <v>1726</v>
      </c>
      <c r="AW626" s="149">
        <f t="shared" si="9"/>
        <v>4.4459412780656304</v>
      </c>
    </row>
    <row r="627" spans="1:49" x14ac:dyDescent="0.2">
      <c r="A627" s="127" t="s">
        <v>59</v>
      </c>
      <c r="B627" s="127">
        <v>4.0999999999999996</v>
      </c>
      <c r="C627" s="127">
        <v>20171204</v>
      </c>
      <c r="D627" s="127" t="s">
        <v>60</v>
      </c>
      <c r="E627" s="127" t="s">
        <v>60</v>
      </c>
      <c r="F627" s="127">
        <v>3</v>
      </c>
      <c r="G627" s="75" t="s">
        <v>2029</v>
      </c>
      <c r="H627" s="127">
        <v>0</v>
      </c>
      <c r="I627" s="127"/>
      <c r="J627" s="127"/>
      <c r="K627" s="127"/>
      <c r="L627" s="127"/>
      <c r="M627" s="127">
        <v>1</v>
      </c>
      <c r="N627" s="127">
        <v>3</v>
      </c>
      <c r="O627" s="127">
        <v>1983</v>
      </c>
      <c r="P627" s="127">
        <v>19840531</v>
      </c>
      <c r="Q627" s="127">
        <v>19840601</v>
      </c>
      <c r="R627" s="127" t="s">
        <v>3420</v>
      </c>
      <c r="S627" s="127" t="s">
        <v>3421</v>
      </c>
      <c r="T627" s="127" t="s">
        <v>3294</v>
      </c>
      <c r="U627" s="127" t="s">
        <v>72</v>
      </c>
      <c r="V627" s="127" t="s">
        <v>65</v>
      </c>
      <c r="W627" s="127" t="s">
        <v>66</v>
      </c>
      <c r="X627" s="127"/>
      <c r="Y627" s="127">
        <v>6.1</v>
      </c>
      <c r="Z627" s="127"/>
      <c r="AA627" s="127" t="s">
        <v>1726</v>
      </c>
      <c r="AB627" s="127">
        <v>5000</v>
      </c>
      <c r="AC627" s="127">
        <v>26088</v>
      </c>
      <c r="AD627" s="127"/>
      <c r="AE627" s="127"/>
      <c r="AF627" s="127">
        <v>0</v>
      </c>
      <c r="AG627" s="127">
        <v>323310</v>
      </c>
      <c r="AH627" s="127">
        <v>5000</v>
      </c>
      <c r="AI627" s="127">
        <v>475</v>
      </c>
      <c r="AJ627" s="127"/>
      <c r="AK627" s="127">
        <v>1.7899999999999999E-2</v>
      </c>
      <c r="AL627" s="127">
        <v>1</v>
      </c>
      <c r="AM627" s="127"/>
      <c r="AN627" s="127"/>
      <c r="AO627" s="127"/>
      <c r="AP627" s="127" t="s">
        <v>3422</v>
      </c>
      <c r="AQ627" s="127" t="s">
        <v>3423</v>
      </c>
      <c r="AR627" s="127" t="s">
        <v>3298</v>
      </c>
      <c r="AS627" s="127" t="s">
        <v>69</v>
      </c>
      <c r="AT627" s="127" t="s">
        <v>70</v>
      </c>
      <c r="AU627" s="127" t="s">
        <v>3211</v>
      </c>
      <c r="AV627" s="127" t="s">
        <v>1726</v>
      </c>
      <c r="AW627" s="149">
        <f t="shared" si="9"/>
        <v>12.393054277828886</v>
      </c>
    </row>
    <row r="628" spans="1:49" x14ac:dyDescent="0.2">
      <c r="A628" s="127" t="s">
        <v>59</v>
      </c>
      <c r="B628" s="127">
        <v>4.0999999999999996</v>
      </c>
      <c r="C628" s="127">
        <v>20171204</v>
      </c>
      <c r="D628" s="127" t="s">
        <v>60</v>
      </c>
      <c r="E628" s="127" t="s">
        <v>60</v>
      </c>
      <c r="F628" s="127">
        <v>3</v>
      </c>
      <c r="G628" s="75" t="s">
        <v>2008</v>
      </c>
      <c r="H628" s="127">
        <v>0</v>
      </c>
      <c r="I628" s="127"/>
      <c r="J628" s="127"/>
      <c r="K628" s="127"/>
      <c r="L628" s="127"/>
      <c r="M628" s="127">
        <v>1</v>
      </c>
      <c r="N628" s="127">
        <v>3</v>
      </c>
      <c r="O628" s="127">
        <v>1994</v>
      </c>
      <c r="P628" s="127">
        <v>19950531</v>
      </c>
      <c r="Q628" s="127">
        <v>19950607</v>
      </c>
      <c r="R628" s="127" t="s">
        <v>3420</v>
      </c>
      <c r="S628" s="127" t="s">
        <v>3421</v>
      </c>
      <c r="T628" s="127" t="s">
        <v>4165</v>
      </c>
      <c r="U628" s="127" t="s">
        <v>72</v>
      </c>
      <c r="V628" s="127" t="s">
        <v>65</v>
      </c>
      <c r="W628" s="127" t="s">
        <v>64</v>
      </c>
      <c r="X628" s="127"/>
      <c r="Y628" s="127">
        <v>5.8</v>
      </c>
      <c r="Z628" s="127"/>
      <c r="AA628" s="127" t="s">
        <v>1726</v>
      </c>
      <c r="AB628" s="127">
        <v>5000</v>
      </c>
      <c r="AC628" s="127">
        <v>24501</v>
      </c>
      <c r="AD628" s="127"/>
      <c r="AE628" s="127"/>
      <c r="AF628" s="127">
        <v>0</v>
      </c>
      <c r="AG628" s="127">
        <v>281685</v>
      </c>
      <c r="AH628" s="127">
        <v>5000</v>
      </c>
      <c r="AI628" s="127">
        <v>160</v>
      </c>
      <c r="AJ628" s="127" t="s">
        <v>66</v>
      </c>
      <c r="AK628" s="127">
        <v>6.4999999999999997E-3</v>
      </c>
      <c r="AL628" s="127">
        <v>30</v>
      </c>
      <c r="AM628" s="127">
        <v>920</v>
      </c>
      <c r="AN628" s="127"/>
      <c r="AO628" s="127" t="s">
        <v>4304</v>
      </c>
      <c r="AP628" s="127" t="s">
        <v>3422</v>
      </c>
      <c r="AQ628" s="127" t="s">
        <v>3423</v>
      </c>
      <c r="AR628" s="127" t="s">
        <v>4166</v>
      </c>
      <c r="AS628" s="127" t="s">
        <v>69</v>
      </c>
      <c r="AT628" s="127" t="s">
        <v>70</v>
      </c>
      <c r="AU628" s="127" t="s">
        <v>3211</v>
      </c>
      <c r="AV628" s="127" t="s">
        <v>1726</v>
      </c>
      <c r="AW628" s="149">
        <f t="shared" si="9"/>
        <v>11.496877678462104</v>
      </c>
    </row>
    <row r="629" spans="1:49" x14ac:dyDescent="0.2">
      <c r="A629" s="127" t="s">
        <v>59</v>
      </c>
      <c r="B629" s="127">
        <v>4.0999999999999996</v>
      </c>
      <c r="C629" s="127">
        <v>20171204</v>
      </c>
      <c r="D629" s="127" t="s">
        <v>60</v>
      </c>
      <c r="E629" s="127" t="s">
        <v>60</v>
      </c>
      <c r="F629" s="127">
        <v>3</v>
      </c>
      <c r="G629" s="75" t="s">
        <v>2010</v>
      </c>
      <c r="H629" s="127">
        <v>0</v>
      </c>
      <c r="I629" s="127"/>
      <c r="J629" s="127"/>
      <c r="K629" s="127"/>
      <c r="L629" s="127"/>
      <c r="M629" s="127">
        <v>1</v>
      </c>
      <c r="N629" s="127">
        <v>3</v>
      </c>
      <c r="O629" s="127">
        <v>1993</v>
      </c>
      <c r="P629" s="127">
        <v>19940530</v>
      </c>
      <c r="Q629" s="127">
        <v>19940606</v>
      </c>
      <c r="R629" s="127" t="s">
        <v>3420</v>
      </c>
      <c r="S629" s="127" t="s">
        <v>3421</v>
      </c>
      <c r="T629" s="127" t="s">
        <v>4165</v>
      </c>
      <c r="U629" s="127" t="s">
        <v>72</v>
      </c>
      <c r="V629" s="127" t="s">
        <v>65</v>
      </c>
      <c r="W629" s="127" t="s">
        <v>64</v>
      </c>
      <c r="X629" s="127"/>
      <c r="Y629" s="127">
        <v>6.3</v>
      </c>
      <c r="Z629" s="127"/>
      <c r="AA629" s="127" t="s">
        <v>1726</v>
      </c>
      <c r="AB629" s="127">
        <v>5000</v>
      </c>
      <c r="AC629" s="127">
        <v>48993</v>
      </c>
      <c r="AD629" s="127"/>
      <c r="AE629" s="127"/>
      <c r="AF629" s="127">
        <v>0</v>
      </c>
      <c r="AG629" s="127">
        <v>1382493</v>
      </c>
      <c r="AH629" s="127">
        <v>5000</v>
      </c>
      <c r="AI629" s="127">
        <v>790</v>
      </c>
      <c r="AJ629" s="127" t="s">
        <v>66</v>
      </c>
      <c r="AK629" s="127">
        <v>1.5900000000000001E-2</v>
      </c>
      <c r="AL629" s="127">
        <v>1</v>
      </c>
      <c r="AM629" s="127">
        <v>1556</v>
      </c>
      <c r="AN629" s="127"/>
      <c r="AO629" s="127" t="s">
        <v>4305</v>
      </c>
      <c r="AP629" s="127" t="s">
        <v>3422</v>
      </c>
      <c r="AQ629" s="127" t="s">
        <v>3423</v>
      </c>
      <c r="AR629" s="127" t="s">
        <v>4166</v>
      </c>
      <c r="AS629" s="127" t="s">
        <v>69</v>
      </c>
      <c r="AT629" s="127" t="s">
        <v>70</v>
      </c>
      <c r="AU629" s="127" t="s">
        <v>3211</v>
      </c>
      <c r="AV629" s="127" t="s">
        <v>1726</v>
      </c>
      <c r="AW629" s="149">
        <f t="shared" si="9"/>
        <v>28.218174024860694</v>
      </c>
    </row>
    <row r="630" spans="1:49" x14ac:dyDescent="0.2">
      <c r="A630" s="127" t="s">
        <v>59</v>
      </c>
      <c r="B630" s="127">
        <v>4.0999999999999996</v>
      </c>
      <c r="C630" s="127">
        <v>20171204</v>
      </c>
      <c r="D630" s="127" t="s">
        <v>60</v>
      </c>
      <c r="E630" s="127" t="s">
        <v>60</v>
      </c>
      <c r="F630" s="127">
        <v>3</v>
      </c>
      <c r="G630" s="75" t="s">
        <v>2030</v>
      </c>
      <c r="H630" s="127">
        <v>0</v>
      </c>
      <c r="I630" s="127"/>
      <c r="J630" s="127"/>
      <c r="K630" s="127"/>
      <c r="L630" s="127"/>
      <c r="M630" s="127">
        <v>1</v>
      </c>
      <c r="N630" s="127">
        <v>3</v>
      </c>
      <c r="O630" s="127">
        <v>1983</v>
      </c>
      <c r="P630" s="127">
        <v>19840531</v>
      </c>
      <c r="Q630" s="127">
        <v>19840601</v>
      </c>
      <c r="R630" s="127" t="s">
        <v>3420</v>
      </c>
      <c r="S630" s="127" t="s">
        <v>3421</v>
      </c>
      <c r="T630" s="127" t="s">
        <v>3294</v>
      </c>
      <c r="U630" s="127" t="s">
        <v>72</v>
      </c>
      <c r="V630" s="127" t="s">
        <v>65</v>
      </c>
      <c r="W630" s="127" t="s">
        <v>66</v>
      </c>
      <c r="X630" s="127"/>
      <c r="Y630" s="127">
        <v>6.1</v>
      </c>
      <c r="Z630" s="127"/>
      <c r="AA630" s="127" t="s">
        <v>1726</v>
      </c>
      <c r="AB630" s="127">
        <v>5000</v>
      </c>
      <c r="AC630" s="127">
        <v>24015</v>
      </c>
      <c r="AD630" s="127"/>
      <c r="AE630" s="127"/>
      <c r="AF630" s="127">
        <v>0</v>
      </c>
      <c r="AG630" s="127">
        <v>297349</v>
      </c>
      <c r="AH630" s="127">
        <v>5000</v>
      </c>
      <c r="AI630" s="127">
        <v>415</v>
      </c>
      <c r="AJ630" s="127"/>
      <c r="AK630" s="127">
        <v>1.7000000000000001E-2</v>
      </c>
      <c r="AL630" s="127">
        <v>1</v>
      </c>
      <c r="AM630" s="127"/>
      <c r="AN630" s="127"/>
      <c r="AO630" s="127"/>
      <c r="AP630" s="127" t="s">
        <v>3422</v>
      </c>
      <c r="AQ630" s="127" t="s">
        <v>3423</v>
      </c>
      <c r="AR630" s="127" t="s">
        <v>3298</v>
      </c>
      <c r="AS630" s="127" t="s">
        <v>69</v>
      </c>
      <c r="AT630" s="127" t="s">
        <v>70</v>
      </c>
      <c r="AU630" s="127" t="s">
        <v>3211</v>
      </c>
      <c r="AV630" s="127" t="s">
        <v>1726</v>
      </c>
      <c r="AW630" s="149">
        <f t="shared" si="9"/>
        <v>12.381803039766812</v>
      </c>
    </row>
    <row r="631" spans="1:49" x14ac:dyDescent="0.2">
      <c r="A631" s="127" t="s">
        <v>59</v>
      </c>
      <c r="B631" s="127">
        <v>4.0999999999999996</v>
      </c>
      <c r="C631" s="127">
        <v>20171204</v>
      </c>
      <c r="D631" s="127" t="s">
        <v>60</v>
      </c>
      <c r="E631" s="127" t="s">
        <v>60</v>
      </c>
      <c r="F631" s="127">
        <v>3</v>
      </c>
      <c r="G631" s="75" t="s">
        <v>2032</v>
      </c>
      <c r="H631" s="127">
        <v>0</v>
      </c>
      <c r="I631" s="127"/>
      <c r="J631" s="127"/>
      <c r="K631" s="127"/>
      <c r="L631" s="127"/>
      <c r="M631" s="127">
        <v>1</v>
      </c>
      <c r="N631" s="127">
        <v>3</v>
      </c>
      <c r="O631" s="127">
        <v>1982</v>
      </c>
      <c r="P631" s="127">
        <v>19830603</v>
      </c>
      <c r="Q631" s="127">
        <v>19830604</v>
      </c>
      <c r="R631" s="127" t="s">
        <v>3420</v>
      </c>
      <c r="S631" s="127" t="s">
        <v>3421</v>
      </c>
      <c r="T631" s="127" t="s">
        <v>3294</v>
      </c>
      <c r="U631" s="127" t="s">
        <v>72</v>
      </c>
      <c r="V631" s="127" t="s">
        <v>65</v>
      </c>
      <c r="W631" s="127" t="s">
        <v>66</v>
      </c>
      <c r="X631" s="127"/>
      <c r="Y631" s="127">
        <v>6.9</v>
      </c>
      <c r="Z631" s="127"/>
      <c r="AA631" s="127" t="s">
        <v>1726</v>
      </c>
      <c r="AB631" s="127">
        <v>5000</v>
      </c>
      <c r="AC631" s="127">
        <v>73504</v>
      </c>
      <c r="AD631" s="127"/>
      <c r="AE631" s="127"/>
      <c r="AF631" s="127">
        <v>0</v>
      </c>
      <c r="AG631" s="127">
        <v>1046321</v>
      </c>
      <c r="AH631" s="127">
        <v>5000</v>
      </c>
      <c r="AI631" s="127">
        <v>904</v>
      </c>
      <c r="AJ631" s="127"/>
      <c r="AK631" s="127">
        <v>1.21E-2</v>
      </c>
      <c r="AL631" s="127">
        <v>1</v>
      </c>
      <c r="AM631" s="127"/>
      <c r="AN631" s="127"/>
      <c r="AO631" s="127"/>
      <c r="AP631" s="127" t="s">
        <v>3422</v>
      </c>
      <c r="AQ631" s="127" t="s">
        <v>3423</v>
      </c>
      <c r="AR631" s="127" t="s">
        <v>3298</v>
      </c>
      <c r="AS631" s="127" t="s">
        <v>69</v>
      </c>
      <c r="AT631" s="127" t="s">
        <v>70</v>
      </c>
      <c r="AU631" s="127" t="s">
        <v>3211</v>
      </c>
      <c r="AV631" s="127" t="s">
        <v>1726</v>
      </c>
      <c r="AW631" s="149">
        <f t="shared" si="9"/>
        <v>14.234885176316935</v>
      </c>
    </row>
    <row r="632" spans="1:49" x14ac:dyDescent="0.2">
      <c r="A632" s="127" t="s">
        <v>59</v>
      </c>
      <c r="B632" s="127">
        <v>4.0999999999999996</v>
      </c>
      <c r="C632" s="127">
        <v>20171204</v>
      </c>
      <c r="D632" s="127" t="s">
        <v>60</v>
      </c>
      <c r="E632" s="127" t="s">
        <v>60</v>
      </c>
      <c r="F632" s="127">
        <v>3</v>
      </c>
      <c r="G632" s="75" t="s">
        <v>3791</v>
      </c>
      <c r="H632" s="127">
        <v>0</v>
      </c>
      <c r="I632" s="127"/>
      <c r="J632" s="127"/>
      <c r="K632" s="127"/>
      <c r="L632" s="127"/>
      <c r="M632" s="127">
        <v>1</v>
      </c>
      <c r="N632" s="127">
        <v>2</v>
      </c>
      <c r="O632" s="127">
        <v>1989</v>
      </c>
      <c r="P632" s="127">
        <v>19900504</v>
      </c>
      <c r="Q632" s="127">
        <v>19900504</v>
      </c>
      <c r="R632" s="127" t="s">
        <v>3786</v>
      </c>
      <c r="S632" s="127" t="s">
        <v>3323</v>
      </c>
      <c r="T632" s="127" t="s">
        <v>3787</v>
      </c>
      <c r="U632" s="127" t="s">
        <v>72</v>
      </c>
      <c r="V632" s="127" t="s">
        <v>65</v>
      </c>
      <c r="W632" s="127" t="s">
        <v>64</v>
      </c>
      <c r="X632" s="127"/>
      <c r="Y632" s="127">
        <v>2.17</v>
      </c>
      <c r="Z632" s="127">
        <v>61</v>
      </c>
      <c r="AA632" s="127" t="s">
        <v>1726</v>
      </c>
      <c r="AB632" s="127">
        <v>5000</v>
      </c>
      <c r="AC632" s="127">
        <v>5265</v>
      </c>
      <c r="AD632" s="127"/>
      <c r="AE632" s="127"/>
      <c r="AF632" s="127">
        <v>5000</v>
      </c>
      <c r="AG632" s="127">
        <v>17</v>
      </c>
      <c r="AH632" s="127"/>
      <c r="AI632" s="127"/>
      <c r="AJ632" s="127"/>
      <c r="AK632" s="127">
        <v>3.2000000000000002E-3</v>
      </c>
      <c r="AL632" s="127">
        <v>30</v>
      </c>
      <c r="AM632" s="127">
        <v>301</v>
      </c>
      <c r="AN632" s="127"/>
      <c r="AO632" s="127" t="s">
        <v>3792</v>
      </c>
      <c r="AP632" s="127" t="s">
        <v>3789</v>
      </c>
      <c r="AQ632" s="127" t="s">
        <v>3326</v>
      </c>
      <c r="AR632" s="127" t="s">
        <v>3790</v>
      </c>
      <c r="AS632" s="127" t="s">
        <v>69</v>
      </c>
      <c r="AT632" s="127" t="s">
        <v>70</v>
      </c>
      <c r="AU632" s="127" t="s">
        <v>3211</v>
      </c>
      <c r="AV632" s="127" t="s">
        <v>1726</v>
      </c>
      <c r="AW632" s="149">
        <f t="shared" si="9"/>
        <v>3.2288698955365621E-3</v>
      </c>
    </row>
    <row r="633" spans="1:49" x14ac:dyDescent="0.2">
      <c r="A633" s="127" t="s">
        <v>59</v>
      </c>
      <c r="B633" s="127">
        <v>4.0999999999999996</v>
      </c>
      <c r="C633" s="127">
        <v>20171204</v>
      </c>
      <c r="D633" s="127" t="s">
        <v>60</v>
      </c>
      <c r="E633" s="127" t="s">
        <v>60</v>
      </c>
      <c r="F633" s="127">
        <v>3</v>
      </c>
      <c r="G633" s="75" t="s">
        <v>3793</v>
      </c>
      <c r="H633" s="127">
        <v>0</v>
      </c>
      <c r="I633" s="127"/>
      <c r="J633" s="127"/>
      <c r="K633" s="127"/>
      <c r="L633" s="127"/>
      <c r="M633" s="127">
        <v>1</v>
      </c>
      <c r="N633" s="127">
        <v>2</v>
      </c>
      <c r="O633" s="127">
        <v>1989</v>
      </c>
      <c r="P633" s="127">
        <v>19900504</v>
      </c>
      <c r="Q633" s="127">
        <v>19900504</v>
      </c>
      <c r="R633" s="127" t="s">
        <v>3786</v>
      </c>
      <c r="S633" s="127" t="s">
        <v>3323</v>
      </c>
      <c r="T633" s="127" t="s">
        <v>3787</v>
      </c>
      <c r="U633" s="127" t="s">
        <v>72</v>
      </c>
      <c r="V633" s="127" t="s">
        <v>65</v>
      </c>
      <c r="W633" s="127" t="s">
        <v>64</v>
      </c>
      <c r="X633" s="127"/>
      <c r="Y633" s="127">
        <v>2.17</v>
      </c>
      <c r="Z633" s="127">
        <v>61</v>
      </c>
      <c r="AA633" s="127" t="s">
        <v>1726</v>
      </c>
      <c r="AB633" s="127">
        <v>5000</v>
      </c>
      <c r="AC633" s="127">
        <v>4911</v>
      </c>
      <c r="AD633" s="127"/>
      <c r="AE633" s="127"/>
      <c r="AF633" s="127">
        <v>5000</v>
      </c>
      <c r="AG633" s="127">
        <v>16</v>
      </c>
      <c r="AH633" s="127"/>
      <c r="AI633" s="127"/>
      <c r="AJ633" s="127"/>
      <c r="AK633" s="127">
        <v>3.2000000000000002E-3</v>
      </c>
      <c r="AL633" s="127">
        <v>30</v>
      </c>
      <c r="AM633" s="127">
        <v>301</v>
      </c>
      <c r="AN633" s="127"/>
      <c r="AO633" s="127" t="s">
        <v>3792</v>
      </c>
      <c r="AP633" s="127" t="s">
        <v>3789</v>
      </c>
      <c r="AQ633" s="127" t="s">
        <v>3326</v>
      </c>
      <c r="AR633" s="127" t="s">
        <v>3790</v>
      </c>
      <c r="AS633" s="127" t="s">
        <v>69</v>
      </c>
      <c r="AT633" s="127" t="s">
        <v>70</v>
      </c>
      <c r="AU633" s="127" t="s">
        <v>3211</v>
      </c>
      <c r="AV633" s="127" t="s">
        <v>1726</v>
      </c>
      <c r="AW633" s="149">
        <f t="shared" si="9"/>
        <v>3.2579922622683771E-3</v>
      </c>
    </row>
    <row r="634" spans="1:49" x14ac:dyDescent="0.2">
      <c r="A634" s="127" t="s">
        <v>59</v>
      </c>
      <c r="B634" s="127">
        <v>4.0999999999999996</v>
      </c>
      <c r="C634" s="127">
        <v>20171204</v>
      </c>
      <c r="D634" s="127" t="s">
        <v>60</v>
      </c>
      <c r="E634" s="127" t="s">
        <v>60</v>
      </c>
      <c r="F634" s="127">
        <v>3</v>
      </c>
      <c r="G634" s="75" t="s">
        <v>4090</v>
      </c>
      <c r="H634" s="127">
        <v>0</v>
      </c>
      <c r="I634" s="127"/>
      <c r="J634" s="127"/>
      <c r="K634" s="127"/>
      <c r="L634" s="127"/>
      <c r="M634" s="127">
        <v>1</v>
      </c>
      <c r="N634" s="127">
        <v>1</v>
      </c>
      <c r="O634" s="127">
        <v>1981</v>
      </c>
      <c r="P634" s="127">
        <v>198207</v>
      </c>
      <c r="Q634" s="127">
        <v>19820729</v>
      </c>
      <c r="R634" s="127" t="s">
        <v>4085</v>
      </c>
      <c r="S634" s="127" t="s">
        <v>3861</v>
      </c>
      <c r="T634" s="127" t="s">
        <v>4086</v>
      </c>
      <c r="U634" s="127" t="s">
        <v>1643</v>
      </c>
      <c r="V634" s="127" t="s">
        <v>65</v>
      </c>
      <c r="W634" s="127" t="s">
        <v>66</v>
      </c>
      <c r="X634" s="127"/>
      <c r="Y634" s="127">
        <v>1.6</v>
      </c>
      <c r="Z634" s="127"/>
      <c r="AA634" s="127" t="s">
        <v>1726</v>
      </c>
      <c r="AB634" s="127">
        <v>5000</v>
      </c>
      <c r="AC634" s="127">
        <v>26287</v>
      </c>
      <c r="AD634" s="127"/>
      <c r="AE634" s="127"/>
      <c r="AF634" s="127">
        <v>0</v>
      </c>
      <c r="AG634" s="127">
        <v>3524</v>
      </c>
      <c r="AH634" s="127">
        <v>5000</v>
      </c>
      <c r="AI634" s="127">
        <v>1530</v>
      </c>
      <c r="AJ634" s="127"/>
      <c r="AK634" s="127">
        <v>5.5E-2</v>
      </c>
      <c r="AL634" s="127">
        <v>8</v>
      </c>
      <c r="AM634" s="127"/>
      <c r="AN634" s="127"/>
      <c r="AO634" s="127" t="s">
        <v>4091</v>
      </c>
      <c r="AP634" s="127" t="s">
        <v>4088</v>
      </c>
      <c r="AQ634" s="127" t="s">
        <v>3863</v>
      </c>
      <c r="AR634" s="127" t="s">
        <v>4089</v>
      </c>
      <c r="AS634" s="127" t="s">
        <v>69</v>
      </c>
      <c r="AT634" s="127" t="s">
        <v>70</v>
      </c>
      <c r="AU634" s="127" t="s">
        <v>77</v>
      </c>
      <c r="AV634" s="127" t="s">
        <v>1726</v>
      </c>
      <c r="AW634" s="149">
        <f t="shared" si="9"/>
        <v>0.1340586601742306</v>
      </c>
    </row>
    <row r="635" spans="1:49" x14ac:dyDescent="0.2">
      <c r="A635" s="127" t="s">
        <v>59</v>
      </c>
      <c r="B635" s="127">
        <v>4.0999999999999996</v>
      </c>
      <c r="C635" s="127">
        <v>20171204</v>
      </c>
      <c r="D635" s="127" t="s">
        <v>60</v>
      </c>
      <c r="E635" s="127" t="s">
        <v>60</v>
      </c>
      <c r="F635" s="127">
        <v>3</v>
      </c>
      <c r="G635" s="75" t="s">
        <v>4144</v>
      </c>
      <c r="H635" s="127">
        <v>0</v>
      </c>
      <c r="I635" s="127"/>
      <c r="J635" s="127"/>
      <c r="K635" s="127"/>
      <c r="L635" s="127"/>
      <c r="M635" s="127">
        <v>1</v>
      </c>
      <c r="N635" s="127">
        <v>1</v>
      </c>
      <c r="O635" s="127">
        <v>1984</v>
      </c>
      <c r="P635" s="127">
        <v>19850406</v>
      </c>
      <c r="Q635" s="127">
        <v>19850408</v>
      </c>
      <c r="R635" s="127" t="s">
        <v>4114</v>
      </c>
      <c r="S635" s="127" t="s">
        <v>3426</v>
      </c>
      <c r="T635" s="127" t="s">
        <v>4115</v>
      </c>
      <c r="U635" s="127" t="s">
        <v>72</v>
      </c>
      <c r="V635" s="127" t="s">
        <v>65</v>
      </c>
      <c r="W635" s="127" t="s">
        <v>64</v>
      </c>
      <c r="X635" s="127"/>
      <c r="Y635" s="127">
        <v>3.9</v>
      </c>
      <c r="Z635" s="127"/>
      <c r="AA635" s="127" t="s">
        <v>1726</v>
      </c>
      <c r="AB635" s="127">
        <v>5000</v>
      </c>
      <c r="AC635" s="127">
        <v>30904</v>
      </c>
      <c r="AD635" s="127"/>
      <c r="AE635" s="127"/>
      <c r="AF635" s="127">
        <v>0</v>
      </c>
      <c r="AG635" s="127">
        <v>17690</v>
      </c>
      <c r="AH635" s="127"/>
      <c r="AI635" s="127"/>
      <c r="AJ635" s="127" t="s">
        <v>66</v>
      </c>
      <c r="AK635" s="127"/>
      <c r="AL635" s="127">
        <v>1</v>
      </c>
      <c r="AM635" s="127"/>
      <c r="AN635" s="127"/>
      <c r="AO635" s="127" t="s">
        <v>4145</v>
      </c>
      <c r="AP635" s="127" t="s">
        <v>4117</v>
      </c>
      <c r="AQ635" s="127" t="s">
        <v>3429</v>
      </c>
      <c r="AR635" s="127" t="s">
        <v>4118</v>
      </c>
      <c r="AS635" s="127" t="s">
        <v>69</v>
      </c>
      <c r="AT635" s="127" t="s">
        <v>70</v>
      </c>
      <c r="AU635" s="127" t="s">
        <v>77</v>
      </c>
      <c r="AV635" s="127" t="s">
        <v>1726</v>
      </c>
      <c r="AW635" s="149">
        <f t="shared" si="9"/>
        <v>0.57241780999223402</v>
      </c>
    </row>
    <row r="636" spans="1:49" x14ac:dyDescent="0.2">
      <c r="A636" s="127" t="s">
        <v>59</v>
      </c>
      <c r="B636" s="127">
        <v>4.0999999999999996</v>
      </c>
      <c r="C636" s="127">
        <v>20171204</v>
      </c>
      <c r="D636" s="127" t="s">
        <v>60</v>
      </c>
      <c r="E636" s="127" t="s">
        <v>60</v>
      </c>
      <c r="F636" s="127">
        <v>3</v>
      </c>
      <c r="G636" s="75" t="s">
        <v>4147</v>
      </c>
      <c r="H636" s="127">
        <v>0</v>
      </c>
      <c r="I636" s="127"/>
      <c r="J636" s="127"/>
      <c r="K636" s="127"/>
      <c r="L636" s="127"/>
      <c r="M636" s="127">
        <v>1</v>
      </c>
      <c r="N636" s="127">
        <v>1</v>
      </c>
      <c r="O636" s="127">
        <v>1984</v>
      </c>
      <c r="P636" s="127">
        <v>19850406</v>
      </c>
      <c r="Q636" s="127">
        <v>19850408</v>
      </c>
      <c r="R636" s="127" t="s">
        <v>4114</v>
      </c>
      <c r="S636" s="127" t="s">
        <v>3426</v>
      </c>
      <c r="T636" s="127" t="s">
        <v>4115</v>
      </c>
      <c r="U636" s="127" t="s">
        <v>72</v>
      </c>
      <c r="V636" s="127" t="s">
        <v>65</v>
      </c>
      <c r="W636" s="127" t="s">
        <v>64</v>
      </c>
      <c r="X636" s="127"/>
      <c r="Y636" s="127">
        <v>3.9</v>
      </c>
      <c r="Z636" s="127"/>
      <c r="AA636" s="127" t="s">
        <v>1726</v>
      </c>
      <c r="AB636" s="127">
        <v>5000</v>
      </c>
      <c r="AC636" s="127">
        <v>27971</v>
      </c>
      <c r="AD636" s="127"/>
      <c r="AE636" s="127"/>
      <c r="AF636" s="127">
        <v>0</v>
      </c>
      <c r="AG636" s="127">
        <v>19220</v>
      </c>
      <c r="AH636" s="127"/>
      <c r="AI636" s="127"/>
      <c r="AJ636" s="127" t="s">
        <v>66</v>
      </c>
      <c r="AK636" s="127"/>
      <c r="AL636" s="127">
        <v>1</v>
      </c>
      <c r="AM636" s="127"/>
      <c r="AN636" s="127"/>
      <c r="AO636" s="127"/>
      <c r="AP636" s="127" t="s">
        <v>4117</v>
      </c>
      <c r="AQ636" s="127" t="s">
        <v>3429</v>
      </c>
      <c r="AR636" s="127" t="s">
        <v>4118</v>
      </c>
      <c r="AS636" s="127" t="s">
        <v>69</v>
      </c>
      <c r="AT636" s="127" t="s">
        <v>70</v>
      </c>
      <c r="AU636" s="127" t="s">
        <v>77</v>
      </c>
      <c r="AV636" s="127" t="s">
        <v>1726</v>
      </c>
      <c r="AW636" s="149">
        <f t="shared" si="9"/>
        <v>0.6871402524042759</v>
      </c>
    </row>
    <row r="637" spans="1:49" x14ac:dyDescent="0.2">
      <c r="A637" s="127" t="s">
        <v>59</v>
      </c>
      <c r="B637" s="127">
        <v>4.0999999999999996</v>
      </c>
      <c r="C637" s="127">
        <v>20171204</v>
      </c>
      <c r="D637" s="127" t="s">
        <v>60</v>
      </c>
      <c r="E637" s="127" t="s">
        <v>60</v>
      </c>
      <c r="F637" s="127">
        <v>3</v>
      </c>
      <c r="G637" s="75" t="s">
        <v>2007</v>
      </c>
      <c r="H637" s="127">
        <v>0</v>
      </c>
      <c r="I637" s="127"/>
      <c r="J637" s="127"/>
      <c r="K637" s="127"/>
      <c r="L637" s="127"/>
      <c r="M637" s="127">
        <v>1</v>
      </c>
      <c r="N637" s="127">
        <v>3</v>
      </c>
      <c r="O637" s="127">
        <v>1994</v>
      </c>
      <c r="P637" s="127">
        <v>19950515</v>
      </c>
      <c r="Q637" s="127">
        <v>19950528</v>
      </c>
      <c r="R637" s="127" t="s">
        <v>3420</v>
      </c>
      <c r="S637" s="127" t="s">
        <v>3421</v>
      </c>
      <c r="T637" s="127" t="s">
        <v>4165</v>
      </c>
      <c r="U637" s="127" t="s">
        <v>72</v>
      </c>
      <c r="V637" s="127" t="s">
        <v>65</v>
      </c>
      <c r="W637" s="127" t="s">
        <v>64</v>
      </c>
      <c r="X637" s="127"/>
      <c r="Y637" s="127">
        <v>6</v>
      </c>
      <c r="Z637" s="127"/>
      <c r="AA637" s="127" t="s">
        <v>1726</v>
      </c>
      <c r="AB637" s="127">
        <v>5000</v>
      </c>
      <c r="AC637" s="127">
        <v>23660</v>
      </c>
      <c r="AD637" s="127"/>
      <c r="AE637" s="127"/>
      <c r="AF637" s="127">
        <v>0</v>
      </c>
      <c r="AG637" s="127">
        <v>470329</v>
      </c>
      <c r="AH637" s="127">
        <v>5000</v>
      </c>
      <c r="AI637" s="127">
        <v>397</v>
      </c>
      <c r="AJ637" s="127" t="s">
        <v>66</v>
      </c>
      <c r="AK637" s="127">
        <v>1.6500000000000001E-2</v>
      </c>
      <c r="AL637" s="127">
        <v>30</v>
      </c>
      <c r="AM637" s="127">
        <v>787</v>
      </c>
      <c r="AN637" s="127"/>
      <c r="AO637" s="127" t="s">
        <v>4296</v>
      </c>
      <c r="AP637" s="127" t="s">
        <v>3422</v>
      </c>
      <c r="AQ637" s="127" t="s">
        <v>3423</v>
      </c>
      <c r="AR637" s="127" t="s">
        <v>4166</v>
      </c>
      <c r="AS637" s="127" t="s">
        <v>69</v>
      </c>
      <c r="AT637" s="127" t="s">
        <v>70</v>
      </c>
      <c r="AU637" s="127" t="s">
        <v>3211</v>
      </c>
      <c r="AV637" s="127" t="s">
        <v>1726</v>
      </c>
      <c r="AW637" s="149">
        <f t="shared" si="9"/>
        <v>19.878655959425192</v>
      </c>
    </row>
    <row r="638" spans="1:49" x14ac:dyDescent="0.2">
      <c r="A638" s="127" t="s">
        <v>59</v>
      </c>
      <c r="B638" s="127">
        <v>4.0999999999999996</v>
      </c>
      <c r="C638" s="127">
        <v>20171204</v>
      </c>
      <c r="D638" s="127" t="s">
        <v>60</v>
      </c>
      <c r="E638" s="127" t="s">
        <v>60</v>
      </c>
      <c r="F638" s="127">
        <v>3</v>
      </c>
      <c r="G638" s="75" t="s">
        <v>4663</v>
      </c>
      <c r="H638" s="127">
        <v>0</v>
      </c>
      <c r="I638" s="127"/>
      <c r="J638" s="127"/>
      <c r="K638" s="127"/>
      <c r="L638" s="127"/>
      <c r="M638" s="127">
        <v>1</v>
      </c>
      <c r="N638" s="127">
        <v>2</v>
      </c>
      <c r="O638" s="127">
        <v>1993</v>
      </c>
      <c r="P638" s="127">
        <v>19950403</v>
      </c>
      <c r="Q638" s="127">
        <v>19950412</v>
      </c>
      <c r="R638" s="127" t="s">
        <v>4560</v>
      </c>
      <c r="S638" s="127" t="s">
        <v>3426</v>
      </c>
      <c r="T638" s="127" t="s">
        <v>4561</v>
      </c>
      <c r="U638" s="127" t="s">
        <v>1953</v>
      </c>
      <c r="V638" s="127" t="s">
        <v>65</v>
      </c>
      <c r="W638" s="127" t="s">
        <v>66</v>
      </c>
      <c r="X638" s="127"/>
      <c r="Y638" s="127">
        <v>11.8</v>
      </c>
      <c r="Z638" s="127">
        <v>99</v>
      </c>
      <c r="AA638" s="127" t="s">
        <v>1726</v>
      </c>
      <c r="AB638" s="127">
        <v>5000</v>
      </c>
      <c r="AC638" s="127">
        <v>73231</v>
      </c>
      <c r="AD638" s="127"/>
      <c r="AE638" s="127"/>
      <c r="AF638" s="127">
        <v>0</v>
      </c>
      <c r="AG638" s="127">
        <v>169777</v>
      </c>
      <c r="AH638" s="127"/>
      <c r="AI638" s="127"/>
      <c r="AJ638" s="127" t="s">
        <v>66</v>
      </c>
      <c r="AK638" s="127"/>
      <c r="AL638" s="127">
        <v>1</v>
      </c>
      <c r="AM638" s="127">
        <v>100</v>
      </c>
      <c r="AN638" s="127"/>
      <c r="AO638" s="127" t="s">
        <v>90</v>
      </c>
      <c r="AP638" s="127" t="s">
        <v>4562</v>
      </c>
      <c r="AQ638" s="127" t="s">
        <v>3429</v>
      </c>
      <c r="AR638" s="127" t="s">
        <v>4563</v>
      </c>
      <c r="AS638" s="127" t="s">
        <v>69</v>
      </c>
      <c r="AT638" s="127" t="s">
        <v>70</v>
      </c>
      <c r="AU638" s="127" t="s">
        <v>77</v>
      </c>
      <c r="AV638" s="127" t="s">
        <v>1726</v>
      </c>
      <c r="AW638" s="149">
        <f t="shared" si="9"/>
        <v>2.3183760975543146</v>
      </c>
    </row>
    <row r="639" spans="1:49" x14ac:dyDescent="0.2">
      <c r="A639" s="127" t="s">
        <v>59</v>
      </c>
      <c r="B639" s="127">
        <v>4.0999999999999996</v>
      </c>
      <c r="C639" s="127">
        <v>20171204</v>
      </c>
      <c r="D639" s="127" t="s">
        <v>60</v>
      </c>
      <c r="E639" s="127" t="s">
        <v>60</v>
      </c>
      <c r="F639" s="127">
        <v>3</v>
      </c>
      <c r="G639" s="75" t="s">
        <v>4666</v>
      </c>
      <c r="H639" s="127">
        <v>0</v>
      </c>
      <c r="I639" s="127"/>
      <c r="J639" s="127"/>
      <c r="K639" s="127"/>
      <c r="L639" s="127"/>
      <c r="M639" s="127">
        <v>1</v>
      </c>
      <c r="N639" s="127">
        <v>2</v>
      </c>
      <c r="O639" s="127">
        <v>1991</v>
      </c>
      <c r="P639" s="127">
        <v>19930331</v>
      </c>
      <c r="Q639" s="127">
        <v>19930417</v>
      </c>
      <c r="R639" s="127" t="s">
        <v>4560</v>
      </c>
      <c r="S639" s="127" t="s">
        <v>3426</v>
      </c>
      <c r="T639" s="127" t="s">
        <v>4561</v>
      </c>
      <c r="U639" s="127" t="s">
        <v>1953</v>
      </c>
      <c r="V639" s="127" t="s">
        <v>65</v>
      </c>
      <c r="W639" s="127" t="s">
        <v>66</v>
      </c>
      <c r="X639" s="127"/>
      <c r="Y639" s="127">
        <v>12.8</v>
      </c>
      <c r="Z639" s="127">
        <v>102</v>
      </c>
      <c r="AA639" s="127" t="s">
        <v>1726</v>
      </c>
      <c r="AB639" s="127">
        <v>5000</v>
      </c>
      <c r="AC639" s="127">
        <v>53088</v>
      </c>
      <c r="AD639" s="127"/>
      <c r="AE639" s="127"/>
      <c r="AF639" s="127">
        <v>0</v>
      </c>
      <c r="AG639" s="127">
        <v>222862</v>
      </c>
      <c r="AH639" s="127">
        <v>5000</v>
      </c>
      <c r="AI639" s="127">
        <v>179</v>
      </c>
      <c r="AJ639" s="127" t="s">
        <v>66</v>
      </c>
      <c r="AK639" s="127">
        <v>3.3999999999999998E-3</v>
      </c>
      <c r="AL639" s="127">
        <v>1</v>
      </c>
      <c r="AM639" s="127">
        <v>100</v>
      </c>
      <c r="AN639" s="127"/>
      <c r="AO639" s="127" t="s">
        <v>4667</v>
      </c>
      <c r="AP639" s="127" t="s">
        <v>4562</v>
      </c>
      <c r="AQ639" s="127" t="s">
        <v>3429</v>
      </c>
      <c r="AR639" s="127" t="s">
        <v>4563</v>
      </c>
      <c r="AS639" s="127" t="s">
        <v>69</v>
      </c>
      <c r="AT639" s="127" t="s">
        <v>70</v>
      </c>
      <c r="AU639" s="127" t="s">
        <v>77</v>
      </c>
      <c r="AV639" s="127" t="s">
        <v>1726</v>
      </c>
      <c r="AW639" s="149">
        <f t="shared" si="9"/>
        <v>4.1979731766124173</v>
      </c>
    </row>
    <row r="640" spans="1:49" x14ac:dyDescent="0.2">
      <c r="A640" s="127" t="s">
        <v>59</v>
      </c>
      <c r="B640" s="127">
        <v>4.0999999999999996</v>
      </c>
      <c r="C640" s="127">
        <v>20171204</v>
      </c>
      <c r="D640" s="127" t="s">
        <v>60</v>
      </c>
      <c r="E640" s="127" t="s">
        <v>60</v>
      </c>
      <c r="F640" s="127">
        <v>3</v>
      </c>
      <c r="G640" s="75" t="s">
        <v>4661</v>
      </c>
      <c r="H640" s="127">
        <v>9</v>
      </c>
      <c r="I640" s="127"/>
      <c r="J640" s="127"/>
      <c r="K640" s="127"/>
      <c r="L640" s="127"/>
      <c r="M640" s="127">
        <v>1</v>
      </c>
      <c r="N640" s="127">
        <v>2</v>
      </c>
      <c r="O640" s="127">
        <v>1989</v>
      </c>
      <c r="P640" s="127">
        <v>19910328</v>
      </c>
      <c r="Q640" s="127">
        <v>19910430</v>
      </c>
      <c r="R640" s="127" t="s">
        <v>4560</v>
      </c>
      <c r="S640" s="127" t="s">
        <v>3426</v>
      </c>
      <c r="T640" s="127" t="s">
        <v>4561</v>
      </c>
      <c r="U640" s="127" t="s">
        <v>1953</v>
      </c>
      <c r="V640" s="127" t="s">
        <v>65</v>
      </c>
      <c r="W640" s="127" t="s">
        <v>66</v>
      </c>
      <c r="X640" s="127"/>
      <c r="Y640" s="127">
        <v>11.2</v>
      </c>
      <c r="Z640" s="127">
        <v>103</v>
      </c>
      <c r="AA640" s="127" t="s">
        <v>1726</v>
      </c>
      <c r="AB640" s="127">
        <v>5000</v>
      </c>
      <c r="AC640" s="127">
        <v>61407</v>
      </c>
      <c r="AD640" s="127"/>
      <c r="AE640" s="127"/>
      <c r="AF640" s="127">
        <v>0</v>
      </c>
      <c r="AG640" s="127">
        <v>215446</v>
      </c>
      <c r="AH640" s="127">
        <v>5000</v>
      </c>
      <c r="AI640" s="127">
        <v>178</v>
      </c>
      <c r="AJ640" s="127" t="s">
        <v>66</v>
      </c>
      <c r="AK640" s="127">
        <v>2.8999999999999998E-3</v>
      </c>
      <c r="AL640" s="127">
        <v>30</v>
      </c>
      <c r="AM640" s="127"/>
      <c r="AN640" s="127"/>
      <c r="AO640" s="127" t="s">
        <v>4662</v>
      </c>
      <c r="AP640" s="127" t="s">
        <v>4562</v>
      </c>
      <c r="AQ640" s="127" t="s">
        <v>3429</v>
      </c>
      <c r="AR640" s="127" t="s">
        <v>4563</v>
      </c>
      <c r="AS640" s="127" t="s">
        <v>69</v>
      </c>
      <c r="AT640" s="127" t="s">
        <v>70</v>
      </c>
      <c r="AU640" s="127" t="s">
        <v>77</v>
      </c>
      <c r="AV640" s="127" t="s">
        <v>1726</v>
      </c>
      <c r="AW640" s="149">
        <f t="shared" si="9"/>
        <v>3.5084925171397399</v>
      </c>
    </row>
    <row r="641" spans="1:49" x14ac:dyDescent="0.2">
      <c r="A641" s="127" t="s">
        <v>59</v>
      </c>
      <c r="B641" s="127">
        <v>4.0999999999999996</v>
      </c>
      <c r="C641" s="127">
        <v>20171204</v>
      </c>
      <c r="D641" s="127" t="s">
        <v>60</v>
      </c>
      <c r="E641" s="127" t="s">
        <v>60</v>
      </c>
      <c r="F641" s="127">
        <v>3</v>
      </c>
      <c r="G641" s="75" t="s">
        <v>2020</v>
      </c>
      <c r="H641" s="127">
        <v>9</v>
      </c>
      <c r="I641" s="127"/>
      <c r="J641" s="127"/>
      <c r="K641" s="127"/>
      <c r="L641" s="127"/>
      <c r="M641" s="127">
        <v>1</v>
      </c>
      <c r="N641" s="127">
        <v>3</v>
      </c>
      <c r="O641" s="127">
        <v>1987</v>
      </c>
      <c r="P641" s="127">
        <v>19880524</v>
      </c>
      <c r="Q641" s="127">
        <v>19880607</v>
      </c>
      <c r="R641" s="127" t="s">
        <v>3420</v>
      </c>
      <c r="S641" s="127" t="s">
        <v>3421</v>
      </c>
      <c r="T641" s="127" t="s">
        <v>4165</v>
      </c>
      <c r="U641" s="127" t="s">
        <v>72</v>
      </c>
      <c r="V641" s="127" t="s">
        <v>65</v>
      </c>
      <c r="W641" s="127" t="s">
        <v>64</v>
      </c>
      <c r="X641" s="127"/>
      <c r="Y641" s="127">
        <v>4.2</v>
      </c>
      <c r="Z641" s="127"/>
      <c r="AA641" s="127" t="s">
        <v>1726</v>
      </c>
      <c r="AB641" s="127">
        <v>5000</v>
      </c>
      <c r="AC641" s="127">
        <v>49911</v>
      </c>
      <c r="AD641" s="127"/>
      <c r="AE641" s="127"/>
      <c r="AF641" s="127">
        <v>0</v>
      </c>
      <c r="AG641" s="127">
        <v>564676</v>
      </c>
      <c r="AH641" s="127">
        <v>5000</v>
      </c>
      <c r="AI641" s="127">
        <v>180</v>
      </c>
      <c r="AJ641" s="127" t="s">
        <v>66</v>
      </c>
      <c r="AK641" s="127">
        <v>3.5999999999999999E-3</v>
      </c>
      <c r="AL641" s="127">
        <v>1</v>
      </c>
      <c r="AM641" s="127"/>
      <c r="AN641" s="127"/>
      <c r="AO641" s="127" t="s">
        <v>4295</v>
      </c>
      <c r="AP641" s="127" t="s">
        <v>3422</v>
      </c>
      <c r="AQ641" s="127" t="s">
        <v>3423</v>
      </c>
      <c r="AR641" s="127" t="s">
        <v>4166</v>
      </c>
      <c r="AS641" s="127" t="s">
        <v>69</v>
      </c>
      <c r="AT641" s="127" t="s">
        <v>70</v>
      </c>
      <c r="AU641" s="127" t="s">
        <v>3211</v>
      </c>
      <c r="AV641" s="127" t="s">
        <v>1726</v>
      </c>
      <c r="AW641" s="149">
        <f t="shared" si="9"/>
        <v>11.313658311794995</v>
      </c>
    </row>
    <row r="642" spans="1:49" x14ac:dyDescent="0.2">
      <c r="A642" s="127" t="s">
        <v>59</v>
      </c>
      <c r="B642" s="127">
        <v>4.0999999999999996</v>
      </c>
      <c r="C642" s="127">
        <v>20171204</v>
      </c>
      <c r="D642" s="127" t="s">
        <v>60</v>
      </c>
      <c r="E642" s="127" t="s">
        <v>60</v>
      </c>
      <c r="F642" s="127">
        <v>3</v>
      </c>
      <c r="G642" s="75" t="s">
        <v>3781</v>
      </c>
      <c r="H642" s="127">
        <v>0</v>
      </c>
      <c r="I642" s="127"/>
      <c r="J642" s="127"/>
      <c r="K642" s="127"/>
      <c r="L642" s="127"/>
      <c r="M642" s="127">
        <v>1</v>
      </c>
      <c r="N642" s="127">
        <v>2</v>
      </c>
      <c r="O642" s="127">
        <v>1986</v>
      </c>
      <c r="P642" s="127">
        <v>198704</v>
      </c>
      <c r="Q642" s="127">
        <v>19870424</v>
      </c>
      <c r="R642" s="127" t="s">
        <v>3734</v>
      </c>
      <c r="S642" s="127" t="s">
        <v>3426</v>
      </c>
      <c r="T642" s="127" t="s">
        <v>3727</v>
      </c>
      <c r="U642" s="127" t="s">
        <v>72</v>
      </c>
      <c r="V642" s="127" t="s">
        <v>65</v>
      </c>
      <c r="W642" s="127" t="s">
        <v>64</v>
      </c>
      <c r="X642" s="127"/>
      <c r="Y642" s="127">
        <v>3.9</v>
      </c>
      <c r="Z642" s="127"/>
      <c r="AA642" s="127" t="s">
        <v>1726</v>
      </c>
      <c r="AB642" s="127">
        <v>5000</v>
      </c>
      <c r="AC642" s="127">
        <v>26872</v>
      </c>
      <c r="AD642" s="127"/>
      <c r="AE642" s="127"/>
      <c r="AF642" s="127">
        <v>0</v>
      </c>
      <c r="AG642" s="127">
        <v>7134</v>
      </c>
      <c r="AH642" s="127">
        <v>5000</v>
      </c>
      <c r="AI642" s="127">
        <v>86</v>
      </c>
      <c r="AJ642" s="127"/>
      <c r="AK642" s="127">
        <v>3.2000000000000002E-3</v>
      </c>
      <c r="AL642" s="127">
        <v>2</v>
      </c>
      <c r="AM642" s="127"/>
      <c r="AN642" s="127"/>
      <c r="AO642" s="127" t="s">
        <v>3782</v>
      </c>
      <c r="AP642" s="127" t="s">
        <v>3736</v>
      </c>
      <c r="AQ642" s="127" t="s">
        <v>3429</v>
      </c>
      <c r="AR642" s="127" t="s">
        <v>3729</v>
      </c>
      <c r="AS642" s="127" t="s">
        <v>69</v>
      </c>
      <c r="AT642" s="127" t="s">
        <v>70</v>
      </c>
      <c r="AU642" s="127" t="s">
        <v>77</v>
      </c>
      <c r="AV642" s="127" t="s">
        <v>1726</v>
      </c>
      <c r="AW642" s="149">
        <f t="shared" si="9"/>
        <v>0.26548079785650491</v>
      </c>
    </row>
    <row r="643" spans="1:49" x14ac:dyDescent="0.2">
      <c r="A643" s="127" t="s">
        <v>59</v>
      </c>
      <c r="B643" s="127">
        <v>4.0999999999999996</v>
      </c>
      <c r="C643" s="127">
        <v>20171204</v>
      </c>
      <c r="D643" s="127" t="s">
        <v>60</v>
      </c>
      <c r="E643" s="127" t="s">
        <v>60</v>
      </c>
      <c r="F643" s="127">
        <v>3</v>
      </c>
      <c r="G643" s="75" t="s">
        <v>2024</v>
      </c>
      <c r="H643" s="127">
        <v>0</v>
      </c>
      <c r="I643" s="127"/>
      <c r="J643" s="127"/>
      <c r="K643" s="127"/>
      <c r="L643" s="127"/>
      <c r="M643" s="127">
        <v>1</v>
      </c>
      <c r="N643" s="127">
        <v>3</v>
      </c>
      <c r="O643" s="127">
        <v>1984</v>
      </c>
      <c r="P643" s="127">
        <v>19850606</v>
      </c>
      <c r="Q643" s="127">
        <v>19850607</v>
      </c>
      <c r="R643" s="127" t="s">
        <v>3420</v>
      </c>
      <c r="S643" s="127" t="s">
        <v>3421</v>
      </c>
      <c r="T643" s="127" t="s">
        <v>4165</v>
      </c>
      <c r="U643" s="127" t="s">
        <v>72</v>
      </c>
      <c r="V643" s="127" t="s">
        <v>65</v>
      </c>
      <c r="W643" s="127" t="s">
        <v>66</v>
      </c>
      <c r="X643" s="127"/>
      <c r="Y643" s="127">
        <v>5.6</v>
      </c>
      <c r="Z643" s="127"/>
      <c r="AA643" s="127" t="s">
        <v>1726</v>
      </c>
      <c r="AB643" s="127">
        <v>5000</v>
      </c>
      <c r="AC643" s="127">
        <v>14892</v>
      </c>
      <c r="AD643" s="127"/>
      <c r="AE643" s="127"/>
      <c r="AF643" s="127">
        <v>0</v>
      </c>
      <c r="AG643" s="127">
        <v>147001</v>
      </c>
      <c r="AH643" s="127">
        <v>5000</v>
      </c>
      <c r="AI643" s="127">
        <v>228</v>
      </c>
      <c r="AJ643" s="127"/>
      <c r="AK643" s="127">
        <v>1.5100000000000001E-2</v>
      </c>
      <c r="AL643" s="127">
        <v>11</v>
      </c>
      <c r="AM643" s="127"/>
      <c r="AN643" s="127"/>
      <c r="AO643" s="127" t="s">
        <v>4293</v>
      </c>
      <c r="AP643" s="127" t="s">
        <v>3422</v>
      </c>
      <c r="AQ643" s="127" t="s">
        <v>3423</v>
      </c>
      <c r="AR643" s="127" t="s">
        <v>4166</v>
      </c>
      <c r="AS643" s="127" t="s">
        <v>69</v>
      </c>
      <c r="AT643" s="127" t="s">
        <v>70</v>
      </c>
      <c r="AU643" s="127" t="s">
        <v>3211</v>
      </c>
      <c r="AV643" s="127" t="s">
        <v>1726</v>
      </c>
      <c r="AW643" s="149">
        <f t="shared" ref="AW643:AW706" si="10">+IF(ISERROR(AG643/AC643),"",AG643/AC643)</f>
        <v>9.8711388665055058</v>
      </c>
    </row>
    <row r="644" spans="1:49" x14ac:dyDescent="0.2">
      <c r="A644" s="127" t="s">
        <v>59</v>
      </c>
      <c r="B644" s="127">
        <v>4.0999999999999996</v>
      </c>
      <c r="C644" s="127">
        <v>20171204</v>
      </c>
      <c r="D644" s="127" t="s">
        <v>60</v>
      </c>
      <c r="E644" s="127" t="s">
        <v>60</v>
      </c>
      <c r="F644" s="127">
        <v>3</v>
      </c>
      <c r="G644" s="75" t="s">
        <v>2026</v>
      </c>
      <c r="H644" s="127">
        <v>0</v>
      </c>
      <c r="I644" s="127"/>
      <c r="J644" s="127"/>
      <c r="K644" s="127"/>
      <c r="L644" s="127"/>
      <c r="M644" s="127">
        <v>1</v>
      </c>
      <c r="N644" s="127">
        <v>3</v>
      </c>
      <c r="O644" s="127">
        <v>1984</v>
      </c>
      <c r="P644" s="127">
        <v>19850616</v>
      </c>
      <c r="Q644" s="127">
        <v>19850617</v>
      </c>
      <c r="R644" s="127" t="s">
        <v>3420</v>
      </c>
      <c r="S644" s="127" t="s">
        <v>3421</v>
      </c>
      <c r="T644" s="127" t="s">
        <v>4165</v>
      </c>
      <c r="U644" s="127" t="s">
        <v>72</v>
      </c>
      <c r="V644" s="127" t="s">
        <v>65</v>
      </c>
      <c r="W644" s="127" t="s">
        <v>66</v>
      </c>
      <c r="X644" s="127"/>
      <c r="Y644" s="127">
        <v>6.8</v>
      </c>
      <c r="Z644" s="127"/>
      <c r="AA644" s="127" t="s">
        <v>1726</v>
      </c>
      <c r="AB644" s="127">
        <v>5000</v>
      </c>
      <c r="AC644" s="127">
        <v>14233</v>
      </c>
      <c r="AD644" s="127"/>
      <c r="AE644" s="127"/>
      <c r="AF644" s="127">
        <v>0</v>
      </c>
      <c r="AG644" s="127">
        <v>148368</v>
      </c>
      <c r="AH644" s="127">
        <v>5000</v>
      </c>
      <c r="AI644" s="127">
        <v>1069</v>
      </c>
      <c r="AJ644" s="127"/>
      <c r="AK644" s="127">
        <v>6.9900000000000004E-2</v>
      </c>
      <c r="AL644" s="127">
        <v>20</v>
      </c>
      <c r="AM644" s="127"/>
      <c r="AN644" s="127"/>
      <c r="AO644" s="127" t="s">
        <v>4294</v>
      </c>
      <c r="AP644" s="127" t="s">
        <v>3422</v>
      </c>
      <c r="AQ644" s="127" t="s">
        <v>3423</v>
      </c>
      <c r="AR644" s="127" t="s">
        <v>4166</v>
      </c>
      <c r="AS644" s="127" t="s">
        <v>69</v>
      </c>
      <c r="AT644" s="127" t="s">
        <v>70</v>
      </c>
      <c r="AU644" s="127" t="s">
        <v>3211</v>
      </c>
      <c r="AV644" s="127" t="s">
        <v>1726</v>
      </c>
      <c r="AW644" s="149">
        <f t="shared" si="10"/>
        <v>10.424225391695355</v>
      </c>
    </row>
    <row r="645" spans="1:49" x14ac:dyDescent="0.2">
      <c r="A645" s="127" t="s">
        <v>59</v>
      </c>
      <c r="B645" s="127">
        <v>4.0999999999999996</v>
      </c>
      <c r="C645" s="127">
        <v>20171204</v>
      </c>
      <c r="D645" s="127" t="s">
        <v>60</v>
      </c>
      <c r="E645" s="127" t="s">
        <v>60</v>
      </c>
      <c r="F645" s="127">
        <v>3</v>
      </c>
      <c r="G645" s="75" t="s">
        <v>693</v>
      </c>
      <c r="H645" s="127">
        <v>0</v>
      </c>
      <c r="I645" s="127"/>
      <c r="J645" s="127"/>
      <c r="K645" s="127"/>
      <c r="L645" s="127"/>
      <c r="M645" s="127">
        <v>1</v>
      </c>
      <c r="N645" s="127">
        <v>1</v>
      </c>
      <c r="O645" s="127">
        <v>1986</v>
      </c>
      <c r="P645" s="127">
        <v>19870908</v>
      </c>
      <c r="Q645" s="127">
        <v>19870915</v>
      </c>
      <c r="R645" s="127" t="s">
        <v>61</v>
      </c>
      <c r="S645" s="127" t="s">
        <v>62</v>
      </c>
      <c r="T645" s="127" t="s">
        <v>63</v>
      </c>
      <c r="U645" s="127" t="s">
        <v>1643</v>
      </c>
      <c r="V645" s="127" t="s">
        <v>65</v>
      </c>
      <c r="W645" s="127" t="s">
        <v>66</v>
      </c>
      <c r="X645" s="127"/>
      <c r="Y645" s="127">
        <v>9.6</v>
      </c>
      <c r="Z645" s="127"/>
      <c r="AA645" s="127" t="s">
        <v>1726</v>
      </c>
      <c r="AB645" s="127">
        <v>5000</v>
      </c>
      <c r="AC645" s="127">
        <v>30322</v>
      </c>
      <c r="AD645" s="127"/>
      <c r="AE645" s="127"/>
      <c r="AF645" s="127">
        <v>0</v>
      </c>
      <c r="AG645" s="127">
        <v>10684</v>
      </c>
      <c r="AH645" s="127">
        <v>5000</v>
      </c>
      <c r="AI645" s="127">
        <v>618</v>
      </c>
      <c r="AJ645" s="127"/>
      <c r="AK645" s="127">
        <v>0.02</v>
      </c>
      <c r="AL645" s="127">
        <v>1</v>
      </c>
      <c r="AM645" s="127"/>
      <c r="AN645" s="127"/>
      <c r="AO645" s="127"/>
      <c r="AP645" s="127" t="s">
        <v>663</v>
      </c>
      <c r="AQ645" s="127" t="s">
        <v>661</v>
      </c>
      <c r="AR645" s="127" t="s">
        <v>664</v>
      </c>
      <c r="AS645" s="127" t="s">
        <v>69</v>
      </c>
      <c r="AT645" s="127" t="s">
        <v>70</v>
      </c>
      <c r="AU645" s="127" t="s">
        <v>71</v>
      </c>
      <c r="AV645" s="127" t="s">
        <v>1726</v>
      </c>
      <c r="AW645" s="149">
        <f t="shared" si="10"/>
        <v>0.35235142800606822</v>
      </c>
    </row>
    <row r="646" spans="1:49" x14ac:dyDescent="0.2">
      <c r="A646" s="127" t="s">
        <v>59</v>
      </c>
      <c r="B646" s="127">
        <v>4.0999999999999996</v>
      </c>
      <c r="C646" s="127">
        <v>20171204</v>
      </c>
      <c r="D646" s="127" t="s">
        <v>60</v>
      </c>
      <c r="E646" s="127" t="s">
        <v>60</v>
      </c>
      <c r="F646" s="127">
        <v>3</v>
      </c>
      <c r="G646" s="75" t="s">
        <v>4142</v>
      </c>
      <c r="H646" s="127">
        <v>0</v>
      </c>
      <c r="I646" s="127"/>
      <c r="J646" s="127"/>
      <c r="K646" s="127"/>
      <c r="L646" s="127"/>
      <c r="M646" s="127">
        <v>1</v>
      </c>
      <c r="N646" s="127">
        <v>1</v>
      </c>
      <c r="O646" s="127">
        <v>1987</v>
      </c>
      <c r="P646" s="127">
        <v>19880409</v>
      </c>
      <c r="Q646" s="127">
        <v>19880411</v>
      </c>
      <c r="R646" s="127" t="s">
        <v>4114</v>
      </c>
      <c r="S646" s="127" t="s">
        <v>3426</v>
      </c>
      <c r="T646" s="127" t="s">
        <v>4115</v>
      </c>
      <c r="U646" s="127" t="s">
        <v>72</v>
      </c>
      <c r="V646" s="127" t="s">
        <v>65</v>
      </c>
      <c r="W646" s="127" t="s">
        <v>64</v>
      </c>
      <c r="X646" s="127"/>
      <c r="Y646" s="127">
        <v>4.8</v>
      </c>
      <c r="Z646" s="127">
        <v>75</v>
      </c>
      <c r="AA646" s="127" t="s">
        <v>1726</v>
      </c>
      <c r="AB646" s="127">
        <v>5000</v>
      </c>
      <c r="AC646" s="127">
        <v>24917</v>
      </c>
      <c r="AD646" s="127"/>
      <c r="AE646" s="127"/>
      <c r="AF646" s="127">
        <v>0</v>
      </c>
      <c r="AG646" s="127">
        <v>68369</v>
      </c>
      <c r="AH646" s="127"/>
      <c r="AI646" s="127"/>
      <c r="AJ646" s="127"/>
      <c r="AK646" s="127"/>
      <c r="AL646" s="127"/>
      <c r="AM646" s="127"/>
      <c r="AN646" s="127"/>
      <c r="AO646" s="127" t="s">
        <v>4143</v>
      </c>
      <c r="AP646" s="127" t="s">
        <v>4117</v>
      </c>
      <c r="AQ646" s="127" t="s">
        <v>3429</v>
      </c>
      <c r="AR646" s="127" t="s">
        <v>4118</v>
      </c>
      <c r="AS646" s="127" t="s">
        <v>69</v>
      </c>
      <c r="AT646" s="127" t="s">
        <v>70</v>
      </c>
      <c r="AU646" s="127" t="s">
        <v>77</v>
      </c>
      <c r="AV646" s="127" t="s">
        <v>1726</v>
      </c>
      <c r="AW646" s="149">
        <f t="shared" si="10"/>
        <v>2.7438696472287996</v>
      </c>
    </row>
    <row r="647" spans="1:49" x14ac:dyDescent="0.2">
      <c r="A647" s="127" t="s">
        <v>59</v>
      </c>
      <c r="B647" s="127">
        <v>4.0999999999999996</v>
      </c>
      <c r="C647" s="127">
        <v>20171204</v>
      </c>
      <c r="D647" s="127" t="s">
        <v>60</v>
      </c>
      <c r="E647" s="127" t="s">
        <v>60</v>
      </c>
      <c r="F647" s="127">
        <v>3</v>
      </c>
      <c r="G647" s="75" t="s">
        <v>3709</v>
      </c>
      <c r="H647" s="127">
        <v>0</v>
      </c>
      <c r="I647" s="127"/>
      <c r="J647" s="127"/>
      <c r="K647" s="127"/>
      <c r="L647" s="127"/>
      <c r="M647" s="127">
        <v>1</v>
      </c>
      <c r="N647" s="127">
        <v>1</v>
      </c>
      <c r="O647" s="127">
        <v>1986</v>
      </c>
      <c r="P647" s="127">
        <v>198704</v>
      </c>
      <c r="Q647" s="127">
        <v>19870406</v>
      </c>
      <c r="R647" s="127" t="s">
        <v>3662</v>
      </c>
      <c r="S647" s="127" t="s">
        <v>3426</v>
      </c>
      <c r="T647" s="127" t="s">
        <v>3663</v>
      </c>
      <c r="U647" s="127" t="s">
        <v>72</v>
      </c>
      <c r="V647" s="127" t="s">
        <v>65</v>
      </c>
      <c r="W647" s="127" t="s">
        <v>64</v>
      </c>
      <c r="X647" s="127"/>
      <c r="Y647" s="127">
        <v>4</v>
      </c>
      <c r="Z647" s="127"/>
      <c r="AA647" s="127" t="s">
        <v>1726</v>
      </c>
      <c r="AB647" s="127">
        <v>5000</v>
      </c>
      <c r="AC647" s="127">
        <v>27096</v>
      </c>
      <c r="AD647" s="127"/>
      <c r="AE647" s="127"/>
      <c r="AF647" s="127">
        <v>0</v>
      </c>
      <c r="AG647" s="127">
        <v>17029</v>
      </c>
      <c r="AH647" s="127"/>
      <c r="AI647" s="127"/>
      <c r="AJ647" s="127"/>
      <c r="AK647" s="127"/>
      <c r="AL647" s="127">
        <v>1</v>
      </c>
      <c r="AM647" s="127"/>
      <c r="AN647" s="127"/>
      <c r="AO647" s="127" t="s">
        <v>3710</v>
      </c>
      <c r="AP647" s="127" t="s">
        <v>3665</v>
      </c>
      <c r="AQ647" s="127" t="s">
        <v>3429</v>
      </c>
      <c r="AR647" s="127" t="s">
        <v>3666</v>
      </c>
      <c r="AS647" s="127" t="s">
        <v>69</v>
      </c>
      <c r="AT647" s="127" t="s">
        <v>70</v>
      </c>
      <c r="AU647" s="127" t="s">
        <v>77</v>
      </c>
      <c r="AV647" s="127" t="s">
        <v>1726</v>
      </c>
      <c r="AW647" s="149">
        <f t="shared" si="10"/>
        <v>0.62846914673752585</v>
      </c>
    </row>
    <row r="648" spans="1:49" x14ac:dyDescent="0.2">
      <c r="A648" s="127" t="s">
        <v>59</v>
      </c>
      <c r="B648" s="127">
        <v>4.0999999999999996</v>
      </c>
      <c r="C648" s="127">
        <v>20171204</v>
      </c>
      <c r="D648" s="127" t="s">
        <v>60</v>
      </c>
      <c r="E648" s="127" t="s">
        <v>60</v>
      </c>
      <c r="F648" s="127">
        <v>3</v>
      </c>
      <c r="G648" s="75" t="s">
        <v>4138</v>
      </c>
      <c r="H648" s="127">
        <v>0</v>
      </c>
      <c r="I648" s="127"/>
      <c r="J648" s="127"/>
      <c r="K648" s="127"/>
      <c r="L648" s="127"/>
      <c r="M648" s="127">
        <v>1</v>
      </c>
      <c r="N648" s="127">
        <v>1</v>
      </c>
      <c r="O648" s="127">
        <v>1987</v>
      </c>
      <c r="P648" s="127">
        <v>19880409</v>
      </c>
      <c r="Q648" s="127">
        <v>19880411</v>
      </c>
      <c r="R648" s="127" t="s">
        <v>4114</v>
      </c>
      <c r="S648" s="127" t="s">
        <v>3426</v>
      </c>
      <c r="T648" s="127" t="s">
        <v>4115</v>
      </c>
      <c r="U648" s="127" t="s">
        <v>72</v>
      </c>
      <c r="V648" s="127" t="s">
        <v>65</v>
      </c>
      <c r="W648" s="127" t="s">
        <v>64</v>
      </c>
      <c r="X648" s="127"/>
      <c r="Y648" s="127">
        <v>4.8</v>
      </c>
      <c r="Z648" s="127">
        <v>75</v>
      </c>
      <c r="AA648" s="127" t="s">
        <v>1726</v>
      </c>
      <c r="AB648" s="127">
        <v>5000</v>
      </c>
      <c r="AC648" s="127">
        <v>24478</v>
      </c>
      <c r="AD648" s="127"/>
      <c r="AE648" s="127"/>
      <c r="AF648" s="127">
        <v>0</v>
      </c>
      <c r="AG648" s="127">
        <v>67165</v>
      </c>
      <c r="AH648" s="127"/>
      <c r="AI648" s="127"/>
      <c r="AJ648" s="127"/>
      <c r="AK648" s="127"/>
      <c r="AL648" s="127"/>
      <c r="AM648" s="127"/>
      <c r="AN648" s="127"/>
      <c r="AO648" s="127" t="s">
        <v>4139</v>
      </c>
      <c r="AP648" s="127" t="s">
        <v>4117</v>
      </c>
      <c r="AQ648" s="127" t="s">
        <v>3429</v>
      </c>
      <c r="AR648" s="127" t="s">
        <v>4118</v>
      </c>
      <c r="AS648" s="127" t="s">
        <v>69</v>
      </c>
      <c r="AT648" s="127" t="s">
        <v>70</v>
      </c>
      <c r="AU648" s="127" t="s">
        <v>77</v>
      </c>
      <c r="AV648" s="127" t="s">
        <v>1726</v>
      </c>
      <c r="AW648" s="149">
        <f t="shared" si="10"/>
        <v>2.7438924748753983</v>
      </c>
    </row>
    <row r="649" spans="1:49" x14ac:dyDescent="0.2">
      <c r="A649" s="127" t="s">
        <v>59</v>
      </c>
      <c r="B649" s="127">
        <v>4.0999999999999996</v>
      </c>
      <c r="C649" s="127">
        <v>20171204</v>
      </c>
      <c r="D649" s="127" t="s">
        <v>60</v>
      </c>
      <c r="E649" s="127" t="s">
        <v>60</v>
      </c>
      <c r="F649" s="127">
        <v>3</v>
      </c>
      <c r="G649" s="75" t="s">
        <v>4443</v>
      </c>
      <c r="H649" s="127">
        <v>0</v>
      </c>
      <c r="I649" s="127"/>
      <c r="J649" s="127"/>
      <c r="K649" s="127"/>
      <c r="L649" s="127"/>
      <c r="M649" s="127">
        <v>1</v>
      </c>
      <c r="N649" s="127">
        <v>2</v>
      </c>
      <c r="O649" s="127">
        <v>1986</v>
      </c>
      <c r="P649" s="127">
        <v>198704</v>
      </c>
      <c r="Q649" s="127">
        <v>19870427</v>
      </c>
      <c r="R649" s="127" t="s">
        <v>3716</v>
      </c>
      <c r="S649" s="127" t="s">
        <v>3426</v>
      </c>
      <c r="T649" s="127" t="s">
        <v>4439</v>
      </c>
      <c r="U649" s="127" t="s">
        <v>72</v>
      </c>
      <c r="V649" s="127" t="s">
        <v>65</v>
      </c>
      <c r="W649" s="127" t="s">
        <v>64</v>
      </c>
      <c r="X649" s="127"/>
      <c r="Y649" s="127">
        <v>3.4</v>
      </c>
      <c r="Z649" s="127"/>
      <c r="AA649" s="127" t="s">
        <v>1726</v>
      </c>
      <c r="AB649" s="127">
        <v>5000</v>
      </c>
      <c r="AC649" s="127">
        <v>26735</v>
      </c>
      <c r="AD649" s="127"/>
      <c r="AE649" s="127"/>
      <c r="AF649" s="127">
        <v>0</v>
      </c>
      <c r="AG649" s="127">
        <v>7506</v>
      </c>
      <c r="AH649" s="127">
        <v>5000</v>
      </c>
      <c r="AI649" s="127">
        <v>13</v>
      </c>
      <c r="AJ649" s="127"/>
      <c r="AK649" s="127">
        <v>5.0000000000000001E-4</v>
      </c>
      <c r="AL649" s="127">
        <v>1</v>
      </c>
      <c r="AM649" s="127"/>
      <c r="AN649" s="127"/>
      <c r="AO649" s="127" t="s">
        <v>4444</v>
      </c>
      <c r="AP649" s="127" t="s">
        <v>3718</v>
      </c>
      <c r="AQ649" s="127" t="s">
        <v>3429</v>
      </c>
      <c r="AR649" s="127" t="s">
        <v>4440</v>
      </c>
      <c r="AS649" s="127" t="s">
        <v>69</v>
      </c>
      <c r="AT649" s="127" t="s">
        <v>70</v>
      </c>
      <c r="AU649" s="127" t="s">
        <v>77</v>
      </c>
      <c r="AV649" s="127" t="s">
        <v>1726</v>
      </c>
      <c r="AW649" s="149">
        <f t="shared" si="10"/>
        <v>0.28075556386758932</v>
      </c>
    </row>
    <row r="650" spans="1:49" x14ac:dyDescent="0.2">
      <c r="A650" s="127" t="s">
        <v>59</v>
      </c>
      <c r="B650" s="127">
        <v>4.0999999999999996</v>
      </c>
      <c r="C650" s="127">
        <v>20171204</v>
      </c>
      <c r="D650" s="127" t="s">
        <v>60</v>
      </c>
      <c r="E650" s="127" t="s">
        <v>60</v>
      </c>
      <c r="F650" s="127">
        <v>3</v>
      </c>
      <c r="G650" s="75" t="s">
        <v>4485</v>
      </c>
      <c r="H650" s="127">
        <v>0</v>
      </c>
      <c r="I650" s="127"/>
      <c r="J650" s="127"/>
      <c r="K650" s="127"/>
      <c r="L650" s="127"/>
      <c r="M650" s="127">
        <v>1</v>
      </c>
      <c r="N650" s="127">
        <v>1</v>
      </c>
      <c r="O650" s="127">
        <v>1977</v>
      </c>
      <c r="P650" s="127">
        <v>197807</v>
      </c>
      <c r="Q650" s="127">
        <v>197809</v>
      </c>
      <c r="R650" s="127" t="s">
        <v>109</v>
      </c>
      <c r="S650" s="127"/>
      <c r="T650" s="127" t="s">
        <v>110</v>
      </c>
      <c r="U650" s="127"/>
      <c r="V650" s="127" t="s">
        <v>67</v>
      </c>
      <c r="W650" s="127" t="s">
        <v>962</v>
      </c>
      <c r="X650" s="127"/>
      <c r="Y650" s="127">
        <v>4.24</v>
      </c>
      <c r="Z650" s="127"/>
      <c r="AA650" s="127"/>
      <c r="AB650" s="127">
        <v>5000</v>
      </c>
      <c r="AC650" s="127">
        <v>5138</v>
      </c>
      <c r="AD650" s="127"/>
      <c r="AE650" s="127"/>
      <c r="AF650" s="127">
        <v>5000</v>
      </c>
      <c r="AG650" s="127">
        <v>24</v>
      </c>
      <c r="AH650" s="127"/>
      <c r="AI650" s="127"/>
      <c r="AJ650" s="127"/>
      <c r="AK650" s="127">
        <v>4.5999999999999999E-3</v>
      </c>
      <c r="AL650" s="127"/>
      <c r="AM650" s="127"/>
      <c r="AN650" s="127"/>
      <c r="AO650" s="127"/>
      <c r="AP650" s="127" t="s">
        <v>685</v>
      </c>
      <c r="AQ650" s="127" t="s">
        <v>1106</v>
      </c>
      <c r="AR650" s="127" t="s">
        <v>686</v>
      </c>
      <c r="AS650" s="127" t="s">
        <v>69</v>
      </c>
      <c r="AT650" s="127" t="s">
        <v>70</v>
      </c>
      <c r="AU650" s="127" t="s">
        <v>71</v>
      </c>
      <c r="AV650" s="127" t="s">
        <v>1726</v>
      </c>
      <c r="AW650" s="149">
        <f t="shared" si="10"/>
        <v>4.6710782405605293E-3</v>
      </c>
    </row>
    <row r="651" spans="1:49" x14ac:dyDescent="0.2">
      <c r="A651" s="127" t="s">
        <v>59</v>
      </c>
      <c r="B651" s="127">
        <v>4.0999999999999996</v>
      </c>
      <c r="C651" s="127">
        <v>20171204</v>
      </c>
      <c r="D651" s="127" t="s">
        <v>60</v>
      </c>
      <c r="E651" s="127" t="s">
        <v>60</v>
      </c>
      <c r="F651" s="127">
        <v>3</v>
      </c>
      <c r="G651" s="75" t="s">
        <v>690</v>
      </c>
      <c r="H651" s="127">
        <v>0</v>
      </c>
      <c r="I651" s="127"/>
      <c r="J651" s="127"/>
      <c r="K651" s="127"/>
      <c r="L651" s="127"/>
      <c r="M651" s="127">
        <v>1</v>
      </c>
      <c r="N651" s="127">
        <v>1</v>
      </c>
      <c r="O651" s="127">
        <v>1987</v>
      </c>
      <c r="P651" s="127">
        <v>19880414</v>
      </c>
      <c r="Q651" s="127">
        <v>19880419</v>
      </c>
      <c r="R651" s="127" t="s">
        <v>109</v>
      </c>
      <c r="S651" s="127" t="s">
        <v>62</v>
      </c>
      <c r="T651" s="127" t="s">
        <v>110</v>
      </c>
      <c r="U651" s="127" t="s">
        <v>72</v>
      </c>
      <c r="V651" s="127" t="s">
        <v>65</v>
      </c>
      <c r="W651" s="127" t="s">
        <v>64</v>
      </c>
      <c r="X651" s="127"/>
      <c r="Y651" s="127">
        <v>4.3</v>
      </c>
      <c r="Z651" s="127">
        <v>70</v>
      </c>
      <c r="AA651" s="127" t="s">
        <v>1726</v>
      </c>
      <c r="AB651" s="127">
        <v>5000</v>
      </c>
      <c r="AC651" s="127">
        <v>25594</v>
      </c>
      <c r="AD651" s="127"/>
      <c r="AE651" s="127"/>
      <c r="AF651" s="127">
        <v>0</v>
      </c>
      <c r="AG651" s="127">
        <v>33849</v>
      </c>
      <c r="AH651" s="127">
        <v>5000</v>
      </c>
      <c r="AI651" s="127">
        <v>206</v>
      </c>
      <c r="AJ651" s="127" t="s">
        <v>67</v>
      </c>
      <c r="AK651" s="127">
        <v>8.0000000000000002E-3</v>
      </c>
      <c r="AL651" s="127">
        <v>1</v>
      </c>
      <c r="AM651" s="127"/>
      <c r="AN651" s="127"/>
      <c r="AO651" s="127" t="s">
        <v>691</v>
      </c>
      <c r="AP651" s="127" t="s">
        <v>685</v>
      </c>
      <c r="AQ651" s="127" t="s">
        <v>661</v>
      </c>
      <c r="AR651" s="127" t="s">
        <v>686</v>
      </c>
      <c r="AS651" s="127" t="s">
        <v>69</v>
      </c>
      <c r="AT651" s="127" t="s">
        <v>70</v>
      </c>
      <c r="AU651" s="127" t="s">
        <v>71</v>
      </c>
      <c r="AV651" s="127" t="s">
        <v>1726</v>
      </c>
      <c r="AW651" s="149">
        <f t="shared" si="10"/>
        <v>1.3225365319996873</v>
      </c>
    </row>
    <row r="652" spans="1:49" x14ac:dyDescent="0.2">
      <c r="A652" s="127" t="s">
        <v>59</v>
      </c>
      <c r="B652" s="127">
        <v>4.0999999999999996</v>
      </c>
      <c r="C652" s="127">
        <v>20171204</v>
      </c>
      <c r="D652" s="127" t="s">
        <v>60</v>
      </c>
      <c r="E652" s="127" t="s">
        <v>60</v>
      </c>
      <c r="F652" s="127">
        <v>3</v>
      </c>
      <c r="G652" s="75" t="s">
        <v>1578</v>
      </c>
      <c r="H652" s="127">
        <v>0</v>
      </c>
      <c r="I652" s="127"/>
      <c r="J652" s="127"/>
      <c r="K652" s="127"/>
      <c r="L652" s="127"/>
      <c r="M652" s="127">
        <v>1</v>
      </c>
      <c r="N652" s="127">
        <v>2</v>
      </c>
      <c r="O652" s="127">
        <v>1987</v>
      </c>
      <c r="P652" s="127">
        <v>198805</v>
      </c>
      <c r="Q652" s="127">
        <v>19880506</v>
      </c>
      <c r="R652" s="127" t="s">
        <v>834</v>
      </c>
      <c r="S652" s="127" t="s">
        <v>830</v>
      </c>
      <c r="T652" s="127" t="s">
        <v>835</v>
      </c>
      <c r="U652" s="127" t="s">
        <v>1643</v>
      </c>
      <c r="V652" s="127" t="s">
        <v>65</v>
      </c>
      <c r="W652" s="127" t="s">
        <v>66</v>
      </c>
      <c r="X652" s="127"/>
      <c r="Y652" s="127">
        <v>3.3</v>
      </c>
      <c r="Z652" s="127"/>
      <c r="AA652" s="127" t="s">
        <v>1726</v>
      </c>
      <c r="AB652" s="127">
        <v>5000</v>
      </c>
      <c r="AC652" s="127">
        <v>21122</v>
      </c>
      <c r="AD652" s="127"/>
      <c r="AE652" s="127"/>
      <c r="AF652" s="127"/>
      <c r="AG652" s="127"/>
      <c r="AH652" s="127"/>
      <c r="AI652" s="127"/>
      <c r="AJ652" s="127"/>
      <c r="AK652" s="127"/>
      <c r="AL652" s="127">
        <v>4</v>
      </c>
      <c r="AM652" s="127"/>
      <c r="AN652" s="127"/>
      <c r="AO652" s="127" t="s">
        <v>1579</v>
      </c>
      <c r="AP652" s="127" t="s">
        <v>837</v>
      </c>
      <c r="AQ652" s="127" t="s">
        <v>831</v>
      </c>
      <c r="AR652" s="127" t="s">
        <v>838</v>
      </c>
      <c r="AS652" s="127" t="s">
        <v>69</v>
      </c>
      <c r="AT652" s="127" t="s">
        <v>70</v>
      </c>
      <c r="AU652" s="127" t="s">
        <v>91</v>
      </c>
      <c r="AV652" s="127" t="s">
        <v>1726</v>
      </c>
      <c r="AW652" s="149">
        <f t="shared" si="10"/>
        <v>0</v>
      </c>
    </row>
    <row r="653" spans="1:49" x14ac:dyDescent="0.2">
      <c r="A653" s="127" t="s">
        <v>59</v>
      </c>
      <c r="B653" s="127">
        <v>4.0999999999999996</v>
      </c>
      <c r="C653" s="127">
        <v>20171204</v>
      </c>
      <c r="D653" s="127" t="s">
        <v>60</v>
      </c>
      <c r="E653" s="127" t="s">
        <v>60</v>
      </c>
      <c r="F653" s="127">
        <v>3</v>
      </c>
      <c r="G653" s="75" t="s">
        <v>1568</v>
      </c>
      <c r="H653" s="127">
        <v>0</v>
      </c>
      <c r="I653" s="127"/>
      <c r="J653" s="127"/>
      <c r="K653" s="127"/>
      <c r="L653" s="127"/>
      <c r="M653" s="127">
        <v>1</v>
      </c>
      <c r="N653" s="127">
        <v>2</v>
      </c>
      <c r="O653" s="127">
        <v>1987</v>
      </c>
      <c r="P653" s="127">
        <v>198805</v>
      </c>
      <c r="Q653" s="127">
        <v>19880506</v>
      </c>
      <c r="R653" s="127" t="s">
        <v>834</v>
      </c>
      <c r="S653" s="127" t="s">
        <v>830</v>
      </c>
      <c r="T653" s="127" t="s">
        <v>835</v>
      </c>
      <c r="U653" s="127" t="s">
        <v>1643</v>
      </c>
      <c r="V653" s="127" t="s">
        <v>65</v>
      </c>
      <c r="W653" s="127" t="s">
        <v>66</v>
      </c>
      <c r="X653" s="127"/>
      <c r="Y653" s="127">
        <v>3.3</v>
      </c>
      <c r="Z653" s="127"/>
      <c r="AA653" s="127" t="s">
        <v>1726</v>
      </c>
      <c r="AB653" s="127">
        <v>5000</v>
      </c>
      <c r="AC653" s="127">
        <v>27371</v>
      </c>
      <c r="AD653" s="127"/>
      <c r="AE653" s="127"/>
      <c r="AF653" s="127"/>
      <c r="AG653" s="127"/>
      <c r="AH653" s="127"/>
      <c r="AI653" s="127"/>
      <c r="AJ653" s="127"/>
      <c r="AK653" s="127"/>
      <c r="AL653" s="127">
        <v>4</v>
      </c>
      <c r="AM653" s="127"/>
      <c r="AN653" s="127"/>
      <c r="AO653" s="127" t="s">
        <v>1569</v>
      </c>
      <c r="AP653" s="127" t="s">
        <v>837</v>
      </c>
      <c r="AQ653" s="127" t="s">
        <v>831</v>
      </c>
      <c r="AR653" s="127" t="s">
        <v>838</v>
      </c>
      <c r="AS653" s="127" t="s">
        <v>69</v>
      </c>
      <c r="AT653" s="127" t="s">
        <v>70</v>
      </c>
      <c r="AU653" s="127" t="s">
        <v>91</v>
      </c>
      <c r="AV653" s="127" t="s">
        <v>1726</v>
      </c>
      <c r="AW653" s="149">
        <f t="shared" si="10"/>
        <v>0</v>
      </c>
    </row>
    <row r="654" spans="1:49" x14ac:dyDescent="0.2">
      <c r="A654" s="127" t="s">
        <v>59</v>
      </c>
      <c r="B654" s="127">
        <v>4.0999999999999996</v>
      </c>
      <c r="C654" s="127">
        <v>20171204</v>
      </c>
      <c r="D654" s="127" t="s">
        <v>60</v>
      </c>
      <c r="E654" s="127" t="s">
        <v>60</v>
      </c>
      <c r="F654" s="127">
        <v>3</v>
      </c>
      <c r="G654" s="75" t="s">
        <v>4659</v>
      </c>
      <c r="H654" s="127">
        <v>0</v>
      </c>
      <c r="I654" s="127"/>
      <c r="J654" s="127"/>
      <c r="K654" s="127"/>
      <c r="L654" s="127"/>
      <c r="M654" s="127">
        <v>1</v>
      </c>
      <c r="N654" s="127">
        <v>2</v>
      </c>
      <c r="O654" s="127">
        <v>1981</v>
      </c>
      <c r="P654" s="127">
        <v>198205</v>
      </c>
      <c r="Q654" s="127">
        <v>19820503</v>
      </c>
      <c r="R654" s="127" t="s">
        <v>4560</v>
      </c>
      <c r="S654" s="127" t="s">
        <v>3426</v>
      </c>
      <c r="T654" s="127" t="s">
        <v>4561</v>
      </c>
      <c r="U654" s="127" t="s">
        <v>72</v>
      </c>
      <c r="V654" s="127" t="s">
        <v>65</v>
      </c>
      <c r="W654" s="127" t="s">
        <v>66</v>
      </c>
      <c r="X654" s="127"/>
      <c r="Y654" s="127">
        <v>5</v>
      </c>
      <c r="Z654" s="127"/>
      <c r="AA654" s="127" t="s">
        <v>1726</v>
      </c>
      <c r="AB654" s="127">
        <v>5000</v>
      </c>
      <c r="AC654" s="127">
        <v>24456</v>
      </c>
      <c r="AD654" s="127"/>
      <c r="AE654" s="127"/>
      <c r="AF654" s="127">
        <v>5000</v>
      </c>
      <c r="AG654" s="127">
        <v>929</v>
      </c>
      <c r="AH654" s="127"/>
      <c r="AI654" s="127"/>
      <c r="AJ654" s="127"/>
      <c r="AK654" s="127">
        <v>3.6600000000000001E-2</v>
      </c>
      <c r="AL654" s="127">
        <v>10</v>
      </c>
      <c r="AM654" s="127"/>
      <c r="AN654" s="127"/>
      <c r="AO654" s="127" t="s">
        <v>4660</v>
      </c>
      <c r="AP654" s="127" t="s">
        <v>4562</v>
      </c>
      <c r="AQ654" s="127" t="s">
        <v>3429</v>
      </c>
      <c r="AR654" s="127" t="s">
        <v>4563</v>
      </c>
      <c r="AS654" s="127" t="s">
        <v>69</v>
      </c>
      <c r="AT654" s="127" t="s">
        <v>70</v>
      </c>
      <c r="AU654" s="127" t="s">
        <v>77</v>
      </c>
      <c r="AV654" s="127" t="s">
        <v>1726</v>
      </c>
      <c r="AW654" s="149">
        <f t="shared" si="10"/>
        <v>3.7986588158325153E-2</v>
      </c>
    </row>
    <row r="655" spans="1:49" x14ac:dyDescent="0.2">
      <c r="A655" s="127" t="s">
        <v>59</v>
      </c>
      <c r="B655" s="127">
        <v>4.0999999999999996</v>
      </c>
      <c r="C655" s="127">
        <v>20171204</v>
      </c>
      <c r="D655" s="127" t="s">
        <v>60</v>
      </c>
      <c r="E655" s="127" t="s">
        <v>60</v>
      </c>
      <c r="F655" s="127">
        <v>3</v>
      </c>
      <c r="G655" s="75" t="s">
        <v>4716</v>
      </c>
      <c r="H655" s="127">
        <v>0</v>
      </c>
      <c r="I655" s="127"/>
      <c r="J655" s="127"/>
      <c r="K655" s="127"/>
      <c r="L655" s="127"/>
      <c r="M655" s="127">
        <v>1</v>
      </c>
      <c r="N655" s="127">
        <v>2</v>
      </c>
      <c r="O655" s="127">
        <v>1981</v>
      </c>
      <c r="P655" s="127">
        <v>198205</v>
      </c>
      <c r="Q655" s="127">
        <v>19820503</v>
      </c>
      <c r="R655" s="127" t="s">
        <v>4560</v>
      </c>
      <c r="S655" s="127" t="s">
        <v>3426</v>
      </c>
      <c r="T655" s="127" t="s">
        <v>4561</v>
      </c>
      <c r="U655" s="127" t="s">
        <v>72</v>
      </c>
      <c r="V655" s="127" t="s">
        <v>65</v>
      </c>
      <c r="W655" s="127" t="s">
        <v>66</v>
      </c>
      <c r="X655" s="127"/>
      <c r="Y655" s="127">
        <v>4.3</v>
      </c>
      <c r="Z655" s="127"/>
      <c r="AA655" s="127" t="s">
        <v>1726</v>
      </c>
      <c r="AB655" s="127">
        <v>5000</v>
      </c>
      <c r="AC655" s="127">
        <v>25529</v>
      </c>
      <c r="AD655" s="127"/>
      <c r="AE655" s="127"/>
      <c r="AF655" s="127">
        <v>5000</v>
      </c>
      <c r="AG655" s="127">
        <v>894</v>
      </c>
      <c r="AH655" s="127"/>
      <c r="AI655" s="127"/>
      <c r="AJ655" s="127"/>
      <c r="AK655" s="127">
        <v>3.3799999999999997E-2</v>
      </c>
      <c r="AL655" s="127">
        <v>10</v>
      </c>
      <c r="AM655" s="127"/>
      <c r="AN655" s="127"/>
      <c r="AO655" s="127" t="s">
        <v>4717</v>
      </c>
      <c r="AP655" s="127" t="s">
        <v>4562</v>
      </c>
      <c r="AQ655" s="127" t="s">
        <v>3429</v>
      </c>
      <c r="AR655" s="127" t="s">
        <v>4563</v>
      </c>
      <c r="AS655" s="127" t="s">
        <v>69</v>
      </c>
      <c r="AT655" s="127" t="s">
        <v>70</v>
      </c>
      <c r="AU655" s="127" t="s">
        <v>77</v>
      </c>
      <c r="AV655" s="127" t="s">
        <v>1726</v>
      </c>
      <c r="AW655" s="149">
        <f t="shared" si="10"/>
        <v>3.5018998002271928E-2</v>
      </c>
    </row>
    <row r="656" spans="1:49" x14ac:dyDescent="0.2">
      <c r="A656" s="127" t="s">
        <v>59</v>
      </c>
      <c r="B656" s="127">
        <v>4.0999999999999996</v>
      </c>
      <c r="C656" s="127">
        <v>20171204</v>
      </c>
      <c r="D656" s="127" t="s">
        <v>60</v>
      </c>
      <c r="E656" s="127" t="s">
        <v>60</v>
      </c>
      <c r="F656" s="127">
        <v>3</v>
      </c>
      <c r="G656" s="75" t="s">
        <v>4668</v>
      </c>
      <c r="H656" s="127">
        <v>0</v>
      </c>
      <c r="I656" s="127"/>
      <c r="J656" s="127"/>
      <c r="K656" s="127"/>
      <c r="L656" s="127"/>
      <c r="M656" s="127">
        <v>1</v>
      </c>
      <c r="N656" s="127">
        <v>2</v>
      </c>
      <c r="O656" s="127">
        <v>1982</v>
      </c>
      <c r="P656" s="127">
        <v>198305</v>
      </c>
      <c r="Q656" s="127">
        <v>19830513</v>
      </c>
      <c r="R656" s="127" t="s">
        <v>4560</v>
      </c>
      <c r="S656" s="127" t="s">
        <v>3426</v>
      </c>
      <c r="T656" s="127" t="s">
        <v>4561</v>
      </c>
      <c r="U656" s="127" t="s">
        <v>1643</v>
      </c>
      <c r="V656" s="127" t="s">
        <v>65</v>
      </c>
      <c r="W656" s="127" t="s">
        <v>66</v>
      </c>
      <c r="X656" s="127"/>
      <c r="Y656" s="127">
        <v>2.2000000000000002</v>
      </c>
      <c r="Z656" s="127"/>
      <c r="AA656" s="127" t="s">
        <v>1726</v>
      </c>
      <c r="AB656" s="127">
        <v>5000</v>
      </c>
      <c r="AC656" s="127">
        <v>23494</v>
      </c>
      <c r="AD656" s="127"/>
      <c r="AE656" s="127"/>
      <c r="AF656" s="127">
        <v>0</v>
      </c>
      <c r="AG656" s="127">
        <v>6381</v>
      </c>
      <c r="AH656" s="127">
        <v>5000</v>
      </c>
      <c r="AI656" s="127">
        <v>1237</v>
      </c>
      <c r="AJ656" s="127"/>
      <c r="AK656" s="127">
        <v>0.05</v>
      </c>
      <c r="AL656" s="127">
        <v>51</v>
      </c>
      <c r="AM656" s="127"/>
      <c r="AN656" s="127"/>
      <c r="AO656" s="127" t="s">
        <v>4646</v>
      </c>
      <c r="AP656" s="127" t="s">
        <v>4562</v>
      </c>
      <c r="AQ656" s="127" t="s">
        <v>3429</v>
      </c>
      <c r="AR656" s="127" t="s">
        <v>4563</v>
      </c>
      <c r="AS656" s="127" t="s">
        <v>69</v>
      </c>
      <c r="AT656" s="127" t="s">
        <v>70</v>
      </c>
      <c r="AU656" s="127" t="s">
        <v>77</v>
      </c>
      <c r="AV656" s="127" t="s">
        <v>1726</v>
      </c>
      <c r="AW656" s="149">
        <f t="shared" si="10"/>
        <v>0.2716012598961437</v>
      </c>
    </row>
    <row r="657" spans="1:49" x14ac:dyDescent="0.2">
      <c r="A657" s="127" t="s">
        <v>59</v>
      </c>
      <c r="B657" s="127">
        <v>4.0999999999999996</v>
      </c>
      <c r="C657" s="127">
        <v>20171204</v>
      </c>
      <c r="D657" s="127" t="s">
        <v>60</v>
      </c>
      <c r="E657" s="127" t="s">
        <v>60</v>
      </c>
      <c r="F657" s="127">
        <v>3</v>
      </c>
      <c r="G657" s="75" t="s">
        <v>4677</v>
      </c>
      <c r="H657" s="127">
        <v>0</v>
      </c>
      <c r="I657" s="127"/>
      <c r="J657" s="127"/>
      <c r="K657" s="127"/>
      <c r="L657" s="127"/>
      <c r="M657" s="127">
        <v>1</v>
      </c>
      <c r="N657" s="127">
        <v>2</v>
      </c>
      <c r="O657" s="127">
        <v>1982</v>
      </c>
      <c r="P657" s="127">
        <v>198304</v>
      </c>
      <c r="Q657" s="127">
        <v>19830415</v>
      </c>
      <c r="R657" s="127" t="s">
        <v>4560</v>
      </c>
      <c r="S657" s="127" t="s">
        <v>3426</v>
      </c>
      <c r="T657" s="127" t="s">
        <v>4561</v>
      </c>
      <c r="U657" s="127" t="s">
        <v>1643</v>
      </c>
      <c r="V657" s="127" t="s">
        <v>65</v>
      </c>
      <c r="W657" s="127" t="s">
        <v>66</v>
      </c>
      <c r="X657" s="127"/>
      <c r="Y657" s="127">
        <v>2.2999999999999998</v>
      </c>
      <c r="Z657" s="127"/>
      <c r="AA657" s="127" t="s">
        <v>1726</v>
      </c>
      <c r="AB657" s="127">
        <v>5000</v>
      </c>
      <c r="AC657" s="127">
        <v>50182</v>
      </c>
      <c r="AD657" s="127"/>
      <c r="AE657" s="127"/>
      <c r="AF657" s="127">
        <v>5000</v>
      </c>
      <c r="AG657" s="127">
        <v>507</v>
      </c>
      <c r="AH657" s="127"/>
      <c r="AI657" s="127"/>
      <c r="AJ657" s="127"/>
      <c r="AK657" s="127">
        <v>0.01</v>
      </c>
      <c r="AL657" s="127">
        <v>29</v>
      </c>
      <c r="AM657" s="127"/>
      <c r="AN657" s="127"/>
      <c r="AO657" s="127" t="s">
        <v>4653</v>
      </c>
      <c r="AP657" s="127" t="s">
        <v>4562</v>
      </c>
      <c r="AQ657" s="127" t="s">
        <v>3429</v>
      </c>
      <c r="AR657" s="127" t="s">
        <v>4563</v>
      </c>
      <c r="AS657" s="127" t="s">
        <v>69</v>
      </c>
      <c r="AT657" s="127" t="s">
        <v>70</v>
      </c>
      <c r="AU657" s="127" t="s">
        <v>77</v>
      </c>
      <c r="AV657" s="127" t="s">
        <v>1726</v>
      </c>
      <c r="AW657" s="149">
        <f t="shared" si="10"/>
        <v>1.0103224263680204E-2</v>
      </c>
    </row>
    <row r="658" spans="1:49" x14ac:dyDescent="0.2">
      <c r="A658" s="127" t="s">
        <v>59</v>
      </c>
      <c r="B658" s="127">
        <v>4.0999999999999996</v>
      </c>
      <c r="C658" s="127">
        <v>20171204</v>
      </c>
      <c r="D658" s="127" t="s">
        <v>60</v>
      </c>
      <c r="E658" s="127" t="s">
        <v>60</v>
      </c>
      <c r="F658" s="127">
        <v>3</v>
      </c>
      <c r="G658" s="75" t="s">
        <v>2296</v>
      </c>
      <c r="H658" s="127">
        <v>0</v>
      </c>
      <c r="I658" s="127"/>
      <c r="J658" s="127"/>
      <c r="K658" s="127"/>
      <c r="L658" s="127"/>
      <c r="M658" s="127">
        <v>1</v>
      </c>
      <c r="N658" s="127">
        <v>1</v>
      </c>
      <c r="O658" s="127">
        <v>1986</v>
      </c>
      <c r="P658" s="127">
        <v>198803</v>
      </c>
      <c r="Q658" s="127">
        <v>19880302</v>
      </c>
      <c r="R658" s="127" t="s">
        <v>3855</v>
      </c>
      <c r="S658" s="127" t="s">
        <v>3861</v>
      </c>
      <c r="T658" s="127" t="s">
        <v>3857</v>
      </c>
      <c r="U658" s="127" t="s">
        <v>1953</v>
      </c>
      <c r="V658" s="127" t="s">
        <v>65</v>
      </c>
      <c r="W658" s="127" t="s">
        <v>64</v>
      </c>
      <c r="X658" s="127"/>
      <c r="Y658" s="127">
        <v>11</v>
      </c>
      <c r="Z658" s="127"/>
      <c r="AA658" s="127" t="s">
        <v>1726</v>
      </c>
      <c r="AB658" s="127">
        <v>5000</v>
      </c>
      <c r="AC658" s="127">
        <v>10489</v>
      </c>
      <c r="AD658" s="127"/>
      <c r="AE658" s="127"/>
      <c r="AF658" s="127">
        <v>0</v>
      </c>
      <c r="AG658" s="127">
        <v>483</v>
      </c>
      <c r="AH658" s="127">
        <v>5000</v>
      </c>
      <c r="AI658" s="127">
        <v>32</v>
      </c>
      <c r="AJ658" s="127" t="s">
        <v>67</v>
      </c>
      <c r="AK658" s="127">
        <v>3.0000000000000001E-3</v>
      </c>
      <c r="AL658" s="127">
        <v>1</v>
      </c>
      <c r="AM658" s="127"/>
      <c r="AN658" s="127"/>
      <c r="AO658" s="127"/>
      <c r="AP658" s="127" t="s">
        <v>3858</v>
      </c>
      <c r="AQ658" s="127" t="s">
        <v>3863</v>
      </c>
      <c r="AR658" s="127" t="s">
        <v>3860</v>
      </c>
      <c r="AS658" s="127" t="s">
        <v>69</v>
      </c>
      <c r="AT658" s="127" t="s">
        <v>70</v>
      </c>
      <c r="AU658" s="127" t="s">
        <v>77</v>
      </c>
      <c r="AV658" s="127" t="s">
        <v>1726</v>
      </c>
      <c r="AW658" s="149">
        <f t="shared" si="10"/>
        <v>4.6048241014396037E-2</v>
      </c>
    </row>
    <row r="659" spans="1:49" x14ac:dyDescent="0.2">
      <c r="A659" s="127" t="s">
        <v>59</v>
      </c>
      <c r="B659" s="127">
        <v>4.0999999999999996</v>
      </c>
      <c r="C659" s="127">
        <v>20171204</v>
      </c>
      <c r="D659" s="127" t="s">
        <v>60</v>
      </c>
      <c r="E659" s="127" t="s">
        <v>60</v>
      </c>
      <c r="F659" s="127">
        <v>3</v>
      </c>
      <c r="G659" s="75" t="s">
        <v>2297</v>
      </c>
      <c r="H659" s="127">
        <v>0</v>
      </c>
      <c r="I659" s="127"/>
      <c r="J659" s="127"/>
      <c r="K659" s="127"/>
      <c r="L659" s="127"/>
      <c r="M659" s="127">
        <v>1</v>
      </c>
      <c r="N659" s="127">
        <v>1</v>
      </c>
      <c r="O659" s="127">
        <v>1986</v>
      </c>
      <c r="P659" s="127">
        <v>198803</v>
      </c>
      <c r="Q659" s="127">
        <v>19880302</v>
      </c>
      <c r="R659" s="127" t="s">
        <v>3855</v>
      </c>
      <c r="S659" s="127" t="s">
        <v>3861</v>
      </c>
      <c r="T659" s="127" t="s">
        <v>3857</v>
      </c>
      <c r="U659" s="127" t="s">
        <v>1953</v>
      </c>
      <c r="V659" s="127" t="s">
        <v>65</v>
      </c>
      <c r="W659" s="127" t="s">
        <v>64</v>
      </c>
      <c r="X659" s="127"/>
      <c r="Y659" s="127">
        <v>11</v>
      </c>
      <c r="Z659" s="127"/>
      <c r="AA659" s="127" t="s">
        <v>1726</v>
      </c>
      <c r="AB659" s="127">
        <v>5000</v>
      </c>
      <c r="AC659" s="127">
        <v>10372</v>
      </c>
      <c r="AD659" s="127"/>
      <c r="AE659" s="127"/>
      <c r="AF659" s="127">
        <v>0</v>
      </c>
      <c r="AG659" s="127">
        <v>482</v>
      </c>
      <c r="AH659" s="127">
        <v>5000</v>
      </c>
      <c r="AI659" s="127">
        <v>31</v>
      </c>
      <c r="AJ659" s="127" t="s">
        <v>67</v>
      </c>
      <c r="AK659" s="127">
        <v>3.0000000000000001E-3</v>
      </c>
      <c r="AL659" s="127">
        <v>1</v>
      </c>
      <c r="AM659" s="127"/>
      <c r="AN659" s="127"/>
      <c r="AO659" s="127"/>
      <c r="AP659" s="127" t="s">
        <v>3858</v>
      </c>
      <c r="AQ659" s="127" t="s">
        <v>3863</v>
      </c>
      <c r="AR659" s="127" t="s">
        <v>3860</v>
      </c>
      <c r="AS659" s="127" t="s">
        <v>69</v>
      </c>
      <c r="AT659" s="127" t="s">
        <v>70</v>
      </c>
      <c r="AU659" s="127" t="s">
        <v>77</v>
      </c>
      <c r="AV659" s="127" t="s">
        <v>1726</v>
      </c>
      <c r="AW659" s="149">
        <f t="shared" si="10"/>
        <v>4.6471268800617048E-2</v>
      </c>
    </row>
    <row r="660" spans="1:49" x14ac:dyDescent="0.2">
      <c r="A660" s="127" t="s">
        <v>59</v>
      </c>
      <c r="B660" s="127">
        <v>4.0999999999999996</v>
      </c>
      <c r="C660" s="127">
        <v>20171204</v>
      </c>
      <c r="D660" s="127" t="s">
        <v>60</v>
      </c>
      <c r="E660" s="127" t="s">
        <v>60</v>
      </c>
      <c r="F660" s="127">
        <v>3</v>
      </c>
      <c r="G660" s="75" t="s">
        <v>3775</v>
      </c>
      <c r="H660" s="127">
        <v>0</v>
      </c>
      <c r="I660" s="127"/>
      <c r="J660" s="127"/>
      <c r="K660" s="127"/>
      <c r="L660" s="127"/>
      <c r="M660" s="127">
        <v>1</v>
      </c>
      <c r="N660" s="127">
        <v>2</v>
      </c>
      <c r="O660" s="127">
        <v>1987</v>
      </c>
      <c r="P660" s="127">
        <v>19880417</v>
      </c>
      <c r="Q660" s="127">
        <v>19880421</v>
      </c>
      <c r="R660" s="127" t="s">
        <v>3734</v>
      </c>
      <c r="S660" s="127" t="s">
        <v>3426</v>
      </c>
      <c r="T660" s="127" t="s">
        <v>3727</v>
      </c>
      <c r="U660" s="127" t="s">
        <v>72</v>
      </c>
      <c r="V660" s="127" t="s">
        <v>65</v>
      </c>
      <c r="W660" s="127" t="s">
        <v>64</v>
      </c>
      <c r="X660" s="127"/>
      <c r="Y660" s="127">
        <v>4.0999999999999996</v>
      </c>
      <c r="Z660" s="127">
        <v>70</v>
      </c>
      <c r="AA660" s="127" t="s">
        <v>1726</v>
      </c>
      <c r="AB660" s="127">
        <v>5000</v>
      </c>
      <c r="AC660" s="127">
        <v>26597</v>
      </c>
      <c r="AD660" s="127"/>
      <c r="AE660" s="127"/>
      <c r="AF660" s="127">
        <v>0</v>
      </c>
      <c r="AG660" s="127">
        <v>226021</v>
      </c>
      <c r="AH660" s="127">
        <v>5000</v>
      </c>
      <c r="AI660" s="127">
        <v>56</v>
      </c>
      <c r="AJ660" s="127"/>
      <c r="AK660" s="127">
        <v>2.0999999999999999E-3</v>
      </c>
      <c r="AL660" s="127">
        <v>1</v>
      </c>
      <c r="AM660" s="127"/>
      <c r="AN660" s="127"/>
      <c r="AO660" s="127" t="s">
        <v>3776</v>
      </c>
      <c r="AP660" s="127" t="s">
        <v>3736</v>
      </c>
      <c r="AQ660" s="127" t="s">
        <v>3429</v>
      </c>
      <c r="AR660" s="127" t="s">
        <v>3729</v>
      </c>
      <c r="AS660" s="127" t="s">
        <v>69</v>
      </c>
      <c r="AT660" s="127" t="s">
        <v>70</v>
      </c>
      <c r="AU660" s="127" t="s">
        <v>77</v>
      </c>
      <c r="AV660" s="127" t="s">
        <v>1726</v>
      </c>
      <c r="AW660" s="149">
        <f t="shared" si="10"/>
        <v>8.4979884949430389</v>
      </c>
    </row>
    <row r="661" spans="1:49" x14ac:dyDescent="0.2">
      <c r="A661" s="127" t="s">
        <v>59</v>
      </c>
      <c r="B661" s="127">
        <v>4.0999999999999996</v>
      </c>
      <c r="C661" s="127">
        <v>20171204</v>
      </c>
      <c r="D661" s="127" t="s">
        <v>60</v>
      </c>
      <c r="E661" s="127" t="s">
        <v>60</v>
      </c>
      <c r="F661" s="127">
        <v>3</v>
      </c>
      <c r="G661" s="75" t="s">
        <v>4084</v>
      </c>
      <c r="H661" s="127">
        <v>0</v>
      </c>
      <c r="I661" s="127"/>
      <c r="J661" s="127"/>
      <c r="K661" s="127"/>
      <c r="L661" s="127"/>
      <c r="M661" s="127">
        <v>1</v>
      </c>
      <c r="N661" s="127">
        <v>1</v>
      </c>
      <c r="O661" s="127">
        <v>1981</v>
      </c>
      <c r="P661" s="127">
        <v>198207</v>
      </c>
      <c r="Q661" s="127">
        <v>19820729</v>
      </c>
      <c r="R661" s="127" t="s">
        <v>4085</v>
      </c>
      <c r="S661" s="127" t="s">
        <v>3861</v>
      </c>
      <c r="T661" s="127" t="s">
        <v>4086</v>
      </c>
      <c r="U661" s="127" t="s">
        <v>1643</v>
      </c>
      <c r="V661" s="127" t="s">
        <v>65</v>
      </c>
      <c r="W661" s="127" t="s">
        <v>66</v>
      </c>
      <c r="X661" s="127"/>
      <c r="Y661" s="127">
        <v>1.3</v>
      </c>
      <c r="Z661" s="127"/>
      <c r="AA661" s="127" t="s">
        <v>1726</v>
      </c>
      <c r="AB661" s="127">
        <v>5000</v>
      </c>
      <c r="AC661" s="127">
        <v>26533</v>
      </c>
      <c r="AD661" s="127"/>
      <c r="AE661" s="127"/>
      <c r="AF661" s="127">
        <v>0</v>
      </c>
      <c r="AG661" s="127">
        <v>8504</v>
      </c>
      <c r="AH661" s="127">
        <v>5000</v>
      </c>
      <c r="AI661" s="127">
        <v>680</v>
      </c>
      <c r="AJ661" s="127"/>
      <c r="AK661" s="127">
        <v>2.5000000000000001E-2</v>
      </c>
      <c r="AL661" s="127">
        <v>5</v>
      </c>
      <c r="AM661" s="127"/>
      <c r="AN661" s="127"/>
      <c r="AO661" s="127" t="s">
        <v>4087</v>
      </c>
      <c r="AP661" s="127" t="s">
        <v>4088</v>
      </c>
      <c r="AQ661" s="127" t="s">
        <v>3863</v>
      </c>
      <c r="AR661" s="127" t="s">
        <v>4089</v>
      </c>
      <c r="AS661" s="127" t="s">
        <v>69</v>
      </c>
      <c r="AT661" s="127" t="s">
        <v>70</v>
      </c>
      <c r="AU661" s="127" t="s">
        <v>77</v>
      </c>
      <c r="AV661" s="127" t="s">
        <v>1726</v>
      </c>
      <c r="AW661" s="149">
        <f t="shared" si="10"/>
        <v>0.32050653902687221</v>
      </c>
    </row>
    <row r="662" spans="1:49" x14ac:dyDescent="0.2">
      <c r="A662" s="127" t="s">
        <v>59</v>
      </c>
      <c r="B662" s="127">
        <v>4.0999999999999996</v>
      </c>
      <c r="C662" s="127">
        <v>20171204</v>
      </c>
      <c r="D662" s="127" t="s">
        <v>60</v>
      </c>
      <c r="E662" s="127" t="s">
        <v>60</v>
      </c>
      <c r="F662" s="127">
        <v>3</v>
      </c>
      <c r="G662" s="75" t="s">
        <v>4120</v>
      </c>
      <c r="H662" s="127">
        <v>0</v>
      </c>
      <c r="I662" s="127"/>
      <c r="J662" s="127"/>
      <c r="K662" s="127"/>
      <c r="L662" s="127"/>
      <c r="M662" s="127">
        <v>1</v>
      </c>
      <c r="N662" s="127">
        <v>1</v>
      </c>
      <c r="O662" s="127">
        <v>1981</v>
      </c>
      <c r="P662" s="127">
        <v>198207</v>
      </c>
      <c r="Q662" s="127">
        <v>19820723</v>
      </c>
      <c r="R662" s="127" t="s">
        <v>4114</v>
      </c>
      <c r="S662" s="127" t="s">
        <v>3861</v>
      </c>
      <c r="T662" s="127" t="s">
        <v>4115</v>
      </c>
      <c r="U662" s="127" t="s">
        <v>1643</v>
      </c>
      <c r="V662" s="127" t="s">
        <v>65</v>
      </c>
      <c r="W662" s="127" t="s">
        <v>66</v>
      </c>
      <c r="X662" s="127"/>
      <c r="Y662" s="127">
        <v>1.2</v>
      </c>
      <c r="Z662" s="127"/>
      <c r="AA662" s="127" t="s">
        <v>1726</v>
      </c>
      <c r="AB662" s="127">
        <v>5000</v>
      </c>
      <c r="AC662" s="127">
        <v>34017</v>
      </c>
      <c r="AD662" s="127"/>
      <c r="AE662" s="127"/>
      <c r="AF662" s="127">
        <v>0</v>
      </c>
      <c r="AG662" s="127">
        <v>5302</v>
      </c>
      <c r="AH662" s="127">
        <v>5000</v>
      </c>
      <c r="AI662" s="127">
        <v>1234</v>
      </c>
      <c r="AJ662" s="127"/>
      <c r="AK662" s="127">
        <v>3.5000000000000003E-2</v>
      </c>
      <c r="AL662" s="127">
        <v>5</v>
      </c>
      <c r="AM662" s="127"/>
      <c r="AN662" s="127"/>
      <c r="AO662" s="127" t="s">
        <v>4087</v>
      </c>
      <c r="AP662" s="127" t="s">
        <v>4117</v>
      </c>
      <c r="AQ662" s="127" t="s">
        <v>3863</v>
      </c>
      <c r="AR662" s="127" t="s">
        <v>4118</v>
      </c>
      <c r="AS662" s="127" t="s">
        <v>69</v>
      </c>
      <c r="AT662" s="127" t="s">
        <v>70</v>
      </c>
      <c r="AU662" s="127" t="s">
        <v>77</v>
      </c>
      <c r="AV662" s="127" t="s">
        <v>1726</v>
      </c>
      <c r="AW662" s="149">
        <f t="shared" si="10"/>
        <v>0.15586324484816416</v>
      </c>
    </row>
    <row r="663" spans="1:49" x14ac:dyDescent="0.2">
      <c r="A663" s="127" t="s">
        <v>59</v>
      </c>
      <c r="B663" s="127">
        <v>4.0999999999999996</v>
      </c>
      <c r="C663" s="127">
        <v>20171204</v>
      </c>
      <c r="D663" s="127" t="s">
        <v>60</v>
      </c>
      <c r="E663" s="127" t="s">
        <v>60</v>
      </c>
      <c r="F663" s="127">
        <v>3</v>
      </c>
      <c r="G663" s="75" t="s">
        <v>4496</v>
      </c>
      <c r="H663" s="127">
        <v>0</v>
      </c>
      <c r="I663" s="127"/>
      <c r="J663" s="127"/>
      <c r="K663" s="127"/>
      <c r="L663" s="127"/>
      <c r="M663" s="127">
        <v>1</v>
      </c>
      <c r="N663" s="127">
        <v>1</v>
      </c>
      <c r="O663" s="127">
        <v>1985</v>
      </c>
      <c r="P663" s="127">
        <v>198604</v>
      </c>
      <c r="Q663" s="127">
        <v>19860421</v>
      </c>
      <c r="R663" s="127" t="s">
        <v>3435</v>
      </c>
      <c r="S663" s="127" t="s">
        <v>3426</v>
      </c>
      <c r="T663" s="127" t="s">
        <v>4489</v>
      </c>
      <c r="U663" s="127" t="s">
        <v>72</v>
      </c>
      <c r="V663" s="127" t="s">
        <v>65</v>
      </c>
      <c r="W663" s="127" t="s">
        <v>66</v>
      </c>
      <c r="X663" s="127"/>
      <c r="Y663" s="127">
        <v>4.2</v>
      </c>
      <c r="Z663" s="127"/>
      <c r="AA663" s="127" t="s">
        <v>1726</v>
      </c>
      <c r="AB663" s="127">
        <v>5000</v>
      </c>
      <c r="AC663" s="127">
        <v>27528</v>
      </c>
      <c r="AD663" s="127"/>
      <c r="AE663" s="127"/>
      <c r="AF663" s="127">
        <v>0</v>
      </c>
      <c r="AG663" s="127">
        <v>11462</v>
      </c>
      <c r="AH663" s="127"/>
      <c r="AI663" s="127"/>
      <c r="AJ663" s="127"/>
      <c r="AK663" s="127"/>
      <c r="AL663" s="127">
        <v>1</v>
      </c>
      <c r="AM663" s="127"/>
      <c r="AN663" s="127"/>
      <c r="AO663" s="127" t="s">
        <v>4497</v>
      </c>
      <c r="AP663" s="127" t="s">
        <v>3437</v>
      </c>
      <c r="AQ663" s="127" t="s">
        <v>3429</v>
      </c>
      <c r="AR663" s="127" t="s">
        <v>4491</v>
      </c>
      <c r="AS663" s="127" t="s">
        <v>69</v>
      </c>
      <c r="AT663" s="127" t="s">
        <v>70</v>
      </c>
      <c r="AU663" s="127" t="s">
        <v>77</v>
      </c>
      <c r="AV663" s="127" t="s">
        <v>1726</v>
      </c>
      <c r="AW663" s="149">
        <f t="shared" si="10"/>
        <v>0.41637605347282769</v>
      </c>
    </row>
    <row r="664" spans="1:49" x14ac:dyDescent="0.2">
      <c r="A664" s="127" t="s">
        <v>59</v>
      </c>
      <c r="B664" s="127">
        <v>4.0999999999999996</v>
      </c>
      <c r="C664" s="127">
        <v>20171204</v>
      </c>
      <c r="D664" s="127" t="s">
        <v>60</v>
      </c>
      <c r="E664" s="127" t="s">
        <v>60</v>
      </c>
      <c r="F664" s="127">
        <v>3</v>
      </c>
      <c r="G664" s="75" t="s">
        <v>3223</v>
      </c>
      <c r="H664" s="127">
        <v>0</v>
      </c>
      <c r="I664" s="127"/>
      <c r="J664" s="127"/>
      <c r="K664" s="127"/>
      <c r="L664" s="127"/>
      <c r="M664" s="127">
        <v>1</v>
      </c>
      <c r="N664" s="127">
        <v>1</v>
      </c>
      <c r="O664" s="127">
        <v>1984</v>
      </c>
      <c r="P664" s="127">
        <v>198505</v>
      </c>
      <c r="Q664" s="127">
        <v>19850515</v>
      </c>
      <c r="R664" s="127" t="s">
        <v>3204</v>
      </c>
      <c r="S664" s="127" t="s">
        <v>3205</v>
      </c>
      <c r="T664" s="127" t="s">
        <v>3206</v>
      </c>
      <c r="U664" s="127" t="s">
        <v>72</v>
      </c>
      <c r="V664" s="127" t="s">
        <v>65</v>
      </c>
      <c r="W664" s="127" t="s">
        <v>66</v>
      </c>
      <c r="X664" s="127"/>
      <c r="Y664" s="127">
        <v>7.4</v>
      </c>
      <c r="Z664" s="127"/>
      <c r="AA664" s="127" t="s">
        <v>1726</v>
      </c>
      <c r="AB664" s="127">
        <v>5000</v>
      </c>
      <c r="AC664" s="127">
        <v>17671</v>
      </c>
      <c r="AD664" s="127"/>
      <c r="AE664" s="127"/>
      <c r="AF664" s="127">
        <v>5000</v>
      </c>
      <c r="AG664" s="127">
        <v>455</v>
      </c>
      <c r="AH664" s="127"/>
      <c r="AI664" s="127"/>
      <c r="AJ664" s="127"/>
      <c r="AK664" s="127">
        <v>2.5100000000000001E-2</v>
      </c>
      <c r="AL664" s="127">
        <v>1</v>
      </c>
      <c r="AM664" s="127"/>
      <c r="AN664" s="127"/>
      <c r="AO664" s="127" t="s">
        <v>3224</v>
      </c>
      <c r="AP664" s="127" t="s">
        <v>3208</v>
      </c>
      <c r="AQ664" s="127" t="s">
        <v>3209</v>
      </c>
      <c r="AR664" s="127" t="s">
        <v>3210</v>
      </c>
      <c r="AS664" s="127" t="s">
        <v>69</v>
      </c>
      <c r="AT664" s="127" t="s">
        <v>70</v>
      </c>
      <c r="AU664" s="127" t="s">
        <v>3211</v>
      </c>
      <c r="AV664" s="127" t="s">
        <v>1726</v>
      </c>
      <c r="AW664" s="149">
        <f t="shared" si="10"/>
        <v>2.5748401335521476E-2</v>
      </c>
    </row>
    <row r="665" spans="1:49" x14ac:dyDescent="0.2">
      <c r="A665" s="127" t="s">
        <v>59</v>
      </c>
      <c r="B665" s="127">
        <v>4.0999999999999996</v>
      </c>
      <c r="C665" s="127">
        <v>20171204</v>
      </c>
      <c r="D665" s="127" t="s">
        <v>60</v>
      </c>
      <c r="E665" s="127" t="s">
        <v>60</v>
      </c>
      <c r="F665" s="127">
        <v>3</v>
      </c>
      <c r="G665" s="75" t="s">
        <v>3607</v>
      </c>
      <c r="H665" s="127">
        <v>0</v>
      </c>
      <c r="I665" s="127"/>
      <c r="J665" s="127"/>
      <c r="K665" s="127"/>
      <c r="L665" s="127"/>
      <c r="M665" s="127">
        <v>1</v>
      </c>
      <c r="N665" s="127">
        <v>1</v>
      </c>
      <c r="O665" s="127">
        <v>1990</v>
      </c>
      <c r="P665" s="127">
        <v>199104</v>
      </c>
      <c r="Q665" s="127">
        <v>19910425</v>
      </c>
      <c r="R665" s="127" t="s">
        <v>3595</v>
      </c>
      <c r="S665" s="127" t="s">
        <v>3426</v>
      </c>
      <c r="T665" s="127" t="s">
        <v>3596</v>
      </c>
      <c r="U665" s="127" t="s">
        <v>72</v>
      </c>
      <c r="V665" s="127" t="s">
        <v>65</v>
      </c>
      <c r="W665" s="127" t="s">
        <v>66</v>
      </c>
      <c r="X665" s="127"/>
      <c r="Y665" s="127">
        <v>4.8</v>
      </c>
      <c r="Z665" s="127">
        <v>76</v>
      </c>
      <c r="AA665" s="127" t="s">
        <v>1726</v>
      </c>
      <c r="AB665" s="127">
        <v>5000</v>
      </c>
      <c r="AC665" s="127">
        <v>24982</v>
      </c>
      <c r="AD665" s="127"/>
      <c r="AE665" s="127"/>
      <c r="AF665" s="127">
        <v>0</v>
      </c>
      <c r="AG665" s="127">
        <v>11592</v>
      </c>
      <c r="AH665" s="127">
        <v>5000</v>
      </c>
      <c r="AI665" s="127">
        <v>225</v>
      </c>
      <c r="AJ665" s="127" t="s">
        <v>66</v>
      </c>
      <c r="AK665" s="127">
        <v>8.8999999999999999E-3</v>
      </c>
      <c r="AL665" s="127">
        <v>1</v>
      </c>
      <c r="AM665" s="127">
        <v>600</v>
      </c>
      <c r="AN665" s="127"/>
      <c r="AO665" s="127" t="s">
        <v>3608</v>
      </c>
      <c r="AP665" s="127" t="s">
        <v>3597</v>
      </c>
      <c r="AQ665" s="127" t="s">
        <v>3429</v>
      </c>
      <c r="AR665" s="127" t="s">
        <v>3598</v>
      </c>
      <c r="AS665" s="127" t="s">
        <v>69</v>
      </c>
      <c r="AT665" s="127" t="s">
        <v>70</v>
      </c>
      <c r="AU665" s="127" t="s">
        <v>77</v>
      </c>
      <c r="AV665" s="127" t="s">
        <v>1726</v>
      </c>
      <c r="AW665" s="149">
        <f t="shared" si="10"/>
        <v>0.46401409014490436</v>
      </c>
    </row>
    <row r="666" spans="1:49" x14ac:dyDescent="0.2">
      <c r="A666" s="127" t="s">
        <v>59</v>
      </c>
      <c r="B666" s="127">
        <v>4.0999999999999996</v>
      </c>
      <c r="C666" s="127">
        <v>20171204</v>
      </c>
      <c r="D666" s="127" t="s">
        <v>60</v>
      </c>
      <c r="E666" s="127" t="s">
        <v>60</v>
      </c>
      <c r="F666" s="127">
        <v>3</v>
      </c>
      <c r="G666" s="75" t="s">
        <v>3601</v>
      </c>
      <c r="H666" s="127">
        <v>0</v>
      </c>
      <c r="I666" s="127"/>
      <c r="J666" s="127"/>
      <c r="K666" s="127"/>
      <c r="L666" s="127"/>
      <c r="M666" s="127">
        <v>1</v>
      </c>
      <c r="N666" s="127">
        <v>1</v>
      </c>
      <c r="O666" s="127">
        <v>1990</v>
      </c>
      <c r="P666" s="127">
        <v>199104</v>
      </c>
      <c r="Q666" s="127">
        <v>19910425</v>
      </c>
      <c r="R666" s="127" t="s">
        <v>3595</v>
      </c>
      <c r="S666" s="127" t="s">
        <v>3426</v>
      </c>
      <c r="T666" s="127" t="s">
        <v>3596</v>
      </c>
      <c r="U666" s="127" t="s">
        <v>72</v>
      </c>
      <c r="V666" s="127" t="s">
        <v>65</v>
      </c>
      <c r="W666" s="127" t="s">
        <v>66</v>
      </c>
      <c r="X666" s="127"/>
      <c r="Y666" s="127">
        <v>4.8</v>
      </c>
      <c r="Z666" s="127">
        <v>76</v>
      </c>
      <c r="AA666" s="127" t="s">
        <v>1726</v>
      </c>
      <c r="AB666" s="127">
        <v>5000</v>
      </c>
      <c r="AC666" s="127">
        <v>25153</v>
      </c>
      <c r="AD666" s="127"/>
      <c r="AE666" s="127"/>
      <c r="AF666" s="127">
        <v>0</v>
      </c>
      <c r="AG666" s="127">
        <v>11694</v>
      </c>
      <c r="AH666" s="127">
        <v>5000</v>
      </c>
      <c r="AI666" s="127">
        <v>276</v>
      </c>
      <c r="AJ666" s="127" t="s">
        <v>66</v>
      </c>
      <c r="AK666" s="127">
        <v>1.09E-2</v>
      </c>
      <c r="AL666" s="127">
        <v>1</v>
      </c>
      <c r="AM666" s="127">
        <v>600</v>
      </c>
      <c r="AN666" s="127"/>
      <c r="AO666" s="127" t="s">
        <v>3602</v>
      </c>
      <c r="AP666" s="127" t="s">
        <v>3597</v>
      </c>
      <c r="AQ666" s="127" t="s">
        <v>3429</v>
      </c>
      <c r="AR666" s="127" t="s">
        <v>3598</v>
      </c>
      <c r="AS666" s="127" t="s">
        <v>69</v>
      </c>
      <c r="AT666" s="127" t="s">
        <v>70</v>
      </c>
      <c r="AU666" s="127" t="s">
        <v>77</v>
      </c>
      <c r="AV666" s="127" t="s">
        <v>1726</v>
      </c>
      <c r="AW666" s="149">
        <f t="shared" si="10"/>
        <v>0.46491472190195998</v>
      </c>
    </row>
    <row r="667" spans="1:49" x14ac:dyDescent="0.2">
      <c r="A667" s="127" t="s">
        <v>59</v>
      </c>
      <c r="B667" s="127">
        <v>4.0999999999999996</v>
      </c>
      <c r="C667" s="127">
        <v>20171204</v>
      </c>
      <c r="D667" s="127" t="s">
        <v>60</v>
      </c>
      <c r="E667" s="127" t="s">
        <v>60</v>
      </c>
      <c r="F667" s="127">
        <v>3</v>
      </c>
      <c r="G667" s="75" t="s">
        <v>1704</v>
      </c>
      <c r="H667" s="127">
        <v>0</v>
      </c>
      <c r="I667" s="127"/>
      <c r="J667" s="127"/>
      <c r="K667" s="127"/>
      <c r="L667" s="127"/>
      <c r="M667" s="127">
        <v>1</v>
      </c>
      <c r="N667" s="127">
        <v>1</v>
      </c>
      <c r="O667" s="127">
        <v>1992</v>
      </c>
      <c r="P667" s="127">
        <v>199404</v>
      </c>
      <c r="Q667" s="127">
        <v>19940421</v>
      </c>
      <c r="R667" s="127" t="s">
        <v>84</v>
      </c>
      <c r="S667" s="127" t="s">
        <v>62</v>
      </c>
      <c r="T667" s="127" t="s">
        <v>85</v>
      </c>
      <c r="U667" s="127" t="s">
        <v>1953</v>
      </c>
      <c r="V667" s="127" t="s">
        <v>65</v>
      </c>
      <c r="W667" s="127" t="s">
        <v>66</v>
      </c>
      <c r="X667" s="127"/>
      <c r="Y667" s="127">
        <v>16.399999999999999</v>
      </c>
      <c r="Z667" s="127">
        <v>114</v>
      </c>
      <c r="AA667" s="127" t="s">
        <v>1726</v>
      </c>
      <c r="AB667" s="127">
        <v>5000</v>
      </c>
      <c r="AC667" s="127">
        <v>47264</v>
      </c>
      <c r="AD667" s="127"/>
      <c r="AE667" s="127"/>
      <c r="AF667" s="127">
        <v>0</v>
      </c>
      <c r="AG667" s="127">
        <v>7134</v>
      </c>
      <c r="AH667" s="127">
        <v>5000</v>
      </c>
      <c r="AI667" s="127">
        <v>477</v>
      </c>
      <c r="AJ667" s="127" t="s">
        <v>66</v>
      </c>
      <c r="AK667" s="127">
        <v>0.01</v>
      </c>
      <c r="AL667" s="127">
        <v>1</v>
      </c>
      <c r="AM667" s="127">
        <v>2000</v>
      </c>
      <c r="AN667" s="127"/>
      <c r="AO667" s="127" t="s">
        <v>86</v>
      </c>
      <c r="AP667" s="127" t="s">
        <v>669</v>
      </c>
      <c r="AQ667" s="127" t="s">
        <v>661</v>
      </c>
      <c r="AR667" s="127" t="s">
        <v>670</v>
      </c>
      <c r="AS667" s="127" t="s">
        <v>69</v>
      </c>
      <c r="AT667" s="127" t="s">
        <v>70</v>
      </c>
      <c r="AU667" s="127" t="s">
        <v>71</v>
      </c>
      <c r="AV667" s="127" t="s">
        <v>1726</v>
      </c>
      <c r="AW667" s="149">
        <f t="shared" si="10"/>
        <v>0.15093940419769802</v>
      </c>
    </row>
    <row r="668" spans="1:49" x14ac:dyDescent="0.2">
      <c r="A668" s="127" t="s">
        <v>59</v>
      </c>
      <c r="B668" s="127">
        <v>4.0999999999999996</v>
      </c>
      <c r="C668" s="127">
        <v>20171204</v>
      </c>
      <c r="D668" s="127" t="s">
        <v>60</v>
      </c>
      <c r="E668" s="127" t="s">
        <v>60</v>
      </c>
      <c r="F668" s="127">
        <v>3</v>
      </c>
      <c r="G668" s="75" t="s">
        <v>864</v>
      </c>
      <c r="H668" s="127">
        <v>0</v>
      </c>
      <c r="I668" s="127"/>
      <c r="J668" s="127"/>
      <c r="K668" s="127"/>
      <c r="L668" s="127"/>
      <c r="M668" s="127">
        <v>1</v>
      </c>
      <c r="N668" s="127">
        <v>2</v>
      </c>
      <c r="O668" s="127">
        <v>1987</v>
      </c>
      <c r="P668" s="127">
        <v>198805</v>
      </c>
      <c r="Q668" s="127">
        <v>19880506</v>
      </c>
      <c r="R668" s="127" t="s">
        <v>834</v>
      </c>
      <c r="S668" s="127" t="s">
        <v>830</v>
      </c>
      <c r="T668" s="127" t="s">
        <v>835</v>
      </c>
      <c r="U668" s="127" t="s">
        <v>1643</v>
      </c>
      <c r="V668" s="127" t="s">
        <v>65</v>
      </c>
      <c r="W668" s="127" t="s">
        <v>66</v>
      </c>
      <c r="X668" s="127"/>
      <c r="Y668" s="127">
        <v>3.3</v>
      </c>
      <c r="Z668" s="127"/>
      <c r="AA668" s="127" t="s">
        <v>1726</v>
      </c>
      <c r="AB668" s="127">
        <v>5000</v>
      </c>
      <c r="AC668" s="127">
        <v>25291</v>
      </c>
      <c r="AD668" s="127"/>
      <c r="AE668" s="127"/>
      <c r="AF668" s="127">
        <v>5000</v>
      </c>
      <c r="AG668" s="127">
        <v>988</v>
      </c>
      <c r="AH668" s="127"/>
      <c r="AI668" s="127"/>
      <c r="AJ668" s="127"/>
      <c r="AK668" s="127">
        <v>3.7600000000000001E-2</v>
      </c>
      <c r="AL668" s="127">
        <v>4</v>
      </c>
      <c r="AM668" s="127"/>
      <c r="AN668" s="127"/>
      <c r="AO668" s="127" t="s">
        <v>865</v>
      </c>
      <c r="AP668" s="127" t="s">
        <v>837</v>
      </c>
      <c r="AQ668" s="127" t="s">
        <v>831</v>
      </c>
      <c r="AR668" s="127" t="s">
        <v>838</v>
      </c>
      <c r="AS668" s="127" t="s">
        <v>69</v>
      </c>
      <c r="AT668" s="127" t="s">
        <v>70</v>
      </c>
      <c r="AU668" s="127" t="s">
        <v>91</v>
      </c>
      <c r="AV668" s="127" t="s">
        <v>1726</v>
      </c>
      <c r="AW668" s="149">
        <f t="shared" si="10"/>
        <v>3.9065280139179946E-2</v>
      </c>
    </row>
    <row r="669" spans="1:49" x14ac:dyDescent="0.2">
      <c r="A669" s="127" t="s">
        <v>59</v>
      </c>
      <c r="B669" s="127">
        <v>4.0999999999999996</v>
      </c>
      <c r="C669" s="127">
        <v>20171204</v>
      </c>
      <c r="D669" s="127" t="s">
        <v>60</v>
      </c>
      <c r="E669" s="127" t="s">
        <v>60</v>
      </c>
      <c r="F669" s="127">
        <v>3</v>
      </c>
      <c r="G669" s="75" t="s">
        <v>1034</v>
      </c>
      <c r="H669" s="127">
        <v>0</v>
      </c>
      <c r="I669" s="127"/>
      <c r="J669" s="127"/>
      <c r="K669" s="127"/>
      <c r="L669" s="127"/>
      <c r="M669" s="127">
        <v>1</v>
      </c>
      <c r="N669" s="127">
        <v>2</v>
      </c>
      <c r="O669" s="127">
        <v>1987</v>
      </c>
      <c r="P669" s="127">
        <v>198804</v>
      </c>
      <c r="Q669" s="127">
        <v>19880426</v>
      </c>
      <c r="R669" s="127" t="s">
        <v>1029</v>
      </c>
      <c r="S669" s="127" t="s">
        <v>1002</v>
      </c>
      <c r="T669" s="127" t="s">
        <v>1030</v>
      </c>
      <c r="U669" s="127" t="s">
        <v>72</v>
      </c>
      <c r="V669" s="127" t="s">
        <v>65</v>
      </c>
      <c r="W669" s="127" t="s">
        <v>66</v>
      </c>
      <c r="X669" s="127"/>
      <c r="Y669" s="127">
        <v>3.4</v>
      </c>
      <c r="Z669" s="127">
        <v>67</v>
      </c>
      <c r="AA669" s="127" t="s">
        <v>1726</v>
      </c>
      <c r="AB669" s="127">
        <v>5000</v>
      </c>
      <c r="AC669" s="127">
        <v>26027</v>
      </c>
      <c r="AD669" s="127"/>
      <c r="AE669" s="127"/>
      <c r="AF669" s="127">
        <v>0</v>
      </c>
      <c r="AG669" s="127">
        <v>41055</v>
      </c>
      <c r="AH669" s="127"/>
      <c r="AI669" s="127"/>
      <c r="AJ669" s="127" t="s">
        <v>66</v>
      </c>
      <c r="AK669" s="127"/>
      <c r="AL669" s="127">
        <v>1</v>
      </c>
      <c r="AM669" s="127"/>
      <c r="AN669" s="127"/>
      <c r="AO669" s="127" t="s">
        <v>1035</v>
      </c>
      <c r="AP669" s="127" t="s">
        <v>1032</v>
      </c>
      <c r="AQ669" s="127" t="s">
        <v>1006</v>
      </c>
      <c r="AR669" s="127" t="s">
        <v>1033</v>
      </c>
      <c r="AS669" s="127" t="s">
        <v>69</v>
      </c>
      <c r="AT669" s="127" t="s">
        <v>70</v>
      </c>
      <c r="AU669" s="127" t="s">
        <v>91</v>
      </c>
      <c r="AV669" s="127" t="s">
        <v>1726</v>
      </c>
      <c r="AW669" s="149">
        <f t="shared" si="10"/>
        <v>1.5774003919007185</v>
      </c>
    </row>
    <row r="670" spans="1:49" x14ac:dyDescent="0.2">
      <c r="A670" s="127" t="s">
        <v>59</v>
      </c>
      <c r="B670" s="127">
        <v>4.0999999999999996</v>
      </c>
      <c r="C670" s="127">
        <v>20171204</v>
      </c>
      <c r="D670" s="127" t="s">
        <v>60</v>
      </c>
      <c r="E670" s="127" t="s">
        <v>60</v>
      </c>
      <c r="F670" s="127">
        <v>3</v>
      </c>
      <c r="G670" s="75" t="s">
        <v>1045</v>
      </c>
      <c r="H670" s="127">
        <v>0</v>
      </c>
      <c r="I670" s="127"/>
      <c r="J670" s="127"/>
      <c r="K670" s="127"/>
      <c r="L670" s="127"/>
      <c r="M670" s="127">
        <v>1</v>
      </c>
      <c r="N670" s="127">
        <v>2</v>
      </c>
      <c r="O670" s="127">
        <v>1987</v>
      </c>
      <c r="P670" s="127">
        <v>198804</v>
      </c>
      <c r="Q670" s="127">
        <v>19880426</v>
      </c>
      <c r="R670" s="127" t="s">
        <v>1029</v>
      </c>
      <c r="S670" s="127" t="s">
        <v>1002</v>
      </c>
      <c r="T670" s="127" t="s">
        <v>1030</v>
      </c>
      <c r="U670" s="127" t="s">
        <v>72</v>
      </c>
      <c r="V670" s="127" t="s">
        <v>65</v>
      </c>
      <c r="W670" s="127" t="s">
        <v>66</v>
      </c>
      <c r="X670" s="127"/>
      <c r="Y670" s="127">
        <v>3.4</v>
      </c>
      <c r="Z670" s="127">
        <v>67</v>
      </c>
      <c r="AA670" s="127" t="s">
        <v>1726</v>
      </c>
      <c r="AB670" s="127">
        <v>5000</v>
      </c>
      <c r="AC670" s="127">
        <v>25948</v>
      </c>
      <c r="AD670" s="127"/>
      <c r="AE670" s="127"/>
      <c r="AF670" s="127">
        <v>0</v>
      </c>
      <c r="AG670" s="127">
        <v>40931</v>
      </c>
      <c r="AH670" s="127">
        <v>5000</v>
      </c>
      <c r="AI670" s="127">
        <v>60</v>
      </c>
      <c r="AJ670" s="127" t="s">
        <v>66</v>
      </c>
      <c r="AK670" s="127">
        <v>2.3E-3</v>
      </c>
      <c r="AL670" s="127">
        <v>1</v>
      </c>
      <c r="AM670" s="127"/>
      <c r="AN670" s="127"/>
      <c r="AO670" s="127" t="s">
        <v>1046</v>
      </c>
      <c r="AP670" s="127" t="s">
        <v>1032</v>
      </c>
      <c r="AQ670" s="127" t="s">
        <v>1006</v>
      </c>
      <c r="AR670" s="127" t="s">
        <v>1033</v>
      </c>
      <c r="AS670" s="127" t="s">
        <v>69</v>
      </c>
      <c r="AT670" s="127" t="s">
        <v>70</v>
      </c>
      <c r="AU670" s="127" t="s">
        <v>91</v>
      </c>
      <c r="AV670" s="127" t="s">
        <v>1726</v>
      </c>
      <c r="AW670" s="149">
        <f t="shared" si="10"/>
        <v>1.577424078927085</v>
      </c>
    </row>
    <row r="671" spans="1:49" x14ac:dyDescent="0.2">
      <c r="A671" s="127" t="s">
        <v>59</v>
      </c>
      <c r="B671" s="127">
        <v>4.0999999999999996</v>
      </c>
      <c r="C671" s="127">
        <v>20171204</v>
      </c>
      <c r="D671" s="127" t="s">
        <v>60</v>
      </c>
      <c r="E671" s="127" t="s">
        <v>60</v>
      </c>
      <c r="F671" s="127">
        <v>3</v>
      </c>
      <c r="G671" s="75" t="s">
        <v>1028</v>
      </c>
      <c r="H671" s="127">
        <v>0</v>
      </c>
      <c r="I671" s="127"/>
      <c r="J671" s="127"/>
      <c r="K671" s="127"/>
      <c r="L671" s="127"/>
      <c r="M671" s="127">
        <v>1</v>
      </c>
      <c r="N671" s="127">
        <v>2</v>
      </c>
      <c r="O671" s="127">
        <v>1987</v>
      </c>
      <c r="P671" s="127">
        <v>198804</v>
      </c>
      <c r="Q671" s="127">
        <v>19880426</v>
      </c>
      <c r="R671" s="127" t="s">
        <v>1029</v>
      </c>
      <c r="S671" s="127" t="s">
        <v>1002</v>
      </c>
      <c r="T671" s="127" t="s">
        <v>1030</v>
      </c>
      <c r="U671" s="127" t="s">
        <v>72</v>
      </c>
      <c r="V671" s="127" t="s">
        <v>65</v>
      </c>
      <c r="W671" s="127" t="s">
        <v>66</v>
      </c>
      <c r="X671" s="127"/>
      <c r="Y671" s="127">
        <v>3.4</v>
      </c>
      <c r="Z671" s="127">
        <v>67</v>
      </c>
      <c r="AA671" s="127" t="s">
        <v>1726</v>
      </c>
      <c r="AB671" s="127">
        <v>5000</v>
      </c>
      <c r="AC671" s="127">
        <v>26042</v>
      </c>
      <c r="AD671" s="127"/>
      <c r="AE671" s="127"/>
      <c r="AF671" s="127">
        <v>0</v>
      </c>
      <c r="AG671" s="127">
        <v>41079</v>
      </c>
      <c r="AH671" s="127">
        <v>5000</v>
      </c>
      <c r="AI671" s="127">
        <v>108</v>
      </c>
      <c r="AJ671" s="127" t="s">
        <v>66</v>
      </c>
      <c r="AK671" s="127">
        <v>4.1000000000000003E-3</v>
      </c>
      <c r="AL671" s="127">
        <v>1</v>
      </c>
      <c r="AM671" s="127"/>
      <c r="AN671" s="127"/>
      <c r="AO671" s="127" t="s">
        <v>1031</v>
      </c>
      <c r="AP671" s="127" t="s">
        <v>1032</v>
      </c>
      <c r="AQ671" s="127" t="s">
        <v>1006</v>
      </c>
      <c r="AR671" s="127" t="s">
        <v>1033</v>
      </c>
      <c r="AS671" s="127" t="s">
        <v>69</v>
      </c>
      <c r="AT671" s="127" t="s">
        <v>70</v>
      </c>
      <c r="AU671" s="127" t="s">
        <v>91</v>
      </c>
      <c r="AV671" s="127" t="s">
        <v>1726</v>
      </c>
      <c r="AW671" s="149">
        <f t="shared" si="10"/>
        <v>1.5774134091083634</v>
      </c>
    </row>
    <row r="672" spans="1:49" x14ac:dyDescent="0.2">
      <c r="A672" s="127" t="s">
        <v>59</v>
      </c>
      <c r="B672" s="127">
        <v>4.0999999999999996</v>
      </c>
      <c r="C672" s="127">
        <v>20171204</v>
      </c>
      <c r="D672" s="127" t="s">
        <v>60</v>
      </c>
      <c r="E672" s="127" t="s">
        <v>60</v>
      </c>
      <c r="F672" s="127">
        <v>3</v>
      </c>
      <c r="G672" s="75" t="s">
        <v>2166</v>
      </c>
      <c r="H672" s="127">
        <v>0</v>
      </c>
      <c r="I672" s="127"/>
      <c r="J672" s="127"/>
      <c r="K672" s="127"/>
      <c r="L672" s="127"/>
      <c r="M672" s="127">
        <v>1</v>
      </c>
      <c r="N672" s="127">
        <v>1</v>
      </c>
      <c r="O672" s="127">
        <v>1995</v>
      </c>
      <c r="P672" s="127">
        <v>19970415</v>
      </c>
      <c r="Q672" s="127">
        <v>19970415</v>
      </c>
      <c r="R672" s="127" t="s">
        <v>3855</v>
      </c>
      <c r="S672" s="127" t="s">
        <v>3861</v>
      </c>
      <c r="T672" s="127" t="s">
        <v>3857</v>
      </c>
      <c r="U672" s="127" t="s">
        <v>1953</v>
      </c>
      <c r="V672" s="127" t="s">
        <v>65</v>
      </c>
      <c r="W672" s="127" t="s">
        <v>64</v>
      </c>
      <c r="X672" s="127"/>
      <c r="Y672" s="127">
        <v>9.49</v>
      </c>
      <c r="Z672" s="127">
        <v>96</v>
      </c>
      <c r="AA672" s="127" t="s">
        <v>1726</v>
      </c>
      <c r="AB672" s="127">
        <v>5000</v>
      </c>
      <c r="AC672" s="127">
        <v>25152</v>
      </c>
      <c r="AD672" s="127"/>
      <c r="AE672" s="127"/>
      <c r="AF672" s="127">
        <v>0</v>
      </c>
      <c r="AG672" s="127">
        <v>3539</v>
      </c>
      <c r="AH672" s="127"/>
      <c r="AI672" s="127"/>
      <c r="AJ672" s="127" t="s">
        <v>66</v>
      </c>
      <c r="AK672" s="127"/>
      <c r="AL672" s="127">
        <v>1</v>
      </c>
      <c r="AM672" s="127">
        <v>100</v>
      </c>
      <c r="AN672" s="127"/>
      <c r="AO672" s="127"/>
      <c r="AP672" s="127" t="s">
        <v>3858</v>
      </c>
      <c r="AQ672" s="127" t="s">
        <v>3863</v>
      </c>
      <c r="AR672" s="127" t="s">
        <v>3860</v>
      </c>
      <c r="AS672" s="127" t="s">
        <v>69</v>
      </c>
      <c r="AT672" s="127" t="s">
        <v>70</v>
      </c>
      <c r="AU672" s="127" t="s">
        <v>77</v>
      </c>
      <c r="AV672" s="127" t="s">
        <v>1726</v>
      </c>
      <c r="AW672" s="149">
        <f t="shared" si="10"/>
        <v>0.14070451653944022</v>
      </c>
    </row>
    <row r="673" spans="1:49" x14ac:dyDescent="0.2">
      <c r="A673" s="127" t="s">
        <v>59</v>
      </c>
      <c r="B673" s="127">
        <v>4.0999999999999996</v>
      </c>
      <c r="C673" s="127">
        <v>20171204</v>
      </c>
      <c r="D673" s="127" t="s">
        <v>60</v>
      </c>
      <c r="E673" s="127" t="s">
        <v>60</v>
      </c>
      <c r="F673" s="127">
        <v>3</v>
      </c>
      <c r="G673" s="75" t="s">
        <v>3961</v>
      </c>
      <c r="H673" s="127">
        <v>0</v>
      </c>
      <c r="I673" s="127"/>
      <c r="J673" s="127"/>
      <c r="K673" s="127"/>
      <c r="L673" s="127"/>
      <c r="M673" s="127">
        <v>1</v>
      </c>
      <c r="N673" s="127">
        <v>1</v>
      </c>
      <c r="O673" s="127">
        <v>1985</v>
      </c>
      <c r="P673" s="127">
        <v>198605</v>
      </c>
      <c r="Q673" s="127">
        <v>19860505</v>
      </c>
      <c r="R673" s="127" t="s">
        <v>3950</v>
      </c>
      <c r="S673" s="127" t="s">
        <v>3426</v>
      </c>
      <c r="T673" s="127" t="s">
        <v>3951</v>
      </c>
      <c r="U673" s="127" t="s">
        <v>72</v>
      </c>
      <c r="V673" s="127" t="s">
        <v>65</v>
      </c>
      <c r="W673" s="127" t="s">
        <v>64</v>
      </c>
      <c r="X673" s="127"/>
      <c r="Y673" s="127">
        <v>3.2</v>
      </c>
      <c r="Z673" s="127"/>
      <c r="AA673" s="127" t="s">
        <v>1726</v>
      </c>
      <c r="AB673" s="127">
        <v>5000</v>
      </c>
      <c r="AC673" s="127">
        <v>25088</v>
      </c>
      <c r="AD673" s="127"/>
      <c r="AE673" s="127"/>
      <c r="AF673" s="127">
        <v>0</v>
      </c>
      <c r="AG673" s="127">
        <v>28925</v>
      </c>
      <c r="AH673" s="127"/>
      <c r="AI673" s="127"/>
      <c r="AJ673" s="127"/>
      <c r="AK673" s="127"/>
      <c r="AL673" s="127">
        <v>1</v>
      </c>
      <c r="AM673" s="127"/>
      <c r="AN673" s="127"/>
      <c r="AO673" s="127" t="s">
        <v>3962</v>
      </c>
      <c r="AP673" s="127" t="s">
        <v>3952</v>
      </c>
      <c r="AQ673" s="127" t="s">
        <v>3429</v>
      </c>
      <c r="AR673" s="127" t="s">
        <v>3953</v>
      </c>
      <c r="AS673" s="127" t="s">
        <v>69</v>
      </c>
      <c r="AT673" s="127" t="s">
        <v>70</v>
      </c>
      <c r="AU673" s="127" t="s">
        <v>77</v>
      </c>
      <c r="AV673" s="127" t="s">
        <v>1726</v>
      </c>
      <c r="AW673" s="149">
        <f t="shared" si="10"/>
        <v>1.1529416454081634</v>
      </c>
    </row>
    <row r="674" spans="1:49" x14ac:dyDescent="0.2">
      <c r="A674" s="127" t="s">
        <v>59</v>
      </c>
      <c r="B674" s="127">
        <v>4.0999999999999996</v>
      </c>
      <c r="C674" s="127">
        <v>20171204</v>
      </c>
      <c r="D674" s="127" t="s">
        <v>60</v>
      </c>
      <c r="E674" s="127" t="s">
        <v>60</v>
      </c>
      <c r="F674" s="127">
        <v>3</v>
      </c>
      <c r="G674" s="75" t="s">
        <v>2014</v>
      </c>
      <c r="H674" s="127">
        <v>0</v>
      </c>
      <c r="I674" s="127"/>
      <c r="J674" s="127"/>
      <c r="K674" s="127"/>
      <c r="L674" s="127"/>
      <c r="M674" s="127">
        <v>1</v>
      </c>
      <c r="N674" s="127">
        <v>3</v>
      </c>
      <c r="O674" s="127">
        <v>1991</v>
      </c>
      <c r="P674" s="127">
        <v>19920504</v>
      </c>
      <c r="Q674" s="127">
        <v>19920525</v>
      </c>
      <c r="R674" s="127" t="s">
        <v>3420</v>
      </c>
      <c r="S674" s="127" t="s">
        <v>3421</v>
      </c>
      <c r="T674" s="127" t="s">
        <v>4165</v>
      </c>
      <c r="U674" s="127" t="s">
        <v>72</v>
      </c>
      <c r="V674" s="127" t="s">
        <v>65</v>
      </c>
      <c r="W674" s="127" t="s">
        <v>64</v>
      </c>
      <c r="X674" s="127"/>
      <c r="Y674" s="127">
        <v>6</v>
      </c>
      <c r="Z674" s="127"/>
      <c r="AA674" s="127" t="s">
        <v>1726</v>
      </c>
      <c r="AB674" s="127">
        <v>5000</v>
      </c>
      <c r="AC674" s="127">
        <v>16483</v>
      </c>
      <c r="AD674" s="127"/>
      <c r="AE674" s="127"/>
      <c r="AF674" s="127">
        <v>0</v>
      </c>
      <c r="AG674" s="127">
        <v>534144</v>
      </c>
      <c r="AH674" s="127">
        <v>5000</v>
      </c>
      <c r="AI674" s="127">
        <v>244</v>
      </c>
      <c r="AJ674" s="127" t="s">
        <v>66</v>
      </c>
      <c r="AK674" s="127">
        <v>1.46E-2</v>
      </c>
      <c r="AL674" s="127">
        <v>1</v>
      </c>
      <c r="AM674" s="127"/>
      <c r="AN674" s="127" t="s">
        <v>1953</v>
      </c>
      <c r="AO674" s="127" t="s">
        <v>4333</v>
      </c>
      <c r="AP674" s="127" t="s">
        <v>3422</v>
      </c>
      <c r="AQ674" s="127" t="s">
        <v>3423</v>
      </c>
      <c r="AR674" s="127" t="s">
        <v>4166</v>
      </c>
      <c r="AS674" s="127" t="s">
        <v>69</v>
      </c>
      <c r="AT674" s="127" t="s">
        <v>70</v>
      </c>
      <c r="AU674" s="127" t="s">
        <v>3211</v>
      </c>
      <c r="AV674" s="127" t="s">
        <v>1726</v>
      </c>
      <c r="AW674" s="149">
        <f t="shared" si="10"/>
        <v>32.405751380209914</v>
      </c>
    </row>
    <row r="675" spans="1:49" x14ac:dyDescent="0.2">
      <c r="A675" s="127" t="s">
        <v>59</v>
      </c>
      <c r="B675" s="127">
        <v>4.0999999999999996</v>
      </c>
      <c r="C675" s="127">
        <v>20171204</v>
      </c>
      <c r="D675" s="127" t="s">
        <v>60</v>
      </c>
      <c r="E675" s="127" t="s">
        <v>60</v>
      </c>
      <c r="F675" s="127">
        <v>3</v>
      </c>
      <c r="G675" s="75" t="s">
        <v>1711</v>
      </c>
      <c r="H675" s="127">
        <v>0</v>
      </c>
      <c r="I675" s="127"/>
      <c r="J675" s="127"/>
      <c r="K675" s="127"/>
      <c r="L675" s="127"/>
      <c r="M675" s="127">
        <v>1</v>
      </c>
      <c r="N675" s="127">
        <v>2</v>
      </c>
      <c r="O675" s="127">
        <v>1991</v>
      </c>
      <c r="P675" s="127">
        <v>19930420</v>
      </c>
      <c r="Q675" s="127">
        <v>19930422</v>
      </c>
      <c r="R675" s="127" t="s">
        <v>74</v>
      </c>
      <c r="S675" s="127" t="s">
        <v>62</v>
      </c>
      <c r="T675" s="127" t="s">
        <v>75</v>
      </c>
      <c r="U675" s="127" t="s">
        <v>1953</v>
      </c>
      <c r="V675" s="127" t="s">
        <v>65</v>
      </c>
      <c r="W675" s="127" t="s">
        <v>66</v>
      </c>
      <c r="X675" s="127"/>
      <c r="Y675" s="127">
        <v>18.5</v>
      </c>
      <c r="Z675" s="127">
        <v>116</v>
      </c>
      <c r="AA675" s="127" t="s">
        <v>1726</v>
      </c>
      <c r="AB675" s="127">
        <v>5000</v>
      </c>
      <c r="AC675" s="127">
        <v>50463</v>
      </c>
      <c r="AD675" s="127"/>
      <c r="AE675" s="127"/>
      <c r="AF675" s="127">
        <v>0</v>
      </c>
      <c r="AG675" s="127">
        <v>2679</v>
      </c>
      <c r="AH675" s="127">
        <v>5000</v>
      </c>
      <c r="AI675" s="127">
        <v>458</v>
      </c>
      <c r="AJ675" s="127" t="s">
        <v>67</v>
      </c>
      <c r="AK675" s="127">
        <v>8.9999999999999993E-3</v>
      </c>
      <c r="AL675" s="127">
        <v>280</v>
      </c>
      <c r="AM675" s="127">
        <v>2000</v>
      </c>
      <c r="AN675" s="127"/>
      <c r="AO675" s="127" t="s">
        <v>76</v>
      </c>
      <c r="AP675" s="127" t="s">
        <v>680</v>
      </c>
      <c r="AQ675" s="127" t="s">
        <v>661</v>
      </c>
      <c r="AR675" s="127" t="s">
        <v>681</v>
      </c>
      <c r="AS675" s="127" t="s">
        <v>69</v>
      </c>
      <c r="AT675" s="127" t="s">
        <v>70</v>
      </c>
      <c r="AU675" s="127" t="s">
        <v>77</v>
      </c>
      <c r="AV675" s="127" t="s">
        <v>1726</v>
      </c>
      <c r="AW675" s="149">
        <f t="shared" si="10"/>
        <v>5.3088401403008148E-2</v>
      </c>
    </row>
    <row r="676" spans="1:49" x14ac:dyDescent="0.2">
      <c r="A676" s="127" t="s">
        <v>59</v>
      </c>
      <c r="B676" s="127">
        <v>4.0999999999999996</v>
      </c>
      <c r="C676" s="127">
        <v>20171204</v>
      </c>
      <c r="D676" s="127" t="s">
        <v>60</v>
      </c>
      <c r="E676" s="127" t="s">
        <v>60</v>
      </c>
      <c r="F676" s="127">
        <v>3</v>
      </c>
      <c r="G676" s="75" t="s">
        <v>3563</v>
      </c>
      <c r="H676" s="127">
        <v>0</v>
      </c>
      <c r="I676" s="127"/>
      <c r="J676" s="127"/>
      <c r="K676" s="127"/>
      <c r="L676" s="127"/>
      <c r="M676" s="127">
        <v>1</v>
      </c>
      <c r="N676" s="127">
        <v>2</v>
      </c>
      <c r="O676" s="127">
        <v>1992</v>
      </c>
      <c r="P676" s="127">
        <v>19930506</v>
      </c>
      <c r="Q676" s="127">
        <v>19930506</v>
      </c>
      <c r="R676" s="127" t="s">
        <v>74</v>
      </c>
      <c r="S676" s="127" t="s">
        <v>3554</v>
      </c>
      <c r="T676" s="127" t="s">
        <v>75</v>
      </c>
      <c r="U676" s="127" t="s">
        <v>72</v>
      </c>
      <c r="V676" s="127" t="s">
        <v>65</v>
      </c>
      <c r="W676" s="127" t="s">
        <v>66</v>
      </c>
      <c r="X676" s="127"/>
      <c r="Y676" s="127">
        <v>4.0999999999999996</v>
      </c>
      <c r="Z676" s="127">
        <v>70</v>
      </c>
      <c r="AA676" s="127" t="s">
        <v>1726</v>
      </c>
      <c r="AB676" s="127">
        <v>5000</v>
      </c>
      <c r="AC676" s="127">
        <v>33387</v>
      </c>
      <c r="AD676" s="127"/>
      <c r="AE676" s="127"/>
      <c r="AF676" s="127">
        <v>0</v>
      </c>
      <c r="AG676" s="127">
        <v>666</v>
      </c>
      <c r="AH676" s="127">
        <v>5000</v>
      </c>
      <c r="AI676" s="127">
        <v>168</v>
      </c>
      <c r="AJ676" s="127" t="s">
        <v>67</v>
      </c>
      <c r="AK676" s="127">
        <v>5.0000000000000001E-3</v>
      </c>
      <c r="AL676" s="127">
        <v>1</v>
      </c>
      <c r="AM676" s="127">
        <v>300</v>
      </c>
      <c r="AN676" s="127"/>
      <c r="AO676" s="127" t="s">
        <v>3564</v>
      </c>
      <c r="AP676" s="127" t="s">
        <v>680</v>
      </c>
      <c r="AQ676" s="127" t="s">
        <v>3555</v>
      </c>
      <c r="AR676" s="127" t="s">
        <v>681</v>
      </c>
      <c r="AS676" s="127" t="s">
        <v>69</v>
      </c>
      <c r="AT676" s="127" t="s">
        <v>70</v>
      </c>
      <c r="AU676" s="127" t="s">
        <v>77</v>
      </c>
      <c r="AV676" s="127" t="s">
        <v>1726</v>
      </c>
      <c r="AW676" s="149">
        <f t="shared" si="10"/>
        <v>1.9947883906909877E-2</v>
      </c>
    </row>
    <row r="677" spans="1:49" x14ac:dyDescent="0.2">
      <c r="A677" s="127" t="s">
        <v>59</v>
      </c>
      <c r="B677" s="127">
        <v>4.0999999999999996</v>
      </c>
      <c r="C677" s="127">
        <v>20171204</v>
      </c>
      <c r="D677" s="127" t="s">
        <v>60</v>
      </c>
      <c r="E677" s="127" t="s">
        <v>60</v>
      </c>
      <c r="F677" s="127">
        <v>3</v>
      </c>
      <c r="G677" s="75" t="s">
        <v>1376</v>
      </c>
      <c r="H677" s="127">
        <v>0</v>
      </c>
      <c r="I677" s="127"/>
      <c r="J677" s="127"/>
      <c r="K677" s="127"/>
      <c r="L677" s="127"/>
      <c r="M677" s="127">
        <v>1</v>
      </c>
      <c r="N677" s="127">
        <v>1</v>
      </c>
      <c r="O677" s="127">
        <v>1983</v>
      </c>
      <c r="P677" s="127">
        <v>198404</v>
      </c>
      <c r="Q677" s="127">
        <v>19840419</v>
      </c>
      <c r="R677" s="127" t="s">
        <v>109</v>
      </c>
      <c r="S677" s="127" t="s">
        <v>1377</v>
      </c>
      <c r="T677" s="127" t="s">
        <v>110</v>
      </c>
      <c r="U677" s="127" t="s">
        <v>1643</v>
      </c>
      <c r="V677" s="127" t="s">
        <v>65</v>
      </c>
      <c r="W677" s="127" t="s">
        <v>64</v>
      </c>
      <c r="X677" s="127"/>
      <c r="Y677" s="127">
        <v>2.6</v>
      </c>
      <c r="Z677" s="127"/>
      <c r="AA677" s="127" t="s">
        <v>1726</v>
      </c>
      <c r="AB677" s="127">
        <v>5000</v>
      </c>
      <c r="AC677" s="127">
        <v>26570</v>
      </c>
      <c r="AD677" s="127"/>
      <c r="AE677" s="127"/>
      <c r="AF677" s="127">
        <v>0</v>
      </c>
      <c r="AG677" s="127">
        <v>6050</v>
      </c>
      <c r="AH677" s="127"/>
      <c r="AI677" s="127"/>
      <c r="AJ677" s="127"/>
      <c r="AK677" s="127"/>
      <c r="AL677" s="127">
        <v>1</v>
      </c>
      <c r="AM677" s="127"/>
      <c r="AN677" s="127"/>
      <c r="AO677" s="127"/>
      <c r="AP677" s="127" t="s">
        <v>685</v>
      </c>
      <c r="AQ677" s="127" t="s">
        <v>1378</v>
      </c>
      <c r="AR677" s="127" t="s">
        <v>686</v>
      </c>
      <c r="AS677" s="127" t="s">
        <v>69</v>
      </c>
      <c r="AT677" s="127" t="s">
        <v>70</v>
      </c>
      <c r="AU677" s="127" t="s">
        <v>71</v>
      </c>
      <c r="AV677" s="127" t="s">
        <v>1726</v>
      </c>
      <c r="AW677" s="149">
        <f t="shared" si="10"/>
        <v>0.22770041400075272</v>
      </c>
    </row>
    <row r="678" spans="1:49" x14ac:dyDescent="0.2">
      <c r="A678" s="127" t="s">
        <v>59</v>
      </c>
      <c r="B678" s="127">
        <v>4.0999999999999996</v>
      </c>
      <c r="C678" s="127">
        <v>20171204</v>
      </c>
      <c r="D678" s="127" t="s">
        <v>60</v>
      </c>
      <c r="E678" s="127" t="s">
        <v>60</v>
      </c>
      <c r="F678" s="127">
        <v>3</v>
      </c>
      <c r="G678" s="75" t="s">
        <v>1379</v>
      </c>
      <c r="H678" s="127">
        <v>0</v>
      </c>
      <c r="I678" s="127"/>
      <c r="J678" s="127"/>
      <c r="K678" s="127"/>
      <c r="L678" s="127"/>
      <c r="M678" s="127">
        <v>1</v>
      </c>
      <c r="N678" s="127">
        <v>1</v>
      </c>
      <c r="O678" s="127">
        <v>1994</v>
      </c>
      <c r="P678" s="127">
        <v>19960430</v>
      </c>
      <c r="Q678" s="127">
        <v>199605</v>
      </c>
      <c r="R678" s="127" t="s">
        <v>109</v>
      </c>
      <c r="S678" s="127" t="s">
        <v>1343</v>
      </c>
      <c r="T678" s="127" t="s">
        <v>110</v>
      </c>
      <c r="U678" s="127" t="s">
        <v>1953</v>
      </c>
      <c r="V678" s="127" t="s">
        <v>65</v>
      </c>
      <c r="W678" s="127" t="s">
        <v>64</v>
      </c>
      <c r="X678" s="127"/>
      <c r="Y678" s="127">
        <v>19.399999999999999</v>
      </c>
      <c r="Z678" s="127"/>
      <c r="AA678" s="127" t="s">
        <v>1726</v>
      </c>
      <c r="AB678" s="127">
        <v>5000</v>
      </c>
      <c r="AC678" s="127">
        <v>22467</v>
      </c>
      <c r="AD678" s="127"/>
      <c r="AE678" s="127"/>
      <c r="AF678" s="127"/>
      <c r="AG678" s="127"/>
      <c r="AH678" s="127"/>
      <c r="AI678" s="127"/>
      <c r="AJ678" s="127"/>
      <c r="AK678" s="127"/>
      <c r="AL678" s="127">
        <v>1</v>
      </c>
      <c r="AM678" s="127">
        <v>100</v>
      </c>
      <c r="AN678" s="127"/>
      <c r="AO678" s="127" t="s">
        <v>1380</v>
      </c>
      <c r="AP678" s="127" t="s">
        <v>685</v>
      </c>
      <c r="AQ678" s="127" t="s">
        <v>1619</v>
      </c>
      <c r="AR678" s="127" t="s">
        <v>686</v>
      </c>
      <c r="AS678" s="127" t="s">
        <v>69</v>
      </c>
      <c r="AT678" s="127" t="s">
        <v>70</v>
      </c>
      <c r="AU678" s="127" t="s">
        <v>71</v>
      </c>
      <c r="AV678" s="127" t="s">
        <v>1726</v>
      </c>
      <c r="AW678" s="149">
        <f t="shared" si="10"/>
        <v>0</v>
      </c>
    </row>
    <row r="679" spans="1:49" x14ac:dyDescent="0.2">
      <c r="A679" s="127" t="s">
        <v>59</v>
      </c>
      <c r="B679" s="127">
        <v>4.0999999999999996</v>
      </c>
      <c r="C679" s="127">
        <v>20171204</v>
      </c>
      <c r="D679" s="127" t="s">
        <v>60</v>
      </c>
      <c r="E679" s="127" t="s">
        <v>60</v>
      </c>
      <c r="F679" s="127">
        <v>3</v>
      </c>
      <c r="G679" s="75" t="s">
        <v>1103</v>
      </c>
      <c r="H679" s="127">
        <v>0</v>
      </c>
      <c r="I679" s="127"/>
      <c r="J679" s="127"/>
      <c r="K679" s="127"/>
      <c r="L679" s="127"/>
      <c r="M679" s="127">
        <v>1</v>
      </c>
      <c r="N679" s="127">
        <v>2</v>
      </c>
      <c r="O679" s="127">
        <v>1986</v>
      </c>
      <c r="P679" s="127">
        <v>19870527</v>
      </c>
      <c r="Q679" s="127">
        <v>19870528</v>
      </c>
      <c r="R679" s="127" t="s">
        <v>1029</v>
      </c>
      <c r="S679" s="127" t="s">
        <v>1002</v>
      </c>
      <c r="T679" s="127" t="s">
        <v>1030</v>
      </c>
      <c r="U679" s="127" t="s">
        <v>72</v>
      </c>
      <c r="V679" s="127" t="s">
        <v>65</v>
      </c>
      <c r="W679" s="127" t="s">
        <v>66</v>
      </c>
      <c r="X679" s="127"/>
      <c r="Y679" s="127">
        <v>5.9</v>
      </c>
      <c r="Z679" s="127"/>
      <c r="AA679" s="127" t="s">
        <v>1726</v>
      </c>
      <c r="AB679" s="127">
        <v>5000</v>
      </c>
      <c r="AC679" s="127">
        <v>24910</v>
      </c>
      <c r="AD679" s="127"/>
      <c r="AE679" s="127"/>
      <c r="AF679" s="127">
        <v>0</v>
      </c>
      <c r="AG679" s="127">
        <v>153540</v>
      </c>
      <c r="AH679" s="127">
        <v>5000</v>
      </c>
      <c r="AI679" s="127">
        <v>470</v>
      </c>
      <c r="AJ679" s="127"/>
      <c r="AK679" s="127">
        <v>1.8499999999999999E-2</v>
      </c>
      <c r="AL679" s="127">
        <v>1</v>
      </c>
      <c r="AM679" s="127"/>
      <c r="AN679" s="127"/>
      <c r="AO679" s="127" t="s">
        <v>1104</v>
      </c>
      <c r="AP679" s="127" t="s">
        <v>1032</v>
      </c>
      <c r="AQ679" s="127" t="s">
        <v>1006</v>
      </c>
      <c r="AR679" s="127" t="s">
        <v>1033</v>
      </c>
      <c r="AS679" s="127" t="s">
        <v>69</v>
      </c>
      <c r="AT679" s="127" t="s">
        <v>70</v>
      </c>
      <c r="AU679" s="127" t="s">
        <v>91</v>
      </c>
      <c r="AV679" s="127" t="s">
        <v>1726</v>
      </c>
      <c r="AW679" s="149">
        <f t="shared" si="10"/>
        <v>6.1637896427137697</v>
      </c>
    </row>
    <row r="680" spans="1:49" x14ac:dyDescent="0.2">
      <c r="A680" s="127" t="s">
        <v>59</v>
      </c>
      <c r="B680" s="127">
        <v>4.0999999999999996</v>
      </c>
      <c r="C680" s="127">
        <v>20171204</v>
      </c>
      <c r="D680" s="127" t="s">
        <v>60</v>
      </c>
      <c r="E680" s="127" t="s">
        <v>60</v>
      </c>
      <c r="F680" s="127">
        <v>3</v>
      </c>
      <c r="G680" s="75" t="s">
        <v>3238</v>
      </c>
      <c r="H680" s="127">
        <v>0</v>
      </c>
      <c r="I680" s="127"/>
      <c r="J680" s="127"/>
      <c r="K680" s="127"/>
      <c r="L680" s="127"/>
      <c r="M680" s="127">
        <v>1</v>
      </c>
      <c r="N680" s="127">
        <v>1</v>
      </c>
      <c r="O680" s="127">
        <v>1979</v>
      </c>
      <c r="P680" s="127">
        <v>198104</v>
      </c>
      <c r="Q680" s="127">
        <v>19810428</v>
      </c>
      <c r="R680" s="127" t="s">
        <v>3204</v>
      </c>
      <c r="S680" s="127" t="s">
        <v>3205</v>
      </c>
      <c r="T680" s="127" t="s">
        <v>3206</v>
      </c>
      <c r="U680" s="127" t="s">
        <v>1953</v>
      </c>
      <c r="V680" s="127" t="s">
        <v>65</v>
      </c>
      <c r="W680" s="127" t="s">
        <v>66</v>
      </c>
      <c r="X680" s="127"/>
      <c r="Y680" s="127">
        <v>39.299999999999997</v>
      </c>
      <c r="Z680" s="127"/>
      <c r="AA680" s="127" t="s">
        <v>1726</v>
      </c>
      <c r="AB680" s="127">
        <v>5000</v>
      </c>
      <c r="AC680" s="127">
        <v>13909</v>
      </c>
      <c r="AD680" s="127"/>
      <c r="AE680" s="127"/>
      <c r="AF680" s="127">
        <v>5000</v>
      </c>
      <c r="AG680" s="127">
        <v>508</v>
      </c>
      <c r="AH680" s="127"/>
      <c r="AI680" s="127"/>
      <c r="AJ680" s="127"/>
      <c r="AK680" s="127">
        <v>3.5200000000000002E-2</v>
      </c>
      <c r="AL680" s="127"/>
      <c r="AM680" s="127"/>
      <c r="AN680" s="127"/>
      <c r="AO680" s="127" t="s">
        <v>1344</v>
      </c>
      <c r="AP680" s="127" t="s">
        <v>3208</v>
      </c>
      <c r="AQ680" s="127" t="s">
        <v>3209</v>
      </c>
      <c r="AR680" s="127" t="s">
        <v>3210</v>
      </c>
      <c r="AS680" s="127" t="s">
        <v>69</v>
      </c>
      <c r="AT680" s="127" t="s">
        <v>70</v>
      </c>
      <c r="AU680" s="127" t="s">
        <v>3211</v>
      </c>
      <c r="AV680" s="127" t="s">
        <v>1726</v>
      </c>
      <c r="AW680" s="149">
        <f t="shared" si="10"/>
        <v>3.6523114530160328E-2</v>
      </c>
    </row>
    <row r="681" spans="1:49" x14ac:dyDescent="0.2">
      <c r="A681" s="127" t="s">
        <v>59</v>
      </c>
      <c r="B681" s="127">
        <v>4.0999999999999996</v>
      </c>
      <c r="C681" s="127">
        <v>20171204</v>
      </c>
      <c r="D681" s="127" t="s">
        <v>60</v>
      </c>
      <c r="E681" s="127" t="s">
        <v>60</v>
      </c>
      <c r="F681" s="127">
        <v>3</v>
      </c>
      <c r="G681" s="75" t="s">
        <v>546</v>
      </c>
      <c r="H681" s="127">
        <v>0</v>
      </c>
      <c r="I681" s="127"/>
      <c r="J681" s="127"/>
      <c r="K681" s="127"/>
      <c r="L681" s="127"/>
      <c r="M681" s="127">
        <v>1</v>
      </c>
      <c r="N681" s="127">
        <v>2</v>
      </c>
      <c r="O681" s="127">
        <v>1984</v>
      </c>
      <c r="P681" s="127">
        <v>198504</v>
      </c>
      <c r="Q681" s="127">
        <v>19850426</v>
      </c>
      <c r="R681" s="127" t="s">
        <v>475</v>
      </c>
      <c r="S681" s="127" t="s">
        <v>476</v>
      </c>
      <c r="T681" s="127" t="s">
        <v>477</v>
      </c>
      <c r="U681" s="127" t="s">
        <v>72</v>
      </c>
      <c r="V681" s="127" t="s">
        <v>65</v>
      </c>
      <c r="W681" s="127" t="s">
        <v>66</v>
      </c>
      <c r="X681" s="127"/>
      <c r="Y681" s="127">
        <v>3.5</v>
      </c>
      <c r="Z681" s="127"/>
      <c r="AA681" s="127" t="s">
        <v>1726</v>
      </c>
      <c r="AB681" s="127">
        <v>5000</v>
      </c>
      <c r="AC681" s="127">
        <v>48721</v>
      </c>
      <c r="AD681" s="127"/>
      <c r="AE681" s="127"/>
      <c r="AF681" s="127">
        <v>5000</v>
      </c>
      <c r="AG681" s="127">
        <v>2261</v>
      </c>
      <c r="AH681" s="127">
        <v>0</v>
      </c>
      <c r="AI681" s="127">
        <v>887</v>
      </c>
      <c r="AJ681" s="127"/>
      <c r="AK681" s="127">
        <v>4.4299999999999999E-2</v>
      </c>
      <c r="AL681" s="127">
        <v>2</v>
      </c>
      <c r="AM681" s="127"/>
      <c r="AN681" s="127"/>
      <c r="AO681" s="127" t="s">
        <v>547</v>
      </c>
      <c r="AP681" s="127" t="s">
        <v>479</v>
      </c>
      <c r="AQ681" s="127" t="s">
        <v>480</v>
      </c>
      <c r="AR681" s="127" t="s">
        <v>481</v>
      </c>
      <c r="AS681" s="127" t="s">
        <v>69</v>
      </c>
      <c r="AT681" s="127" t="s">
        <v>70</v>
      </c>
      <c r="AU681" s="127" t="s">
        <v>91</v>
      </c>
      <c r="AV681" s="127" t="s">
        <v>1726</v>
      </c>
      <c r="AW681" s="149">
        <f t="shared" si="10"/>
        <v>4.6407093450462837E-2</v>
      </c>
    </row>
    <row r="682" spans="1:49" x14ac:dyDescent="0.2">
      <c r="A682" s="127" t="s">
        <v>59</v>
      </c>
      <c r="B682" s="127">
        <v>4.0999999999999996</v>
      </c>
      <c r="C682" s="127">
        <v>20171204</v>
      </c>
      <c r="D682" s="127" t="s">
        <v>60</v>
      </c>
      <c r="E682" s="127" t="s">
        <v>60</v>
      </c>
      <c r="F682" s="127">
        <v>3</v>
      </c>
      <c r="G682" s="75" t="s">
        <v>548</v>
      </c>
      <c r="H682" s="127">
        <v>0</v>
      </c>
      <c r="I682" s="127"/>
      <c r="J682" s="127"/>
      <c r="K682" s="127"/>
      <c r="L682" s="127"/>
      <c r="M682" s="127">
        <v>1</v>
      </c>
      <c r="N682" s="127">
        <v>2</v>
      </c>
      <c r="O682" s="127">
        <v>1985</v>
      </c>
      <c r="P682" s="127">
        <v>19860428</v>
      </c>
      <c r="Q682" s="127">
        <v>19860430</v>
      </c>
      <c r="R682" s="127" t="s">
        <v>475</v>
      </c>
      <c r="S682" s="127" t="s">
        <v>476</v>
      </c>
      <c r="T682" s="127" t="s">
        <v>477</v>
      </c>
      <c r="U682" s="127" t="s">
        <v>1643</v>
      </c>
      <c r="V682" s="127" t="s">
        <v>65</v>
      </c>
      <c r="W682" s="127" t="s">
        <v>66</v>
      </c>
      <c r="X682" s="127"/>
      <c r="Y682" s="127">
        <v>2.4</v>
      </c>
      <c r="Z682" s="127"/>
      <c r="AA682" s="127" t="s">
        <v>1726</v>
      </c>
      <c r="AB682" s="127">
        <v>5000</v>
      </c>
      <c r="AC682" s="127">
        <v>20829</v>
      </c>
      <c r="AD682" s="127"/>
      <c r="AE682" s="127"/>
      <c r="AF682" s="127">
        <v>0</v>
      </c>
      <c r="AG682" s="127">
        <v>4531</v>
      </c>
      <c r="AH682" s="127">
        <v>5000</v>
      </c>
      <c r="AI682" s="127">
        <v>312</v>
      </c>
      <c r="AJ682" s="127"/>
      <c r="AK682" s="127">
        <v>1.4800000000000001E-2</v>
      </c>
      <c r="AL682" s="127">
        <v>4</v>
      </c>
      <c r="AM682" s="127"/>
      <c r="AN682" s="127"/>
      <c r="AO682" s="127" t="s">
        <v>549</v>
      </c>
      <c r="AP682" s="127" t="s">
        <v>479</v>
      </c>
      <c r="AQ682" s="127" t="s">
        <v>480</v>
      </c>
      <c r="AR682" s="127" t="s">
        <v>481</v>
      </c>
      <c r="AS682" s="127" t="s">
        <v>69</v>
      </c>
      <c r="AT682" s="127" t="s">
        <v>70</v>
      </c>
      <c r="AU682" s="127" t="s">
        <v>91</v>
      </c>
      <c r="AV682" s="127" t="s">
        <v>1726</v>
      </c>
      <c r="AW682" s="149">
        <f t="shared" si="10"/>
        <v>0.21753324691535839</v>
      </c>
    </row>
    <row r="683" spans="1:49" x14ac:dyDescent="0.2">
      <c r="A683" s="127" t="s">
        <v>59</v>
      </c>
      <c r="B683" s="127">
        <v>4.0999999999999996</v>
      </c>
      <c r="C683" s="127">
        <v>20171204</v>
      </c>
      <c r="D683" s="127" t="s">
        <v>60</v>
      </c>
      <c r="E683" s="127" t="s">
        <v>60</v>
      </c>
      <c r="F683" s="127">
        <v>3</v>
      </c>
      <c r="G683" s="75" t="s">
        <v>935</v>
      </c>
      <c r="H683" s="127">
        <v>0</v>
      </c>
      <c r="I683" s="127"/>
      <c r="J683" s="127"/>
      <c r="K683" s="127"/>
      <c r="L683" s="127"/>
      <c r="M683" s="127">
        <v>1</v>
      </c>
      <c r="N683" s="127">
        <v>2</v>
      </c>
      <c r="O683" s="127">
        <v>1984</v>
      </c>
      <c r="P683" s="127">
        <v>198505</v>
      </c>
      <c r="Q683" s="127">
        <v>19850515</v>
      </c>
      <c r="R683" s="127" t="s">
        <v>834</v>
      </c>
      <c r="S683" s="127" t="s">
        <v>830</v>
      </c>
      <c r="T683" s="127" t="s">
        <v>835</v>
      </c>
      <c r="U683" s="127" t="s">
        <v>1643</v>
      </c>
      <c r="V683" s="127" t="s">
        <v>65</v>
      </c>
      <c r="W683" s="127" t="s">
        <v>66</v>
      </c>
      <c r="X683" s="127"/>
      <c r="Y683" s="127">
        <v>3.4</v>
      </c>
      <c r="Z683" s="127"/>
      <c r="AA683" s="127" t="s">
        <v>1726</v>
      </c>
      <c r="AB683" s="127">
        <v>5000</v>
      </c>
      <c r="AC683" s="127">
        <v>54257</v>
      </c>
      <c r="AD683" s="127"/>
      <c r="AE683" s="127"/>
      <c r="AF683" s="127">
        <v>0</v>
      </c>
      <c r="AG683" s="127">
        <v>14685</v>
      </c>
      <c r="AH683" s="127"/>
      <c r="AI683" s="127"/>
      <c r="AJ683" s="127"/>
      <c r="AK683" s="127"/>
      <c r="AL683" s="127">
        <v>5</v>
      </c>
      <c r="AM683" s="127"/>
      <c r="AN683" s="127"/>
      <c r="AO683" s="127" t="s">
        <v>936</v>
      </c>
      <c r="AP683" s="127" t="s">
        <v>837</v>
      </c>
      <c r="AQ683" s="127" t="s">
        <v>831</v>
      </c>
      <c r="AR683" s="127" t="s">
        <v>838</v>
      </c>
      <c r="AS683" s="127" t="s">
        <v>69</v>
      </c>
      <c r="AT683" s="127" t="s">
        <v>70</v>
      </c>
      <c r="AU683" s="127" t="s">
        <v>91</v>
      </c>
      <c r="AV683" s="127" t="s">
        <v>1726</v>
      </c>
      <c r="AW683" s="149">
        <f t="shared" si="10"/>
        <v>0.27065632084339347</v>
      </c>
    </row>
    <row r="684" spans="1:49" x14ac:dyDescent="0.2">
      <c r="A684" s="127" t="s">
        <v>59</v>
      </c>
      <c r="B684" s="127">
        <v>4.0999999999999996</v>
      </c>
      <c r="C684" s="127">
        <v>20171204</v>
      </c>
      <c r="D684" s="127" t="s">
        <v>60</v>
      </c>
      <c r="E684" s="127" t="s">
        <v>60</v>
      </c>
      <c r="F684" s="127">
        <v>3</v>
      </c>
      <c r="G684" s="75" t="s">
        <v>3291</v>
      </c>
      <c r="H684" s="127">
        <v>0</v>
      </c>
      <c r="I684" s="127"/>
      <c r="J684" s="127"/>
      <c r="K684" s="127"/>
      <c r="L684" s="127"/>
      <c r="M684" s="127">
        <v>1</v>
      </c>
      <c r="N684" s="127">
        <v>3</v>
      </c>
      <c r="O684" s="127">
        <v>1980</v>
      </c>
      <c r="P684" s="127">
        <v>19810629</v>
      </c>
      <c r="Q684" s="127">
        <v>19810704</v>
      </c>
      <c r="R684" s="127" t="s">
        <v>3292</v>
      </c>
      <c r="S684" s="127" t="s">
        <v>3293</v>
      </c>
      <c r="T684" s="127" t="s">
        <v>3294</v>
      </c>
      <c r="U684" s="127" t="s">
        <v>72</v>
      </c>
      <c r="V684" s="127" t="s">
        <v>65</v>
      </c>
      <c r="W684" s="127" t="s">
        <v>64</v>
      </c>
      <c r="X684" s="127"/>
      <c r="Y684" s="127">
        <v>5</v>
      </c>
      <c r="Z684" s="127"/>
      <c r="AA684" s="127" t="s">
        <v>1726</v>
      </c>
      <c r="AB684" s="127">
        <v>5000</v>
      </c>
      <c r="AC684" s="127">
        <v>18900</v>
      </c>
      <c r="AD684" s="127"/>
      <c r="AE684" s="127"/>
      <c r="AF684" s="127">
        <v>0</v>
      </c>
      <c r="AG684" s="127">
        <v>223</v>
      </c>
      <c r="AH684" s="127">
        <v>5000</v>
      </c>
      <c r="AI684" s="127">
        <v>31</v>
      </c>
      <c r="AJ684" s="127"/>
      <c r="AK684" s="127">
        <v>1.6000000000000001E-3</v>
      </c>
      <c r="AL684" s="127">
        <v>1</v>
      </c>
      <c r="AM684" s="127"/>
      <c r="AN684" s="127"/>
      <c r="AO684" s="127" t="s">
        <v>3295</v>
      </c>
      <c r="AP684" s="127" t="s">
        <v>3296</v>
      </c>
      <c r="AQ684" s="127" t="s">
        <v>3297</v>
      </c>
      <c r="AR684" s="127" t="s">
        <v>3298</v>
      </c>
      <c r="AS684" s="127" t="s">
        <v>69</v>
      </c>
      <c r="AT684" s="127" t="s">
        <v>70</v>
      </c>
      <c r="AU684" s="127" t="s">
        <v>3211</v>
      </c>
      <c r="AV684" s="127" t="s">
        <v>1726</v>
      </c>
      <c r="AW684" s="149">
        <f t="shared" si="10"/>
        <v>1.1798941798941798E-2</v>
      </c>
    </row>
    <row r="685" spans="1:49" x14ac:dyDescent="0.2">
      <c r="A685" s="127" t="s">
        <v>1726</v>
      </c>
      <c r="B685" s="127">
        <v>4.0999999999999996</v>
      </c>
      <c r="C685" s="127">
        <v>20171204</v>
      </c>
      <c r="D685" s="127" t="s">
        <v>60</v>
      </c>
      <c r="E685" s="127" t="s">
        <v>60</v>
      </c>
      <c r="F685" s="127">
        <v>3</v>
      </c>
      <c r="G685" s="75" t="s">
        <v>5161</v>
      </c>
      <c r="H685" s="127"/>
      <c r="I685" s="127"/>
      <c r="J685" s="127"/>
      <c r="K685" s="127"/>
      <c r="L685" s="127"/>
      <c r="M685" s="127">
        <v>1</v>
      </c>
      <c r="N685" s="127">
        <v>2</v>
      </c>
      <c r="O685" s="127">
        <v>2014</v>
      </c>
      <c r="P685" s="127">
        <v>201412</v>
      </c>
      <c r="Q685" s="127">
        <v>201412</v>
      </c>
      <c r="R685" s="127" t="s">
        <v>490</v>
      </c>
      <c r="S685" s="127" t="s">
        <v>476</v>
      </c>
      <c r="T685" s="127" t="s">
        <v>491</v>
      </c>
      <c r="U685" s="127" t="s">
        <v>977</v>
      </c>
      <c r="V685" s="127" t="s">
        <v>65</v>
      </c>
      <c r="W685" s="127" t="s">
        <v>66</v>
      </c>
      <c r="X685" s="127" t="s">
        <v>1305</v>
      </c>
      <c r="Y685" s="127"/>
      <c r="Z685" s="127"/>
      <c r="AA685" s="127" t="s">
        <v>1726</v>
      </c>
      <c r="AB685" s="127"/>
      <c r="AC685" s="127"/>
      <c r="AD685" s="127"/>
      <c r="AE685" s="127"/>
      <c r="AF685" s="127">
        <v>0</v>
      </c>
      <c r="AG685" s="127">
        <v>47760</v>
      </c>
      <c r="AH685" s="127"/>
      <c r="AI685" s="127"/>
      <c r="AJ685" s="127" t="s">
        <v>66</v>
      </c>
      <c r="AK685" s="127"/>
      <c r="AL685" s="127"/>
      <c r="AM685" s="127"/>
      <c r="AN685" s="127"/>
      <c r="AO685" s="127"/>
      <c r="AP685" s="127" t="s">
        <v>493</v>
      </c>
      <c r="AQ685" s="127" t="s">
        <v>480</v>
      </c>
      <c r="AR685" s="127" t="s">
        <v>494</v>
      </c>
      <c r="AS685" s="127" t="s">
        <v>69</v>
      </c>
      <c r="AT685" s="127" t="s">
        <v>70</v>
      </c>
      <c r="AU685" s="127" t="s">
        <v>91</v>
      </c>
      <c r="AV685" s="127" t="s">
        <v>1726</v>
      </c>
      <c r="AW685" s="149" t="str">
        <f t="shared" si="10"/>
        <v/>
      </c>
    </row>
    <row r="686" spans="1:49" x14ac:dyDescent="0.2">
      <c r="A686" s="127" t="s">
        <v>59</v>
      </c>
      <c r="B686" s="127">
        <v>4.0999999999999996</v>
      </c>
      <c r="C686" s="127">
        <v>20171204</v>
      </c>
      <c r="D686" s="127" t="s">
        <v>60</v>
      </c>
      <c r="E686" s="127" t="s">
        <v>60</v>
      </c>
      <c r="F686" s="127">
        <v>3</v>
      </c>
      <c r="G686" s="75" t="s">
        <v>3958</v>
      </c>
      <c r="H686" s="127">
        <v>0</v>
      </c>
      <c r="I686" s="127"/>
      <c r="J686" s="127"/>
      <c r="K686" s="127"/>
      <c r="L686" s="127"/>
      <c r="M686" s="127">
        <v>1</v>
      </c>
      <c r="N686" s="127">
        <v>1</v>
      </c>
      <c r="O686" s="127">
        <v>1983</v>
      </c>
      <c r="P686" s="127">
        <v>198404</v>
      </c>
      <c r="Q686" s="127">
        <v>19840415</v>
      </c>
      <c r="R686" s="127" t="s">
        <v>3950</v>
      </c>
      <c r="S686" s="127" t="s">
        <v>3426</v>
      </c>
      <c r="T686" s="127" t="s">
        <v>3951</v>
      </c>
      <c r="U686" s="127" t="s">
        <v>72</v>
      </c>
      <c r="V686" s="127" t="s">
        <v>65</v>
      </c>
      <c r="W686" s="127" t="s">
        <v>64</v>
      </c>
      <c r="X686" s="127"/>
      <c r="Y686" s="127">
        <v>6.5</v>
      </c>
      <c r="Z686" s="127"/>
      <c r="AA686" s="127" t="s">
        <v>1726</v>
      </c>
      <c r="AB686" s="127">
        <v>5000</v>
      </c>
      <c r="AC686" s="127">
        <v>47318</v>
      </c>
      <c r="AD686" s="127"/>
      <c r="AE686" s="127"/>
      <c r="AF686" s="127">
        <v>0</v>
      </c>
      <c r="AG686" s="127">
        <v>113368</v>
      </c>
      <c r="AH686" s="127">
        <v>5000</v>
      </c>
      <c r="AI686" s="127">
        <v>961</v>
      </c>
      <c r="AJ686" s="127"/>
      <c r="AK686" s="127">
        <v>1.9900000000000001E-2</v>
      </c>
      <c r="AL686" s="127">
        <v>1</v>
      </c>
      <c r="AM686" s="127"/>
      <c r="AN686" s="127"/>
      <c r="AO686" s="127"/>
      <c r="AP686" s="127" t="s">
        <v>3952</v>
      </c>
      <c r="AQ686" s="127" t="s">
        <v>3429</v>
      </c>
      <c r="AR686" s="127" t="s">
        <v>3953</v>
      </c>
      <c r="AS686" s="127" t="s">
        <v>69</v>
      </c>
      <c r="AT686" s="127" t="s">
        <v>70</v>
      </c>
      <c r="AU686" s="127" t="s">
        <v>77</v>
      </c>
      <c r="AV686" s="127" t="s">
        <v>1726</v>
      </c>
      <c r="AW686" s="149">
        <f t="shared" si="10"/>
        <v>2.3958747199797119</v>
      </c>
    </row>
    <row r="687" spans="1:49" x14ac:dyDescent="0.2">
      <c r="A687" s="127" t="s">
        <v>59</v>
      </c>
      <c r="B687" s="127">
        <v>4.0999999999999996</v>
      </c>
      <c r="C687" s="127">
        <v>20171204</v>
      </c>
      <c r="D687" s="127" t="s">
        <v>60</v>
      </c>
      <c r="E687" s="127" t="s">
        <v>60</v>
      </c>
      <c r="F687" s="127">
        <v>3</v>
      </c>
      <c r="G687" s="75" t="s">
        <v>3290</v>
      </c>
      <c r="H687" s="127">
        <v>0</v>
      </c>
      <c r="I687" s="127"/>
      <c r="J687" s="127"/>
      <c r="K687" s="127"/>
      <c r="L687" s="127"/>
      <c r="M687" s="127">
        <v>1</v>
      </c>
      <c r="N687" s="127">
        <v>1</v>
      </c>
      <c r="O687" s="127">
        <v>1992</v>
      </c>
      <c r="P687" s="127">
        <v>19940413</v>
      </c>
      <c r="Q687" s="127">
        <v>19940415</v>
      </c>
      <c r="R687" s="127" t="s">
        <v>3285</v>
      </c>
      <c r="S687" s="127" t="s">
        <v>3205</v>
      </c>
      <c r="T687" s="127" t="s">
        <v>3206</v>
      </c>
      <c r="U687" s="127" t="s">
        <v>1953</v>
      </c>
      <c r="V687" s="127" t="s">
        <v>65</v>
      </c>
      <c r="W687" s="127" t="s">
        <v>66</v>
      </c>
      <c r="X687" s="127"/>
      <c r="Y687" s="127">
        <v>16.100000000000001</v>
      </c>
      <c r="Z687" s="127"/>
      <c r="AA687" s="127" t="s">
        <v>1726</v>
      </c>
      <c r="AB687" s="127">
        <v>5000</v>
      </c>
      <c r="AC687" s="127">
        <v>16900</v>
      </c>
      <c r="AD687" s="127"/>
      <c r="AE687" s="127"/>
      <c r="AF687" s="127">
        <v>0</v>
      </c>
      <c r="AG687" s="127">
        <v>5600</v>
      </c>
      <c r="AH687" s="127"/>
      <c r="AI687" s="127"/>
      <c r="AJ687" s="127" t="s">
        <v>67</v>
      </c>
      <c r="AK687" s="127"/>
      <c r="AL687" s="127">
        <v>1</v>
      </c>
      <c r="AM687" s="127"/>
      <c r="AN687" s="127"/>
      <c r="AO687" s="127" t="s">
        <v>3289</v>
      </c>
      <c r="AP687" s="127" t="s">
        <v>3287</v>
      </c>
      <c r="AQ687" s="127" t="s">
        <v>3209</v>
      </c>
      <c r="AR687" s="127" t="s">
        <v>3210</v>
      </c>
      <c r="AS687" s="127" t="s">
        <v>69</v>
      </c>
      <c r="AT687" s="127" t="s">
        <v>70</v>
      </c>
      <c r="AU687" s="127" t="s">
        <v>3211</v>
      </c>
      <c r="AV687" s="127" t="s">
        <v>1726</v>
      </c>
      <c r="AW687" s="149">
        <f t="shared" si="10"/>
        <v>0.33136094674556216</v>
      </c>
    </row>
    <row r="688" spans="1:49" x14ac:dyDescent="0.2">
      <c r="A688" s="127" t="s">
        <v>59</v>
      </c>
      <c r="B688" s="127">
        <v>4.0999999999999996</v>
      </c>
      <c r="C688" s="127">
        <v>20171204</v>
      </c>
      <c r="D688" s="127" t="s">
        <v>60</v>
      </c>
      <c r="E688" s="127" t="s">
        <v>60</v>
      </c>
      <c r="F688" s="127">
        <v>3</v>
      </c>
      <c r="G688" s="75" t="s">
        <v>3508</v>
      </c>
      <c r="H688" s="127">
        <v>0</v>
      </c>
      <c r="I688" s="127"/>
      <c r="J688" s="127"/>
      <c r="K688" s="127"/>
      <c r="L688" s="127"/>
      <c r="M688" s="127">
        <v>1</v>
      </c>
      <c r="N688" s="127">
        <v>2</v>
      </c>
      <c r="O688" s="127">
        <v>1991</v>
      </c>
      <c r="P688" s="127">
        <v>19920319</v>
      </c>
      <c r="Q688" s="127">
        <v>19920502</v>
      </c>
      <c r="R688" s="127" t="s">
        <v>3496</v>
      </c>
      <c r="S688" s="127" t="s">
        <v>3497</v>
      </c>
      <c r="T688" s="127" t="s">
        <v>3485</v>
      </c>
      <c r="U688" s="127" t="s">
        <v>72</v>
      </c>
      <c r="V688" s="127" t="s">
        <v>65</v>
      </c>
      <c r="W688" s="127" t="s">
        <v>66</v>
      </c>
      <c r="X688" s="127"/>
      <c r="Y688" s="127">
        <v>7</v>
      </c>
      <c r="Z688" s="127"/>
      <c r="AA688" s="127" t="s">
        <v>1726</v>
      </c>
      <c r="AB688" s="127">
        <v>5000</v>
      </c>
      <c r="AC688" s="127">
        <v>9829</v>
      </c>
      <c r="AD688" s="127"/>
      <c r="AE688" s="127"/>
      <c r="AF688" s="127">
        <v>0</v>
      </c>
      <c r="AG688" s="127">
        <v>606</v>
      </c>
      <c r="AH688" s="127">
        <v>5000</v>
      </c>
      <c r="AI688" s="127">
        <v>49</v>
      </c>
      <c r="AJ688" s="127" t="s">
        <v>66</v>
      </c>
      <c r="AK688" s="127">
        <v>5.0000000000000001E-3</v>
      </c>
      <c r="AL688" s="127">
        <v>1</v>
      </c>
      <c r="AM688" s="127"/>
      <c r="AN688" s="127"/>
      <c r="AO688" s="127" t="s">
        <v>3498</v>
      </c>
      <c r="AP688" s="127" t="s">
        <v>3499</v>
      </c>
      <c r="AQ688" s="127" t="s">
        <v>3500</v>
      </c>
      <c r="AR688" s="127" t="s">
        <v>3488</v>
      </c>
      <c r="AS688" s="127" t="s">
        <v>69</v>
      </c>
      <c r="AT688" s="127" t="s">
        <v>70</v>
      </c>
      <c r="AU688" s="127" t="s">
        <v>77</v>
      </c>
      <c r="AV688" s="127" t="s">
        <v>1726</v>
      </c>
      <c r="AW688" s="149">
        <f t="shared" si="10"/>
        <v>6.165428833045071E-2</v>
      </c>
    </row>
    <row r="689" spans="1:49" x14ac:dyDescent="0.2">
      <c r="A689" s="127" t="s">
        <v>59</v>
      </c>
      <c r="B689" s="127">
        <v>4.0999999999999996</v>
      </c>
      <c r="C689" s="127">
        <v>20171204</v>
      </c>
      <c r="D689" s="127" t="s">
        <v>60</v>
      </c>
      <c r="E689" s="127" t="s">
        <v>60</v>
      </c>
      <c r="F689" s="127">
        <v>3</v>
      </c>
      <c r="G689" s="75" t="s">
        <v>2946</v>
      </c>
      <c r="H689" s="127">
        <v>0</v>
      </c>
      <c r="I689" s="127"/>
      <c r="J689" s="127"/>
      <c r="K689" s="127"/>
      <c r="L689" s="127"/>
      <c r="M689" s="127">
        <v>1</v>
      </c>
      <c r="N689" s="127">
        <v>2</v>
      </c>
      <c r="O689" s="127">
        <v>1996</v>
      </c>
      <c r="P689" s="127">
        <v>19970516</v>
      </c>
      <c r="Q689" s="127">
        <v>19970519</v>
      </c>
      <c r="R689" s="127" t="s">
        <v>475</v>
      </c>
      <c r="S689" s="127" t="s">
        <v>476</v>
      </c>
      <c r="T689" s="127" t="s">
        <v>477</v>
      </c>
      <c r="U689" s="127" t="s">
        <v>72</v>
      </c>
      <c r="V689" s="127" t="s">
        <v>65</v>
      </c>
      <c r="W689" s="127" t="s">
        <v>64</v>
      </c>
      <c r="X689" s="127"/>
      <c r="Y689" s="127">
        <v>4.7</v>
      </c>
      <c r="Z689" s="127">
        <v>74</v>
      </c>
      <c r="AA689" s="127" t="s">
        <v>1726</v>
      </c>
      <c r="AB689" s="127">
        <v>5000</v>
      </c>
      <c r="AC689" s="127">
        <v>75714</v>
      </c>
      <c r="AD689" s="127"/>
      <c r="AE689" s="127"/>
      <c r="AF689" s="127">
        <v>0</v>
      </c>
      <c r="AG689" s="127">
        <v>816017</v>
      </c>
      <c r="AH689" s="127">
        <v>5000</v>
      </c>
      <c r="AI689" s="127">
        <v>1089</v>
      </c>
      <c r="AJ689" s="127" t="s">
        <v>66</v>
      </c>
      <c r="AK689" s="127">
        <v>1.4200000000000001E-2</v>
      </c>
      <c r="AL689" s="127">
        <v>10</v>
      </c>
      <c r="AM689" s="127">
        <v>282</v>
      </c>
      <c r="AN689" s="127"/>
      <c r="AO689" s="127"/>
      <c r="AP689" s="127" t="s">
        <v>479</v>
      </c>
      <c r="AQ689" s="127" t="s">
        <v>480</v>
      </c>
      <c r="AR689" s="127" t="s">
        <v>481</v>
      </c>
      <c r="AS689" s="127" t="s">
        <v>69</v>
      </c>
      <c r="AT689" s="127" t="s">
        <v>70</v>
      </c>
      <c r="AU689" s="127" t="s">
        <v>91</v>
      </c>
      <c r="AV689" s="127" t="s">
        <v>1726</v>
      </c>
      <c r="AW689" s="149">
        <f t="shared" si="10"/>
        <v>10.777623689145997</v>
      </c>
    </row>
    <row r="690" spans="1:49" x14ac:dyDescent="0.2">
      <c r="A690" s="127" t="s">
        <v>59</v>
      </c>
      <c r="B690" s="127">
        <v>4.0999999999999996</v>
      </c>
      <c r="C690" s="127">
        <v>20171204</v>
      </c>
      <c r="D690" s="127" t="s">
        <v>60</v>
      </c>
      <c r="E690" s="127" t="s">
        <v>60</v>
      </c>
      <c r="F690" s="127">
        <v>3</v>
      </c>
      <c r="G690" s="75" t="s">
        <v>1148</v>
      </c>
      <c r="H690" s="127">
        <v>0</v>
      </c>
      <c r="I690" s="127"/>
      <c r="J690" s="127"/>
      <c r="K690" s="127"/>
      <c r="L690" s="127"/>
      <c r="M690" s="127">
        <v>1</v>
      </c>
      <c r="N690" s="127">
        <v>2</v>
      </c>
      <c r="O690" s="127">
        <v>1989</v>
      </c>
      <c r="P690" s="127">
        <v>19900518</v>
      </c>
      <c r="Q690" s="127">
        <v>19900518</v>
      </c>
      <c r="R690" s="127" t="s">
        <v>1121</v>
      </c>
      <c r="S690" s="127" t="s">
        <v>1002</v>
      </c>
      <c r="T690" s="127" t="s">
        <v>1122</v>
      </c>
      <c r="U690" s="127" t="s">
        <v>72</v>
      </c>
      <c r="V690" s="127" t="s">
        <v>65</v>
      </c>
      <c r="W690" s="127" t="s">
        <v>66</v>
      </c>
      <c r="X690" s="127"/>
      <c r="Y690" s="127">
        <v>5.5</v>
      </c>
      <c r="Z690" s="127">
        <v>78</v>
      </c>
      <c r="AA690" s="127" t="s">
        <v>1726</v>
      </c>
      <c r="AB690" s="127">
        <v>5000</v>
      </c>
      <c r="AC690" s="127">
        <v>49868</v>
      </c>
      <c r="AD690" s="127"/>
      <c r="AE690" s="127"/>
      <c r="AF690" s="127">
        <v>0</v>
      </c>
      <c r="AG690" s="127">
        <v>94771</v>
      </c>
      <c r="AH690" s="127">
        <v>5000</v>
      </c>
      <c r="AI690" s="127">
        <v>251</v>
      </c>
      <c r="AJ690" s="127" t="s">
        <v>66</v>
      </c>
      <c r="AK690" s="127">
        <v>5.0000000000000001E-3</v>
      </c>
      <c r="AL690" s="127">
        <v>30</v>
      </c>
      <c r="AM690" s="127">
        <v>400</v>
      </c>
      <c r="AN690" s="127"/>
      <c r="AO690" s="127" t="s">
        <v>1149</v>
      </c>
      <c r="AP690" s="127" t="s">
        <v>1124</v>
      </c>
      <c r="AQ690" s="127" t="s">
        <v>1006</v>
      </c>
      <c r="AR690" s="127" t="s">
        <v>1125</v>
      </c>
      <c r="AS690" s="127" t="s">
        <v>69</v>
      </c>
      <c r="AT690" s="127" t="s">
        <v>70</v>
      </c>
      <c r="AU690" s="127" t="s">
        <v>91</v>
      </c>
      <c r="AV690" s="127" t="s">
        <v>1726</v>
      </c>
      <c r="AW690" s="149">
        <f t="shared" si="10"/>
        <v>1.900437154086789</v>
      </c>
    </row>
    <row r="691" spans="1:49" x14ac:dyDescent="0.2">
      <c r="A691" s="127" t="s">
        <v>1726</v>
      </c>
      <c r="B691" s="127">
        <v>4.0999999999999996</v>
      </c>
      <c r="C691" s="127">
        <v>20171204</v>
      </c>
      <c r="D691" s="127" t="s">
        <v>60</v>
      </c>
      <c r="E691" s="127" t="s">
        <v>60</v>
      </c>
      <c r="F691" s="127">
        <v>3</v>
      </c>
      <c r="G691" s="75" t="s">
        <v>3578</v>
      </c>
      <c r="H691" s="127"/>
      <c r="I691" s="127"/>
      <c r="J691" s="127"/>
      <c r="K691" s="127"/>
      <c r="L691" s="127"/>
      <c r="M691" s="127">
        <v>1</v>
      </c>
      <c r="N691" s="127">
        <v>2</v>
      </c>
      <c r="O691" s="127">
        <v>1993</v>
      </c>
      <c r="P691" s="127">
        <v>199405</v>
      </c>
      <c r="Q691" s="127">
        <v>199405</v>
      </c>
      <c r="R691" s="127" t="s">
        <v>74</v>
      </c>
      <c r="S691" s="127" t="s">
        <v>4796</v>
      </c>
      <c r="T691" s="127" t="s">
        <v>75</v>
      </c>
      <c r="U691" s="127" t="s">
        <v>72</v>
      </c>
      <c r="V691" s="127" t="s">
        <v>65</v>
      </c>
      <c r="W691" s="127" t="s">
        <v>66</v>
      </c>
      <c r="X691" s="127" t="s">
        <v>1305</v>
      </c>
      <c r="Y691" s="127"/>
      <c r="Z691" s="127"/>
      <c r="AA691" s="127" t="s">
        <v>1726</v>
      </c>
      <c r="AB691" s="127"/>
      <c r="AC691" s="127"/>
      <c r="AD691" s="127"/>
      <c r="AE691" s="127"/>
      <c r="AF691" s="127">
        <v>0</v>
      </c>
      <c r="AG691" s="127">
        <v>240</v>
      </c>
      <c r="AH691" s="127"/>
      <c r="AI691" s="127"/>
      <c r="AJ691" s="127" t="s">
        <v>66</v>
      </c>
      <c r="AK691" s="127"/>
      <c r="AL691" s="127"/>
      <c r="AM691" s="127"/>
      <c r="AN691" s="127"/>
      <c r="AO691" s="127"/>
      <c r="AP691" s="127" t="s">
        <v>680</v>
      </c>
      <c r="AQ691" s="127" t="s">
        <v>3574</v>
      </c>
      <c r="AR691" s="127" t="s">
        <v>681</v>
      </c>
      <c r="AS691" s="127" t="s">
        <v>69</v>
      </c>
      <c r="AT691" s="127" t="s">
        <v>70</v>
      </c>
      <c r="AU691" s="127" t="s">
        <v>77</v>
      </c>
      <c r="AV691" s="127" t="s">
        <v>1726</v>
      </c>
      <c r="AW691" s="149" t="str">
        <f t="shared" si="10"/>
        <v/>
      </c>
    </row>
    <row r="692" spans="1:49" x14ac:dyDescent="0.2">
      <c r="A692" s="127" t="s">
        <v>59</v>
      </c>
      <c r="B692" s="127">
        <v>4.0999999999999996</v>
      </c>
      <c r="C692" s="127">
        <v>20171204</v>
      </c>
      <c r="D692" s="127" t="s">
        <v>60</v>
      </c>
      <c r="E692" s="127" t="s">
        <v>60</v>
      </c>
      <c r="F692" s="127">
        <v>3</v>
      </c>
      <c r="G692" s="75" t="s">
        <v>3822</v>
      </c>
      <c r="H692" s="127">
        <v>0</v>
      </c>
      <c r="I692" s="127"/>
      <c r="J692" s="127"/>
      <c r="K692" s="127"/>
      <c r="L692" s="127"/>
      <c r="M692" s="127">
        <v>1</v>
      </c>
      <c r="N692" s="127">
        <v>1</v>
      </c>
      <c r="O692" s="127">
        <v>1995</v>
      </c>
      <c r="P692" s="127">
        <v>19960504</v>
      </c>
      <c r="Q692" s="127">
        <v>19960512</v>
      </c>
      <c r="R692" s="127" t="s">
        <v>3795</v>
      </c>
      <c r="S692" s="127" t="s">
        <v>3805</v>
      </c>
      <c r="T692" s="127" t="s">
        <v>3796</v>
      </c>
      <c r="U692" s="127" t="s">
        <v>72</v>
      </c>
      <c r="V692" s="127" t="s">
        <v>65</v>
      </c>
      <c r="W692" s="127" t="s">
        <v>64</v>
      </c>
      <c r="X692" s="127"/>
      <c r="Y692" s="127">
        <v>6.31</v>
      </c>
      <c r="Z692" s="127"/>
      <c r="AA692" s="127" t="s">
        <v>1726</v>
      </c>
      <c r="AB692" s="127">
        <v>5000</v>
      </c>
      <c r="AC692" s="127">
        <v>26650</v>
      </c>
      <c r="AD692" s="127"/>
      <c r="AE692" s="127"/>
      <c r="AF692" s="127">
        <v>1</v>
      </c>
      <c r="AG692" s="127">
        <v>3569</v>
      </c>
      <c r="AH692" s="127"/>
      <c r="AI692" s="127"/>
      <c r="AJ692" s="127" t="s">
        <v>92</v>
      </c>
      <c r="AK692" s="127"/>
      <c r="AL692" s="127">
        <v>1</v>
      </c>
      <c r="AM692" s="127">
        <v>100</v>
      </c>
      <c r="AN692" s="127"/>
      <c r="AO692" s="127" t="s">
        <v>3823</v>
      </c>
      <c r="AP692" s="127" t="s">
        <v>3797</v>
      </c>
      <c r="AQ692" s="127" t="s">
        <v>3806</v>
      </c>
      <c r="AR692" s="127" t="s">
        <v>3799</v>
      </c>
      <c r="AS692" s="127" t="s">
        <v>69</v>
      </c>
      <c r="AT692" s="127" t="s">
        <v>70</v>
      </c>
      <c r="AU692" s="127" t="s">
        <v>77</v>
      </c>
      <c r="AV692" s="127" t="s">
        <v>1726</v>
      </c>
      <c r="AW692" s="149">
        <f t="shared" si="10"/>
        <v>0.13392120075046904</v>
      </c>
    </row>
    <row r="693" spans="1:49" x14ac:dyDescent="0.2">
      <c r="A693" s="127" t="s">
        <v>59</v>
      </c>
      <c r="B693" s="127">
        <v>4.0999999999999996</v>
      </c>
      <c r="C693" s="127">
        <v>20171204</v>
      </c>
      <c r="D693" s="127" t="s">
        <v>60</v>
      </c>
      <c r="E693" s="127" t="s">
        <v>60</v>
      </c>
      <c r="F693" s="127">
        <v>3</v>
      </c>
      <c r="G693" s="75" t="s">
        <v>3820</v>
      </c>
      <c r="H693" s="127">
        <v>0</v>
      </c>
      <c r="I693" s="127"/>
      <c r="J693" s="127"/>
      <c r="K693" s="127"/>
      <c r="L693" s="127"/>
      <c r="M693" s="127">
        <v>1</v>
      </c>
      <c r="N693" s="127">
        <v>1</v>
      </c>
      <c r="O693" s="127">
        <v>1996</v>
      </c>
      <c r="P693" s="127">
        <v>19970502</v>
      </c>
      <c r="Q693" s="127">
        <v>19970502</v>
      </c>
      <c r="R693" s="127" t="s">
        <v>3795</v>
      </c>
      <c r="S693" s="127" t="s">
        <v>3805</v>
      </c>
      <c r="T693" s="127" t="s">
        <v>3796</v>
      </c>
      <c r="U693" s="127" t="s">
        <v>72</v>
      </c>
      <c r="V693" s="127" t="s">
        <v>65</v>
      </c>
      <c r="W693" s="127" t="s">
        <v>64</v>
      </c>
      <c r="X693" s="127"/>
      <c r="Y693" s="127">
        <v>5.75</v>
      </c>
      <c r="Z693" s="127"/>
      <c r="AA693" s="127" t="s">
        <v>1726</v>
      </c>
      <c r="AB693" s="127">
        <v>5000</v>
      </c>
      <c r="AC693" s="127">
        <v>22737</v>
      </c>
      <c r="AD693" s="127"/>
      <c r="AE693" s="127"/>
      <c r="AF693" s="127">
        <v>5000</v>
      </c>
      <c r="AG693" s="127">
        <v>230</v>
      </c>
      <c r="AH693" s="127"/>
      <c r="AI693" s="127"/>
      <c r="AJ693" s="127"/>
      <c r="AK693" s="127">
        <v>0.01</v>
      </c>
      <c r="AL693" s="127">
        <v>1</v>
      </c>
      <c r="AM693" s="127">
        <v>100</v>
      </c>
      <c r="AN693" s="127"/>
      <c r="AO693" s="127" t="s">
        <v>3821</v>
      </c>
      <c r="AP693" s="127" t="s">
        <v>3797</v>
      </c>
      <c r="AQ693" s="127" t="s">
        <v>3806</v>
      </c>
      <c r="AR693" s="127" t="s">
        <v>3799</v>
      </c>
      <c r="AS693" s="127" t="s">
        <v>69</v>
      </c>
      <c r="AT693" s="127" t="s">
        <v>70</v>
      </c>
      <c r="AU693" s="127" t="s">
        <v>77</v>
      </c>
      <c r="AV693" s="127" t="s">
        <v>1726</v>
      </c>
      <c r="AW693" s="149">
        <f t="shared" si="10"/>
        <v>1.0115670493028984E-2</v>
      </c>
    </row>
    <row r="694" spans="1:49" x14ac:dyDescent="0.2">
      <c r="A694" s="127" t="s">
        <v>59</v>
      </c>
      <c r="B694" s="127">
        <v>4.0999999999999996</v>
      </c>
      <c r="C694" s="127">
        <v>20171204</v>
      </c>
      <c r="D694" s="127" t="s">
        <v>60</v>
      </c>
      <c r="E694" s="127" t="s">
        <v>60</v>
      </c>
      <c r="F694" s="127">
        <v>3</v>
      </c>
      <c r="G694" s="75" t="s">
        <v>3299</v>
      </c>
      <c r="H694" s="127">
        <v>0</v>
      </c>
      <c r="I694" s="127"/>
      <c r="J694" s="127"/>
      <c r="K694" s="127"/>
      <c r="L694" s="127"/>
      <c r="M694" s="127">
        <v>1</v>
      </c>
      <c r="N694" s="127">
        <v>3</v>
      </c>
      <c r="O694" s="127">
        <v>1980</v>
      </c>
      <c r="P694" s="127">
        <v>19810629</v>
      </c>
      <c r="Q694" s="127">
        <v>19810704</v>
      </c>
      <c r="R694" s="127" t="s">
        <v>3292</v>
      </c>
      <c r="S694" s="127" t="s">
        <v>3293</v>
      </c>
      <c r="T694" s="127" t="s">
        <v>3294</v>
      </c>
      <c r="U694" s="127" t="s">
        <v>72</v>
      </c>
      <c r="V694" s="127" t="s">
        <v>65</v>
      </c>
      <c r="W694" s="127" t="s">
        <v>64</v>
      </c>
      <c r="X694" s="127"/>
      <c r="Y694" s="127">
        <v>5</v>
      </c>
      <c r="Z694" s="127"/>
      <c r="AA694" s="127" t="s">
        <v>1726</v>
      </c>
      <c r="AB694" s="127">
        <v>5000</v>
      </c>
      <c r="AC694" s="127">
        <v>19876</v>
      </c>
      <c r="AD694" s="127"/>
      <c r="AE694" s="127"/>
      <c r="AF694" s="127">
        <v>0</v>
      </c>
      <c r="AG694" s="127">
        <v>234</v>
      </c>
      <c r="AH694" s="127">
        <v>5000</v>
      </c>
      <c r="AI694" s="127">
        <v>34</v>
      </c>
      <c r="AJ694" s="127"/>
      <c r="AK694" s="127">
        <v>1.6999999999999999E-3</v>
      </c>
      <c r="AL694" s="127">
        <v>1</v>
      </c>
      <c r="AM694" s="127"/>
      <c r="AN694" s="127"/>
      <c r="AO694" s="127" t="s">
        <v>3295</v>
      </c>
      <c r="AP694" s="127" t="s">
        <v>3296</v>
      </c>
      <c r="AQ694" s="127" t="s">
        <v>3297</v>
      </c>
      <c r="AR694" s="127" t="s">
        <v>3298</v>
      </c>
      <c r="AS694" s="127" t="s">
        <v>69</v>
      </c>
      <c r="AT694" s="127" t="s">
        <v>70</v>
      </c>
      <c r="AU694" s="127" t="s">
        <v>3211</v>
      </c>
      <c r="AV694" s="127" t="s">
        <v>1726</v>
      </c>
      <c r="AW694" s="149">
        <f t="shared" si="10"/>
        <v>1.177299255383377E-2</v>
      </c>
    </row>
    <row r="695" spans="1:49" x14ac:dyDescent="0.2">
      <c r="A695" s="127" t="s">
        <v>59</v>
      </c>
      <c r="B695" s="127">
        <v>4.0999999999999996</v>
      </c>
      <c r="C695" s="127">
        <v>20171204</v>
      </c>
      <c r="D695" s="127" t="s">
        <v>60</v>
      </c>
      <c r="E695" s="127" t="s">
        <v>60</v>
      </c>
      <c r="F695" s="127">
        <v>3</v>
      </c>
      <c r="G695" s="75" t="s">
        <v>3818</v>
      </c>
      <c r="H695" s="127">
        <v>0</v>
      </c>
      <c r="I695" s="127"/>
      <c r="J695" s="127"/>
      <c r="K695" s="127"/>
      <c r="L695" s="127"/>
      <c r="M695" s="127">
        <v>1</v>
      </c>
      <c r="N695" s="127">
        <v>1</v>
      </c>
      <c r="O695" s="127">
        <v>1995</v>
      </c>
      <c r="P695" s="127">
        <v>19960504</v>
      </c>
      <c r="Q695" s="127">
        <v>19960512</v>
      </c>
      <c r="R695" s="127" t="s">
        <v>3795</v>
      </c>
      <c r="S695" s="127" t="s">
        <v>3805</v>
      </c>
      <c r="T695" s="127" t="s">
        <v>3796</v>
      </c>
      <c r="U695" s="127" t="s">
        <v>72</v>
      </c>
      <c r="V695" s="127" t="s">
        <v>65</v>
      </c>
      <c r="W695" s="127" t="s">
        <v>64</v>
      </c>
      <c r="X695" s="127"/>
      <c r="Y695" s="127">
        <v>6.31</v>
      </c>
      <c r="Z695" s="127"/>
      <c r="AA695" s="127" t="s">
        <v>1726</v>
      </c>
      <c r="AB695" s="127">
        <v>5000</v>
      </c>
      <c r="AC695" s="127">
        <v>27656</v>
      </c>
      <c r="AD695" s="127"/>
      <c r="AE695" s="127"/>
      <c r="AF695" s="127">
        <v>1</v>
      </c>
      <c r="AG695" s="127">
        <v>3704</v>
      </c>
      <c r="AH695" s="127"/>
      <c r="AI695" s="127"/>
      <c r="AJ695" s="127" t="s">
        <v>92</v>
      </c>
      <c r="AK695" s="127"/>
      <c r="AL695" s="127">
        <v>1</v>
      </c>
      <c r="AM695" s="127">
        <v>100</v>
      </c>
      <c r="AN695" s="127"/>
      <c r="AO695" s="127" t="s">
        <v>3819</v>
      </c>
      <c r="AP695" s="127" t="s">
        <v>3797</v>
      </c>
      <c r="AQ695" s="127" t="s">
        <v>3806</v>
      </c>
      <c r="AR695" s="127" t="s">
        <v>3799</v>
      </c>
      <c r="AS695" s="127" t="s">
        <v>69</v>
      </c>
      <c r="AT695" s="127" t="s">
        <v>70</v>
      </c>
      <c r="AU695" s="127" t="s">
        <v>77</v>
      </c>
      <c r="AV695" s="127" t="s">
        <v>1726</v>
      </c>
      <c r="AW695" s="149">
        <f t="shared" si="10"/>
        <v>0.13393115417992479</v>
      </c>
    </row>
    <row r="696" spans="1:49" x14ac:dyDescent="0.2">
      <c r="A696" s="127" t="s">
        <v>59</v>
      </c>
      <c r="B696" s="127">
        <v>4.0999999999999996</v>
      </c>
      <c r="C696" s="127">
        <v>20171204</v>
      </c>
      <c r="D696" s="127" t="s">
        <v>60</v>
      </c>
      <c r="E696" s="127" t="s">
        <v>60</v>
      </c>
      <c r="F696" s="127">
        <v>3</v>
      </c>
      <c r="G696" s="75" t="s">
        <v>1073</v>
      </c>
      <c r="H696" s="127">
        <v>0</v>
      </c>
      <c r="I696" s="127"/>
      <c r="J696" s="127"/>
      <c r="K696" s="127"/>
      <c r="L696" s="127"/>
      <c r="M696" s="127">
        <v>1</v>
      </c>
      <c r="N696" s="127">
        <v>2</v>
      </c>
      <c r="O696" s="127">
        <v>1985</v>
      </c>
      <c r="P696" s="127">
        <v>198604</v>
      </c>
      <c r="Q696" s="127">
        <v>19860428</v>
      </c>
      <c r="R696" s="127" t="s">
        <v>1068</v>
      </c>
      <c r="S696" s="127" t="s">
        <v>1002</v>
      </c>
      <c r="T696" s="127" t="s">
        <v>1069</v>
      </c>
      <c r="U696" s="127" t="s">
        <v>72</v>
      </c>
      <c r="V696" s="127" t="s">
        <v>65</v>
      </c>
      <c r="W696" s="127" t="s">
        <v>66</v>
      </c>
      <c r="X696" s="127"/>
      <c r="Y696" s="127">
        <v>4.8</v>
      </c>
      <c r="Z696" s="127"/>
      <c r="AA696" s="127" t="s">
        <v>1726</v>
      </c>
      <c r="AB696" s="127">
        <v>5000</v>
      </c>
      <c r="AC696" s="127">
        <v>20875</v>
      </c>
      <c r="AD696" s="127"/>
      <c r="AE696" s="127"/>
      <c r="AF696" s="127">
        <v>0</v>
      </c>
      <c r="AG696" s="127">
        <v>13427</v>
      </c>
      <c r="AH696" s="127">
        <v>5000</v>
      </c>
      <c r="AI696" s="127">
        <v>354</v>
      </c>
      <c r="AJ696" s="127"/>
      <c r="AK696" s="127">
        <v>1.67E-2</v>
      </c>
      <c r="AL696" s="127">
        <v>1</v>
      </c>
      <c r="AM696" s="127"/>
      <c r="AN696" s="127"/>
      <c r="AO696" s="127" t="s">
        <v>1074</v>
      </c>
      <c r="AP696" s="127" t="s">
        <v>1071</v>
      </c>
      <c r="AQ696" s="127" t="s">
        <v>1006</v>
      </c>
      <c r="AR696" s="127" t="s">
        <v>1072</v>
      </c>
      <c r="AS696" s="127" t="s">
        <v>69</v>
      </c>
      <c r="AT696" s="127" t="s">
        <v>70</v>
      </c>
      <c r="AU696" s="127" t="s">
        <v>91</v>
      </c>
      <c r="AV696" s="127" t="s">
        <v>1726</v>
      </c>
      <c r="AW696" s="149">
        <f t="shared" si="10"/>
        <v>0.64320958083832336</v>
      </c>
    </row>
    <row r="697" spans="1:49" x14ac:dyDescent="0.2">
      <c r="A697" s="127" t="s">
        <v>59</v>
      </c>
      <c r="B697" s="127">
        <v>4.0999999999999996</v>
      </c>
      <c r="C697" s="127">
        <v>20171204</v>
      </c>
      <c r="D697" s="127" t="s">
        <v>60</v>
      </c>
      <c r="E697" s="127" t="s">
        <v>60</v>
      </c>
      <c r="F697" s="127">
        <v>3</v>
      </c>
      <c r="G697" s="75" t="s">
        <v>4540</v>
      </c>
      <c r="H697" s="127">
        <v>0</v>
      </c>
      <c r="I697" s="127"/>
      <c r="J697" s="127"/>
      <c r="K697" s="127"/>
      <c r="L697" s="127"/>
      <c r="M697" s="127">
        <v>1</v>
      </c>
      <c r="N697" s="127">
        <v>2</v>
      </c>
      <c r="O697" s="127">
        <v>1986</v>
      </c>
      <c r="P697" s="127">
        <v>198704</v>
      </c>
      <c r="Q697" s="127">
        <v>19870415</v>
      </c>
      <c r="R697" s="127" t="s">
        <v>4520</v>
      </c>
      <c r="S697" s="127" t="s">
        <v>3307</v>
      </c>
      <c r="T697" s="127" t="s">
        <v>4521</v>
      </c>
      <c r="U697" s="127" t="s">
        <v>72</v>
      </c>
      <c r="V697" s="127" t="s">
        <v>65</v>
      </c>
      <c r="W697" s="127" t="s">
        <v>66</v>
      </c>
      <c r="X697" s="127"/>
      <c r="Y697" s="127">
        <v>7.9</v>
      </c>
      <c r="Z697" s="127"/>
      <c r="AA697" s="127" t="s">
        <v>1726</v>
      </c>
      <c r="AB697" s="127">
        <v>5000</v>
      </c>
      <c r="AC697" s="127">
        <v>24596</v>
      </c>
      <c r="AD697" s="127"/>
      <c r="AE697" s="127"/>
      <c r="AF697" s="127">
        <v>0</v>
      </c>
      <c r="AG697" s="127">
        <v>41082</v>
      </c>
      <c r="AH697" s="127">
        <v>5000</v>
      </c>
      <c r="AI697" s="127">
        <v>710</v>
      </c>
      <c r="AJ697" s="127"/>
      <c r="AK697" s="127">
        <v>2.81E-2</v>
      </c>
      <c r="AL697" s="127">
        <v>1</v>
      </c>
      <c r="AM697" s="127"/>
      <c r="AN697" s="127"/>
      <c r="AO697" s="127" t="s">
        <v>4541</v>
      </c>
      <c r="AP697" s="127" t="s">
        <v>4522</v>
      </c>
      <c r="AQ697" s="127" t="s">
        <v>3310</v>
      </c>
      <c r="AR697" s="127" t="s">
        <v>4523</v>
      </c>
      <c r="AS697" s="127" t="s">
        <v>69</v>
      </c>
      <c r="AT697" s="127" t="s">
        <v>70</v>
      </c>
      <c r="AU697" s="127" t="s">
        <v>3211</v>
      </c>
      <c r="AV697" s="127" t="s">
        <v>1726</v>
      </c>
      <c r="AW697" s="149">
        <f t="shared" si="10"/>
        <v>1.6702715888762401</v>
      </c>
    </row>
    <row r="698" spans="1:49" x14ac:dyDescent="0.2">
      <c r="A698" s="127" t="s">
        <v>59</v>
      </c>
      <c r="B698" s="127">
        <v>4.0999999999999996</v>
      </c>
      <c r="C698" s="127">
        <v>20171204</v>
      </c>
      <c r="D698" s="127" t="s">
        <v>60</v>
      </c>
      <c r="E698" s="127" t="s">
        <v>60</v>
      </c>
      <c r="F698" s="127">
        <v>3</v>
      </c>
      <c r="G698" s="75" t="s">
        <v>738</v>
      </c>
      <c r="H698" s="127">
        <v>0</v>
      </c>
      <c r="I698" s="127"/>
      <c r="J698" s="127"/>
      <c r="K698" s="127"/>
      <c r="L698" s="127"/>
      <c r="M698" s="127">
        <v>1</v>
      </c>
      <c r="N698" s="127">
        <v>1</v>
      </c>
      <c r="O698" s="127">
        <v>1987</v>
      </c>
      <c r="P698" s="127">
        <v>19880405</v>
      </c>
      <c r="Q698" s="127">
        <v>19880502</v>
      </c>
      <c r="R698" s="127" t="s">
        <v>61</v>
      </c>
      <c r="S698" s="127" t="s">
        <v>62</v>
      </c>
      <c r="T698" s="127" t="s">
        <v>63</v>
      </c>
      <c r="U698" s="127" t="s">
        <v>72</v>
      </c>
      <c r="V698" s="127" t="s">
        <v>65</v>
      </c>
      <c r="W698" s="127" t="s">
        <v>64</v>
      </c>
      <c r="X698" s="127"/>
      <c r="Y698" s="127">
        <v>5.4</v>
      </c>
      <c r="Z698" s="127">
        <v>67</v>
      </c>
      <c r="AA698" s="127" t="s">
        <v>1726</v>
      </c>
      <c r="AB698" s="127">
        <v>5000</v>
      </c>
      <c r="AC698" s="127">
        <v>26943</v>
      </c>
      <c r="AD698" s="127"/>
      <c r="AE698" s="127"/>
      <c r="AF698" s="127">
        <v>0</v>
      </c>
      <c r="AG698" s="127">
        <v>80132</v>
      </c>
      <c r="AH698" s="127">
        <v>5000</v>
      </c>
      <c r="AI698" s="127">
        <v>751</v>
      </c>
      <c r="AJ698" s="127" t="s">
        <v>67</v>
      </c>
      <c r="AK698" s="127">
        <v>2.7099999999999999E-2</v>
      </c>
      <c r="AL698" s="127">
        <v>1</v>
      </c>
      <c r="AM698" s="127"/>
      <c r="AN698" s="127"/>
      <c r="AO698" s="127" t="s">
        <v>739</v>
      </c>
      <c r="AP698" s="127" t="s">
        <v>663</v>
      </c>
      <c r="AQ698" s="127" t="s">
        <v>661</v>
      </c>
      <c r="AR698" s="127" t="s">
        <v>664</v>
      </c>
      <c r="AS698" s="127" t="s">
        <v>69</v>
      </c>
      <c r="AT698" s="127" t="s">
        <v>70</v>
      </c>
      <c r="AU698" s="127" t="s">
        <v>71</v>
      </c>
      <c r="AV698" s="127" t="s">
        <v>1726</v>
      </c>
      <c r="AW698" s="149">
        <f t="shared" si="10"/>
        <v>2.9741305719481868</v>
      </c>
    </row>
    <row r="699" spans="1:49" x14ac:dyDescent="0.2">
      <c r="A699" s="127" t="s">
        <v>59</v>
      </c>
      <c r="B699" s="127">
        <v>4.0999999999999996</v>
      </c>
      <c r="C699" s="127">
        <v>20171204</v>
      </c>
      <c r="D699" s="127" t="s">
        <v>60</v>
      </c>
      <c r="E699" s="127" t="s">
        <v>60</v>
      </c>
      <c r="F699" s="127">
        <v>3</v>
      </c>
      <c r="G699" s="75" t="s">
        <v>473</v>
      </c>
      <c r="H699" s="127">
        <v>0</v>
      </c>
      <c r="I699" s="127"/>
      <c r="J699" s="127"/>
      <c r="K699" s="127"/>
      <c r="L699" s="127"/>
      <c r="M699" s="127">
        <v>1</v>
      </c>
      <c r="N699" s="127">
        <v>2</v>
      </c>
      <c r="O699" s="127">
        <v>1978</v>
      </c>
      <c r="P699" s="127">
        <v>19790621</v>
      </c>
      <c r="Q699" s="127">
        <v>19790624</v>
      </c>
      <c r="R699" s="127" t="s">
        <v>475</v>
      </c>
      <c r="S699" s="127"/>
      <c r="T699" s="127" t="s">
        <v>477</v>
      </c>
      <c r="U699" s="127"/>
      <c r="V699" s="127" t="s">
        <v>67</v>
      </c>
      <c r="W699" s="127" t="s">
        <v>962</v>
      </c>
      <c r="X699" s="127"/>
      <c r="Y699" s="127">
        <v>2.7</v>
      </c>
      <c r="Z699" s="127"/>
      <c r="AA699" s="127"/>
      <c r="AB699" s="127">
        <v>5000</v>
      </c>
      <c r="AC699" s="127">
        <v>18705</v>
      </c>
      <c r="AD699" s="127"/>
      <c r="AE699" s="127"/>
      <c r="AF699" s="127">
        <v>5000</v>
      </c>
      <c r="AG699" s="127">
        <v>118</v>
      </c>
      <c r="AH699" s="127"/>
      <c r="AI699" s="127"/>
      <c r="AJ699" s="127"/>
      <c r="AK699" s="127">
        <v>6.3E-3</v>
      </c>
      <c r="AL699" s="127">
        <v>1</v>
      </c>
      <c r="AM699" s="127"/>
      <c r="AN699" s="127"/>
      <c r="AO699" s="127"/>
      <c r="AP699" s="127" t="s">
        <v>479</v>
      </c>
      <c r="AQ699" s="127" t="s">
        <v>1106</v>
      </c>
      <c r="AR699" s="127" t="s">
        <v>481</v>
      </c>
      <c r="AS699" s="127" t="s">
        <v>69</v>
      </c>
      <c r="AT699" s="127" t="s">
        <v>70</v>
      </c>
      <c r="AU699" s="127" t="s">
        <v>91</v>
      </c>
      <c r="AV699" s="127" t="s">
        <v>1726</v>
      </c>
      <c r="AW699" s="149">
        <f t="shared" si="10"/>
        <v>6.3084736701416733E-3</v>
      </c>
    </row>
    <row r="700" spans="1:49" x14ac:dyDescent="0.2">
      <c r="A700" s="127" t="s">
        <v>59</v>
      </c>
      <c r="B700" s="127">
        <v>4.0999999999999996</v>
      </c>
      <c r="C700" s="127">
        <v>20171204</v>
      </c>
      <c r="D700" s="127" t="s">
        <v>60</v>
      </c>
      <c r="E700" s="127" t="s">
        <v>60</v>
      </c>
      <c r="F700" s="127">
        <v>3</v>
      </c>
      <c r="G700" s="75" t="s">
        <v>2170</v>
      </c>
      <c r="H700" s="127">
        <v>0</v>
      </c>
      <c r="I700" s="127"/>
      <c r="J700" s="127"/>
      <c r="K700" s="127"/>
      <c r="L700" s="127"/>
      <c r="M700" s="127">
        <v>1</v>
      </c>
      <c r="N700" s="127">
        <v>1</v>
      </c>
      <c r="O700" s="127">
        <v>1993</v>
      </c>
      <c r="P700" s="127">
        <v>19950410</v>
      </c>
      <c r="Q700" s="127">
        <v>19950410</v>
      </c>
      <c r="R700" s="127" t="s">
        <v>3855</v>
      </c>
      <c r="S700" s="127" t="s">
        <v>3861</v>
      </c>
      <c r="T700" s="127" t="s">
        <v>3857</v>
      </c>
      <c r="U700" s="127" t="s">
        <v>1953</v>
      </c>
      <c r="V700" s="127" t="s">
        <v>65</v>
      </c>
      <c r="W700" s="127" t="s">
        <v>64</v>
      </c>
      <c r="X700" s="127"/>
      <c r="Y700" s="127">
        <v>11.14</v>
      </c>
      <c r="Z700" s="127">
        <v>99</v>
      </c>
      <c r="AA700" s="127" t="s">
        <v>1726</v>
      </c>
      <c r="AB700" s="127">
        <v>5000</v>
      </c>
      <c r="AC700" s="127">
        <v>50396</v>
      </c>
      <c r="AD700" s="127"/>
      <c r="AE700" s="127"/>
      <c r="AF700" s="127">
        <v>0</v>
      </c>
      <c r="AG700" s="127">
        <v>2483</v>
      </c>
      <c r="AH700" s="127"/>
      <c r="AI700" s="127"/>
      <c r="AJ700" s="127" t="s">
        <v>92</v>
      </c>
      <c r="AK700" s="127"/>
      <c r="AL700" s="127">
        <v>1</v>
      </c>
      <c r="AM700" s="127">
        <v>100</v>
      </c>
      <c r="AN700" s="127"/>
      <c r="AO700" s="127"/>
      <c r="AP700" s="127" t="s">
        <v>3858</v>
      </c>
      <c r="AQ700" s="127" t="s">
        <v>3863</v>
      </c>
      <c r="AR700" s="127" t="s">
        <v>3860</v>
      </c>
      <c r="AS700" s="127" t="s">
        <v>69</v>
      </c>
      <c r="AT700" s="127" t="s">
        <v>70</v>
      </c>
      <c r="AU700" s="127" t="s">
        <v>77</v>
      </c>
      <c r="AV700" s="127" t="s">
        <v>1726</v>
      </c>
      <c r="AW700" s="149">
        <f t="shared" si="10"/>
        <v>4.9269783316136198E-2</v>
      </c>
    </row>
    <row r="701" spans="1:49" x14ac:dyDescent="0.2">
      <c r="A701" s="127" t="s">
        <v>59</v>
      </c>
      <c r="B701" s="127">
        <v>4.0999999999999996</v>
      </c>
      <c r="C701" s="127">
        <v>20171204</v>
      </c>
      <c r="D701" s="127" t="s">
        <v>60</v>
      </c>
      <c r="E701" s="127" t="s">
        <v>60</v>
      </c>
      <c r="F701" s="127">
        <v>3</v>
      </c>
      <c r="G701" s="75" t="s">
        <v>2300</v>
      </c>
      <c r="H701" s="127">
        <v>0</v>
      </c>
      <c r="I701" s="127"/>
      <c r="J701" s="127"/>
      <c r="K701" s="127"/>
      <c r="L701" s="127"/>
      <c r="M701" s="127">
        <v>1</v>
      </c>
      <c r="N701" s="127">
        <v>1</v>
      </c>
      <c r="O701" s="127">
        <v>1987</v>
      </c>
      <c r="P701" s="127">
        <v>198904</v>
      </c>
      <c r="Q701" s="127">
        <v>19890411</v>
      </c>
      <c r="R701" s="127" t="s">
        <v>3855</v>
      </c>
      <c r="S701" s="127" t="s">
        <v>3861</v>
      </c>
      <c r="T701" s="127" t="s">
        <v>3857</v>
      </c>
      <c r="U701" s="127" t="s">
        <v>1953</v>
      </c>
      <c r="V701" s="127" t="s">
        <v>65</v>
      </c>
      <c r="W701" s="127" t="s">
        <v>64</v>
      </c>
      <c r="X701" s="127"/>
      <c r="Y701" s="127">
        <v>12.15</v>
      </c>
      <c r="Z701" s="127"/>
      <c r="AA701" s="127" t="s">
        <v>1726</v>
      </c>
      <c r="AB701" s="127">
        <v>5000</v>
      </c>
      <c r="AC701" s="127">
        <v>10644</v>
      </c>
      <c r="AD701" s="127"/>
      <c r="AE701" s="127"/>
      <c r="AF701" s="127">
        <v>0</v>
      </c>
      <c r="AG701" s="127">
        <v>457</v>
      </c>
      <c r="AH701" s="127"/>
      <c r="AI701" s="127"/>
      <c r="AJ701" s="127" t="s">
        <v>66</v>
      </c>
      <c r="AK701" s="127"/>
      <c r="AL701" s="127">
        <v>1</v>
      </c>
      <c r="AM701" s="127"/>
      <c r="AN701" s="127"/>
      <c r="AO701" s="127"/>
      <c r="AP701" s="127" t="s">
        <v>3858</v>
      </c>
      <c r="AQ701" s="127" t="s">
        <v>3863</v>
      </c>
      <c r="AR701" s="127" t="s">
        <v>3860</v>
      </c>
      <c r="AS701" s="127" t="s">
        <v>69</v>
      </c>
      <c r="AT701" s="127" t="s">
        <v>70</v>
      </c>
      <c r="AU701" s="127" t="s">
        <v>77</v>
      </c>
      <c r="AV701" s="127" t="s">
        <v>1726</v>
      </c>
      <c r="AW701" s="149">
        <f t="shared" si="10"/>
        <v>4.293498684704998E-2</v>
      </c>
    </row>
    <row r="702" spans="1:49" x14ac:dyDescent="0.2">
      <c r="A702" s="127" t="s">
        <v>59</v>
      </c>
      <c r="B702" s="127">
        <v>4.0999999999999996</v>
      </c>
      <c r="C702" s="127">
        <v>20171204</v>
      </c>
      <c r="D702" s="127" t="s">
        <v>60</v>
      </c>
      <c r="E702" s="127" t="s">
        <v>60</v>
      </c>
      <c r="F702" s="127">
        <v>3</v>
      </c>
      <c r="G702" s="75" t="s">
        <v>2169</v>
      </c>
      <c r="H702" s="127">
        <v>0</v>
      </c>
      <c r="I702" s="127"/>
      <c r="J702" s="127"/>
      <c r="K702" s="127"/>
      <c r="L702" s="127"/>
      <c r="M702" s="127">
        <v>1</v>
      </c>
      <c r="N702" s="127">
        <v>1</v>
      </c>
      <c r="O702" s="127">
        <v>1994</v>
      </c>
      <c r="P702" s="127">
        <v>19960410</v>
      </c>
      <c r="Q702" s="127">
        <v>19960410</v>
      </c>
      <c r="R702" s="127" t="s">
        <v>3855</v>
      </c>
      <c r="S702" s="127" t="s">
        <v>3861</v>
      </c>
      <c r="T702" s="127" t="s">
        <v>3857</v>
      </c>
      <c r="U702" s="127" t="s">
        <v>1953</v>
      </c>
      <c r="V702" s="127" t="s">
        <v>65</v>
      </c>
      <c r="W702" s="127" t="s">
        <v>64</v>
      </c>
      <c r="X702" s="127"/>
      <c r="Y702" s="127">
        <v>11.5</v>
      </c>
      <c r="Z702" s="127">
        <v>102</v>
      </c>
      <c r="AA702" s="127" t="s">
        <v>1726</v>
      </c>
      <c r="AB702" s="127">
        <v>5000</v>
      </c>
      <c r="AC702" s="127">
        <v>25115</v>
      </c>
      <c r="AD702" s="127"/>
      <c r="AE702" s="127"/>
      <c r="AF702" s="127">
        <v>0</v>
      </c>
      <c r="AG702" s="127">
        <v>747</v>
      </c>
      <c r="AH702" s="127"/>
      <c r="AI702" s="127"/>
      <c r="AJ702" s="127" t="s">
        <v>92</v>
      </c>
      <c r="AK702" s="127"/>
      <c r="AL702" s="127">
        <v>1</v>
      </c>
      <c r="AM702" s="127">
        <v>100</v>
      </c>
      <c r="AN702" s="127"/>
      <c r="AO702" s="127"/>
      <c r="AP702" s="127" t="s">
        <v>3858</v>
      </c>
      <c r="AQ702" s="127" t="s">
        <v>3863</v>
      </c>
      <c r="AR702" s="127" t="s">
        <v>3860</v>
      </c>
      <c r="AS702" s="127" t="s">
        <v>69</v>
      </c>
      <c r="AT702" s="127" t="s">
        <v>70</v>
      </c>
      <c r="AU702" s="127" t="s">
        <v>77</v>
      </c>
      <c r="AV702" s="127" t="s">
        <v>1726</v>
      </c>
      <c r="AW702" s="149">
        <f t="shared" si="10"/>
        <v>2.97431813657177E-2</v>
      </c>
    </row>
    <row r="703" spans="1:49" x14ac:dyDescent="0.2">
      <c r="A703" s="127" t="s">
        <v>59</v>
      </c>
      <c r="B703" s="127">
        <v>4.0999999999999996</v>
      </c>
      <c r="C703" s="127">
        <v>20171204</v>
      </c>
      <c r="D703" s="127" t="s">
        <v>60</v>
      </c>
      <c r="E703" s="127" t="s">
        <v>60</v>
      </c>
      <c r="F703" s="127">
        <v>3</v>
      </c>
      <c r="G703" s="75" t="s">
        <v>2163</v>
      </c>
      <c r="H703" s="127">
        <v>0</v>
      </c>
      <c r="I703" s="127"/>
      <c r="J703" s="127"/>
      <c r="K703" s="127"/>
      <c r="L703" s="127"/>
      <c r="M703" s="127">
        <v>1</v>
      </c>
      <c r="N703" s="127">
        <v>1</v>
      </c>
      <c r="O703" s="127">
        <v>1997</v>
      </c>
      <c r="P703" s="127">
        <v>19990416</v>
      </c>
      <c r="Q703" s="127">
        <v>19990416</v>
      </c>
      <c r="R703" s="127" t="s">
        <v>3855</v>
      </c>
      <c r="S703" s="127" t="s">
        <v>3861</v>
      </c>
      <c r="T703" s="127" t="s">
        <v>3857</v>
      </c>
      <c r="U703" s="127" t="s">
        <v>1953</v>
      </c>
      <c r="V703" s="127" t="s">
        <v>65</v>
      </c>
      <c r="W703" s="127" t="s">
        <v>64</v>
      </c>
      <c r="X703" s="127"/>
      <c r="Y703" s="127">
        <v>15.13</v>
      </c>
      <c r="Z703" s="127"/>
      <c r="AA703" s="127" t="s">
        <v>1726</v>
      </c>
      <c r="AB703" s="127">
        <v>5000</v>
      </c>
      <c r="AC703" s="127">
        <v>25151</v>
      </c>
      <c r="AD703" s="127"/>
      <c r="AE703" s="127"/>
      <c r="AF703" s="127">
        <v>0</v>
      </c>
      <c r="AG703" s="127">
        <v>1094</v>
      </c>
      <c r="AH703" s="127"/>
      <c r="AI703" s="127"/>
      <c r="AJ703" s="127" t="s">
        <v>66</v>
      </c>
      <c r="AK703" s="127"/>
      <c r="AL703" s="127"/>
      <c r="AM703" s="127"/>
      <c r="AN703" s="127"/>
      <c r="AO703" s="127"/>
      <c r="AP703" s="127" t="s">
        <v>3858</v>
      </c>
      <c r="AQ703" s="127" t="s">
        <v>3863</v>
      </c>
      <c r="AR703" s="127" t="s">
        <v>3860</v>
      </c>
      <c r="AS703" s="127" t="s">
        <v>69</v>
      </c>
      <c r="AT703" s="127" t="s">
        <v>70</v>
      </c>
      <c r="AU703" s="127" t="s">
        <v>77</v>
      </c>
      <c r="AV703" s="127" t="s">
        <v>1726</v>
      </c>
      <c r="AW703" s="149">
        <f t="shared" si="10"/>
        <v>4.3497276450240548E-2</v>
      </c>
    </row>
    <row r="704" spans="1:49" x14ac:dyDescent="0.2">
      <c r="A704" s="127" t="s">
        <v>59</v>
      </c>
      <c r="B704" s="127">
        <v>4.0999999999999996</v>
      </c>
      <c r="C704" s="127">
        <v>20171204</v>
      </c>
      <c r="D704" s="127" t="s">
        <v>60</v>
      </c>
      <c r="E704" s="127" t="s">
        <v>60</v>
      </c>
      <c r="F704" s="127">
        <v>3</v>
      </c>
      <c r="G704" s="75" t="s">
        <v>4553</v>
      </c>
      <c r="H704" s="127">
        <v>0</v>
      </c>
      <c r="I704" s="127"/>
      <c r="J704" s="127"/>
      <c r="K704" s="127"/>
      <c r="L704" s="127"/>
      <c r="M704" s="127">
        <v>1</v>
      </c>
      <c r="N704" s="127">
        <v>1</v>
      </c>
      <c r="O704" s="127">
        <v>1978</v>
      </c>
      <c r="P704" s="127">
        <v>19800520</v>
      </c>
      <c r="Q704" s="127">
        <v>19800520</v>
      </c>
      <c r="R704" s="127" t="s">
        <v>4554</v>
      </c>
      <c r="S704" s="127"/>
      <c r="T704" s="127" t="s">
        <v>4555</v>
      </c>
      <c r="U704" s="127"/>
      <c r="V704" s="127" t="s">
        <v>67</v>
      </c>
      <c r="W704" s="127" t="s">
        <v>962</v>
      </c>
      <c r="X704" s="127"/>
      <c r="Y704" s="127">
        <v>5.82</v>
      </c>
      <c r="Z704" s="127"/>
      <c r="AA704" s="127"/>
      <c r="AB704" s="127">
        <v>5000</v>
      </c>
      <c r="AC704" s="127">
        <v>61</v>
      </c>
      <c r="AD704" s="127"/>
      <c r="AE704" s="127"/>
      <c r="AF704" s="127"/>
      <c r="AG704" s="127"/>
      <c r="AH704" s="127"/>
      <c r="AI704" s="127"/>
      <c r="AJ704" s="127"/>
      <c r="AK704" s="127">
        <v>0</v>
      </c>
      <c r="AL704" s="127">
        <v>1</v>
      </c>
      <c r="AM704" s="127"/>
      <c r="AN704" s="127"/>
      <c r="AO704" s="127"/>
      <c r="AP704" s="127" t="s">
        <v>4556</v>
      </c>
      <c r="AQ704" s="127" t="s">
        <v>1106</v>
      </c>
      <c r="AR704" s="127" t="s">
        <v>4557</v>
      </c>
      <c r="AS704" s="127" t="s">
        <v>69</v>
      </c>
      <c r="AT704" s="127" t="s">
        <v>70</v>
      </c>
      <c r="AU704" s="127" t="s">
        <v>77</v>
      </c>
      <c r="AV704" s="127" t="s">
        <v>1726</v>
      </c>
      <c r="AW704" s="149">
        <f t="shared" si="10"/>
        <v>0</v>
      </c>
    </row>
    <row r="705" spans="1:49" x14ac:dyDescent="0.2">
      <c r="A705" s="127" t="s">
        <v>59</v>
      </c>
      <c r="B705" s="127">
        <v>4.0999999999999996</v>
      </c>
      <c r="C705" s="127">
        <v>20171204</v>
      </c>
      <c r="D705" s="127" t="s">
        <v>60</v>
      </c>
      <c r="E705" s="127" t="s">
        <v>60</v>
      </c>
      <c r="F705" s="127">
        <v>3</v>
      </c>
      <c r="G705" s="75" t="s">
        <v>3915</v>
      </c>
      <c r="H705" s="127">
        <v>0</v>
      </c>
      <c r="I705" s="127"/>
      <c r="J705" s="127"/>
      <c r="K705" s="127"/>
      <c r="L705" s="127"/>
      <c r="M705" s="127">
        <v>1</v>
      </c>
      <c r="N705" s="127">
        <v>1</v>
      </c>
      <c r="O705" s="127">
        <v>1988</v>
      </c>
      <c r="P705" s="127">
        <v>19890519</v>
      </c>
      <c r="Q705" s="127">
        <v>19890526</v>
      </c>
      <c r="R705" s="127" t="s">
        <v>3420</v>
      </c>
      <c r="S705" s="127" t="s">
        <v>3421</v>
      </c>
      <c r="T705" s="127" t="s">
        <v>1018</v>
      </c>
      <c r="U705" s="127" t="s">
        <v>72</v>
      </c>
      <c r="V705" s="127" t="s">
        <v>65</v>
      </c>
      <c r="W705" s="127" t="s">
        <v>66</v>
      </c>
      <c r="X705" s="127"/>
      <c r="Y705" s="127">
        <v>7.7</v>
      </c>
      <c r="Z705" s="127"/>
      <c r="AA705" s="127" t="s">
        <v>1726</v>
      </c>
      <c r="AB705" s="127">
        <v>5000</v>
      </c>
      <c r="AC705" s="127">
        <v>26958</v>
      </c>
      <c r="AD705" s="127"/>
      <c r="AE705" s="127"/>
      <c r="AF705" s="127">
        <v>0</v>
      </c>
      <c r="AG705" s="127">
        <v>104097</v>
      </c>
      <c r="AH705" s="127">
        <v>5000</v>
      </c>
      <c r="AI705" s="127">
        <v>89</v>
      </c>
      <c r="AJ705" s="127" t="s">
        <v>66</v>
      </c>
      <c r="AK705" s="127">
        <v>3.3E-3</v>
      </c>
      <c r="AL705" s="127">
        <v>1</v>
      </c>
      <c r="AM705" s="127"/>
      <c r="AN705" s="127"/>
      <c r="AO705" s="127" t="s">
        <v>3916</v>
      </c>
      <c r="AP705" s="127" t="s">
        <v>3422</v>
      </c>
      <c r="AQ705" s="127" t="s">
        <v>3423</v>
      </c>
      <c r="AR705" s="127" t="s">
        <v>1021</v>
      </c>
      <c r="AS705" s="127" t="s">
        <v>69</v>
      </c>
      <c r="AT705" s="127" t="s">
        <v>70</v>
      </c>
      <c r="AU705" s="127" t="s">
        <v>3211</v>
      </c>
      <c r="AV705" s="127" t="s">
        <v>1726</v>
      </c>
      <c r="AW705" s="149">
        <f t="shared" si="10"/>
        <v>3.861451146227465</v>
      </c>
    </row>
    <row r="706" spans="1:49" x14ac:dyDescent="0.2">
      <c r="A706" s="127" t="s">
        <v>59</v>
      </c>
      <c r="B706" s="127">
        <v>4.0999999999999996</v>
      </c>
      <c r="C706" s="127">
        <v>20171204</v>
      </c>
      <c r="D706" s="127" t="s">
        <v>60</v>
      </c>
      <c r="E706" s="127" t="s">
        <v>60</v>
      </c>
      <c r="F706" s="127">
        <v>3</v>
      </c>
      <c r="G706" s="75" t="s">
        <v>4104</v>
      </c>
      <c r="H706" s="127">
        <v>0</v>
      </c>
      <c r="I706" s="127"/>
      <c r="J706" s="127"/>
      <c r="K706" s="127"/>
      <c r="L706" s="127"/>
      <c r="M706" s="127">
        <v>1</v>
      </c>
      <c r="N706" s="127">
        <v>1</v>
      </c>
      <c r="O706" s="127">
        <v>1988</v>
      </c>
      <c r="P706" s="127">
        <v>19890519</v>
      </c>
      <c r="Q706" s="127">
        <v>19890526</v>
      </c>
      <c r="R706" s="127" t="s">
        <v>3420</v>
      </c>
      <c r="S706" s="127" t="s">
        <v>3421</v>
      </c>
      <c r="T706" s="127" t="s">
        <v>4086</v>
      </c>
      <c r="U706" s="127" t="s">
        <v>72</v>
      </c>
      <c r="V706" s="127" t="s">
        <v>65</v>
      </c>
      <c r="W706" s="127" t="s">
        <v>66</v>
      </c>
      <c r="X706" s="127"/>
      <c r="Y706" s="127">
        <v>7.9</v>
      </c>
      <c r="Z706" s="127"/>
      <c r="AA706" s="127" t="s">
        <v>1726</v>
      </c>
      <c r="AB706" s="127">
        <v>5000</v>
      </c>
      <c r="AC706" s="127">
        <v>27023</v>
      </c>
      <c r="AD706" s="127"/>
      <c r="AE706" s="127"/>
      <c r="AF706" s="127">
        <v>0</v>
      </c>
      <c r="AG706" s="127">
        <v>190998</v>
      </c>
      <c r="AH706" s="127">
        <v>5000</v>
      </c>
      <c r="AI706" s="127">
        <v>96</v>
      </c>
      <c r="AJ706" s="127" t="s">
        <v>66</v>
      </c>
      <c r="AK706" s="127">
        <v>3.5000000000000001E-3</v>
      </c>
      <c r="AL706" s="127">
        <v>1</v>
      </c>
      <c r="AM706" s="127"/>
      <c r="AN706" s="127"/>
      <c r="AO706" s="127" t="s">
        <v>4105</v>
      </c>
      <c r="AP706" s="127" t="s">
        <v>3422</v>
      </c>
      <c r="AQ706" s="127" t="s">
        <v>3423</v>
      </c>
      <c r="AR706" s="127" t="s">
        <v>4089</v>
      </c>
      <c r="AS706" s="127" t="s">
        <v>69</v>
      </c>
      <c r="AT706" s="127" t="s">
        <v>70</v>
      </c>
      <c r="AU706" s="127" t="s">
        <v>3211</v>
      </c>
      <c r="AV706" s="127" t="s">
        <v>1726</v>
      </c>
      <c r="AW706" s="149">
        <f t="shared" si="10"/>
        <v>7.0679791288902045</v>
      </c>
    </row>
    <row r="707" spans="1:49" x14ac:dyDescent="0.2">
      <c r="A707" s="127" t="s">
        <v>59</v>
      </c>
      <c r="B707" s="127">
        <v>4.0999999999999996</v>
      </c>
      <c r="C707" s="127">
        <v>20171204</v>
      </c>
      <c r="D707" s="127" t="s">
        <v>60</v>
      </c>
      <c r="E707" s="127" t="s">
        <v>60</v>
      </c>
      <c r="F707" s="127">
        <v>3</v>
      </c>
      <c r="G707" s="75" t="s">
        <v>4097</v>
      </c>
      <c r="H707" s="127">
        <v>0</v>
      </c>
      <c r="I707" s="127"/>
      <c r="J707" s="127"/>
      <c r="K707" s="127"/>
      <c r="L707" s="127"/>
      <c r="M707" s="127">
        <v>1</v>
      </c>
      <c r="N707" s="127">
        <v>1</v>
      </c>
      <c r="O707" s="127">
        <v>1988</v>
      </c>
      <c r="P707" s="127">
        <v>19890519</v>
      </c>
      <c r="Q707" s="127">
        <v>19890526</v>
      </c>
      <c r="R707" s="127" t="s">
        <v>3420</v>
      </c>
      <c r="S707" s="127" t="s">
        <v>3421</v>
      </c>
      <c r="T707" s="127" t="s">
        <v>4086</v>
      </c>
      <c r="U707" s="127" t="s">
        <v>72</v>
      </c>
      <c r="V707" s="127" t="s">
        <v>65</v>
      </c>
      <c r="W707" s="127" t="s">
        <v>66</v>
      </c>
      <c r="X707" s="127"/>
      <c r="Y707" s="127">
        <v>7.9</v>
      </c>
      <c r="Z707" s="127"/>
      <c r="AA707" s="127" t="s">
        <v>1726</v>
      </c>
      <c r="AB707" s="127">
        <v>5000</v>
      </c>
      <c r="AC707" s="127">
        <v>22797</v>
      </c>
      <c r="AD707" s="127"/>
      <c r="AE707" s="127"/>
      <c r="AF707" s="127">
        <v>0</v>
      </c>
      <c r="AG707" s="127">
        <v>161128</v>
      </c>
      <c r="AH707" s="127">
        <v>5000</v>
      </c>
      <c r="AI707" s="127">
        <v>301</v>
      </c>
      <c r="AJ707" s="127" t="s">
        <v>66</v>
      </c>
      <c r="AK707" s="127">
        <v>1.6000000000000001E-3</v>
      </c>
      <c r="AL707" s="127">
        <v>1</v>
      </c>
      <c r="AM707" s="127"/>
      <c r="AN707" s="127"/>
      <c r="AO707" s="127" t="s">
        <v>4098</v>
      </c>
      <c r="AP707" s="127" t="s">
        <v>3422</v>
      </c>
      <c r="AQ707" s="127" t="s">
        <v>3423</v>
      </c>
      <c r="AR707" s="127" t="s">
        <v>4089</v>
      </c>
      <c r="AS707" s="127" t="s">
        <v>69</v>
      </c>
      <c r="AT707" s="127" t="s">
        <v>70</v>
      </c>
      <c r="AU707" s="127" t="s">
        <v>3211</v>
      </c>
      <c r="AV707" s="127" t="s">
        <v>1726</v>
      </c>
      <c r="AW707" s="149">
        <f t="shared" ref="AW707:AW770" si="11">+IF(ISERROR(AG707/AC707),"",AG707/AC707)</f>
        <v>7.0679475369566171</v>
      </c>
    </row>
    <row r="708" spans="1:49" x14ac:dyDescent="0.2">
      <c r="A708" s="127" t="s">
        <v>59</v>
      </c>
      <c r="B708" s="127">
        <v>4.0999999999999996</v>
      </c>
      <c r="C708" s="127">
        <v>20171204</v>
      </c>
      <c r="D708" s="127" t="s">
        <v>60</v>
      </c>
      <c r="E708" s="127" t="s">
        <v>60</v>
      </c>
      <c r="F708" s="127">
        <v>3</v>
      </c>
      <c r="G708" s="75" t="s">
        <v>2019</v>
      </c>
      <c r="H708" s="127">
        <v>0</v>
      </c>
      <c r="I708" s="127"/>
      <c r="J708" s="127"/>
      <c r="K708" s="127"/>
      <c r="L708" s="127"/>
      <c r="M708" s="127">
        <v>1</v>
      </c>
      <c r="N708" s="127">
        <v>3</v>
      </c>
      <c r="O708" s="127">
        <v>1988</v>
      </c>
      <c r="P708" s="127">
        <v>19890524</v>
      </c>
      <c r="Q708" s="127">
        <v>19890601</v>
      </c>
      <c r="R708" s="127" t="s">
        <v>3420</v>
      </c>
      <c r="S708" s="127" t="s">
        <v>3421</v>
      </c>
      <c r="T708" s="127" t="s">
        <v>4165</v>
      </c>
      <c r="U708" s="127" t="s">
        <v>72</v>
      </c>
      <c r="V708" s="127" t="s">
        <v>65</v>
      </c>
      <c r="W708" s="127" t="s">
        <v>64</v>
      </c>
      <c r="X708" s="127"/>
      <c r="Y708" s="127">
        <v>5.9</v>
      </c>
      <c r="Z708" s="127"/>
      <c r="AA708" s="127" t="s">
        <v>1726</v>
      </c>
      <c r="AB708" s="127">
        <v>5000</v>
      </c>
      <c r="AC708" s="127">
        <v>24761</v>
      </c>
      <c r="AD708" s="127"/>
      <c r="AE708" s="127"/>
      <c r="AF708" s="127">
        <v>0</v>
      </c>
      <c r="AG708" s="127">
        <v>284413</v>
      </c>
      <c r="AH708" s="127">
        <v>5000</v>
      </c>
      <c r="AI708" s="127">
        <v>283</v>
      </c>
      <c r="AJ708" s="127" t="s">
        <v>66</v>
      </c>
      <c r="AK708" s="127">
        <v>1.1299999999999999E-2</v>
      </c>
      <c r="AL708" s="127">
        <v>1</v>
      </c>
      <c r="AM708" s="127"/>
      <c r="AN708" s="127"/>
      <c r="AO708" s="127"/>
      <c r="AP708" s="127" t="s">
        <v>3422</v>
      </c>
      <c r="AQ708" s="127" t="s">
        <v>3423</v>
      </c>
      <c r="AR708" s="127" t="s">
        <v>4166</v>
      </c>
      <c r="AS708" s="127" t="s">
        <v>69</v>
      </c>
      <c r="AT708" s="127" t="s">
        <v>70</v>
      </c>
      <c r="AU708" s="127" t="s">
        <v>3211</v>
      </c>
      <c r="AV708" s="127" t="s">
        <v>1726</v>
      </c>
      <c r="AW708" s="149">
        <f t="shared" si="11"/>
        <v>11.48632930818626</v>
      </c>
    </row>
    <row r="709" spans="1:49" x14ac:dyDescent="0.2">
      <c r="A709" s="127" t="s">
        <v>59</v>
      </c>
      <c r="B709" s="127">
        <v>4.0999999999999996</v>
      </c>
      <c r="C709" s="127">
        <v>20171204</v>
      </c>
      <c r="D709" s="127" t="s">
        <v>60</v>
      </c>
      <c r="E709" s="127" t="s">
        <v>60</v>
      </c>
      <c r="F709" s="127">
        <v>3</v>
      </c>
      <c r="G709" s="75" t="s">
        <v>4631</v>
      </c>
      <c r="H709" s="127">
        <v>0</v>
      </c>
      <c r="I709" s="127"/>
      <c r="J709" s="127"/>
      <c r="K709" s="127"/>
      <c r="L709" s="127"/>
      <c r="M709" s="127">
        <v>1</v>
      </c>
      <c r="N709" s="127">
        <v>2</v>
      </c>
      <c r="O709" s="127">
        <v>1983</v>
      </c>
      <c r="P709" s="127">
        <v>19840416</v>
      </c>
      <c r="Q709" s="127">
        <v>19840419</v>
      </c>
      <c r="R709" s="127" t="s">
        <v>4560</v>
      </c>
      <c r="S709" s="127" t="s">
        <v>3426</v>
      </c>
      <c r="T709" s="127" t="s">
        <v>4561</v>
      </c>
      <c r="U709" s="127" t="s">
        <v>72</v>
      </c>
      <c r="V709" s="127" t="s">
        <v>65</v>
      </c>
      <c r="W709" s="127" t="s">
        <v>66</v>
      </c>
      <c r="X709" s="127"/>
      <c r="Y709" s="127">
        <v>5.2</v>
      </c>
      <c r="Z709" s="127"/>
      <c r="AA709" s="127" t="s">
        <v>1726</v>
      </c>
      <c r="AB709" s="127">
        <v>5000</v>
      </c>
      <c r="AC709" s="127">
        <v>73424</v>
      </c>
      <c r="AD709" s="127"/>
      <c r="AE709" s="127"/>
      <c r="AF709" s="127">
        <v>0</v>
      </c>
      <c r="AG709" s="127">
        <v>126122</v>
      </c>
      <c r="AH709" s="127">
        <v>5000</v>
      </c>
      <c r="AI709" s="127">
        <v>2435</v>
      </c>
      <c r="AJ709" s="127"/>
      <c r="AK709" s="127">
        <v>3.2099999999999997E-2</v>
      </c>
      <c r="AL709" s="127">
        <v>1</v>
      </c>
      <c r="AM709" s="127"/>
      <c r="AN709" s="127"/>
      <c r="AO709" s="127" t="s">
        <v>4094</v>
      </c>
      <c r="AP709" s="127" t="s">
        <v>4562</v>
      </c>
      <c r="AQ709" s="127" t="s">
        <v>3429</v>
      </c>
      <c r="AR709" s="127" t="s">
        <v>4563</v>
      </c>
      <c r="AS709" s="127" t="s">
        <v>69</v>
      </c>
      <c r="AT709" s="127" t="s">
        <v>70</v>
      </c>
      <c r="AU709" s="127" t="s">
        <v>77</v>
      </c>
      <c r="AV709" s="127" t="s">
        <v>1726</v>
      </c>
      <c r="AW709" s="149">
        <f t="shared" si="11"/>
        <v>1.7177217258662019</v>
      </c>
    </row>
    <row r="710" spans="1:49" x14ac:dyDescent="0.2">
      <c r="A710" s="127" t="s">
        <v>59</v>
      </c>
      <c r="B710" s="127">
        <v>4.0999999999999996</v>
      </c>
      <c r="C710" s="127">
        <v>20171204</v>
      </c>
      <c r="D710" s="127" t="s">
        <v>60</v>
      </c>
      <c r="E710" s="127" t="s">
        <v>60</v>
      </c>
      <c r="F710" s="127">
        <v>3</v>
      </c>
      <c r="G710" s="75" t="s">
        <v>870</v>
      </c>
      <c r="H710" s="127">
        <v>0</v>
      </c>
      <c r="I710" s="127"/>
      <c r="J710" s="127"/>
      <c r="K710" s="127"/>
      <c r="L710" s="127"/>
      <c r="M710" s="127">
        <v>1</v>
      </c>
      <c r="N710" s="127">
        <v>2</v>
      </c>
      <c r="O710" s="127">
        <v>1985</v>
      </c>
      <c r="P710" s="127">
        <v>198703</v>
      </c>
      <c r="Q710" s="127">
        <v>19870320</v>
      </c>
      <c r="R710" s="127" t="s">
        <v>834</v>
      </c>
      <c r="S710" s="127" t="s">
        <v>830</v>
      </c>
      <c r="T710" s="127" t="s">
        <v>835</v>
      </c>
      <c r="U710" s="127" t="s">
        <v>1953</v>
      </c>
      <c r="V710" s="127" t="s">
        <v>65</v>
      </c>
      <c r="W710" s="127" t="s">
        <v>64</v>
      </c>
      <c r="X710" s="127"/>
      <c r="Y710" s="127">
        <v>15.9</v>
      </c>
      <c r="Z710" s="127"/>
      <c r="AA710" s="127" t="s">
        <v>1726</v>
      </c>
      <c r="AB710" s="127">
        <v>5000</v>
      </c>
      <c r="AC710" s="127">
        <v>21085</v>
      </c>
      <c r="AD710" s="127"/>
      <c r="AE710" s="127"/>
      <c r="AF710" s="127"/>
      <c r="AG710" s="127"/>
      <c r="AH710" s="127"/>
      <c r="AI710" s="127"/>
      <c r="AJ710" s="127"/>
      <c r="AK710" s="127"/>
      <c r="AL710" s="127"/>
      <c r="AM710" s="127"/>
      <c r="AN710" s="127"/>
      <c r="AO710" s="127" t="s">
        <v>871</v>
      </c>
      <c r="AP710" s="127" t="s">
        <v>837</v>
      </c>
      <c r="AQ710" s="127" t="s">
        <v>831</v>
      </c>
      <c r="AR710" s="127" t="s">
        <v>838</v>
      </c>
      <c r="AS710" s="127" t="s">
        <v>69</v>
      </c>
      <c r="AT710" s="127" t="s">
        <v>70</v>
      </c>
      <c r="AU710" s="127" t="s">
        <v>91</v>
      </c>
      <c r="AV710" s="127" t="s">
        <v>1726</v>
      </c>
      <c r="AW710" s="149">
        <f t="shared" si="11"/>
        <v>0</v>
      </c>
    </row>
    <row r="711" spans="1:49" x14ac:dyDescent="0.2">
      <c r="A711" s="127" t="s">
        <v>59</v>
      </c>
      <c r="B711" s="127">
        <v>4.0999999999999996</v>
      </c>
      <c r="C711" s="127">
        <v>20171204</v>
      </c>
      <c r="D711" s="127" t="s">
        <v>60</v>
      </c>
      <c r="E711" s="127" t="s">
        <v>60</v>
      </c>
      <c r="F711" s="127">
        <v>3</v>
      </c>
      <c r="G711" s="75" t="s">
        <v>2406</v>
      </c>
      <c r="H711" s="127">
        <v>0</v>
      </c>
      <c r="I711" s="127"/>
      <c r="J711" s="127"/>
      <c r="K711" s="127"/>
      <c r="L711" s="127"/>
      <c r="M711" s="127">
        <v>1</v>
      </c>
      <c r="N711" s="127">
        <v>1</v>
      </c>
      <c r="O711" s="127">
        <v>1993</v>
      </c>
      <c r="P711" s="127">
        <v>19950503</v>
      </c>
      <c r="Q711" s="127">
        <v>19950515</v>
      </c>
      <c r="R711" s="127" t="s">
        <v>61</v>
      </c>
      <c r="S711" s="127" t="s">
        <v>62</v>
      </c>
      <c r="T711" s="127" t="s">
        <v>63</v>
      </c>
      <c r="U711" s="127" t="s">
        <v>1953</v>
      </c>
      <c r="V711" s="127" t="s">
        <v>65</v>
      </c>
      <c r="W711" s="127" t="s">
        <v>66</v>
      </c>
      <c r="X711" s="127"/>
      <c r="Y711" s="127">
        <v>25.2</v>
      </c>
      <c r="Z711" s="127">
        <v>125</v>
      </c>
      <c r="AA711" s="127" t="s">
        <v>1726</v>
      </c>
      <c r="AB711" s="127">
        <v>5000</v>
      </c>
      <c r="AC711" s="127">
        <v>25125</v>
      </c>
      <c r="AD711" s="127"/>
      <c r="AE711" s="127"/>
      <c r="AF711" s="127">
        <v>5000</v>
      </c>
      <c r="AG711" s="127">
        <v>126</v>
      </c>
      <c r="AH711" s="127"/>
      <c r="AI711" s="127"/>
      <c r="AJ711" s="127"/>
      <c r="AK711" s="127">
        <v>5.0000000000000001E-3</v>
      </c>
      <c r="AL711" s="127">
        <v>1</v>
      </c>
      <c r="AM711" s="127">
        <v>100</v>
      </c>
      <c r="AN711" s="127"/>
      <c r="AO711" s="127" t="s">
        <v>705</v>
      </c>
      <c r="AP711" s="127" t="s">
        <v>663</v>
      </c>
      <c r="AQ711" s="127" t="s">
        <v>661</v>
      </c>
      <c r="AR711" s="127" t="s">
        <v>664</v>
      </c>
      <c r="AS711" s="127" t="s">
        <v>69</v>
      </c>
      <c r="AT711" s="127" t="s">
        <v>70</v>
      </c>
      <c r="AU711" s="127" t="s">
        <v>71</v>
      </c>
      <c r="AV711" s="127" t="s">
        <v>1726</v>
      </c>
      <c r="AW711" s="149">
        <f t="shared" si="11"/>
        <v>5.0149253731343281E-3</v>
      </c>
    </row>
    <row r="712" spans="1:49" x14ac:dyDescent="0.2">
      <c r="A712" s="127" t="s">
        <v>59</v>
      </c>
      <c r="B712" s="127">
        <v>4.0999999999999996</v>
      </c>
      <c r="C712" s="127">
        <v>20171204</v>
      </c>
      <c r="D712" s="127" t="s">
        <v>60</v>
      </c>
      <c r="E712" s="127" t="s">
        <v>60</v>
      </c>
      <c r="F712" s="127">
        <v>3</v>
      </c>
      <c r="G712" s="75" t="s">
        <v>3049</v>
      </c>
      <c r="H712" s="127">
        <v>12</v>
      </c>
      <c r="I712" s="127"/>
      <c r="J712" s="127"/>
      <c r="K712" s="127"/>
      <c r="L712" s="127"/>
      <c r="M712" s="127">
        <v>1</v>
      </c>
      <c r="N712" s="127">
        <v>1</v>
      </c>
      <c r="O712" s="127">
        <v>2005</v>
      </c>
      <c r="P712" s="127">
        <v>20070424</v>
      </c>
      <c r="Q712" s="127">
        <v>20070425</v>
      </c>
      <c r="R712" s="127" t="s">
        <v>61</v>
      </c>
      <c r="S712" s="127" t="s">
        <v>62</v>
      </c>
      <c r="T712" s="127" t="s">
        <v>63</v>
      </c>
      <c r="U712" s="127" t="s">
        <v>1953</v>
      </c>
      <c r="V712" s="127" t="s">
        <v>65</v>
      </c>
      <c r="W712" s="127" t="s">
        <v>64</v>
      </c>
      <c r="X712" s="127"/>
      <c r="Y712" s="127">
        <v>15.82</v>
      </c>
      <c r="Z712" s="127">
        <v>112</v>
      </c>
      <c r="AA712" s="127" t="s">
        <v>1726</v>
      </c>
      <c r="AB712" s="127">
        <v>5000</v>
      </c>
      <c r="AC712" s="127">
        <v>33436</v>
      </c>
      <c r="AD712" s="127"/>
      <c r="AE712" s="127"/>
      <c r="AF712" s="127">
        <v>0</v>
      </c>
      <c r="AG712" s="127">
        <v>285</v>
      </c>
      <c r="AH712" s="127">
        <v>5000</v>
      </c>
      <c r="AI712" s="127">
        <v>222</v>
      </c>
      <c r="AJ712" s="127" t="s">
        <v>66</v>
      </c>
      <c r="AK712" s="127">
        <v>6.6E-3</v>
      </c>
      <c r="AL712" s="127">
        <v>30</v>
      </c>
      <c r="AM712" s="127">
        <v>303</v>
      </c>
      <c r="AN712" s="127"/>
      <c r="AO712" s="127" t="s">
        <v>157</v>
      </c>
      <c r="AP712" s="127" t="s">
        <v>663</v>
      </c>
      <c r="AQ712" s="127" t="s">
        <v>661</v>
      </c>
      <c r="AR712" s="127" t="s">
        <v>664</v>
      </c>
      <c r="AS712" s="127" t="s">
        <v>69</v>
      </c>
      <c r="AT712" s="127" t="s">
        <v>70</v>
      </c>
      <c r="AU712" s="127" t="s">
        <v>71</v>
      </c>
      <c r="AV712" s="127" t="s">
        <v>1726</v>
      </c>
      <c r="AW712" s="149">
        <f t="shared" si="11"/>
        <v>8.5237468596722089E-3</v>
      </c>
    </row>
    <row r="713" spans="1:49" x14ac:dyDescent="0.2">
      <c r="A713" s="127" t="s">
        <v>59</v>
      </c>
      <c r="B713" s="127">
        <v>4.0999999999999996</v>
      </c>
      <c r="C713" s="127">
        <v>20171204</v>
      </c>
      <c r="D713" s="127" t="s">
        <v>60</v>
      </c>
      <c r="E713" s="127" t="s">
        <v>60</v>
      </c>
      <c r="F713" s="127">
        <v>3</v>
      </c>
      <c r="G713" s="75" t="s">
        <v>4484</v>
      </c>
      <c r="H713" s="127">
        <v>0</v>
      </c>
      <c r="I713" s="127"/>
      <c r="J713" s="127"/>
      <c r="K713" s="127"/>
      <c r="L713" s="127"/>
      <c r="M713" s="127">
        <v>1</v>
      </c>
      <c r="N713" s="127">
        <v>1</v>
      </c>
      <c r="O713" s="127">
        <v>1986</v>
      </c>
      <c r="P713" s="127">
        <v>19870817</v>
      </c>
      <c r="Q713" s="127">
        <v>19871112</v>
      </c>
      <c r="R713" s="127" t="s">
        <v>109</v>
      </c>
      <c r="S713" s="127"/>
      <c r="T713" s="127" t="s">
        <v>110</v>
      </c>
      <c r="U713" s="127" t="s">
        <v>962</v>
      </c>
      <c r="V713" s="127" t="s">
        <v>67</v>
      </c>
      <c r="W713" s="127" t="s">
        <v>66</v>
      </c>
      <c r="X713" s="127"/>
      <c r="Y713" s="127">
        <v>3.8</v>
      </c>
      <c r="Z713" s="127"/>
      <c r="AA713" s="127" t="s">
        <v>1726</v>
      </c>
      <c r="AB713" s="127">
        <v>5000</v>
      </c>
      <c r="AC713" s="127">
        <v>4359</v>
      </c>
      <c r="AD713" s="127"/>
      <c r="AE713" s="127"/>
      <c r="AF713" s="127">
        <v>0</v>
      </c>
      <c r="AG713" s="127">
        <v>27</v>
      </c>
      <c r="AH713" s="127">
        <v>5000</v>
      </c>
      <c r="AI713" s="127">
        <v>3</v>
      </c>
      <c r="AJ713" s="127" t="s">
        <v>92</v>
      </c>
      <c r="AK713" s="127">
        <v>6.9999999999999999E-4</v>
      </c>
      <c r="AL713" s="127">
        <v>1</v>
      </c>
      <c r="AM713" s="127"/>
      <c r="AN713" s="127"/>
      <c r="AO713" s="127" t="s">
        <v>4480</v>
      </c>
      <c r="AP713" s="127" t="s">
        <v>685</v>
      </c>
      <c r="AQ713" s="127" t="s">
        <v>1106</v>
      </c>
      <c r="AR713" s="127" t="s">
        <v>686</v>
      </c>
      <c r="AS713" s="127" t="s">
        <v>69</v>
      </c>
      <c r="AT713" s="127" t="s">
        <v>70</v>
      </c>
      <c r="AU713" s="127" t="s">
        <v>71</v>
      </c>
      <c r="AV713" s="127" t="s">
        <v>1726</v>
      </c>
      <c r="AW713" s="149">
        <f t="shared" si="11"/>
        <v>6.1940812112869928E-3</v>
      </c>
    </row>
    <row r="714" spans="1:49" x14ac:dyDescent="0.2">
      <c r="A714" s="127" t="s">
        <v>59</v>
      </c>
      <c r="B714" s="127">
        <v>4.0999999999999996</v>
      </c>
      <c r="C714" s="127">
        <v>20171204</v>
      </c>
      <c r="D714" s="127" t="s">
        <v>60</v>
      </c>
      <c r="E714" s="127" t="s">
        <v>60</v>
      </c>
      <c r="F714" s="127">
        <v>3</v>
      </c>
      <c r="G714" s="75" t="s">
        <v>1881</v>
      </c>
      <c r="H714" s="127">
        <v>0</v>
      </c>
      <c r="I714" s="127"/>
      <c r="J714" s="127"/>
      <c r="K714" s="127"/>
      <c r="L714" s="127"/>
      <c r="M714" s="127">
        <v>1</v>
      </c>
      <c r="N714" s="127">
        <v>1</v>
      </c>
      <c r="O714" s="127">
        <v>1983</v>
      </c>
      <c r="P714" s="127">
        <v>198404</v>
      </c>
      <c r="Q714" s="127">
        <v>19840418</v>
      </c>
      <c r="R714" s="127" t="s">
        <v>747</v>
      </c>
      <c r="S714" s="127" t="s">
        <v>1377</v>
      </c>
      <c r="T714" s="127" t="s">
        <v>748</v>
      </c>
      <c r="U714" s="127" t="s">
        <v>1643</v>
      </c>
      <c r="V714" s="127" t="s">
        <v>65</v>
      </c>
      <c r="W714" s="127" t="s">
        <v>64</v>
      </c>
      <c r="X714" s="127"/>
      <c r="Y714" s="127">
        <v>3.4</v>
      </c>
      <c r="Z714" s="127"/>
      <c r="AA714" s="127" t="s">
        <v>1726</v>
      </c>
      <c r="AB714" s="127">
        <v>5000</v>
      </c>
      <c r="AC714" s="127">
        <v>29493</v>
      </c>
      <c r="AD714" s="127"/>
      <c r="AE714" s="127"/>
      <c r="AF714" s="127">
        <v>0</v>
      </c>
      <c r="AG714" s="127">
        <v>4111</v>
      </c>
      <c r="AH714" s="127">
        <v>5000</v>
      </c>
      <c r="AI714" s="127">
        <v>756</v>
      </c>
      <c r="AJ714" s="127"/>
      <c r="AK714" s="127">
        <v>2.5000000000000001E-2</v>
      </c>
      <c r="AL714" s="127">
        <v>3</v>
      </c>
      <c r="AM714" s="127"/>
      <c r="AN714" s="127"/>
      <c r="AO714" s="127"/>
      <c r="AP714" s="127" t="s">
        <v>750</v>
      </c>
      <c r="AQ714" s="127" t="s">
        <v>1378</v>
      </c>
      <c r="AR714" s="127" t="s">
        <v>751</v>
      </c>
      <c r="AS714" s="127" t="s">
        <v>69</v>
      </c>
      <c r="AT714" s="127" t="s">
        <v>70</v>
      </c>
      <c r="AU714" s="127" t="s">
        <v>71</v>
      </c>
      <c r="AV714" s="127" t="s">
        <v>1726</v>
      </c>
      <c r="AW714" s="149">
        <f t="shared" si="11"/>
        <v>0.13938900756111619</v>
      </c>
    </row>
    <row r="715" spans="1:49" x14ac:dyDescent="0.2">
      <c r="A715" s="127" t="s">
        <v>59</v>
      </c>
      <c r="B715" s="127">
        <v>4.0999999999999996</v>
      </c>
      <c r="C715" s="127">
        <v>20171204</v>
      </c>
      <c r="D715" s="127" t="s">
        <v>60</v>
      </c>
      <c r="E715" s="127" t="s">
        <v>60</v>
      </c>
      <c r="F715" s="127">
        <v>3</v>
      </c>
      <c r="G715" s="75" t="s">
        <v>752</v>
      </c>
      <c r="H715" s="127">
        <v>0</v>
      </c>
      <c r="I715" s="127"/>
      <c r="J715" s="127"/>
      <c r="K715" s="127"/>
      <c r="L715" s="127"/>
      <c r="M715" s="127">
        <v>1</v>
      </c>
      <c r="N715" s="127">
        <v>1</v>
      </c>
      <c r="O715" s="127">
        <v>1990</v>
      </c>
      <c r="P715" s="127">
        <v>19910422</v>
      </c>
      <c r="Q715" s="127">
        <v>19910424</v>
      </c>
      <c r="R715" s="127" t="s">
        <v>747</v>
      </c>
      <c r="S715" s="127" t="s">
        <v>62</v>
      </c>
      <c r="T715" s="127" t="s">
        <v>748</v>
      </c>
      <c r="U715" s="127" t="s">
        <v>72</v>
      </c>
      <c r="V715" s="127" t="s">
        <v>65</v>
      </c>
      <c r="W715" s="127" t="s">
        <v>64</v>
      </c>
      <c r="X715" s="127"/>
      <c r="Y715" s="127">
        <v>5.0999999999999996</v>
      </c>
      <c r="Z715" s="127">
        <v>77</v>
      </c>
      <c r="AA715" s="127" t="s">
        <v>67</v>
      </c>
      <c r="AB715" s="127">
        <v>5000</v>
      </c>
      <c r="AC715" s="127">
        <v>75359</v>
      </c>
      <c r="AD715" s="127"/>
      <c r="AE715" s="127"/>
      <c r="AF715" s="127">
        <v>0</v>
      </c>
      <c r="AG715" s="127">
        <v>15314</v>
      </c>
      <c r="AH715" s="127">
        <v>5000</v>
      </c>
      <c r="AI715" s="127">
        <v>227</v>
      </c>
      <c r="AJ715" s="127" t="s">
        <v>67</v>
      </c>
      <c r="AK715" s="127">
        <v>3.0000000000000001E-3</v>
      </c>
      <c r="AL715" s="127">
        <v>1</v>
      </c>
      <c r="AM715" s="127">
        <v>900</v>
      </c>
      <c r="AN715" s="127"/>
      <c r="AO715" s="127" t="s">
        <v>753</v>
      </c>
      <c r="AP715" s="127" t="s">
        <v>750</v>
      </c>
      <c r="AQ715" s="127" t="s">
        <v>661</v>
      </c>
      <c r="AR715" s="127" t="s">
        <v>751</v>
      </c>
      <c r="AS715" s="127" t="s">
        <v>69</v>
      </c>
      <c r="AT715" s="127" t="s">
        <v>70</v>
      </c>
      <c r="AU715" s="127" t="s">
        <v>71</v>
      </c>
      <c r="AV715" s="127" t="s">
        <v>1726</v>
      </c>
      <c r="AW715" s="149">
        <f t="shared" si="11"/>
        <v>0.20321394922968722</v>
      </c>
    </row>
    <row r="716" spans="1:49" x14ac:dyDescent="0.2">
      <c r="A716" s="127" t="s">
        <v>59</v>
      </c>
      <c r="B716" s="127">
        <v>4.0999999999999996</v>
      </c>
      <c r="C716" s="127">
        <v>20171204</v>
      </c>
      <c r="D716" s="127" t="s">
        <v>60</v>
      </c>
      <c r="E716" s="127" t="s">
        <v>60</v>
      </c>
      <c r="F716" s="127">
        <v>3</v>
      </c>
      <c r="G716" s="75" t="s">
        <v>756</v>
      </c>
      <c r="H716" s="127">
        <v>0</v>
      </c>
      <c r="I716" s="127"/>
      <c r="J716" s="127"/>
      <c r="K716" s="127"/>
      <c r="L716" s="127"/>
      <c r="M716" s="127">
        <v>1</v>
      </c>
      <c r="N716" s="127">
        <v>1</v>
      </c>
      <c r="O716" s="127">
        <v>1992</v>
      </c>
      <c r="P716" s="127">
        <v>199304</v>
      </c>
      <c r="Q716" s="127">
        <v>19930414</v>
      </c>
      <c r="R716" s="127" t="s">
        <v>747</v>
      </c>
      <c r="S716" s="127" t="s">
        <v>62</v>
      </c>
      <c r="T716" s="127" t="s">
        <v>748</v>
      </c>
      <c r="U716" s="127" t="s">
        <v>72</v>
      </c>
      <c r="V716" s="127" t="s">
        <v>65</v>
      </c>
      <c r="W716" s="127" t="s">
        <v>66</v>
      </c>
      <c r="X716" s="127"/>
      <c r="Y716" s="127">
        <v>3.9</v>
      </c>
      <c r="Z716" s="127">
        <v>65</v>
      </c>
      <c r="AA716" s="127" t="s">
        <v>1726</v>
      </c>
      <c r="AB716" s="127">
        <v>5000</v>
      </c>
      <c r="AC716" s="127">
        <v>15959</v>
      </c>
      <c r="AD716" s="127"/>
      <c r="AE716" s="127"/>
      <c r="AF716" s="127">
        <v>0</v>
      </c>
      <c r="AG716" s="127">
        <v>2590</v>
      </c>
      <c r="AH716" s="127">
        <v>5000</v>
      </c>
      <c r="AI716" s="127">
        <v>80</v>
      </c>
      <c r="AJ716" s="127" t="s">
        <v>67</v>
      </c>
      <c r="AK716" s="127">
        <v>5.0000000000000001E-3</v>
      </c>
      <c r="AL716" s="127">
        <v>1</v>
      </c>
      <c r="AM716" s="127"/>
      <c r="AN716" s="127"/>
      <c r="AO716" s="127" t="s">
        <v>757</v>
      </c>
      <c r="AP716" s="127" t="s">
        <v>750</v>
      </c>
      <c r="AQ716" s="127" t="s">
        <v>661</v>
      </c>
      <c r="AR716" s="127" t="s">
        <v>751</v>
      </c>
      <c r="AS716" s="127" t="s">
        <v>69</v>
      </c>
      <c r="AT716" s="127" t="s">
        <v>70</v>
      </c>
      <c r="AU716" s="127" t="s">
        <v>71</v>
      </c>
      <c r="AV716" s="127" t="s">
        <v>1726</v>
      </c>
      <c r="AW716" s="149">
        <f t="shared" si="11"/>
        <v>0.16229087035528542</v>
      </c>
    </row>
    <row r="717" spans="1:49" x14ac:dyDescent="0.2">
      <c r="A717" s="127" t="s">
        <v>59</v>
      </c>
      <c r="B717" s="127">
        <v>4.0999999999999996</v>
      </c>
      <c r="C717" s="127">
        <v>20171204</v>
      </c>
      <c r="D717" s="127" t="s">
        <v>60</v>
      </c>
      <c r="E717" s="127" t="s">
        <v>60</v>
      </c>
      <c r="F717" s="127">
        <v>3</v>
      </c>
      <c r="G717" s="75" t="s">
        <v>4544</v>
      </c>
      <c r="H717" s="127">
        <v>0</v>
      </c>
      <c r="I717" s="127"/>
      <c r="J717" s="127"/>
      <c r="K717" s="127"/>
      <c r="L717" s="127"/>
      <c r="M717" s="127">
        <v>1</v>
      </c>
      <c r="N717" s="127">
        <v>2</v>
      </c>
      <c r="O717" s="127">
        <v>1988</v>
      </c>
      <c r="P717" s="127">
        <v>198904</v>
      </c>
      <c r="Q717" s="127">
        <v>19890406</v>
      </c>
      <c r="R717" s="127" t="s">
        <v>4520</v>
      </c>
      <c r="S717" s="127" t="s">
        <v>3307</v>
      </c>
      <c r="T717" s="127" t="s">
        <v>4521</v>
      </c>
      <c r="U717" s="127" t="s">
        <v>72</v>
      </c>
      <c r="V717" s="127" t="s">
        <v>65</v>
      </c>
      <c r="W717" s="127" t="s">
        <v>66</v>
      </c>
      <c r="X717" s="127"/>
      <c r="Y717" s="127">
        <v>8.6999999999999993</v>
      </c>
      <c r="Z717" s="127">
        <v>92</v>
      </c>
      <c r="AA717" s="127" t="s">
        <v>1726</v>
      </c>
      <c r="AB717" s="127">
        <v>5000</v>
      </c>
      <c r="AC717" s="127">
        <v>25352</v>
      </c>
      <c r="AD717" s="127"/>
      <c r="AE717" s="127"/>
      <c r="AF717" s="127">
        <v>0</v>
      </c>
      <c r="AG717" s="127">
        <v>28684</v>
      </c>
      <c r="AH717" s="127">
        <v>5000</v>
      </c>
      <c r="AI717" s="127">
        <v>851</v>
      </c>
      <c r="AJ717" s="127" t="s">
        <v>66</v>
      </c>
      <c r="AK717" s="127">
        <v>3.2500000000000001E-2</v>
      </c>
      <c r="AL717" s="127">
        <v>2</v>
      </c>
      <c r="AM717" s="127"/>
      <c r="AN717" s="127"/>
      <c r="AO717" s="127" t="s">
        <v>4545</v>
      </c>
      <c r="AP717" s="127" t="s">
        <v>4522</v>
      </c>
      <c r="AQ717" s="127" t="s">
        <v>3310</v>
      </c>
      <c r="AR717" s="127" t="s">
        <v>4523</v>
      </c>
      <c r="AS717" s="127" t="s">
        <v>69</v>
      </c>
      <c r="AT717" s="127" t="s">
        <v>70</v>
      </c>
      <c r="AU717" s="127" t="s">
        <v>3211</v>
      </c>
      <c r="AV717" s="127" t="s">
        <v>1726</v>
      </c>
      <c r="AW717" s="149">
        <f t="shared" si="11"/>
        <v>1.1314294730198802</v>
      </c>
    </row>
    <row r="718" spans="1:49" x14ac:dyDescent="0.2">
      <c r="A718" s="127" t="s">
        <v>59</v>
      </c>
      <c r="B718" s="127">
        <v>4.0999999999999996</v>
      </c>
      <c r="C718" s="127">
        <v>20171204</v>
      </c>
      <c r="D718" s="127" t="s">
        <v>60</v>
      </c>
      <c r="E718" s="127" t="s">
        <v>60</v>
      </c>
      <c r="F718" s="127">
        <v>3</v>
      </c>
      <c r="G718" s="75" t="s">
        <v>1144</v>
      </c>
      <c r="H718" s="127">
        <v>0</v>
      </c>
      <c r="I718" s="127"/>
      <c r="J718" s="127"/>
      <c r="K718" s="127"/>
      <c r="L718" s="127"/>
      <c r="M718" s="127">
        <v>1</v>
      </c>
      <c r="N718" s="127">
        <v>2</v>
      </c>
      <c r="O718" s="127">
        <v>1986</v>
      </c>
      <c r="P718" s="127">
        <v>19870519</v>
      </c>
      <c r="Q718" s="127">
        <v>19870520</v>
      </c>
      <c r="R718" s="127" t="s">
        <v>1121</v>
      </c>
      <c r="S718" s="127" t="s">
        <v>1002</v>
      </c>
      <c r="T718" s="127" t="s">
        <v>1122</v>
      </c>
      <c r="U718" s="127" t="s">
        <v>72</v>
      </c>
      <c r="V718" s="127" t="s">
        <v>65</v>
      </c>
      <c r="W718" s="127" t="s">
        <v>66</v>
      </c>
      <c r="X718" s="127"/>
      <c r="Y718" s="127">
        <v>5.3</v>
      </c>
      <c r="Z718" s="127"/>
      <c r="AA718" s="127" t="s">
        <v>1726</v>
      </c>
      <c r="AB718" s="127">
        <v>5000</v>
      </c>
      <c r="AC718" s="127">
        <v>24877</v>
      </c>
      <c r="AD718" s="127"/>
      <c r="AE718" s="127"/>
      <c r="AF718" s="127">
        <v>0</v>
      </c>
      <c r="AG718" s="127">
        <v>114593</v>
      </c>
      <c r="AH718" s="127">
        <v>5000</v>
      </c>
      <c r="AI718" s="127">
        <v>466</v>
      </c>
      <c r="AJ718" s="127"/>
      <c r="AK718" s="127">
        <v>1.84E-2</v>
      </c>
      <c r="AL718" s="127">
        <v>1</v>
      </c>
      <c r="AM718" s="127"/>
      <c r="AN718" s="127"/>
      <c r="AO718" s="127" t="s">
        <v>1145</v>
      </c>
      <c r="AP718" s="127" t="s">
        <v>1124</v>
      </c>
      <c r="AQ718" s="127" t="s">
        <v>1006</v>
      </c>
      <c r="AR718" s="127" t="s">
        <v>1125</v>
      </c>
      <c r="AS718" s="127" t="s">
        <v>69</v>
      </c>
      <c r="AT718" s="127" t="s">
        <v>70</v>
      </c>
      <c r="AU718" s="127" t="s">
        <v>91</v>
      </c>
      <c r="AV718" s="127" t="s">
        <v>1726</v>
      </c>
      <c r="AW718" s="149">
        <f t="shared" si="11"/>
        <v>4.6063834063592877</v>
      </c>
    </row>
    <row r="719" spans="1:49" x14ac:dyDescent="0.2">
      <c r="A719" s="127" t="s">
        <v>1726</v>
      </c>
      <c r="B719" s="127">
        <v>4.0999999999999996</v>
      </c>
      <c r="C719" s="127">
        <v>20171204</v>
      </c>
      <c r="D719" s="127" t="s">
        <v>60</v>
      </c>
      <c r="E719" s="127" t="s">
        <v>60</v>
      </c>
      <c r="F719" s="127">
        <v>3</v>
      </c>
      <c r="G719" s="75" t="s">
        <v>969</v>
      </c>
      <c r="H719" s="127"/>
      <c r="I719" s="127"/>
      <c r="J719" s="127"/>
      <c r="K719" s="127"/>
      <c r="L719" s="127"/>
      <c r="M719" s="127">
        <v>1</v>
      </c>
      <c r="N719" s="127">
        <v>2</v>
      </c>
      <c r="O719" s="127">
        <v>2000</v>
      </c>
      <c r="P719" s="127">
        <v>200105</v>
      </c>
      <c r="Q719" s="127">
        <v>200105</v>
      </c>
      <c r="R719" s="127" t="s">
        <v>475</v>
      </c>
      <c r="S719" s="127" t="s">
        <v>970</v>
      </c>
      <c r="T719" s="127" t="s">
        <v>477</v>
      </c>
      <c r="U719" s="127" t="s">
        <v>72</v>
      </c>
      <c r="V719" s="127" t="s">
        <v>65</v>
      </c>
      <c r="W719" s="127" t="s">
        <v>66</v>
      </c>
      <c r="X719" s="127" t="s">
        <v>1305</v>
      </c>
      <c r="Y719" s="127">
        <v>3</v>
      </c>
      <c r="Z719" s="127"/>
      <c r="AA719" s="127" t="s">
        <v>1726</v>
      </c>
      <c r="AB719" s="127"/>
      <c r="AC719" s="127"/>
      <c r="AD719" s="127"/>
      <c r="AE719" s="127"/>
      <c r="AF719" s="127">
        <v>0</v>
      </c>
      <c r="AG719" s="127">
        <v>650</v>
      </c>
      <c r="AH719" s="127"/>
      <c r="AI719" s="127"/>
      <c r="AJ719" s="127" t="s">
        <v>66</v>
      </c>
      <c r="AK719" s="127"/>
      <c r="AL719" s="127"/>
      <c r="AM719" s="127"/>
      <c r="AN719" s="127"/>
      <c r="AO719" s="127"/>
      <c r="AP719" s="127" t="s">
        <v>479</v>
      </c>
      <c r="AQ719" s="127" t="s">
        <v>971</v>
      </c>
      <c r="AR719" s="127" t="s">
        <v>481</v>
      </c>
      <c r="AS719" s="127" t="s">
        <v>69</v>
      </c>
      <c r="AT719" s="127" t="s">
        <v>70</v>
      </c>
      <c r="AU719" s="127" t="s">
        <v>91</v>
      </c>
      <c r="AV719" s="127" t="s">
        <v>1726</v>
      </c>
      <c r="AW719" s="149" t="str">
        <f t="shared" si="11"/>
        <v/>
      </c>
    </row>
    <row r="720" spans="1:49" x14ac:dyDescent="0.2">
      <c r="A720" s="127" t="s">
        <v>59</v>
      </c>
      <c r="B720" s="127">
        <v>4.0999999999999996</v>
      </c>
      <c r="C720" s="127">
        <v>20171204</v>
      </c>
      <c r="D720" s="127" t="s">
        <v>60</v>
      </c>
      <c r="E720" s="127" t="s">
        <v>60</v>
      </c>
      <c r="F720" s="127">
        <v>3</v>
      </c>
      <c r="G720" s="75" t="s">
        <v>1584</v>
      </c>
      <c r="H720" s="127">
        <v>0</v>
      </c>
      <c r="I720" s="127"/>
      <c r="J720" s="127"/>
      <c r="K720" s="127"/>
      <c r="L720" s="127"/>
      <c r="M720" s="127">
        <v>1</v>
      </c>
      <c r="N720" s="127">
        <v>1</v>
      </c>
      <c r="O720" s="127">
        <v>1984</v>
      </c>
      <c r="P720" s="127">
        <v>19850513</v>
      </c>
      <c r="Q720" s="127">
        <v>19850514</v>
      </c>
      <c r="R720" s="127" t="s">
        <v>88</v>
      </c>
      <c r="S720" s="127" t="s">
        <v>830</v>
      </c>
      <c r="T720" s="127" t="s">
        <v>89</v>
      </c>
      <c r="U720" s="127" t="s">
        <v>72</v>
      </c>
      <c r="V720" s="127" t="s">
        <v>65</v>
      </c>
      <c r="W720" s="127" t="s">
        <v>64</v>
      </c>
      <c r="X720" s="127"/>
      <c r="Y720" s="127">
        <v>3.1</v>
      </c>
      <c r="Z720" s="127"/>
      <c r="AA720" s="127" t="s">
        <v>1726</v>
      </c>
      <c r="AB720" s="127">
        <v>5000</v>
      </c>
      <c r="AC720" s="127">
        <v>80793</v>
      </c>
      <c r="AD720" s="127"/>
      <c r="AE720" s="127"/>
      <c r="AF720" s="127">
        <v>0</v>
      </c>
      <c r="AG720" s="127">
        <v>65461</v>
      </c>
      <c r="AH720" s="127"/>
      <c r="AI720" s="127"/>
      <c r="AJ720" s="127"/>
      <c r="AK720" s="127"/>
      <c r="AL720" s="127">
        <v>3</v>
      </c>
      <c r="AM720" s="127"/>
      <c r="AN720" s="127"/>
      <c r="AO720" s="127"/>
      <c r="AP720" s="127" t="s">
        <v>660</v>
      </c>
      <c r="AQ720" s="127" t="s">
        <v>831</v>
      </c>
      <c r="AR720" s="127" t="s">
        <v>662</v>
      </c>
      <c r="AS720" s="127" t="s">
        <v>69</v>
      </c>
      <c r="AT720" s="127" t="s">
        <v>70</v>
      </c>
      <c r="AU720" s="127" t="s">
        <v>91</v>
      </c>
      <c r="AV720" s="127" t="s">
        <v>1726</v>
      </c>
      <c r="AW720" s="149">
        <f t="shared" si="11"/>
        <v>0.81023108437612168</v>
      </c>
    </row>
    <row r="721" spans="1:49" x14ac:dyDescent="0.2">
      <c r="A721" s="127" t="s">
        <v>59</v>
      </c>
      <c r="B721" s="127">
        <v>4.0999999999999996</v>
      </c>
      <c r="C721" s="127">
        <v>20171204</v>
      </c>
      <c r="D721" s="127" t="s">
        <v>60</v>
      </c>
      <c r="E721" s="127" t="s">
        <v>60</v>
      </c>
      <c r="F721" s="127">
        <v>3</v>
      </c>
      <c r="G721" s="75" t="s">
        <v>1655</v>
      </c>
      <c r="H721" s="127">
        <v>0</v>
      </c>
      <c r="I721" s="127"/>
      <c r="J721" s="127"/>
      <c r="K721" s="127"/>
      <c r="L721" s="127"/>
      <c r="M721" s="127">
        <v>1</v>
      </c>
      <c r="N721" s="127">
        <v>1</v>
      </c>
      <c r="O721" s="127">
        <v>1998</v>
      </c>
      <c r="P721" s="127">
        <v>20000425</v>
      </c>
      <c r="Q721" s="127">
        <v>20000426</v>
      </c>
      <c r="R721" s="127" t="s">
        <v>61</v>
      </c>
      <c r="S721" s="127" t="s">
        <v>62</v>
      </c>
      <c r="T721" s="127" t="s">
        <v>63</v>
      </c>
      <c r="U721" s="127" t="s">
        <v>1953</v>
      </c>
      <c r="V721" s="127" t="s">
        <v>65</v>
      </c>
      <c r="W721" s="127" t="s">
        <v>64</v>
      </c>
      <c r="X721" s="127"/>
      <c r="Y721" s="127">
        <v>20.239999999999998</v>
      </c>
      <c r="Z721" s="127">
        <v>120</v>
      </c>
      <c r="AA721" s="127" t="s">
        <v>1726</v>
      </c>
      <c r="AB721" s="127">
        <v>5000</v>
      </c>
      <c r="AC721" s="127">
        <v>21458</v>
      </c>
      <c r="AD721" s="127"/>
      <c r="AE721" s="127"/>
      <c r="AF721" s="127">
        <v>0</v>
      </c>
      <c r="AG721" s="127">
        <v>13191</v>
      </c>
      <c r="AH721" s="127">
        <v>5000</v>
      </c>
      <c r="AI721" s="127">
        <v>177</v>
      </c>
      <c r="AJ721" s="127" t="s">
        <v>67</v>
      </c>
      <c r="AK721" s="127">
        <v>8.2000000000000007E-3</v>
      </c>
      <c r="AL721" s="127">
        <v>30</v>
      </c>
      <c r="AM721" s="127">
        <v>300</v>
      </c>
      <c r="AN721" s="127"/>
      <c r="AO721" s="127" t="s">
        <v>100</v>
      </c>
      <c r="AP721" s="127" t="s">
        <v>663</v>
      </c>
      <c r="AQ721" s="127" t="s">
        <v>661</v>
      </c>
      <c r="AR721" s="127" t="s">
        <v>664</v>
      </c>
      <c r="AS721" s="127" t="s">
        <v>69</v>
      </c>
      <c r="AT721" s="127" t="s">
        <v>70</v>
      </c>
      <c r="AU721" s="127" t="s">
        <v>71</v>
      </c>
      <c r="AV721" s="127" t="s">
        <v>1726</v>
      </c>
      <c r="AW721" s="149">
        <f t="shared" si="11"/>
        <v>0.61473576288563703</v>
      </c>
    </row>
    <row r="722" spans="1:49" x14ac:dyDescent="0.2">
      <c r="A722" s="127" t="s">
        <v>59</v>
      </c>
      <c r="B722" s="127">
        <v>4.0999999999999996</v>
      </c>
      <c r="C722" s="127">
        <v>20171204</v>
      </c>
      <c r="D722" s="127" t="s">
        <v>60</v>
      </c>
      <c r="E722" s="127" t="s">
        <v>60</v>
      </c>
      <c r="F722" s="127">
        <v>3</v>
      </c>
      <c r="G722" s="75" t="s">
        <v>3093</v>
      </c>
      <c r="H722" s="127">
        <v>0</v>
      </c>
      <c r="I722" s="127"/>
      <c r="J722" s="127"/>
      <c r="K722" s="127"/>
      <c r="L722" s="127"/>
      <c r="M722" s="127">
        <v>1</v>
      </c>
      <c r="N722" s="127">
        <v>1</v>
      </c>
      <c r="O722" s="127">
        <v>1990</v>
      </c>
      <c r="P722" s="127">
        <v>19910709</v>
      </c>
      <c r="Q722" s="127">
        <v>19910711</v>
      </c>
      <c r="R722" s="127" t="s">
        <v>61</v>
      </c>
      <c r="S722" s="127" t="s">
        <v>62</v>
      </c>
      <c r="T722" s="127" t="s">
        <v>63</v>
      </c>
      <c r="U722" s="127" t="s">
        <v>72</v>
      </c>
      <c r="V722" s="127" t="s">
        <v>65</v>
      </c>
      <c r="W722" s="127" t="s">
        <v>66</v>
      </c>
      <c r="X722" s="127"/>
      <c r="Y722" s="127">
        <v>17.5</v>
      </c>
      <c r="Z722" s="127">
        <v>115</v>
      </c>
      <c r="AA722" s="127" t="s">
        <v>1726</v>
      </c>
      <c r="AB722" s="127">
        <v>5000</v>
      </c>
      <c r="AC722" s="127">
        <v>71278</v>
      </c>
      <c r="AD722" s="127"/>
      <c r="AE722" s="127"/>
      <c r="AF722" s="127">
        <v>0</v>
      </c>
      <c r="AG722" s="127">
        <v>60397</v>
      </c>
      <c r="AH722" s="127">
        <v>5000</v>
      </c>
      <c r="AI722" s="127">
        <v>2275</v>
      </c>
      <c r="AJ722" s="127" t="s">
        <v>67</v>
      </c>
      <c r="AK722" s="127">
        <v>3.09E-2</v>
      </c>
      <c r="AL722" s="127">
        <v>21</v>
      </c>
      <c r="AM722" s="127">
        <v>2000</v>
      </c>
      <c r="AN722" s="127"/>
      <c r="AO722" s="127" t="s">
        <v>720</v>
      </c>
      <c r="AP722" s="127" t="s">
        <v>663</v>
      </c>
      <c r="AQ722" s="127" t="s">
        <v>661</v>
      </c>
      <c r="AR722" s="127" t="s">
        <v>664</v>
      </c>
      <c r="AS722" s="127" t="s">
        <v>69</v>
      </c>
      <c r="AT722" s="127" t="s">
        <v>70</v>
      </c>
      <c r="AU722" s="127" t="s">
        <v>71</v>
      </c>
      <c r="AV722" s="127" t="s">
        <v>1726</v>
      </c>
      <c r="AW722" s="149">
        <f t="shared" si="11"/>
        <v>0.84734420157692414</v>
      </c>
    </row>
    <row r="723" spans="1:49" x14ac:dyDescent="0.2">
      <c r="A723" s="127" t="s">
        <v>59</v>
      </c>
      <c r="B723" s="127">
        <v>4.0999999999999996</v>
      </c>
      <c r="C723" s="127">
        <v>20171204</v>
      </c>
      <c r="D723" s="127" t="s">
        <v>60</v>
      </c>
      <c r="E723" s="127" t="s">
        <v>60</v>
      </c>
      <c r="F723" s="127">
        <v>3</v>
      </c>
      <c r="G723" s="75" t="s">
        <v>728</v>
      </c>
      <c r="H723" s="127">
        <v>0</v>
      </c>
      <c r="I723" s="127"/>
      <c r="J723" s="127"/>
      <c r="K723" s="127"/>
      <c r="L723" s="127"/>
      <c r="M723" s="127">
        <v>1</v>
      </c>
      <c r="N723" s="127">
        <v>1</v>
      </c>
      <c r="O723" s="127">
        <v>1989</v>
      </c>
      <c r="P723" s="127">
        <v>19900425</v>
      </c>
      <c r="Q723" s="127">
        <v>19900426</v>
      </c>
      <c r="R723" s="127" t="s">
        <v>61</v>
      </c>
      <c r="S723" s="127" t="s">
        <v>62</v>
      </c>
      <c r="T723" s="127" t="s">
        <v>63</v>
      </c>
      <c r="U723" s="127" t="s">
        <v>72</v>
      </c>
      <c r="V723" s="127" t="s">
        <v>65</v>
      </c>
      <c r="W723" s="127" t="s">
        <v>64</v>
      </c>
      <c r="X723" s="127"/>
      <c r="Y723" s="127">
        <v>6.2</v>
      </c>
      <c r="Z723" s="127">
        <v>83</v>
      </c>
      <c r="AA723" s="127" t="s">
        <v>1726</v>
      </c>
      <c r="AB723" s="127">
        <v>5000</v>
      </c>
      <c r="AC723" s="127">
        <v>24861</v>
      </c>
      <c r="AD723" s="127"/>
      <c r="AE723" s="127"/>
      <c r="AF723" s="127">
        <v>0</v>
      </c>
      <c r="AG723" s="127">
        <v>39231</v>
      </c>
      <c r="AH723" s="127">
        <v>5000</v>
      </c>
      <c r="AI723" s="127">
        <v>277</v>
      </c>
      <c r="AJ723" s="127" t="s">
        <v>67</v>
      </c>
      <c r="AK723" s="127">
        <v>1.0999999999999999E-2</v>
      </c>
      <c r="AL723" s="127">
        <v>1</v>
      </c>
      <c r="AM723" s="127">
        <v>200</v>
      </c>
      <c r="AN723" s="127"/>
      <c r="AO723" s="127" t="s">
        <v>729</v>
      </c>
      <c r="AP723" s="127" t="s">
        <v>663</v>
      </c>
      <c r="AQ723" s="127" t="s">
        <v>661</v>
      </c>
      <c r="AR723" s="127" t="s">
        <v>664</v>
      </c>
      <c r="AS723" s="127" t="s">
        <v>69</v>
      </c>
      <c r="AT723" s="127" t="s">
        <v>70</v>
      </c>
      <c r="AU723" s="127" t="s">
        <v>71</v>
      </c>
      <c r="AV723" s="127" t="s">
        <v>1726</v>
      </c>
      <c r="AW723" s="149">
        <f t="shared" si="11"/>
        <v>1.5780137564860626</v>
      </c>
    </row>
    <row r="724" spans="1:49" x14ac:dyDescent="0.2">
      <c r="A724" s="127" t="s">
        <v>59</v>
      </c>
      <c r="B724" s="127">
        <v>4.0999999999999996</v>
      </c>
      <c r="C724" s="127">
        <v>20171204</v>
      </c>
      <c r="D724" s="127" t="s">
        <v>60</v>
      </c>
      <c r="E724" s="127" t="s">
        <v>60</v>
      </c>
      <c r="F724" s="127">
        <v>3</v>
      </c>
      <c r="G724" s="75" t="s">
        <v>733</v>
      </c>
      <c r="H724" s="127">
        <v>0</v>
      </c>
      <c r="I724" s="127"/>
      <c r="J724" s="127"/>
      <c r="K724" s="127"/>
      <c r="L724" s="127"/>
      <c r="M724" s="127">
        <v>1</v>
      </c>
      <c r="N724" s="127">
        <v>1</v>
      </c>
      <c r="O724" s="127">
        <v>1989</v>
      </c>
      <c r="P724" s="127">
        <v>19900425</v>
      </c>
      <c r="Q724" s="127">
        <v>19900426</v>
      </c>
      <c r="R724" s="127" t="s">
        <v>61</v>
      </c>
      <c r="S724" s="127" t="s">
        <v>62</v>
      </c>
      <c r="T724" s="127" t="s">
        <v>63</v>
      </c>
      <c r="U724" s="127" t="s">
        <v>72</v>
      </c>
      <c r="V724" s="127" t="s">
        <v>65</v>
      </c>
      <c r="W724" s="127" t="s">
        <v>64</v>
      </c>
      <c r="X724" s="127"/>
      <c r="Y724" s="127">
        <v>6.2</v>
      </c>
      <c r="Z724" s="127">
        <v>83</v>
      </c>
      <c r="AA724" s="127" t="s">
        <v>1726</v>
      </c>
      <c r="AB724" s="127">
        <v>5000</v>
      </c>
      <c r="AC724" s="127">
        <v>24799</v>
      </c>
      <c r="AD724" s="127"/>
      <c r="AE724" s="127"/>
      <c r="AF724" s="127">
        <v>0</v>
      </c>
      <c r="AG724" s="127">
        <v>39133</v>
      </c>
      <c r="AH724" s="127">
        <v>5000</v>
      </c>
      <c r="AI724" s="127">
        <v>276</v>
      </c>
      <c r="AJ724" s="127" t="s">
        <v>67</v>
      </c>
      <c r="AK724" s="127">
        <v>1.0999999999999999E-2</v>
      </c>
      <c r="AL724" s="127">
        <v>1</v>
      </c>
      <c r="AM724" s="127">
        <v>200</v>
      </c>
      <c r="AN724" s="127"/>
      <c r="AO724" s="127" t="s">
        <v>734</v>
      </c>
      <c r="AP724" s="127" t="s">
        <v>663</v>
      </c>
      <c r="AQ724" s="127" t="s">
        <v>661</v>
      </c>
      <c r="AR724" s="127" t="s">
        <v>664</v>
      </c>
      <c r="AS724" s="127" t="s">
        <v>69</v>
      </c>
      <c r="AT724" s="127" t="s">
        <v>70</v>
      </c>
      <c r="AU724" s="127" t="s">
        <v>71</v>
      </c>
      <c r="AV724" s="127" t="s">
        <v>1726</v>
      </c>
      <c r="AW724" s="149">
        <f t="shared" si="11"/>
        <v>1.5780071777087785</v>
      </c>
    </row>
    <row r="725" spans="1:49" x14ac:dyDescent="0.2">
      <c r="A725" s="127" t="s">
        <v>59</v>
      </c>
      <c r="B725" s="127">
        <v>4.0999999999999996</v>
      </c>
      <c r="C725" s="127">
        <v>20171204</v>
      </c>
      <c r="D725" s="127" t="s">
        <v>60</v>
      </c>
      <c r="E725" s="127" t="s">
        <v>60</v>
      </c>
      <c r="F725" s="127">
        <v>3</v>
      </c>
      <c r="G725" s="75" t="s">
        <v>1689</v>
      </c>
      <c r="H725" s="127">
        <v>0</v>
      </c>
      <c r="I725" s="127"/>
      <c r="J725" s="127"/>
      <c r="K725" s="127"/>
      <c r="L725" s="127"/>
      <c r="M725" s="127">
        <v>1</v>
      </c>
      <c r="N725" s="127">
        <v>1</v>
      </c>
      <c r="O725" s="127">
        <v>1995</v>
      </c>
      <c r="P725" s="127">
        <v>19970501</v>
      </c>
      <c r="Q725" s="127">
        <v>19970507</v>
      </c>
      <c r="R725" s="127" t="s">
        <v>61</v>
      </c>
      <c r="S725" s="127" t="s">
        <v>62</v>
      </c>
      <c r="T725" s="127" t="s">
        <v>63</v>
      </c>
      <c r="U725" s="127" t="s">
        <v>1953</v>
      </c>
      <c r="V725" s="127" t="s">
        <v>65</v>
      </c>
      <c r="W725" s="127" t="s">
        <v>64</v>
      </c>
      <c r="X725" s="127"/>
      <c r="Y725" s="127">
        <v>14.4</v>
      </c>
      <c r="Z725" s="127">
        <v>105</v>
      </c>
      <c r="AA725" s="127" t="s">
        <v>1726</v>
      </c>
      <c r="AB725" s="127">
        <v>5000</v>
      </c>
      <c r="AC725" s="127">
        <v>49898</v>
      </c>
      <c r="AD725" s="127"/>
      <c r="AE725" s="127"/>
      <c r="AF725" s="127">
        <v>0</v>
      </c>
      <c r="AG725" s="127">
        <v>62177</v>
      </c>
      <c r="AH725" s="127">
        <v>5000</v>
      </c>
      <c r="AI725" s="127">
        <v>760</v>
      </c>
      <c r="AJ725" s="127" t="s">
        <v>66</v>
      </c>
      <c r="AK725" s="127">
        <v>1.4999999999999999E-2</v>
      </c>
      <c r="AL725" s="127">
        <v>1</v>
      </c>
      <c r="AM725" s="127">
        <v>500</v>
      </c>
      <c r="AN725" s="127"/>
      <c r="AO725" s="127" t="s">
        <v>104</v>
      </c>
      <c r="AP725" s="127" t="s">
        <v>663</v>
      </c>
      <c r="AQ725" s="127" t="s">
        <v>661</v>
      </c>
      <c r="AR725" s="127" t="s">
        <v>664</v>
      </c>
      <c r="AS725" s="127" t="s">
        <v>69</v>
      </c>
      <c r="AT725" s="127" t="s">
        <v>70</v>
      </c>
      <c r="AU725" s="127" t="s">
        <v>71</v>
      </c>
      <c r="AV725" s="127" t="s">
        <v>1726</v>
      </c>
      <c r="AW725" s="149">
        <f t="shared" si="11"/>
        <v>1.2460820072948815</v>
      </c>
    </row>
    <row r="726" spans="1:49" x14ac:dyDescent="0.2">
      <c r="A726" s="127" t="s">
        <v>59</v>
      </c>
      <c r="B726" s="127">
        <v>4.0999999999999996</v>
      </c>
      <c r="C726" s="127">
        <v>20171204</v>
      </c>
      <c r="D726" s="127" t="s">
        <v>60</v>
      </c>
      <c r="E726" s="127" t="s">
        <v>60</v>
      </c>
      <c r="F726" s="127">
        <v>3</v>
      </c>
      <c r="G726" s="75" t="s">
        <v>1703</v>
      </c>
      <c r="H726" s="127">
        <v>0</v>
      </c>
      <c r="I726" s="127"/>
      <c r="J726" s="127"/>
      <c r="K726" s="127"/>
      <c r="L726" s="127"/>
      <c r="M726" s="127">
        <v>1</v>
      </c>
      <c r="N726" s="127">
        <v>1</v>
      </c>
      <c r="O726" s="127">
        <v>1991</v>
      </c>
      <c r="P726" s="127">
        <v>19930423</v>
      </c>
      <c r="Q726" s="127">
        <v>19930428</v>
      </c>
      <c r="R726" s="127" t="s">
        <v>61</v>
      </c>
      <c r="S726" s="127" t="s">
        <v>62</v>
      </c>
      <c r="T726" s="127" t="s">
        <v>63</v>
      </c>
      <c r="U726" s="127" t="s">
        <v>1953</v>
      </c>
      <c r="V726" s="127" t="s">
        <v>65</v>
      </c>
      <c r="W726" s="127" t="s">
        <v>64</v>
      </c>
      <c r="X726" s="127"/>
      <c r="Y726" s="127">
        <v>17</v>
      </c>
      <c r="Z726" s="127">
        <v>114</v>
      </c>
      <c r="AA726" s="127" t="s">
        <v>1726</v>
      </c>
      <c r="AB726" s="127">
        <v>5000</v>
      </c>
      <c r="AC726" s="127">
        <v>74489</v>
      </c>
      <c r="AD726" s="127"/>
      <c r="AE726" s="127"/>
      <c r="AF726" s="127">
        <v>0</v>
      </c>
      <c r="AG726" s="127">
        <v>139886</v>
      </c>
      <c r="AH726" s="127">
        <v>5000</v>
      </c>
      <c r="AI726" s="127">
        <v>374</v>
      </c>
      <c r="AJ726" s="127" t="s">
        <v>67</v>
      </c>
      <c r="AK726" s="127">
        <v>5.0000000000000001E-3</v>
      </c>
      <c r="AL726" s="127">
        <v>278</v>
      </c>
      <c r="AM726" s="127">
        <v>2000</v>
      </c>
      <c r="AN726" s="127"/>
      <c r="AO726" s="127" t="s">
        <v>76</v>
      </c>
      <c r="AP726" s="127" t="s">
        <v>663</v>
      </c>
      <c r="AQ726" s="127" t="s">
        <v>661</v>
      </c>
      <c r="AR726" s="127" t="s">
        <v>664</v>
      </c>
      <c r="AS726" s="127" t="s">
        <v>69</v>
      </c>
      <c r="AT726" s="127" t="s">
        <v>70</v>
      </c>
      <c r="AU726" s="127" t="s">
        <v>71</v>
      </c>
      <c r="AV726" s="127" t="s">
        <v>1726</v>
      </c>
      <c r="AW726" s="149">
        <f t="shared" si="11"/>
        <v>1.8779417095141564</v>
      </c>
    </row>
    <row r="727" spans="1:49" x14ac:dyDescent="0.2">
      <c r="A727" s="127" t="s">
        <v>59</v>
      </c>
      <c r="B727" s="127">
        <v>4.0999999999999996</v>
      </c>
      <c r="C727" s="127">
        <v>20171204</v>
      </c>
      <c r="D727" s="127" t="s">
        <v>60</v>
      </c>
      <c r="E727" s="127" t="s">
        <v>60</v>
      </c>
      <c r="F727" s="127">
        <v>3</v>
      </c>
      <c r="G727" s="75" t="s">
        <v>1693</v>
      </c>
      <c r="H727" s="127">
        <v>0</v>
      </c>
      <c r="I727" s="127"/>
      <c r="J727" s="127"/>
      <c r="K727" s="127"/>
      <c r="L727" s="127"/>
      <c r="M727" s="127">
        <v>1</v>
      </c>
      <c r="N727" s="127">
        <v>1</v>
      </c>
      <c r="O727" s="127">
        <v>1994</v>
      </c>
      <c r="P727" s="127">
        <v>19960506</v>
      </c>
      <c r="Q727" s="127">
        <v>19960508</v>
      </c>
      <c r="R727" s="127" t="s">
        <v>61</v>
      </c>
      <c r="S727" s="127" t="s">
        <v>62</v>
      </c>
      <c r="T727" s="127" t="s">
        <v>63</v>
      </c>
      <c r="U727" s="127" t="s">
        <v>1953</v>
      </c>
      <c r="V727" s="127" t="s">
        <v>65</v>
      </c>
      <c r="W727" s="127" t="s">
        <v>64</v>
      </c>
      <c r="X727" s="127"/>
      <c r="Y727" s="127">
        <v>17.3</v>
      </c>
      <c r="Z727" s="127">
        <v>117</v>
      </c>
      <c r="AA727" s="127" t="s">
        <v>1726</v>
      </c>
      <c r="AB727" s="127">
        <v>5000</v>
      </c>
      <c r="AC727" s="127">
        <v>49541</v>
      </c>
      <c r="AD727" s="127"/>
      <c r="AE727" s="127"/>
      <c r="AF727" s="127">
        <v>0</v>
      </c>
      <c r="AG727" s="127">
        <v>15803</v>
      </c>
      <c r="AH727" s="127">
        <v>5000</v>
      </c>
      <c r="AI727" s="127">
        <v>500</v>
      </c>
      <c r="AJ727" s="127" t="s">
        <v>67</v>
      </c>
      <c r="AK727" s="127">
        <v>0.01</v>
      </c>
      <c r="AL727" s="127">
        <v>1</v>
      </c>
      <c r="AM727" s="127">
        <v>500</v>
      </c>
      <c r="AN727" s="127"/>
      <c r="AO727" s="127" t="s">
        <v>90</v>
      </c>
      <c r="AP727" s="127" t="s">
        <v>663</v>
      </c>
      <c r="AQ727" s="127" t="s">
        <v>661</v>
      </c>
      <c r="AR727" s="127" t="s">
        <v>664</v>
      </c>
      <c r="AS727" s="127" t="s">
        <v>69</v>
      </c>
      <c r="AT727" s="127" t="s">
        <v>70</v>
      </c>
      <c r="AU727" s="127" t="s">
        <v>71</v>
      </c>
      <c r="AV727" s="127" t="s">
        <v>1726</v>
      </c>
      <c r="AW727" s="149">
        <f t="shared" si="11"/>
        <v>0.31898831271068406</v>
      </c>
    </row>
    <row r="728" spans="1:49" x14ac:dyDescent="0.2">
      <c r="A728" s="127" t="s">
        <v>59</v>
      </c>
      <c r="B728" s="127">
        <v>4.0999999999999996</v>
      </c>
      <c r="C728" s="127">
        <v>20171204</v>
      </c>
      <c r="D728" s="127" t="s">
        <v>60</v>
      </c>
      <c r="E728" s="127" t="s">
        <v>60</v>
      </c>
      <c r="F728" s="127">
        <v>3</v>
      </c>
      <c r="G728" s="75" t="s">
        <v>736</v>
      </c>
      <c r="H728" s="127">
        <v>0</v>
      </c>
      <c r="I728" s="127"/>
      <c r="J728" s="127"/>
      <c r="K728" s="127"/>
      <c r="L728" s="127"/>
      <c r="M728" s="127">
        <v>1</v>
      </c>
      <c r="N728" s="127">
        <v>1</v>
      </c>
      <c r="O728" s="127">
        <v>1985</v>
      </c>
      <c r="P728" s="127">
        <v>19870416</v>
      </c>
      <c r="Q728" s="127">
        <v>19870421</v>
      </c>
      <c r="R728" s="127" t="s">
        <v>61</v>
      </c>
      <c r="S728" s="127" t="s">
        <v>62</v>
      </c>
      <c r="T728" s="127" t="s">
        <v>63</v>
      </c>
      <c r="U728" s="127" t="s">
        <v>1953</v>
      </c>
      <c r="V728" s="127" t="s">
        <v>65</v>
      </c>
      <c r="W728" s="127" t="s">
        <v>66</v>
      </c>
      <c r="X728" s="127"/>
      <c r="Y728" s="127">
        <v>15.2</v>
      </c>
      <c r="Z728" s="127"/>
      <c r="AA728" s="127" t="s">
        <v>1726</v>
      </c>
      <c r="AB728" s="127">
        <v>5000</v>
      </c>
      <c r="AC728" s="127">
        <v>29005</v>
      </c>
      <c r="AD728" s="127"/>
      <c r="AE728" s="127"/>
      <c r="AF728" s="127">
        <v>0</v>
      </c>
      <c r="AG728" s="127">
        <v>8413</v>
      </c>
      <c r="AH728" s="127">
        <v>5000</v>
      </c>
      <c r="AI728" s="127">
        <v>2180</v>
      </c>
      <c r="AJ728" s="127"/>
      <c r="AK728" s="127">
        <v>6.9900000000000004E-2</v>
      </c>
      <c r="AL728" s="127">
        <v>210</v>
      </c>
      <c r="AM728" s="127"/>
      <c r="AN728" s="127"/>
      <c r="AO728" s="127" t="s">
        <v>737</v>
      </c>
      <c r="AP728" s="127" t="s">
        <v>663</v>
      </c>
      <c r="AQ728" s="127" t="s">
        <v>661</v>
      </c>
      <c r="AR728" s="127" t="s">
        <v>664</v>
      </c>
      <c r="AS728" s="127" t="s">
        <v>69</v>
      </c>
      <c r="AT728" s="127" t="s">
        <v>70</v>
      </c>
      <c r="AU728" s="127" t="s">
        <v>71</v>
      </c>
      <c r="AV728" s="127" t="s">
        <v>1726</v>
      </c>
      <c r="AW728" s="149">
        <f t="shared" si="11"/>
        <v>0.29005343906223063</v>
      </c>
    </row>
    <row r="729" spans="1:49" x14ac:dyDescent="0.2">
      <c r="A729" s="127" t="s">
        <v>59</v>
      </c>
      <c r="B729" s="127">
        <v>4.0999999999999996</v>
      </c>
      <c r="C729" s="127">
        <v>20171204</v>
      </c>
      <c r="D729" s="127" t="s">
        <v>60</v>
      </c>
      <c r="E729" s="127" t="s">
        <v>60</v>
      </c>
      <c r="F729" s="127">
        <v>3</v>
      </c>
      <c r="G729" s="75" t="s">
        <v>721</v>
      </c>
      <c r="H729" s="127">
        <v>0</v>
      </c>
      <c r="I729" s="127"/>
      <c r="J729" s="127"/>
      <c r="K729" s="127"/>
      <c r="L729" s="127"/>
      <c r="M729" s="127">
        <v>1</v>
      </c>
      <c r="N729" s="127">
        <v>1</v>
      </c>
      <c r="O729" s="127">
        <v>1984</v>
      </c>
      <c r="P729" s="127">
        <v>19850409</v>
      </c>
      <c r="Q729" s="127">
        <v>19850413</v>
      </c>
      <c r="R729" s="127" t="s">
        <v>61</v>
      </c>
      <c r="S729" s="127" t="s">
        <v>62</v>
      </c>
      <c r="T729" s="127" t="s">
        <v>63</v>
      </c>
      <c r="U729" s="127" t="s">
        <v>72</v>
      </c>
      <c r="V729" s="127" t="s">
        <v>65</v>
      </c>
      <c r="W729" s="127" t="s">
        <v>64</v>
      </c>
      <c r="X729" s="127"/>
      <c r="Y729" s="127">
        <v>5.6</v>
      </c>
      <c r="Z729" s="127"/>
      <c r="AA729" s="127" t="s">
        <v>1726</v>
      </c>
      <c r="AB729" s="127">
        <v>5000</v>
      </c>
      <c r="AC729" s="127">
        <v>27374</v>
      </c>
      <c r="AD729" s="127"/>
      <c r="AE729" s="127"/>
      <c r="AF729" s="127">
        <v>0</v>
      </c>
      <c r="AG729" s="127">
        <v>7771</v>
      </c>
      <c r="AH729" s="127">
        <v>5000</v>
      </c>
      <c r="AI729" s="127">
        <v>974</v>
      </c>
      <c r="AJ729" s="127"/>
      <c r="AK729" s="127">
        <v>3.44E-2</v>
      </c>
      <c r="AL729" s="127">
        <v>1</v>
      </c>
      <c r="AM729" s="127"/>
      <c r="AN729" s="127"/>
      <c r="AO729" s="127" t="s">
        <v>699</v>
      </c>
      <c r="AP729" s="127" t="s">
        <v>663</v>
      </c>
      <c r="AQ729" s="127" t="s">
        <v>661</v>
      </c>
      <c r="AR729" s="127" t="s">
        <v>664</v>
      </c>
      <c r="AS729" s="127" t="s">
        <v>69</v>
      </c>
      <c r="AT729" s="127" t="s">
        <v>70</v>
      </c>
      <c r="AU729" s="127" t="s">
        <v>71</v>
      </c>
      <c r="AV729" s="127" t="s">
        <v>1726</v>
      </c>
      <c r="AW729" s="149">
        <f t="shared" si="11"/>
        <v>0.28388251625630162</v>
      </c>
    </row>
    <row r="730" spans="1:49" x14ac:dyDescent="0.2">
      <c r="A730" s="127" t="s">
        <v>59</v>
      </c>
      <c r="B730" s="127">
        <v>4.0999999999999996</v>
      </c>
      <c r="C730" s="127">
        <v>20171204</v>
      </c>
      <c r="D730" s="127" t="s">
        <v>60</v>
      </c>
      <c r="E730" s="127" t="s">
        <v>60</v>
      </c>
      <c r="F730" s="127">
        <v>3</v>
      </c>
      <c r="G730" s="75" t="s">
        <v>906</v>
      </c>
      <c r="H730" s="127">
        <v>0</v>
      </c>
      <c r="I730" s="127"/>
      <c r="J730" s="127"/>
      <c r="K730" s="127"/>
      <c r="L730" s="127"/>
      <c r="M730" s="127">
        <v>1</v>
      </c>
      <c r="N730" s="127">
        <v>2</v>
      </c>
      <c r="O730" s="127">
        <v>1989</v>
      </c>
      <c r="P730" s="127">
        <v>19900528</v>
      </c>
      <c r="Q730" s="127">
        <v>19900528</v>
      </c>
      <c r="R730" s="127" t="s">
        <v>834</v>
      </c>
      <c r="S730" s="127" t="s">
        <v>830</v>
      </c>
      <c r="T730" s="127" t="s">
        <v>835</v>
      </c>
      <c r="U730" s="127" t="s">
        <v>1643</v>
      </c>
      <c r="V730" s="127" t="s">
        <v>65</v>
      </c>
      <c r="W730" s="127" t="s">
        <v>66</v>
      </c>
      <c r="X730" s="127"/>
      <c r="Y730" s="127">
        <v>4.5999999999999996</v>
      </c>
      <c r="Z730" s="127"/>
      <c r="AA730" s="127" t="s">
        <v>1726</v>
      </c>
      <c r="AB730" s="127">
        <v>5000</v>
      </c>
      <c r="AC730" s="127">
        <v>26908</v>
      </c>
      <c r="AD730" s="127"/>
      <c r="AE730" s="127"/>
      <c r="AF730" s="127">
        <v>0</v>
      </c>
      <c r="AG730" s="127">
        <v>27253</v>
      </c>
      <c r="AH730" s="127">
        <v>5000</v>
      </c>
      <c r="AI730" s="127">
        <v>387</v>
      </c>
      <c r="AJ730" s="127" t="s">
        <v>66</v>
      </c>
      <c r="AK730" s="127">
        <v>1.4200000000000001E-2</v>
      </c>
      <c r="AL730" s="127">
        <v>1</v>
      </c>
      <c r="AM730" s="127">
        <v>100</v>
      </c>
      <c r="AN730" s="127"/>
      <c r="AO730" s="127" t="s">
        <v>879</v>
      </c>
      <c r="AP730" s="127" t="s">
        <v>837</v>
      </c>
      <c r="AQ730" s="127" t="s">
        <v>831</v>
      </c>
      <c r="AR730" s="127" t="s">
        <v>838</v>
      </c>
      <c r="AS730" s="127" t="s">
        <v>69</v>
      </c>
      <c r="AT730" s="127" t="s">
        <v>70</v>
      </c>
      <c r="AU730" s="127" t="s">
        <v>91</v>
      </c>
      <c r="AV730" s="127" t="s">
        <v>1726</v>
      </c>
      <c r="AW730" s="149">
        <f t="shared" si="11"/>
        <v>1.0128214657350973</v>
      </c>
    </row>
    <row r="731" spans="1:49" x14ac:dyDescent="0.2">
      <c r="A731" s="127" t="s">
        <v>59</v>
      </c>
      <c r="B731" s="127">
        <v>4.0999999999999996</v>
      </c>
      <c r="C731" s="127">
        <v>20171204</v>
      </c>
      <c r="D731" s="127" t="s">
        <v>60</v>
      </c>
      <c r="E731" s="127" t="s">
        <v>60</v>
      </c>
      <c r="F731" s="127">
        <v>3</v>
      </c>
      <c r="G731" s="75" t="s">
        <v>909</v>
      </c>
      <c r="H731" s="127">
        <v>0</v>
      </c>
      <c r="I731" s="127"/>
      <c r="J731" s="127"/>
      <c r="K731" s="127"/>
      <c r="L731" s="127"/>
      <c r="M731" s="127">
        <v>1</v>
      </c>
      <c r="N731" s="127">
        <v>2</v>
      </c>
      <c r="O731" s="127">
        <v>1989</v>
      </c>
      <c r="P731" s="127">
        <v>19900528</v>
      </c>
      <c r="Q731" s="127">
        <v>19900528</v>
      </c>
      <c r="R731" s="127" t="s">
        <v>834</v>
      </c>
      <c r="S731" s="127" t="s">
        <v>830</v>
      </c>
      <c r="T731" s="127" t="s">
        <v>835</v>
      </c>
      <c r="U731" s="127" t="s">
        <v>1643</v>
      </c>
      <c r="V731" s="127" t="s">
        <v>65</v>
      </c>
      <c r="W731" s="127" t="s">
        <v>66</v>
      </c>
      <c r="X731" s="127"/>
      <c r="Y731" s="127">
        <v>4.5999999999999996</v>
      </c>
      <c r="Z731" s="127"/>
      <c r="AA731" s="127" t="s">
        <v>1726</v>
      </c>
      <c r="AB731" s="127">
        <v>5000</v>
      </c>
      <c r="AC731" s="127">
        <v>27214</v>
      </c>
      <c r="AD731" s="127"/>
      <c r="AE731" s="127"/>
      <c r="AF731" s="127">
        <v>0</v>
      </c>
      <c r="AG731" s="127">
        <v>27253</v>
      </c>
      <c r="AH731" s="127"/>
      <c r="AI731" s="127"/>
      <c r="AJ731" s="127" t="s">
        <v>66</v>
      </c>
      <c r="AK731" s="127"/>
      <c r="AL731" s="127">
        <v>1</v>
      </c>
      <c r="AM731" s="127">
        <v>100</v>
      </c>
      <c r="AN731" s="127"/>
      <c r="AO731" s="127" t="s">
        <v>910</v>
      </c>
      <c r="AP731" s="127" t="s">
        <v>837</v>
      </c>
      <c r="AQ731" s="127" t="s">
        <v>831</v>
      </c>
      <c r="AR731" s="127" t="s">
        <v>838</v>
      </c>
      <c r="AS731" s="127" t="s">
        <v>69</v>
      </c>
      <c r="AT731" s="127" t="s">
        <v>70</v>
      </c>
      <c r="AU731" s="127" t="s">
        <v>91</v>
      </c>
      <c r="AV731" s="127" t="s">
        <v>1726</v>
      </c>
      <c r="AW731" s="149">
        <f t="shared" si="11"/>
        <v>1.0014330859116631</v>
      </c>
    </row>
    <row r="732" spans="1:49" x14ac:dyDescent="0.2">
      <c r="A732" s="127" t="s">
        <v>59</v>
      </c>
      <c r="B732" s="127">
        <v>4.0999999999999996</v>
      </c>
      <c r="C732" s="127">
        <v>20171204</v>
      </c>
      <c r="D732" s="127" t="s">
        <v>60</v>
      </c>
      <c r="E732" s="127" t="s">
        <v>60</v>
      </c>
      <c r="F732" s="127">
        <v>3</v>
      </c>
      <c r="G732" s="75" t="s">
        <v>911</v>
      </c>
      <c r="H732" s="127">
        <v>0</v>
      </c>
      <c r="I732" s="127"/>
      <c r="J732" s="127"/>
      <c r="K732" s="127"/>
      <c r="L732" s="127"/>
      <c r="M732" s="127">
        <v>1</v>
      </c>
      <c r="N732" s="127">
        <v>2</v>
      </c>
      <c r="O732" s="127">
        <v>1989</v>
      </c>
      <c r="P732" s="127">
        <v>19900511</v>
      </c>
      <c r="Q732" s="127">
        <v>19900511</v>
      </c>
      <c r="R732" s="127" t="s">
        <v>834</v>
      </c>
      <c r="S732" s="127" t="s">
        <v>830</v>
      </c>
      <c r="T732" s="127" t="s">
        <v>835</v>
      </c>
      <c r="U732" s="127" t="s">
        <v>1643</v>
      </c>
      <c r="V732" s="127" t="s">
        <v>65</v>
      </c>
      <c r="W732" s="127" t="s">
        <v>66</v>
      </c>
      <c r="X732" s="127"/>
      <c r="Y732" s="127">
        <v>3.6</v>
      </c>
      <c r="Z732" s="127"/>
      <c r="AA732" s="127" t="s">
        <v>1726</v>
      </c>
      <c r="AB732" s="127">
        <v>5000</v>
      </c>
      <c r="AC732" s="127">
        <v>26852</v>
      </c>
      <c r="AD732" s="127"/>
      <c r="AE732" s="127"/>
      <c r="AF732" s="127">
        <v>0</v>
      </c>
      <c r="AG732" s="127">
        <v>28141</v>
      </c>
      <c r="AH732" s="127"/>
      <c r="AI732" s="127"/>
      <c r="AJ732" s="127" t="s">
        <v>66</v>
      </c>
      <c r="AK732" s="127"/>
      <c r="AL732" s="127">
        <v>1</v>
      </c>
      <c r="AM732" s="127">
        <v>100</v>
      </c>
      <c r="AN732" s="127"/>
      <c r="AO732" s="127" t="s">
        <v>859</v>
      </c>
      <c r="AP732" s="127" t="s">
        <v>837</v>
      </c>
      <c r="AQ732" s="127" t="s">
        <v>831</v>
      </c>
      <c r="AR732" s="127" t="s">
        <v>838</v>
      </c>
      <c r="AS732" s="127" t="s">
        <v>69</v>
      </c>
      <c r="AT732" s="127" t="s">
        <v>70</v>
      </c>
      <c r="AU732" s="127" t="s">
        <v>91</v>
      </c>
      <c r="AV732" s="127" t="s">
        <v>1726</v>
      </c>
      <c r="AW732" s="149">
        <f t="shared" si="11"/>
        <v>1.0480038730820795</v>
      </c>
    </row>
    <row r="733" spans="1:49" x14ac:dyDescent="0.2">
      <c r="A733" s="127" t="s">
        <v>59</v>
      </c>
      <c r="B733" s="127">
        <v>4.0999999999999996</v>
      </c>
      <c r="C733" s="127">
        <v>20171204</v>
      </c>
      <c r="D733" s="127" t="s">
        <v>60</v>
      </c>
      <c r="E733" s="127" t="s">
        <v>60</v>
      </c>
      <c r="F733" s="127">
        <v>3</v>
      </c>
      <c r="G733" s="75" t="s">
        <v>1075</v>
      </c>
      <c r="H733" s="127">
        <v>0</v>
      </c>
      <c r="I733" s="127"/>
      <c r="J733" s="127"/>
      <c r="K733" s="127"/>
      <c r="L733" s="127"/>
      <c r="M733" s="127">
        <v>1</v>
      </c>
      <c r="N733" s="127">
        <v>2</v>
      </c>
      <c r="O733" s="127">
        <v>1989</v>
      </c>
      <c r="P733" s="127">
        <v>19900516</v>
      </c>
      <c r="Q733" s="127">
        <v>19900516</v>
      </c>
      <c r="R733" s="127" t="s">
        <v>1068</v>
      </c>
      <c r="S733" s="127" t="s">
        <v>1002</v>
      </c>
      <c r="T733" s="127" t="s">
        <v>1069</v>
      </c>
      <c r="U733" s="127" t="s">
        <v>72</v>
      </c>
      <c r="V733" s="127" t="s">
        <v>65</v>
      </c>
      <c r="W733" s="127" t="s">
        <v>66</v>
      </c>
      <c r="X733" s="127"/>
      <c r="Y733" s="127">
        <v>7.6</v>
      </c>
      <c r="Z733" s="127">
        <v>86</v>
      </c>
      <c r="AA733" s="127" t="s">
        <v>1726</v>
      </c>
      <c r="AB733" s="127">
        <v>5000</v>
      </c>
      <c r="AC733" s="127">
        <v>25018</v>
      </c>
      <c r="AD733" s="127"/>
      <c r="AE733" s="127"/>
      <c r="AF733" s="127">
        <v>0</v>
      </c>
      <c r="AG733" s="127">
        <v>25697</v>
      </c>
      <c r="AH733" s="127">
        <v>5000</v>
      </c>
      <c r="AI733" s="127">
        <v>126</v>
      </c>
      <c r="AJ733" s="127" t="s">
        <v>66</v>
      </c>
      <c r="AK733" s="127">
        <v>5.0000000000000001E-3</v>
      </c>
      <c r="AL733" s="127">
        <v>40</v>
      </c>
      <c r="AM733" s="127">
        <v>200</v>
      </c>
      <c r="AN733" s="127"/>
      <c r="AO733" s="127" t="s">
        <v>1076</v>
      </c>
      <c r="AP733" s="127" t="s">
        <v>1071</v>
      </c>
      <c r="AQ733" s="127" t="s">
        <v>1006</v>
      </c>
      <c r="AR733" s="127" t="s">
        <v>1072</v>
      </c>
      <c r="AS733" s="127" t="s">
        <v>69</v>
      </c>
      <c r="AT733" s="127" t="s">
        <v>70</v>
      </c>
      <c r="AU733" s="127" t="s">
        <v>91</v>
      </c>
      <c r="AV733" s="127" t="s">
        <v>1726</v>
      </c>
      <c r="AW733" s="149">
        <f t="shared" si="11"/>
        <v>1.0271404588696138</v>
      </c>
    </row>
    <row r="734" spans="1:49" x14ac:dyDescent="0.2">
      <c r="A734" s="127" t="s">
        <v>59</v>
      </c>
      <c r="B734" s="127">
        <v>4.0999999999999996</v>
      </c>
      <c r="C734" s="127">
        <v>20171204</v>
      </c>
      <c r="D734" s="127" t="s">
        <v>60</v>
      </c>
      <c r="E734" s="127" t="s">
        <v>60</v>
      </c>
      <c r="F734" s="127">
        <v>3</v>
      </c>
      <c r="G734" s="75" t="s">
        <v>741</v>
      </c>
      <c r="H734" s="127">
        <v>0</v>
      </c>
      <c r="I734" s="127"/>
      <c r="J734" s="127"/>
      <c r="K734" s="127"/>
      <c r="L734" s="127"/>
      <c r="M734" s="127">
        <v>1</v>
      </c>
      <c r="N734" s="127">
        <v>1</v>
      </c>
      <c r="O734" s="127">
        <v>1989</v>
      </c>
      <c r="P734" s="127">
        <v>19900425</v>
      </c>
      <c r="Q734" s="127">
        <v>19900426</v>
      </c>
      <c r="R734" s="127" t="s">
        <v>61</v>
      </c>
      <c r="S734" s="127" t="s">
        <v>62</v>
      </c>
      <c r="T734" s="127" t="s">
        <v>63</v>
      </c>
      <c r="U734" s="127" t="s">
        <v>72</v>
      </c>
      <c r="V734" s="127" t="s">
        <v>65</v>
      </c>
      <c r="W734" s="127" t="s">
        <v>64</v>
      </c>
      <c r="X734" s="127"/>
      <c r="Y734" s="127">
        <v>6.2</v>
      </c>
      <c r="Z734" s="127">
        <v>83</v>
      </c>
      <c r="AA734" s="127" t="s">
        <v>1726</v>
      </c>
      <c r="AB734" s="127">
        <v>5000</v>
      </c>
      <c r="AC734" s="127">
        <v>24955</v>
      </c>
      <c r="AD734" s="127"/>
      <c r="AE734" s="127"/>
      <c r="AF734" s="127">
        <v>0</v>
      </c>
      <c r="AG734" s="127">
        <v>39379</v>
      </c>
      <c r="AH734" s="127">
        <v>5000</v>
      </c>
      <c r="AI734" s="127">
        <v>278</v>
      </c>
      <c r="AJ734" s="127" t="s">
        <v>67</v>
      </c>
      <c r="AK734" s="127">
        <v>1.0999999999999999E-2</v>
      </c>
      <c r="AL734" s="127">
        <v>1</v>
      </c>
      <c r="AM734" s="127">
        <v>200</v>
      </c>
      <c r="AN734" s="127"/>
      <c r="AO734" s="127" t="s">
        <v>742</v>
      </c>
      <c r="AP734" s="127" t="s">
        <v>663</v>
      </c>
      <c r="AQ734" s="127" t="s">
        <v>661</v>
      </c>
      <c r="AR734" s="127" t="s">
        <v>664</v>
      </c>
      <c r="AS734" s="127" t="s">
        <v>69</v>
      </c>
      <c r="AT734" s="127" t="s">
        <v>70</v>
      </c>
      <c r="AU734" s="127" t="s">
        <v>71</v>
      </c>
      <c r="AV734" s="127" t="s">
        <v>1726</v>
      </c>
      <c r="AW734" s="149">
        <f t="shared" si="11"/>
        <v>1.5780004007212984</v>
      </c>
    </row>
    <row r="735" spans="1:49" x14ac:dyDescent="0.2">
      <c r="A735" s="127" t="s">
        <v>59</v>
      </c>
      <c r="B735" s="127">
        <v>4.0999999999999996</v>
      </c>
      <c r="C735" s="127">
        <v>20171204</v>
      </c>
      <c r="D735" s="127" t="s">
        <v>60</v>
      </c>
      <c r="E735" s="127" t="s">
        <v>60</v>
      </c>
      <c r="F735" s="127">
        <v>3</v>
      </c>
      <c r="G735" s="75" t="s">
        <v>1080</v>
      </c>
      <c r="H735" s="127">
        <v>0</v>
      </c>
      <c r="I735" s="127"/>
      <c r="J735" s="127"/>
      <c r="K735" s="127"/>
      <c r="L735" s="127"/>
      <c r="M735" s="127">
        <v>1</v>
      </c>
      <c r="N735" s="127">
        <v>2</v>
      </c>
      <c r="O735" s="127">
        <v>1984</v>
      </c>
      <c r="P735" s="127">
        <v>198505</v>
      </c>
      <c r="Q735" s="127">
        <v>19850515</v>
      </c>
      <c r="R735" s="127" t="s">
        <v>1068</v>
      </c>
      <c r="S735" s="127" t="s">
        <v>1002</v>
      </c>
      <c r="T735" s="127" t="s">
        <v>1069</v>
      </c>
      <c r="U735" s="127" t="s">
        <v>72</v>
      </c>
      <c r="V735" s="127" t="s">
        <v>65</v>
      </c>
      <c r="W735" s="127" t="s">
        <v>66</v>
      </c>
      <c r="X735" s="127"/>
      <c r="Y735" s="127">
        <v>5.9</v>
      </c>
      <c r="Z735" s="127"/>
      <c r="AA735" s="127" t="s">
        <v>1726</v>
      </c>
      <c r="AB735" s="127">
        <v>5000</v>
      </c>
      <c r="AC735" s="127">
        <v>49804</v>
      </c>
      <c r="AD735" s="127"/>
      <c r="AE735" s="127"/>
      <c r="AF735" s="127">
        <v>0</v>
      </c>
      <c r="AG735" s="127">
        <v>26302</v>
      </c>
      <c r="AH735" s="127">
        <v>5000</v>
      </c>
      <c r="AI735" s="127">
        <v>1351</v>
      </c>
      <c r="AJ735" s="127"/>
      <c r="AK735" s="127">
        <v>2.64E-2</v>
      </c>
      <c r="AL735" s="127">
        <v>1</v>
      </c>
      <c r="AM735" s="127"/>
      <c r="AN735" s="127"/>
      <c r="AO735" s="127" t="s">
        <v>1081</v>
      </c>
      <c r="AP735" s="127" t="s">
        <v>1071</v>
      </c>
      <c r="AQ735" s="127" t="s">
        <v>1006</v>
      </c>
      <c r="AR735" s="127" t="s">
        <v>1072</v>
      </c>
      <c r="AS735" s="127" t="s">
        <v>69</v>
      </c>
      <c r="AT735" s="127" t="s">
        <v>70</v>
      </c>
      <c r="AU735" s="127" t="s">
        <v>91</v>
      </c>
      <c r="AV735" s="127" t="s">
        <v>1726</v>
      </c>
      <c r="AW735" s="149">
        <f t="shared" si="11"/>
        <v>0.52811019195245357</v>
      </c>
    </row>
    <row r="736" spans="1:49" x14ac:dyDescent="0.2">
      <c r="A736" s="127" t="s">
        <v>59</v>
      </c>
      <c r="B736" s="127">
        <v>4.0999999999999996</v>
      </c>
      <c r="C736" s="127">
        <v>20171204</v>
      </c>
      <c r="D736" s="127" t="s">
        <v>60</v>
      </c>
      <c r="E736" s="127" t="s">
        <v>60</v>
      </c>
      <c r="F736" s="127">
        <v>3</v>
      </c>
      <c r="G736" s="75" t="s">
        <v>1085</v>
      </c>
      <c r="H736" s="127">
        <v>0</v>
      </c>
      <c r="I736" s="127"/>
      <c r="J736" s="127"/>
      <c r="K736" s="127"/>
      <c r="L736" s="127"/>
      <c r="M736" s="127">
        <v>1</v>
      </c>
      <c r="N736" s="127">
        <v>2</v>
      </c>
      <c r="O736" s="127">
        <v>1989</v>
      </c>
      <c r="P736" s="127">
        <v>19900516</v>
      </c>
      <c r="Q736" s="127">
        <v>19900516</v>
      </c>
      <c r="R736" s="127" t="s">
        <v>1068</v>
      </c>
      <c r="S736" s="127" t="s">
        <v>1002</v>
      </c>
      <c r="T736" s="127" t="s">
        <v>1069</v>
      </c>
      <c r="U736" s="127" t="s">
        <v>72</v>
      </c>
      <c r="V736" s="127" t="s">
        <v>65</v>
      </c>
      <c r="W736" s="127" t="s">
        <v>66</v>
      </c>
      <c r="X736" s="127"/>
      <c r="Y736" s="127">
        <v>6.3</v>
      </c>
      <c r="Z736" s="127">
        <v>82</v>
      </c>
      <c r="AA736" s="127" t="s">
        <v>1726</v>
      </c>
      <c r="AB736" s="127">
        <v>5000</v>
      </c>
      <c r="AC736" s="127">
        <v>24846</v>
      </c>
      <c r="AD736" s="127"/>
      <c r="AE736" s="127"/>
      <c r="AF736" s="127">
        <v>0</v>
      </c>
      <c r="AG736" s="127">
        <v>32037</v>
      </c>
      <c r="AH736" s="127">
        <v>5000</v>
      </c>
      <c r="AI736" s="127">
        <v>251</v>
      </c>
      <c r="AJ736" s="127" t="s">
        <v>66</v>
      </c>
      <c r="AK736" s="127">
        <v>0.01</v>
      </c>
      <c r="AL736" s="127">
        <v>40</v>
      </c>
      <c r="AM736" s="127">
        <v>200</v>
      </c>
      <c r="AN736" s="127"/>
      <c r="AO736" s="127" t="s">
        <v>1086</v>
      </c>
      <c r="AP736" s="127" t="s">
        <v>1071</v>
      </c>
      <c r="AQ736" s="127" t="s">
        <v>1006</v>
      </c>
      <c r="AR736" s="127" t="s">
        <v>1072</v>
      </c>
      <c r="AS736" s="127" t="s">
        <v>69</v>
      </c>
      <c r="AT736" s="127" t="s">
        <v>70</v>
      </c>
      <c r="AU736" s="127" t="s">
        <v>91</v>
      </c>
      <c r="AV736" s="127" t="s">
        <v>1726</v>
      </c>
      <c r="AW736" s="149">
        <f t="shared" si="11"/>
        <v>1.2894228447234968</v>
      </c>
    </row>
    <row r="737" spans="1:49" x14ac:dyDescent="0.2">
      <c r="A737" s="127" t="s">
        <v>59</v>
      </c>
      <c r="B737" s="127">
        <v>4.0999999999999996</v>
      </c>
      <c r="C737" s="127">
        <v>20171204</v>
      </c>
      <c r="D737" s="127" t="s">
        <v>60</v>
      </c>
      <c r="E737" s="127" t="s">
        <v>60</v>
      </c>
      <c r="F737" s="127">
        <v>3</v>
      </c>
      <c r="G737" s="75" t="s">
        <v>1090</v>
      </c>
      <c r="H737" s="127">
        <v>0</v>
      </c>
      <c r="I737" s="127"/>
      <c r="J737" s="127"/>
      <c r="K737" s="127"/>
      <c r="L737" s="127"/>
      <c r="M737" s="127">
        <v>1</v>
      </c>
      <c r="N737" s="127">
        <v>2</v>
      </c>
      <c r="O737" s="127">
        <v>1989</v>
      </c>
      <c r="P737" s="127">
        <v>19900516</v>
      </c>
      <c r="Q737" s="127">
        <v>19900516</v>
      </c>
      <c r="R737" s="127" t="s">
        <v>1068</v>
      </c>
      <c r="S737" s="127" t="s">
        <v>1002</v>
      </c>
      <c r="T737" s="127" t="s">
        <v>1069</v>
      </c>
      <c r="U737" s="127" t="s">
        <v>72</v>
      </c>
      <c r="V737" s="127" t="s">
        <v>65</v>
      </c>
      <c r="W737" s="127" t="s">
        <v>66</v>
      </c>
      <c r="X737" s="127"/>
      <c r="Y737" s="127">
        <v>7.6</v>
      </c>
      <c r="Z737" s="127">
        <v>86</v>
      </c>
      <c r="AA737" s="127" t="s">
        <v>1726</v>
      </c>
      <c r="AB737" s="127">
        <v>5000</v>
      </c>
      <c r="AC737" s="127">
        <v>24992</v>
      </c>
      <c r="AD737" s="127"/>
      <c r="AE737" s="127"/>
      <c r="AF737" s="127">
        <v>0</v>
      </c>
      <c r="AG737" s="127">
        <v>25671</v>
      </c>
      <c r="AH737" s="127">
        <v>5000</v>
      </c>
      <c r="AI737" s="127">
        <v>126</v>
      </c>
      <c r="AJ737" s="127" t="s">
        <v>66</v>
      </c>
      <c r="AK737" s="127">
        <v>5.0000000000000001E-3</v>
      </c>
      <c r="AL737" s="127">
        <v>40</v>
      </c>
      <c r="AM737" s="127">
        <v>200</v>
      </c>
      <c r="AN737" s="127"/>
      <c r="AO737" s="127" t="s">
        <v>1091</v>
      </c>
      <c r="AP737" s="127" t="s">
        <v>1071</v>
      </c>
      <c r="AQ737" s="127" t="s">
        <v>1006</v>
      </c>
      <c r="AR737" s="127" t="s">
        <v>1072</v>
      </c>
      <c r="AS737" s="127" t="s">
        <v>69</v>
      </c>
      <c r="AT737" s="127" t="s">
        <v>70</v>
      </c>
      <c r="AU737" s="127" t="s">
        <v>91</v>
      </c>
      <c r="AV737" s="127" t="s">
        <v>1726</v>
      </c>
      <c r="AW737" s="149">
        <f t="shared" si="11"/>
        <v>1.0271686939820743</v>
      </c>
    </row>
    <row r="738" spans="1:49" x14ac:dyDescent="0.2">
      <c r="A738" s="127" t="s">
        <v>59</v>
      </c>
      <c r="B738" s="127">
        <v>4.0999999999999996</v>
      </c>
      <c r="C738" s="127">
        <v>20171204</v>
      </c>
      <c r="D738" s="127" t="s">
        <v>60</v>
      </c>
      <c r="E738" s="127" t="s">
        <v>60</v>
      </c>
      <c r="F738" s="127">
        <v>3</v>
      </c>
      <c r="G738" s="75" t="s">
        <v>577</v>
      </c>
      <c r="H738" s="127">
        <v>0</v>
      </c>
      <c r="I738" s="127"/>
      <c r="J738" s="127"/>
      <c r="K738" s="127"/>
      <c r="L738" s="127"/>
      <c r="M738" s="127">
        <v>1</v>
      </c>
      <c r="N738" s="127">
        <v>2</v>
      </c>
      <c r="O738" s="127">
        <v>1995</v>
      </c>
      <c r="P738" s="127">
        <v>19960528</v>
      </c>
      <c r="Q738" s="127">
        <v>19960530</v>
      </c>
      <c r="R738" s="127" t="s">
        <v>490</v>
      </c>
      <c r="S738" s="127" t="s">
        <v>476</v>
      </c>
      <c r="T738" s="127" t="s">
        <v>491</v>
      </c>
      <c r="U738" s="127" t="s">
        <v>72</v>
      </c>
      <c r="V738" s="127" t="s">
        <v>65</v>
      </c>
      <c r="W738" s="127" t="s">
        <v>64</v>
      </c>
      <c r="X738" s="127"/>
      <c r="Y738" s="127">
        <v>8.6</v>
      </c>
      <c r="Z738" s="127">
        <v>90</v>
      </c>
      <c r="AA738" s="127" t="s">
        <v>1726</v>
      </c>
      <c r="AB738" s="127">
        <v>5000</v>
      </c>
      <c r="AC738" s="127">
        <v>75329</v>
      </c>
      <c r="AD738" s="127"/>
      <c r="AE738" s="127"/>
      <c r="AF738" s="127">
        <v>0</v>
      </c>
      <c r="AG738" s="127">
        <v>341821</v>
      </c>
      <c r="AH738" s="127"/>
      <c r="AI738" s="127"/>
      <c r="AJ738" s="127" t="s">
        <v>66</v>
      </c>
      <c r="AK738" s="127"/>
      <c r="AL738" s="127"/>
      <c r="AM738" s="127"/>
      <c r="AN738" s="127"/>
      <c r="AO738" s="127"/>
      <c r="AP738" s="127" t="s">
        <v>493</v>
      </c>
      <c r="AQ738" s="127" t="s">
        <v>480</v>
      </c>
      <c r="AR738" s="127" t="s">
        <v>494</v>
      </c>
      <c r="AS738" s="127" t="s">
        <v>69</v>
      </c>
      <c r="AT738" s="127" t="s">
        <v>70</v>
      </c>
      <c r="AU738" s="127" t="s">
        <v>91</v>
      </c>
      <c r="AV738" s="127" t="s">
        <v>1726</v>
      </c>
      <c r="AW738" s="149">
        <f t="shared" si="11"/>
        <v>4.5377079212521076</v>
      </c>
    </row>
    <row r="739" spans="1:49" x14ac:dyDescent="0.2">
      <c r="A739" s="127" t="s">
        <v>59</v>
      </c>
      <c r="B739" s="127">
        <v>4.0999999999999996</v>
      </c>
      <c r="C739" s="127">
        <v>20171204</v>
      </c>
      <c r="D739" s="127" t="s">
        <v>60</v>
      </c>
      <c r="E739" s="127" t="s">
        <v>60</v>
      </c>
      <c r="F739" s="127">
        <v>3</v>
      </c>
      <c r="G739" s="75" t="s">
        <v>582</v>
      </c>
      <c r="H739" s="127">
        <v>0</v>
      </c>
      <c r="I739" s="127"/>
      <c r="J739" s="127"/>
      <c r="K739" s="127"/>
      <c r="L739" s="127"/>
      <c r="M739" s="127">
        <v>1</v>
      </c>
      <c r="N739" s="127">
        <v>2</v>
      </c>
      <c r="O739" s="127">
        <v>1996</v>
      </c>
      <c r="P739" s="127">
        <v>19970528</v>
      </c>
      <c r="Q739" s="127">
        <v>19970529</v>
      </c>
      <c r="R739" s="127" t="s">
        <v>490</v>
      </c>
      <c r="S739" s="127" t="s">
        <v>476</v>
      </c>
      <c r="T739" s="127" t="s">
        <v>491</v>
      </c>
      <c r="U739" s="127" t="s">
        <v>72</v>
      </c>
      <c r="V739" s="127" t="s">
        <v>65</v>
      </c>
      <c r="W739" s="127" t="s">
        <v>64</v>
      </c>
      <c r="X739" s="127"/>
      <c r="Y739" s="127">
        <v>6.6</v>
      </c>
      <c r="Z739" s="127">
        <v>82</v>
      </c>
      <c r="AA739" s="127" t="s">
        <v>1726</v>
      </c>
      <c r="AB739" s="127">
        <v>5000</v>
      </c>
      <c r="AC739" s="127">
        <v>74457</v>
      </c>
      <c r="AD739" s="127"/>
      <c r="AE739" s="127"/>
      <c r="AF739" s="127">
        <v>0</v>
      </c>
      <c r="AG739" s="127">
        <v>186991</v>
      </c>
      <c r="AH739" s="127">
        <v>5000</v>
      </c>
      <c r="AI739" s="127">
        <v>752</v>
      </c>
      <c r="AJ739" s="127" t="s">
        <v>66</v>
      </c>
      <c r="AK739" s="127">
        <v>0.01</v>
      </c>
      <c r="AL739" s="127">
        <v>27</v>
      </c>
      <c r="AM739" s="127">
        <v>100</v>
      </c>
      <c r="AN739" s="127"/>
      <c r="AO739" s="127"/>
      <c r="AP739" s="127" t="s">
        <v>493</v>
      </c>
      <c r="AQ739" s="127" t="s">
        <v>480</v>
      </c>
      <c r="AR739" s="127" t="s">
        <v>494</v>
      </c>
      <c r="AS739" s="127" t="s">
        <v>69</v>
      </c>
      <c r="AT739" s="127" t="s">
        <v>70</v>
      </c>
      <c r="AU739" s="127" t="s">
        <v>91</v>
      </c>
      <c r="AV739" s="127" t="s">
        <v>1726</v>
      </c>
      <c r="AW739" s="149">
        <f t="shared" si="11"/>
        <v>2.5113958392092082</v>
      </c>
    </row>
    <row r="740" spans="1:49" x14ac:dyDescent="0.2">
      <c r="A740" s="127" t="s">
        <v>59</v>
      </c>
      <c r="B740" s="127">
        <v>4.0999999999999996</v>
      </c>
      <c r="C740" s="127">
        <v>20171204</v>
      </c>
      <c r="D740" s="127" t="s">
        <v>60</v>
      </c>
      <c r="E740" s="127" t="s">
        <v>60</v>
      </c>
      <c r="F740" s="127">
        <v>3</v>
      </c>
      <c r="G740" s="75" t="s">
        <v>3695</v>
      </c>
      <c r="H740" s="127">
        <v>0</v>
      </c>
      <c r="I740" s="127"/>
      <c r="J740" s="127"/>
      <c r="K740" s="127"/>
      <c r="L740" s="127"/>
      <c r="M740" s="127">
        <v>1</v>
      </c>
      <c r="N740" s="127">
        <v>1</v>
      </c>
      <c r="O740" s="127">
        <v>1983</v>
      </c>
      <c r="P740" s="127">
        <v>198404</v>
      </c>
      <c r="Q740" s="127">
        <v>19840417</v>
      </c>
      <c r="R740" s="127" t="s">
        <v>3662</v>
      </c>
      <c r="S740" s="127" t="s">
        <v>3426</v>
      </c>
      <c r="T740" s="127" t="s">
        <v>3663</v>
      </c>
      <c r="U740" s="127" t="s">
        <v>72</v>
      </c>
      <c r="V740" s="127" t="s">
        <v>65</v>
      </c>
      <c r="W740" s="127" t="s">
        <v>64</v>
      </c>
      <c r="X740" s="127"/>
      <c r="Y740" s="127">
        <v>6.5</v>
      </c>
      <c r="Z740" s="127"/>
      <c r="AA740" s="127" t="s">
        <v>1726</v>
      </c>
      <c r="AB740" s="127">
        <v>5000</v>
      </c>
      <c r="AC740" s="127">
        <v>49739</v>
      </c>
      <c r="AD740" s="127"/>
      <c r="AE740" s="127"/>
      <c r="AF740" s="127">
        <v>0</v>
      </c>
      <c r="AG740" s="127">
        <v>32396</v>
      </c>
      <c r="AH740" s="127">
        <v>5000</v>
      </c>
      <c r="AI740" s="127">
        <v>1711</v>
      </c>
      <c r="AJ740" s="127"/>
      <c r="AK740" s="127">
        <v>3.3300000000000003E-2</v>
      </c>
      <c r="AL740" s="127">
        <v>1</v>
      </c>
      <c r="AM740" s="127"/>
      <c r="AN740" s="127"/>
      <c r="AO740" s="127"/>
      <c r="AP740" s="127" t="s">
        <v>3665</v>
      </c>
      <c r="AQ740" s="127" t="s">
        <v>3429</v>
      </c>
      <c r="AR740" s="127" t="s">
        <v>3666</v>
      </c>
      <c r="AS740" s="127" t="s">
        <v>69</v>
      </c>
      <c r="AT740" s="127" t="s">
        <v>70</v>
      </c>
      <c r="AU740" s="127" t="s">
        <v>77</v>
      </c>
      <c r="AV740" s="127" t="s">
        <v>1726</v>
      </c>
      <c r="AW740" s="149">
        <f t="shared" si="11"/>
        <v>0.65131988982488587</v>
      </c>
    </row>
    <row r="741" spans="1:49" x14ac:dyDescent="0.2">
      <c r="A741" s="127" t="s">
        <v>59</v>
      </c>
      <c r="B741" s="127">
        <v>4.0999999999999996</v>
      </c>
      <c r="C741" s="127">
        <v>20171204</v>
      </c>
      <c r="D741" s="127" t="s">
        <v>60</v>
      </c>
      <c r="E741" s="127" t="s">
        <v>60</v>
      </c>
      <c r="F741" s="127">
        <v>3</v>
      </c>
      <c r="G741" s="75" t="s">
        <v>580</v>
      </c>
      <c r="H741" s="127">
        <v>0</v>
      </c>
      <c r="I741" s="127"/>
      <c r="J741" s="127"/>
      <c r="K741" s="127"/>
      <c r="L741" s="127"/>
      <c r="M741" s="127">
        <v>1</v>
      </c>
      <c r="N741" s="127">
        <v>2</v>
      </c>
      <c r="O741" s="127">
        <v>1993</v>
      </c>
      <c r="P741" s="127">
        <v>19940524</v>
      </c>
      <c r="Q741" s="127">
        <v>19940527</v>
      </c>
      <c r="R741" s="127" t="s">
        <v>490</v>
      </c>
      <c r="S741" s="127" t="s">
        <v>476</v>
      </c>
      <c r="T741" s="127" t="s">
        <v>491</v>
      </c>
      <c r="U741" s="127" t="s">
        <v>72</v>
      </c>
      <c r="V741" s="127" t="s">
        <v>65</v>
      </c>
      <c r="W741" s="127" t="s">
        <v>64</v>
      </c>
      <c r="X741" s="127"/>
      <c r="Y741" s="127">
        <v>7.9</v>
      </c>
      <c r="Z741" s="127">
        <v>87</v>
      </c>
      <c r="AA741" s="127" t="s">
        <v>1726</v>
      </c>
      <c r="AB741" s="127">
        <v>5000</v>
      </c>
      <c r="AC741" s="127">
        <v>75116</v>
      </c>
      <c r="AD741" s="127"/>
      <c r="AE741" s="127"/>
      <c r="AF741" s="127">
        <v>0</v>
      </c>
      <c r="AG741" s="127">
        <v>366847</v>
      </c>
      <c r="AH741" s="127">
        <v>5000</v>
      </c>
      <c r="AI741" s="127">
        <v>377</v>
      </c>
      <c r="AJ741" s="127" t="s">
        <v>66</v>
      </c>
      <c r="AK741" s="127">
        <v>5.0000000000000001E-3</v>
      </c>
      <c r="AL741" s="127">
        <v>38</v>
      </c>
      <c r="AM741" s="127">
        <v>200</v>
      </c>
      <c r="AN741" s="127"/>
      <c r="AO741" s="127"/>
      <c r="AP741" s="127" t="s">
        <v>493</v>
      </c>
      <c r="AQ741" s="127" t="s">
        <v>480</v>
      </c>
      <c r="AR741" s="127" t="s">
        <v>494</v>
      </c>
      <c r="AS741" s="127" t="s">
        <v>69</v>
      </c>
      <c r="AT741" s="127" t="s">
        <v>70</v>
      </c>
      <c r="AU741" s="127" t="s">
        <v>91</v>
      </c>
      <c r="AV741" s="127" t="s">
        <v>1726</v>
      </c>
      <c r="AW741" s="149">
        <f t="shared" si="11"/>
        <v>4.8837398157516372</v>
      </c>
    </row>
    <row r="742" spans="1:49" x14ac:dyDescent="0.2">
      <c r="A742" s="127" t="s">
        <v>59</v>
      </c>
      <c r="B742" s="127">
        <v>4.0999999999999996</v>
      </c>
      <c r="C742" s="127">
        <v>20171204</v>
      </c>
      <c r="D742" s="127" t="s">
        <v>60</v>
      </c>
      <c r="E742" s="127" t="s">
        <v>60</v>
      </c>
      <c r="F742" s="127">
        <v>3</v>
      </c>
      <c r="G742" s="75" t="s">
        <v>3690</v>
      </c>
      <c r="H742" s="127">
        <v>0</v>
      </c>
      <c r="I742" s="127"/>
      <c r="J742" s="127"/>
      <c r="K742" s="127"/>
      <c r="L742" s="127"/>
      <c r="M742" s="127">
        <v>1</v>
      </c>
      <c r="N742" s="127">
        <v>1</v>
      </c>
      <c r="O742" s="127">
        <v>1985</v>
      </c>
      <c r="P742" s="127">
        <v>198604</v>
      </c>
      <c r="Q742" s="127">
        <v>19860423</v>
      </c>
      <c r="R742" s="127" t="s">
        <v>3662</v>
      </c>
      <c r="S742" s="127" t="s">
        <v>3426</v>
      </c>
      <c r="T742" s="127" t="s">
        <v>3663</v>
      </c>
      <c r="U742" s="127" t="s">
        <v>72</v>
      </c>
      <c r="V742" s="127" t="s">
        <v>65</v>
      </c>
      <c r="W742" s="127" t="s">
        <v>66</v>
      </c>
      <c r="X742" s="127"/>
      <c r="Y742" s="127">
        <v>3.4</v>
      </c>
      <c r="Z742" s="127"/>
      <c r="AA742" s="127" t="s">
        <v>1726</v>
      </c>
      <c r="AB742" s="127">
        <v>5000</v>
      </c>
      <c r="AC742" s="127">
        <v>24759</v>
      </c>
      <c r="AD742" s="127"/>
      <c r="AE742" s="127"/>
      <c r="AF742" s="127">
        <v>5000</v>
      </c>
      <c r="AG742" s="127">
        <v>253</v>
      </c>
      <c r="AH742" s="127">
        <v>0</v>
      </c>
      <c r="AI742" s="127">
        <v>176</v>
      </c>
      <c r="AJ742" s="127"/>
      <c r="AK742" s="127">
        <v>1.01E-2</v>
      </c>
      <c r="AL742" s="127">
        <v>1</v>
      </c>
      <c r="AM742" s="127"/>
      <c r="AN742" s="127"/>
      <c r="AO742" s="127" t="s">
        <v>3357</v>
      </c>
      <c r="AP742" s="127" t="s">
        <v>3665</v>
      </c>
      <c r="AQ742" s="127" t="s">
        <v>3429</v>
      </c>
      <c r="AR742" s="127" t="s">
        <v>3666</v>
      </c>
      <c r="AS742" s="127" t="s">
        <v>69</v>
      </c>
      <c r="AT742" s="127" t="s">
        <v>70</v>
      </c>
      <c r="AU742" s="127" t="s">
        <v>77</v>
      </c>
      <c r="AV742" s="127" t="s">
        <v>1726</v>
      </c>
      <c r="AW742" s="149">
        <f t="shared" si="11"/>
        <v>1.0218506401712509E-2</v>
      </c>
    </row>
    <row r="743" spans="1:49" x14ac:dyDescent="0.2">
      <c r="A743" s="127" t="s">
        <v>59</v>
      </c>
      <c r="B743" s="127">
        <v>4.0999999999999996</v>
      </c>
      <c r="C743" s="127">
        <v>20171204</v>
      </c>
      <c r="D743" s="127" t="s">
        <v>60</v>
      </c>
      <c r="E743" s="127" t="s">
        <v>60</v>
      </c>
      <c r="F743" s="127">
        <v>3</v>
      </c>
      <c r="G743" s="75" t="s">
        <v>4378</v>
      </c>
      <c r="H743" s="127">
        <v>0</v>
      </c>
      <c r="I743" s="127"/>
      <c r="J743" s="127"/>
      <c r="K743" s="127"/>
      <c r="L743" s="127"/>
      <c r="M743" s="127">
        <v>1</v>
      </c>
      <c r="N743" s="127">
        <v>3</v>
      </c>
      <c r="O743" s="127">
        <v>1996</v>
      </c>
      <c r="P743" s="127">
        <v>19970508</v>
      </c>
      <c r="Q743" s="127">
        <v>19970604</v>
      </c>
      <c r="R743" s="127" t="s">
        <v>3306</v>
      </c>
      <c r="S743" s="127" t="s">
        <v>3421</v>
      </c>
      <c r="T743" s="127" t="s">
        <v>4165</v>
      </c>
      <c r="U743" s="127" t="s">
        <v>72</v>
      </c>
      <c r="V743" s="127" t="s">
        <v>65</v>
      </c>
      <c r="W743" s="127" t="s">
        <v>66</v>
      </c>
      <c r="X743" s="127"/>
      <c r="Y743" s="127">
        <v>3.2</v>
      </c>
      <c r="Z743" s="127"/>
      <c r="AA743" s="127" t="s">
        <v>1726</v>
      </c>
      <c r="AB743" s="127">
        <v>5000</v>
      </c>
      <c r="AC743" s="127">
        <v>46690</v>
      </c>
      <c r="AD743" s="127"/>
      <c r="AE743" s="127"/>
      <c r="AF743" s="127">
        <v>0</v>
      </c>
      <c r="AG743" s="127">
        <v>100000</v>
      </c>
      <c r="AH743" s="127">
        <v>5000</v>
      </c>
      <c r="AI743" s="127">
        <v>3499</v>
      </c>
      <c r="AJ743" s="127" t="s">
        <v>66</v>
      </c>
      <c r="AK743" s="127">
        <v>6.9699999999999998E-2</v>
      </c>
      <c r="AL743" s="127">
        <v>30</v>
      </c>
      <c r="AM743" s="127">
        <v>1004</v>
      </c>
      <c r="AN743" s="127"/>
      <c r="AO743" s="127" t="s">
        <v>4379</v>
      </c>
      <c r="AP743" s="127" t="s">
        <v>3309</v>
      </c>
      <c r="AQ743" s="127" t="s">
        <v>3423</v>
      </c>
      <c r="AR743" s="127" t="s">
        <v>4166</v>
      </c>
      <c r="AS743" s="127" t="s">
        <v>69</v>
      </c>
      <c r="AT743" s="127" t="s">
        <v>70</v>
      </c>
      <c r="AU743" s="127" t="s">
        <v>3211</v>
      </c>
      <c r="AV743" s="127" t="s">
        <v>1726</v>
      </c>
      <c r="AW743" s="149">
        <f t="shared" si="11"/>
        <v>2.1417862497322768</v>
      </c>
    </row>
    <row r="744" spans="1:49" x14ac:dyDescent="0.2">
      <c r="A744" s="127" t="s">
        <v>59</v>
      </c>
      <c r="B744" s="127">
        <v>4.0999999999999996</v>
      </c>
      <c r="C744" s="127">
        <v>20171204</v>
      </c>
      <c r="D744" s="127" t="s">
        <v>60</v>
      </c>
      <c r="E744" s="127" t="s">
        <v>60</v>
      </c>
      <c r="F744" s="127">
        <v>3</v>
      </c>
      <c r="G744" s="75" t="s">
        <v>1668</v>
      </c>
      <c r="H744" s="127">
        <v>0</v>
      </c>
      <c r="I744" s="127"/>
      <c r="J744" s="127"/>
      <c r="K744" s="127"/>
      <c r="L744" s="127"/>
      <c r="M744" s="127">
        <v>1</v>
      </c>
      <c r="N744" s="127">
        <v>1</v>
      </c>
      <c r="O744" s="127">
        <v>1996</v>
      </c>
      <c r="P744" s="127">
        <v>19980428</v>
      </c>
      <c r="Q744" s="127">
        <v>19980430</v>
      </c>
      <c r="R744" s="127" t="s">
        <v>61</v>
      </c>
      <c r="S744" s="127" t="s">
        <v>62</v>
      </c>
      <c r="T744" s="127" t="s">
        <v>63</v>
      </c>
      <c r="U744" s="127" t="s">
        <v>1953</v>
      </c>
      <c r="V744" s="127" t="s">
        <v>65</v>
      </c>
      <c r="W744" s="127" t="s">
        <v>64</v>
      </c>
      <c r="X744" s="127"/>
      <c r="Y744" s="127">
        <v>14.3</v>
      </c>
      <c r="Z744" s="127">
        <v>108</v>
      </c>
      <c r="AA744" s="127" t="s">
        <v>1726</v>
      </c>
      <c r="AB744" s="127">
        <v>5000</v>
      </c>
      <c r="AC744" s="127">
        <v>49648</v>
      </c>
      <c r="AD744" s="127"/>
      <c r="AE744" s="127"/>
      <c r="AF744" s="127">
        <v>0</v>
      </c>
      <c r="AG744" s="127">
        <v>64063</v>
      </c>
      <c r="AH744" s="127">
        <v>5000</v>
      </c>
      <c r="AI744" s="127">
        <v>1013</v>
      </c>
      <c r="AJ744" s="127" t="s">
        <v>67</v>
      </c>
      <c r="AK744" s="127">
        <v>0.02</v>
      </c>
      <c r="AL744" s="127">
        <v>1</v>
      </c>
      <c r="AM744" s="127">
        <v>500</v>
      </c>
      <c r="AN744" s="127"/>
      <c r="AO744" s="127" t="s">
        <v>107</v>
      </c>
      <c r="AP744" s="127" t="s">
        <v>663</v>
      </c>
      <c r="AQ744" s="127" t="s">
        <v>661</v>
      </c>
      <c r="AR744" s="127" t="s">
        <v>664</v>
      </c>
      <c r="AS744" s="127" t="s">
        <v>69</v>
      </c>
      <c r="AT744" s="127" t="s">
        <v>70</v>
      </c>
      <c r="AU744" s="127" t="s">
        <v>71</v>
      </c>
      <c r="AV744" s="127" t="s">
        <v>1726</v>
      </c>
      <c r="AW744" s="149">
        <f t="shared" si="11"/>
        <v>1.2903440219142766</v>
      </c>
    </row>
    <row r="745" spans="1:49" x14ac:dyDescent="0.2">
      <c r="A745" s="127" t="s">
        <v>59</v>
      </c>
      <c r="B745" s="127">
        <v>4.0999999999999996</v>
      </c>
      <c r="C745" s="127">
        <v>20171204</v>
      </c>
      <c r="D745" s="127" t="s">
        <v>60</v>
      </c>
      <c r="E745" s="127" t="s">
        <v>60</v>
      </c>
      <c r="F745" s="127">
        <v>3</v>
      </c>
      <c r="G745" s="75" t="s">
        <v>1669</v>
      </c>
      <c r="H745" s="127">
        <v>0</v>
      </c>
      <c r="I745" s="127"/>
      <c r="J745" s="127"/>
      <c r="K745" s="127"/>
      <c r="L745" s="127"/>
      <c r="M745" s="127">
        <v>1</v>
      </c>
      <c r="N745" s="127">
        <v>1</v>
      </c>
      <c r="O745" s="127">
        <v>1996</v>
      </c>
      <c r="P745" s="127">
        <v>19980428</v>
      </c>
      <c r="Q745" s="127">
        <v>19980430</v>
      </c>
      <c r="R745" s="127" t="s">
        <v>61</v>
      </c>
      <c r="S745" s="127" t="s">
        <v>62</v>
      </c>
      <c r="T745" s="127" t="s">
        <v>63</v>
      </c>
      <c r="U745" s="127" t="s">
        <v>1953</v>
      </c>
      <c r="V745" s="127" t="s">
        <v>65</v>
      </c>
      <c r="W745" s="127" t="s">
        <v>64</v>
      </c>
      <c r="X745" s="127"/>
      <c r="Y745" s="127">
        <v>18.8</v>
      </c>
      <c r="Z745" s="127">
        <v>118</v>
      </c>
      <c r="AA745" s="127" t="s">
        <v>1726</v>
      </c>
      <c r="AB745" s="127">
        <v>5000</v>
      </c>
      <c r="AC745" s="127">
        <v>49649</v>
      </c>
      <c r="AD745" s="127"/>
      <c r="AE745" s="127"/>
      <c r="AF745" s="127">
        <v>0</v>
      </c>
      <c r="AG745" s="127">
        <v>21920</v>
      </c>
      <c r="AH745" s="127">
        <v>5000</v>
      </c>
      <c r="AI745" s="127">
        <v>1013</v>
      </c>
      <c r="AJ745" s="127" t="s">
        <v>67</v>
      </c>
      <c r="AK745" s="127">
        <v>0.02</v>
      </c>
      <c r="AL745" s="127">
        <v>1</v>
      </c>
      <c r="AM745" s="127">
        <v>500</v>
      </c>
      <c r="AN745" s="127"/>
      <c r="AO745" s="127" t="s">
        <v>108</v>
      </c>
      <c r="AP745" s="127" t="s">
        <v>663</v>
      </c>
      <c r="AQ745" s="127" t="s">
        <v>661</v>
      </c>
      <c r="AR745" s="127" t="s">
        <v>664</v>
      </c>
      <c r="AS745" s="127" t="s">
        <v>69</v>
      </c>
      <c r="AT745" s="127" t="s">
        <v>70</v>
      </c>
      <c r="AU745" s="127" t="s">
        <v>71</v>
      </c>
      <c r="AV745" s="127" t="s">
        <v>1726</v>
      </c>
      <c r="AW745" s="149">
        <f t="shared" si="11"/>
        <v>0.44149932526334873</v>
      </c>
    </row>
    <row r="746" spans="1:49" x14ac:dyDescent="0.2">
      <c r="A746" s="127" t="s">
        <v>59</v>
      </c>
      <c r="B746" s="127">
        <v>4.0999999999999996</v>
      </c>
      <c r="C746" s="127">
        <v>20171204</v>
      </c>
      <c r="D746" s="127" t="s">
        <v>60</v>
      </c>
      <c r="E746" s="127" t="s">
        <v>60</v>
      </c>
      <c r="F746" s="127">
        <v>3</v>
      </c>
      <c r="G746" s="75" t="s">
        <v>1386</v>
      </c>
      <c r="H746" s="127">
        <v>0</v>
      </c>
      <c r="I746" s="127"/>
      <c r="J746" s="127"/>
      <c r="K746" s="127"/>
      <c r="L746" s="127"/>
      <c r="M746" s="127">
        <v>1</v>
      </c>
      <c r="N746" s="127">
        <v>1</v>
      </c>
      <c r="O746" s="127">
        <v>1985</v>
      </c>
      <c r="P746" s="127">
        <v>198604</v>
      </c>
      <c r="Q746" s="127">
        <v>19860402</v>
      </c>
      <c r="R746" s="127" t="s">
        <v>1382</v>
      </c>
      <c r="S746" s="127" t="s">
        <v>1377</v>
      </c>
      <c r="T746" s="127" t="s">
        <v>748</v>
      </c>
      <c r="U746" s="127" t="s">
        <v>1643</v>
      </c>
      <c r="V746" s="127" t="s">
        <v>65</v>
      </c>
      <c r="W746" s="127" t="s">
        <v>64</v>
      </c>
      <c r="X746" s="127"/>
      <c r="Y746" s="127">
        <v>2.4</v>
      </c>
      <c r="Z746" s="127"/>
      <c r="AA746" s="127" t="s">
        <v>1726</v>
      </c>
      <c r="AB746" s="127">
        <v>5000</v>
      </c>
      <c r="AC746" s="127">
        <v>38175</v>
      </c>
      <c r="AD746" s="127"/>
      <c r="AE746" s="127"/>
      <c r="AF746" s="127">
        <v>0</v>
      </c>
      <c r="AG746" s="127">
        <v>5459</v>
      </c>
      <c r="AH746" s="127">
        <v>5000</v>
      </c>
      <c r="AI746" s="127">
        <v>1180</v>
      </c>
      <c r="AJ746" s="127"/>
      <c r="AK746" s="127">
        <v>0.03</v>
      </c>
      <c r="AL746" s="127">
        <v>5</v>
      </c>
      <c r="AM746" s="127"/>
      <c r="AN746" s="127"/>
      <c r="AO746" s="127"/>
      <c r="AP746" s="127" t="s">
        <v>1383</v>
      </c>
      <c r="AQ746" s="127" t="s">
        <v>1378</v>
      </c>
      <c r="AR746" s="127" t="s">
        <v>751</v>
      </c>
      <c r="AS746" s="127" t="s">
        <v>69</v>
      </c>
      <c r="AT746" s="127" t="s">
        <v>70</v>
      </c>
      <c r="AU746" s="127" t="s">
        <v>71</v>
      </c>
      <c r="AV746" s="127" t="s">
        <v>1726</v>
      </c>
      <c r="AW746" s="149">
        <f t="shared" si="11"/>
        <v>0.14299934512115259</v>
      </c>
    </row>
    <row r="747" spans="1:49" x14ac:dyDescent="0.2">
      <c r="A747" s="127" t="s">
        <v>59</v>
      </c>
      <c r="B747" s="127">
        <v>4.0999999999999996</v>
      </c>
      <c r="C747" s="127">
        <v>20171204</v>
      </c>
      <c r="D747" s="127" t="s">
        <v>60</v>
      </c>
      <c r="E747" s="127" t="s">
        <v>60</v>
      </c>
      <c r="F747" s="127">
        <v>3</v>
      </c>
      <c r="G747" s="75" t="s">
        <v>1381</v>
      </c>
      <c r="H747" s="127">
        <v>0</v>
      </c>
      <c r="I747" s="127"/>
      <c r="J747" s="127"/>
      <c r="K747" s="127"/>
      <c r="L747" s="127"/>
      <c r="M747" s="127">
        <v>1</v>
      </c>
      <c r="N747" s="127">
        <v>1</v>
      </c>
      <c r="O747" s="127">
        <v>1981</v>
      </c>
      <c r="P747" s="127">
        <v>19820426</v>
      </c>
      <c r="Q747" s="127">
        <v>19820430</v>
      </c>
      <c r="R747" s="127" t="s">
        <v>1382</v>
      </c>
      <c r="S747" s="127" t="s">
        <v>1377</v>
      </c>
      <c r="T747" s="127" t="s">
        <v>748</v>
      </c>
      <c r="U747" s="127" t="s">
        <v>1643</v>
      </c>
      <c r="V747" s="127" t="s">
        <v>65</v>
      </c>
      <c r="W747" s="127" t="s">
        <v>64</v>
      </c>
      <c r="X747" s="127"/>
      <c r="Y747" s="127">
        <v>2.7</v>
      </c>
      <c r="Z747" s="127"/>
      <c r="AA747" s="127" t="s">
        <v>1726</v>
      </c>
      <c r="AB747" s="127">
        <v>5000</v>
      </c>
      <c r="AC747" s="127">
        <v>15360</v>
      </c>
      <c r="AD747" s="127"/>
      <c r="AE747" s="127"/>
      <c r="AF747" s="127">
        <v>5000</v>
      </c>
      <c r="AG747" s="127">
        <v>640</v>
      </c>
      <c r="AH747" s="127"/>
      <c r="AI747" s="127"/>
      <c r="AJ747" s="127"/>
      <c r="AK747" s="127">
        <v>0.04</v>
      </c>
      <c r="AL747" s="127">
        <v>7</v>
      </c>
      <c r="AM747" s="127"/>
      <c r="AN747" s="127"/>
      <c r="AO747" s="127"/>
      <c r="AP747" s="127" t="s">
        <v>1383</v>
      </c>
      <c r="AQ747" s="127" t="s">
        <v>1378</v>
      </c>
      <c r="AR747" s="127" t="s">
        <v>751</v>
      </c>
      <c r="AS747" s="127" t="s">
        <v>69</v>
      </c>
      <c r="AT747" s="127" t="s">
        <v>70</v>
      </c>
      <c r="AU747" s="127" t="s">
        <v>71</v>
      </c>
      <c r="AV747" s="127" t="s">
        <v>1726</v>
      </c>
      <c r="AW747" s="149">
        <f t="shared" si="11"/>
        <v>4.1666666666666664E-2</v>
      </c>
    </row>
    <row r="748" spans="1:49" x14ac:dyDescent="0.2">
      <c r="A748" s="127" t="s">
        <v>59</v>
      </c>
      <c r="B748" s="127">
        <v>4.0999999999999996</v>
      </c>
      <c r="C748" s="127">
        <v>20171204</v>
      </c>
      <c r="D748" s="127" t="s">
        <v>60</v>
      </c>
      <c r="E748" s="127" t="s">
        <v>60</v>
      </c>
      <c r="F748" s="127">
        <v>3</v>
      </c>
      <c r="G748" s="75" t="s">
        <v>4046</v>
      </c>
      <c r="H748" s="127">
        <v>0</v>
      </c>
      <c r="I748" s="127"/>
      <c r="J748" s="127"/>
      <c r="K748" s="127"/>
      <c r="L748" s="127"/>
      <c r="M748" s="127">
        <v>1</v>
      </c>
      <c r="N748" s="127">
        <v>2</v>
      </c>
      <c r="O748" s="127">
        <v>1998</v>
      </c>
      <c r="P748" s="127">
        <v>199905</v>
      </c>
      <c r="Q748" s="127">
        <v>19990527</v>
      </c>
      <c r="R748" s="127" t="s">
        <v>4013</v>
      </c>
      <c r="S748" s="127" t="s">
        <v>3307</v>
      </c>
      <c r="T748" s="127" t="s">
        <v>4014</v>
      </c>
      <c r="U748" s="127" t="s">
        <v>72</v>
      </c>
      <c r="V748" s="127" t="s">
        <v>65</v>
      </c>
      <c r="W748" s="127" t="s">
        <v>64</v>
      </c>
      <c r="X748" s="127"/>
      <c r="Y748" s="127">
        <v>5.7</v>
      </c>
      <c r="Z748" s="127">
        <v>82</v>
      </c>
      <c r="AA748" s="127" t="s">
        <v>1726</v>
      </c>
      <c r="AB748" s="127">
        <v>5000</v>
      </c>
      <c r="AC748" s="127">
        <v>21788</v>
      </c>
      <c r="AD748" s="127"/>
      <c r="AE748" s="127"/>
      <c r="AF748" s="127">
        <v>5000</v>
      </c>
      <c r="AG748" s="127">
        <v>445</v>
      </c>
      <c r="AH748" s="127"/>
      <c r="AI748" s="127"/>
      <c r="AJ748" s="127"/>
      <c r="AK748" s="127">
        <v>0.02</v>
      </c>
      <c r="AL748" s="127">
        <v>2</v>
      </c>
      <c r="AM748" s="127">
        <v>400</v>
      </c>
      <c r="AN748" s="127"/>
      <c r="AO748" s="127" t="s">
        <v>4045</v>
      </c>
      <c r="AP748" s="127" t="s">
        <v>4016</v>
      </c>
      <c r="AQ748" s="127" t="s">
        <v>3310</v>
      </c>
      <c r="AR748" s="127" t="s">
        <v>4017</v>
      </c>
      <c r="AS748" s="127" t="s">
        <v>69</v>
      </c>
      <c r="AT748" s="127" t="s">
        <v>70</v>
      </c>
      <c r="AU748" s="127" t="s">
        <v>3211</v>
      </c>
      <c r="AV748" s="127" t="s">
        <v>1726</v>
      </c>
      <c r="AW748" s="149">
        <f t="shared" si="11"/>
        <v>2.04240866532036E-2</v>
      </c>
    </row>
    <row r="749" spans="1:49" x14ac:dyDescent="0.2">
      <c r="A749" s="127" t="s">
        <v>59</v>
      </c>
      <c r="B749" s="127">
        <v>4.0999999999999996</v>
      </c>
      <c r="C749" s="127">
        <v>20171204</v>
      </c>
      <c r="D749" s="127" t="s">
        <v>60</v>
      </c>
      <c r="E749" s="127" t="s">
        <v>60</v>
      </c>
      <c r="F749" s="127">
        <v>3</v>
      </c>
      <c r="G749" s="75" t="s">
        <v>4044</v>
      </c>
      <c r="H749" s="127">
        <v>0</v>
      </c>
      <c r="I749" s="127"/>
      <c r="J749" s="127"/>
      <c r="K749" s="127"/>
      <c r="L749" s="127"/>
      <c r="M749" s="127">
        <v>1</v>
      </c>
      <c r="N749" s="127">
        <v>2</v>
      </c>
      <c r="O749" s="127">
        <v>1999</v>
      </c>
      <c r="P749" s="127">
        <v>20000530</v>
      </c>
      <c r="Q749" s="127">
        <v>20000530</v>
      </c>
      <c r="R749" s="127" t="s">
        <v>4013</v>
      </c>
      <c r="S749" s="127" t="s">
        <v>3307</v>
      </c>
      <c r="T749" s="127" t="s">
        <v>4014</v>
      </c>
      <c r="U749" s="127" t="s">
        <v>72</v>
      </c>
      <c r="V749" s="127" t="s">
        <v>65</v>
      </c>
      <c r="W749" s="127" t="s">
        <v>64</v>
      </c>
      <c r="X749" s="127"/>
      <c r="Y749" s="127">
        <v>7.1</v>
      </c>
      <c r="Z749" s="127">
        <v>86</v>
      </c>
      <c r="AA749" s="127" t="s">
        <v>1726</v>
      </c>
      <c r="AB749" s="127">
        <v>5000</v>
      </c>
      <c r="AC749" s="127">
        <v>20056</v>
      </c>
      <c r="AD749" s="127"/>
      <c r="AE749" s="127"/>
      <c r="AF749" s="127">
        <v>0</v>
      </c>
      <c r="AG749" s="127">
        <v>11758</v>
      </c>
      <c r="AH749" s="127"/>
      <c r="AI749" s="127"/>
      <c r="AJ749" s="127" t="s">
        <v>66</v>
      </c>
      <c r="AK749" s="127"/>
      <c r="AL749" s="127">
        <v>2</v>
      </c>
      <c r="AM749" s="127">
        <v>400</v>
      </c>
      <c r="AN749" s="127"/>
      <c r="AO749" s="127" t="s">
        <v>4045</v>
      </c>
      <c r="AP749" s="127" t="s">
        <v>4016</v>
      </c>
      <c r="AQ749" s="127" t="s">
        <v>3310</v>
      </c>
      <c r="AR749" s="127" t="s">
        <v>4017</v>
      </c>
      <c r="AS749" s="127" t="s">
        <v>69</v>
      </c>
      <c r="AT749" s="127" t="s">
        <v>70</v>
      </c>
      <c r="AU749" s="127" t="s">
        <v>3211</v>
      </c>
      <c r="AV749" s="127" t="s">
        <v>1726</v>
      </c>
      <c r="AW749" s="149">
        <f t="shared" si="11"/>
        <v>0.58625847626645389</v>
      </c>
    </row>
    <row r="750" spans="1:49" x14ac:dyDescent="0.2">
      <c r="A750" s="127" t="s">
        <v>59</v>
      </c>
      <c r="B750" s="127">
        <v>4.0999999999999996</v>
      </c>
      <c r="C750" s="127">
        <v>20171204</v>
      </c>
      <c r="D750" s="127" t="s">
        <v>60</v>
      </c>
      <c r="E750" s="127" t="s">
        <v>60</v>
      </c>
      <c r="F750" s="127">
        <v>3</v>
      </c>
      <c r="G750" s="75" t="s">
        <v>760</v>
      </c>
      <c r="H750" s="127">
        <v>0</v>
      </c>
      <c r="I750" s="127"/>
      <c r="J750" s="127"/>
      <c r="K750" s="127"/>
      <c r="L750" s="127"/>
      <c r="M750" s="127">
        <v>1</v>
      </c>
      <c r="N750" s="127">
        <v>1</v>
      </c>
      <c r="O750" s="127">
        <v>1986</v>
      </c>
      <c r="P750" s="127">
        <v>19870918</v>
      </c>
      <c r="Q750" s="127">
        <v>19870923</v>
      </c>
      <c r="R750" s="127" t="s">
        <v>747</v>
      </c>
      <c r="S750" s="127" t="s">
        <v>62</v>
      </c>
      <c r="T750" s="127" t="s">
        <v>748</v>
      </c>
      <c r="U750" s="127" t="s">
        <v>1643</v>
      </c>
      <c r="V750" s="127" t="s">
        <v>65</v>
      </c>
      <c r="W750" s="127" t="s">
        <v>66</v>
      </c>
      <c r="X750" s="127"/>
      <c r="Y750" s="127">
        <v>10.1</v>
      </c>
      <c r="Z750" s="127"/>
      <c r="AA750" s="127" t="s">
        <v>1726</v>
      </c>
      <c r="AB750" s="127">
        <v>5000</v>
      </c>
      <c r="AC750" s="127">
        <v>25697</v>
      </c>
      <c r="AD750" s="127"/>
      <c r="AE750" s="127"/>
      <c r="AF750" s="127">
        <v>0</v>
      </c>
      <c r="AG750" s="127">
        <v>8839</v>
      </c>
      <c r="AH750" s="127">
        <v>5000</v>
      </c>
      <c r="AI750" s="127">
        <v>795</v>
      </c>
      <c r="AJ750" s="127"/>
      <c r="AK750" s="127">
        <v>0.03</v>
      </c>
      <c r="AL750" s="127">
        <v>1</v>
      </c>
      <c r="AM750" s="127"/>
      <c r="AN750" s="127"/>
      <c r="AO750" s="127" t="s">
        <v>761</v>
      </c>
      <c r="AP750" s="127" t="s">
        <v>750</v>
      </c>
      <c r="AQ750" s="127" t="s">
        <v>661</v>
      </c>
      <c r="AR750" s="127" t="s">
        <v>751</v>
      </c>
      <c r="AS750" s="127" t="s">
        <v>69</v>
      </c>
      <c r="AT750" s="127" t="s">
        <v>70</v>
      </c>
      <c r="AU750" s="127" t="s">
        <v>71</v>
      </c>
      <c r="AV750" s="127" t="s">
        <v>1726</v>
      </c>
      <c r="AW750" s="149">
        <f t="shared" si="11"/>
        <v>0.34397011324279098</v>
      </c>
    </row>
    <row r="751" spans="1:49" x14ac:dyDescent="0.2">
      <c r="A751" s="127" t="s">
        <v>59</v>
      </c>
      <c r="B751" s="127">
        <v>4.0999999999999996</v>
      </c>
      <c r="C751" s="127">
        <v>20171204</v>
      </c>
      <c r="D751" s="127" t="s">
        <v>60</v>
      </c>
      <c r="E751" s="127" t="s">
        <v>60</v>
      </c>
      <c r="F751" s="127">
        <v>3</v>
      </c>
      <c r="G751" s="75" t="s">
        <v>1392</v>
      </c>
      <c r="H751" s="127">
        <v>0</v>
      </c>
      <c r="I751" s="127"/>
      <c r="J751" s="127"/>
      <c r="K751" s="127"/>
      <c r="L751" s="127"/>
      <c r="M751" s="127">
        <v>1</v>
      </c>
      <c r="N751" s="127">
        <v>1</v>
      </c>
      <c r="O751" s="127">
        <v>1982</v>
      </c>
      <c r="P751" s="127">
        <v>198304</v>
      </c>
      <c r="Q751" s="127">
        <v>19830426</v>
      </c>
      <c r="R751" s="127" t="s">
        <v>747</v>
      </c>
      <c r="S751" s="127" t="s">
        <v>1377</v>
      </c>
      <c r="T751" s="127" t="s">
        <v>748</v>
      </c>
      <c r="U751" s="127" t="s">
        <v>1643</v>
      </c>
      <c r="V751" s="127" t="s">
        <v>65</v>
      </c>
      <c r="W751" s="127" t="s">
        <v>64</v>
      </c>
      <c r="X751" s="127"/>
      <c r="Y751" s="127">
        <v>3.6</v>
      </c>
      <c r="Z751" s="127"/>
      <c r="AA751" s="127" t="s">
        <v>1726</v>
      </c>
      <c r="AB751" s="127">
        <v>5000</v>
      </c>
      <c r="AC751" s="127">
        <v>28683</v>
      </c>
      <c r="AD751" s="127"/>
      <c r="AE751" s="127"/>
      <c r="AF751" s="127">
        <v>0</v>
      </c>
      <c r="AG751" s="127">
        <v>4800</v>
      </c>
      <c r="AH751" s="127">
        <v>5000</v>
      </c>
      <c r="AI751" s="127">
        <v>917</v>
      </c>
      <c r="AJ751" s="127"/>
      <c r="AK751" s="127">
        <v>3.1E-2</v>
      </c>
      <c r="AL751" s="127">
        <v>7</v>
      </c>
      <c r="AM751" s="127"/>
      <c r="AN751" s="127"/>
      <c r="AO751" s="127"/>
      <c r="AP751" s="127" t="s">
        <v>750</v>
      </c>
      <c r="AQ751" s="127" t="s">
        <v>1378</v>
      </c>
      <c r="AR751" s="127" t="s">
        <v>751</v>
      </c>
      <c r="AS751" s="127" t="s">
        <v>69</v>
      </c>
      <c r="AT751" s="127" t="s">
        <v>70</v>
      </c>
      <c r="AU751" s="127" t="s">
        <v>71</v>
      </c>
      <c r="AV751" s="127" t="s">
        <v>1726</v>
      </c>
      <c r="AW751" s="149">
        <f t="shared" si="11"/>
        <v>0.16734651187114319</v>
      </c>
    </row>
    <row r="752" spans="1:49" x14ac:dyDescent="0.2">
      <c r="A752" s="127" t="s">
        <v>59</v>
      </c>
      <c r="B752" s="127">
        <v>4.0999999999999996</v>
      </c>
      <c r="C752" s="127">
        <v>20171204</v>
      </c>
      <c r="D752" s="127" t="s">
        <v>60</v>
      </c>
      <c r="E752" s="127" t="s">
        <v>60</v>
      </c>
      <c r="F752" s="127">
        <v>3</v>
      </c>
      <c r="G752" s="75" t="s">
        <v>1581</v>
      </c>
      <c r="H752" s="127">
        <v>0</v>
      </c>
      <c r="I752" s="127"/>
      <c r="J752" s="127"/>
      <c r="K752" s="127"/>
      <c r="L752" s="127"/>
      <c r="M752" s="127">
        <v>1</v>
      </c>
      <c r="N752" s="127">
        <v>1</v>
      </c>
      <c r="O752" s="127">
        <v>1988</v>
      </c>
      <c r="P752" s="127">
        <v>198905</v>
      </c>
      <c r="Q752" s="127">
        <v>19890509</v>
      </c>
      <c r="R752" s="127" t="s">
        <v>88</v>
      </c>
      <c r="S752" s="127" t="s">
        <v>830</v>
      </c>
      <c r="T752" s="127" t="s">
        <v>89</v>
      </c>
      <c r="U752" s="127" t="s">
        <v>72</v>
      </c>
      <c r="V752" s="127" t="s">
        <v>65</v>
      </c>
      <c r="W752" s="127" t="s">
        <v>66</v>
      </c>
      <c r="X752" s="127"/>
      <c r="Y752" s="127">
        <v>3.4</v>
      </c>
      <c r="Z752" s="127"/>
      <c r="AA752" s="127" t="s">
        <v>1726</v>
      </c>
      <c r="AB752" s="127">
        <v>5000</v>
      </c>
      <c r="AC752" s="127">
        <v>56932</v>
      </c>
      <c r="AD752" s="127"/>
      <c r="AE752" s="127"/>
      <c r="AF752" s="127">
        <v>0</v>
      </c>
      <c r="AG752" s="127">
        <v>82438</v>
      </c>
      <c r="AH752" s="127">
        <v>5000</v>
      </c>
      <c r="AI752" s="127">
        <v>137</v>
      </c>
      <c r="AJ752" s="127"/>
      <c r="AK752" s="127">
        <v>2.3999999999999998E-3</v>
      </c>
      <c r="AL752" s="127">
        <v>2</v>
      </c>
      <c r="AM752" s="127"/>
      <c r="AN752" s="127"/>
      <c r="AO752" s="127" t="s">
        <v>1582</v>
      </c>
      <c r="AP752" s="127" t="s">
        <v>660</v>
      </c>
      <c r="AQ752" s="127" t="s">
        <v>831</v>
      </c>
      <c r="AR752" s="127" t="s">
        <v>662</v>
      </c>
      <c r="AS752" s="127" t="s">
        <v>69</v>
      </c>
      <c r="AT752" s="127" t="s">
        <v>70</v>
      </c>
      <c r="AU752" s="127" t="s">
        <v>91</v>
      </c>
      <c r="AV752" s="127" t="s">
        <v>1726</v>
      </c>
      <c r="AW752" s="149">
        <f t="shared" si="11"/>
        <v>1.4480081500737723</v>
      </c>
    </row>
    <row r="753" spans="1:49" x14ac:dyDescent="0.2">
      <c r="A753" s="127" t="s">
        <v>59</v>
      </c>
      <c r="B753" s="127">
        <v>4.0999999999999996</v>
      </c>
      <c r="C753" s="127">
        <v>20171204</v>
      </c>
      <c r="D753" s="127" t="s">
        <v>60</v>
      </c>
      <c r="E753" s="127" t="s">
        <v>60</v>
      </c>
      <c r="F753" s="127">
        <v>3</v>
      </c>
      <c r="G753" s="75" t="s">
        <v>768</v>
      </c>
      <c r="H753" s="127">
        <v>0</v>
      </c>
      <c r="I753" s="127"/>
      <c r="J753" s="127"/>
      <c r="K753" s="127"/>
      <c r="L753" s="127"/>
      <c r="M753" s="127">
        <v>1</v>
      </c>
      <c r="N753" s="127">
        <v>1</v>
      </c>
      <c r="O753" s="127">
        <v>1986</v>
      </c>
      <c r="P753" s="127">
        <v>198704</v>
      </c>
      <c r="Q753" s="127">
        <v>19870402</v>
      </c>
      <c r="R753" s="127" t="s">
        <v>747</v>
      </c>
      <c r="S753" s="127" t="s">
        <v>62</v>
      </c>
      <c r="T753" s="127" t="s">
        <v>748</v>
      </c>
      <c r="U753" s="127" t="s">
        <v>1643</v>
      </c>
      <c r="V753" s="127" t="s">
        <v>65</v>
      </c>
      <c r="W753" s="127" t="s">
        <v>66</v>
      </c>
      <c r="X753" s="127"/>
      <c r="Y753" s="127">
        <v>2.9</v>
      </c>
      <c r="Z753" s="127"/>
      <c r="AA753" s="127" t="s">
        <v>1726</v>
      </c>
      <c r="AB753" s="127">
        <v>5000</v>
      </c>
      <c r="AC753" s="127">
        <v>25988</v>
      </c>
      <c r="AD753" s="127"/>
      <c r="AE753" s="127"/>
      <c r="AF753" s="127">
        <v>5000</v>
      </c>
      <c r="AG753" s="127">
        <v>262</v>
      </c>
      <c r="AH753" s="127"/>
      <c r="AI753" s="127"/>
      <c r="AJ753" s="127"/>
      <c r="AK753" s="127">
        <v>0.01</v>
      </c>
      <c r="AL753" s="127">
        <v>1</v>
      </c>
      <c r="AM753" s="127"/>
      <c r="AN753" s="127"/>
      <c r="AO753" s="127" t="s">
        <v>769</v>
      </c>
      <c r="AP753" s="127" t="s">
        <v>750</v>
      </c>
      <c r="AQ753" s="127" t="s">
        <v>661</v>
      </c>
      <c r="AR753" s="127" t="s">
        <v>751</v>
      </c>
      <c r="AS753" s="127" t="s">
        <v>69</v>
      </c>
      <c r="AT753" s="127" t="s">
        <v>70</v>
      </c>
      <c r="AU753" s="127" t="s">
        <v>71</v>
      </c>
      <c r="AV753" s="127" t="s">
        <v>1726</v>
      </c>
      <c r="AW753" s="149">
        <f t="shared" si="11"/>
        <v>1.0081576112051717E-2</v>
      </c>
    </row>
    <row r="754" spans="1:49" x14ac:dyDescent="0.2">
      <c r="A754" s="127" t="s">
        <v>59</v>
      </c>
      <c r="B754" s="127">
        <v>4.0999999999999996</v>
      </c>
      <c r="C754" s="127">
        <v>20171204</v>
      </c>
      <c r="D754" s="127" t="s">
        <v>60</v>
      </c>
      <c r="E754" s="127" t="s">
        <v>60</v>
      </c>
      <c r="F754" s="127">
        <v>3</v>
      </c>
      <c r="G754" s="75" t="s">
        <v>772</v>
      </c>
      <c r="H754" s="127">
        <v>0</v>
      </c>
      <c r="I754" s="127"/>
      <c r="J754" s="127"/>
      <c r="K754" s="127"/>
      <c r="L754" s="127"/>
      <c r="M754" s="127">
        <v>1</v>
      </c>
      <c r="N754" s="127">
        <v>1</v>
      </c>
      <c r="O754" s="127">
        <v>1986</v>
      </c>
      <c r="P754" s="127">
        <v>198704</v>
      </c>
      <c r="Q754" s="127">
        <v>19870402</v>
      </c>
      <c r="R754" s="127" t="s">
        <v>747</v>
      </c>
      <c r="S754" s="127" t="s">
        <v>62</v>
      </c>
      <c r="T754" s="127" t="s">
        <v>748</v>
      </c>
      <c r="U754" s="127" t="s">
        <v>1643</v>
      </c>
      <c r="V754" s="127" t="s">
        <v>65</v>
      </c>
      <c r="W754" s="127" t="s">
        <v>66</v>
      </c>
      <c r="X754" s="127"/>
      <c r="Y754" s="127">
        <v>2.9</v>
      </c>
      <c r="Z754" s="127"/>
      <c r="AA754" s="127" t="s">
        <v>1726</v>
      </c>
      <c r="AB754" s="127">
        <v>5000</v>
      </c>
      <c r="AC754" s="127">
        <v>26730</v>
      </c>
      <c r="AD754" s="127"/>
      <c r="AE754" s="127"/>
      <c r="AF754" s="127">
        <v>5000</v>
      </c>
      <c r="AG754" s="127">
        <v>270</v>
      </c>
      <c r="AH754" s="127"/>
      <c r="AI754" s="127"/>
      <c r="AJ754" s="127"/>
      <c r="AK754" s="127">
        <v>0.01</v>
      </c>
      <c r="AL754" s="127">
        <v>1</v>
      </c>
      <c r="AM754" s="127"/>
      <c r="AN754" s="127"/>
      <c r="AO754" s="127" t="s">
        <v>773</v>
      </c>
      <c r="AP754" s="127" t="s">
        <v>750</v>
      </c>
      <c r="AQ754" s="127" t="s">
        <v>661</v>
      </c>
      <c r="AR754" s="127" t="s">
        <v>751</v>
      </c>
      <c r="AS754" s="127" t="s">
        <v>69</v>
      </c>
      <c r="AT754" s="127" t="s">
        <v>70</v>
      </c>
      <c r="AU754" s="127" t="s">
        <v>71</v>
      </c>
      <c r="AV754" s="127" t="s">
        <v>1726</v>
      </c>
      <c r="AW754" s="149">
        <f t="shared" si="11"/>
        <v>1.0101010101010102E-2</v>
      </c>
    </row>
    <row r="755" spans="1:49" x14ac:dyDescent="0.2">
      <c r="A755" s="127" t="s">
        <v>59</v>
      </c>
      <c r="B755" s="127">
        <v>4.0999999999999996</v>
      </c>
      <c r="C755" s="127">
        <v>20171204</v>
      </c>
      <c r="D755" s="127" t="s">
        <v>60</v>
      </c>
      <c r="E755" s="127" t="s">
        <v>60</v>
      </c>
      <c r="F755" s="127">
        <v>3</v>
      </c>
      <c r="G755" s="75" t="s">
        <v>762</v>
      </c>
      <c r="H755" s="127">
        <v>0</v>
      </c>
      <c r="I755" s="127"/>
      <c r="J755" s="127"/>
      <c r="K755" s="127"/>
      <c r="L755" s="127"/>
      <c r="M755" s="127">
        <v>1</v>
      </c>
      <c r="N755" s="127">
        <v>1</v>
      </c>
      <c r="O755" s="127">
        <v>1986</v>
      </c>
      <c r="P755" s="127">
        <v>198704</v>
      </c>
      <c r="Q755" s="127">
        <v>19870402</v>
      </c>
      <c r="R755" s="127" t="s">
        <v>747</v>
      </c>
      <c r="S755" s="127" t="s">
        <v>62</v>
      </c>
      <c r="T755" s="127" t="s">
        <v>748</v>
      </c>
      <c r="U755" s="127" t="s">
        <v>1643</v>
      </c>
      <c r="V755" s="127" t="s">
        <v>65</v>
      </c>
      <c r="W755" s="127" t="s">
        <v>66</v>
      </c>
      <c r="X755" s="127"/>
      <c r="Y755" s="127">
        <v>2.9</v>
      </c>
      <c r="Z755" s="127"/>
      <c r="AA755" s="127" t="s">
        <v>1726</v>
      </c>
      <c r="AB755" s="127">
        <v>5000</v>
      </c>
      <c r="AC755" s="127">
        <v>25443</v>
      </c>
      <c r="AD755" s="127"/>
      <c r="AE755" s="127"/>
      <c r="AF755" s="127">
        <v>5000</v>
      </c>
      <c r="AG755" s="127">
        <v>257</v>
      </c>
      <c r="AH755" s="127"/>
      <c r="AI755" s="127"/>
      <c r="AJ755" s="127"/>
      <c r="AK755" s="127">
        <v>0.01</v>
      </c>
      <c r="AL755" s="127">
        <v>1</v>
      </c>
      <c r="AM755" s="127"/>
      <c r="AN755" s="127"/>
      <c r="AO755" s="127" t="s">
        <v>763</v>
      </c>
      <c r="AP755" s="127" t="s">
        <v>750</v>
      </c>
      <c r="AQ755" s="127" t="s">
        <v>661</v>
      </c>
      <c r="AR755" s="127" t="s">
        <v>751</v>
      </c>
      <c r="AS755" s="127" t="s">
        <v>69</v>
      </c>
      <c r="AT755" s="127" t="s">
        <v>70</v>
      </c>
      <c r="AU755" s="127" t="s">
        <v>71</v>
      </c>
      <c r="AV755" s="127" t="s">
        <v>1726</v>
      </c>
      <c r="AW755" s="149">
        <f t="shared" si="11"/>
        <v>1.0101010101010102E-2</v>
      </c>
    </row>
    <row r="756" spans="1:49" x14ac:dyDescent="0.2">
      <c r="A756" s="127" t="s">
        <v>59</v>
      </c>
      <c r="B756" s="127">
        <v>4.0999999999999996</v>
      </c>
      <c r="C756" s="127">
        <v>20171204</v>
      </c>
      <c r="D756" s="127" t="s">
        <v>60</v>
      </c>
      <c r="E756" s="127" t="s">
        <v>60</v>
      </c>
      <c r="F756" s="127">
        <v>3</v>
      </c>
      <c r="G756" s="75" t="s">
        <v>3587</v>
      </c>
      <c r="H756" s="127">
        <v>0</v>
      </c>
      <c r="I756" s="127"/>
      <c r="J756" s="127"/>
      <c r="K756" s="127"/>
      <c r="L756" s="127"/>
      <c r="M756" s="127">
        <v>1</v>
      </c>
      <c r="N756" s="127">
        <v>1</v>
      </c>
      <c r="O756" s="127">
        <v>1985</v>
      </c>
      <c r="P756" s="127">
        <v>198604</v>
      </c>
      <c r="Q756" s="127">
        <v>19860428</v>
      </c>
      <c r="R756" s="127" t="s">
        <v>3583</v>
      </c>
      <c r="S756" s="127" t="s">
        <v>3426</v>
      </c>
      <c r="T756" s="127" t="s">
        <v>3584</v>
      </c>
      <c r="U756" s="127" t="s">
        <v>72</v>
      </c>
      <c r="V756" s="127" t="s">
        <v>65</v>
      </c>
      <c r="W756" s="127" t="s">
        <v>64</v>
      </c>
      <c r="X756" s="127"/>
      <c r="Y756" s="127">
        <v>3.5</v>
      </c>
      <c r="Z756" s="127"/>
      <c r="AA756" s="127" t="s">
        <v>1726</v>
      </c>
      <c r="AB756" s="127">
        <v>5000</v>
      </c>
      <c r="AC756" s="127">
        <v>25152</v>
      </c>
      <c r="AD756" s="127"/>
      <c r="AE756" s="127"/>
      <c r="AF756" s="127">
        <v>0</v>
      </c>
      <c r="AG756" s="127">
        <v>26314</v>
      </c>
      <c r="AH756" s="127"/>
      <c r="AI756" s="127"/>
      <c r="AJ756" s="127"/>
      <c r="AK756" s="127"/>
      <c r="AL756" s="127">
        <v>1</v>
      </c>
      <c r="AM756" s="127"/>
      <c r="AN756" s="127"/>
      <c r="AO756" s="127" t="s">
        <v>3588</v>
      </c>
      <c r="AP756" s="127" t="s">
        <v>3585</v>
      </c>
      <c r="AQ756" s="127" t="s">
        <v>3429</v>
      </c>
      <c r="AR756" s="127" t="s">
        <v>3586</v>
      </c>
      <c r="AS756" s="127" t="s">
        <v>69</v>
      </c>
      <c r="AT756" s="127" t="s">
        <v>70</v>
      </c>
      <c r="AU756" s="127" t="s">
        <v>77</v>
      </c>
      <c r="AV756" s="127" t="s">
        <v>1726</v>
      </c>
      <c r="AW756" s="149">
        <f t="shared" si="11"/>
        <v>1.0461991094147582</v>
      </c>
    </row>
    <row r="757" spans="1:49" x14ac:dyDescent="0.2">
      <c r="A757" s="127" t="s">
        <v>59</v>
      </c>
      <c r="B757" s="127">
        <v>4.0999999999999996</v>
      </c>
      <c r="C757" s="127">
        <v>20171204</v>
      </c>
      <c r="D757" s="127" t="s">
        <v>60</v>
      </c>
      <c r="E757" s="127" t="s">
        <v>60</v>
      </c>
      <c r="F757" s="127">
        <v>3</v>
      </c>
      <c r="G757" s="75" t="s">
        <v>4644</v>
      </c>
      <c r="H757" s="127">
        <v>0</v>
      </c>
      <c r="I757" s="127"/>
      <c r="J757" s="127"/>
      <c r="K757" s="127"/>
      <c r="L757" s="127"/>
      <c r="M757" s="127">
        <v>1</v>
      </c>
      <c r="N757" s="127">
        <v>2</v>
      </c>
      <c r="O757" s="127">
        <v>1982</v>
      </c>
      <c r="P757" s="127">
        <v>198304</v>
      </c>
      <c r="Q757" s="127">
        <v>19830415</v>
      </c>
      <c r="R757" s="127" t="s">
        <v>4560</v>
      </c>
      <c r="S757" s="127" t="s">
        <v>3426</v>
      </c>
      <c r="T757" s="127" t="s">
        <v>4561</v>
      </c>
      <c r="U757" s="127" t="s">
        <v>1643</v>
      </c>
      <c r="V757" s="127" t="s">
        <v>65</v>
      </c>
      <c r="W757" s="127" t="s">
        <v>66</v>
      </c>
      <c r="X757" s="127"/>
      <c r="Y757" s="127">
        <v>2.2000000000000002</v>
      </c>
      <c r="Z757" s="127"/>
      <c r="AA757" s="127" t="s">
        <v>1726</v>
      </c>
      <c r="AB757" s="127">
        <v>5000</v>
      </c>
      <c r="AC757" s="127">
        <v>24460</v>
      </c>
      <c r="AD757" s="127"/>
      <c r="AE757" s="127"/>
      <c r="AF757" s="127">
        <v>0</v>
      </c>
      <c r="AG757" s="127">
        <v>31810</v>
      </c>
      <c r="AH757" s="127">
        <v>5000</v>
      </c>
      <c r="AI757" s="127">
        <v>499</v>
      </c>
      <c r="AJ757" s="127"/>
      <c r="AK757" s="127">
        <v>0.02</v>
      </c>
      <c r="AL757" s="127">
        <v>35</v>
      </c>
      <c r="AM757" s="127"/>
      <c r="AN757" s="127"/>
      <c r="AO757" s="127" t="s">
        <v>4641</v>
      </c>
      <c r="AP757" s="127" t="s">
        <v>4562</v>
      </c>
      <c r="AQ757" s="127" t="s">
        <v>3429</v>
      </c>
      <c r="AR757" s="127" t="s">
        <v>4563</v>
      </c>
      <c r="AS757" s="127" t="s">
        <v>69</v>
      </c>
      <c r="AT757" s="127" t="s">
        <v>70</v>
      </c>
      <c r="AU757" s="127" t="s">
        <v>77</v>
      </c>
      <c r="AV757" s="127" t="s">
        <v>1726</v>
      </c>
      <c r="AW757" s="149">
        <f t="shared" si="11"/>
        <v>1.3004905968928864</v>
      </c>
    </row>
    <row r="758" spans="1:49" x14ac:dyDescent="0.2">
      <c r="A758" s="127" t="s">
        <v>59</v>
      </c>
      <c r="B758" s="127">
        <v>4.0999999999999996</v>
      </c>
      <c r="C758" s="127">
        <v>20171204</v>
      </c>
      <c r="D758" s="127" t="s">
        <v>60</v>
      </c>
      <c r="E758" s="127" t="s">
        <v>60</v>
      </c>
      <c r="F758" s="127">
        <v>3</v>
      </c>
      <c r="G758" s="75" t="s">
        <v>3948</v>
      </c>
      <c r="H758" s="127">
        <v>0</v>
      </c>
      <c r="I758" s="127"/>
      <c r="J758" s="127"/>
      <c r="K758" s="127"/>
      <c r="L758" s="127"/>
      <c r="M758" s="127">
        <v>1</v>
      </c>
      <c r="N758" s="127">
        <v>1</v>
      </c>
      <c r="O758" s="127">
        <v>1975</v>
      </c>
      <c r="P758" s="127">
        <v>197609</v>
      </c>
      <c r="Q758" s="127">
        <v>197610</v>
      </c>
      <c r="R758" s="127" t="s">
        <v>61</v>
      </c>
      <c r="S758" s="127"/>
      <c r="T758" s="127" t="s">
        <v>63</v>
      </c>
      <c r="U758" s="127"/>
      <c r="V758" s="127" t="s">
        <v>67</v>
      </c>
      <c r="W758" s="127"/>
      <c r="X758" s="127"/>
      <c r="Y758" s="127"/>
      <c r="Z758" s="127"/>
      <c r="AA758" s="127"/>
      <c r="AB758" s="127">
        <v>5000</v>
      </c>
      <c r="AC758" s="127">
        <v>3792</v>
      </c>
      <c r="AD758" s="127"/>
      <c r="AE758" s="127"/>
      <c r="AF758" s="127">
        <v>5000</v>
      </c>
      <c r="AG758" s="127">
        <v>113</v>
      </c>
      <c r="AH758" s="127"/>
      <c r="AI758" s="127"/>
      <c r="AJ758" s="127"/>
      <c r="AK758" s="127">
        <v>2.8899999999999999E-2</v>
      </c>
      <c r="AL758" s="127"/>
      <c r="AM758" s="127"/>
      <c r="AN758" s="127" t="s">
        <v>1953</v>
      </c>
      <c r="AO758" s="127"/>
      <c r="AP758" s="127" t="s">
        <v>663</v>
      </c>
      <c r="AQ758" s="127" t="s">
        <v>1106</v>
      </c>
      <c r="AR758" s="127" t="s">
        <v>664</v>
      </c>
      <c r="AS758" s="127" t="s">
        <v>69</v>
      </c>
      <c r="AT758" s="127" t="s">
        <v>70</v>
      </c>
      <c r="AU758" s="127" t="s">
        <v>71</v>
      </c>
      <c r="AV758" s="127" t="s">
        <v>1726</v>
      </c>
      <c r="AW758" s="149">
        <f t="shared" si="11"/>
        <v>2.979957805907173E-2</v>
      </c>
    </row>
    <row r="759" spans="1:49" x14ac:dyDescent="0.2">
      <c r="A759" s="127" t="s">
        <v>59</v>
      </c>
      <c r="B759" s="127">
        <v>4.0999999999999996</v>
      </c>
      <c r="C759" s="127">
        <v>20171204</v>
      </c>
      <c r="D759" s="127" t="s">
        <v>60</v>
      </c>
      <c r="E759" s="127" t="s">
        <v>60</v>
      </c>
      <c r="F759" s="127">
        <v>3</v>
      </c>
      <c r="G759" s="75" t="s">
        <v>799</v>
      </c>
      <c r="H759" s="127">
        <v>0</v>
      </c>
      <c r="I759" s="127"/>
      <c r="J759" s="127"/>
      <c r="K759" s="127"/>
      <c r="L759" s="127"/>
      <c r="M759" s="127">
        <v>1</v>
      </c>
      <c r="N759" s="127">
        <v>1</v>
      </c>
      <c r="O759" s="127">
        <v>1988</v>
      </c>
      <c r="P759" s="127">
        <v>19900418</v>
      </c>
      <c r="Q759" s="127">
        <v>19900419</v>
      </c>
      <c r="R759" s="127" t="s">
        <v>61</v>
      </c>
      <c r="S759" s="127" t="s">
        <v>62</v>
      </c>
      <c r="T759" s="127" t="s">
        <v>63</v>
      </c>
      <c r="U759" s="127" t="s">
        <v>1953</v>
      </c>
      <c r="V759" s="127" t="s">
        <v>65</v>
      </c>
      <c r="W759" s="127" t="s">
        <v>64</v>
      </c>
      <c r="X759" s="127"/>
      <c r="Y759" s="127">
        <v>17</v>
      </c>
      <c r="Z759" s="127">
        <v>110</v>
      </c>
      <c r="AA759" s="127" t="s">
        <v>1726</v>
      </c>
      <c r="AB759" s="127">
        <v>5000</v>
      </c>
      <c r="AC759" s="127">
        <v>25368</v>
      </c>
      <c r="AD759" s="127"/>
      <c r="AE759" s="127"/>
      <c r="AF759" s="127">
        <v>0</v>
      </c>
      <c r="AG759" s="127">
        <v>18978</v>
      </c>
      <c r="AH759" s="127">
        <v>5000</v>
      </c>
      <c r="AI759" s="127">
        <v>25</v>
      </c>
      <c r="AJ759" s="127" t="s">
        <v>66</v>
      </c>
      <c r="AK759" s="127">
        <v>1E-3</v>
      </c>
      <c r="AL759" s="127">
        <v>240</v>
      </c>
      <c r="AM759" s="127"/>
      <c r="AN759" s="127"/>
      <c r="AO759" s="127" t="s">
        <v>800</v>
      </c>
      <c r="AP759" s="127" t="s">
        <v>663</v>
      </c>
      <c r="AQ759" s="127" t="s">
        <v>661</v>
      </c>
      <c r="AR759" s="127" t="s">
        <v>664</v>
      </c>
      <c r="AS759" s="127" t="s">
        <v>69</v>
      </c>
      <c r="AT759" s="127" t="s">
        <v>70</v>
      </c>
      <c r="AU759" s="127" t="s">
        <v>71</v>
      </c>
      <c r="AV759" s="127" t="s">
        <v>1726</v>
      </c>
      <c r="AW759" s="149">
        <f t="shared" si="11"/>
        <v>0.74810785241248823</v>
      </c>
    </row>
    <row r="760" spans="1:49" x14ac:dyDescent="0.2">
      <c r="A760" s="127" t="s">
        <v>59</v>
      </c>
      <c r="B760" s="127">
        <v>4.0999999999999996</v>
      </c>
      <c r="C760" s="127">
        <v>20171204</v>
      </c>
      <c r="D760" s="127" t="s">
        <v>60</v>
      </c>
      <c r="E760" s="127" t="s">
        <v>60</v>
      </c>
      <c r="F760" s="127">
        <v>3</v>
      </c>
      <c r="G760" s="75" t="s">
        <v>1583</v>
      </c>
      <c r="H760" s="127">
        <v>0</v>
      </c>
      <c r="I760" s="127"/>
      <c r="J760" s="127"/>
      <c r="K760" s="127"/>
      <c r="L760" s="127"/>
      <c r="M760" s="127">
        <v>1</v>
      </c>
      <c r="N760" s="127">
        <v>1</v>
      </c>
      <c r="O760" s="127">
        <v>1985</v>
      </c>
      <c r="P760" s="127">
        <v>198605</v>
      </c>
      <c r="Q760" s="127">
        <v>19860526</v>
      </c>
      <c r="R760" s="127" t="s">
        <v>88</v>
      </c>
      <c r="S760" s="127" t="s">
        <v>830</v>
      </c>
      <c r="T760" s="127" t="s">
        <v>89</v>
      </c>
      <c r="U760" s="127" t="s">
        <v>72</v>
      </c>
      <c r="V760" s="127" t="s">
        <v>65</v>
      </c>
      <c r="W760" s="127" t="s">
        <v>64</v>
      </c>
      <c r="X760" s="127"/>
      <c r="Y760" s="127">
        <v>3.5</v>
      </c>
      <c r="Z760" s="127"/>
      <c r="AA760" s="127" t="s">
        <v>1726</v>
      </c>
      <c r="AB760" s="127">
        <v>5000</v>
      </c>
      <c r="AC760" s="127">
        <v>25990</v>
      </c>
      <c r="AD760" s="127"/>
      <c r="AE760" s="127"/>
      <c r="AF760" s="127">
        <v>0</v>
      </c>
      <c r="AG760" s="127">
        <v>47750</v>
      </c>
      <c r="AH760" s="127">
        <v>5000</v>
      </c>
      <c r="AI760" s="127">
        <v>157</v>
      </c>
      <c r="AJ760" s="127"/>
      <c r="AK760" s="127">
        <v>6.0000000000000001E-3</v>
      </c>
      <c r="AL760" s="127">
        <v>2</v>
      </c>
      <c r="AM760" s="127"/>
      <c r="AN760" s="127"/>
      <c r="AO760" s="127"/>
      <c r="AP760" s="127" t="s">
        <v>660</v>
      </c>
      <c r="AQ760" s="127" t="s">
        <v>831</v>
      </c>
      <c r="AR760" s="127" t="s">
        <v>662</v>
      </c>
      <c r="AS760" s="127" t="s">
        <v>69</v>
      </c>
      <c r="AT760" s="127" t="s">
        <v>70</v>
      </c>
      <c r="AU760" s="127" t="s">
        <v>91</v>
      </c>
      <c r="AV760" s="127" t="s">
        <v>1726</v>
      </c>
      <c r="AW760" s="149">
        <f t="shared" si="11"/>
        <v>1.8372450942670258</v>
      </c>
    </row>
    <row r="761" spans="1:49" x14ac:dyDescent="0.2">
      <c r="A761" s="127" t="s">
        <v>59</v>
      </c>
      <c r="B761" s="127">
        <v>4.0999999999999996</v>
      </c>
      <c r="C761" s="127">
        <v>20171204</v>
      </c>
      <c r="D761" s="127" t="s">
        <v>60</v>
      </c>
      <c r="E761" s="127" t="s">
        <v>60</v>
      </c>
      <c r="F761" s="127">
        <v>3</v>
      </c>
      <c r="G761" s="75" t="s">
        <v>809</v>
      </c>
      <c r="H761" s="127">
        <v>0</v>
      </c>
      <c r="I761" s="127"/>
      <c r="J761" s="127"/>
      <c r="K761" s="127"/>
      <c r="L761" s="127"/>
      <c r="M761" s="127">
        <v>1</v>
      </c>
      <c r="N761" s="127">
        <v>1</v>
      </c>
      <c r="O761" s="127">
        <v>1989</v>
      </c>
      <c r="P761" s="127">
        <v>19910307</v>
      </c>
      <c r="Q761" s="127">
        <v>19910313</v>
      </c>
      <c r="R761" s="127" t="s">
        <v>61</v>
      </c>
      <c r="S761" s="127" t="s">
        <v>62</v>
      </c>
      <c r="T761" s="127" t="s">
        <v>63</v>
      </c>
      <c r="U761" s="127" t="s">
        <v>1953</v>
      </c>
      <c r="V761" s="127" t="s">
        <v>65</v>
      </c>
      <c r="W761" s="127" t="s">
        <v>66</v>
      </c>
      <c r="X761" s="127"/>
      <c r="Y761" s="127">
        <v>18.5</v>
      </c>
      <c r="Z761" s="127">
        <v>116</v>
      </c>
      <c r="AA761" s="127" t="s">
        <v>1726</v>
      </c>
      <c r="AB761" s="127">
        <v>5000</v>
      </c>
      <c r="AC761" s="127">
        <v>25138</v>
      </c>
      <c r="AD761" s="127"/>
      <c r="AE761" s="127"/>
      <c r="AF761" s="127">
        <v>0</v>
      </c>
      <c r="AG761" s="127">
        <v>21526</v>
      </c>
      <c r="AH761" s="127"/>
      <c r="AI761" s="127"/>
      <c r="AJ761" s="127" t="s">
        <v>67</v>
      </c>
      <c r="AK761" s="127"/>
      <c r="AL761" s="127">
        <v>105</v>
      </c>
      <c r="AM761" s="127">
        <v>1000</v>
      </c>
      <c r="AN761" s="127"/>
      <c r="AO761" s="127" t="s">
        <v>810</v>
      </c>
      <c r="AP761" s="127" t="s">
        <v>663</v>
      </c>
      <c r="AQ761" s="127" t="s">
        <v>661</v>
      </c>
      <c r="AR761" s="127" t="s">
        <v>664</v>
      </c>
      <c r="AS761" s="127" t="s">
        <v>69</v>
      </c>
      <c r="AT761" s="127" t="s">
        <v>70</v>
      </c>
      <c r="AU761" s="127" t="s">
        <v>71</v>
      </c>
      <c r="AV761" s="127" t="s">
        <v>1726</v>
      </c>
      <c r="AW761" s="149">
        <f t="shared" si="11"/>
        <v>0.85631315140424857</v>
      </c>
    </row>
    <row r="762" spans="1:49" s="126" customFormat="1" x14ac:dyDescent="0.2">
      <c r="A762" s="127" t="s">
        <v>59</v>
      </c>
      <c r="B762" s="127">
        <v>4.0999999999999996</v>
      </c>
      <c r="C762" s="127">
        <v>20171204</v>
      </c>
      <c r="D762" s="127" t="s">
        <v>60</v>
      </c>
      <c r="E762" s="127" t="s">
        <v>60</v>
      </c>
      <c r="F762" s="127">
        <v>3</v>
      </c>
      <c r="G762" s="75" t="s">
        <v>805</v>
      </c>
      <c r="H762" s="127">
        <v>0</v>
      </c>
      <c r="I762" s="127"/>
      <c r="J762" s="127"/>
      <c r="K762" s="127"/>
      <c r="L762" s="127"/>
      <c r="M762" s="127">
        <v>1</v>
      </c>
      <c r="N762" s="127">
        <v>1</v>
      </c>
      <c r="O762" s="127">
        <v>1987</v>
      </c>
      <c r="P762" s="127">
        <v>19880405</v>
      </c>
      <c r="Q762" s="127">
        <v>19880502</v>
      </c>
      <c r="R762" s="127" t="s">
        <v>61</v>
      </c>
      <c r="S762" s="127" t="s">
        <v>62</v>
      </c>
      <c r="T762" s="127" t="s">
        <v>63</v>
      </c>
      <c r="U762" s="127" t="s">
        <v>72</v>
      </c>
      <c r="V762" s="127" t="s">
        <v>65</v>
      </c>
      <c r="W762" s="127" t="s">
        <v>64</v>
      </c>
      <c r="X762" s="127"/>
      <c r="Y762" s="127">
        <v>5.4</v>
      </c>
      <c r="Z762" s="127">
        <v>67</v>
      </c>
      <c r="AA762" s="127" t="s">
        <v>1726</v>
      </c>
      <c r="AB762" s="127">
        <v>5000</v>
      </c>
      <c r="AC762" s="127">
        <v>24107</v>
      </c>
      <c r="AD762" s="127"/>
      <c r="AE762" s="127"/>
      <c r="AF762" s="127">
        <v>0</v>
      </c>
      <c r="AG762" s="127">
        <v>71698</v>
      </c>
      <c r="AH762" s="127">
        <v>5000</v>
      </c>
      <c r="AI762" s="127">
        <v>669</v>
      </c>
      <c r="AJ762" s="127" t="s">
        <v>67</v>
      </c>
      <c r="AK762" s="127">
        <v>2.7E-2</v>
      </c>
      <c r="AL762" s="127">
        <v>1</v>
      </c>
      <c r="AM762" s="127"/>
      <c r="AN762" s="127"/>
      <c r="AO762" s="127" t="s">
        <v>739</v>
      </c>
      <c r="AP762" s="127" t="s">
        <v>663</v>
      </c>
      <c r="AQ762" s="127" t="s">
        <v>661</v>
      </c>
      <c r="AR762" s="127" t="s">
        <v>664</v>
      </c>
      <c r="AS762" s="127" t="s">
        <v>69</v>
      </c>
      <c r="AT762" s="127" t="s">
        <v>70</v>
      </c>
      <c r="AU762" s="127" t="s">
        <v>71</v>
      </c>
      <c r="AV762" s="127" t="s">
        <v>1726</v>
      </c>
      <c r="AW762" s="149">
        <f t="shared" si="11"/>
        <v>2.9741568838926451</v>
      </c>
    </row>
    <row r="763" spans="1:49" x14ac:dyDescent="0.2">
      <c r="A763" s="127" t="s">
        <v>59</v>
      </c>
      <c r="B763" s="127">
        <v>4.0999999999999996</v>
      </c>
      <c r="C763" s="127">
        <v>20171204</v>
      </c>
      <c r="D763" s="127" t="s">
        <v>60</v>
      </c>
      <c r="E763" s="127" t="s">
        <v>60</v>
      </c>
      <c r="F763" s="127">
        <v>3</v>
      </c>
      <c r="G763" s="75" t="s">
        <v>1701</v>
      </c>
      <c r="H763" s="127">
        <v>0</v>
      </c>
      <c r="I763" s="127"/>
      <c r="J763" s="127"/>
      <c r="K763" s="127"/>
      <c r="L763" s="127"/>
      <c r="M763" s="127">
        <v>1</v>
      </c>
      <c r="N763" s="127">
        <v>1</v>
      </c>
      <c r="O763" s="127">
        <v>1993</v>
      </c>
      <c r="P763" s="127">
        <v>19950508</v>
      </c>
      <c r="Q763" s="127">
        <v>19950511</v>
      </c>
      <c r="R763" s="127" t="s">
        <v>61</v>
      </c>
      <c r="S763" s="127" t="s">
        <v>62</v>
      </c>
      <c r="T763" s="127" t="s">
        <v>63</v>
      </c>
      <c r="U763" s="127" t="s">
        <v>1953</v>
      </c>
      <c r="V763" s="127" t="s">
        <v>65</v>
      </c>
      <c r="W763" s="127" t="s">
        <v>64</v>
      </c>
      <c r="X763" s="127"/>
      <c r="Y763" s="127">
        <v>20.7</v>
      </c>
      <c r="Z763" s="127">
        <v>223</v>
      </c>
      <c r="AA763" s="127" t="s">
        <v>1726</v>
      </c>
      <c r="AB763" s="127">
        <v>5000</v>
      </c>
      <c r="AC763" s="127">
        <v>23048</v>
      </c>
      <c r="AD763" s="127"/>
      <c r="AE763" s="127"/>
      <c r="AF763" s="127">
        <v>0</v>
      </c>
      <c r="AG763" s="127">
        <v>48501</v>
      </c>
      <c r="AH763" s="127">
        <v>5000</v>
      </c>
      <c r="AI763" s="127">
        <v>304</v>
      </c>
      <c r="AJ763" s="127" t="s">
        <v>67</v>
      </c>
      <c r="AK763" s="127">
        <v>1.2999999999999999E-2</v>
      </c>
      <c r="AL763" s="127">
        <v>1</v>
      </c>
      <c r="AM763" s="127">
        <v>500</v>
      </c>
      <c r="AN763" s="127"/>
      <c r="AO763" s="127" t="s">
        <v>90</v>
      </c>
      <c r="AP763" s="127" t="s">
        <v>663</v>
      </c>
      <c r="AQ763" s="127" t="s">
        <v>661</v>
      </c>
      <c r="AR763" s="127" t="s">
        <v>664</v>
      </c>
      <c r="AS763" s="127" t="s">
        <v>69</v>
      </c>
      <c r="AT763" s="127" t="s">
        <v>70</v>
      </c>
      <c r="AU763" s="127" t="s">
        <v>71</v>
      </c>
      <c r="AV763" s="127" t="s">
        <v>1726</v>
      </c>
      <c r="AW763" s="149">
        <f t="shared" si="11"/>
        <v>2.1043474488024994</v>
      </c>
    </row>
    <row r="764" spans="1:49" x14ac:dyDescent="0.2">
      <c r="A764" s="127" t="s">
        <v>1726</v>
      </c>
      <c r="B764" s="127">
        <v>4.0999999999999996</v>
      </c>
      <c r="C764" s="127">
        <v>20171204</v>
      </c>
      <c r="D764" s="127" t="s">
        <v>60</v>
      </c>
      <c r="E764" s="127" t="s">
        <v>60</v>
      </c>
      <c r="F764" s="127">
        <v>3</v>
      </c>
      <c r="G764" s="75" t="s">
        <v>4564</v>
      </c>
      <c r="H764" s="127"/>
      <c r="I764" s="127"/>
      <c r="J764" s="127"/>
      <c r="K764" s="127"/>
      <c r="L764" s="127"/>
      <c r="M764" s="127">
        <v>1</v>
      </c>
      <c r="N764" s="127">
        <v>2</v>
      </c>
      <c r="O764" s="127">
        <v>1999</v>
      </c>
      <c r="P764" s="127">
        <v>200005</v>
      </c>
      <c r="Q764" s="127">
        <v>200005</v>
      </c>
      <c r="R764" s="127" t="s">
        <v>4560</v>
      </c>
      <c r="S764" s="127" t="s">
        <v>3856</v>
      </c>
      <c r="T764" s="127" t="s">
        <v>4561</v>
      </c>
      <c r="U764" s="127" t="s">
        <v>72</v>
      </c>
      <c r="V764" s="127" t="s">
        <v>65</v>
      </c>
      <c r="W764" s="127" t="s">
        <v>66</v>
      </c>
      <c r="X764" s="127" t="s">
        <v>1305</v>
      </c>
      <c r="Y764" s="127">
        <v>3</v>
      </c>
      <c r="Z764" s="127"/>
      <c r="AA764" s="127" t="s">
        <v>1726</v>
      </c>
      <c r="AB764" s="127"/>
      <c r="AC764" s="127"/>
      <c r="AD764" s="127"/>
      <c r="AE764" s="127"/>
      <c r="AF764" s="127">
        <v>0</v>
      </c>
      <c r="AG764" s="127">
        <v>325</v>
      </c>
      <c r="AH764" s="127"/>
      <c r="AI764" s="127"/>
      <c r="AJ764" s="127" t="s">
        <v>66</v>
      </c>
      <c r="AK764" s="127"/>
      <c r="AL764" s="127"/>
      <c r="AM764" s="127"/>
      <c r="AN764" s="127"/>
      <c r="AO764" s="127"/>
      <c r="AP764" s="127" t="s">
        <v>4562</v>
      </c>
      <c r="AQ764" s="127" t="s">
        <v>3859</v>
      </c>
      <c r="AR764" s="127" t="s">
        <v>4563</v>
      </c>
      <c r="AS764" s="127" t="s">
        <v>69</v>
      </c>
      <c r="AT764" s="127" t="s">
        <v>70</v>
      </c>
      <c r="AU764" s="127" t="s">
        <v>77</v>
      </c>
      <c r="AV764" s="127" t="s">
        <v>1726</v>
      </c>
      <c r="AW764" s="149" t="str">
        <f t="shared" si="11"/>
        <v/>
      </c>
    </row>
    <row r="765" spans="1:49" x14ac:dyDescent="0.2">
      <c r="A765" s="127" t="s">
        <v>1726</v>
      </c>
      <c r="B765" s="127">
        <v>4.0999999999999996</v>
      </c>
      <c r="C765" s="127">
        <v>20171204</v>
      </c>
      <c r="D765" s="127" t="s">
        <v>60</v>
      </c>
      <c r="E765" s="127" t="s">
        <v>60</v>
      </c>
      <c r="F765" s="127">
        <v>3</v>
      </c>
      <c r="G765" s="75" t="s">
        <v>996</v>
      </c>
      <c r="H765" s="127"/>
      <c r="I765" s="127"/>
      <c r="J765" s="127"/>
      <c r="K765" s="127"/>
      <c r="L765" s="127"/>
      <c r="M765" s="127">
        <v>1</v>
      </c>
      <c r="N765" s="127">
        <v>2</v>
      </c>
      <c r="O765" s="127">
        <v>1999</v>
      </c>
      <c r="P765" s="127">
        <v>200003</v>
      </c>
      <c r="Q765" s="127">
        <v>200003</v>
      </c>
      <c r="R765" s="127" t="s">
        <v>475</v>
      </c>
      <c r="S765" s="127" t="s">
        <v>967</v>
      </c>
      <c r="T765" s="127" t="s">
        <v>477</v>
      </c>
      <c r="U765" s="127" t="s">
        <v>72</v>
      </c>
      <c r="V765" s="127" t="s">
        <v>65</v>
      </c>
      <c r="W765" s="127" t="s">
        <v>66</v>
      </c>
      <c r="X765" s="127" t="s">
        <v>1305</v>
      </c>
      <c r="Y765" s="127">
        <v>3</v>
      </c>
      <c r="Z765" s="127"/>
      <c r="AA765" s="127" t="s">
        <v>1726</v>
      </c>
      <c r="AB765" s="127"/>
      <c r="AC765" s="127"/>
      <c r="AD765" s="127"/>
      <c r="AE765" s="127"/>
      <c r="AF765" s="127">
        <v>0</v>
      </c>
      <c r="AG765" s="127">
        <v>350</v>
      </c>
      <c r="AH765" s="127"/>
      <c r="AI765" s="127"/>
      <c r="AJ765" s="127" t="s">
        <v>66</v>
      </c>
      <c r="AK765" s="127"/>
      <c r="AL765" s="127"/>
      <c r="AM765" s="127"/>
      <c r="AN765" s="127"/>
      <c r="AO765" s="127"/>
      <c r="AP765" s="127" t="s">
        <v>479</v>
      </c>
      <c r="AQ765" s="127" t="s">
        <v>968</v>
      </c>
      <c r="AR765" s="127" t="s">
        <v>481</v>
      </c>
      <c r="AS765" s="127" t="s">
        <v>69</v>
      </c>
      <c r="AT765" s="127" t="s">
        <v>70</v>
      </c>
      <c r="AU765" s="127" t="s">
        <v>91</v>
      </c>
      <c r="AV765" s="127" t="s">
        <v>1726</v>
      </c>
      <c r="AW765" s="149" t="str">
        <f t="shared" si="11"/>
        <v/>
      </c>
    </row>
    <row r="766" spans="1:49" x14ac:dyDescent="0.2">
      <c r="A766" s="127" t="s">
        <v>59</v>
      </c>
      <c r="B766" s="127">
        <v>4.0999999999999996</v>
      </c>
      <c r="C766" s="127">
        <v>20171204</v>
      </c>
      <c r="D766" s="127" t="s">
        <v>60</v>
      </c>
      <c r="E766" s="127" t="s">
        <v>60</v>
      </c>
      <c r="F766" s="127">
        <v>3</v>
      </c>
      <c r="G766" s="75" t="s">
        <v>804</v>
      </c>
      <c r="H766" s="127">
        <v>0</v>
      </c>
      <c r="I766" s="127"/>
      <c r="J766" s="127"/>
      <c r="K766" s="127"/>
      <c r="L766" s="127"/>
      <c r="M766" s="127">
        <v>1</v>
      </c>
      <c r="N766" s="127">
        <v>1</v>
      </c>
      <c r="O766" s="127">
        <v>1987</v>
      </c>
      <c r="P766" s="127">
        <v>19890310</v>
      </c>
      <c r="Q766" s="127">
        <v>19890331</v>
      </c>
      <c r="R766" s="127" t="s">
        <v>61</v>
      </c>
      <c r="S766" s="127" t="s">
        <v>62</v>
      </c>
      <c r="T766" s="127" t="s">
        <v>63</v>
      </c>
      <c r="U766" s="127" t="s">
        <v>1953</v>
      </c>
      <c r="V766" s="127" t="s">
        <v>65</v>
      </c>
      <c r="W766" s="127" t="s">
        <v>66</v>
      </c>
      <c r="X766" s="127"/>
      <c r="Y766" s="127">
        <v>18</v>
      </c>
      <c r="Z766" s="127">
        <v>112</v>
      </c>
      <c r="AA766" s="127" t="s">
        <v>1726</v>
      </c>
      <c r="AB766" s="127">
        <v>5000</v>
      </c>
      <c r="AC766" s="127">
        <v>26953</v>
      </c>
      <c r="AD766" s="127"/>
      <c r="AE766" s="127"/>
      <c r="AF766" s="127">
        <v>0</v>
      </c>
      <c r="AG766" s="127">
        <v>12937</v>
      </c>
      <c r="AH766" s="127">
        <v>5000</v>
      </c>
      <c r="AI766" s="127">
        <v>135</v>
      </c>
      <c r="AJ766" s="127" t="s">
        <v>67</v>
      </c>
      <c r="AK766" s="127">
        <v>5.0000000000000001E-3</v>
      </c>
      <c r="AL766" s="127">
        <v>1</v>
      </c>
      <c r="AM766" s="127"/>
      <c r="AN766" s="127"/>
      <c r="AO766" s="127" t="s">
        <v>68</v>
      </c>
      <c r="AP766" s="127" t="s">
        <v>663</v>
      </c>
      <c r="AQ766" s="127" t="s">
        <v>661</v>
      </c>
      <c r="AR766" s="127" t="s">
        <v>664</v>
      </c>
      <c r="AS766" s="127" t="s">
        <v>69</v>
      </c>
      <c r="AT766" s="127" t="s">
        <v>70</v>
      </c>
      <c r="AU766" s="127" t="s">
        <v>71</v>
      </c>
      <c r="AV766" s="127" t="s">
        <v>1726</v>
      </c>
      <c r="AW766" s="149">
        <f t="shared" si="11"/>
        <v>0.47998367528661001</v>
      </c>
    </row>
    <row r="767" spans="1:49" x14ac:dyDescent="0.2">
      <c r="A767" s="127" t="s">
        <v>59</v>
      </c>
      <c r="B767" s="127">
        <v>4.0999999999999996</v>
      </c>
      <c r="C767" s="127">
        <v>20171204</v>
      </c>
      <c r="D767" s="127" t="s">
        <v>60</v>
      </c>
      <c r="E767" s="127" t="s">
        <v>60</v>
      </c>
      <c r="F767" s="127">
        <v>3</v>
      </c>
      <c r="G767" s="75" t="s">
        <v>806</v>
      </c>
      <c r="H767" s="127">
        <v>0</v>
      </c>
      <c r="I767" s="127"/>
      <c r="J767" s="127"/>
      <c r="K767" s="127"/>
      <c r="L767" s="127"/>
      <c r="M767" s="127">
        <v>1</v>
      </c>
      <c r="N767" s="127">
        <v>1</v>
      </c>
      <c r="O767" s="127">
        <v>1987</v>
      </c>
      <c r="P767" s="127">
        <v>19880405</v>
      </c>
      <c r="Q767" s="127">
        <v>19880502</v>
      </c>
      <c r="R767" s="127" t="s">
        <v>61</v>
      </c>
      <c r="S767" s="127" t="s">
        <v>62</v>
      </c>
      <c r="T767" s="127" t="s">
        <v>63</v>
      </c>
      <c r="U767" s="127" t="s">
        <v>72</v>
      </c>
      <c r="V767" s="127" t="s">
        <v>65</v>
      </c>
      <c r="W767" s="127" t="s">
        <v>64</v>
      </c>
      <c r="X767" s="127"/>
      <c r="Y767" s="127">
        <v>5.4</v>
      </c>
      <c r="Z767" s="127">
        <v>67</v>
      </c>
      <c r="AA767" s="127" t="s">
        <v>1726</v>
      </c>
      <c r="AB767" s="127">
        <v>5000</v>
      </c>
      <c r="AC767" s="127">
        <v>25738</v>
      </c>
      <c r="AD767" s="127"/>
      <c r="AE767" s="127"/>
      <c r="AF767" s="127">
        <v>0</v>
      </c>
      <c r="AG767" s="127">
        <v>76549</v>
      </c>
      <c r="AH767" s="127">
        <v>5000</v>
      </c>
      <c r="AI767" s="127">
        <v>103</v>
      </c>
      <c r="AJ767" s="127" t="s">
        <v>67</v>
      </c>
      <c r="AK767" s="127">
        <v>4.0000000000000001E-3</v>
      </c>
      <c r="AL767" s="127">
        <v>1</v>
      </c>
      <c r="AM767" s="127"/>
      <c r="AN767" s="127"/>
      <c r="AO767" s="127" t="s">
        <v>739</v>
      </c>
      <c r="AP767" s="127" t="s">
        <v>663</v>
      </c>
      <c r="AQ767" s="127" t="s">
        <v>661</v>
      </c>
      <c r="AR767" s="127" t="s">
        <v>664</v>
      </c>
      <c r="AS767" s="127" t="s">
        <v>69</v>
      </c>
      <c r="AT767" s="127" t="s">
        <v>70</v>
      </c>
      <c r="AU767" s="127" t="s">
        <v>71</v>
      </c>
      <c r="AV767" s="127" t="s">
        <v>1726</v>
      </c>
      <c r="AW767" s="149">
        <f t="shared" si="11"/>
        <v>2.9741627166057967</v>
      </c>
    </row>
    <row r="768" spans="1:49" x14ac:dyDescent="0.2">
      <c r="A768" s="127" t="s">
        <v>59</v>
      </c>
      <c r="B768" s="127">
        <v>4.0999999999999996</v>
      </c>
      <c r="C768" s="127">
        <v>20171204</v>
      </c>
      <c r="D768" s="127" t="s">
        <v>60</v>
      </c>
      <c r="E768" s="127" t="s">
        <v>60</v>
      </c>
      <c r="F768" s="127">
        <v>3</v>
      </c>
      <c r="G768" s="75" t="s">
        <v>613</v>
      </c>
      <c r="H768" s="127">
        <v>0</v>
      </c>
      <c r="I768" s="127"/>
      <c r="J768" s="127"/>
      <c r="K768" s="127"/>
      <c r="L768" s="127"/>
      <c r="M768" s="127">
        <v>1</v>
      </c>
      <c r="N768" s="127">
        <v>2</v>
      </c>
      <c r="O768" s="127">
        <v>1988</v>
      </c>
      <c r="P768" s="127">
        <v>198905</v>
      </c>
      <c r="Q768" s="127">
        <v>19890515</v>
      </c>
      <c r="R768" s="127" t="s">
        <v>490</v>
      </c>
      <c r="S768" s="127" t="s">
        <v>476</v>
      </c>
      <c r="T768" s="127" t="s">
        <v>491</v>
      </c>
      <c r="U768" s="127" t="s">
        <v>72</v>
      </c>
      <c r="V768" s="127" t="s">
        <v>65</v>
      </c>
      <c r="W768" s="127" t="s">
        <v>66</v>
      </c>
      <c r="X768" s="127"/>
      <c r="Y768" s="127">
        <v>6.6</v>
      </c>
      <c r="Z768" s="127">
        <v>83</v>
      </c>
      <c r="AA768" s="127" t="s">
        <v>1726</v>
      </c>
      <c r="AB768" s="127">
        <v>5000</v>
      </c>
      <c r="AC768" s="127">
        <v>25100</v>
      </c>
      <c r="AD768" s="127"/>
      <c r="AE768" s="127"/>
      <c r="AF768" s="127">
        <v>0</v>
      </c>
      <c r="AG768" s="127">
        <v>193910</v>
      </c>
      <c r="AH768" s="127"/>
      <c r="AI768" s="127"/>
      <c r="AJ768" s="127" t="s">
        <v>67</v>
      </c>
      <c r="AK768" s="127"/>
      <c r="AL768" s="127">
        <v>1</v>
      </c>
      <c r="AM768" s="127"/>
      <c r="AN768" s="127"/>
      <c r="AO768" s="127" t="s">
        <v>614</v>
      </c>
      <c r="AP768" s="127" t="s">
        <v>493</v>
      </c>
      <c r="AQ768" s="127" t="s">
        <v>480</v>
      </c>
      <c r="AR768" s="127" t="s">
        <v>494</v>
      </c>
      <c r="AS768" s="127" t="s">
        <v>69</v>
      </c>
      <c r="AT768" s="127" t="s">
        <v>70</v>
      </c>
      <c r="AU768" s="127" t="s">
        <v>91</v>
      </c>
      <c r="AV768" s="127" t="s">
        <v>1726</v>
      </c>
      <c r="AW768" s="149">
        <f t="shared" si="11"/>
        <v>7.7254980079681275</v>
      </c>
    </row>
    <row r="769" spans="1:49" x14ac:dyDescent="0.2">
      <c r="A769" s="127" t="s">
        <v>59</v>
      </c>
      <c r="B769" s="127">
        <v>4.0999999999999996</v>
      </c>
      <c r="C769" s="127">
        <v>20171204</v>
      </c>
      <c r="D769" s="127" t="s">
        <v>60</v>
      </c>
      <c r="E769" s="127" t="s">
        <v>60</v>
      </c>
      <c r="F769" s="127">
        <v>3</v>
      </c>
      <c r="G769" s="75" t="s">
        <v>651</v>
      </c>
      <c r="H769" s="127">
        <v>12</v>
      </c>
      <c r="I769" s="127"/>
      <c r="J769" s="127"/>
      <c r="K769" s="127"/>
      <c r="L769" s="127"/>
      <c r="M769" s="127">
        <v>1</v>
      </c>
      <c r="N769" s="127">
        <v>2</v>
      </c>
      <c r="O769" s="127">
        <v>2009</v>
      </c>
      <c r="P769" s="127">
        <v>20100511</v>
      </c>
      <c r="Q769" s="127">
        <v>20100513</v>
      </c>
      <c r="R769" s="127" t="s">
        <v>475</v>
      </c>
      <c r="S769" s="127" t="s">
        <v>476</v>
      </c>
      <c r="T769" s="127" t="s">
        <v>477</v>
      </c>
      <c r="U769" s="127" t="s">
        <v>72</v>
      </c>
      <c r="V769" s="127" t="s">
        <v>65</v>
      </c>
      <c r="W769" s="127" t="s">
        <v>64</v>
      </c>
      <c r="X769" s="127" t="s">
        <v>646</v>
      </c>
      <c r="Y769" s="127">
        <v>6.13</v>
      </c>
      <c r="Z769" s="127">
        <v>80</v>
      </c>
      <c r="AA769" s="127" t="s">
        <v>1726</v>
      </c>
      <c r="AB769" s="127">
        <v>5000</v>
      </c>
      <c r="AC769" s="127">
        <v>54546</v>
      </c>
      <c r="AD769" s="127"/>
      <c r="AE769" s="127"/>
      <c r="AF769" s="127">
        <v>0</v>
      </c>
      <c r="AG769" s="127">
        <v>5102</v>
      </c>
      <c r="AH769" s="127">
        <v>5000</v>
      </c>
      <c r="AI769" s="127">
        <v>1687</v>
      </c>
      <c r="AJ769" s="127" t="s">
        <v>648</v>
      </c>
      <c r="AK769" s="127">
        <v>0.03</v>
      </c>
      <c r="AL769" s="127">
        <v>45</v>
      </c>
      <c r="AM769" s="127">
        <v>200</v>
      </c>
      <c r="AN769" s="127"/>
      <c r="AO769" s="127"/>
      <c r="AP769" s="127" t="s">
        <v>479</v>
      </c>
      <c r="AQ769" s="127" t="s">
        <v>480</v>
      </c>
      <c r="AR769" s="127" t="s">
        <v>481</v>
      </c>
      <c r="AS769" s="127" t="s">
        <v>69</v>
      </c>
      <c r="AT769" s="127" t="s">
        <v>70</v>
      </c>
      <c r="AU769" s="127" t="s">
        <v>91</v>
      </c>
      <c r="AV769" s="127" t="s">
        <v>1726</v>
      </c>
      <c r="AW769" s="149">
        <f t="shared" si="11"/>
        <v>9.3535731309353567E-2</v>
      </c>
    </row>
    <row r="770" spans="1:49" x14ac:dyDescent="0.2">
      <c r="A770" s="127" t="s">
        <v>59</v>
      </c>
      <c r="B770" s="127">
        <v>4.0999999999999996</v>
      </c>
      <c r="C770" s="127">
        <v>20171204</v>
      </c>
      <c r="D770" s="127" t="s">
        <v>60</v>
      </c>
      <c r="E770" s="127" t="s">
        <v>60</v>
      </c>
      <c r="F770" s="127">
        <v>3</v>
      </c>
      <c r="G770" s="75" t="s">
        <v>653</v>
      </c>
      <c r="H770" s="127">
        <v>12</v>
      </c>
      <c r="I770" s="127"/>
      <c r="J770" s="127"/>
      <c r="K770" s="127"/>
      <c r="L770" s="127"/>
      <c r="M770" s="127">
        <v>1</v>
      </c>
      <c r="N770" s="127">
        <v>2</v>
      </c>
      <c r="O770" s="127">
        <v>2009</v>
      </c>
      <c r="P770" s="127">
        <v>20100511</v>
      </c>
      <c r="Q770" s="127">
        <v>20100513</v>
      </c>
      <c r="R770" s="127" t="s">
        <v>475</v>
      </c>
      <c r="S770" s="127" t="s">
        <v>476</v>
      </c>
      <c r="T770" s="127" t="s">
        <v>477</v>
      </c>
      <c r="U770" s="127" t="s">
        <v>72</v>
      </c>
      <c r="V770" s="127" t="s">
        <v>65</v>
      </c>
      <c r="W770" s="127" t="s">
        <v>64</v>
      </c>
      <c r="X770" s="127" t="s">
        <v>646</v>
      </c>
      <c r="Y770" s="127">
        <v>6.13</v>
      </c>
      <c r="Z770" s="127">
        <v>80</v>
      </c>
      <c r="AA770" s="127" t="s">
        <v>1726</v>
      </c>
      <c r="AB770" s="127">
        <v>5000</v>
      </c>
      <c r="AC770" s="127">
        <v>55354</v>
      </c>
      <c r="AD770" s="127"/>
      <c r="AE770" s="127"/>
      <c r="AF770" s="127">
        <v>0</v>
      </c>
      <c r="AG770" s="127">
        <v>5178</v>
      </c>
      <c r="AH770" s="127">
        <v>5000</v>
      </c>
      <c r="AI770" s="127">
        <v>559</v>
      </c>
      <c r="AJ770" s="127" t="s">
        <v>648</v>
      </c>
      <c r="AK770" s="127">
        <v>0.01</v>
      </c>
      <c r="AL770" s="127">
        <v>35</v>
      </c>
      <c r="AM770" s="127">
        <v>200</v>
      </c>
      <c r="AN770" s="127"/>
      <c r="AO770" s="127"/>
      <c r="AP770" s="127" t="s">
        <v>479</v>
      </c>
      <c r="AQ770" s="127" t="s">
        <v>480</v>
      </c>
      <c r="AR770" s="127" t="s">
        <v>481</v>
      </c>
      <c r="AS770" s="127" t="s">
        <v>69</v>
      </c>
      <c r="AT770" s="127" t="s">
        <v>70</v>
      </c>
      <c r="AU770" s="127" t="s">
        <v>91</v>
      </c>
      <c r="AV770" s="127" t="s">
        <v>1726</v>
      </c>
      <c r="AW770" s="149">
        <f t="shared" si="11"/>
        <v>9.3543375365827228E-2</v>
      </c>
    </row>
    <row r="771" spans="1:49" x14ac:dyDescent="0.2">
      <c r="A771" s="127" t="s">
        <v>59</v>
      </c>
      <c r="B771" s="127">
        <v>4.0999999999999996</v>
      </c>
      <c r="C771" s="127">
        <v>20171204</v>
      </c>
      <c r="D771" s="127" t="s">
        <v>60</v>
      </c>
      <c r="E771" s="127" t="s">
        <v>60</v>
      </c>
      <c r="F771" s="127">
        <v>3</v>
      </c>
      <c r="G771" s="75" t="s">
        <v>953</v>
      </c>
      <c r="H771" s="127">
        <v>0</v>
      </c>
      <c r="I771" s="127"/>
      <c r="J771" s="127"/>
      <c r="K771" s="127"/>
      <c r="L771" s="127"/>
      <c r="M771" s="127">
        <v>1</v>
      </c>
      <c r="N771" s="127">
        <v>2</v>
      </c>
      <c r="O771" s="127">
        <v>1986</v>
      </c>
      <c r="P771" s="127">
        <v>198803</v>
      </c>
      <c r="Q771" s="127">
        <v>19880329</v>
      </c>
      <c r="R771" s="127" t="s">
        <v>834</v>
      </c>
      <c r="S771" s="127" t="s">
        <v>830</v>
      </c>
      <c r="T771" s="127" t="s">
        <v>835</v>
      </c>
      <c r="U771" s="127" t="s">
        <v>1953</v>
      </c>
      <c r="V771" s="127" t="s">
        <v>65</v>
      </c>
      <c r="W771" s="127" t="s">
        <v>64</v>
      </c>
      <c r="X771" s="127"/>
      <c r="Y771" s="127">
        <v>19.5</v>
      </c>
      <c r="Z771" s="127"/>
      <c r="AA771" s="127" t="s">
        <v>1726</v>
      </c>
      <c r="AB771" s="127">
        <v>5000</v>
      </c>
      <c r="AC771" s="127">
        <v>21131</v>
      </c>
      <c r="AD771" s="127"/>
      <c r="AE771" s="127"/>
      <c r="AF771" s="127">
        <v>5000</v>
      </c>
      <c r="AG771" s="127">
        <v>257</v>
      </c>
      <c r="AH771" s="127"/>
      <c r="AI771" s="127"/>
      <c r="AJ771" s="127"/>
      <c r="AK771" s="127">
        <v>1.2E-2</v>
      </c>
      <c r="AL771" s="127">
        <v>335</v>
      </c>
      <c r="AM771" s="127"/>
      <c r="AN771" s="127"/>
      <c r="AO771" s="127" t="s">
        <v>954</v>
      </c>
      <c r="AP771" s="127" t="s">
        <v>837</v>
      </c>
      <c r="AQ771" s="127" t="s">
        <v>831</v>
      </c>
      <c r="AR771" s="127" t="s">
        <v>838</v>
      </c>
      <c r="AS771" s="127" t="s">
        <v>69</v>
      </c>
      <c r="AT771" s="127" t="s">
        <v>70</v>
      </c>
      <c r="AU771" s="127" t="s">
        <v>91</v>
      </c>
      <c r="AV771" s="127" t="s">
        <v>1726</v>
      </c>
      <c r="AW771" s="149">
        <f t="shared" ref="AW771:AW834" si="12">+IF(ISERROR(AG771/AC771),"",AG771/AC771)</f>
        <v>1.2162226113293265E-2</v>
      </c>
    </row>
    <row r="772" spans="1:49" x14ac:dyDescent="0.2">
      <c r="A772" s="127" t="s">
        <v>59</v>
      </c>
      <c r="B772" s="127">
        <v>4.0999999999999996</v>
      </c>
      <c r="C772" s="127">
        <v>20171204</v>
      </c>
      <c r="D772" s="127" t="s">
        <v>60</v>
      </c>
      <c r="E772" s="127" t="s">
        <v>60</v>
      </c>
      <c r="F772" s="127">
        <v>3</v>
      </c>
      <c r="G772" s="75" t="s">
        <v>2175</v>
      </c>
      <c r="H772" s="127">
        <v>0</v>
      </c>
      <c r="I772" s="127"/>
      <c r="J772" s="127"/>
      <c r="K772" s="127"/>
      <c r="L772" s="127"/>
      <c r="M772" s="127">
        <v>1</v>
      </c>
      <c r="N772" s="127">
        <v>1</v>
      </c>
      <c r="O772" s="127">
        <v>1990</v>
      </c>
      <c r="P772" s="127">
        <v>19920410</v>
      </c>
      <c r="Q772" s="127">
        <v>19920410</v>
      </c>
      <c r="R772" s="127" t="s">
        <v>3855</v>
      </c>
      <c r="S772" s="127" t="s">
        <v>3861</v>
      </c>
      <c r="T772" s="127" t="s">
        <v>3857</v>
      </c>
      <c r="U772" s="127" t="s">
        <v>1953</v>
      </c>
      <c r="V772" s="127" t="s">
        <v>65</v>
      </c>
      <c r="W772" s="127" t="s">
        <v>64</v>
      </c>
      <c r="X772" s="127"/>
      <c r="Y772" s="127">
        <v>12.54</v>
      </c>
      <c r="Z772" s="127"/>
      <c r="AA772" s="127" t="s">
        <v>1726</v>
      </c>
      <c r="AB772" s="127">
        <v>5000</v>
      </c>
      <c r="AC772" s="127">
        <v>27839</v>
      </c>
      <c r="AD772" s="127"/>
      <c r="AE772" s="127"/>
      <c r="AF772" s="127">
        <v>0</v>
      </c>
      <c r="AG772" s="127">
        <v>719</v>
      </c>
      <c r="AH772" s="127"/>
      <c r="AI772" s="127"/>
      <c r="AJ772" s="127" t="s">
        <v>92</v>
      </c>
      <c r="AK772" s="127"/>
      <c r="AL772" s="127">
        <v>1</v>
      </c>
      <c r="AM772" s="127"/>
      <c r="AN772" s="127"/>
      <c r="AO772" s="127"/>
      <c r="AP772" s="127" t="s">
        <v>3858</v>
      </c>
      <c r="AQ772" s="127" t="s">
        <v>3863</v>
      </c>
      <c r="AR772" s="127" t="s">
        <v>3860</v>
      </c>
      <c r="AS772" s="127" t="s">
        <v>69</v>
      </c>
      <c r="AT772" s="127" t="s">
        <v>70</v>
      </c>
      <c r="AU772" s="127" t="s">
        <v>77</v>
      </c>
      <c r="AV772" s="127" t="s">
        <v>1726</v>
      </c>
      <c r="AW772" s="149">
        <f t="shared" si="12"/>
        <v>2.5827077122023062E-2</v>
      </c>
    </row>
    <row r="773" spans="1:49" x14ac:dyDescent="0.2">
      <c r="A773" s="127" t="s">
        <v>59</v>
      </c>
      <c r="B773" s="127">
        <v>4.0999999999999996</v>
      </c>
      <c r="C773" s="127">
        <v>20171204</v>
      </c>
      <c r="D773" s="127" t="s">
        <v>60</v>
      </c>
      <c r="E773" s="127" t="s">
        <v>60</v>
      </c>
      <c r="F773" s="127">
        <v>3</v>
      </c>
      <c r="G773" s="75" t="s">
        <v>1388</v>
      </c>
      <c r="H773" s="127">
        <v>0</v>
      </c>
      <c r="I773" s="127"/>
      <c r="J773" s="127"/>
      <c r="K773" s="127"/>
      <c r="L773" s="127"/>
      <c r="M773" s="127">
        <v>1</v>
      </c>
      <c r="N773" s="127">
        <v>1</v>
      </c>
      <c r="O773" s="127">
        <v>1994</v>
      </c>
      <c r="P773" s="127">
        <v>19960430</v>
      </c>
      <c r="Q773" s="127">
        <v>199605</v>
      </c>
      <c r="R773" s="127" t="s">
        <v>109</v>
      </c>
      <c r="S773" s="127" t="s">
        <v>1343</v>
      </c>
      <c r="T773" s="127" t="s">
        <v>110</v>
      </c>
      <c r="U773" s="127" t="s">
        <v>1953</v>
      </c>
      <c r="V773" s="127" t="s">
        <v>65</v>
      </c>
      <c r="W773" s="127" t="s">
        <v>64</v>
      </c>
      <c r="X773" s="127"/>
      <c r="Y773" s="127">
        <v>19.399999999999999</v>
      </c>
      <c r="Z773" s="127"/>
      <c r="AA773" s="127" t="s">
        <v>1726</v>
      </c>
      <c r="AB773" s="127">
        <v>5000</v>
      </c>
      <c r="AC773" s="127">
        <v>17844</v>
      </c>
      <c r="AD773" s="127"/>
      <c r="AE773" s="127"/>
      <c r="AF773" s="127"/>
      <c r="AG773" s="127"/>
      <c r="AH773" s="127"/>
      <c r="AI773" s="127"/>
      <c r="AJ773" s="127"/>
      <c r="AK773" s="127"/>
      <c r="AL773" s="127">
        <v>1</v>
      </c>
      <c r="AM773" s="127">
        <v>100</v>
      </c>
      <c r="AN773" s="127"/>
      <c r="AO773" s="127" t="s">
        <v>1389</v>
      </c>
      <c r="AP773" s="127" t="s">
        <v>685</v>
      </c>
      <c r="AQ773" s="127" t="s">
        <v>1619</v>
      </c>
      <c r="AR773" s="127" t="s">
        <v>686</v>
      </c>
      <c r="AS773" s="127" t="s">
        <v>69</v>
      </c>
      <c r="AT773" s="127" t="s">
        <v>70</v>
      </c>
      <c r="AU773" s="127" t="s">
        <v>71</v>
      </c>
      <c r="AV773" s="127" t="s">
        <v>1726</v>
      </c>
      <c r="AW773" s="149">
        <f t="shared" si="12"/>
        <v>0</v>
      </c>
    </row>
    <row r="774" spans="1:49" x14ac:dyDescent="0.2">
      <c r="A774" s="127" t="s">
        <v>59</v>
      </c>
      <c r="B774" s="127">
        <v>4.0999999999999996</v>
      </c>
      <c r="C774" s="127">
        <v>20171204</v>
      </c>
      <c r="D774" s="127" t="s">
        <v>60</v>
      </c>
      <c r="E774" s="127" t="s">
        <v>60</v>
      </c>
      <c r="F774" s="127">
        <v>3</v>
      </c>
      <c r="G774" s="75" t="s">
        <v>4678</v>
      </c>
      <c r="H774" s="127">
        <v>0</v>
      </c>
      <c r="I774" s="127"/>
      <c r="J774" s="127"/>
      <c r="K774" s="127"/>
      <c r="L774" s="127"/>
      <c r="M774" s="127">
        <v>1</v>
      </c>
      <c r="N774" s="127">
        <v>2</v>
      </c>
      <c r="O774" s="127">
        <v>1991</v>
      </c>
      <c r="P774" s="127">
        <v>19930331</v>
      </c>
      <c r="Q774" s="127">
        <v>19930412</v>
      </c>
      <c r="R774" s="127" t="s">
        <v>4560</v>
      </c>
      <c r="S774" s="127" t="s">
        <v>3426</v>
      </c>
      <c r="T774" s="127" t="s">
        <v>4561</v>
      </c>
      <c r="U774" s="127" t="s">
        <v>1953</v>
      </c>
      <c r="V774" s="127" t="s">
        <v>65</v>
      </c>
      <c r="W774" s="127" t="s">
        <v>66</v>
      </c>
      <c r="X774" s="127"/>
      <c r="Y774" s="127">
        <v>10.6</v>
      </c>
      <c r="Z774" s="127">
        <v>94</v>
      </c>
      <c r="AA774" s="127" t="s">
        <v>1726</v>
      </c>
      <c r="AB774" s="127">
        <v>5000</v>
      </c>
      <c r="AC774" s="127">
        <v>51416</v>
      </c>
      <c r="AD774" s="127"/>
      <c r="AE774" s="127"/>
      <c r="AF774" s="127">
        <v>0</v>
      </c>
      <c r="AG774" s="127">
        <v>147532</v>
      </c>
      <c r="AH774" s="127">
        <v>5000</v>
      </c>
      <c r="AI774" s="127">
        <v>201</v>
      </c>
      <c r="AJ774" s="127" t="s">
        <v>66</v>
      </c>
      <c r="AK774" s="127">
        <v>3.8999999999999998E-3</v>
      </c>
      <c r="AL774" s="127">
        <v>1</v>
      </c>
      <c r="AM774" s="127">
        <v>100</v>
      </c>
      <c r="AN774" s="127"/>
      <c r="AO774" s="127" t="s">
        <v>4679</v>
      </c>
      <c r="AP774" s="127" t="s">
        <v>4562</v>
      </c>
      <c r="AQ774" s="127" t="s">
        <v>3429</v>
      </c>
      <c r="AR774" s="127" t="s">
        <v>4563</v>
      </c>
      <c r="AS774" s="127" t="s">
        <v>69</v>
      </c>
      <c r="AT774" s="127" t="s">
        <v>70</v>
      </c>
      <c r="AU774" s="127" t="s">
        <v>77</v>
      </c>
      <c r="AV774" s="127" t="s">
        <v>1726</v>
      </c>
      <c r="AW774" s="149">
        <f t="shared" si="12"/>
        <v>2.869379181577719</v>
      </c>
    </row>
    <row r="775" spans="1:49" x14ac:dyDescent="0.2">
      <c r="A775" s="127" t="s">
        <v>59</v>
      </c>
      <c r="B775" s="127">
        <v>4.0999999999999996</v>
      </c>
      <c r="C775" s="127">
        <v>20171204</v>
      </c>
      <c r="D775" s="127" t="s">
        <v>60</v>
      </c>
      <c r="E775" s="127" t="s">
        <v>60</v>
      </c>
      <c r="F775" s="127">
        <v>3</v>
      </c>
      <c r="G775" s="75" t="s">
        <v>4481</v>
      </c>
      <c r="H775" s="127">
        <v>0</v>
      </c>
      <c r="I775" s="127"/>
      <c r="J775" s="127"/>
      <c r="K775" s="127"/>
      <c r="L775" s="127"/>
      <c r="M775" s="127">
        <v>1</v>
      </c>
      <c r="N775" s="127">
        <v>1</v>
      </c>
      <c r="O775" s="127">
        <v>1986</v>
      </c>
      <c r="P775" s="127">
        <v>19870629</v>
      </c>
      <c r="Q775" s="127">
        <v>19870708</v>
      </c>
      <c r="R775" s="127" t="s">
        <v>109</v>
      </c>
      <c r="S775" s="127"/>
      <c r="T775" s="127" t="s">
        <v>110</v>
      </c>
      <c r="U775" s="127" t="s">
        <v>962</v>
      </c>
      <c r="V775" s="127" t="s">
        <v>67</v>
      </c>
      <c r="W775" s="127" t="s">
        <v>66</v>
      </c>
      <c r="X775" s="127"/>
      <c r="Y775" s="127">
        <v>1.7</v>
      </c>
      <c r="Z775" s="127"/>
      <c r="AA775" s="127" t="s">
        <v>1726</v>
      </c>
      <c r="AB775" s="127">
        <v>5000</v>
      </c>
      <c r="AC775" s="127">
        <v>9150</v>
      </c>
      <c r="AD775" s="127"/>
      <c r="AE775" s="127"/>
      <c r="AF775" s="127">
        <v>0</v>
      </c>
      <c r="AG775" s="127">
        <v>450</v>
      </c>
      <c r="AH775" s="127">
        <v>5000</v>
      </c>
      <c r="AI775" s="127">
        <v>97</v>
      </c>
      <c r="AJ775" s="127" t="s">
        <v>92</v>
      </c>
      <c r="AK775" s="127">
        <v>1.0500000000000001E-2</v>
      </c>
      <c r="AL775" s="127">
        <v>1</v>
      </c>
      <c r="AM775" s="127"/>
      <c r="AN775" s="127"/>
      <c r="AO775" s="127" t="s">
        <v>4480</v>
      </c>
      <c r="AP775" s="127" t="s">
        <v>685</v>
      </c>
      <c r="AQ775" s="127" t="s">
        <v>1106</v>
      </c>
      <c r="AR775" s="127" t="s">
        <v>686</v>
      </c>
      <c r="AS775" s="127" t="s">
        <v>69</v>
      </c>
      <c r="AT775" s="127" t="s">
        <v>70</v>
      </c>
      <c r="AU775" s="127" t="s">
        <v>71</v>
      </c>
      <c r="AV775" s="127" t="s">
        <v>1726</v>
      </c>
      <c r="AW775" s="149">
        <f t="shared" si="12"/>
        <v>4.9180327868852458E-2</v>
      </c>
    </row>
    <row r="776" spans="1:49" x14ac:dyDescent="0.2">
      <c r="A776" s="127" t="s">
        <v>59</v>
      </c>
      <c r="B776" s="127">
        <v>4.0999999999999996</v>
      </c>
      <c r="C776" s="127">
        <v>20171204</v>
      </c>
      <c r="D776" s="127" t="s">
        <v>60</v>
      </c>
      <c r="E776" s="127" t="s">
        <v>60</v>
      </c>
      <c r="F776" s="127">
        <v>3</v>
      </c>
      <c r="G776" s="75" t="s">
        <v>688</v>
      </c>
      <c r="H776" s="127">
        <v>0</v>
      </c>
      <c r="I776" s="127"/>
      <c r="J776" s="127"/>
      <c r="K776" s="127"/>
      <c r="L776" s="127"/>
      <c r="M776" s="127">
        <v>1</v>
      </c>
      <c r="N776" s="127">
        <v>1</v>
      </c>
      <c r="O776" s="127">
        <v>1987</v>
      </c>
      <c r="P776" s="127">
        <v>19880414</v>
      </c>
      <c r="Q776" s="127">
        <v>19880419</v>
      </c>
      <c r="R776" s="127" t="s">
        <v>109</v>
      </c>
      <c r="S776" s="127" t="s">
        <v>62</v>
      </c>
      <c r="T776" s="127" t="s">
        <v>110</v>
      </c>
      <c r="U776" s="127" t="s">
        <v>72</v>
      </c>
      <c r="V776" s="127" t="s">
        <v>65</v>
      </c>
      <c r="W776" s="127" t="s">
        <v>64</v>
      </c>
      <c r="X776" s="127"/>
      <c r="Y776" s="127">
        <v>4.3</v>
      </c>
      <c r="Z776" s="127">
        <v>70</v>
      </c>
      <c r="AA776" s="127" t="s">
        <v>1726</v>
      </c>
      <c r="AB776" s="127">
        <v>5000</v>
      </c>
      <c r="AC776" s="127">
        <v>25600</v>
      </c>
      <c r="AD776" s="127"/>
      <c r="AE776" s="127"/>
      <c r="AF776" s="127">
        <v>0</v>
      </c>
      <c r="AG776" s="127">
        <v>33857</v>
      </c>
      <c r="AH776" s="127"/>
      <c r="AI776" s="127"/>
      <c r="AJ776" s="127" t="s">
        <v>67</v>
      </c>
      <c r="AK776" s="127"/>
      <c r="AL776" s="127">
        <v>1</v>
      </c>
      <c r="AM776" s="127"/>
      <c r="AN776" s="127"/>
      <c r="AO776" s="127" t="s">
        <v>689</v>
      </c>
      <c r="AP776" s="127" t="s">
        <v>685</v>
      </c>
      <c r="AQ776" s="127" t="s">
        <v>661</v>
      </c>
      <c r="AR776" s="127" t="s">
        <v>686</v>
      </c>
      <c r="AS776" s="127" t="s">
        <v>69</v>
      </c>
      <c r="AT776" s="127" t="s">
        <v>70</v>
      </c>
      <c r="AU776" s="127" t="s">
        <v>71</v>
      </c>
      <c r="AV776" s="127" t="s">
        <v>1726</v>
      </c>
      <c r="AW776" s="149">
        <f t="shared" si="12"/>
        <v>1.3225390625</v>
      </c>
    </row>
    <row r="777" spans="1:49" x14ac:dyDescent="0.2">
      <c r="A777" s="127" t="s">
        <v>59</v>
      </c>
      <c r="B777" s="127">
        <v>4.0999999999999996</v>
      </c>
      <c r="C777" s="127">
        <v>20171204</v>
      </c>
      <c r="D777" s="127" t="s">
        <v>60</v>
      </c>
      <c r="E777" s="127" t="s">
        <v>60</v>
      </c>
      <c r="F777" s="127">
        <v>3</v>
      </c>
      <c r="G777" s="75" t="s">
        <v>4482</v>
      </c>
      <c r="H777" s="127">
        <v>0</v>
      </c>
      <c r="I777" s="127"/>
      <c r="J777" s="127"/>
      <c r="K777" s="127"/>
      <c r="L777" s="127"/>
      <c r="M777" s="127">
        <v>1</v>
      </c>
      <c r="N777" s="127">
        <v>1</v>
      </c>
      <c r="O777" s="127">
        <v>1976</v>
      </c>
      <c r="P777" s="127">
        <v>197707</v>
      </c>
      <c r="Q777" s="127">
        <v>197710</v>
      </c>
      <c r="R777" s="127" t="s">
        <v>109</v>
      </c>
      <c r="S777" s="127"/>
      <c r="T777" s="127" t="s">
        <v>110</v>
      </c>
      <c r="U777" s="127"/>
      <c r="V777" s="127" t="s">
        <v>67</v>
      </c>
      <c r="W777" s="127" t="s">
        <v>962</v>
      </c>
      <c r="X777" s="127"/>
      <c r="Y777" s="127">
        <v>3.98</v>
      </c>
      <c r="Z777" s="127"/>
      <c r="AA777" s="127"/>
      <c r="AB777" s="127">
        <v>5000</v>
      </c>
      <c r="AC777" s="127">
        <v>7379</v>
      </c>
      <c r="AD777" s="127"/>
      <c r="AE777" s="127"/>
      <c r="AF777" s="127">
        <v>5000</v>
      </c>
      <c r="AG777" s="127">
        <v>679</v>
      </c>
      <c r="AH777" s="127"/>
      <c r="AI777" s="127"/>
      <c r="AJ777" s="127"/>
      <c r="AK777" s="127">
        <v>8.43E-2</v>
      </c>
      <c r="AL777" s="127"/>
      <c r="AM777" s="127"/>
      <c r="AN777" s="127"/>
      <c r="AO777" s="127"/>
      <c r="AP777" s="127" t="s">
        <v>685</v>
      </c>
      <c r="AQ777" s="127" t="s">
        <v>1106</v>
      </c>
      <c r="AR777" s="127" t="s">
        <v>686</v>
      </c>
      <c r="AS777" s="127" t="s">
        <v>69</v>
      </c>
      <c r="AT777" s="127" t="s">
        <v>70</v>
      </c>
      <c r="AU777" s="127" t="s">
        <v>71</v>
      </c>
      <c r="AV777" s="127" t="s">
        <v>1726</v>
      </c>
      <c r="AW777" s="149">
        <f t="shared" si="12"/>
        <v>9.2017888602791711E-2</v>
      </c>
    </row>
    <row r="778" spans="1:49" x14ac:dyDescent="0.2">
      <c r="A778" s="127" t="s">
        <v>59</v>
      </c>
      <c r="B778" s="127">
        <v>4.0999999999999996</v>
      </c>
      <c r="C778" s="127">
        <v>20171204</v>
      </c>
      <c r="D778" s="127" t="s">
        <v>60</v>
      </c>
      <c r="E778" s="127" t="s">
        <v>60</v>
      </c>
      <c r="F778" s="127">
        <v>3</v>
      </c>
      <c r="G778" s="75" t="s">
        <v>4437</v>
      </c>
      <c r="H778" s="127">
        <v>0</v>
      </c>
      <c r="I778" s="127"/>
      <c r="J778" s="127"/>
      <c r="K778" s="127"/>
      <c r="L778" s="127"/>
      <c r="M778" s="127">
        <v>1</v>
      </c>
      <c r="N778" s="127">
        <v>1</v>
      </c>
      <c r="O778" s="127">
        <v>1985</v>
      </c>
      <c r="P778" s="127">
        <v>198605</v>
      </c>
      <c r="Q778" s="127">
        <v>19860526</v>
      </c>
      <c r="R778" s="127" t="s">
        <v>4431</v>
      </c>
      <c r="S778" s="127" t="s">
        <v>3426</v>
      </c>
      <c r="T778" s="127" t="s">
        <v>4432</v>
      </c>
      <c r="U778" s="127" t="s">
        <v>72</v>
      </c>
      <c r="V778" s="127" t="s">
        <v>65</v>
      </c>
      <c r="W778" s="127" t="s">
        <v>64</v>
      </c>
      <c r="X778" s="127"/>
      <c r="Y778" s="127">
        <v>3.3</v>
      </c>
      <c r="Z778" s="127"/>
      <c r="AA778" s="127" t="s">
        <v>1726</v>
      </c>
      <c r="AB778" s="127">
        <v>5000</v>
      </c>
      <c r="AC778" s="127">
        <v>75334</v>
      </c>
      <c r="AD778" s="127"/>
      <c r="AE778" s="127"/>
      <c r="AF778" s="127">
        <v>0</v>
      </c>
      <c r="AG778" s="127">
        <v>114153</v>
      </c>
      <c r="AH778" s="127"/>
      <c r="AI778" s="127"/>
      <c r="AJ778" s="127"/>
      <c r="AK778" s="127"/>
      <c r="AL778" s="127">
        <v>1</v>
      </c>
      <c r="AM778" s="127"/>
      <c r="AN778" s="127"/>
      <c r="AO778" s="127"/>
      <c r="AP778" s="127" t="s">
        <v>4433</v>
      </c>
      <c r="AQ778" s="127" t="s">
        <v>3429</v>
      </c>
      <c r="AR778" s="127" t="s">
        <v>4434</v>
      </c>
      <c r="AS778" s="127" t="s">
        <v>69</v>
      </c>
      <c r="AT778" s="127" t="s">
        <v>70</v>
      </c>
      <c r="AU778" s="127" t="s">
        <v>77</v>
      </c>
      <c r="AV778" s="127" t="s">
        <v>1726</v>
      </c>
      <c r="AW778" s="149">
        <f t="shared" si="12"/>
        <v>1.5152919000716807</v>
      </c>
    </row>
    <row r="779" spans="1:49" x14ac:dyDescent="0.2">
      <c r="A779" s="127" t="s">
        <v>59</v>
      </c>
      <c r="B779" s="127">
        <v>4.0999999999999996</v>
      </c>
      <c r="C779" s="127">
        <v>20171204</v>
      </c>
      <c r="D779" s="127" t="s">
        <v>60</v>
      </c>
      <c r="E779" s="127" t="s">
        <v>60</v>
      </c>
      <c r="F779" s="127">
        <v>3</v>
      </c>
      <c r="G779" s="75" t="s">
        <v>4372</v>
      </c>
      <c r="H779" s="127">
        <v>12</v>
      </c>
      <c r="I779" s="127"/>
      <c r="J779" s="127"/>
      <c r="K779" s="127" t="s">
        <v>106</v>
      </c>
      <c r="L779" s="127" t="s">
        <v>4211</v>
      </c>
      <c r="M779" s="127">
        <v>1</v>
      </c>
      <c r="N779" s="127">
        <v>3</v>
      </c>
      <c r="O779" s="127">
        <v>2011</v>
      </c>
      <c r="P779" s="127">
        <v>20120516</v>
      </c>
      <c r="Q779" s="127">
        <v>20120516</v>
      </c>
      <c r="R779" s="127" t="s">
        <v>3420</v>
      </c>
      <c r="S779" s="127" t="s">
        <v>3421</v>
      </c>
      <c r="T779" s="127" t="s">
        <v>4165</v>
      </c>
      <c r="U779" s="127" t="s">
        <v>72</v>
      </c>
      <c r="V779" s="127" t="s">
        <v>65</v>
      </c>
      <c r="W779" s="127" t="s">
        <v>64</v>
      </c>
      <c r="X779" s="127" t="s">
        <v>646</v>
      </c>
      <c r="Y779" s="127">
        <v>4.93</v>
      </c>
      <c r="Z779" s="127"/>
      <c r="AA779" s="127" t="s">
        <v>1726</v>
      </c>
      <c r="AB779" s="127">
        <v>5000</v>
      </c>
      <c r="AC779" s="127">
        <v>49387</v>
      </c>
      <c r="AD779" s="127"/>
      <c r="AE779" s="127"/>
      <c r="AF779" s="127">
        <v>0</v>
      </c>
      <c r="AG779" s="127">
        <v>112439</v>
      </c>
      <c r="AH779" s="127">
        <v>5000</v>
      </c>
      <c r="AI779" s="127">
        <v>644</v>
      </c>
      <c r="AJ779" s="127" t="s">
        <v>66</v>
      </c>
      <c r="AK779" s="127">
        <v>8.3000000000000001E-3</v>
      </c>
      <c r="AL779" s="127"/>
      <c r="AM779" s="127"/>
      <c r="AN779" s="127"/>
      <c r="AO779" s="127"/>
      <c r="AP779" s="127" t="s">
        <v>3422</v>
      </c>
      <c r="AQ779" s="127" t="s">
        <v>3423</v>
      </c>
      <c r="AR779" s="127" t="s">
        <v>4166</v>
      </c>
      <c r="AS779" s="127" t="s">
        <v>69</v>
      </c>
      <c r="AT779" s="127" t="s">
        <v>70</v>
      </c>
      <c r="AU779" s="127" t="s">
        <v>3211</v>
      </c>
      <c r="AV779" s="127" t="s">
        <v>1726</v>
      </c>
      <c r="AW779" s="149">
        <f t="shared" si="12"/>
        <v>2.2766922469475772</v>
      </c>
    </row>
    <row r="780" spans="1:49" x14ac:dyDescent="0.2">
      <c r="A780" s="127" t="s">
        <v>1726</v>
      </c>
      <c r="B780" s="127">
        <v>4.0999999999999996</v>
      </c>
      <c r="C780" s="127">
        <v>20171204</v>
      </c>
      <c r="D780" s="127" t="s">
        <v>60</v>
      </c>
      <c r="E780" s="127" t="s">
        <v>60</v>
      </c>
      <c r="F780" s="127">
        <v>3</v>
      </c>
      <c r="G780" s="75" t="s">
        <v>4407</v>
      </c>
      <c r="H780" s="127"/>
      <c r="I780" s="127"/>
      <c r="J780" s="127"/>
      <c r="K780" s="127"/>
      <c r="L780" s="127"/>
      <c r="M780" s="127">
        <v>1</v>
      </c>
      <c r="N780" s="127">
        <v>3</v>
      </c>
      <c r="O780" s="127">
        <v>1996</v>
      </c>
      <c r="P780" s="127">
        <v>19970621</v>
      </c>
      <c r="Q780" s="127">
        <v>19970621</v>
      </c>
      <c r="R780" s="127" t="s">
        <v>4190</v>
      </c>
      <c r="S780" s="127" t="s">
        <v>4396</v>
      </c>
      <c r="T780" s="127" t="s">
        <v>4165</v>
      </c>
      <c r="U780" s="127" t="s">
        <v>72</v>
      </c>
      <c r="V780" s="127" t="s">
        <v>65</v>
      </c>
      <c r="W780" s="127" t="s">
        <v>66</v>
      </c>
      <c r="X780" s="127"/>
      <c r="Y780" s="127">
        <v>3</v>
      </c>
      <c r="Z780" s="127"/>
      <c r="AA780" s="127" t="s">
        <v>1726</v>
      </c>
      <c r="AB780" s="127"/>
      <c r="AC780" s="127"/>
      <c r="AD780" s="127"/>
      <c r="AE780" s="127"/>
      <c r="AF780" s="127">
        <v>0</v>
      </c>
      <c r="AG780" s="127">
        <v>10200</v>
      </c>
      <c r="AH780" s="127"/>
      <c r="AI780" s="127"/>
      <c r="AJ780" s="127" t="s">
        <v>66</v>
      </c>
      <c r="AK780" s="127"/>
      <c r="AL780" s="127"/>
      <c r="AM780" s="127"/>
      <c r="AN780" s="127"/>
      <c r="AO780" s="127" t="s">
        <v>4408</v>
      </c>
      <c r="AP780" s="127" t="s">
        <v>4191</v>
      </c>
      <c r="AQ780" s="127" t="s">
        <v>4397</v>
      </c>
      <c r="AR780" s="127" t="s">
        <v>4166</v>
      </c>
      <c r="AS780" s="127" t="s">
        <v>69</v>
      </c>
      <c r="AT780" s="127" t="s">
        <v>70</v>
      </c>
      <c r="AU780" s="127" t="s">
        <v>3211</v>
      </c>
      <c r="AV780" s="127" t="s">
        <v>1726</v>
      </c>
      <c r="AW780" s="149" t="str">
        <f t="shared" si="12"/>
        <v/>
      </c>
    </row>
    <row r="781" spans="1:49" x14ac:dyDescent="0.2">
      <c r="A781" s="127" t="s">
        <v>1726</v>
      </c>
      <c r="B781" s="127">
        <v>4.0999999999999996</v>
      </c>
      <c r="C781" s="127">
        <v>20171204</v>
      </c>
      <c r="D781" s="127" t="s">
        <v>60</v>
      </c>
      <c r="E781" s="127" t="s">
        <v>60</v>
      </c>
      <c r="F781" s="127">
        <v>3</v>
      </c>
      <c r="G781" s="75" t="s">
        <v>1403</v>
      </c>
      <c r="H781" s="127"/>
      <c r="I781" s="127"/>
      <c r="J781" s="127"/>
      <c r="K781" s="127"/>
      <c r="L781" s="127"/>
      <c r="M781" s="127">
        <v>1</v>
      </c>
      <c r="N781" s="127">
        <v>1</v>
      </c>
      <c r="O781" s="127">
        <v>1996</v>
      </c>
      <c r="P781" s="127">
        <v>19980430</v>
      </c>
      <c r="Q781" s="127">
        <v>19980501</v>
      </c>
      <c r="R781" s="127" t="s">
        <v>78</v>
      </c>
      <c r="S781" s="127" t="s">
        <v>62</v>
      </c>
      <c r="T781" s="127" t="s">
        <v>79</v>
      </c>
      <c r="U781" s="127" t="s">
        <v>1953</v>
      </c>
      <c r="V781" s="127" t="s">
        <v>65</v>
      </c>
      <c r="W781" s="127" t="s">
        <v>66</v>
      </c>
      <c r="X781" s="127"/>
      <c r="Y781" s="127">
        <v>18.8</v>
      </c>
      <c r="Z781" s="127">
        <v>117</v>
      </c>
      <c r="AA781" s="127" t="s">
        <v>1726</v>
      </c>
      <c r="AB781" s="127"/>
      <c r="AC781" s="127"/>
      <c r="AD781" s="127"/>
      <c r="AE781" s="127"/>
      <c r="AF781" s="127">
        <v>0</v>
      </c>
      <c r="AG781" s="127">
        <v>30576</v>
      </c>
      <c r="AH781" s="127"/>
      <c r="AI781" s="127"/>
      <c r="AJ781" s="127" t="s">
        <v>67</v>
      </c>
      <c r="AK781" s="127"/>
      <c r="AL781" s="127"/>
      <c r="AM781" s="127"/>
      <c r="AN781" s="127"/>
      <c r="AO781" s="127" t="s">
        <v>90</v>
      </c>
      <c r="AP781" s="127" t="s">
        <v>675</v>
      </c>
      <c r="AQ781" s="127" t="s">
        <v>661</v>
      </c>
      <c r="AR781" s="127" t="s">
        <v>676</v>
      </c>
      <c r="AS781" s="127" t="s">
        <v>69</v>
      </c>
      <c r="AT781" s="127" t="s">
        <v>70</v>
      </c>
      <c r="AU781" s="127" t="s">
        <v>71</v>
      </c>
      <c r="AV781" s="127" t="s">
        <v>1726</v>
      </c>
      <c r="AW781" s="149" t="str">
        <f t="shared" si="12"/>
        <v/>
      </c>
    </row>
    <row r="782" spans="1:49" x14ac:dyDescent="0.2">
      <c r="A782" s="127" t="s">
        <v>59</v>
      </c>
      <c r="B782" s="127">
        <v>4.0999999999999996</v>
      </c>
      <c r="C782" s="127">
        <v>20171204</v>
      </c>
      <c r="D782" s="127" t="s">
        <v>60</v>
      </c>
      <c r="E782" s="127" t="s">
        <v>60</v>
      </c>
      <c r="F782" s="127">
        <v>3</v>
      </c>
      <c r="G782" s="75" t="s">
        <v>1580</v>
      </c>
      <c r="H782" s="127">
        <v>0</v>
      </c>
      <c r="I782" s="127"/>
      <c r="J782" s="127"/>
      <c r="K782" s="127"/>
      <c r="L782" s="127"/>
      <c r="M782" s="127">
        <v>1</v>
      </c>
      <c r="N782" s="127">
        <v>2</v>
      </c>
      <c r="O782" s="127">
        <v>1989</v>
      </c>
      <c r="P782" s="127">
        <v>19900511</v>
      </c>
      <c r="Q782" s="127">
        <v>19900511</v>
      </c>
      <c r="R782" s="127" t="s">
        <v>834</v>
      </c>
      <c r="S782" s="127" t="s">
        <v>830</v>
      </c>
      <c r="T782" s="127" t="s">
        <v>835</v>
      </c>
      <c r="U782" s="127" t="s">
        <v>1643</v>
      </c>
      <c r="V782" s="127" t="s">
        <v>65</v>
      </c>
      <c r="W782" s="127" t="s">
        <v>66</v>
      </c>
      <c r="X782" s="127"/>
      <c r="Y782" s="127">
        <v>3.6</v>
      </c>
      <c r="Z782" s="127"/>
      <c r="AA782" s="127" t="s">
        <v>1726</v>
      </c>
      <c r="AB782" s="127">
        <v>5000</v>
      </c>
      <c r="AC782" s="127">
        <v>26784</v>
      </c>
      <c r="AD782" s="127"/>
      <c r="AE782" s="127"/>
      <c r="AF782" s="127">
        <v>0</v>
      </c>
      <c r="AG782" s="127">
        <v>28141</v>
      </c>
      <c r="AH782" s="127">
        <v>5000</v>
      </c>
      <c r="AI782" s="127">
        <v>106</v>
      </c>
      <c r="AJ782" s="127" t="s">
        <v>66</v>
      </c>
      <c r="AK782" s="127">
        <v>3.8999999999999998E-3</v>
      </c>
      <c r="AL782" s="127">
        <v>1</v>
      </c>
      <c r="AM782" s="127">
        <v>100</v>
      </c>
      <c r="AN782" s="127"/>
      <c r="AO782" s="127" t="s">
        <v>863</v>
      </c>
      <c r="AP782" s="127" t="s">
        <v>837</v>
      </c>
      <c r="AQ782" s="127" t="s">
        <v>831</v>
      </c>
      <c r="AR782" s="127" t="s">
        <v>838</v>
      </c>
      <c r="AS782" s="127" t="s">
        <v>69</v>
      </c>
      <c r="AT782" s="127" t="s">
        <v>70</v>
      </c>
      <c r="AU782" s="127" t="s">
        <v>91</v>
      </c>
      <c r="AV782" s="127" t="s">
        <v>1726</v>
      </c>
      <c r="AW782" s="149">
        <f t="shared" si="12"/>
        <v>1.0506645758661888</v>
      </c>
    </row>
    <row r="783" spans="1:49" x14ac:dyDescent="0.2">
      <c r="A783" s="127" t="s">
        <v>1726</v>
      </c>
      <c r="B783" s="127">
        <v>4.0999999999999996</v>
      </c>
      <c r="C783" s="127">
        <v>20171204</v>
      </c>
      <c r="D783" s="127" t="s">
        <v>60</v>
      </c>
      <c r="E783" s="127" t="s">
        <v>60</v>
      </c>
      <c r="F783" s="127">
        <v>3</v>
      </c>
      <c r="G783" s="75" t="s">
        <v>4630</v>
      </c>
      <c r="H783" s="127"/>
      <c r="I783" s="127"/>
      <c r="J783" s="127"/>
      <c r="K783" s="127"/>
      <c r="L783" s="127"/>
      <c r="M783" s="127">
        <v>1</v>
      </c>
      <c r="N783" s="127">
        <v>2</v>
      </c>
      <c r="O783" s="127">
        <v>1996</v>
      </c>
      <c r="P783" s="127">
        <v>19980404</v>
      </c>
      <c r="Q783" s="127">
        <v>19980411</v>
      </c>
      <c r="R783" s="127" t="s">
        <v>4560</v>
      </c>
      <c r="S783" s="127" t="s">
        <v>3426</v>
      </c>
      <c r="T783" s="127" t="s">
        <v>4561</v>
      </c>
      <c r="U783" s="127" t="s">
        <v>1953</v>
      </c>
      <c r="V783" s="127" t="s">
        <v>65</v>
      </c>
      <c r="W783" s="127" t="s">
        <v>66</v>
      </c>
      <c r="X783" s="127"/>
      <c r="Y783" s="127">
        <v>19.98</v>
      </c>
      <c r="Z783" s="127"/>
      <c r="AA783" s="127" t="s">
        <v>1726</v>
      </c>
      <c r="AB783" s="127"/>
      <c r="AC783" s="127"/>
      <c r="AD783" s="127"/>
      <c r="AE783" s="127"/>
      <c r="AF783" s="127">
        <v>0</v>
      </c>
      <c r="AG783" s="127">
        <v>240000</v>
      </c>
      <c r="AH783" s="127"/>
      <c r="AI783" s="127"/>
      <c r="AJ783" s="127" t="s">
        <v>66</v>
      </c>
      <c r="AK783" s="127"/>
      <c r="AL783" s="127"/>
      <c r="AM783" s="127"/>
      <c r="AN783" s="127"/>
      <c r="AO783" s="127" t="s">
        <v>90</v>
      </c>
      <c r="AP783" s="127" t="s">
        <v>4562</v>
      </c>
      <c r="AQ783" s="127" t="s">
        <v>3429</v>
      </c>
      <c r="AR783" s="127" t="s">
        <v>4563</v>
      </c>
      <c r="AS783" s="127" t="s">
        <v>69</v>
      </c>
      <c r="AT783" s="127" t="s">
        <v>70</v>
      </c>
      <c r="AU783" s="127" t="s">
        <v>77</v>
      </c>
      <c r="AV783" s="127" t="s">
        <v>1726</v>
      </c>
      <c r="AW783" s="149" t="str">
        <f t="shared" si="12"/>
        <v/>
      </c>
    </row>
    <row r="784" spans="1:49" x14ac:dyDescent="0.2">
      <c r="A784" s="127" t="s">
        <v>1726</v>
      </c>
      <c r="B784" s="127">
        <v>4.0999999999999996</v>
      </c>
      <c r="C784" s="127">
        <v>20171204</v>
      </c>
      <c r="D784" s="127" t="s">
        <v>60</v>
      </c>
      <c r="E784" s="127" t="s">
        <v>60</v>
      </c>
      <c r="F784" s="127">
        <v>3</v>
      </c>
      <c r="G784" s="75" t="s">
        <v>4768</v>
      </c>
      <c r="H784" s="127"/>
      <c r="I784" s="127"/>
      <c r="J784" s="127"/>
      <c r="K784" s="127"/>
      <c r="L784" s="127"/>
      <c r="M784" s="127">
        <v>1</v>
      </c>
      <c r="N784" s="127">
        <v>3</v>
      </c>
      <c r="O784" s="127">
        <v>1996</v>
      </c>
      <c r="P784" s="127">
        <v>19970301</v>
      </c>
      <c r="Q784" s="127">
        <v>19970531</v>
      </c>
      <c r="R784" s="127" t="s">
        <v>4769</v>
      </c>
      <c r="S784" s="127" t="s">
        <v>4770</v>
      </c>
      <c r="T784" s="127" t="s">
        <v>4771</v>
      </c>
      <c r="U784" s="127" t="s">
        <v>962</v>
      </c>
      <c r="V784" s="127" t="s">
        <v>65</v>
      </c>
      <c r="W784" s="127" t="s">
        <v>66</v>
      </c>
      <c r="X784" s="127"/>
      <c r="Y784" s="127">
        <v>0.5</v>
      </c>
      <c r="Z784" s="127"/>
      <c r="AA784" s="127"/>
      <c r="AB784" s="127"/>
      <c r="AC784" s="127"/>
      <c r="AD784" s="127"/>
      <c r="AE784" s="127"/>
      <c r="AF784" s="127">
        <v>0</v>
      </c>
      <c r="AG784" s="127">
        <v>75000</v>
      </c>
      <c r="AH784" s="127"/>
      <c r="AI784" s="127"/>
      <c r="AJ784" s="127"/>
      <c r="AK784" s="127"/>
      <c r="AL784" s="127"/>
      <c r="AM784" s="127"/>
      <c r="AN784" s="127"/>
      <c r="AO784" s="127" t="s">
        <v>4021</v>
      </c>
      <c r="AP784" s="127" t="s">
        <v>4772</v>
      </c>
      <c r="AQ784" s="127" t="s">
        <v>4773</v>
      </c>
      <c r="AR784" s="127" t="s">
        <v>4774</v>
      </c>
      <c r="AS784" s="127" t="s">
        <v>69</v>
      </c>
      <c r="AT784" s="127" t="s">
        <v>70</v>
      </c>
      <c r="AU784" s="127" t="s">
        <v>3211</v>
      </c>
      <c r="AV784" s="127" t="s">
        <v>1726</v>
      </c>
      <c r="AW784" s="149" t="str">
        <f t="shared" si="12"/>
        <v/>
      </c>
    </row>
    <row r="785" spans="1:49" x14ac:dyDescent="0.2">
      <c r="A785" s="127" t="s">
        <v>59</v>
      </c>
      <c r="B785" s="127">
        <v>4.0999999999999996</v>
      </c>
      <c r="C785" s="127">
        <v>20171204</v>
      </c>
      <c r="D785" s="127" t="s">
        <v>60</v>
      </c>
      <c r="E785" s="127" t="s">
        <v>60</v>
      </c>
      <c r="F785" s="127">
        <v>3</v>
      </c>
      <c r="G785" s="75" t="s">
        <v>1574</v>
      </c>
      <c r="H785" s="127">
        <v>0</v>
      </c>
      <c r="I785" s="127"/>
      <c r="J785" s="127"/>
      <c r="K785" s="127"/>
      <c r="L785" s="127"/>
      <c r="M785" s="127">
        <v>1</v>
      </c>
      <c r="N785" s="127">
        <v>2</v>
      </c>
      <c r="O785" s="127">
        <v>1983</v>
      </c>
      <c r="P785" s="127">
        <v>19840516</v>
      </c>
      <c r="Q785" s="127">
        <v>19840518</v>
      </c>
      <c r="R785" s="127" t="s">
        <v>834</v>
      </c>
      <c r="S785" s="127" t="s">
        <v>830</v>
      </c>
      <c r="T785" s="127" t="s">
        <v>835</v>
      </c>
      <c r="U785" s="127" t="s">
        <v>1643</v>
      </c>
      <c r="V785" s="127" t="s">
        <v>65</v>
      </c>
      <c r="W785" s="127" t="s">
        <v>66</v>
      </c>
      <c r="X785" s="127"/>
      <c r="Y785" s="127">
        <v>1.8</v>
      </c>
      <c r="Z785" s="127"/>
      <c r="AA785" s="127" t="s">
        <v>1726</v>
      </c>
      <c r="AB785" s="127">
        <v>5000</v>
      </c>
      <c r="AC785" s="127">
        <v>19420</v>
      </c>
      <c r="AD785" s="127"/>
      <c r="AE785" s="127"/>
      <c r="AF785" s="127">
        <v>0</v>
      </c>
      <c r="AG785" s="127">
        <v>13324</v>
      </c>
      <c r="AH785" s="127">
        <v>5000</v>
      </c>
      <c r="AI785" s="127">
        <v>425</v>
      </c>
      <c r="AJ785" s="127"/>
      <c r="AK785" s="127">
        <v>2.1399999999999999E-2</v>
      </c>
      <c r="AL785" s="127">
        <v>1</v>
      </c>
      <c r="AM785" s="127"/>
      <c r="AN785" s="127"/>
      <c r="AO785" s="127"/>
      <c r="AP785" s="127" t="s">
        <v>837</v>
      </c>
      <c r="AQ785" s="127" t="s">
        <v>831</v>
      </c>
      <c r="AR785" s="127" t="s">
        <v>838</v>
      </c>
      <c r="AS785" s="127" t="s">
        <v>69</v>
      </c>
      <c r="AT785" s="127" t="s">
        <v>70</v>
      </c>
      <c r="AU785" s="127" t="s">
        <v>91</v>
      </c>
      <c r="AV785" s="127" t="s">
        <v>1726</v>
      </c>
      <c r="AW785" s="149">
        <f t="shared" si="12"/>
        <v>0.68609680741503609</v>
      </c>
    </row>
    <row r="786" spans="1:49" x14ac:dyDescent="0.2">
      <c r="A786" s="127" t="s">
        <v>59</v>
      </c>
      <c r="B786" s="127">
        <v>4.0999999999999996</v>
      </c>
      <c r="C786" s="127">
        <v>20171204</v>
      </c>
      <c r="D786" s="127" t="s">
        <v>60</v>
      </c>
      <c r="E786" s="127" t="s">
        <v>60</v>
      </c>
      <c r="F786" s="127">
        <v>3</v>
      </c>
      <c r="G786" s="75" t="s">
        <v>2176</v>
      </c>
      <c r="H786" s="127">
        <v>0</v>
      </c>
      <c r="I786" s="127"/>
      <c r="J786" s="127"/>
      <c r="K786" s="127"/>
      <c r="L786" s="127"/>
      <c r="M786" s="127">
        <v>1</v>
      </c>
      <c r="N786" s="127">
        <v>1</v>
      </c>
      <c r="O786" s="127">
        <v>1990</v>
      </c>
      <c r="P786" s="127">
        <v>19920410</v>
      </c>
      <c r="Q786" s="127">
        <v>19920410</v>
      </c>
      <c r="R786" s="127" t="s">
        <v>3855</v>
      </c>
      <c r="S786" s="127" t="s">
        <v>3861</v>
      </c>
      <c r="T786" s="127" t="s">
        <v>3857</v>
      </c>
      <c r="U786" s="127" t="s">
        <v>1953</v>
      </c>
      <c r="V786" s="127" t="s">
        <v>65</v>
      </c>
      <c r="W786" s="127" t="s">
        <v>64</v>
      </c>
      <c r="X786" s="127"/>
      <c r="Y786" s="127">
        <v>12.54</v>
      </c>
      <c r="Z786" s="127"/>
      <c r="AA786" s="127" t="s">
        <v>1726</v>
      </c>
      <c r="AB786" s="127">
        <v>5000</v>
      </c>
      <c r="AC786" s="127">
        <v>28349</v>
      </c>
      <c r="AD786" s="127"/>
      <c r="AE786" s="127"/>
      <c r="AF786" s="127">
        <v>0</v>
      </c>
      <c r="AG786" s="127">
        <v>719</v>
      </c>
      <c r="AH786" s="127"/>
      <c r="AI786" s="127"/>
      <c r="AJ786" s="127" t="s">
        <v>92</v>
      </c>
      <c r="AK786" s="127"/>
      <c r="AL786" s="127">
        <v>1</v>
      </c>
      <c r="AM786" s="127"/>
      <c r="AN786" s="127"/>
      <c r="AO786" s="127"/>
      <c r="AP786" s="127" t="s">
        <v>3858</v>
      </c>
      <c r="AQ786" s="127" t="s">
        <v>3863</v>
      </c>
      <c r="AR786" s="127" t="s">
        <v>3860</v>
      </c>
      <c r="AS786" s="127" t="s">
        <v>69</v>
      </c>
      <c r="AT786" s="127" t="s">
        <v>70</v>
      </c>
      <c r="AU786" s="127" t="s">
        <v>77</v>
      </c>
      <c r="AV786" s="127" t="s">
        <v>1726</v>
      </c>
      <c r="AW786" s="149">
        <f t="shared" si="12"/>
        <v>2.5362446647148047E-2</v>
      </c>
    </row>
    <row r="787" spans="1:49" x14ac:dyDescent="0.2">
      <c r="A787" s="127" t="s">
        <v>59</v>
      </c>
      <c r="B787" s="127">
        <v>4.0999999999999996</v>
      </c>
      <c r="C787" s="127">
        <v>20171204</v>
      </c>
      <c r="D787" s="127" t="s">
        <v>60</v>
      </c>
      <c r="E787" s="127" t="s">
        <v>60</v>
      </c>
      <c r="F787" s="127">
        <v>3</v>
      </c>
      <c r="G787" s="75" t="s">
        <v>3546</v>
      </c>
      <c r="H787" s="127">
        <v>0</v>
      </c>
      <c r="I787" s="127"/>
      <c r="J787" s="127"/>
      <c r="K787" s="127"/>
      <c r="L787" s="127"/>
      <c r="M787" s="127">
        <v>1</v>
      </c>
      <c r="N787" s="127">
        <v>2</v>
      </c>
      <c r="O787" s="127">
        <v>1983</v>
      </c>
      <c r="P787" s="127">
        <v>198404</v>
      </c>
      <c r="Q787" s="127">
        <v>19840426</v>
      </c>
      <c r="R787" s="127" t="s">
        <v>3483</v>
      </c>
      <c r="S787" s="127" t="s">
        <v>3497</v>
      </c>
      <c r="T787" s="127" t="s">
        <v>3485</v>
      </c>
      <c r="U787" s="127" t="s">
        <v>72</v>
      </c>
      <c r="V787" s="127" t="s">
        <v>65</v>
      </c>
      <c r="W787" s="127" t="s">
        <v>64</v>
      </c>
      <c r="X787" s="127"/>
      <c r="Y787" s="127">
        <v>6</v>
      </c>
      <c r="Z787" s="127"/>
      <c r="AA787" s="127" t="s">
        <v>1726</v>
      </c>
      <c r="AB787" s="127">
        <v>5000</v>
      </c>
      <c r="AC787" s="127">
        <v>29107</v>
      </c>
      <c r="AD787" s="127"/>
      <c r="AE787" s="127"/>
      <c r="AF787" s="127">
        <v>0</v>
      </c>
      <c r="AG787" s="127">
        <v>763</v>
      </c>
      <c r="AH787" s="127">
        <v>5000</v>
      </c>
      <c r="AI787" s="127">
        <v>354</v>
      </c>
      <c r="AJ787" s="127"/>
      <c r="AK787" s="127">
        <v>1.2E-2</v>
      </c>
      <c r="AL787" s="127">
        <v>1</v>
      </c>
      <c r="AM787" s="127"/>
      <c r="AN787" s="127"/>
      <c r="AO787" s="127"/>
      <c r="AP787" s="127" t="s">
        <v>3486</v>
      </c>
      <c r="AQ787" s="127" t="s">
        <v>3500</v>
      </c>
      <c r="AR787" s="127" t="s">
        <v>3488</v>
      </c>
      <c r="AS787" s="127" t="s">
        <v>69</v>
      </c>
      <c r="AT787" s="127" t="s">
        <v>70</v>
      </c>
      <c r="AU787" s="127" t="s">
        <v>77</v>
      </c>
      <c r="AV787" s="127" t="s">
        <v>1726</v>
      </c>
      <c r="AW787" s="149">
        <f t="shared" si="12"/>
        <v>2.6213625588346445E-2</v>
      </c>
    </row>
    <row r="788" spans="1:49" x14ac:dyDescent="0.2">
      <c r="A788" s="127" t="s">
        <v>59</v>
      </c>
      <c r="B788" s="127">
        <v>4.0999999999999996</v>
      </c>
      <c r="C788" s="127">
        <v>20171204</v>
      </c>
      <c r="D788" s="127" t="s">
        <v>60</v>
      </c>
      <c r="E788" s="127" t="s">
        <v>60</v>
      </c>
      <c r="F788" s="127">
        <v>3</v>
      </c>
      <c r="G788" s="75" t="s">
        <v>2165</v>
      </c>
      <c r="H788" s="127">
        <v>0</v>
      </c>
      <c r="I788" s="127"/>
      <c r="J788" s="127"/>
      <c r="K788" s="127"/>
      <c r="L788" s="127"/>
      <c r="M788" s="127">
        <v>1</v>
      </c>
      <c r="N788" s="127">
        <v>1</v>
      </c>
      <c r="O788" s="127">
        <v>1996</v>
      </c>
      <c r="P788" s="127">
        <v>19980417</v>
      </c>
      <c r="Q788" s="127">
        <v>19980417</v>
      </c>
      <c r="R788" s="127" t="s">
        <v>3855</v>
      </c>
      <c r="S788" s="127" t="s">
        <v>3861</v>
      </c>
      <c r="T788" s="127" t="s">
        <v>3857</v>
      </c>
      <c r="U788" s="127" t="s">
        <v>1953</v>
      </c>
      <c r="V788" s="127" t="s">
        <v>65</v>
      </c>
      <c r="W788" s="127" t="s">
        <v>64</v>
      </c>
      <c r="X788" s="127"/>
      <c r="Y788" s="127">
        <v>11</v>
      </c>
      <c r="Z788" s="127">
        <v>101</v>
      </c>
      <c r="AA788" s="127" t="s">
        <v>1726</v>
      </c>
      <c r="AB788" s="127">
        <v>5000</v>
      </c>
      <c r="AC788" s="127">
        <v>25135</v>
      </c>
      <c r="AD788" s="127"/>
      <c r="AE788" s="127"/>
      <c r="AF788" s="127">
        <v>0</v>
      </c>
      <c r="AG788" s="127">
        <v>250</v>
      </c>
      <c r="AH788" s="127"/>
      <c r="AI788" s="127"/>
      <c r="AJ788" s="127" t="s">
        <v>66</v>
      </c>
      <c r="AK788" s="127"/>
      <c r="AL788" s="127">
        <v>1</v>
      </c>
      <c r="AM788" s="127">
        <v>100</v>
      </c>
      <c r="AN788" s="127"/>
      <c r="AO788" s="127"/>
      <c r="AP788" s="127" t="s">
        <v>3858</v>
      </c>
      <c r="AQ788" s="127" t="s">
        <v>3863</v>
      </c>
      <c r="AR788" s="127" t="s">
        <v>3860</v>
      </c>
      <c r="AS788" s="127" t="s">
        <v>69</v>
      </c>
      <c r="AT788" s="127" t="s">
        <v>70</v>
      </c>
      <c r="AU788" s="127" t="s">
        <v>77</v>
      </c>
      <c r="AV788" s="127" t="s">
        <v>1726</v>
      </c>
      <c r="AW788" s="149">
        <f t="shared" si="12"/>
        <v>9.9462900338173864E-3</v>
      </c>
    </row>
    <row r="789" spans="1:49" x14ac:dyDescent="0.2">
      <c r="A789" s="127" t="s">
        <v>59</v>
      </c>
      <c r="B789" s="127">
        <v>4.0999999999999996</v>
      </c>
      <c r="C789" s="127">
        <v>20171204</v>
      </c>
      <c r="D789" s="127" t="s">
        <v>60</v>
      </c>
      <c r="E789" s="127" t="s">
        <v>60</v>
      </c>
      <c r="F789" s="127">
        <v>3</v>
      </c>
      <c r="G789" s="75" t="s">
        <v>682</v>
      </c>
      <c r="H789" s="127">
        <v>0</v>
      </c>
      <c r="I789" s="127"/>
      <c r="J789" s="127"/>
      <c r="K789" s="127"/>
      <c r="L789" s="127"/>
      <c r="M789" s="127">
        <v>1</v>
      </c>
      <c r="N789" s="127">
        <v>2</v>
      </c>
      <c r="O789" s="127">
        <v>1991</v>
      </c>
      <c r="P789" s="127">
        <v>19920909</v>
      </c>
      <c r="Q789" s="127">
        <v>19920910</v>
      </c>
      <c r="R789" s="127" t="s">
        <v>74</v>
      </c>
      <c r="S789" s="127" t="s">
        <v>62</v>
      </c>
      <c r="T789" s="127" t="s">
        <v>75</v>
      </c>
      <c r="U789" s="127" t="s">
        <v>1643</v>
      </c>
      <c r="V789" s="127" t="s">
        <v>65</v>
      </c>
      <c r="W789" s="127" t="s">
        <v>66</v>
      </c>
      <c r="X789" s="127"/>
      <c r="Y789" s="127">
        <v>11.1</v>
      </c>
      <c r="Z789" s="127">
        <v>94</v>
      </c>
      <c r="AA789" s="127" t="s">
        <v>1726</v>
      </c>
      <c r="AB789" s="127">
        <v>5000</v>
      </c>
      <c r="AC789" s="127">
        <v>50373</v>
      </c>
      <c r="AD789" s="127"/>
      <c r="AE789" s="127"/>
      <c r="AF789" s="127">
        <v>0</v>
      </c>
      <c r="AG789" s="127">
        <v>1019</v>
      </c>
      <c r="AH789" s="127">
        <v>5000</v>
      </c>
      <c r="AI789" s="127">
        <v>151</v>
      </c>
      <c r="AJ789" s="127" t="s">
        <v>67</v>
      </c>
      <c r="AK789" s="127">
        <v>3.0000000000000001E-3</v>
      </c>
      <c r="AL789" s="127">
        <v>1</v>
      </c>
      <c r="AM789" s="127">
        <v>2000</v>
      </c>
      <c r="AN789" s="127"/>
      <c r="AO789" s="127"/>
      <c r="AP789" s="127" t="s">
        <v>680</v>
      </c>
      <c r="AQ789" s="127" t="s">
        <v>661</v>
      </c>
      <c r="AR789" s="127" t="s">
        <v>681</v>
      </c>
      <c r="AS789" s="127" t="s">
        <v>69</v>
      </c>
      <c r="AT789" s="127" t="s">
        <v>70</v>
      </c>
      <c r="AU789" s="127" t="s">
        <v>77</v>
      </c>
      <c r="AV789" s="127" t="s">
        <v>1726</v>
      </c>
      <c r="AW789" s="149">
        <f t="shared" si="12"/>
        <v>2.0229090981279653E-2</v>
      </c>
    </row>
    <row r="790" spans="1:49" x14ac:dyDescent="0.2">
      <c r="A790" s="127" t="s">
        <v>59</v>
      </c>
      <c r="B790" s="127">
        <v>4.0999999999999996</v>
      </c>
      <c r="C790" s="127">
        <v>20171204</v>
      </c>
      <c r="D790" s="127" t="s">
        <v>60</v>
      </c>
      <c r="E790" s="127" t="s">
        <v>60</v>
      </c>
      <c r="F790" s="127">
        <v>3</v>
      </c>
      <c r="G790" s="75" t="s">
        <v>4306</v>
      </c>
      <c r="H790" s="127">
        <v>0</v>
      </c>
      <c r="I790" s="127"/>
      <c r="J790" s="127"/>
      <c r="K790" s="127"/>
      <c r="L790" s="127"/>
      <c r="M790" s="127">
        <v>1</v>
      </c>
      <c r="N790" s="127">
        <v>2</v>
      </c>
      <c r="O790" s="127">
        <v>1990</v>
      </c>
      <c r="P790" s="127">
        <v>199105</v>
      </c>
      <c r="Q790" s="127">
        <v>19910515</v>
      </c>
      <c r="R790" s="127" t="s">
        <v>3420</v>
      </c>
      <c r="S790" s="127" t="s">
        <v>3421</v>
      </c>
      <c r="T790" s="127" t="s">
        <v>4165</v>
      </c>
      <c r="U790" s="127" t="s">
        <v>72</v>
      </c>
      <c r="V790" s="127" t="s">
        <v>65</v>
      </c>
      <c r="W790" s="127" t="s">
        <v>64</v>
      </c>
      <c r="X790" s="127"/>
      <c r="Y790" s="127">
        <v>7.9</v>
      </c>
      <c r="Z790" s="127"/>
      <c r="AA790" s="127" t="s">
        <v>1726</v>
      </c>
      <c r="AB790" s="127">
        <v>5000</v>
      </c>
      <c r="AC790" s="127">
        <v>24739</v>
      </c>
      <c r="AD790" s="127"/>
      <c r="AE790" s="127"/>
      <c r="AF790" s="127">
        <v>0</v>
      </c>
      <c r="AG790" s="127">
        <v>160518</v>
      </c>
      <c r="AH790" s="127">
        <v>5000</v>
      </c>
      <c r="AI790" s="127">
        <v>1193</v>
      </c>
      <c r="AJ790" s="127" t="s">
        <v>66</v>
      </c>
      <c r="AK790" s="127">
        <v>4.5999999999999999E-2</v>
      </c>
      <c r="AL790" s="127">
        <v>1</v>
      </c>
      <c r="AM790" s="127"/>
      <c r="AN790" s="127"/>
      <c r="AO790" s="127" t="s">
        <v>4307</v>
      </c>
      <c r="AP790" s="127" t="s">
        <v>3422</v>
      </c>
      <c r="AQ790" s="127" t="s">
        <v>3423</v>
      </c>
      <c r="AR790" s="127" t="s">
        <v>4166</v>
      </c>
      <c r="AS790" s="127" t="s">
        <v>69</v>
      </c>
      <c r="AT790" s="127" t="s">
        <v>70</v>
      </c>
      <c r="AU790" s="127" t="s">
        <v>3211</v>
      </c>
      <c r="AV790" s="127" t="s">
        <v>1726</v>
      </c>
      <c r="AW790" s="149">
        <f t="shared" si="12"/>
        <v>6.4884595173612514</v>
      </c>
    </row>
    <row r="791" spans="1:49" x14ac:dyDescent="0.2">
      <c r="A791" s="127" t="s">
        <v>59</v>
      </c>
      <c r="B791" s="127">
        <v>4.0999999999999996</v>
      </c>
      <c r="C791" s="127">
        <v>20171204</v>
      </c>
      <c r="D791" s="127" t="s">
        <v>60</v>
      </c>
      <c r="E791" s="127" t="s">
        <v>60</v>
      </c>
      <c r="F791" s="127">
        <v>3</v>
      </c>
      <c r="G791" s="75" t="s">
        <v>3737</v>
      </c>
      <c r="H791" s="127">
        <v>0</v>
      </c>
      <c r="I791" s="127"/>
      <c r="J791" s="127"/>
      <c r="K791" s="127"/>
      <c r="L791" s="127"/>
      <c r="M791" s="127">
        <v>1</v>
      </c>
      <c r="N791" s="127">
        <v>2</v>
      </c>
      <c r="O791" s="127">
        <v>1990</v>
      </c>
      <c r="P791" s="127">
        <v>199105</v>
      </c>
      <c r="Q791" s="127">
        <v>19910529</v>
      </c>
      <c r="R791" s="127" t="s">
        <v>3734</v>
      </c>
      <c r="S791" s="127" t="s">
        <v>3426</v>
      </c>
      <c r="T791" s="127" t="s">
        <v>3727</v>
      </c>
      <c r="U791" s="127" t="s">
        <v>72</v>
      </c>
      <c r="V791" s="127" t="s">
        <v>65</v>
      </c>
      <c r="W791" s="127" t="s">
        <v>66</v>
      </c>
      <c r="X791" s="127"/>
      <c r="Y791" s="127">
        <v>6.5</v>
      </c>
      <c r="Z791" s="127">
        <v>82</v>
      </c>
      <c r="AA791" s="127" t="s">
        <v>1726</v>
      </c>
      <c r="AB791" s="127">
        <v>5000</v>
      </c>
      <c r="AC791" s="127">
        <v>24043</v>
      </c>
      <c r="AD791" s="127"/>
      <c r="AE791" s="127"/>
      <c r="AF791" s="127">
        <v>0</v>
      </c>
      <c r="AG791" s="127">
        <v>9515</v>
      </c>
      <c r="AH791" s="127">
        <v>5000</v>
      </c>
      <c r="AI791" s="127">
        <v>138</v>
      </c>
      <c r="AJ791" s="127" t="s">
        <v>66</v>
      </c>
      <c r="AK791" s="127">
        <v>5.7000000000000002E-3</v>
      </c>
      <c r="AL791" s="127">
        <v>1</v>
      </c>
      <c r="AM791" s="127">
        <v>100</v>
      </c>
      <c r="AN791" s="127"/>
      <c r="AO791" s="127" t="s">
        <v>3738</v>
      </c>
      <c r="AP791" s="127" t="s">
        <v>3736</v>
      </c>
      <c r="AQ791" s="127" t="s">
        <v>3429</v>
      </c>
      <c r="AR791" s="127" t="s">
        <v>3729</v>
      </c>
      <c r="AS791" s="127" t="s">
        <v>69</v>
      </c>
      <c r="AT791" s="127" t="s">
        <v>70</v>
      </c>
      <c r="AU791" s="127" t="s">
        <v>77</v>
      </c>
      <c r="AV791" s="127" t="s">
        <v>1726</v>
      </c>
      <c r="AW791" s="149">
        <f t="shared" si="12"/>
        <v>0.39574928253545733</v>
      </c>
    </row>
    <row r="792" spans="1:49" x14ac:dyDescent="0.2">
      <c r="A792" s="127" t="s">
        <v>59</v>
      </c>
      <c r="B792" s="127">
        <v>4.0999999999999996</v>
      </c>
      <c r="C792" s="127">
        <v>20171204</v>
      </c>
      <c r="D792" s="127" t="s">
        <v>60</v>
      </c>
      <c r="E792" s="127" t="s">
        <v>60</v>
      </c>
      <c r="F792" s="127">
        <v>3</v>
      </c>
      <c r="G792" s="75" t="s">
        <v>4549</v>
      </c>
      <c r="H792" s="127">
        <v>0</v>
      </c>
      <c r="I792" s="127"/>
      <c r="J792" s="127"/>
      <c r="K792" s="127"/>
      <c r="L792" s="127"/>
      <c r="M792" s="127">
        <v>1</v>
      </c>
      <c r="N792" s="127">
        <v>2</v>
      </c>
      <c r="O792" s="127">
        <v>1985</v>
      </c>
      <c r="P792" s="127">
        <v>198605</v>
      </c>
      <c r="Q792" s="127">
        <v>19860521</v>
      </c>
      <c r="R792" s="127" t="s">
        <v>3420</v>
      </c>
      <c r="S792" s="127" t="s">
        <v>3421</v>
      </c>
      <c r="T792" s="127" t="s">
        <v>4165</v>
      </c>
      <c r="U792" s="127" t="s">
        <v>72</v>
      </c>
      <c r="V792" s="127" t="s">
        <v>65</v>
      </c>
      <c r="W792" s="127" t="s">
        <v>66</v>
      </c>
      <c r="X792" s="127"/>
      <c r="Y792" s="127">
        <v>12</v>
      </c>
      <c r="Z792" s="127"/>
      <c r="AA792" s="127" t="s">
        <v>1726</v>
      </c>
      <c r="AB792" s="127">
        <v>5000</v>
      </c>
      <c r="AC792" s="127">
        <v>7054</v>
      </c>
      <c r="AD792" s="127"/>
      <c r="AE792" s="127"/>
      <c r="AF792" s="127">
        <v>0</v>
      </c>
      <c r="AG792" s="127">
        <v>33835</v>
      </c>
      <c r="AH792" s="127">
        <v>5000</v>
      </c>
      <c r="AI792" s="127">
        <v>96</v>
      </c>
      <c r="AJ792" s="127"/>
      <c r="AK792" s="127">
        <v>1.34E-2</v>
      </c>
      <c r="AL792" s="127">
        <v>1</v>
      </c>
      <c r="AM792" s="127"/>
      <c r="AN792" s="127"/>
      <c r="AO792" s="127" t="s">
        <v>4550</v>
      </c>
      <c r="AP792" s="127" t="s">
        <v>3422</v>
      </c>
      <c r="AQ792" s="127" t="s">
        <v>3423</v>
      </c>
      <c r="AR792" s="127" t="s">
        <v>4166</v>
      </c>
      <c r="AS792" s="127" t="s">
        <v>69</v>
      </c>
      <c r="AT792" s="127" t="s">
        <v>70</v>
      </c>
      <c r="AU792" s="127" t="s">
        <v>3211</v>
      </c>
      <c r="AV792" s="127" t="s">
        <v>1726</v>
      </c>
      <c r="AW792" s="149">
        <f t="shared" si="12"/>
        <v>4.7965693223702868</v>
      </c>
    </row>
    <row r="793" spans="1:49" x14ac:dyDescent="0.2">
      <c r="A793" s="127" t="s">
        <v>59</v>
      </c>
      <c r="B793" s="127">
        <v>4.0999999999999996</v>
      </c>
      <c r="C793" s="127">
        <v>20171204</v>
      </c>
      <c r="D793" s="127" t="s">
        <v>60</v>
      </c>
      <c r="E793" s="127" t="s">
        <v>60</v>
      </c>
      <c r="F793" s="127">
        <v>3</v>
      </c>
      <c r="G793" s="75" t="s">
        <v>4479</v>
      </c>
      <c r="H793" s="127">
        <v>0</v>
      </c>
      <c r="I793" s="127"/>
      <c r="J793" s="127"/>
      <c r="K793" s="127"/>
      <c r="L793" s="127"/>
      <c r="M793" s="127">
        <v>1</v>
      </c>
      <c r="N793" s="127">
        <v>1</v>
      </c>
      <c r="O793" s="127">
        <v>1985</v>
      </c>
      <c r="P793" s="127">
        <v>19860801</v>
      </c>
      <c r="Q793" s="127">
        <v>19860831</v>
      </c>
      <c r="R793" s="127" t="s">
        <v>109</v>
      </c>
      <c r="S793" s="127"/>
      <c r="T793" s="127" t="s">
        <v>110</v>
      </c>
      <c r="U793" s="127" t="s">
        <v>962</v>
      </c>
      <c r="V793" s="127" t="s">
        <v>67</v>
      </c>
      <c r="W793" s="127" t="s">
        <v>66</v>
      </c>
      <c r="X793" s="127"/>
      <c r="Y793" s="127"/>
      <c r="Z793" s="127"/>
      <c r="AA793" s="127" t="s">
        <v>1726</v>
      </c>
      <c r="AB793" s="127">
        <v>5000</v>
      </c>
      <c r="AC793" s="127">
        <v>6834</v>
      </c>
      <c r="AD793" s="127"/>
      <c r="AE793" s="127"/>
      <c r="AF793" s="127">
        <v>5000</v>
      </c>
      <c r="AG793" s="127">
        <v>716</v>
      </c>
      <c r="AH793" s="127"/>
      <c r="AI793" s="127"/>
      <c r="AJ793" s="127"/>
      <c r="AK793" s="127">
        <v>9.4799999999999995E-2</v>
      </c>
      <c r="AL793" s="127">
        <v>1</v>
      </c>
      <c r="AM793" s="127"/>
      <c r="AN793" s="127"/>
      <c r="AO793" s="127" t="s">
        <v>4480</v>
      </c>
      <c r="AP793" s="127" t="s">
        <v>685</v>
      </c>
      <c r="AQ793" s="127" t="s">
        <v>1106</v>
      </c>
      <c r="AR793" s="127" t="s">
        <v>686</v>
      </c>
      <c r="AS793" s="127" t="s">
        <v>69</v>
      </c>
      <c r="AT793" s="127" t="s">
        <v>70</v>
      </c>
      <c r="AU793" s="127" t="s">
        <v>71</v>
      </c>
      <c r="AV793" s="127" t="s">
        <v>1726</v>
      </c>
      <c r="AW793" s="149">
        <f t="shared" si="12"/>
        <v>0.10477026631548142</v>
      </c>
    </row>
    <row r="794" spans="1:49" x14ac:dyDescent="0.2">
      <c r="A794" s="127" t="s">
        <v>59</v>
      </c>
      <c r="B794" s="127">
        <v>4.0999999999999996</v>
      </c>
      <c r="C794" s="127">
        <v>20171204</v>
      </c>
      <c r="D794" s="127" t="s">
        <v>60</v>
      </c>
      <c r="E794" s="127" t="s">
        <v>60</v>
      </c>
      <c r="F794" s="127">
        <v>3</v>
      </c>
      <c r="G794" s="75" t="s">
        <v>267</v>
      </c>
      <c r="H794" s="127">
        <v>0</v>
      </c>
      <c r="I794" s="127"/>
      <c r="J794" s="127"/>
      <c r="K794" s="127"/>
      <c r="L794" s="127"/>
      <c r="M794" s="127">
        <v>1</v>
      </c>
      <c r="N794" s="127">
        <v>3</v>
      </c>
      <c r="O794" s="127">
        <v>1999</v>
      </c>
      <c r="P794" s="127">
        <v>20000502</v>
      </c>
      <c r="Q794" s="127">
        <v>20000503</v>
      </c>
      <c r="R794" s="127" t="s">
        <v>3322</v>
      </c>
      <c r="S794" s="127" t="s">
        <v>3323</v>
      </c>
      <c r="T794" s="127" t="s">
        <v>3294</v>
      </c>
      <c r="U794" s="127" t="s">
        <v>1643</v>
      </c>
      <c r="V794" s="127" t="s">
        <v>65</v>
      </c>
      <c r="W794" s="127" t="s">
        <v>66</v>
      </c>
      <c r="X794" s="127"/>
      <c r="Y794" s="127">
        <v>1.55</v>
      </c>
      <c r="Z794" s="127">
        <v>54</v>
      </c>
      <c r="AA794" s="127" t="s">
        <v>1726</v>
      </c>
      <c r="AB794" s="127">
        <v>5000</v>
      </c>
      <c r="AC794" s="127">
        <v>23684</v>
      </c>
      <c r="AD794" s="127"/>
      <c r="AE794" s="127"/>
      <c r="AF794" s="127">
        <v>0</v>
      </c>
      <c r="AG794" s="127">
        <v>828112</v>
      </c>
      <c r="AH794" s="127">
        <v>5000</v>
      </c>
      <c r="AI794" s="127">
        <v>363</v>
      </c>
      <c r="AJ794" s="127" t="s">
        <v>66</v>
      </c>
      <c r="AK794" s="127">
        <v>1.5100000000000001E-2</v>
      </c>
      <c r="AL794" s="127">
        <v>30</v>
      </c>
      <c r="AM794" s="127">
        <v>994</v>
      </c>
      <c r="AN794" s="127"/>
      <c r="AO794" s="127" t="s">
        <v>3337</v>
      </c>
      <c r="AP794" s="127" t="s">
        <v>3325</v>
      </c>
      <c r="AQ794" s="127" t="s">
        <v>3326</v>
      </c>
      <c r="AR794" s="127" t="s">
        <v>3298</v>
      </c>
      <c r="AS794" s="127" t="s">
        <v>69</v>
      </c>
      <c r="AT794" s="127" t="s">
        <v>70</v>
      </c>
      <c r="AU794" s="127" t="s">
        <v>3211</v>
      </c>
      <c r="AV794" s="127" t="s">
        <v>1726</v>
      </c>
      <c r="AW794" s="149">
        <f t="shared" si="12"/>
        <v>34.965039689241685</v>
      </c>
    </row>
    <row r="795" spans="1:49" x14ac:dyDescent="0.2">
      <c r="A795" s="127" t="s">
        <v>59</v>
      </c>
      <c r="B795" s="127">
        <v>4.0999999999999996</v>
      </c>
      <c r="C795" s="127">
        <v>20171204</v>
      </c>
      <c r="D795" s="127" t="s">
        <v>60</v>
      </c>
      <c r="E795" s="127" t="s">
        <v>60</v>
      </c>
      <c r="F795" s="127">
        <v>3</v>
      </c>
      <c r="G795" s="75" t="s">
        <v>4528</v>
      </c>
      <c r="H795" s="127">
        <v>0</v>
      </c>
      <c r="I795" s="127"/>
      <c r="J795" s="127"/>
      <c r="K795" s="127"/>
      <c r="L795" s="127"/>
      <c r="M795" s="127">
        <v>1</v>
      </c>
      <c r="N795" s="127">
        <v>2</v>
      </c>
      <c r="O795" s="127">
        <v>1988</v>
      </c>
      <c r="P795" s="127">
        <v>198904</v>
      </c>
      <c r="Q795" s="127">
        <v>19890417</v>
      </c>
      <c r="R795" s="127" t="s">
        <v>4520</v>
      </c>
      <c r="S795" s="127" t="s">
        <v>3307</v>
      </c>
      <c r="T795" s="127" t="s">
        <v>4521</v>
      </c>
      <c r="U795" s="127" t="s">
        <v>72</v>
      </c>
      <c r="V795" s="127" t="s">
        <v>65</v>
      </c>
      <c r="W795" s="127" t="s">
        <v>66</v>
      </c>
      <c r="X795" s="127"/>
      <c r="Y795" s="127">
        <v>9.1999999999999993</v>
      </c>
      <c r="Z795" s="127">
        <v>95</v>
      </c>
      <c r="AA795" s="127" t="s">
        <v>1726</v>
      </c>
      <c r="AB795" s="127">
        <v>5000</v>
      </c>
      <c r="AC795" s="127">
        <v>25493</v>
      </c>
      <c r="AD795" s="127"/>
      <c r="AE795" s="127"/>
      <c r="AF795" s="127">
        <v>0</v>
      </c>
      <c r="AG795" s="127">
        <v>26449</v>
      </c>
      <c r="AH795" s="127">
        <v>5000</v>
      </c>
      <c r="AI795" s="127">
        <v>520</v>
      </c>
      <c r="AJ795" s="127" t="s">
        <v>66</v>
      </c>
      <c r="AK795" s="127">
        <v>0.02</v>
      </c>
      <c r="AL795" s="127">
        <v>2</v>
      </c>
      <c r="AM795" s="127"/>
      <c r="AN795" s="127"/>
      <c r="AO795" s="127" t="s">
        <v>4529</v>
      </c>
      <c r="AP795" s="127" t="s">
        <v>4522</v>
      </c>
      <c r="AQ795" s="127" t="s">
        <v>3310</v>
      </c>
      <c r="AR795" s="127" t="s">
        <v>4523</v>
      </c>
      <c r="AS795" s="127" t="s">
        <v>69</v>
      </c>
      <c r="AT795" s="127" t="s">
        <v>70</v>
      </c>
      <c r="AU795" s="127" t="s">
        <v>3211</v>
      </c>
      <c r="AV795" s="127" t="s">
        <v>1726</v>
      </c>
      <c r="AW795" s="149">
        <f t="shared" si="12"/>
        <v>1.037500490330679</v>
      </c>
    </row>
    <row r="796" spans="1:49" x14ac:dyDescent="0.2">
      <c r="A796" s="127" t="s">
        <v>59</v>
      </c>
      <c r="B796" s="127">
        <v>4.0999999999999996</v>
      </c>
      <c r="C796" s="127">
        <v>20171204</v>
      </c>
      <c r="D796" s="127" t="s">
        <v>60</v>
      </c>
      <c r="E796" s="127" t="s">
        <v>60</v>
      </c>
      <c r="F796" s="127">
        <v>3</v>
      </c>
      <c r="G796" s="75" t="s">
        <v>715</v>
      </c>
      <c r="H796" s="127">
        <v>0</v>
      </c>
      <c r="I796" s="127"/>
      <c r="J796" s="127"/>
      <c r="K796" s="127"/>
      <c r="L796" s="127"/>
      <c r="M796" s="127">
        <v>1</v>
      </c>
      <c r="N796" s="127">
        <v>1</v>
      </c>
      <c r="O796" s="127">
        <v>1988</v>
      </c>
      <c r="P796" s="127">
        <v>19900305</v>
      </c>
      <c r="Q796" s="127">
        <v>19900309</v>
      </c>
      <c r="R796" s="127" t="s">
        <v>61</v>
      </c>
      <c r="S796" s="127" t="s">
        <v>62</v>
      </c>
      <c r="T796" s="127" t="s">
        <v>63</v>
      </c>
      <c r="U796" s="127" t="s">
        <v>1953</v>
      </c>
      <c r="V796" s="127" t="s">
        <v>65</v>
      </c>
      <c r="W796" s="127" t="s">
        <v>64</v>
      </c>
      <c r="X796" s="127"/>
      <c r="Y796" s="127">
        <v>17</v>
      </c>
      <c r="Z796" s="127">
        <v>110</v>
      </c>
      <c r="AA796" s="127" t="s">
        <v>1726</v>
      </c>
      <c r="AB796" s="127">
        <v>5000</v>
      </c>
      <c r="AC796" s="127">
        <v>25381</v>
      </c>
      <c r="AD796" s="127"/>
      <c r="AE796" s="127"/>
      <c r="AF796" s="127">
        <v>0</v>
      </c>
      <c r="AG796" s="127">
        <v>15035</v>
      </c>
      <c r="AH796" s="127">
        <v>5000</v>
      </c>
      <c r="AI796" s="127">
        <v>128</v>
      </c>
      <c r="AJ796" s="127" t="s">
        <v>66</v>
      </c>
      <c r="AK796" s="127">
        <v>5.0000000000000001E-3</v>
      </c>
      <c r="AL796" s="127">
        <v>210</v>
      </c>
      <c r="AM796" s="127"/>
      <c r="AN796" s="127"/>
      <c r="AO796" s="127" t="s">
        <v>716</v>
      </c>
      <c r="AP796" s="127" t="s">
        <v>663</v>
      </c>
      <c r="AQ796" s="127" t="s">
        <v>661</v>
      </c>
      <c r="AR796" s="127" t="s">
        <v>664</v>
      </c>
      <c r="AS796" s="127" t="s">
        <v>69</v>
      </c>
      <c r="AT796" s="127" t="s">
        <v>70</v>
      </c>
      <c r="AU796" s="127" t="s">
        <v>71</v>
      </c>
      <c r="AV796" s="127" t="s">
        <v>1726</v>
      </c>
      <c r="AW796" s="149">
        <f t="shared" si="12"/>
        <v>0.59237224695638468</v>
      </c>
    </row>
    <row r="797" spans="1:49" x14ac:dyDescent="0.2">
      <c r="A797" s="127" t="s">
        <v>59</v>
      </c>
      <c r="B797" s="127">
        <v>4.0999999999999996</v>
      </c>
      <c r="C797" s="127">
        <v>20171204</v>
      </c>
      <c r="D797" s="127" t="s">
        <v>60</v>
      </c>
      <c r="E797" s="127" t="s">
        <v>60</v>
      </c>
      <c r="F797" s="127">
        <v>3</v>
      </c>
      <c r="G797" s="75" t="s">
        <v>1695</v>
      </c>
      <c r="H797" s="127">
        <v>0</v>
      </c>
      <c r="I797" s="127"/>
      <c r="J797" s="127"/>
      <c r="K797" s="127"/>
      <c r="L797" s="127"/>
      <c r="M797" s="127">
        <v>1</v>
      </c>
      <c r="N797" s="127">
        <v>1</v>
      </c>
      <c r="O797" s="127">
        <v>1993</v>
      </c>
      <c r="P797" s="127">
        <v>19950508</v>
      </c>
      <c r="Q797" s="127">
        <v>19950511</v>
      </c>
      <c r="R797" s="127" t="s">
        <v>61</v>
      </c>
      <c r="S797" s="127" t="s">
        <v>62</v>
      </c>
      <c r="T797" s="127" t="s">
        <v>63</v>
      </c>
      <c r="U797" s="127" t="s">
        <v>1953</v>
      </c>
      <c r="V797" s="127" t="s">
        <v>65</v>
      </c>
      <c r="W797" s="127" t="s">
        <v>64</v>
      </c>
      <c r="X797" s="127"/>
      <c r="Y797" s="127">
        <v>21.4</v>
      </c>
      <c r="Z797" s="127">
        <v>223</v>
      </c>
      <c r="AA797" s="127" t="s">
        <v>1726</v>
      </c>
      <c r="AB797" s="127">
        <v>5000</v>
      </c>
      <c r="AC797" s="127">
        <v>22520</v>
      </c>
      <c r="AD797" s="127"/>
      <c r="AE797" s="127"/>
      <c r="AF797" s="127">
        <v>0</v>
      </c>
      <c r="AG797" s="127">
        <v>47636</v>
      </c>
      <c r="AH797" s="127"/>
      <c r="AI797" s="127"/>
      <c r="AJ797" s="127" t="s">
        <v>67</v>
      </c>
      <c r="AK797" s="127"/>
      <c r="AL797" s="127">
        <v>1</v>
      </c>
      <c r="AM797" s="127">
        <v>500</v>
      </c>
      <c r="AN797" s="127"/>
      <c r="AO797" s="127" t="s">
        <v>90</v>
      </c>
      <c r="AP797" s="127" t="s">
        <v>663</v>
      </c>
      <c r="AQ797" s="127" t="s">
        <v>661</v>
      </c>
      <c r="AR797" s="127" t="s">
        <v>664</v>
      </c>
      <c r="AS797" s="127" t="s">
        <v>69</v>
      </c>
      <c r="AT797" s="127" t="s">
        <v>70</v>
      </c>
      <c r="AU797" s="127" t="s">
        <v>71</v>
      </c>
      <c r="AV797" s="127" t="s">
        <v>1726</v>
      </c>
      <c r="AW797" s="149">
        <f t="shared" si="12"/>
        <v>2.1152753108348135</v>
      </c>
    </row>
    <row r="798" spans="1:49" x14ac:dyDescent="0.2">
      <c r="A798" s="127" t="s">
        <v>59</v>
      </c>
      <c r="B798" s="127">
        <v>4.0999999999999996</v>
      </c>
      <c r="C798" s="127">
        <v>20171204</v>
      </c>
      <c r="D798" s="127" t="s">
        <v>60</v>
      </c>
      <c r="E798" s="127" t="s">
        <v>60</v>
      </c>
      <c r="F798" s="127">
        <v>3</v>
      </c>
      <c r="G798" s="75" t="s">
        <v>711</v>
      </c>
      <c r="H798" s="127">
        <v>9</v>
      </c>
      <c r="I798" s="127"/>
      <c r="J798" s="127"/>
      <c r="K798" s="127"/>
      <c r="L798" s="127"/>
      <c r="M798" s="127">
        <v>1</v>
      </c>
      <c r="N798" s="127">
        <v>1</v>
      </c>
      <c r="O798" s="127">
        <v>1987</v>
      </c>
      <c r="P798" s="127">
        <v>19880913</v>
      </c>
      <c r="Q798" s="127">
        <v>19880914</v>
      </c>
      <c r="R798" s="127" t="s">
        <v>61</v>
      </c>
      <c r="S798" s="127" t="s">
        <v>62</v>
      </c>
      <c r="T798" s="127" t="s">
        <v>63</v>
      </c>
      <c r="U798" s="127" t="s">
        <v>1643</v>
      </c>
      <c r="V798" s="127" t="s">
        <v>65</v>
      </c>
      <c r="W798" s="127" t="s">
        <v>66</v>
      </c>
      <c r="X798" s="127"/>
      <c r="Y798" s="127">
        <v>6.3</v>
      </c>
      <c r="Z798" s="127">
        <v>90</v>
      </c>
      <c r="AA798" s="127" t="s">
        <v>1726</v>
      </c>
      <c r="AB798" s="127">
        <v>5000</v>
      </c>
      <c r="AC798" s="127">
        <v>75624</v>
      </c>
      <c r="AD798" s="127"/>
      <c r="AE798" s="127"/>
      <c r="AF798" s="127">
        <v>0</v>
      </c>
      <c r="AG798" s="127">
        <v>33982</v>
      </c>
      <c r="AH798" s="127">
        <v>5000</v>
      </c>
      <c r="AI798" s="127">
        <v>228</v>
      </c>
      <c r="AJ798" s="127" t="s">
        <v>67</v>
      </c>
      <c r="AK798" s="127">
        <v>3.0000000000000001E-3</v>
      </c>
      <c r="AL798" s="127">
        <v>1</v>
      </c>
      <c r="AM798" s="127"/>
      <c r="AN798" s="127"/>
      <c r="AO798" s="127" t="s">
        <v>712</v>
      </c>
      <c r="AP798" s="127" t="s">
        <v>663</v>
      </c>
      <c r="AQ798" s="127" t="s">
        <v>661</v>
      </c>
      <c r="AR798" s="127" t="s">
        <v>664</v>
      </c>
      <c r="AS798" s="127" t="s">
        <v>69</v>
      </c>
      <c r="AT798" s="127" t="s">
        <v>70</v>
      </c>
      <c r="AU798" s="127" t="s">
        <v>71</v>
      </c>
      <c r="AV798" s="127" t="s">
        <v>1726</v>
      </c>
      <c r="AW798" s="149">
        <f t="shared" si="12"/>
        <v>0.44935470221093832</v>
      </c>
    </row>
    <row r="799" spans="1:49" x14ac:dyDescent="0.2">
      <c r="A799" s="127" t="s">
        <v>59</v>
      </c>
      <c r="B799" s="127">
        <v>4.0999999999999996</v>
      </c>
      <c r="C799" s="127">
        <v>20171204</v>
      </c>
      <c r="D799" s="127" t="s">
        <v>60</v>
      </c>
      <c r="E799" s="127" t="s">
        <v>60</v>
      </c>
      <c r="F799" s="127">
        <v>3</v>
      </c>
      <c r="G799" s="75" t="s">
        <v>596</v>
      </c>
      <c r="H799" s="127">
        <v>0</v>
      </c>
      <c r="I799" s="127"/>
      <c r="J799" s="127"/>
      <c r="K799" s="127"/>
      <c r="L799" s="127"/>
      <c r="M799" s="127">
        <v>1</v>
      </c>
      <c r="N799" s="127">
        <v>2</v>
      </c>
      <c r="O799" s="127">
        <v>1989</v>
      </c>
      <c r="P799" s="127">
        <v>19900516</v>
      </c>
      <c r="Q799" s="127">
        <v>19900516</v>
      </c>
      <c r="R799" s="127" t="s">
        <v>490</v>
      </c>
      <c r="S799" s="127" t="s">
        <v>476</v>
      </c>
      <c r="T799" s="127" t="s">
        <v>491</v>
      </c>
      <c r="U799" s="127" t="s">
        <v>72</v>
      </c>
      <c r="V799" s="127" t="s">
        <v>65</v>
      </c>
      <c r="W799" s="127" t="s">
        <v>66</v>
      </c>
      <c r="X799" s="127"/>
      <c r="Y799" s="127">
        <v>12.5</v>
      </c>
      <c r="Z799" s="127">
        <v>100</v>
      </c>
      <c r="AA799" s="127" t="s">
        <v>1726</v>
      </c>
      <c r="AB799" s="127">
        <v>5000</v>
      </c>
      <c r="AC799" s="127">
        <v>24203</v>
      </c>
      <c r="AD799" s="127"/>
      <c r="AE799" s="127"/>
      <c r="AF799" s="127">
        <v>0</v>
      </c>
      <c r="AG799" s="127">
        <v>236798</v>
      </c>
      <c r="AH799" s="127">
        <v>5000</v>
      </c>
      <c r="AI799" s="127">
        <v>956</v>
      </c>
      <c r="AJ799" s="127" t="s">
        <v>67</v>
      </c>
      <c r="AK799" s="127">
        <v>3.7999999999999999E-2</v>
      </c>
      <c r="AL799" s="127">
        <v>26</v>
      </c>
      <c r="AM799" s="127">
        <v>1000</v>
      </c>
      <c r="AN799" s="127"/>
      <c r="AO799" s="127" t="s">
        <v>597</v>
      </c>
      <c r="AP799" s="127" t="s">
        <v>493</v>
      </c>
      <c r="AQ799" s="127" t="s">
        <v>480</v>
      </c>
      <c r="AR799" s="127" t="s">
        <v>494</v>
      </c>
      <c r="AS799" s="127" t="s">
        <v>69</v>
      </c>
      <c r="AT799" s="127" t="s">
        <v>70</v>
      </c>
      <c r="AU799" s="127" t="s">
        <v>91</v>
      </c>
      <c r="AV799" s="127" t="s">
        <v>1726</v>
      </c>
      <c r="AW799" s="149">
        <f t="shared" si="12"/>
        <v>9.7838284510184685</v>
      </c>
    </row>
    <row r="800" spans="1:49" x14ac:dyDescent="0.2">
      <c r="A800" s="127" t="s">
        <v>59</v>
      </c>
      <c r="B800" s="127">
        <v>4.0999999999999996</v>
      </c>
      <c r="C800" s="127">
        <v>20171204</v>
      </c>
      <c r="D800" s="127" t="s">
        <v>60</v>
      </c>
      <c r="E800" s="127" t="s">
        <v>60</v>
      </c>
      <c r="F800" s="127">
        <v>3</v>
      </c>
      <c r="G800" s="75" t="s">
        <v>601</v>
      </c>
      <c r="H800" s="127">
        <v>0</v>
      </c>
      <c r="I800" s="127"/>
      <c r="J800" s="127"/>
      <c r="K800" s="127"/>
      <c r="L800" s="127"/>
      <c r="M800" s="127">
        <v>1</v>
      </c>
      <c r="N800" s="127">
        <v>2</v>
      </c>
      <c r="O800" s="127">
        <v>1999</v>
      </c>
      <c r="P800" s="127">
        <v>20000526</v>
      </c>
      <c r="Q800" s="127">
        <v>20000526</v>
      </c>
      <c r="R800" s="127" t="s">
        <v>490</v>
      </c>
      <c r="S800" s="127" t="s">
        <v>476</v>
      </c>
      <c r="T800" s="127" t="s">
        <v>491</v>
      </c>
      <c r="U800" s="127" t="s">
        <v>72</v>
      </c>
      <c r="V800" s="127" t="s">
        <v>65</v>
      </c>
      <c r="W800" s="127" t="s">
        <v>64</v>
      </c>
      <c r="X800" s="127"/>
      <c r="Y800" s="127">
        <v>8.4</v>
      </c>
      <c r="Z800" s="127">
        <v>89</v>
      </c>
      <c r="AA800" s="127" t="s">
        <v>1726</v>
      </c>
      <c r="AB800" s="127">
        <v>5000</v>
      </c>
      <c r="AC800" s="127">
        <v>25248</v>
      </c>
      <c r="AD800" s="127"/>
      <c r="AE800" s="127"/>
      <c r="AF800" s="127">
        <v>0</v>
      </c>
      <c r="AG800" s="127">
        <v>67903</v>
      </c>
      <c r="AH800" s="127">
        <v>5000</v>
      </c>
      <c r="AI800" s="127">
        <v>255</v>
      </c>
      <c r="AJ800" s="127"/>
      <c r="AK800" s="127">
        <v>0.01</v>
      </c>
      <c r="AL800" s="127">
        <v>58</v>
      </c>
      <c r="AM800" s="127">
        <v>100</v>
      </c>
      <c r="AN800" s="127"/>
      <c r="AO800" s="127"/>
      <c r="AP800" s="127" t="s">
        <v>493</v>
      </c>
      <c r="AQ800" s="127" t="s">
        <v>480</v>
      </c>
      <c r="AR800" s="127" t="s">
        <v>494</v>
      </c>
      <c r="AS800" s="127" t="s">
        <v>69</v>
      </c>
      <c r="AT800" s="127" t="s">
        <v>70</v>
      </c>
      <c r="AU800" s="127" t="s">
        <v>91</v>
      </c>
      <c r="AV800" s="127" t="s">
        <v>1726</v>
      </c>
      <c r="AW800" s="149">
        <f t="shared" si="12"/>
        <v>2.6894407477820024</v>
      </c>
    </row>
    <row r="801" spans="1:49" x14ac:dyDescent="0.2">
      <c r="A801" s="127" t="s">
        <v>59</v>
      </c>
      <c r="B801" s="127">
        <v>4.0999999999999996</v>
      </c>
      <c r="C801" s="127">
        <v>20171204</v>
      </c>
      <c r="D801" s="127" t="s">
        <v>60</v>
      </c>
      <c r="E801" s="127" t="s">
        <v>60</v>
      </c>
      <c r="F801" s="127">
        <v>3</v>
      </c>
      <c r="G801" s="75" t="s">
        <v>594</v>
      </c>
      <c r="H801" s="127">
        <v>0</v>
      </c>
      <c r="I801" s="127"/>
      <c r="J801" s="127"/>
      <c r="K801" s="127"/>
      <c r="L801" s="127"/>
      <c r="M801" s="127">
        <v>1</v>
      </c>
      <c r="N801" s="127">
        <v>2</v>
      </c>
      <c r="O801" s="127">
        <v>1989</v>
      </c>
      <c r="P801" s="127">
        <v>19900404</v>
      </c>
      <c r="Q801" s="127">
        <v>19900404</v>
      </c>
      <c r="R801" s="127" t="s">
        <v>490</v>
      </c>
      <c r="S801" s="127" t="s">
        <v>476</v>
      </c>
      <c r="T801" s="127" t="s">
        <v>491</v>
      </c>
      <c r="U801" s="127" t="s">
        <v>72</v>
      </c>
      <c r="V801" s="127" t="s">
        <v>65</v>
      </c>
      <c r="W801" s="127" t="s">
        <v>66</v>
      </c>
      <c r="X801" s="127"/>
      <c r="Y801" s="127">
        <v>8.1</v>
      </c>
      <c r="Z801" s="127">
        <v>87</v>
      </c>
      <c r="AA801" s="127" t="s">
        <v>1726</v>
      </c>
      <c r="AB801" s="127">
        <v>5000</v>
      </c>
      <c r="AC801" s="127">
        <v>24140</v>
      </c>
      <c r="AD801" s="127"/>
      <c r="AE801" s="127"/>
      <c r="AF801" s="127">
        <v>0</v>
      </c>
      <c r="AG801" s="127">
        <v>233851</v>
      </c>
      <c r="AH801" s="127">
        <v>5000</v>
      </c>
      <c r="AI801" s="127">
        <v>928</v>
      </c>
      <c r="AJ801" s="127" t="s">
        <v>67</v>
      </c>
      <c r="AK801" s="127">
        <v>3.6999999999999998E-2</v>
      </c>
      <c r="AL801" s="127">
        <v>25</v>
      </c>
      <c r="AM801" s="127">
        <v>1000</v>
      </c>
      <c r="AN801" s="127"/>
      <c r="AO801" s="127" t="s">
        <v>595</v>
      </c>
      <c r="AP801" s="127" t="s">
        <v>493</v>
      </c>
      <c r="AQ801" s="127" t="s">
        <v>480</v>
      </c>
      <c r="AR801" s="127" t="s">
        <v>494</v>
      </c>
      <c r="AS801" s="127" t="s">
        <v>69</v>
      </c>
      <c r="AT801" s="127" t="s">
        <v>70</v>
      </c>
      <c r="AU801" s="127" t="s">
        <v>91</v>
      </c>
      <c r="AV801" s="127" t="s">
        <v>1726</v>
      </c>
      <c r="AW801" s="149">
        <f t="shared" si="12"/>
        <v>9.6872825186412594</v>
      </c>
    </row>
    <row r="802" spans="1:49" x14ac:dyDescent="0.2">
      <c r="A802" s="127" t="s">
        <v>59</v>
      </c>
      <c r="B802" s="127">
        <v>4.0999999999999996</v>
      </c>
      <c r="C802" s="127">
        <v>20171204</v>
      </c>
      <c r="D802" s="127" t="s">
        <v>60</v>
      </c>
      <c r="E802" s="127" t="s">
        <v>60</v>
      </c>
      <c r="F802" s="127">
        <v>3</v>
      </c>
      <c r="G802" s="75" t="s">
        <v>589</v>
      </c>
      <c r="H802" s="127">
        <v>0</v>
      </c>
      <c r="I802" s="127"/>
      <c r="J802" s="127"/>
      <c r="K802" s="127"/>
      <c r="L802" s="127"/>
      <c r="M802" s="127">
        <v>1</v>
      </c>
      <c r="N802" s="127">
        <v>2</v>
      </c>
      <c r="O802" s="127">
        <v>1999</v>
      </c>
      <c r="P802" s="127">
        <v>20000526</v>
      </c>
      <c r="Q802" s="127">
        <v>20000526</v>
      </c>
      <c r="R802" s="127" t="s">
        <v>490</v>
      </c>
      <c r="S802" s="127" t="s">
        <v>476</v>
      </c>
      <c r="T802" s="127" t="s">
        <v>491</v>
      </c>
      <c r="U802" s="127" t="s">
        <v>72</v>
      </c>
      <c r="V802" s="127" t="s">
        <v>65</v>
      </c>
      <c r="W802" s="127" t="s">
        <v>64</v>
      </c>
      <c r="X802" s="127"/>
      <c r="Y802" s="127">
        <v>8.4</v>
      </c>
      <c r="Z802" s="127">
        <v>89</v>
      </c>
      <c r="AA802" s="127" t="s">
        <v>1726</v>
      </c>
      <c r="AB802" s="127">
        <v>5000</v>
      </c>
      <c r="AC802" s="127">
        <v>25354</v>
      </c>
      <c r="AD802" s="127"/>
      <c r="AE802" s="127"/>
      <c r="AF802" s="127">
        <v>0</v>
      </c>
      <c r="AG802" s="127">
        <v>68188</v>
      </c>
      <c r="AH802" s="127">
        <v>5000</v>
      </c>
      <c r="AI802" s="127">
        <v>256</v>
      </c>
      <c r="AJ802" s="127"/>
      <c r="AK802" s="127">
        <v>0.01</v>
      </c>
      <c r="AL802" s="127">
        <v>58</v>
      </c>
      <c r="AM802" s="127">
        <v>100</v>
      </c>
      <c r="AN802" s="127"/>
      <c r="AO802" s="127"/>
      <c r="AP802" s="127" t="s">
        <v>493</v>
      </c>
      <c r="AQ802" s="127" t="s">
        <v>480</v>
      </c>
      <c r="AR802" s="127" t="s">
        <v>494</v>
      </c>
      <c r="AS802" s="127" t="s">
        <v>69</v>
      </c>
      <c r="AT802" s="127" t="s">
        <v>70</v>
      </c>
      <c r="AU802" s="127" t="s">
        <v>91</v>
      </c>
      <c r="AV802" s="127" t="s">
        <v>1726</v>
      </c>
      <c r="AW802" s="149">
        <f t="shared" si="12"/>
        <v>2.6894375640924508</v>
      </c>
    </row>
    <row r="803" spans="1:49" x14ac:dyDescent="0.2">
      <c r="A803" s="127" t="s">
        <v>59</v>
      </c>
      <c r="B803" s="127">
        <v>4.0999999999999996</v>
      </c>
      <c r="C803" s="127">
        <v>20171204</v>
      </c>
      <c r="D803" s="127" t="s">
        <v>60</v>
      </c>
      <c r="E803" s="127" t="s">
        <v>60</v>
      </c>
      <c r="F803" s="127">
        <v>3</v>
      </c>
      <c r="G803" s="75" t="s">
        <v>3074</v>
      </c>
      <c r="H803" s="127">
        <v>12</v>
      </c>
      <c r="I803" s="127"/>
      <c r="J803" s="127"/>
      <c r="K803" s="127" t="s">
        <v>106</v>
      </c>
      <c r="L803" s="127" t="s">
        <v>4218</v>
      </c>
      <c r="M803" s="127">
        <v>1</v>
      </c>
      <c r="N803" s="127">
        <v>3</v>
      </c>
      <c r="O803" s="127">
        <v>2006</v>
      </c>
      <c r="P803" s="127">
        <v>20070516</v>
      </c>
      <c r="Q803" s="127">
        <v>20070604</v>
      </c>
      <c r="R803" s="127" t="s">
        <v>3420</v>
      </c>
      <c r="S803" s="127" t="s">
        <v>3421</v>
      </c>
      <c r="T803" s="127" t="s">
        <v>4165</v>
      </c>
      <c r="U803" s="127" t="s">
        <v>72</v>
      </c>
      <c r="V803" s="127" t="s">
        <v>65</v>
      </c>
      <c r="W803" s="127" t="s">
        <v>64</v>
      </c>
      <c r="X803" s="127"/>
      <c r="Y803" s="127">
        <v>5.8</v>
      </c>
      <c r="Z803" s="127"/>
      <c r="AA803" s="127" t="s">
        <v>1726</v>
      </c>
      <c r="AB803" s="127">
        <v>5000</v>
      </c>
      <c r="AC803" s="127">
        <v>23612</v>
      </c>
      <c r="AD803" s="127"/>
      <c r="AE803" s="127"/>
      <c r="AF803" s="127">
        <v>0</v>
      </c>
      <c r="AG803" s="127">
        <v>116483</v>
      </c>
      <c r="AH803" s="127">
        <v>5000</v>
      </c>
      <c r="AI803" s="127">
        <v>1309</v>
      </c>
      <c r="AJ803" s="127" t="s">
        <v>66</v>
      </c>
      <c r="AK803" s="127">
        <v>5.2499999999999998E-2</v>
      </c>
      <c r="AL803" s="127">
        <v>38</v>
      </c>
      <c r="AM803" s="127">
        <v>525</v>
      </c>
      <c r="AN803" s="127"/>
      <c r="AO803" s="127" t="s">
        <v>4368</v>
      </c>
      <c r="AP803" s="127" t="s">
        <v>3422</v>
      </c>
      <c r="AQ803" s="127" t="s">
        <v>3423</v>
      </c>
      <c r="AR803" s="127" t="s">
        <v>4166</v>
      </c>
      <c r="AS803" s="127" t="s">
        <v>69</v>
      </c>
      <c r="AT803" s="127" t="s">
        <v>70</v>
      </c>
      <c r="AU803" s="127" t="s">
        <v>3211</v>
      </c>
      <c r="AV803" s="127" t="s">
        <v>1726</v>
      </c>
      <c r="AW803" s="149">
        <f t="shared" si="12"/>
        <v>4.9332119261392515</v>
      </c>
    </row>
    <row r="804" spans="1:49" x14ac:dyDescent="0.2">
      <c r="A804" s="127" t="s">
        <v>1726</v>
      </c>
      <c r="B804" s="127">
        <v>4.0999999999999996</v>
      </c>
      <c r="C804" s="127">
        <v>20171204</v>
      </c>
      <c r="D804" s="127" t="s">
        <v>60</v>
      </c>
      <c r="E804" s="127" t="s">
        <v>60</v>
      </c>
      <c r="F804" s="127">
        <v>3</v>
      </c>
      <c r="G804" s="75" t="s">
        <v>3844</v>
      </c>
      <c r="H804" s="127"/>
      <c r="I804" s="127"/>
      <c r="J804" s="127"/>
      <c r="K804" s="127"/>
      <c r="L804" s="127"/>
      <c r="M804" s="127">
        <v>1</v>
      </c>
      <c r="N804" s="127">
        <v>1</v>
      </c>
      <c r="O804" s="127">
        <v>1997</v>
      </c>
      <c r="P804" s="127">
        <v>199805</v>
      </c>
      <c r="Q804" s="127">
        <v>199805</v>
      </c>
      <c r="R804" s="127" t="s">
        <v>3795</v>
      </c>
      <c r="S804" s="127" t="s">
        <v>3484</v>
      </c>
      <c r="T804" s="127" t="s">
        <v>3796</v>
      </c>
      <c r="U804" s="127" t="s">
        <v>72</v>
      </c>
      <c r="V804" s="127" t="s">
        <v>65</v>
      </c>
      <c r="W804" s="127" t="s">
        <v>66</v>
      </c>
      <c r="X804" s="127" t="s">
        <v>1305</v>
      </c>
      <c r="Y804" s="127">
        <v>3</v>
      </c>
      <c r="Z804" s="127"/>
      <c r="AA804" s="127" t="s">
        <v>1726</v>
      </c>
      <c r="AB804" s="127"/>
      <c r="AC804" s="127"/>
      <c r="AD804" s="127"/>
      <c r="AE804" s="127"/>
      <c r="AF804" s="127">
        <v>0</v>
      </c>
      <c r="AG804" s="127">
        <v>810</v>
      </c>
      <c r="AH804" s="127"/>
      <c r="AI804" s="127"/>
      <c r="AJ804" s="127" t="s">
        <v>66</v>
      </c>
      <c r="AK804" s="127"/>
      <c r="AL804" s="127"/>
      <c r="AM804" s="127"/>
      <c r="AN804" s="127"/>
      <c r="AO804" s="127"/>
      <c r="AP804" s="127" t="s">
        <v>3797</v>
      </c>
      <c r="AQ804" s="127" t="s">
        <v>3487</v>
      </c>
      <c r="AR804" s="127" t="s">
        <v>3799</v>
      </c>
      <c r="AS804" s="127" t="s">
        <v>69</v>
      </c>
      <c r="AT804" s="127" t="s">
        <v>70</v>
      </c>
      <c r="AU804" s="127" t="s">
        <v>77</v>
      </c>
      <c r="AV804" s="127" t="s">
        <v>1726</v>
      </c>
      <c r="AW804" s="149" t="str">
        <f t="shared" si="12"/>
        <v/>
      </c>
    </row>
    <row r="805" spans="1:49" x14ac:dyDescent="0.2">
      <c r="A805" s="127" t="s">
        <v>1726</v>
      </c>
      <c r="B805" s="127">
        <v>4.0999999999999996</v>
      </c>
      <c r="C805" s="127">
        <v>20171204</v>
      </c>
      <c r="D805" s="127" t="s">
        <v>60</v>
      </c>
      <c r="E805" s="127" t="s">
        <v>60</v>
      </c>
      <c r="F805" s="127">
        <v>3</v>
      </c>
      <c r="G805" s="75" t="s">
        <v>3572</v>
      </c>
      <c r="H805" s="127"/>
      <c r="I805" s="127"/>
      <c r="J805" s="127"/>
      <c r="K805" s="127"/>
      <c r="L805" s="127"/>
      <c r="M805" s="127">
        <v>1</v>
      </c>
      <c r="N805" s="127">
        <v>2</v>
      </c>
      <c r="O805" s="127">
        <v>1987</v>
      </c>
      <c r="P805" s="127">
        <v>19880514</v>
      </c>
      <c r="Q805" s="127">
        <v>19880529</v>
      </c>
      <c r="R805" s="127" t="s">
        <v>1425</v>
      </c>
      <c r="S805" s="127" t="s">
        <v>3554</v>
      </c>
      <c r="T805" s="127" t="s">
        <v>75</v>
      </c>
      <c r="U805" s="127" t="s">
        <v>72</v>
      </c>
      <c r="V805" s="127" t="s">
        <v>65</v>
      </c>
      <c r="W805" s="127" t="s">
        <v>64</v>
      </c>
      <c r="X805" s="127"/>
      <c r="Y805" s="127">
        <v>3.3</v>
      </c>
      <c r="Z805" s="127"/>
      <c r="AA805" s="127" t="s">
        <v>1726</v>
      </c>
      <c r="AB805" s="127"/>
      <c r="AC805" s="127"/>
      <c r="AD805" s="127"/>
      <c r="AE805" s="127"/>
      <c r="AF805" s="127">
        <v>1</v>
      </c>
      <c r="AG805" s="127">
        <v>20200</v>
      </c>
      <c r="AH805" s="127"/>
      <c r="AI805" s="127"/>
      <c r="AJ805" s="127"/>
      <c r="AK805" s="127"/>
      <c r="AL805" s="127"/>
      <c r="AM805" s="127"/>
      <c r="AN805" s="127"/>
      <c r="AO805" s="127" t="s">
        <v>3570</v>
      </c>
      <c r="AP805" s="127" t="s">
        <v>1426</v>
      </c>
      <c r="AQ805" s="127" t="s">
        <v>3555</v>
      </c>
      <c r="AR805" s="127" t="s">
        <v>681</v>
      </c>
      <c r="AS805" s="127" t="s">
        <v>69</v>
      </c>
      <c r="AT805" s="127" t="s">
        <v>70</v>
      </c>
      <c r="AU805" s="127" t="s">
        <v>77</v>
      </c>
      <c r="AV805" s="127" t="s">
        <v>1726</v>
      </c>
      <c r="AW805" s="149" t="str">
        <f t="shared" si="12"/>
        <v/>
      </c>
    </row>
    <row r="806" spans="1:49" x14ac:dyDescent="0.2">
      <c r="A806" s="127" t="s">
        <v>59</v>
      </c>
      <c r="B806" s="127">
        <v>4.0999999999999996</v>
      </c>
      <c r="C806" s="127">
        <v>20171204</v>
      </c>
      <c r="D806" s="127" t="s">
        <v>60</v>
      </c>
      <c r="E806" s="127" t="s">
        <v>60</v>
      </c>
      <c r="F806" s="127">
        <v>3</v>
      </c>
      <c r="G806" s="75" t="s">
        <v>782</v>
      </c>
      <c r="H806" s="127">
        <v>0</v>
      </c>
      <c r="I806" s="127"/>
      <c r="J806" s="127"/>
      <c r="K806" s="127"/>
      <c r="L806" s="127"/>
      <c r="M806" s="127">
        <v>1</v>
      </c>
      <c r="N806" s="127">
        <v>1</v>
      </c>
      <c r="O806" s="127">
        <v>1984</v>
      </c>
      <c r="P806" s="127">
        <v>19850404</v>
      </c>
      <c r="Q806" s="127">
        <v>19850405</v>
      </c>
      <c r="R806" s="127" t="s">
        <v>78</v>
      </c>
      <c r="S806" s="127" t="s">
        <v>62</v>
      </c>
      <c r="T806" s="127" t="s">
        <v>79</v>
      </c>
      <c r="U806" s="127" t="s">
        <v>72</v>
      </c>
      <c r="V806" s="127" t="s">
        <v>65</v>
      </c>
      <c r="W806" s="127" t="s">
        <v>64</v>
      </c>
      <c r="X806" s="127"/>
      <c r="Y806" s="127">
        <v>6.1</v>
      </c>
      <c r="Z806" s="127"/>
      <c r="AA806" s="127" t="s">
        <v>1726</v>
      </c>
      <c r="AB806" s="127">
        <v>5000</v>
      </c>
      <c r="AC806" s="127">
        <v>22227</v>
      </c>
      <c r="AD806" s="127"/>
      <c r="AE806" s="127"/>
      <c r="AF806" s="127">
        <v>0</v>
      </c>
      <c r="AG806" s="127">
        <v>2340</v>
      </c>
      <c r="AH806" s="127">
        <v>5000</v>
      </c>
      <c r="AI806" s="127">
        <v>787</v>
      </c>
      <c r="AJ806" s="127"/>
      <c r="AK806" s="127">
        <v>3.4200000000000001E-2</v>
      </c>
      <c r="AL806" s="127">
        <v>1</v>
      </c>
      <c r="AM806" s="127"/>
      <c r="AN806" s="127"/>
      <c r="AO806" s="127"/>
      <c r="AP806" s="127" t="s">
        <v>675</v>
      </c>
      <c r="AQ806" s="127" t="s">
        <v>661</v>
      </c>
      <c r="AR806" s="127" t="s">
        <v>676</v>
      </c>
      <c r="AS806" s="127" t="s">
        <v>69</v>
      </c>
      <c r="AT806" s="127" t="s">
        <v>70</v>
      </c>
      <c r="AU806" s="127" t="s">
        <v>71</v>
      </c>
      <c r="AV806" s="127" t="s">
        <v>1726</v>
      </c>
      <c r="AW806" s="149">
        <f t="shared" si="12"/>
        <v>0.10527736536644622</v>
      </c>
    </row>
    <row r="807" spans="1:49" x14ac:dyDescent="0.2">
      <c r="A807" s="127" t="s">
        <v>1726</v>
      </c>
      <c r="B807" s="127">
        <v>4.0999999999999996</v>
      </c>
      <c r="C807" s="127">
        <v>20171204</v>
      </c>
      <c r="D807" s="127" t="s">
        <v>60</v>
      </c>
      <c r="E807" s="127" t="s">
        <v>60</v>
      </c>
      <c r="F807" s="127">
        <v>3</v>
      </c>
      <c r="G807" s="75" t="s">
        <v>4513</v>
      </c>
      <c r="H807" s="127"/>
      <c r="I807" s="127"/>
      <c r="J807" s="127"/>
      <c r="K807" s="127"/>
      <c r="L807" s="127"/>
      <c r="M807" s="127">
        <v>1</v>
      </c>
      <c r="N807" s="127">
        <v>1</v>
      </c>
      <c r="O807" s="127">
        <v>1986</v>
      </c>
      <c r="P807" s="127">
        <v>198704</v>
      </c>
      <c r="Q807" s="127">
        <v>19870421</v>
      </c>
      <c r="R807" s="127" t="s">
        <v>4508</v>
      </c>
      <c r="S807" s="127" t="s">
        <v>3426</v>
      </c>
      <c r="T807" s="127" t="s">
        <v>4509</v>
      </c>
      <c r="U807" s="127" t="s">
        <v>72</v>
      </c>
      <c r="V807" s="127" t="s">
        <v>65</v>
      </c>
      <c r="W807" s="127" t="s">
        <v>64</v>
      </c>
      <c r="X807" s="127"/>
      <c r="Y807" s="127">
        <v>3.5</v>
      </c>
      <c r="Z807" s="127"/>
      <c r="AA807" s="127" t="s">
        <v>1726</v>
      </c>
      <c r="AB807" s="127"/>
      <c r="AC807" s="127"/>
      <c r="AD807" s="127"/>
      <c r="AE807" s="127"/>
      <c r="AF807" s="127">
        <v>0</v>
      </c>
      <c r="AG807" s="127">
        <v>6313</v>
      </c>
      <c r="AH807" s="127"/>
      <c r="AI807" s="127"/>
      <c r="AJ807" s="127"/>
      <c r="AK807" s="127"/>
      <c r="AL807" s="127"/>
      <c r="AM807" s="127"/>
      <c r="AN807" s="127"/>
      <c r="AO807" s="127"/>
      <c r="AP807" s="127" t="s">
        <v>4510</v>
      </c>
      <c r="AQ807" s="127" t="s">
        <v>3429</v>
      </c>
      <c r="AR807" s="127" t="s">
        <v>4511</v>
      </c>
      <c r="AS807" s="127" t="s">
        <v>69</v>
      </c>
      <c r="AT807" s="127" t="s">
        <v>70</v>
      </c>
      <c r="AU807" s="127" t="s">
        <v>77</v>
      </c>
      <c r="AV807" s="127" t="s">
        <v>1726</v>
      </c>
      <c r="AW807" s="149" t="str">
        <f t="shared" si="12"/>
        <v/>
      </c>
    </row>
    <row r="808" spans="1:49" x14ac:dyDescent="0.2">
      <c r="A808" s="127" t="s">
        <v>59</v>
      </c>
      <c r="B808" s="127">
        <v>4.0999999999999996</v>
      </c>
      <c r="C808" s="127">
        <v>20171204</v>
      </c>
      <c r="D808" s="127" t="s">
        <v>60</v>
      </c>
      <c r="E808" s="127" t="s">
        <v>60</v>
      </c>
      <c r="F808" s="127">
        <v>3</v>
      </c>
      <c r="G808" s="75" t="s">
        <v>4134</v>
      </c>
      <c r="H808" s="127">
        <v>0</v>
      </c>
      <c r="I808" s="127"/>
      <c r="J808" s="127"/>
      <c r="K808" s="127"/>
      <c r="L808" s="127"/>
      <c r="M808" s="127">
        <v>1</v>
      </c>
      <c r="N808" s="127">
        <v>1</v>
      </c>
      <c r="O808" s="127">
        <v>1984</v>
      </c>
      <c r="P808" s="127">
        <v>19850406</v>
      </c>
      <c r="Q808" s="127">
        <v>19850408</v>
      </c>
      <c r="R808" s="127" t="s">
        <v>4114</v>
      </c>
      <c r="S808" s="127" t="s">
        <v>3426</v>
      </c>
      <c r="T808" s="127" t="s">
        <v>4115</v>
      </c>
      <c r="U808" s="127" t="s">
        <v>72</v>
      </c>
      <c r="V808" s="127" t="s">
        <v>65</v>
      </c>
      <c r="W808" s="127" t="s">
        <v>64</v>
      </c>
      <c r="X808" s="127"/>
      <c r="Y808" s="127">
        <v>3.9</v>
      </c>
      <c r="Z808" s="127"/>
      <c r="AA808" s="127" t="s">
        <v>1726</v>
      </c>
      <c r="AB808" s="127">
        <v>5000</v>
      </c>
      <c r="AC808" s="127">
        <v>58219</v>
      </c>
      <c r="AD808" s="127"/>
      <c r="AE808" s="127"/>
      <c r="AF808" s="127">
        <v>0</v>
      </c>
      <c r="AG808" s="127">
        <v>19220</v>
      </c>
      <c r="AH808" s="127">
        <v>5000</v>
      </c>
      <c r="AI808" s="127">
        <v>588</v>
      </c>
      <c r="AJ808" s="127" t="s">
        <v>66</v>
      </c>
      <c r="AK808" s="127">
        <v>0.01</v>
      </c>
      <c r="AL808" s="127">
        <v>1</v>
      </c>
      <c r="AM808" s="127"/>
      <c r="AN808" s="127"/>
      <c r="AO808" s="127"/>
      <c r="AP808" s="127" t="s">
        <v>4117</v>
      </c>
      <c r="AQ808" s="127" t="s">
        <v>3429</v>
      </c>
      <c r="AR808" s="127" t="s">
        <v>4118</v>
      </c>
      <c r="AS808" s="127" t="s">
        <v>69</v>
      </c>
      <c r="AT808" s="127" t="s">
        <v>70</v>
      </c>
      <c r="AU808" s="127" t="s">
        <v>77</v>
      </c>
      <c r="AV808" s="127" t="s">
        <v>1726</v>
      </c>
      <c r="AW808" s="149">
        <f t="shared" si="12"/>
        <v>0.33013277452378087</v>
      </c>
    </row>
    <row r="809" spans="1:49" x14ac:dyDescent="0.2">
      <c r="A809" s="127" t="s">
        <v>59</v>
      </c>
      <c r="B809" s="127">
        <v>4.0999999999999996</v>
      </c>
      <c r="C809" s="127">
        <v>20171204</v>
      </c>
      <c r="D809" s="127" t="s">
        <v>60</v>
      </c>
      <c r="E809" s="127" t="s">
        <v>60</v>
      </c>
      <c r="F809" s="127">
        <v>3</v>
      </c>
      <c r="G809" s="75" t="s">
        <v>4135</v>
      </c>
      <c r="H809" s="127">
        <v>0</v>
      </c>
      <c r="I809" s="127"/>
      <c r="J809" s="127"/>
      <c r="K809" s="127"/>
      <c r="L809" s="127"/>
      <c r="M809" s="127">
        <v>1</v>
      </c>
      <c r="N809" s="127">
        <v>1</v>
      </c>
      <c r="O809" s="127">
        <v>1986</v>
      </c>
      <c r="P809" s="127">
        <v>198704</v>
      </c>
      <c r="Q809" s="127">
        <v>19870407</v>
      </c>
      <c r="R809" s="127" t="s">
        <v>4114</v>
      </c>
      <c r="S809" s="127" t="s">
        <v>3426</v>
      </c>
      <c r="T809" s="127" t="s">
        <v>4115</v>
      </c>
      <c r="U809" s="127" t="s">
        <v>72</v>
      </c>
      <c r="V809" s="127" t="s">
        <v>65</v>
      </c>
      <c r="W809" s="127" t="s">
        <v>64</v>
      </c>
      <c r="X809" s="127"/>
      <c r="Y809" s="127">
        <v>4.4000000000000004</v>
      </c>
      <c r="Z809" s="127"/>
      <c r="AA809" s="127" t="s">
        <v>1726</v>
      </c>
      <c r="AB809" s="127">
        <v>5000</v>
      </c>
      <c r="AC809" s="127">
        <v>26867</v>
      </c>
      <c r="AD809" s="127"/>
      <c r="AE809" s="127"/>
      <c r="AF809" s="127">
        <v>0</v>
      </c>
      <c r="AG809" s="127">
        <v>39020</v>
      </c>
      <c r="AH809" s="127"/>
      <c r="AI809" s="127"/>
      <c r="AJ809" s="127"/>
      <c r="AK809" s="127"/>
      <c r="AL809" s="127">
        <v>1</v>
      </c>
      <c r="AM809" s="127"/>
      <c r="AN809" s="127"/>
      <c r="AO809" s="127" t="s">
        <v>4136</v>
      </c>
      <c r="AP809" s="127" t="s">
        <v>4117</v>
      </c>
      <c r="AQ809" s="127" t="s">
        <v>3429</v>
      </c>
      <c r="AR809" s="127" t="s">
        <v>4118</v>
      </c>
      <c r="AS809" s="127" t="s">
        <v>69</v>
      </c>
      <c r="AT809" s="127" t="s">
        <v>70</v>
      </c>
      <c r="AU809" s="127" t="s">
        <v>77</v>
      </c>
      <c r="AV809" s="127" t="s">
        <v>1726</v>
      </c>
      <c r="AW809" s="149">
        <f t="shared" si="12"/>
        <v>1.4523393010012282</v>
      </c>
    </row>
    <row r="810" spans="1:49" x14ac:dyDescent="0.2">
      <c r="A810" s="127" t="s">
        <v>59</v>
      </c>
      <c r="B810" s="127">
        <v>4.0999999999999996</v>
      </c>
      <c r="C810" s="127">
        <v>20171204</v>
      </c>
      <c r="D810" s="127" t="s">
        <v>60</v>
      </c>
      <c r="E810" s="127" t="s">
        <v>60</v>
      </c>
      <c r="F810" s="127">
        <v>3</v>
      </c>
      <c r="G810" s="75" t="s">
        <v>4130</v>
      </c>
      <c r="H810" s="127">
        <v>0</v>
      </c>
      <c r="I810" s="127"/>
      <c r="J810" s="127"/>
      <c r="K810" s="127"/>
      <c r="L810" s="127"/>
      <c r="M810" s="127">
        <v>1</v>
      </c>
      <c r="N810" s="127">
        <v>1</v>
      </c>
      <c r="O810" s="127">
        <v>1987</v>
      </c>
      <c r="P810" s="127">
        <v>19880409</v>
      </c>
      <c r="Q810" s="127">
        <v>19880411</v>
      </c>
      <c r="R810" s="127" t="s">
        <v>4114</v>
      </c>
      <c r="S810" s="127" t="s">
        <v>3426</v>
      </c>
      <c r="T810" s="127" t="s">
        <v>4115</v>
      </c>
      <c r="U810" s="127" t="s">
        <v>72</v>
      </c>
      <c r="V810" s="127" t="s">
        <v>65</v>
      </c>
      <c r="W810" s="127" t="s">
        <v>64</v>
      </c>
      <c r="X810" s="127"/>
      <c r="Y810" s="127">
        <v>4.8</v>
      </c>
      <c r="Z810" s="127">
        <v>75</v>
      </c>
      <c r="AA810" s="127" t="s">
        <v>1726</v>
      </c>
      <c r="AB810" s="127">
        <v>5000</v>
      </c>
      <c r="AC810" s="127">
        <v>26224</v>
      </c>
      <c r="AD810" s="127"/>
      <c r="AE810" s="127"/>
      <c r="AF810" s="127">
        <v>0</v>
      </c>
      <c r="AG810" s="127">
        <v>71956</v>
      </c>
      <c r="AH810" s="127">
        <v>5000</v>
      </c>
      <c r="AI810" s="127">
        <v>65</v>
      </c>
      <c r="AJ810" s="127"/>
      <c r="AK810" s="127">
        <v>2.5000000000000001E-3</v>
      </c>
      <c r="AL810" s="127">
        <v>1</v>
      </c>
      <c r="AM810" s="127"/>
      <c r="AN810" s="127"/>
      <c r="AO810" s="127" t="s">
        <v>4131</v>
      </c>
      <c r="AP810" s="127" t="s">
        <v>4117</v>
      </c>
      <c r="AQ810" s="127" t="s">
        <v>3429</v>
      </c>
      <c r="AR810" s="127" t="s">
        <v>4118</v>
      </c>
      <c r="AS810" s="127" t="s">
        <v>69</v>
      </c>
      <c r="AT810" s="127" t="s">
        <v>70</v>
      </c>
      <c r="AU810" s="127" t="s">
        <v>77</v>
      </c>
      <c r="AV810" s="127" t="s">
        <v>1726</v>
      </c>
      <c r="AW810" s="149">
        <f t="shared" si="12"/>
        <v>2.7438987187309336</v>
      </c>
    </row>
    <row r="811" spans="1:49" x14ac:dyDescent="0.2">
      <c r="A811" s="127" t="s">
        <v>59</v>
      </c>
      <c r="B811" s="127">
        <v>4.0999999999999996</v>
      </c>
      <c r="C811" s="127">
        <v>20171204</v>
      </c>
      <c r="D811" s="127" t="s">
        <v>60</v>
      </c>
      <c r="E811" s="127" t="s">
        <v>60</v>
      </c>
      <c r="F811" s="127">
        <v>3</v>
      </c>
      <c r="G811" s="75" t="s">
        <v>779</v>
      </c>
      <c r="H811" s="127">
        <v>0</v>
      </c>
      <c r="I811" s="127"/>
      <c r="J811" s="127"/>
      <c r="K811" s="127"/>
      <c r="L811" s="127"/>
      <c r="M811" s="127">
        <v>1</v>
      </c>
      <c r="N811" s="127">
        <v>1</v>
      </c>
      <c r="O811" s="127">
        <v>1986</v>
      </c>
      <c r="P811" s="127">
        <v>19870918</v>
      </c>
      <c r="Q811" s="127">
        <v>19870923</v>
      </c>
      <c r="R811" s="127" t="s">
        <v>747</v>
      </c>
      <c r="S811" s="127" t="s">
        <v>62</v>
      </c>
      <c r="T811" s="127" t="s">
        <v>748</v>
      </c>
      <c r="U811" s="127" t="s">
        <v>1643</v>
      </c>
      <c r="V811" s="127" t="s">
        <v>65</v>
      </c>
      <c r="W811" s="127" t="s">
        <v>66</v>
      </c>
      <c r="X811" s="127"/>
      <c r="Y811" s="127">
        <v>10.1</v>
      </c>
      <c r="Z811" s="127"/>
      <c r="AA811" s="127" t="s">
        <v>1726</v>
      </c>
      <c r="AB811" s="127">
        <v>5000</v>
      </c>
      <c r="AC811" s="127">
        <v>25565</v>
      </c>
      <c r="AD811" s="127"/>
      <c r="AE811" s="127"/>
      <c r="AF811" s="127">
        <v>0</v>
      </c>
      <c r="AG811" s="127">
        <v>8793</v>
      </c>
      <c r="AH811" s="127">
        <v>5000</v>
      </c>
      <c r="AI811" s="127">
        <v>1261</v>
      </c>
      <c r="AJ811" s="127"/>
      <c r="AK811" s="127">
        <v>4.7E-2</v>
      </c>
      <c r="AL811" s="127">
        <v>1</v>
      </c>
      <c r="AM811" s="127"/>
      <c r="AN811" s="127"/>
      <c r="AO811" s="127" t="s">
        <v>780</v>
      </c>
      <c r="AP811" s="127" t="s">
        <v>750</v>
      </c>
      <c r="AQ811" s="127" t="s">
        <v>661</v>
      </c>
      <c r="AR811" s="127" t="s">
        <v>751</v>
      </c>
      <c r="AS811" s="127" t="s">
        <v>69</v>
      </c>
      <c r="AT811" s="127" t="s">
        <v>70</v>
      </c>
      <c r="AU811" s="127" t="s">
        <v>71</v>
      </c>
      <c r="AV811" s="127" t="s">
        <v>1726</v>
      </c>
      <c r="AW811" s="149">
        <f t="shared" si="12"/>
        <v>0.34394680226872676</v>
      </c>
    </row>
    <row r="812" spans="1:49" x14ac:dyDescent="0.2">
      <c r="A812" s="127" t="s">
        <v>59</v>
      </c>
      <c r="B812" s="127">
        <v>4.0999999999999996</v>
      </c>
      <c r="C812" s="127">
        <v>20171204</v>
      </c>
      <c r="D812" s="127" t="s">
        <v>60</v>
      </c>
      <c r="E812" s="127" t="s">
        <v>60</v>
      </c>
      <c r="F812" s="127">
        <v>3</v>
      </c>
      <c r="G812" s="75" t="s">
        <v>4126</v>
      </c>
      <c r="H812" s="127">
        <v>0</v>
      </c>
      <c r="I812" s="127"/>
      <c r="J812" s="127"/>
      <c r="K812" s="127"/>
      <c r="L812" s="127"/>
      <c r="M812" s="127">
        <v>1</v>
      </c>
      <c r="N812" s="127">
        <v>1</v>
      </c>
      <c r="O812" s="127">
        <v>1986</v>
      </c>
      <c r="P812" s="127">
        <v>198704</v>
      </c>
      <c r="Q812" s="127">
        <v>19870407</v>
      </c>
      <c r="R812" s="127" t="s">
        <v>4114</v>
      </c>
      <c r="S812" s="127" t="s">
        <v>3426</v>
      </c>
      <c r="T812" s="127" t="s">
        <v>4115</v>
      </c>
      <c r="U812" s="127" t="s">
        <v>72</v>
      </c>
      <c r="V812" s="127" t="s">
        <v>65</v>
      </c>
      <c r="W812" s="127" t="s">
        <v>64</v>
      </c>
      <c r="X812" s="127"/>
      <c r="Y812" s="127">
        <v>4.4000000000000004</v>
      </c>
      <c r="Z812" s="127"/>
      <c r="AA812" s="127" t="s">
        <v>1726</v>
      </c>
      <c r="AB812" s="127">
        <v>5000</v>
      </c>
      <c r="AC812" s="127">
        <v>26932</v>
      </c>
      <c r="AD812" s="127"/>
      <c r="AE812" s="127"/>
      <c r="AF812" s="127">
        <v>0</v>
      </c>
      <c r="AG812" s="127">
        <v>39115</v>
      </c>
      <c r="AH812" s="127"/>
      <c r="AI812" s="127"/>
      <c r="AJ812" s="127"/>
      <c r="AK812" s="127"/>
      <c r="AL812" s="127">
        <v>1</v>
      </c>
      <c r="AM812" s="127"/>
      <c r="AN812" s="127"/>
      <c r="AO812" s="127" t="s">
        <v>4127</v>
      </c>
      <c r="AP812" s="127" t="s">
        <v>4117</v>
      </c>
      <c r="AQ812" s="127" t="s">
        <v>3429</v>
      </c>
      <c r="AR812" s="127" t="s">
        <v>4118</v>
      </c>
      <c r="AS812" s="127" t="s">
        <v>69</v>
      </c>
      <c r="AT812" s="127" t="s">
        <v>70</v>
      </c>
      <c r="AU812" s="127" t="s">
        <v>77</v>
      </c>
      <c r="AV812" s="127" t="s">
        <v>1726</v>
      </c>
      <c r="AW812" s="149">
        <f t="shared" si="12"/>
        <v>1.4523615030447052</v>
      </c>
    </row>
    <row r="813" spans="1:49" x14ac:dyDescent="0.2">
      <c r="A813" s="127" t="s">
        <v>59</v>
      </c>
      <c r="B813" s="127">
        <v>4.0999999999999996</v>
      </c>
      <c r="C813" s="127">
        <v>20171204</v>
      </c>
      <c r="D813" s="127" t="s">
        <v>60</v>
      </c>
      <c r="E813" s="127" t="s">
        <v>60</v>
      </c>
      <c r="F813" s="127">
        <v>3</v>
      </c>
      <c r="G813" s="75" t="s">
        <v>1700</v>
      </c>
      <c r="H813" s="127">
        <v>0</v>
      </c>
      <c r="I813" s="127"/>
      <c r="J813" s="127"/>
      <c r="K813" s="127"/>
      <c r="L813" s="127"/>
      <c r="M813" s="127">
        <v>1</v>
      </c>
      <c r="N813" s="127">
        <v>1</v>
      </c>
      <c r="O813" s="127">
        <v>1993</v>
      </c>
      <c r="P813" s="127">
        <v>19950502</v>
      </c>
      <c r="Q813" s="127">
        <v>19950503</v>
      </c>
      <c r="R813" s="127" t="s">
        <v>88</v>
      </c>
      <c r="S813" s="127" t="s">
        <v>62</v>
      </c>
      <c r="T813" s="127" t="s">
        <v>89</v>
      </c>
      <c r="U813" s="127" t="s">
        <v>1953</v>
      </c>
      <c r="V813" s="127" t="s">
        <v>65</v>
      </c>
      <c r="W813" s="127" t="s">
        <v>64</v>
      </c>
      <c r="X813" s="127"/>
      <c r="Y813" s="127">
        <v>17</v>
      </c>
      <c r="Z813" s="127">
        <v>216</v>
      </c>
      <c r="AA813" s="127" t="s">
        <v>1726</v>
      </c>
      <c r="AB813" s="127">
        <v>5000</v>
      </c>
      <c r="AC813" s="127">
        <v>47151</v>
      </c>
      <c r="AD813" s="127"/>
      <c r="AE813" s="127"/>
      <c r="AF813" s="127">
        <v>0</v>
      </c>
      <c r="AG813" s="127">
        <v>1907</v>
      </c>
      <c r="AH813" s="127">
        <v>5000</v>
      </c>
      <c r="AI813" s="127">
        <v>1110</v>
      </c>
      <c r="AJ813" s="127" t="s">
        <v>67</v>
      </c>
      <c r="AK813" s="127">
        <v>2.3E-2</v>
      </c>
      <c r="AL813" s="127">
        <v>1</v>
      </c>
      <c r="AM813" s="127">
        <v>500</v>
      </c>
      <c r="AN813" s="127"/>
      <c r="AO813" s="127" t="s">
        <v>90</v>
      </c>
      <c r="AP813" s="127" t="s">
        <v>660</v>
      </c>
      <c r="AQ813" s="127" t="s">
        <v>661</v>
      </c>
      <c r="AR813" s="127" t="s">
        <v>662</v>
      </c>
      <c r="AS813" s="127" t="s">
        <v>69</v>
      </c>
      <c r="AT813" s="127" t="s">
        <v>70</v>
      </c>
      <c r="AU813" s="127" t="s">
        <v>91</v>
      </c>
      <c r="AV813" s="127" t="s">
        <v>1726</v>
      </c>
      <c r="AW813" s="149">
        <f t="shared" si="12"/>
        <v>4.044452927827618E-2</v>
      </c>
    </row>
    <row r="814" spans="1:49" x14ac:dyDescent="0.2">
      <c r="A814" s="127" t="s">
        <v>59</v>
      </c>
      <c r="B814" s="127">
        <v>4.0999999999999996</v>
      </c>
      <c r="C814" s="127">
        <v>20171204</v>
      </c>
      <c r="D814" s="127" t="s">
        <v>60</v>
      </c>
      <c r="E814" s="127" t="s">
        <v>60</v>
      </c>
      <c r="F814" s="127">
        <v>3</v>
      </c>
      <c r="G814" s="75" t="s">
        <v>790</v>
      </c>
      <c r="H814" s="127">
        <v>0</v>
      </c>
      <c r="I814" s="127"/>
      <c r="J814" s="127"/>
      <c r="K814" s="127"/>
      <c r="L814" s="127"/>
      <c r="M814" s="127">
        <v>1</v>
      </c>
      <c r="N814" s="127">
        <v>1</v>
      </c>
      <c r="O814" s="127">
        <v>1994</v>
      </c>
      <c r="P814" s="127">
        <v>19960424</v>
      </c>
      <c r="Q814" s="127">
        <v>19960425</v>
      </c>
      <c r="R814" s="127" t="s">
        <v>88</v>
      </c>
      <c r="S814" s="127" t="s">
        <v>62</v>
      </c>
      <c r="T814" s="127" t="s">
        <v>89</v>
      </c>
      <c r="U814" s="127" t="s">
        <v>1953</v>
      </c>
      <c r="V814" s="127" t="s">
        <v>65</v>
      </c>
      <c r="W814" s="127" t="s">
        <v>64</v>
      </c>
      <c r="X814" s="127"/>
      <c r="Y814" s="127">
        <v>16.8</v>
      </c>
      <c r="Z814" s="127">
        <v>117</v>
      </c>
      <c r="AA814" s="127" t="s">
        <v>1726</v>
      </c>
      <c r="AB814" s="127">
        <v>5000</v>
      </c>
      <c r="AC814" s="127">
        <v>25227</v>
      </c>
      <c r="AD814" s="127"/>
      <c r="AE814" s="127"/>
      <c r="AF814" s="127">
        <v>0</v>
      </c>
      <c r="AG814" s="127">
        <v>7410</v>
      </c>
      <c r="AH814" s="127">
        <v>5000</v>
      </c>
      <c r="AI814" s="127">
        <v>254</v>
      </c>
      <c r="AJ814" s="127" t="s">
        <v>66</v>
      </c>
      <c r="AK814" s="127">
        <v>0.01</v>
      </c>
      <c r="AL814" s="127">
        <v>1</v>
      </c>
      <c r="AM814" s="127">
        <v>500</v>
      </c>
      <c r="AN814" s="127"/>
      <c r="AO814" s="127" t="s">
        <v>90</v>
      </c>
      <c r="AP814" s="127" t="s">
        <v>660</v>
      </c>
      <c r="AQ814" s="127" t="s">
        <v>661</v>
      </c>
      <c r="AR814" s="127" t="s">
        <v>662</v>
      </c>
      <c r="AS814" s="127" t="s">
        <v>69</v>
      </c>
      <c r="AT814" s="127" t="s">
        <v>70</v>
      </c>
      <c r="AU814" s="127" t="s">
        <v>91</v>
      </c>
      <c r="AV814" s="127" t="s">
        <v>1726</v>
      </c>
      <c r="AW814" s="149">
        <f t="shared" si="12"/>
        <v>0.29373290522059697</v>
      </c>
    </row>
    <row r="815" spans="1:49" x14ac:dyDescent="0.2">
      <c r="A815" s="127" t="s">
        <v>1726</v>
      </c>
      <c r="B815" s="127">
        <v>4.0999999999999996</v>
      </c>
      <c r="C815" s="127">
        <v>20171204</v>
      </c>
      <c r="D815" s="127" t="s">
        <v>60</v>
      </c>
      <c r="E815" s="127" t="s">
        <v>60</v>
      </c>
      <c r="F815" s="127">
        <v>3</v>
      </c>
      <c r="G815" s="75" t="s">
        <v>3547</v>
      </c>
      <c r="H815" s="127"/>
      <c r="I815" s="127"/>
      <c r="J815" s="127"/>
      <c r="K815" s="127"/>
      <c r="L815" s="127"/>
      <c r="M815" s="127">
        <v>1</v>
      </c>
      <c r="N815" s="127">
        <v>2</v>
      </c>
      <c r="O815" s="127">
        <v>1987</v>
      </c>
      <c r="P815" s="127">
        <v>19880516</v>
      </c>
      <c r="Q815" s="127">
        <v>19880518</v>
      </c>
      <c r="R815" s="127" t="s">
        <v>3483</v>
      </c>
      <c r="S815" s="127" t="s">
        <v>3497</v>
      </c>
      <c r="T815" s="127" t="s">
        <v>3485</v>
      </c>
      <c r="U815" s="127" t="s">
        <v>72</v>
      </c>
      <c r="V815" s="127" t="s">
        <v>65</v>
      </c>
      <c r="W815" s="127" t="s">
        <v>64</v>
      </c>
      <c r="X815" s="127"/>
      <c r="Y815" s="127">
        <v>6.82</v>
      </c>
      <c r="Z815" s="127"/>
      <c r="AA815" s="127" t="s">
        <v>1726</v>
      </c>
      <c r="AB815" s="127"/>
      <c r="AC815" s="127"/>
      <c r="AD815" s="127"/>
      <c r="AE815" s="127"/>
      <c r="AF815" s="127">
        <v>0</v>
      </c>
      <c r="AG815" s="127">
        <v>97941</v>
      </c>
      <c r="AH815" s="127"/>
      <c r="AI815" s="127"/>
      <c r="AJ815" s="127" t="s">
        <v>66</v>
      </c>
      <c r="AK815" s="127"/>
      <c r="AL815" s="127"/>
      <c r="AM815" s="127"/>
      <c r="AN815" s="127"/>
      <c r="AO815" s="127"/>
      <c r="AP815" s="127" t="s">
        <v>3486</v>
      </c>
      <c r="AQ815" s="127" t="s">
        <v>3500</v>
      </c>
      <c r="AR815" s="127" t="s">
        <v>3488</v>
      </c>
      <c r="AS815" s="127" t="s">
        <v>69</v>
      </c>
      <c r="AT815" s="127" t="s">
        <v>70</v>
      </c>
      <c r="AU815" s="127" t="s">
        <v>77</v>
      </c>
      <c r="AV815" s="127" t="s">
        <v>1726</v>
      </c>
      <c r="AW815" s="149" t="str">
        <f t="shared" si="12"/>
        <v/>
      </c>
    </row>
    <row r="816" spans="1:49" x14ac:dyDescent="0.2">
      <c r="A816" s="127" t="s">
        <v>59</v>
      </c>
      <c r="B816" s="127">
        <v>4.0999999999999996</v>
      </c>
      <c r="C816" s="127">
        <v>20171204</v>
      </c>
      <c r="D816" s="127" t="s">
        <v>60</v>
      </c>
      <c r="E816" s="127" t="s">
        <v>60</v>
      </c>
      <c r="F816" s="127">
        <v>3</v>
      </c>
      <c r="G816" s="75" t="s">
        <v>4300</v>
      </c>
      <c r="H816" s="127">
        <v>0</v>
      </c>
      <c r="I816" s="127"/>
      <c r="J816" s="127"/>
      <c r="K816" s="127"/>
      <c r="L816" s="127"/>
      <c r="M816" s="127">
        <v>1</v>
      </c>
      <c r="N816" s="127">
        <v>2</v>
      </c>
      <c r="O816" s="127">
        <v>1990</v>
      </c>
      <c r="P816" s="127">
        <v>199105</v>
      </c>
      <c r="Q816" s="127">
        <v>19910515</v>
      </c>
      <c r="R816" s="127" t="s">
        <v>3420</v>
      </c>
      <c r="S816" s="127" t="s">
        <v>3421</v>
      </c>
      <c r="T816" s="127" t="s">
        <v>4165</v>
      </c>
      <c r="U816" s="127" t="s">
        <v>72</v>
      </c>
      <c r="V816" s="127" t="s">
        <v>65</v>
      </c>
      <c r="W816" s="127" t="s">
        <v>64</v>
      </c>
      <c r="X816" s="127"/>
      <c r="Y816" s="127">
        <v>7.9</v>
      </c>
      <c r="Z816" s="127"/>
      <c r="AA816" s="127" t="s">
        <v>1726</v>
      </c>
      <c r="AB816" s="127">
        <v>5000</v>
      </c>
      <c r="AC816" s="127">
        <v>24934</v>
      </c>
      <c r="AD816" s="127"/>
      <c r="AE816" s="127"/>
      <c r="AF816" s="127">
        <v>0</v>
      </c>
      <c r="AG816" s="127">
        <v>161783</v>
      </c>
      <c r="AH816" s="127"/>
      <c r="AI816" s="127"/>
      <c r="AJ816" s="127" t="s">
        <v>66</v>
      </c>
      <c r="AK816" s="127"/>
      <c r="AL816" s="127">
        <v>1</v>
      </c>
      <c r="AM816" s="127"/>
      <c r="AN816" s="127"/>
      <c r="AO816" s="127" t="s">
        <v>4301</v>
      </c>
      <c r="AP816" s="127" t="s">
        <v>3422</v>
      </c>
      <c r="AQ816" s="127" t="s">
        <v>3423</v>
      </c>
      <c r="AR816" s="127" t="s">
        <v>4166</v>
      </c>
      <c r="AS816" s="127" t="s">
        <v>69</v>
      </c>
      <c r="AT816" s="127" t="s">
        <v>70</v>
      </c>
      <c r="AU816" s="127" t="s">
        <v>3211</v>
      </c>
      <c r="AV816" s="127" t="s">
        <v>1726</v>
      </c>
      <c r="AW816" s="149">
        <f t="shared" si="12"/>
        <v>6.4884495066976822</v>
      </c>
    </row>
    <row r="817" spans="1:49" x14ac:dyDescent="0.2">
      <c r="A817" s="127" t="s">
        <v>1726</v>
      </c>
      <c r="B817" s="127">
        <v>4.0999999999999996</v>
      </c>
      <c r="C817" s="127">
        <v>20171204</v>
      </c>
      <c r="D817" s="127" t="s">
        <v>60</v>
      </c>
      <c r="E817" s="127" t="s">
        <v>60</v>
      </c>
      <c r="F817" s="127">
        <v>3</v>
      </c>
      <c r="G817" s="75" t="s">
        <v>1431</v>
      </c>
      <c r="H817" s="127"/>
      <c r="I817" s="127"/>
      <c r="J817" s="127"/>
      <c r="K817" s="127"/>
      <c r="L817" s="127"/>
      <c r="M817" s="127">
        <v>1</v>
      </c>
      <c r="N817" s="127">
        <v>1</v>
      </c>
      <c r="O817" s="127">
        <v>1986</v>
      </c>
      <c r="P817" s="127">
        <v>19870429</v>
      </c>
      <c r="Q817" s="127">
        <v>19870515</v>
      </c>
      <c r="R817" s="127" t="s">
        <v>84</v>
      </c>
      <c r="S817" s="127" t="s">
        <v>62</v>
      </c>
      <c r="T817" s="127" t="s">
        <v>85</v>
      </c>
      <c r="U817" s="127" t="s">
        <v>72</v>
      </c>
      <c r="V817" s="127" t="s">
        <v>65</v>
      </c>
      <c r="W817" s="127" t="s">
        <v>64</v>
      </c>
      <c r="X817" s="127"/>
      <c r="Y817" s="127">
        <v>5.5</v>
      </c>
      <c r="Z817" s="127"/>
      <c r="AA817" s="127" t="s">
        <v>1726</v>
      </c>
      <c r="AB817" s="127"/>
      <c r="AC817" s="127"/>
      <c r="AD817" s="127"/>
      <c r="AE817" s="127"/>
      <c r="AF817" s="127">
        <v>0</v>
      </c>
      <c r="AG817" s="127">
        <v>144500</v>
      </c>
      <c r="AH817" s="127"/>
      <c r="AI817" s="127"/>
      <c r="AJ817" s="127"/>
      <c r="AK817" s="127"/>
      <c r="AL817" s="127"/>
      <c r="AM817" s="127"/>
      <c r="AN817" s="127"/>
      <c r="AO817" s="127"/>
      <c r="AP817" s="127" t="s">
        <v>669</v>
      </c>
      <c r="AQ817" s="127" t="s">
        <v>661</v>
      </c>
      <c r="AR817" s="127" t="s">
        <v>670</v>
      </c>
      <c r="AS817" s="127" t="s">
        <v>69</v>
      </c>
      <c r="AT817" s="127" t="s">
        <v>70</v>
      </c>
      <c r="AU817" s="127" t="s">
        <v>71</v>
      </c>
      <c r="AV817" s="127" t="s">
        <v>1726</v>
      </c>
      <c r="AW817" s="149" t="str">
        <f t="shared" si="12"/>
        <v/>
      </c>
    </row>
    <row r="818" spans="1:49" x14ac:dyDescent="0.2">
      <c r="A818" s="127" t="s">
        <v>1726</v>
      </c>
      <c r="B818" s="127">
        <v>4.0999999999999996</v>
      </c>
      <c r="C818" s="127">
        <v>20171204</v>
      </c>
      <c r="D818" s="127" t="s">
        <v>60</v>
      </c>
      <c r="E818" s="127" t="s">
        <v>60</v>
      </c>
      <c r="F818" s="127">
        <v>3</v>
      </c>
      <c r="G818" s="75" t="s">
        <v>1432</v>
      </c>
      <c r="H818" s="127"/>
      <c r="I818" s="127"/>
      <c r="J818" s="127"/>
      <c r="K818" s="127"/>
      <c r="L818" s="127"/>
      <c r="M818" s="127">
        <v>1</v>
      </c>
      <c r="N818" s="127">
        <v>1</v>
      </c>
      <c r="O818" s="127">
        <v>1986</v>
      </c>
      <c r="P818" s="127">
        <v>19870402</v>
      </c>
      <c r="Q818" s="127">
        <v>19870407</v>
      </c>
      <c r="R818" s="127" t="s">
        <v>61</v>
      </c>
      <c r="S818" s="127" t="s">
        <v>62</v>
      </c>
      <c r="T818" s="127" t="s">
        <v>63</v>
      </c>
      <c r="U818" s="127" t="s">
        <v>1643</v>
      </c>
      <c r="V818" s="127" t="s">
        <v>65</v>
      </c>
      <c r="W818" s="127" t="s">
        <v>64</v>
      </c>
      <c r="X818" s="127"/>
      <c r="Y818" s="127">
        <v>2.8</v>
      </c>
      <c r="Z818" s="127"/>
      <c r="AA818" s="127" t="s">
        <v>1726</v>
      </c>
      <c r="AB818" s="127"/>
      <c r="AC818" s="127"/>
      <c r="AD818" s="127"/>
      <c r="AE818" s="127"/>
      <c r="AF818" s="127">
        <v>0</v>
      </c>
      <c r="AG818" s="127">
        <v>87575</v>
      </c>
      <c r="AH818" s="127"/>
      <c r="AI818" s="127"/>
      <c r="AJ818" s="127"/>
      <c r="AK818" s="127"/>
      <c r="AL818" s="127"/>
      <c r="AM818" s="127"/>
      <c r="AN818" s="127"/>
      <c r="AO818" s="127"/>
      <c r="AP818" s="127" t="s">
        <v>663</v>
      </c>
      <c r="AQ818" s="127" t="s">
        <v>661</v>
      </c>
      <c r="AR818" s="127" t="s">
        <v>664</v>
      </c>
      <c r="AS818" s="127" t="s">
        <v>69</v>
      </c>
      <c r="AT818" s="127" t="s">
        <v>70</v>
      </c>
      <c r="AU818" s="127" t="s">
        <v>71</v>
      </c>
      <c r="AV818" s="127" t="s">
        <v>1726</v>
      </c>
      <c r="AW818" s="149" t="str">
        <f t="shared" si="12"/>
        <v/>
      </c>
    </row>
    <row r="819" spans="1:49" x14ac:dyDescent="0.2">
      <c r="A819" s="127" t="s">
        <v>59</v>
      </c>
      <c r="B819" s="127">
        <v>4.0999999999999996</v>
      </c>
      <c r="C819" s="127">
        <v>20171204</v>
      </c>
      <c r="D819" s="127" t="s">
        <v>60</v>
      </c>
      <c r="E819" s="127" t="s">
        <v>60</v>
      </c>
      <c r="F819" s="127">
        <v>3</v>
      </c>
      <c r="G819" s="75" t="s">
        <v>1650</v>
      </c>
      <c r="H819" s="127">
        <v>12</v>
      </c>
      <c r="I819" s="127"/>
      <c r="J819" s="127"/>
      <c r="K819" s="127"/>
      <c r="L819" s="127"/>
      <c r="M819" s="127">
        <v>1</v>
      </c>
      <c r="N819" s="127">
        <v>1</v>
      </c>
      <c r="O819" s="127">
        <v>2000</v>
      </c>
      <c r="P819" s="127">
        <v>20020415</v>
      </c>
      <c r="Q819" s="127">
        <v>20020417</v>
      </c>
      <c r="R819" s="127" t="s">
        <v>61</v>
      </c>
      <c r="S819" s="127" t="s">
        <v>62</v>
      </c>
      <c r="T819" s="127" t="s">
        <v>63</v>
      </c>
      <c r="U819" s="127" t="s">
        <v>1953</v>
      </c>
      <c r="V819" s="127" t="s">
        <v>65</v>
      </c>
      <c r="W819" s="127" t="s">
        <v>64</v>
      </c>
      <c r="X819" s="127"/>
      <c r="Y819" s="127">
        <v>14.35</v>
      </c>
      <c r="Z819" s="127">
        <v>108</v>
      </c>
      <c r="AA819" s="127" t="s">
        <v>1726</v>
      </c>
      <c r="AB819" s="127">
        <v>5000</v>
      </c>
      <c r="AC819" s="127">
        <v>24132</v>
      </c>
      <c r="AD819" s="127"/>
      <c r="AE819" s="127"/>
      <c r="AF819" s="127">
        <v>0</v>
      </c>
      <c r="AG819" s="127">
        <v>26581</v>
      </c>
      <c r="AH819" s="127">
        <v>5000</v>
      </c>
      <c r="AI819" s="127">
        <v>171</v>
      </c>
      <c r="AJ819" s="127" t="s">
        <v>66</v>
      </c>
      <c r="AK819" s="127">
        <v>7.0000000000000001E-3</v>
      </c>
      <c r="AL819" s="127">
        <v>30</v>
      </c>
      <c r="AM819" s="127">
        <v>300</v>
      </c>
      <c r="AN819" s="127"/>
      <c r="AO819" s="127" t="s">
        <v>122</v>
      </c>
      <c r="AP819" s="127" t="s">
        <v>663</v>
      </c>
      <c r="AQ819" s="127" t="s">
        <v>661</v>
      </c>
      <c r="AR819" s="127" t="s">
        <v>664</v>
      </c>
      <c r="AS819" s="127" t="s">
        <v>69</v>
      </c>
      <c r="AT819" s="127" t="s">
        <v>70</v>
      </c>
      <c r="AU819" s="127" t="s">
        <v>71</v>
      </c>
      <c r="AV819" s="127" t="s">
        <v>1726</v>
      </c>
      <c r="AW819" s="149">
        <f t="shared" si="12"/>
        <v>1.1014835073760982</v>
      </c>
    </row>
    <row r="820" spans="1:49" x14ac:dyDescent="0.2">
      <c r="A820" s="127" t="s">
        <v>59</v>
      </c>
      <c r="B820" s="127">
        <v>4.0999999999999996</v>
      </c>
      <c r="C820" s="127">
        <v>20171204</v>
      </c>
      <c r="D820" s="127" t="s">
        <v>60</v>
      </c>
      <c r="E820" s="127" t="s">
        <v>60</v>
      </c>
      <c r="F820" s="127">
        <v>3</v>
      </c>
      <c r="G820" s="75" t="s">
        <v>4669</v>
      </c>
      <c r="H820" s="127">
        <v>0</v>
      </c>
      <c r="I820" s="127"/>
      <c r="J820" s="127"/>
      <c r="K820" s="127"/>
      <c r="L820" s="127"/>
      <c r="M820" s="127">
        <v>1</v>
      </c>
      <c r="N820" s="127">
        <v>2</v>
      </c>
      <c r="O820" s="127">
        <v>1981</v>
      </c>
      <c r="P820" s="127">
        <v>198205</v>
      </c>
      <c r="Q820" s="127">
        <v>19820503</v>
      </c>
      <c r="R820" s="127" t="s">
        <v>4560</v>
      </c>
      <c r="S820" s="127" t="s">
        <v>3426</v>
      </c>
      <c r="T820" s="127" t="s">
        <v>4561</v>
      </c>
      <c r="U820" s="127" t="s">
        <v>1643</v>
      </c>
      <c r="V820" s="127" t="s">
        <v>65</v>
      </c>
      <c r="W820" s="127" t="s">
        <v>66</v>
      </c>
      <c r="X820" s="127"/>
      <c r="Y820" s="127">
        <v>2.2000000000000002</v>
      </c>
      <c r="Z820" s="127"/>
      <c r="AA820" s="127" t="s">
        <v>1726</v>
      </c>
      <c r="AB820" s="127">
        <v>5000</v>
      </c>
      <c r="AC820" s="127">
        <v>5592</v>
      </c>
      <c r="AD820" s="127"/>
      <c r="AE820" s="127"/>
      <c r="AF820" s="127">
        <v>0</v>
      </c>
      <c r="AG820" s="127">
        <v>5000</v>
      </c>
      <c r="AH820" s="127">
        <v>5000</v>
      </c>
      <c r="AI820" s="127">
        <v>212</v>
      </c>
      <c r="AJ820" s="127"/>
      <c r="AK820" s="127">
        <v>3.6499999999999998E-2</v>
      </c>
      <c r="AL820" s="127">
        <v>10</v>
      </c>
      <c r="AM820" s="127"/>
      <c r="AN820" s="127"/>
      <c r="AO820" s="127" t="s">
        <v>4670</v>
      </c>
      <c r="AP820" s="127" t="s">
        <v>4562</v>
      </c>
      <c r="AQ820" s="127" t="s">
        <v>3429</v>
      </c>
      <c r="AR820" s="127" t="s">
        <v>4563</v>
      </c>
      <c r="AS820" s="127" t="s">
        <v>69</v>
      </c>
      <c r="AT820" s="127" t="s">
        <v>70</v>
      </c>
      <c r="AU820" s="127" t="s">
        <v>77</v>
      </c>
      <c r="AV820" s="127" t="s">
        <v>1726</v>
      </c>
      <c r="AW820" s="149">
        <f t="shared" si="12"/>
        <v>0.89413447782546496</v>
      </c>
    </row>
    <row r="821" spans="1:49" x14ac:dyDescent="0.2">
      <c r="A821" s="127" t="s">
        <v>59</v>
      </c>
      <c r="B821" s="127">
        <v>4.0999999999999996</v>
      </c>
      <c r="C821" s="127">
        <v>20171204</v>
      </c>
      <c r="D821" s="127" t="s">
        <v>60</v>
      </c>
      <c r="E821" s="127" t="s">
        <v>60</v>
      </c>
      <c r="F821" s="127">
        <v>3</v>
      </c>
      <c r="G821" s="75" t="s">
        <v>1184</v>
      </c>
      <c r="H821" s="127">
        <v>0</v>
      </c>
      <c r="I821" s="127"/>
      <c r="J821" s="127"/>
      <c r="K821" s="127"/>
      <c r="L821" s="127"/>
      <c r="M821" s="127">
        <v>1</v>
      </c>
      <c r="N821" s="127">
        <v>1</v>
      </c>
      <c r="O821" s="127">
        <v>1986</v>
      </c>
      <c r="P821" s="127">
        <v>19870513</v>
      </c>
      <c r="Q821" s="127">
        <v>19870514</v>
      </c>
      <c r="R821" s="127" t="s">
        <v>1165</v>
      </c>
      <c r="S821" s="127" t="s">
        <v>1002</v>
      </c>
      <c r="T821" s="127" t="s">
        <v>1018</v>
      </c>
      <c r="U821" s="127" t="s">
        <v>72</v>
      </c>
      <c r="V821" s="127" t="s">
        <v>65</v>
      </c>
      <c r="W821" s="127" t="s">
        <v>66</v>
      </c>
      <c r="X821" s="127"/>
      <c r="Y821" s="127">
        <v>10.1</v>
      </c>
      <c r="Z821" s="127"/>
      <c r="AA821" s="127" t="s">
        <v>1726</v>
      </c>
      <c r="AB821" s="127">
        <v>5000</v>
      </c>
      <c r="AC821" s="127">
        <v>25338</v>
      </c>
      <c r="AD821" s="127"/>
      <c r="AE821" s="127"/>
      <c r="AF821" s="127">
        <v>0</v>
      </c>
      <c r="AG821" s="127">
        <v>101470</v>
      </c>
      <c r="AH821" s="127">
        <v>5000</v>
      </c>
      <c r="AI821" s="127">
        <v>122</v>
      </c>
      <c r="AJ821" s="127"/>
      <c r="AK821" s="127">
        <v>4.7999999999999996E-3</v>
      </c>
      <c r="AL821" s="127">
        <v>1</v>
      </c>
      <c r="AM821" s="127"/>
      <c r="AN821" s="127"/>
      <c r="AO821" s="127" t="s">
        <v>1185</v>
      </c>
      <c r="AP821" s="127" t="s">
        <v>1167</v>
      </c>
      <c r="AQ821" s="127" t="s">
        <v>1006</v>
      </c>
      <c r="AR821" s="127" t="s">
        <v>1021</v>
      </c>
      <c r="AS821" s="127" t="s">
        <v>69</v>
      </c>
      <c r="AT821" s="127" t="s">
        <v>70</v>
      </c>
      <c r="AU821" s="127" t="s">
        <v>91</v>
      </c>
      <c r="AV821" s="127" t="s">
        <v>1726</v>
      </c>
      <c r="AW821" s="149">
        <f t="shared" si="12"/>
        <v>4.004657036861631</v>
      </c>
    </row>
    <row r="822" spans="1:49" x14ac:dyDescent="0.2">
      <c r="A822" s="127" t="s">
        <v>59</v>
      </c>
      <c r="B822" s="127">
        <v>4.0999999999999996</v>
      </c>
      <c r="C822" s="127">
        <v>20171204</v>
      </c>
      <c r="D822" s="127" t="s">
        <v>60</v>
      </c>
      <c r="E822" s="127" t="s">
        <v>60</v>
      </c>
      <c r="F822" s="127">
        <v>3</v>
      </c>
      <c r="G822" s="75" t="s">
        <v>1688</v>
      </c>
      <c r="H822" s="127">
        <v>0</v>
      </c>
      <c r="I822" s="127"/>
      <c r="J822" s="127"/>
      <c r="K822" s="127"/>
      <c r="L822" s="127"/>
      <c r="M822" s="127">
        <v>1</v>
      </c>
      <c r="N822" s="127">
        <v>1</v>
      </c>
      <c r="O822" s="127">
        <v>1998</v>
      </c>
      <c r="P822" s="127">
        <v>20000413</v>
      </c>
      <c r="Q822" s="127">
        <v>20000415</v>
      </c>
      <c r="R822" s="127" t="s">
        <v>78</v>
      </c>
      <c r="S822" s="127" t="s">
        <v>62</v>
      </c>
      <c r="T822" s="127" t="s">
        <v>79</v>
      </c>
      <c r="U822" s="127" t="s">
        <v>1953</v>
      </c>
      <c r="V822" s="127" t="s">
        <v>65</v>
      </c>
      <c r="W822" s="127" t="s">
        <v>64</v>
      </c>
      <c r="X822" s="127"/>
      <c r="Y822" s="127">
        <v>16.579999999999998</v>
      </c>
      <c r="Z822" s="127">
        <v>113</v>
      </c>
      <c r="AA822" s="127" t="s">
        <v>1726</v>
      </c>
      <c r="AB822" s="127">
        <v>5000</v>
      </c>
      <c r="AC822" s="127">
        <v>17286</v>
      </c>
      <c r="AD822" s="127"/>
      <c r="AE822" s="127"/>
      <c r="AF822" s="127">
        <v>0</v>
      </c>
      <c r="AG822" s="127">
        <v>12184</v>
      </c>
      <c r="AH822" s="127">
        <v>5000</v>
      </c>
      <c r="AI822" s="127">
        <v>1585</v>
      </c>
      <c r="AJ822" s="127" t="s">
        <v>67</v>
      </c>
      <c r="AK822" s="127">
        <v>8.4000000000000005E-2</v>
      </c>
      <c r="AL822" s="127">
        <v>30</v>
      </c>
      <c r="AM822" s="127">
        <v>300</v>
      </c>
      <c r="AN822" s="127"/>
      <c r="AO822" s="127" t="s">
        <v>97</v>
      </c>
      <c r="AP822" s="127" t="s">
        <v>675</v>
      </c>
      <c r="AQ822" s="127" t="s">
        <v>661</v>
      </c>
      <c r="AR822" s="127" t="s">
        <v>676</v>
      </c>
      <c r="AS822" s="127" t="s">
        <v>69</v>
      </c>
      <c r="AT822" s="127" t="s">
        <v>70</v>
      </c>
      <c r="AU822" s="127" t="s">
        <v>71</v>
      </c>
      <c r="AV822" s="127" t="s">
        <v>1726</v>
      </c>
      <c r="AW822" s="149">
        <f t="shared" si="12"/>
        <v>0.70484785375448344</v>
      </c>
    </row>
    <row r="823" spans="1:49" x14ac:dyDescent="0.2">
      <c r="A823" s="127" t="s">
        <v>59</v>
      </c>
      <c r="B823" s="127">
        <v>4.0999999999999996</v>
      </c>
      <c r="C823" s="127">
        <v>20171204</v>
      </c>
      <c r="D823" s="127" t="s">
        <v>60</v>
      </c>
      <c r="E823" s="127" t="s">
        <v>60</v>
      </c>
      <c r="F823" s="127">
        <v>3</v>
      </c>
      <c r="G823" s="75" t="s">
        <v>467</v>
      </c>
      <c r="H823" s="127">
        <v>12</v>
      </c>
      <c r="I823" s="127"/>
      <c r="J823" s="127"/>
      <c r="K823" s="127"/>
      <c r="L823" s="127"/>
      <c r="M823" s="127">
        <v>1</v>
      </c>
      <c r="N823" s="127">
        <v>2</v>
      </c>
      <c r="O823" s="127">
        <v>2008</v>
      </c>
      <c r="P823" s="127">
        <v>20090514</v>
      </c>
      <c r="Q823" s="127">
        <v>20090515</v>
      </c>
      <c r="R823" s="127" t="s">
        <v>475</v>
      </c>
      <c r="S823" s="127" t="s">
        <v>476</v>
      </c>
      <c r="T823" s="127" t="s">
        <v>477</v>
      </c>
      <c r="U823" s="127" t="s">
        <v>72</v>
      </c>
      <c r="V823" s="127" t="s">
        <v>65</v>
      </c>
      <c r="W823" s="127" t="s">
        <v>64</v>
      </c>
      <c r="X823" s="127"/>
      <c r="Y823" s="127">
        <v>4.8</v>
      </c>
      <c r="Z823" s="127">
        <v>75</v>
      </c>
      <c r="AA823" s="127" t="s">
        <v>1726</v>
      </c>
      <c r="AB823" s="127">
        <v>5000</v>
      </c>
      <c r="AC823" s="127">
        <v>24929</v>
      </c>
      <c r="AD823" s="127"/>
      <c r="AE823" s="127"/>
      <c r="AF823" s="127">
        <v>0</v>
      </c>
      <c r="AG823" s="127">
        <v>24887</v>
      </c>
      <c r="AH823" s="127">
        <v>5000</v>
      </c>
      <c r="AI823" s="127">
        <v>771</v>
      </c>
      <c r="AJ823" s="127" t="s">
        <v>66</v>
      </c>
      <c r="AK823" s="127">
        <v>0.03</v>
      </c>
      <c r="AL823" s="127">
        <v>19</v>
      </c>
      <c r="AM823" s="127">
        <v>200</v>
      </c>
      <c r="AN823" s="127"/>
      <c r="AO823" s="127" t="s">
        <v>644</v>
      </c>
      <c r="AP823" s="127" t="s">
        <v>479</v>
      </c>
      <c r="AQ823" s="127" t="s">
        <v>480</v>
      </c>
      <c r="AR823" s="127" t="s">
        <v>481</v>
      </c>
      <c r="AS823" s="127" t="s">
        <v>69</v>
      </c>
      <c r="AT823" s="127" t="s">
        <v>70</v>
      </c>
      <c r="AU823" s="127" t="s">
        <v>91</v>
      </c>
      <c r="AV823" s="127" t="s">
        <v>1726</v>
      </c>
      <c r="AW823" s="149">
        <f t="shared" si="12"/>
        <v>0.99831521521119981</v>
      </c>
    </row>
    <row r="824" spans="1:49" x14ac:dyDescent="0.2">
      <c r="A824" s="127" t="s">
        <v>1726</v>
      </c>
      <c r="B824" s="127">
        <v>4.0999999999999996</v>
      </c>
      <c r="C824" s="127">
        <v>20171204</v>
      </c>
      <c r="D824" s="127" t="s">
        <v>60</v>
      </c>
      <c r="E824" s="127" t="s">
        <v>60</v>
      </c>
      <c r="F824" s="127">
        <v>3</v>
      </c>
      <c r="G824" s="75" t="s">
        <v>3974</v>
      </c>
      <c r="H824" s="127"/>
      <c r="I824" s="127"/>
      <c r="J824" s="127"/>
      <c r="K824" s="127"/>
      <c r="L824" s="127"/>
      <c r="M824" s="127">
        <v>1</v>
      </c>
      <c r="N824" s="127">
        <v>1</v>
      </c>
      <c r="O824" s="127">
        <v>1982</v>
      </c>
      <c r="P824" s="127">
        <v>198305</v>
      </c>
      <c r="Q824" s="127">
        <v>19830517</v>
      </c>
      <c r="R824" s="127" t="s">
        <v>3970</v>
      </c>
      <c r="S824" s="127" t="s">
        <v>3861</v>
      </c>
      <c r="T824" s="127" t="s">
        <v>3971</v>
      </c>
      <c r="U824" s="127" t="s">
        <v>1643</v>
      </c>
      <c r="V824" s="127" t="s">
        <v>65</v>
      </c>
      <c r="W824" s="127" t="s">
        <v>64</v>
      </c>
      <c r="X824" s="127"/>
      <c r="Y824" s="127">
        <v>0.57999999999999996</v>
      </c>
      <c r="Z824" s="127"/>
      <c r="AA824" s="127" t="s">
        <v>1726</v>
      </c>
      <c r="AB824" s="127"/>
      <c r="AC824" s="127"/>
      <c r="AD824" s="127"/>
      <c r="AE824" s="127"/>
      <c r="AF824" s="127">
        <v>0</v>
      </c>
      <c r="AG824" s="127">
        <v>44120</v>
      </c>
      <c r="AH824" s="127"/>
      <c r="AI824" s="127"/>
      <c r="AJ824" s="127"/>
      <c r="AK824" s="127"/>
      <c r="AL824" s="127"/>
      <c r="AM824" s="127"/>
      <c r="AN824" s="127"/>
      <c r="AO824" s="127"/>
      <c r="AP824" s="127" t="s">
        <v>3972</v>
      </c>
      <c r="AQ824" s="127" t="s">
        <v>3863</v>
      </c>
      <c r="AR824" s="127" t="s">
        <v>3973</v>
      </c>
      <c r="AS824" s="127" t="s">
        <v>69</v>
      </c>
      <c r="AT824" s="127" t="s">
        <v>70</v>
      </c>
      <c r="AU824" s="127" t="s">
        <v>77</v>
      </c>
      <c r="AV824" s="127" t="s">
        <v>1726</v>
      </c>
      <c r="AW824" s="149" t="str">
        <f t="shared" si="12"/>
        <v/>
      </c>
    </row>
    <row r="825" spans="1:49" x14ac:dyDescent="0.2">
      <c r="A825" s="127" t="s">
        <v>59</v>
      </c>
      <c r="B825" s="127">
        <v>4.0999999999999996</v>
      </c>
      <c r="C825" s="127">
        <v>20171204</v>
      </c>
      <c r="D825" s="127" t="s">
        <v>60</v>
      </c>
      <c r="E825" s="127" t="s">
        <v>60</v>
      </c>
      <c r="F825" s="127">
        <v>3</v>
      </c>
      <c r="G825" s="75" t="s">
        <v>3975</v>
      </c>
      <c r="H825" s="127">
        <v>0</v>
      </c>
      <c r="I825" s="127"/>
      <c r="J825" s="127"/>
      <c r="K825" s="127"/>
      <c r="L825" s="127"/>
      <c r="M825" s="127">
        <v>1</v>
      </c>
      <c r="N825" s="127">
        <v>1</v>
      </c>
      <c r="O825" s="127">
        <v>1984</v>
      </c>
      <c r="P825" s="127">
        <v>198507</v>
      </c>
      <c r="Q825" s="127">
        <v>19850716</v>
      </c>
      <c r="R825" s="127" t="s">
        <v>3970</v>
      </c>
      <c r="S825" s="127" t="s">
        <v>3861</v>
      </c>
      <c r="T825" s="127" t="s">
        <v>3971</v>
      </c>
      <c r="U825" s="127" t="s">
        <v>1643</v>
      </c>
      <c r="V825" s="127" t="s">
        <v>65</v>
      </c>
      <c r="W825" s="127" t="s">
        <v>66</v>
      </c>
      <c r="X825" s="127"/>
      <c r="Y825" s="127">
        <v>2</v>
      </c>
      <c r="Z825" s="127"/>
      <c r="AA825" s="127" t="s">
        <v>1726</v>
      </c>
      <c r="AB825" s="127">
        <v>5000</v>
      </c>
      <c r="AC825" s="127">
        <v>60060</v>
      </c>
      <c r="AD825" s="127"/>
      <c r="AE825" s="127"/>
      <c r="AF825" s="127">
        <v>0</v>
      </c>
      <c r="AG825" s="127">
        <v>54932</v>
      </c>
      <c r="AH825" s="127"/>
      <c r="AI825" s="127"/>
      <c r="AJ825" s="127" t="s">
        <v>67</v>
      </c>
      <c r="AK825" s="127"/>
      <c r="AL825" s="127">
        <v>1</v>
      </c>
      <c r="AM825" s="127"/>
      <c r="AN825" s="127"/>
      <c r="AO825" s="127" t="s">
        <v>3976</v>
      </c>
      <c r="AP825" s="127" t="s">
        <v>3972</v>
      </c>
      <c r="AQ825" s="127" t="s">
        <v>3863</v>
      </c>
      <c r="AR825" s="127" t="s">
        <v>3973</v>
      </c>
      <c r="AS825" s="127" t="s">
        <v>69</v>
      </c>
      <c r="AT825" s="127" t="s">
        <v>70</v>
      </c>
      <c r="AU825" s="127" t="s">
        <v>77</v>
      </c>
      <c r="AV825" s="127" t="s">
        <v>1726</v>
      </c>
      <c r="AW825" s="149">
        <f t="shared" si="12"/>
        <v>0.91461871461871458</v>
      </c>
    </row>
    <row r="826" spans="1:49" x14ac:dyDescent="0.2">
      <c r="A826" s="127" t="s">
        <v>59</v>
      </c>
      <c r="B826" s="127">
        <v>4.0999999999999996</v>
      </c>
      <c r="C826" s="127">
        <v>20171204</v>
      </c>
      <c r="D826" s="127" t="s">
        <v>60</v>
      </c>
      <c r="E826" s="127" t="s">
        <v>60</v>
      </c>
      <c r="F826" s="127">
        <v>3</v>
      </c>
      <c r="G826" s="75" t="s">
        <v>3978</v>
      </c>
      <c r="H826" s="127">
        <v>0</v>
      </c>
      <c r="I826" s="127"/>
      <c r="J826" s="127"/>
      <c r="K826" s="127"/>
      <c r="L826" s="127"/>
      <c r="M826" s="127">
        <v>1</v>
      </c>
      <c r="N826" s="127">
        <v>1</v>
      </c>
      <c r="O826" s="127">
        <v>1984</v>
      </c>
      <c r="P826" s="127">
        <v>198507</v>
      </c>
      <c r="Q826" s="127">
        <v>19850716</v>
      </c>
      <c r="R826" s="127" t="s">
        <v>3970</v>
      </c>
      <c r="S826" s="127" t="s">
        <v>3861</v>
      </c>
      <c r="T826" s="127" t="s">
        <v>3971</v>
      </c>
      <c r="U826" s="127" t="s">
        <v>1643</v>
      </c>
      <c r="V826" s="127" t="s">
        <v>65</v>
      </c>
      <c r="W826" s="127" t="s">
        <v>66</v>
      </c>
      <c r="X826" s="127"/>
      <c r="Y826" s="127">
        <v>2</v>
      </c>
      <c r="Z826" s="127"/>
      <c r="AA826" s="127" t="s">
        <v>1726</v>
      </c>
      <c r="AB826" s="127">
        <v>5000</v>
      </c>
      <c r="AC826" s="127">
        <v>24962</v>
      </c>
      <c r="AD826" s="127"/>
      <c r="AE826" s="127"/>
      <c r="AF826" s="127"/>
      <c r="AG826" s="127"/>
      <c r="AH826" s="127"/>
      <c r="AI826" s="127"/>
      <c r="AJ826" s="127"/>
      <c r="AK826" s="127"/>
      <c r="AL826" s="127">
        <v>1</v>
      </c>
      <c r="AM826" s="127"/>
      <c r="AN826" s="127"/>
      <c r="AO826" s="127" t="s">
        <v>3979</v>
      </c>
      <c r="AP826" s="127" t="s">
        <v>3972</v>
      </c>
      <c r="AQ826" s="127" t="s">
        <v>3863</v>
      </c>
      <c r="AR826" s="127" t="s">
        <v>3973</v>
      </c>
      <c r="AS826" s="127" t="s">
        <v>69</v>
      </c>
      <c r="AT826" s="127" t="s">
        <v>70</v>
      </c>
      <c r="AU826" s="127" t="s">
        <v>77</v>
      </c>
      <c r="AV826" s="127" t="s">
        <v>1726</v>
      </c>
      <c r="AW826" s="149">
        <f t="shared" si="12"/>
        <v>0</v>
      </c>
    </row>
    <row r="827" spans="1:49" x14ac:dyDescent="0.2">
      <c r="A827" s="127" t="s">
        <v>1726</v>
      </c>
      <c r="B827" s="127">
        <v>4.0999999999999996</v>
      </c>
      <c r="C827" s="127">
        <v>20171204</v>
      </c>
      <c r="D827" s="127" t="s">
        <v>60</v>
      </c>
      <c r="E827" s="127" t="s">
        <v>60</v>
      </c>
      <c r="F827" s="127">
        <v>3</v>
      </c>
      <c r="G827" s="75" t="s">
        <v>3810</v>
      </c>
      <c r="H827" s="127"/>
      <c r="I827" s="127"/>
      <c r="J827" s="127"/>
      <c r="K827" s="127"/>
      <c r="L827" s="127"/>
      <c r="M827" s="127">
        <v>1</v>
      </c>
      <c r="N827" s="127">
        <v>1</v>
      </c>
      <c r="O827" s="127">
        <v>1994</v>
      </c>
      <c r="P827" s="127">
        <v>19950506</v>
      </c>
      <c r="Q827" s="127">
        <v>19950514</v>
      </c>
      <c r="R827" s="127" t="s">
        <v>3795</v>
      </c>
      <c r="S827" s="127" t="s">
        <v>3805</v>
      </c>
      <c r="T827" s="127" t="s">
        <v>3796</v>
      </c>
      <c r="U827" s="127" t="s">
        <v>72</v>
      </c>
      <c r="V827" s="127" t="s">
        <v>65</v>
      </c>
      <c r="W827" s="127" t="s">
        <v>64</v>
      </c>
      <c r="X827" s="127"/>
      <c r="Y827" s="127">
        <v>7.39</v>
      </c>
      <c r="Z827" s="127"/>
      <c r="AA827" s="127" t="s">
        <v>1726</v>
      </c>
      <c r="AB827" s="127"/>
      <c r="AC827" s="127"/>
      <c r="AD827" s="127"/>
      <c r="AE827" s="127"/>
      <c r="AF827" s="127">
        <v>1</v>
      </c>
      <c r="AG827" s="127">
        <v>40079</v>
      </c>
      <c r="AH827" s="127">
        <v>0</v>
      </c>
      <c r="AI827" s="127">
        <v>10020</v>
      </c>
      <c r="AJ827" s="127"/>
      <c r="AK827" s="127"/>
      <c r="AL827" s="127"/>
      <c r="AM827" s="127"/>
      <c r="AN827" s="127"/>
      <c r="AO827" s="127"/>
      <c r="AP827" s="127" t="s">
        <v>3797</v>
      </c>
      <c r="AQ827" s="127" t="s">
        <v>3806</v>
      </c>
      <c r="AR827" s="127" t="s">
        <v>3799</v>
      </c>
      <c r="AS827" s="127" t="s">
        <v>69</v>
      </c>
      <c r="AT827" s="127" t="s">
        <v>70</v>
      </c>
      <c r="AU827" s="127" t="s">
        <v>77</v>
      </c>
      <c r="AV827" s="127" t="s">
        <v>1726</v>
      </c>
      <c r="AW827" s="149" t="str">
        <f t="shared" si="12"/>
        <v/>
      </c>
    </row>
    <row r="828" spans="1:49" x14ac:dyDescent="0.2">
      <c r="A828" s="127" t="s">
        <v>59</v>
      </c>
      <c r="B828" s="127">
        <v>4.0999999999999996</v>
      </c>
      <c r="C828" s="127">
        <v>20171204</v>
      </c>
      <c r="D828" s="127" t="s">
        <v>60</v>
      </c>
      <c r="E828" s="127" t="s">
        <v>60</v>
      </c>
      <c r="F828" s="127">
        <v>3</v>
      </c>
      <c r="G828" s="75" t="s">
        <v>374</v>
      </c>
      <c r="H828" s="127">
        <v>12</v>
      </c>
      <c r="I828" s="127"/>
      <c r="J828" s="127"/>
      <c r="K828" s="127"/>
      <c r="L828" s="127"/>
      <c r="M828" s="127">
        <v>1</v>
      </c>
      <c r="N828" s="127">
        <v>1</v>
      </c>
      <c r="O828" s="127">
        <v>2007</v>
      </c>
      <c r="P828" s="127">
        <v>20090423</v>
      </c>
      <c r="Q828" s="127">
        <v>20090423</v>
      </c>
      <c r="R828" s="127" t="s">
        <v>61</v>
      </c>
      <c r="S828" s="127" t="s">
        <v>62</v>
      </c>
      <c r="T828" s="127" t="s">
        <v>63</v>
      </c>
      <c r="U828" s="127" t="s">
        <v>1953</v>
      </c>
      <c r="V828" s="127" t="s">
        <v>65</v>
      </c>
      <c r="W828" s="127" t="s">
        <v>64</v>
      </c>
      <c r="X828" s="127"/>
      <c r="Y828" s="127">
        <v>17.82</v>
      </c>
      <c r="Z828" s="127">
        <v>114</v>
      </c>
      <c r="AA828" s="127" t="s">
        <v>1726</v>
      </c>
      <c r="AB828" s="127">
        <v>5000</v>
      </c>
      <c r="AC828" s="127">
        <v>49226</v>
      </c>
      <c r="AD828" s="127"/>
      <c r="AE828" s="127"/>
      <c r="AF828" s="127">
        <v>5000</v>
      </c>
      <c r="AG828" s="127">
        <v>2051</v>
      </c>
      <c r="AH828" s="127">
        <v>0</v>
      </c>
      <c r="AI828" s="127">
        <v>222</v>
      </c>
      <c r="AJ828" s="127" t="s">
        <v>66</v>
      </c>
      <c r="AK828" s="127">
        <v>0.04</v>
      </c>
      <c r="AL828" s="127">
        <v>30</v>
      </c>
      <c r="AM828" s="127">
        <v>300</v>
      </c>
      <c r="AN828" s="127"/>
      <c r="AO828" s="127" t="s">
        <v>824</v>
      </c>
      <c r="AP828" s="127" t="s">
        <v>663</v>
      </c>
      <c r="AQ828" s="127" t="s">
        <v>661</v>
      </c>
      <c r="AR828" s="127" t="s">
        <v>664</v>
      </c>
      <c r="AS828" s="127" t="s">
        <v>69</v>
      </c>
      <c r="AT828" s="127" t="s">
        <v>70</v>
      </c>
      <c r="AU828" s="127" t="s">
        <v>71</v>
      </c>
      <c r="AV828" s="127" t="s">
        <v>1726</v>
      </c>
      <c r="AW828" s="149">
        <f t="shared" si="12"/>
        <v>4.1664973794336327E-2</v>
      </c>
    </row>
    <row r="829" spans="1:49" x14ac:dyDescent="0.2">
      <c r="A829" s="127" t="s">
        <v>59</v>
      </c>
      <c r="B829" s="127">
        <v>4.0999999999999996</v>
      </c>
      <c r="C829" s="127">
        <v>20171204</v>
      </c>
      <c r="D829" s="127" t="s">
        <v>60</v>
      </c>
      <c r="E829" s="127" t="s">
        <v>60</v>
      </c>
      <c r="F829" s="127">
        <v>3</v>
      </c>
      <c r="G829" s="75" t="s">
        <v>375</v>
      </c>
      <c r="H829" s="127">
        <v>12</v>
      </c>
      <c r="I829" s="127"/>
      <c r="J829" s="127"/>
      <c r="K829" s="127"/>
      <c r="L829" s="127"/>
      <c r="M829" s="127">
        <v>1</v>
      </c>
      <c r="N829" s="127">
        <v>1</v>
      </c>
      <c r="O829" s="127">
        <v>2007</v>
      </c>
      <c r="P829" s="127">
        <v>20090424</v>
      </c>
      <c r="Q829" s="127">
        <v>20090427</v>
      </c>
      <c r="R829" s="127" t="s">
        <v>61</v>
      </c>
      <c r="S829" s="127" t="s">
        <v>62</v>
      </c>
      <c r="T829" s="127" t="s">
        <v>63</v>
      </c>
      <c r="U829" s="127" t="s">
        <v>1953</v>
      </c>
      <c r="V829" s="127" t="s">
        <v>65</v>
      </c>
      <c r="W829" s="127" t="s">
        <v>64</v>
      </c>
      <c r="X829" s="127"/>
      <c r="Y829" s="127">
        <v>17.82</v>
      </c>
      <c r="Z829" s="127">
        <v>116</v>
      </c>
      <c r="AA829" s="127" t="s">
        <v>1726</v>
      </c>
      <c r="AB829" s="127">
        <v>5000</v>
      </c>
      <c r="AC829" s="127">
        <v>53692</v>
      </c>
      <c r="AD829" s="127"/>
      <c r="AE829" s="127"/>
      <c r="AF829" s="127">
        <v>5000</v>
      </c>
      <c r="AG829" s="127">
        <v>984</v>
      </c>
      <c r="AH829" s="127">
        <v>0</v>
      </c>
      <c r="AI829" s="127">
        <v>242</v>
      </c>
      <c r="AJ829" s="127" t="s">
        <v>66</v>
      </c>
      <c r="AK829" s="127">
        <v>1.7999999999999999E-2</v>
      </c>
      <c r="AL829" s="127">
        <v>30</v>
      </c>
      <c r="AM829" s="127">
        <v>300</v>
      </c>
      <c r="AN829" s="127"/>
      <c r="AO829" s="127" t="s">
        <v>825</v>
      </c>
      <c r="AP829" s="127" t="s">
        <v>663</v>
      </c>
      <c r="AQ829" s="127" t="s">
        <v>661</v>
      </c>
      <c r="AR829" s="127" t="s">
        <v>664</v>
      </c>
      <c r="AS829" s="127" t="s">
        <v>69</v>
      </c>
      <c r="AT829" s="127" t="s">
        <v>70</v>
      </c>
      <c r="AU829" s="127" t="s">
        <v>71</v>
      </c>
      <c r="AV829" s="127" t="s">
        <v>1726</v>
      </c>
      <c r="AW829" s="149">
        <f t="shared" si="12"/>
        <v>1.8326752588840051E-2</v>
      </c>
    </row>
    <row r="830" spans="1:49" x14ac:dyDescent="0.2">
      <c r="A830" s="127" t="s">
        <v>59</v>
      </c>
      <c r="B830" s="127">
        <v>4.0999999999999996</v>
      </c>
      <c r="C830" s="127">
        <v>20171204</v>
      </c>
      <c r="D830" s="127" t="s">
        <v>60</v>
      </c>
      <c r="E830" s="127" t="s">
        <v>60</v>
      </c>
      <c r="F830" s="127">
        <v>3</v>
      </c>
      <c r="G830" s="75" t="s">
        <v>376</v>
      </c>
      <c r="H830" s="127">
        <v>12</v>
      </c>
      <c r="I830" s="127"/>
      <c r="J830" s="127"/>
      <c r="K830" s="127"/>
      <c r="L830" s="127"/>
      <c r="M830" s="127">
        <v>1</v>
      </c>
      <c r="N830" s="127">
        <v>1</v>
      </c>
      <c r="O830" s="127">
        <v>2007</v>
      </c>
      <c r="P830" s="127">
        <v>20090423</v>
      </c>
      <c r="Q830" s="127">
        <v>20090427</v>
      </c>
      <c r="R830" s="127" t="s">
        <v>61</v>
      </c>
      <c r="S830" s="127" t="s">
        <v>62</v>
      </c>
      <c r="T830" s="127" t="s">
        <v>63</v>
      </c>
      <c r="U830" s="127" t="s">
        <v>1953</v>
      </c>
      <c r="V830" s="127" t="s">
        <v>65</v>
      </c>
      <c r="W830" s="127" t="s">
        <v>64</v>
      </c>
      <c r="X830" s="127"/>
      <c r="Y830" s="127">
        <v>17.82</v>
      </c>
      <c r="Z830" s="127">
        <v>115</v>
      </c>
      <c r="AA830" s="127" t="s">
        <v>1726</v>
      </c>
      <c r="AB830" s="127">
        <v>5000</v>
      </c>
      <c r="AC830" s="127">
        <v>40260</v>
      </c>
      <c r="AD830" s="127"/>
      <c r="AE830" s="127"/>
      <c r="AF830" s="127">
        <v>5000</v>
      </c>
      <c r="AG830" s="127">
        <v>407</v>
      </c>
      <c r="AH830" s="127">
        <v>0</v>
      </c>
      <c r="AI830" s="127">
        <v>182</v>
      </c>
      <c r="AJ830" s="127" t="s">
        <v>66</v>
      </c>
      <c r="AK830" s="127">
        <v>0.01</v>
      </c>
      <c r="AL830" s="127">
        <v>30</v>
      </c>
      <c r="AM830" s="127">
        <v>300</v>
      </c>
      <c r="AN830" s="127"/>
      <c r="AO830" s="127" t="s">
        <v>826</v>
      </c>
      <c r="AP830" s="127" t="s">
        <v>663</v>
      </c>
      <c r="AQ830" s="127" t="s">
        <v>661</v>
      </c>
      <c r="AR830" s="127" t="s">
        <v>664</v>
      </c>
      <c r="AS830" s="127" t="s">
        <v>69</v>
      </c>
      <c r="AT830" s="127" t="s">
        <v>70</v>
      </c>
      <c r="AU830" s="127" t="s">
        <v>71</v>
      </c>
      <c r="AV830" s="127" t="s">
        <v>1726</v>
      </c>
      <c r="AW830" s="149">
        <f t="shared" si="12"/>
        <v>1.0109289617486339E-2</v>
      </c>
    </row>
    <row r="831" spans="1:49" x14ac:dyDescent="0.2">
      <c r="A831" s="127" t="s">
        <v>59</v>
      </c>
      <c r="B831" s="127">
        <v>4.0999999999999996</v>
      </c>
      <c r="C831" s="127">
        <v>20171204</v>
      </c>
      <c r="D831" s="127" t="s">
        <v>60</v>
      </c>
      <c r="E831" s="127" t="s">
        <v>60</v>
      </c>
      <c r="F831" s="127">
        <v>3</v>
      </c>
      <c r="G831" s="75" t="s">
        <v>856</v>
      </c>
      <c r="H831" s="127">
        <v>0</v>
      </c>
      <c r="I831" s="127"/>
      <c r="J831" s="127"/>
      <c r="K831" s="127"/>
      <c r="L831" s="127"/>
      <c r="M831" s="127">
        <v>1</v>
      </c>
      <c r="N831" s="127">
        <v>2</v>
      </c>
      <c r="O831" s="127">
        <v>1992</v>
      </c>
      <c r="P831" s="127">
        <v>199305</v>
      </c>
      <c r="Q831" s="127">
        <v>19930524</v>
      </c>
      <c r="R831" s="127" t="s">
        <v>834</v>
      </c>
      <c r="S831" s="127" t="s">
        <v>830</v>
      </c>
      <c r="T831" s="127" t="s">
        <v>835</v>
      </c>
      <c r="U831" s="127" t="s">
        <v>1643</v>
      </c>
      <c r="V831" s="127" t="s">
        <v>65</v>
      </c>
      <c r="W831" s="127" t="s">
        <v>66</v>
      </c>
      <c r="X831" s="127"/>
      <c r="Y831" s="127">
        <v>3.6</v>
      </c>
      <c r="Z831" s="127"/>
      <c r="AA831" s="127" t="s">
        <v>1726</v>
      </c>
      <c r="AB831" s="127">
        <v>5000</v>
      </c>
      <c r="AC831" s="127">
        <v>24939</v>
      </c>
      <c r="AD831" s="127"/>
      <c r="AE831" s="127"/>
      <c r="AF831" s="127">
        <v>0</v>
      </c>
      <c r="AG831" s="127">
        <v>3394</v>
      </c>
      <c r="AH831" s="127"/>
      <c r="AI831" s="127"/>
      <c r="AJ831" s="127" t="s">
        <v>66</v>
      </c>
      <c r="AK831" s="127"/>
      <c r="AL831" s="127">
        <v>7</v>
      </c>
      <c r="AM831" s="127">
        <v>100</v>
      </c>
      <c r="AN831" s="127"/>
      <c r="AO831" s="127" t="s">
        <v>857</v>
      </c>
      <c r="AP831" s="127" t="s">
        <v>837</v>
      </c>
      <c r="AQ831" s="127" t="s">
        <v>831</v>
      </c>
      <c r="AR831" s="127" t="s">
        <v>838</v>
      </c>
      <c r="AS831" s="127" t="s">
        <v>69</v>
      </c>
      <c r="AT831" s="127" t="s">
        <v>70</v>
      </c>
      <c r="AU831" s="127" t="s">
        <v>91</v>
      </c>
      <c r="AV831" s="127" t="s">
        <v>1726</v>
      </c>
      <c r="AW831" s="149">
        <f t="shared" si="12"/>
        <v>0.13609206463771603</v>
      </c>
    </row>
    <row r="832" spans="1:49" x14ac:dyDescent="0.2">
      <c r="A832" s="127" t="s">
        <v>59</v>
      </c>
      <c r="B832" s="127">
        <v>4.0999999999999996</v>
      </c>
      <c r="C832" s="127">
        <v>20171204</v>
      </c>
      <c r="D832" s="127" t="s">
        <v>60</v>
      </c>
      <c r="E832" s="127" t="s">
        <v>60</v>
      </c>
      <c r="F832" s="127">
        <v>3</v>
      </c>
      <c r="G832" s="75" t="s">
        <v>2005</v>
      </c>
      <c r="H832" s="127">
        <v>0</v>
      </c>
      <c r="I832" s="127"/>
      <c r="J832" s="127"/>
      <c r="K832" s="127"/>
      <c r="L832" s="127"/>
      <c r="M832" s="127">
        <v>1</v>
      </c>
      <c r="N832" s="127">
        <v>3</v>
      </c>
      <c r="O832" s="127">
        <v>1994</v>
      </c>
      <c r="P832" s="127">
        <v>19950515</v>
      </c>
      <c r="Q832" s="127">
        <v>19950528</v>
      </c>
      <c r="R832" s="127" t="s">
        <v>3420</v>
      </c>
      <c r="S832" s="127" t="s">
        <v>3421</v>
      </c>
      <c r="T832" s="127" t="s">
        <v>4165</v>
      </c>
      <c r="U832" s="127" t="s">
        <v>72</v>
      </c>
      <c r="V832" s="127" t="s">
        <v>65</v>
      </c>
      <c r="W832" s="127" t="s">
        <v>64</v>
      </c>
      <c r="X832" s="127"/>
      <c r="Y832" s="127">
        <v>6</v>
      </c>
      <c r="Z832" s="127"/>
      <c r="AA832" s="127" t="s">
        <v>1726</v>
      </c>
      <c r="AB832" s="127">
        <v>5000</v>
      </c>
      <c r="AC832" s="127">
        <v>23969</v>
      </c>
      <c r="AD832" s="127"/>
      <c r="AE832" s="127"/>
      <c r="AF832" s="127">
        <v>0</v>
      </c>
      <c r="AG832" s="127">
        <v>479711</v>
      </c>
      <c r="AH832" s="127">
        <v>5000</v>
      </c>
      <c r="AI832" s="127">
        <v>567</v>
      </c>
      <c r="AJ832" s="127" t="s">
        <v>66</v>
      </c>
      <c r="AK832" s="127">
        <v>2.3099999999999999E-2</v>
      </c>
      <c r="AL832" s="127">
        <v>30</v>
      </c>
      <c r="AM832" s="127">
        <v>864</v>
      </c>
      <c r="AN832" s="127"/>
      <c r="AO832" s="127" t="s">
        <v>4311</v>
      </c>
      <c r="AP832" s="127" t="s">
        <v>3422</v>
      </c>
      <c r="AQ832" s="127" t="s">
        <v>3423</v>
      </c>
      <c r="AR832" s="127" t="s">
        <v>4166</v>
      </c>
      <c r="AS832" s="127" t="s">
        <v>69</v>
      </c>
      <c r="AT832" s="127" t="s">
        <v>70</v>
      </c>
      <c r="AU832" s="127" t="s">
        <v>3211</v>
      </c>
      <c r="AV832" s="127" t="s">
        <v>1726</v>
      </c>
      <c r="AW832" s="149">
        <f t="shared" si="12"/>
        <v>20.013809503942593</v>
      </c>
    </row>
    <row r="833" spans="1:49" x14ac:dyDescent="0.2">
      <c r="A833" s="127" t="s">
        <v>59</v>
      </c>
      <c r="B833" s="127">
        <v>4.0999999999999996</v>
      </c>
      <c r="C833" s="127">
        <v>20171204</v>
      </c>
      <c r="D833" s="127" t="s">
        <v>60</v>
      </c>
      <c r="E833" s="127" t="s">
        <v>60</v>
      </c>
      <c r="F833" s="127">
        <v>3</v>
      </c>
      <c r="G833" s="75" t="s">
        <v>679</v>
      </c>
      <c r="H833" s="127">
        <v>0</v>
      </c>
      <c r="I833" s="127"/>
      <c r="J833" s="127"/>
      <c r="K833" s="127"/>
      <c r="L833" s="127"/>
      <c r="M833" s="127">
        <v>1</v>
      </c>
      <c r="N833" s="127">
        <v>2</v>
      </c>
      <c r="O833" s="127">
        <v>1992</v>
      </c>
      <c r="P833" s="127">
        <v>199305</v>
      </c>
      <c r="Q833" s="127">
        <v>19930506</v>
      </c>
      <c r="R833" s="127" t="s">
        <v>74</v>
      </c>
      <c r="S833" s="127" t="s">
        <v>62</v>
      </c>
      <c r="T833" s="127" t="s">
        <v>75</v>
      </c>
      <c r="U833" s="127" t="s">
        <v>72</v>
      </c>
      <c r="V833" s="127" t="s">
        <v>65</v>
      </c>
      <c r="W833" s="127" t="s">
        <v>64</v>
      </c>
      <c r="X833" s="127"/>
      <c r="Y833" s="127">
        <v>7.4</v>
      </c>
      <c r="Z833" s="127">
        <v>84</v>
      </c>
      <c r="AA833" s="127" t="s">
        <v>1726</v>
      </c>
      <c r="AB833" s="127">
        <v>5000</v>
      </c>
      <c r="AC833" s="127">
        <v>38631</v>
      </c>
      <c r="AD833" s="127"/>
      <c r="AE833" s="127"/>
      <c r="AF833" s="127">
        <v>0</v>
      </c>
      <c r="AG833" s="127">
        <v>2608</v>
      </c>
      <c r="AH833" s="127">
        <v>5000</v>
      </c>
      <c r="AI833" s="127">
        <v>39</v>
      </c>
      <c r="AJ833" s="127" t="s">
        <v>67</v>
      </c>
      <c r="AK833" s="127">
        <v>1E-3</v>
      </c>
      <c r="AL833" s="127">
        <v>1</v>
      </c>
      <c r="AM833" s="127">
        <v>300</v>
      </c>
      <c r="AN833" s="127"/>
      <c r="AO833" s="127"/>
      <c r="AP833" s="127" t="s">
        <v>680</v>
      </c>
      <c r="AQ833" s="127" t="s">
        <v>661</v>
      </c>
      <c r="AR833" s="127" t="s">
        <v>681</v>
      </c>
      <c r="AS833" s="127" t="s">
        <v>69</v>
      </c>
      <c r="AT833" s="127" t="s">
        <v>70</v>
      </c>
      <c r="AU833" s="127" t="s">
        <v>77</v>
      </c>
      <c r="AV833" s="127" t="s">
        <v>1726</v>
      </c>
      <c r="AW833" s="149">
        <f t="shared" si="12"/>
        <v>6.7510548523206745E-2</v>
      </c>
    </row>
    <row r="834" spans="1:49" x14ac:dyDescent="0.2">
      <c r="A834" s="127" t="s">
        <v>59</v>
      </c>
      <c r="B834" s="127">
        <v>4.0999999999999996</v>
      </c>
      <c r="C834" s="127">
        <v>20171204</v>
      </c>
      <c r="D834" s="127" t="s">
        <v>60</v>
      </c>
      <c r="E834" s="127" t="s">
        <v>60</v>
      </c>
      <c r="F834" s="127">
        <v>3</v>
      </c>
      <c r="G834" s="75" t="s">
        <v>921</v>
      </c>
      <c r="H834" s="127">
        <v>0</v>
      </c>
      <c r="I834" s="127"/>
      <c r="J834" s="127"/>
      <c r="K834" s="127"/>
      <c r="L834" s="127"/>
      <c r="M834" s="127">
        <v>1</v>
      </c>
      <c r="N834" s="127">
        <v>2</v>
      </c>
      <c r="O834" s="127">
        <v>1986</v>
      </c>
      <c r="P834" s="127">
        <v>198705</v>
      </c>
      <c r="Q834" s="127">
        <v>19870525</v>
      </c>
      <c r="R834" s="127" t="s">
        <v>834</v>
      </c>
      <c r="S834" s="127" t="s">
        <v>830</v>
      </c>
      <c r="T834" s="127" t="s">
        <v>835</v>
      </c>
      <c r="U834" s="127" t="s">
        <v>1643</v>
      </c>
      <c r="V834" s="127" t="s">
        <v>65</v>
      </c>
      <c r="W834" s="127" t="s">
        <v>66</v>
      </c>
      <c r="X834" s="127"/>
      <c r="Y834" s="127">
        <v>3.8</v>
      </c>
      <c r="Z834" s="127"/>
      <c r="AA834" s="127" t="s">
        <v>1726</v>
      </c>
      <c r="AB834" s="127">
        <v>5000</v>
      </c>
      <c r="AC834" s="127">
        <v>26355</v>
      </c>
      <c r="AD834" s="127"/>
      <c r="AE834" s="127"/>
      <c r="AF834" s="127">
        <v>0</v>
      </c>
      <c r="AG834" s="127">
        <v>58207</v>
      </c>
      <c r="AH834" s="127">
        <v>5000</v>
      </c>
      <c r="AI834" s="127">
        <v>202</v>
      </c>
      <c r="AJ834" s="127"/>
      <c r="AK834" s="127">
        <v>7.6E-3</v>
      </c>
      <c r="AL834" s="127">
        <v>6</v>
      </c>
      <c r="AM834" s="127"/>
      <c r="AN834" s="127"/>
      <c r="AO834" s="127" t="s">
        <v>922</v>
      </c>
      <c r="AP834" s="127" t="s">
        <v>837</v>
      </c>
      <c r="AQ834" s="127" t="s">
        <v>831</v>
      </c>
      <c r="AR834" s="127" t="s">
        <v>838</v>
      </c>
      <c r="AS834" s="127" t="s">
        <v>69</v>
      </c>
      <c r="AT834" s="127" t="s">
        <v>70</v>
      </c>
      <c r="AU834" s="127" t="s">
        <v>91</v>
      </c>
      <c r="AV834" s="127" t="s">
        <v>1726</v>
      </c>
      <c r="AW834" s="149">
        <f t="shared" si="12"/>
        <v>2.2085752229178524</v>
      </c>
    </row>
    <row r="835" spans="1:49" x14ac:dyDescent="0.2">
      <c r="A835" s="127" t="s">
        <v>59</v>
      </c>
      <c r="B835" s="127">
        <v>4.0999999999999996</v>
      </c>
      <c r="C835" s="127">
        <v>20171204</v>
      </c>
      <c r="D835" s="127" t="s">
        <v>60</v>
      </c>
      <c r="E835" s="127" t="s">
        <v>60</v>
      </c>
      <c r="F835" s="127">
        <v>3</v>
      </c>
      <c r="G835" s="75" t="s">
        <v>647</v>
      </c>
      <c r="H835" s="127">
        <v>12</v>
      </c>
      <c r="I835" s="127"/>
      <c r="J835" s="127"/>
      <c r="K835" s="127"/>
      <c r="L835" s="127"/>
      <c r="M835" s="127">
        <v>1</v>
      </c>
      <c r="N835" s="127">
        <v>2</v>
      </c>
      <c r="O835" s="127">
        <v>2009</v>
      </c>
      <c r="P835" s="127">
        <v>20100511</v>
      </c>
      <c r="Q835" s="127">
        <v>20100513</v>
      </c>
      <c r="R835" s="127" t="s">
        <v>475</v>
      </c>
      <c r="S835" s="127" t="s">
        <v>476</v>
      </c>
      <c r="T835" s="127" t="s">
        <v>477</v>
      </c>
      <c r="U835" s="127" t="s">
        <v>72</v>
      </c>
      <c r="V835" s="127" t="s">
        <v>65</v>
      </c>
      <c r="W835" s="127" t="s">
        <v>64</v>
      </c>
      <c r="X835" s="127" t="s">
        <v>646</v>
      </c>
      <c r="Y835" s="127">
        <v>6.13</v>
      </c>
      <c r="Z835" s="127">
        <v>80</v>
      </c>
      <c r="AA835" s="127" t="s">
        <v>1726</v>
      </c>
      <c r="AB835" s="127">
        <v>5000</v>
      </c>
      <c r="AC835" s="127">
        <v>40009</v>
      </c>
      <c r="AD835" s="127"/>
      <c r="AE835" s="127"/>
      <c r="AF835" s="127">
        <v>0</v>
      </c>
      <c r="AG835" s="127">
        <v>3743</v>
      </c>
      <c r="AH835" s="127">
        <v>5000</v>
      </c>
      <c r="AI835" s="127">
        <v>1885</v>
      </c>
      <c r="AJ835" s="127" t="s">
        <v>648</v>
      </c>
      <c r="AK835" s="127">
        <v>4.4999999999999998E-2</v>
      </c>
      <c r="AL835" s="127">
        <v>26</v>
      </c>
      <c r="AM835" s="127">
        <v>200</v>
      </c>
      <c r="AN835" s="127"/>
      <c r="AO835" s="127"/>
      <c r="AP835" s="127" t="s">
        <v>479</v>
      </c>
      <c r="AQ835" s="127" t="s">
        <v>480</v>
      </c>
      <c r="AR835" s="127" t="s">
        <v>481</v>
      </c>
      <c r="AS835" s="127" t="s">
        <v>69</v>
      </c>
      <c r="AT835" s="127" t="s">
        <v>70</v>
      </c>
      <c r="AU835" s="127" t="s">
        <v>91</v>
      </c>
      <c r="AV835" s="127" t="s">
        <v>1726</v>
      </c>
      <c r="AW835" s="149">
        <f t="shared" ref="AW835:AW898" si="13">+IF(ISERROR(AG835/AC835),"",AG835/AC835)</f>
        <v>9.3553950361168731E-2</v>
      </c>
    </row>
    <row r="836" spans="1:49" x14ac:dyDescent="0.2">
      <c r="A836" s="127" t="s">
        <v>59</v>
      </c>
      <c r="B836" s="127">
        <v>4.0999999999999996</v>
      </c>
      <c r="C836" s="127">
        <v>20171204</v>
      </c>
      <c r="D836" s="127" t="s">
        <v>60</v>
      </c>
      <c r="E836" s="127" t="s">
        <v>60</v>
      </c>
      <c r="F836" s="127">
        <v>3</v>
      </c>
      <c r="G836" s="75" t="s">
        <v>927</v>
      </c>
      <c r="H836" s="127">
        <v>0</v>
      </c>
      <c r="I836" s="127"/>
      <c r="J836" s="127"/>
      <c r="K836" s="127"/>
      <c r="L836" s="127"/>
      <c r="M836" s="127">
        <v>1</v>
      </c>
      <c r="N836" s="127">
        <v>2</v>
      </c>
      <c r="O836" s="127">
        <v>1991</v>
      </c>
      <c r="P836" s="127">
        <v>19920515</v>
      </c>
      <c r="Q836" s="127">
        <v>19920515</v>
      </c>
      <c r="R836" s="127" t="s">
        <v>834</v>
      </c>
      <c r="S836" s="127" t="s">
        <v>830</v>
      </c>
      <c r="T836" s="127" t="s">
        <v>835</v>
      </c>
      <c r="U836" s="127"/>
      <c r="V836" s="127" t="s">
        <v>65</v>
      </c>
      <c r="W836" s="127" t="s">
        <v>66</v>
      </c>
      <c r="X836" s="127"/>
      <c r="Y836" s="127"/>
      <c r="Z836" s="127"/>
      <c r="AA836" s="127" t="s">
        <v>106</v>
      </c>
      <c r="AB836" s="127">
        <v>5000</v>
      </c>
      <c r="AC836" s="127">
        <v>0</v>
      </c>
      <c r="AD836" s="127"/>
      <c r="AE836" s="127"/>
      <c r="AF836" s="127"/>
      <c r="AG836" s="127"/>
      <c r="AH836" s="127"/>
      <c r="AI836" s="127"/>
      <c r="AJ836" s="127"/>
      <c r="AK836" s="127">
        <v>0</v>
      </c>
      <c r="AL836" s="127"/>
      <c r="AM836" s="127"/>
      <c r="AN836" s="127"/>
      <c r="AO836" s="127" t="s">
        <v>928</v>
      </c>
      <c r="AP836" s="127" t="s">
        <v>837</v>
      </c>
      <c r="AQ836" s="127" t="s">
        <v>831</v>
      </c>
      <c r="AR836" s="127" t="s">
        <v>838</v>
      </c>
      <c r="AS836" s="127" t="s">
        <v>69</v>
      </c>
      <c r="AT836" s="127" t="s">
        <v>70</v>
      </c>
      <c r="AU836" s="127" t="s">
        <v>91</v>
      </c>
      <c r="AV836" s="127" t="s">
        <v>1726</v>
      </c>
      <c r="AW836" s="149" t="str">
        <f t="shared" si="13"/>
        <v/>
      </c>
    </row>
    <row r="837" spans="1:49" x14ac:dyDescent="0.2">
      <c r="A837" s="127" t="s">
        <v>59</v>
      </c>
      <c r="B837" s="127">
        <v>4.0999999999999996</v>
      </c>
      <c r="C837" s="127">
        <v>20171204</v>
      </c>
      <c r="D837" s="127" t="s">
        <v>60</v>
      </c>
      <c r="E837" s="127" t="s">
        <v>60</v>
      </c>
      <c r="F837" s="127">
        <v>3</v>
      </c>
      <c r="G837" s="75" t="s">
        <v>694</v>
      </c>
      <c r="H837" s="127">
        <v>0</v>
      </c>
      <c r="I837" s="127"/>
      <c r="J837" s="127"/>
      <c r="K837" s="127"/>
      <c r="L837" s="127"/>
      <c r="M837" s="127">
        <v>1</v>
      </c>
      <c r="N837" s="127">
        <v>1</v>
      </c>
      <c r="O837" s="127">
        <v>1989</v>
      </c>
      <c r="P837" s="127">
        <v>19910408</v>
      </c>
      <c r="Q837" s="127">
        <v>19910411</v>
      </c>
      <c r="R837" s="127" t="s">
        <v>61</v>
      </c>
      <c r="S837" s="127" t="s">
        <v>62</v>
      </c>
      <c r="T837" s="127" t="s">
        <v>63</v>
      </c>
      <c r="U837" s="127" t="s">
        <v>1953</v>
      </c>
      <c r="V837" s="127" t="s">
        <v>65</v>
      </c>
      <c r="W837" s="127" t="s">
        <v>66</v>
      </c>
      <c r="X837" s="127"/>
      <c r="Y837" s="127">
        <v>19</v>
      </c>
      <c r="Z837" s="127">
        <v>117</v>
      </c>
      <c r="AA837" s="127" t="s">
        <v>1726</v>
      </c>
      <c r="AB837" s="127">
        <v>5000</v>
      </c>
      <c r="AC837" s="127">
        <v>23968</v>
      </c>
      <c r="AD837" s="127"/>
      <c r="AE837" s="127"/>
      <c r="AF837" s="127">
        <v>0</v>
      </c>
      <c r="AG837" s="127">
        <v>33570</v>
      </c>
      <c r="AH837" s="127">
        <v>5000</v>
      </c>
      <c r="AI837" s="127">
        <v>21</v>
      </c>
      <c r="AJ837" s="127" t="s">
        <v>67</v>
      </c>
      <c r="AK837" s="127">
        <v>8.9999999999999998E-4</v>
      </c>
      <c r="AL837" s="127">
        <v>105</v>
      </c>
      <c r="AM837" s="127">
        <v>1055</v>
      </c>
      <c r="AN837" s="127"/>
      <c r="AO837" s="127" t="s">
        <v>695</v>
      </c>
      <c r="AP837" s="127" t="s">
        <v>663</v>
      </c>
      <c r="AQ837" s="127" t="s">
        <v>661</v>
      </c>
      <c r="AR837" s="127" t="s">
        <v>664</v>
      </c>
      <c r="AS837" s="127" t="s">
        <v>69</v>
      </c>
      <c r="AT837" s="127" t="s">
        <v>70</v>
      </c>
      <c r="AU837" s="127" t="s">
        <v>71</v>
      </c>
      <c r="AV837" s="127" t="s">
        <v>1726</v>
      </c>
      <c r="AW837" s="149">
        <f t="shared" si="13"/>
        <v>1.4006174899866488</v>
      </c>
    </row>
    <row r="838" spans="1:49" x14ac:dyDescent="0.2">
      <c r="A838" s="127" t="s">
        <v>59</v>
      </c>
      <c r="B838" s="127">
        <v>4.0999999999999996</v>
      </c>
      <c r="C838" s="127">
        <v>20171204</v>
      </c>
      <c r="D838" s="127" t="s">
        <v>60</v>
      </c>
      <c r="E838" s="127" t="s">
        <v>60</v>
      </c>
      <c r="F838" s="127">
        <v>3</v>
      </c>
      <c r="G838" s="75" t="s">
        <v>696</v>
      </c>
      <c r="H838" s="127">
        <v>0</v>
      </c>
      <c r="I838" s="127"/>
      <c r="J838" s="127"/>
      <c r="K838" s="127"/>
      <c r="L838" s="127"/>
      <c r="M838" s="127">
        <v>1</v>
      </c>
      <c r="N838" s="127">
        <v>1</v>
      </c>
      <c r="O838" s="127">
        <v>1989</v>
      </c>
      <c r="P838" s="127">
        <v>19910307</v>
      </c>
      <c r="Q838" s="127">
        <v>19910313</v>
      </c>
      <c r="R838" s="127" t="s">
        <v>61</v>
      </c>
      <c r="S838" s="127" t="s">
        <v>62</v>
      </c>
      <c r="T838" s="127" t="s">
        <v>63</v>
      </c>
      <c r="U838" s="127" t="s">
        <v>1953</v>
      </c>
      <c r="V838" s="127" t="s">
        <v>65</v>
      </c>
      <c r="W838" s="127" t="s">
        <v>66</v>
      </c>
      <c r="X838" s="127"/>
      <c r="Y838" s="127">
        <v>18.5</v>
      </c>
      <c r="Z838" s="127">
        <v>116</v>
      </c>
      <c r="AA838" s="127" t="s">
        <v>1726</v>
      </c>
      <c r="AB838" s="127">
        <v>5000</v>
      </c>
      <c r="AC838" s="127">
        <v>25204</v>
      </c>
      <c r="AD838" s="127"/>
      <c r="AE838" s="127"/>
      <c r="AF838" s="127">
        <v>0</v>
      </c>
      <c r="AG838" s="127">
        <v>21582</v>
      </c>
      <c r="AH838" s="127"/>
      <c r="AI838" s="127"/>
      <c r="AJ838" s="127" t="s">
        <v>67</v>
      </c>
      <c r="AK838" s="127"/>
      <c r="AL838" s="127">
        <v>105</v>
      </c>
      <c r="AM838" s="127">
        <v>1000</v>
      </c>
      <c r="AN838" s="127"/>
      <c r="AO838" s="127" t="s">
        <v>697</v>
      </c>
      <c r="AP838" s="127" t="s">
        <v>663</v>
      </c>
      <c r="AQ838" s="127" t="s">
        <v>661</v>
      </c>
      <c r="AR838" s="127" t="s">
        <v>664</v>
      </c>
      <c r="AS838" s="127" t="s">
        <v>69</v>
      </c>
      <c r="AT838" s="127" t="s">
        <v>70</v>
      </c>
      <c r="AU838" s="127" t="s">
        <v>71</v>
      </c>
      <c r="AV838" s="127" t="s">
        <v>1726</v>
      </c>
      <c r="AW838" s="149">
        <f t="shared" si="13"/>
        <v>0.85629265196000637</v>
      </c>
    </row>
    <row r="839" spans="1:49" x14ac:dyDescent="0.2">
      <c r="A839" s="127" t="s">
        <v>59</v>
      </c>
      <c r="B839" s="127">
        <v>4.0999999999999996</v>
      </c>
      <c r="C839" s="127">
        <v>20171204</v>
      </c>
      <c r="D839" s="127" t="s">
        <v>60</v>
      </c>
      <c r="E839" s="127" t="s">
        <v>60</v>
      </c>
      <c r="F839" s="127">
        <v>3</v>
      </c>
      <c r="G839" s="75" t="s">
        <v>701</v>
      </c>
      <c r="H839" s="127">
        <v>0</v>
      </c>
      <c r="I839" s="127"/>
      <c r="J839" s="127"/>
      <c r="K839" s="127"/>
      <c r="L839" s="127"/>
      <c r="M839" s="127">
        <v>1</v>
      </c>
      <c r="N839" s="127">
        <v>1</v>
      </c>
      <c r="O839" s="127">
        <v>1988</v>
      </c>
      <c r="P839" s="127">
        <v>19900418</v>
      </c>
      <c r="Q839" s="127">
        <v>19900419</v>
      </c>
      <c r="R839" s="127" t="s">
        <v>61</v>
      </c>
      <c r="S839" s="127" t="s">
        <v>62</v>
      </c>
      <c r="T839" s="127" t="s">
        <v>63</v>
      </c>
      <c r="U839" s="127" t="s">
        <v>1953</v>
      </c>
      <c r="V839" s="127" t="s">
        <v>65</v>
      </c>
      <c r="W839" s="127" t="s">
        <v>64</v>
      </c>
      <c r="X839" s="127"/>
      <c r="Y839" s="127">
        <v>17</v>
      </c>
      <c r="Z839" s="127">
        <v>110</v>
      </c>
      <c r="AA839" s="127" t="s">
        <v>1726</v>
      </c>
      <c r="AB839" s="127">
        <v>5000</v>
      </c>
      <c r="AC839" s="127">
        <v>25366</v>
      </c>
      <c r="AD839" s="127"/>
      <c r="AE839" s="127"/>
      <c r="AF839" s="127">
        <v>0</v>
      </c>
      <c r="AG839" s="127">
        <v>18978</v>
      </c>
      <c r="AH839" s="127">
        <v>5000</v>
      </c>
      <c r="AI839" s="127">
        <v>25</v>
      </c>
      <c r="AJ839" s="127" t="s">
        <v>66</v>
      </c>
      <c r="AK839" s="127">
        <v>1E-3</v>
      </c>
      <c r="AL839" s="127">
        <v>240</v>
      </c>
      <c r="AM839" s="127"/>
      <c r="AN839" s="127"/>
      <c r="AO839" s="127" t="s">
        <v>702</v>
      </c>
      <c r="AP839" s="127" t="s">
        <v>663</v>
      </c>
      <c r="AQ839" s="127" t="s">
        <v>661</v>
      </c>
      <c r="AR839" s="127" t="s">
        <v>664</v>
      </c>
      <c r="AS839" s="127" t="s">
        <v>69</v>
      </c>
      <c r="AT839" s="127" t="s">
        <v>70</v>
      </c>
      <c r="AU839" s="127" t="s">
        <v>71</v>
      </c>
      <c r="AV839" s="127" t="s">
        <v>1726</v>
      </c>
      <c r="AW839" s="149">
        <f t="shared" si="13"/>
        <v>0.74816683749901447</v>
      </c>
    </row>
    <row r="840" spans="1:49" x14ac:dyDescent="0.2">
      <c r="A840" s="127" t="s">
        <v>59</v>
      </c>
      <c r="B840" s="127">
        <v>4.0999999999999996</v>
      </c>
      <c r="C840" s="127">
        <v>20171204</v>
      </c>
      <c r="D840" s="127" t="s">
        <v>60</v>
      </c>
      <c r="E840" s="127" t="s">
        <v>60</v>
      </c>
      <c r="F840" s="127">
        <v>3</v>
      </c>
      <c r="G840" s="75" t="s">
        <v>322</v>
      </c>
      <c r="H840" s="127">
        <v>0</v>
      </c>
      <c r="I840" s="127"/>
      <c r="J840" s="127"/>
      <c r="K840" s="127"/>
      <c r="L840" s="127"/>
      <c r="M840" s="127">
        <v>1</v>
      </c>
      <c r="N840" s="127">
        <v>3</v>
      </c>
      <c r="O840" s="127">
        <v>1984</v>
      </c>
      <c r="P840" s="127">
        <v>198506</v>
      </c>
      <c r="Q840" s="127">
        <v>19850622</v>
      </c>
      <c r="R840" s="127" t="s">
        <v>3322</v>
      </c>
      <c r="S840" s="127" t="s">
        <v>3323</v>
      </c>
      <c r="T840" s="127" t="s">
        <v>3294</v>
      </c>
      <c r="U840" s="127" t="s">
        <v>72</v>
      </c>
      <c r="V840" s="127" t="s">
        <v>65</v>
      </c>
      <c r="W840" s="127" t="s">
        <v>64</v>
      </c>
      <c r="X840" s="127"/>
      <c r="Y840" s="127">
        <v>4</v>
      </c>
      <c r="Z840" s="127"/>
      <c r="AA840" s="127" t="s">
        <v>1726</v>
      </c>
      <c r="AB840" s="127">
        <v>5000</v>
      </c>
      <c r="AC840" s="127">
        <v>25288</v>
      </c>
      <c r="AD840" s="127"/>
      <c r="AE840" s="127"/>
      <c r="AF840" s="127">
        <v>0</v>
      </c>
      <c r="AG840" s="127">
        <v>57585</v>
      </c>
      <c r="AH840" s="127">
        <v>5000</v>
      </c>
      <c r="AI840" s="127">
        <v>3030</v>
      </c>
      <c r="AJ840" s="127"/>
      <c r="AK840" s="127">
        <v>0.107</v>
      </c>
      <c r="AL840" s="127">
        <v>33</v>
      </c>
      <c r="AM840" s="127"/>
      <c r="AN840" s="127"/>
      <c r="AO840" s="127"/>
      <c r="AP840" s="127" t="s">
        <v>3325</v>
      </c>
      <c r="AQ840" s="127" t="s">
        <v>3326</v>
      </c>
      <c r="AR840" s="127" t="s">
        <v>3298</v>
      </c>
      <c r="AS840" s="127" t="s">
        <v>69</v>
      </c>
      <c r="AT840" s="127" t="s">
        <v>70</v>
      </c>
      <c r="AU840" s="127" t="s">
        <v>3211</v>
      </c>
      <c r="AV840" s="127" t="s">
        <v>1726</v>
      </c>
      <c r="AW840" s="149">
        <f t="shared" si="13"/>
        <v>2.2771670357481808</v>
      </c>
    </row>
    <row r="841" spans="1:49" x14ac:dyDescent="0.2">
      <c r="A841" s="127" t="s">
        <v>59</v>
      </c>
      <c r="B841" s="127">
        <v>4.0999999999999996</v>
      </c>
      <c r="C841" s="127">
        <v>20171204</v>
      </c>
      <c r="D841" s="127" t="s">
        <v>60</v>
      </c>
      <c r="E841" s="127" t="s">
        <v>60</v>
      </c>
      <c r="F841" s="127">
        <v>3</v>
      </c>
      <c r="G841" s="75" t="s">
        <v>323</v>
      </c>
      <c r="H841" s="127">
        <v>0</v>
      </c>
      <c r="I841" s="127"/>
      <c r="J841" s="127"/>
      <c r="K841" s="127"/>
      <c r="L841" s="127"/>
      <c r="M841" s="127">
        <v>1</v>
      </c>
      <c r="N841" s="127">
        <v>3</v>
      </c>
      <c r="O841" s="127">
        <v>1984</v>
      </c>
      <c r="P841" s="127">
        <v>198506</v>
      </c>
      <c r="Q841" s="127">
        <v>19850622</v>
      </c>
      <c r="R841" s="127" t="s">
        <v>3322</v>
      </c>
      <c r="S841" s="127" t="s">
        <v>3323</v>
      </c>
      <c r="T841" s="127" t="s">
        <v>3294</v>
      </c>
      <c r="U841" s="127" t="s">
        <v>72</v>
      </c>
      <c r="V841" s="127" t="s">
        <v>65</v>
      </c>
      <c r="W841" s="127" t="s">
        <v>64</v>
      </c>
      <c r="X841" s="127"/>
      <c r="Y841" s="127">
        <v>4</v>
      </c>
      <c r="Z841" s="127"/>
      <c r="AA841" s="127" t="s">
        <v>1726</v>
      </c>
      <c r="AB841" s="127">
        <v>5000</v>
      </c>
      <c r="AC841" s="127">
        <v>26561</v>
      </c>
      <c r="AD841" s="127"/>
      <c r="AE841" s="127"/>
      <c r="AF841" s="127">
        <v>0</v>
      </c>
      <c r="AG841" s="127">
        <v>60483</v>
      </c>
      <c r="AH841" s="127">
        <v>5000</v>
      </c>
      <c r="AI841" s="127">
        <v>1846</v>
      </c>
      <c r="AJ841" s="127"/>
      <c r="AK841" s="127">
        <v>6.5000000000000002E-2</v>
      </c>
      <c r="AL841" s="127">
        <v>30</v>
      </c>
      <c r="AM841" s="127"/>
      <c r="AN841" s="127"/>
      <c r="AO841" s="127"/>
      <c r="AP841" s="127" t="s">
        <v>3325</v>
      </c>
      <c r="AQ841" s="127" t="s">
        <v>3326</v>
      </c>
      <c r="AR841" s="127" t="s">
        <v>3298</v>
      </c>
      <c r="AS841" s="127" t="s">
        <v>69</v>
      </c>
      <c r="AT841" s="127" t="s">
        <v>70</v>
      </c>
      <c r="AU841" s="127" t="s">
        <v>3211</v>
      </c>
      <c r="AV841" s="127" t="s">
        <v>1726</v>
      </c>
      <c r="AW841" s="149">
        <f t="shared" si="13"/>
        <v>2.2771356500131774</v>
      </c>
    </row>
    <row r="842" spans="1:49" x14ac:dyDescent="0.2">
      <c r="A842" s="127" t="s">
        <v>59</v>
      </c>
      <c r="B842" s="127">
        <v>4.0999999999999996</v>
      </c>
      <c r="C842" s="127">
        <v>20171204</v>
      </c>
      <c r="D842" s="127" t="s">
        <v>60</v>
      </c>
      <c r="E842" s="127" t="s">
        <v>60</v>
      </c>
      <c r="F842" s="127">
        <v>3</v>
      </c>
      <c r="G842" s="75" t="s">
        <v>3685</v>
      </c>
      <c r="H842" s="127">
        <v>0</v>
      </c>
      <c r="I842" s="127"/>
      <c r="J842" s="127"/>
      <c r="K842" s="127"/>
      <c r="L842" s="127"/>
      <c r="M842" s="127">
        <v>1</v>
      </c>
      <c r="N842" s="127">
        <v>1</v>
      </c>
      <c r="O842" s="127">
        <v>1984</v>
      </c>
      <c r="P842" s="127">
        <v>198503</v>
      </c>
      <c r="Q842" s="127">
        <v>19850321</v>
      </c>
      <c r="R842" s="127" t="s">
        <v>3662</v>
      </c>
      <c r="S842" s="127" t="s">
        <v>3426</v>
      </c>
      <c r="T842" s="127" t="s">
        <v>3663</v>
      </c>
      <c r="U842" s="127" t="s">
        <v>72</v>
      </c>
      <c r="V842" s="127" t="s">
        <v>65</v>
      </c>
      <c r="W842" s="127" t="s">
        <v>66</v>
      </c>
      <c r="X842" s="127"/>
      <c r="Y842" s="127">
        <v>3.6</v>
      </c>
      <c r="Z842" s="127"/>
      <c r="AA842" s="127" t="s">
        <v>1726</v>
      </c>
      <c r="AB842" s="127">
        <v>5000</v>
      </c>
      <c r="AC842" s="127">
        <v>28146</v>
      </c>
      <c r="AD842" s="127"/>
      <c r="AE842" s="127"/>
      <c r="AF842" s="127">
        <v>0</v>
      </c>
      <c r="AG842" s="127">
        <v>458</v>
      </c>
      <c r="AH842" s="127"/>
      <c r="AI842" s="127"/>
      <c r="AJ842" s="127" t="s">
        <v>66</v>
      </c>
      <c r="AK842" s="127"/>
      <c r="AL842" s="127">
        <v>1</v>
      </c>
      <c r="AM842" s="127"/>
      <c r="AN842" s="127"/>
      <c r="AO842" s="127" t="s">
        <v>3686</v>
      </c>
      <c r="AP842" s="127" t="s">
        <v>3665</v>
      </c>
      <c r="AQ842" s="127" t="s">
        <v>3429</v>
      </c>
      <c r="AR842" s="127" t="s">
        <v>3666</v>
      </c>
      <c r="AS842" s="127" t="s">
        <v>69</v>
      </c>
      <c r="AT842" s="127" t="s">
        <v>70</v>
      </c>
      <c r="AU842" s="127" t="s">
        <v>77</v>
      </c>
      <c r="AV842" s="127" t="s">
        <v>1726</v>
      </c>
      <c r="AW842" s="149">
        <f t="shared" si="13"/>
        <v>1.627229446457756E-2</v>
      </c>
    </row>
    <row r="843" spans="1:49" x14ac:dyDescent="0.2">
      <c r="A843" s="127" t="s">
        <v>59</v>
      </c>
      <c r="B843" s="127">
        <v>4.0999999999999996</v>
      </c>
      <c r="C843" s="127">
        <v>20171204</v>
      </c>
      <c r="D843" s="127" t="s">
        <v>60</v>
      </c>
      <c r="E843" s="127" t="s">
        <v>60</v>
      </c>
      <c r="F843" s="127">
        <v>3</v>
      </c>
      <c r="G843" s="75" t="s">
        <v>3440</v>
      </c>
      <c r="H843" s="127">
        <v>0</v>
      </c>
      <c r="I843" s="127"/>
      <c r="J843" s="127"/>
      <c r="K843" s="127"/>
      <c r="L843" s="127"/>
      <c r="M843" s="127">
        <v>1</v>
      </c>
      <c r="N843" s="127">
        <v>1</v>
      </c>
      <c r="O843" s="127">
        <v>1980</v>
      </c>
      <c r="P843" s="127">
        <v>19810614</v>
      </c>
      <c r="Q843" s="127">
        <v>19810627</v>
      </c>
      <c r="R843" s="127" t="s">
        <v>3441</v>
      </c>
      <c r="S843" s="127"/>
      <c r="T843" s="127" t="s">
        <v>3442</v>
      </c>
      <c r="U843" s="127"/>
      <c r="V843" s="127" t="s">
        <v>67</v>
      </c>
      <c r="W843" s="127" t="s">
        <v>962</v>
      </c>
      <c r="X843" s="127"/>
      <c r="Y843" s="127">
        <v>1.5</v>
      </c>
      <c r="Z843" s="127"/>
      <c r="AA843" s="127"/>
      <c r="AB843" s="127">
        <v>5000</v>
      </c>
      <c r="AC843" s="127">
        <v>23685</v>
      </c>
      <c r="AD843" s="127"/>
      <c r="AE843" s="127"/>
      <c r="AF843" s="127">
        <v>5000</v>
      </c>
      <c r="AG843" s="127">
        <v>96</v>
      </c>
      <c r="AH843" s="127"/>
      <c r="AI843" s="127"/>
      <c r="AJ843" s="127"/>
      <c r="AK843" s="127">
        <v>4.0000000000000001E-3</v>
      </c>
      <c r="AL843" s="127">
        <v>1</v>
      </c>
      <c r="AM843" s="127"/>
      <c r="AN843" s="127"/>
      <c r="AO843" s="127"/>
      <c r="AP843" s="127" t="s">
        <v>3443</v>
      </c>
      <c r="AQ843" s="127" t="s">
        <v>1106</v>
      </c>
      <c r="AR843" s="127" t="s">
        <v>3444</v>
      </c>
      <c r="AS843" s="127" t="s">
        <v>69</v>
      </c>
      <c r="AT843" s="127" t="s">
        <v>70</v>
      </c>
      <c r="AU843" s="127" t="s">
        <v>77</v>
      </c>
      <c r="AV843" s="127" t="s">
        <v>1726</v>
      </c>
      <c r="AW843" s="149">
        <f t="shared" si="13"/>
        <v>4.0531982267257762E-3</v>
      </c>
    </row>
    <row r="844" spans="1:49" x14ac:dyDescent="0.2">
      <c r="A844" s="127" t="s">
        <v>59</v>
      </c>
      <c r="B844" s="127">
        <v>4.0999999999999996</v>
      </c>
      <c r="C844" s="127">
        <v>20171204</v>
      </c>
      <c r="D844" s="127" t="s">
        <v>60</v>
      </c>
      <c r="E844" s="127" t="s">
        <v>60</v>
      </c>
      <c r="F844" s="127">
        <v>3</v>
      </c>
      <c r="G844" s="75" t="s">
        <v>3092</v>
      </c>
      <c r="H844" s="127">
        <v>0</v>
      </c>
      <c r="I844" s="127"/>
      <c r="J844" s="127"/>
      <c r="K844" s="127"/>
      <c r="L844" s="127"/>
      <c r="M844" s="127">
        <v>1</v>
      </c>
      <c r="N844" s="127">
        <v>1</v>
      </c>
      <c r="O844" s="127">
        <v>1990</v>
      </c>
      <c r="P844" s="127">
        <v>19910503</v>
      </c>
      <c r="Q844" s="127">
        <v>19910510</v>
      </c>
      <c r="R844" s="127" t="s">
        <v>61</v>
      </c>
      <c r="S844" s="127" t="s">
        <v>62</v>
      </c>
      <c r="T844" s="127" t="s">
        <v>63</v>
      </c>
      <c r="U844" s="127" t="s">
        <v>72</v>
      </c>
      <c r="V844" s="127" t="s">
        <v>65</v>
      </c>
      <c r="W844" s="127" t="s">
        <v>64</v>
      </c>
      <c r="X844" s="127"/>
      <c r="Y844" s="127">
        <v>8.1</v>
      </c>
      <c r="Z844" s="127">
        <v>85</v>
      </c>
      <c r="AA844" s="127" t="s">
        <v>1726</v>
      </c>
      <c r="AB844" s="127">
        <v>5000</v>
      </c>
      <c r="AC844" s="127">
        <v>75044</v>
      </c>
      <c r="AD844" s="127"/>
      <c r="AE844" s="127"/>
      <c r="AF844" s="127">
        <v>0</v>
      </c>
      <c r="AG844" s="127">
        <v>55880</v>
      </c>
      <c r="AH844" s="127">
        <v>5000</v>
      </c>
      <c r="AI844" s="127">
        <v>226</v>
      </c>
      <c r="AJ844" s="127" t="s">
        <v>67</v>
      </c>
      <c r="AK844" s="127">
        <v>3.0000000000000001E-3</v>
      </c>
      <c r="AL844" s="127">
        <v>30</v>
      </c>
      <c r="AM844" s="127">
        <v>2000</v>
      </c>
      <c r="AN844" s="127"/>
      <c r="AO844" s="127" t="s">
        <v>812</v>
      </c>
      <c r="AP844" s="127" t="s">
        <v>663</v>
      </c>
      <c r="AQ844" s="127" t="s">
        <v>661</v>
      </c>
      <c r="AR844" s="127" t="s">
        <v>664</v>
      </c>
      <c r="AS844" s="127" t="s">
        <v>69</v>
      </c>
      <c r="AT844" s="127" t="s">
        <v>70</v>
      </c>
      <c r="AU844" s="127" t="s">
        <v>71</v>
      </c>
      <c r="AV844" s="127" t="s">
        <v>1726</v>
      </c>
      <c r="AW844" s="149">
        <f t="shared" si="13"/>
        <v>0.74462981717392462</v>
      </c>
    </row>
    <row r="845" spans="1:49" x14ac:dyDescent="0.2">
      <c r="A845" s="127" t="s">
        <v>59</v>
      </c>
      <c r="B845" s="127">
        <v>4.0999999999999996</v>
      </c>
      <c r="C845" s="127">
        <v>20171204</v>
      </c>
      <c r="D845" s="127" t="s">
        <v>60</v>
      </c>
      <c r="E845" s="127" t="s">
        <v>60</v>
      </c>
      <c r="F845" s="127">
        <v>3</v>
      </c>
      <c r="G845" s="75" t="s">
        <v>848</v>
      </c>
      <c r="H845" s="127">
        <v>0</v>
      </c>
      <c r="I845" s="127"/>
      <c r="J845" s="127"/>
      <c r="K845" s="127"/>
      <c r="L845" s="127"/>
      <c r="M845" s="127">
        <v>1</v>
      </c>
      <c r="N845" s="127">
        <v>2</v>
      </c>
      <c r="O845" s="127">
        <v>1984</v>
      </c>
      <c r="P845" s="127">
        <v>198603</v>
      </c>
      <c r="Q845" s="127">
        <v>19860325</v>
      </c>
      <c r="R845" s="127" t="s">
        <v>834</v>
      </c>
      <c r="S845" s="127" t="s">
        <v>830</v>
      </c>
      <c r="T845" s="127" t="s">
        <v>835</v>
      </c>
      <c r="U845" s="127" t="s">
        <v>1953</v>
      </c>
      <c r="V845" s="127" t="s">
        <v>65</v>
      </c>
      <c r="W845" s="127" t="s">
        <v>64</v>
      </c>
      <c r="X845" s="127"/>
      <c r="Y845" s="127">
        <v>19.600000000000001</v>
      </c>
      <c r="Z845" s="127"/>
      <c r="AA845" s="127" t="s">
        <v>1726</v>
      </c>
      <c r="AB845" s="127">
        <v>5000</v>
      </c>
      <c r="AC845" s="127">
        <v>54321</v>
      </c>
      <c r="AD845" s="127"/>
      <c r="AE845" s="127"/>
      <c r="AF845" s="127"/>
      <c r="AG845" s="127"/>
      <c r="AH845" s="127"/>
      <c r="AI845" s="127"/>
      <c r="AJ845" s="127"/>
      <c r="AK845" s="127"/>
      <c r="AL845" s="127">
        <v>1</v>
      </c>
      <c r="AM845" s="127"/>
      <c r="AN845" s="127"/>
      <c r="AO845" s="127" t="s">
        <v>849</v>
      </c>
      <c r="AP845" s="127" t="s">
        <v>837</v>
      </c>
      <c r="AQ845" s="127" t="s">
        <v>831</v>
      </c>
      <c r="AR845" s="127" t="s">
        <v>838</v>
      </c>
      <c r="AS845" s="127" t="s">
        <v>69</v>
      </c>
      <c r="AT845" s="127" t="s">
        <v>70</v>
      </c>
      <c r="AU845" s="127" t="s">
        <v>91</v>
      </c>
      <c r="AV845" s="127" t="s">
        <v>1726</v>
      </c>
      <c r="AW845" s="149">
        <f t="shared" si="13"/>
        <v>0</v>
      </c>
    </row>
    <row r="846" spans="1:49" x14ac:dyDescent="0.2">
      <c r="A846" s="127" t="s">
        <v>59</v>
      </c>
      <c r="B846" s="127">
        <v>4.0999999999999996</v>
      </c>
      <c r="C846" s="127">
        <v>20171204</v>
      </c>
      <c r="D846" s="127" t="s">
        <v>60</v>
      </c>
      <c r="E846" s="127" t="s">
        <v>60</v>
      </c>
      <c r="F846" s="127">
        <v>3</v>
      </c>
      <c r="G846" s="75" t="s">
        <v>846</v>
      </c>
      <c r="H846" s="127">
        <v>0</v>
      </c>
      <c r="I846" s="127"/>
      <c r="J846" s="127"/>
      <c r="K846" s="127"/>
      <c r="L846" s="127"/>
      <c r="M846" s="127">
        <v>1</v>
      </c>
      <c r="N846" s="127">
        <v>2</v>
      </c>
      <c r="O846" s="127">
        <v>1988</v>
      </c>
      <c r="P846" s="127">
        <v>198905</v>
      </c>
      <c r="Q846" s="127">
        <v>19890508</v>
      </c>
      <c r="R846" s="127" t="s">
        <v>834</v>
      </c>
      <c r="S846" s="127" t="s">
        <v>830</v>
      </c>
      <c r="T846" s="127" t="s">
        <v>835</v>
      </c>
      <c r="U846" s="127" t="s">
        <v>1643</v>
      </c>
      <c r="V846" s="127" t="s">
        <v>65</v>
      </c>
      <c r="W846" s="127" t="s">
        <v>66</v>
      </c>
      <c r="X846" s="127"/>
      <c r="Y846" s="127">
        <v>3.5</v>
      </c>
      <c r="Z846" s="127"/>
      <c r="AA846" s="127" t="s">
        <v>1726</v>
      </c>
      <c r="AB846" s="127">
        <v>5000</v>
      </c>
      <c r="AC846" s="127">
        <v>26152</v>
      </c>
      <c r="AD846" s="127"/>
      <c r="AE846" s="127"/>
      <c r="AF846" s="127">
        <v>0</v>
      </c>
      <c r="AG846" s="127">
        <v>41009</v>
      </c>
      <c r="AH846" s="127">
        <v>5000</v>
      </c>
      <c r="AI846" s="127">
        <v>44</v>
      </c>
      <c r="AJ846" s="127"/>
      <c r="AK846" s="127">
        <v>1.6999999999999999E-3</v>
      </c>
      <c r="AL846" s="127">
        <v>2</v>
      </c>
      <c r="AM846" s="127"/>
      <c r="AN846" s="127"/>
      <c r="AO846" s="127" t="s">
        <v>847</v>
      </c>
      <c r="AP846" s="127" t="s">
        <v>837</v>
      </c>
      <c r="AQ846" s="127" t="s">
        <v>831</v>
      </c>
      <c r="AR846" s="127" t="s">
        <v>838</v>
      </c>
      <c r="AS846" s="127" t="s">
        <v>69</v>
      </c>
      <c r="AT846" s="127" t="s">
        <v>70</v>
      </c>
      <c r="AU846" s="127" t="s">
        <v>91</v>
      </c>
      <c r="AV846" s="127" t="s">
        <v>1726</v>
      </c>
      <c r="AW846" s="149">
        <f t="shared" si="13"/>
        <v>1.5681018660140715</v>
      </c>
    </row>
    <row r="847" spans="1:49" x14ac:dyDescent="0.2">
      <c r="A847" s="127" t="s">
        <v>59</v>
      </c>
      <c r="B847" s="127">
        <v>4.0999999999999996</v>
      </c>
      <c r="C847" s="127">
        <v>20171204</v>
      </c>
      <c r="D847" s="127" t="s">
        <v>60</v>
      </c>
      <c r="E847" s="127" t="s">
        <v>60</v>
      </c>
      <c r="F847" s="127">
        <v>3</v>
      </c>
      <c r="G847" s="75" t="s">
        <v>814</v>
      </c>
      <c r="H847" s="127">
        <v>0</v>
      </c>
      <c r="I847" s="127"/>
      <c r="J847" s="127"/>
      <c r="K847" s="127"/>
      <c r="L847" s="127"/>
      <c r="M847" s="127">
        <v>1</v>
      </c>
      <c r="N847" s="127">
        <v>1</v>
      </c>
      <c r="O847" s="127">
        <v>1989</v>
      </c>
      <c r="P847" s="127">
        <v>19910403</v>
      </c>
      <c r="Q847" s="127">
        <v>19910405</v>
      </c>
      <c r="R847" s="127" t="s">
        <v>78</v>
      </c>
      <c r="S847" s="127" t="s">
        <v>62</v>
      </c>
      <c r="T847" s="127" t="s">
        <v>79</v>
      </c>
      <c r="U847" s="127" t="s">
        <v>1953</v>
      </c>
      <c r="V847" s="127" t="s">
        <v>65</v>
      </c>
      <c r="W847" s="127" t="s">
        <v>66</v>
      </c>
      <c r="X847" s="127"/>
      <c r="Y847" s="127">
        <v>17.5</v>
      </c>
      <c r="Z847" s="127">
        <v>117</v>
      </c>
      <c r="AA847" s="127" t="s">
        <v>1726</v>
      </c>
      <c r="AB847" s="127">
        <v>5000</v>
      </c>
      <c r="AC847" s="127">
        <v>24961</v>
      </c>
      <c r="AD847" s="127"/>
      <c r="AE847" s="127"/>
      <c r="AF847" s="127">
        <v>0</v>
      </c>
      <c r="AG847" s="127">
        <v>11156</v>
      </c>
      <c r="AH847" s="127">
        <v>5000</v>
      </c>
      <c r="AI847" s="127">
        <v>50</v>
      </c>
      <c r="AJ847" s="127" t="s">
        <v>67</v>
      </c>
      <c r="AK847" s="127">
        <v>2E-3</v>
      </c>
      <c r="AL847" s="127">
        <v>215</v>
      </c>
      <c r="AM847" s="127">
        <v>1071</v>
      </c>
      <c r="AN847" s="127"/>
      <c r="AO847" s="127" t="s">
        <v>786</v>
      </c>
      <c r="AP847" s="127" t="s">
        <v>675</v>
      </c>
      <c r="AQ847" s="127" t="s">
        <v>661</v>
      </c>
      <c r="AR847" s="127" t="s">
        <v>676</v>
      </c>
      <c r="AS847" s="127" t="s">
        <v>69</v>
      </c>
      <c r="AT847" s="127" t="s">
        <v>70</v>
      </c>
      <c r="AU847" s="127" t="s">
        <v>71</v>
      </c>
      <c r="AV847" s="127" t="s">
        <v>1726</v>
      </c>
      <c r="AW847" s="149">
        <f t="shared" si="13"/>
        <v>0.44693722206642361</v>
      </c>
    </row>
    <row r="848" spans="1:49" x14ac:dyDescent="0.2">
      <c r="A848" s="127" t="s">
        <v>59</v>
      </c>
      <c r="B848" s="127">
        <v>4.0999999999999996</v>
      </c>
      <c r="C848" s="127">
        <v>20171204</v>
      </c>
      <c r="D848" s="127" t="s">
        <v>60</v>
      </c>
      <c r="E848" s="127" t="s">
        <v>60</v>
      </c>
      <c r="F848" s="127">
        <v>3</v>
      </c>
      <c r="G848" s="75" t="s">
        <v>1698</v>
      </c>
      <c r="H848" s="127">
        <v>0</v>
      </c>
      <c r="I848" s="127"/>
      <c r="J848" s="127"/>
      <c r="K848" s="127"/>
      <c r="L848" s="127"/>
      <c r="M848" s="127">
        <v>1</v>
      </c>
      <c r="N848" s="127">
        <v>1</v>
      </c>
      <c r="O848" s="127">
        <v>1993</v>
      </c>
      <c r="P848" s="127">
        <v>19950504</v>
      </c>
      <c r="Q848" s="127">
        <v>19950515</v>
      </c>
      <c r="R848" s="127" t="s">
        <v>78</v>
      </c>
      <c r="S848" s="127" t="s">
        <v>62</v>
      </c>
      <c r="T848" s="127" t="s">
        <v>79</v>
      </c>
      <c r="U848" s="127" t="s">
        <v>1953</v>
      </c>
      <c r="V848" s="127" t="s">
        <v>65</v>
      </c>
      <c r="W848" s="127" t="s">
        <v>66</v>
      </c>
      <c r="X848" s="127"/>
      <c r="Y848" s="127">
        <v>32.5</v>
      </c>
      <c r="Z848" s="127">
        <v>142</v>
      </c>
      <c r="AA848" s="127" t="s">
        <v>1726</v>
      </c>
      <c r="AB848" s="127">
        <v>5000</v>
      </c>
      <c r="AC848" s="127">
        <v>20423</v>
      </c>
      <c r="AD848" s="127"/>
      <c r="AE848" s="127"/>
      <c r="AF848" s="127"/>
      <c r="AG848" s="127"/>
      <c r="AH848" s="127"/>
      <c r="AI848" s="127"/>
      <c r="AJ848" s="127"/>
      <c r="AK848" s="127"/>
      <c r="AL848" s="127">
        <v>1</v>
      </c>
      <c r="AM848" s="127">
        <v>100</v>
      </c>
      <c r="AN848" s="127"/>
      <c r="AO848" s="127" t="s">
        <v>82</v>
      </c>
      <c r="AP848" s="127" t="s">
        <v>675</v>
      </c>
      <c r="AQ848" s="127" t="s">
        <v>661</v>
      </c>
      <c r="AR848" s="127" t="s">
        <v>676</v>
      </c>
      <c r="AS848" s="127" t="s">
        <v>69</v>
      </c>
      <c r="AT848" s="127" t="s">
        <v>70</v>
      </c>
      <c r="AU848" s="127" t="s">
        <v>71</v>
      </c>
      <c r="AV848" s="127" t="s">
        <v>1726</v>
      </c>
      <c r="AW848" s="149">
        <f t="shared" si="13"/>
        <v>0</v>
      </c>
    </row>
    <row r="849" spans="1:49" x14ac:dyDescent="0.2">
      <c r="A849" s="127" t="s">
        <v>59</v>
      </c>
      <c r="B849" s="127">
        <v>4.0999999999999996</v>
      </c>
      <c r="C849" s="127">
        <v>20171204</v>
      </c>
      <c r="D849" s="127" t="s">
        <v>60</v>
      </c>
      <c r="E849" s="127" t="s">
        <v>60</v>
      </c>
      <c r="F849" s="127">
        <v>3</v>
      </c>
      <c r="G849" s="75" t="s">
        <v>931</v>
      </c>
      <c r="H849" s="127">
        <v>0</v>
      </c>
      <c r="I849" s="127"/>
      <c r="J849" s="127"/>
      <c r="K849" s="127"/>
      <c r="L849" s="127"/>
      <c r="M849" s="127">
        <v>1</v>
      </c>
      <c r="N849" s="127">
        <v>2</v>
      </c>
      <c r="O849" s="127">
        <v>1993</v>
      </c>
      <c r="P849" s="127">
        <v>199409</v>
      </c>
      <c r="Q849" s="127">
        <v>19940909</v>
      </c>
      <c r="R849" s="127" t="s">
        <v>834</v>
      </c>
      <c r="S849" s="127" t="s">
        <v>830</v>
      </c>
      <c r="T849" s="127" t="s">
        <v>835</v>
      </c>
      <c r="U849" s="127" t="s">
        <v>1643</v>
      </c>
      <c r="V849" s="127" t="s">
        <v>65</v>
      </c>
      <c r="W849" s="127" t="s">
        <v>66</v>
      </c>
      <c r="X849" s="127"/>
      <c r="Y849" s="127">
        <v>7</v>
      </c>
      <c r="Z849" s="127"/>
      <c r="AA849" s="127" t="s">
        <v>1726</v>
      </c>
      <c r="AB849" s="127">
        <v>5000</v>
      </c>
      <c r="AC849" s="127">
        <v>40484</v>
      </c>
      <c r="AD849" s="127"/>
      <c r="AE849" s="127"/>
      <c r="AF849" s="127">
        <v>0</v>
      </c>
      <c r="AG849" s="127">
        <v>6893</v>
      </c>
      <c r="AH849" s="127">
        <v>5000</v>
      </c>
      <c r="AI849" s="127">
        <v>827</v>
      </c>
      <c r="AJ849" s="127" t="s">
        <v>66</v>
      </c>
      <c r="AK849" s="127">
        <v>0.02</v>
      </c>
      <c r="AL849" s="127">
        <v>1</v>
      </c>
      <c r="AM849" s="127">
        <v>100</v>
      </c>
      <c r="AN849" s="127"/>
      <c r="AO849" s="127" t="s">
        <v>932</v>
      </c>
      <c r="AP849" s="127" t="s">
        <v>837</v>
      </c>
      <c r="AQ849" s="127" t="s">
        <v>831</v>
      </c>
      <c r="AR849" s="127" t="s">
        <v>838</v>
      </c>
      <c r="AS849" s="127" t="s">
        <v>69</v>
      </c>
      <c r="AT849" s="127" t="s">
        <v>70</v>
      </c>
      <c r="AU849" s="127" t="s">
        <v>91</v>
      </c>
      <c r="AV849" s="127" t="s">
        <v>1726</v>
      </c>
      <c r="AW849" s="149">
        <f t="shared" si="13"/>
        <v>0.17026479596877778</v>
      </c>
    </row>
    <row r="850" spans="1:49" x14ac:dyDescent="0.2">
      <c r="A850" s="127" t="s">
        <v>59</v>
      </c>
      <c r="B850" s="127">
        <v>4.0999999999999996</v>
      </c>
      <c r="C850" s="127">
        <v>20171204</v>
      </c>
      <c r="D850" s="127" t="s">
        <v>60</v>
      </c>
      <c r="E850" s="127" t="s">
        <v>60</v>
      </c>
      <c r="F850" s="127">
        <v>3</v>
      </c>
      <c r="G850" s="75" t="s">
        <v>813</v>
      </c>
      <c r="H850" s="127">
        <v>0</v>
      </c>
      <c r="I850" s="127"/>
      <c r="J850" s="127"/>
      <c r="K850" s="127"/>
      <c r="L850" s="127"/>
      <c r="M850" s="127">
        <v>1</v>
      </c>
      <c r="N850" s="127">
        <v>1</v>
      </c>
      <c r="O850" s="127">
        <v>1994</v>
      </c>
      <c r="P850" s="127">
        <v>19960501</v>
      </c>
      <c r="Q850" s="127">
        <v>19960502</v>
      </c>
      <c r="R850" s="127" t="s">
        <v>78</v>
      </c>
      <c r="S850" s="127" t="s">
        <v>62</v>
      </c>
      <c r="T850" s="127" t="s">
        <v>79</v>
      </c>
      <c r="U850" s="127" t="s">
        <v>1953</v>
      </c>
      <c r="V850" s="127" t="s">
        <v>65</v>
      </c>
      <c r="W850" s="127" t="s">
        <v>64</v>
      </c>
      <c r="X850" s="127"/>
      <c r="Y850" s="127">
        <v>16.2</v>
      </c>
      <c r="Z850" s="127">
        <v>111</v>
      </c>
      <c r="AA850" s="127" t="s">
        <v>1726</v>
      </c>
      <c r="AB850" s="127">
        <v>5000</v>
      </c>
      <c r="AC850" s="127">
        <v>21241</v>
      </c>
      <c r="AD850" s="127"/>
      <c r="AE850" s="127"/>
      <c r="AF850" s="127">
        <v>5000</v>
      </c>
      <c r="AG850" s="127">
        <v>657</v>
      </c>
      <c r="AH850" s="127"/>
      <c r="AI850" s="127"/>
      <c r="AJ850" s="127"/>
      <c r="AK850" s="127">
        <v>0.03</v>
      </c>
      <c r="AL850" s="127">
        <v>1</v>
      </c>
      <c r="AM850" s="127">
        <v>500</v>
      </c>
      <c r="AN850" s="127"/>
      <c r="AO850" s="127" t="s">
        <v>90</v>
      </c>
      <c r="AP850" s="127" t="s">
        <v>675</v>
      </c>
      <c r="AQ850" s="127" t="s">
        <v>661</v>
      </c>
      <c r="AR850" s="127" t="s">
        <v>676</v>
      </c>
      <c r="AS850" s="127" t="s">
        <v>69</v>
      </c>
      <c r="AT850" s="127" t="s">
        <v>70</v>
      </c>
      <c r="AU850" s="127" t="s">
        <v>71</v>
      </c>
      <c r="AV850" s="127" t="s">
        <v>1726</v>
      </c>
      <c r="AW850" s="149">
        <f t="shared" si="13"/>
        <v>3.0930747139965162E-2</v>
      </c>
    </row>
    <row r="851" spans="1:49" x14ac:dyDescent="0.2">
      <c r="A851" s="127" t="s">
        <v>1726</v>
      </c>
      <c r="B851" s="127">
        <v>4.0999999999999996</v>
      </c>
      <c r="C851" s="127">
        <v>20171204</v>
      </c>
      <c r="D851" s="127" t="s">
        <v>60</v>
      </c>
      <c r="E851" s="127" t="s">
        <v>60</v>
      </c>
      <c r="F851" s="127">
        <v>3</v>
      </c>
      <c r="G851" s="75" t="s">
        <v>3830</v>
      </c>
      <c r="H851" s="127"/>
      <c r="I851" s="127"/>
      <c r="J851" s="127"/>
      <c r="K851" s="127"/>
      <c r="L851" s="127"/>
      <c r="M851" s="127">
        <v>1</v>
      </c>
      <c r="N851" s="127">
        <v>1</v>
      </c>
      <c r="O851" s="127">
        <v>1997</v>
      </c>
      <c r="P851" s="127">
        <v>19980503</v>
      </c>
      <c r="Q851" s="127">
        <v>19980503</v>
      </c>
      <c r="R851" s="127" t="s">
        <v>3795</v>
      </c>
      <c r="S851" s="127" t="s">
        <v>3805</v>
      </c>
      <c r="T851" s="127" t="s">
        <v>3796</v>
      </c>
      <c r="U851" s="127" t="s">
        <v>72</v>
      </c>
      <c r="V851" s="127" t="s">
        <v>65</v>
      </c>
      <c r="W851" s="127" t="s">
        <v>64</v>
      </c>
      <c r="X851" s="127"/>
      <c r="Y851" s="127">
        <v>7.89</v>
      </c>
      <c r="Z851" s="127"/>
      <c r="AA851" s="127" t="s">
        <v>1726</v>
      </c>
      <c r="AB851" s="127"/>
      <c r="AC851" s="127"/>
      <c r="AD851" s="127"/>
      <c r="AE851" s="127"/>
      <c r="AF851" s="127">
        <v>1</v>
      </c>
      <c r="AG851" s="127">
        <v>21529</v>
      </c>
      <c r="AH851" s="127"/>
      <c r="AI851" s="127"/>
      <c r="AJ851" s="127"/>
      <c r="AK851" s="127"/>
      <c r="AL851" s="127"/>
      <c r="AM851" s="127"/>
      <c r="AN851" s="127"/>
      <c r="AO851" s="127"/>
      <c r="AP851" s="127" t="s">
        <v>3797</v>
      </c>
      <c r="AQ851" s="127" t="s">
        <v>3806</v>
      </c>
      <c r="AR851" s="127" t="s">
        <v>3799</v>
      </c>
      <c r="AS851" s="127" t="s">
        <v>69</v>
      </c>
      <c r="AT851" s="127" t="s">
        <v>70</v>
      </c>
      <c r="AU851" s="127" t="s">
        <v>77</v>
      </c>
      <c r="AV851" s="127" t="s">
        <v>1726</v>
      </c>
      <c r="AW851" s="149" t="str">
        <f t="shared" si="13"/>
        <v/>
      </c>
    </row>
    <row r="852" spans="1:49" x14ac:dyDescent="0.2">
      <c r="A852" s="127" t="s">
        <v>59</v>
      </c>
      <c r="B852" s="127">
        <v>4.0999999999999996</v>
      </c>
      <c r="C852" s="127">
        <v>20171204</v>
      </c>
      <c r="D852" s="127" t="s">
        <v>60</v>
      </c>
      <c r="E852" s="127" t="s">
        <v>60</v>
      </c>
      <c r="F852" s="127">
        <v>3</v>
      </c>
      <c r="G852" s="75" t="s">
        <v>337</v>
      </c>
      <c r="H852" s="127">
        <v>12</v>
      </c>
      <c r="I852" s="127"/>
      <c r="J852" s="127"/>
      <c r="K852" s="127" t="s">
        <v>106</v>
      </c>
      <c r="L852" s="127" t="s">
        <v>4236</v>
      </c>
      <c r="M852" s="127">
        <v>1</v>
      </c>
      <c r="N852" s="127">
        <v>3</v>
      </c>
      <c r="O852" s="127">
        <v>2008</v>
      </c>
      <c r="P852" s="127">
        <v>20090519</v>
      </c>
      <c r="Q852" s="127">
        <v>20090608</v>
      </c>
      <c r="R852" s="127" t="s">
        <v>3420</v>
      </c>
      <c r="S852" s="127" t="s">
        <v>3421</v>
      </c>
      <c r="T852" s="127" t="s">
        <v>4165</v>
      </c>
      <c r="U852" s="127" t="s">
        <v>72</v>
      </c>
      <c r="V852" s="127" t="s">
        <v>65</v>
      </c>
      <c r="W852" s="127" t="s">
        <v>64</v>
      </c>
      <c r="X852" s="127"/>
      <c r="Y852" s="127">
        <v>5.2</v>
      </c>
      <c r="Z852" s="127"/>
      <c r="AA852" s="127" t="s">
        <v>1726</v>
      </c>
      <c r="AB852" s="127">
        <v>5000</v>
      </c>
      <c r="AC852" s="127">
        <v>49693</v>
      </c>
      <c r="AD852" s="127"/>
      <c r="AE852" s="127"/>
      <c r="AF852" s="127">
        <v>0</v>
      </c>
      <c r="AG852" s="127">
        <v>236475</v>
      </c>
      <c r="AH852" s="127">
        <v>5000</v>
      </c>
      <c r="AI852" s="127">
        <v>305</v>
      </c>
      <c r="AJ852" s="127"/>
      <c r="AK852" s="127">
        <v>6.1000000000000004E-3</v>
      </c>
      <c r="AL852" s="127">
        <v>41</v>
      </c>
      <c r="AM852" s="127">
        <v>1000</v>
      </c>
      <c r="AN852" s="127"/>
      <c r="AO852" s="127" t="s">
        <v>4360</v>
      </c>
      <c r="AP852" s="127" t="s">
        <v>3422</v>
      </c>
      <c r="AQ852" s="127" t="s">
        <v>3423</v>
      </c>
      <c r="AR852" s="127" t="s">
        <v>4166</v>
      </c>
      <c r="AS852" s="127" t="s">
        <v>69</v>
      </c>
      <c r="AT852" s="127" t="s">
        <v>70</v>
      </c>
      <c r="AU852" s="127" t="s">
        <v>3211</v>
      </c>
      <c r="AV852" s="127" t="s">
        <v>1726</v>
      </c>
      <c r="AW852" s="149">
        <f t="shared" si="13"/>
        <v>4.7587185317851608</v>
      </c>
    </row>
    <row r="853" spans="1:49" x14ac:dyDescent="0.2">
      <c r="A853" s="127" t="s">
        <v>59</v>
      </c>
      <c r="B853" s="127">
        <v>4.0999999999999996</v>
      </c>
      <c r="C853" s="127">
        <v>20171204</v>
      </c>
      <c r="D853" s="127" t="s">
        <v>60</v>
      </c>
      <c r="E853" s="127" t="s">
        <v>60</v>
      </c>
      <c r="F853" s="127">
        <v>3</v>
      </c>
      <c r="G853" s="75" t="s">
        <v>1706</v>
      </c>
      <c r="H853" s="127">
        <v>0</v>
      </c>
      <c r="I853" s="127"/>
      <c r="J853" s="127"/>
      <c r="K853" s="127"/>
      <c r="L853" s="127"/>
      <c r="M853" s="127">
        <v>1</v>
      </c>
      <c r="N853" s="127">
        <v>1</v>
      </c>
      <c r="O853" s="127">
        <v>1992</v>
      </c>
      <c r="P853" s="127">
        <v>19940506</v>
      </c>
      <c r="Q853" s="127">
        <v>19940509</v>
      </c>
      <c r="R853" s="127" t="s">
        <v>78</v>
      </c>
      <c r="S853" s="127" t="s">
        <v>62</v>
      </c>
      <c r="T853" s="127" t="s">
        <v>79</v>
      </c>
      <c r="U853" s="127" t="s">
        <v>1953</v>
      </c>
      <c r="V853" s="127" t="s">
        <v>65</v>
      </c>
      <c r="W853" s="127" t="s">
        <v>66</v>
      </c>
      <c r="X853" s="127"/>
      <c r="Y853" s="127">
        <v>18.8</v>
      </c>
      <c r="Z853" s="127"/>
      <c r="AA853" s="127" t="s">
        <v>1726</v>
      </c>
      <c r="AB853" s="127">
        <v>5000</v>
      </c>
      <c r="AC853" s="127">
        <v>22547</v>
      </c>
      <c r="AD853" s="127"/>
      <c r="AE853" s="127"/>
      <c r="AF853" s="127">
        <v>0</v>
      </c>
      <c r="AG853" s="127">
        <v>666</v>
      </c>
      <c r="AH853" s="127"/>
      <c r="AI853" s="127"/>
      <c r="AJ853" s="127" t="s">
        <v>92</v>
      </c>
      <c r="AK853" s="127"/>
      <c r="AL853" s="127">
        <v>1</v>
      </c>
      <c r="AM853" s="127">
        <v>500</v>
      </c>
      <c r="AN853" s="127"/>
      <c r="AO853" s="127" t="s">
        <v>93</v>
      </c>
      <c r="AP853" s="127" t="s">
        <v>675</v>
      </c>
      <c r="AQ853" s="127" t="s">
        <v>661</v>
      </c>
      <c r="AR853" s="127" t="s">
        <v>676</v>
      </c>
      <c r="AS853" s="127" t="s">
        <v>69</v>
      </c>
      <c r="AT853" s="127" t="s">
        <v>70</v>
      </c>
      <c r="AU853" s="127" t="s">
        <v>71</v>
      </c>
      <c r="AV853" s="127" t="s">
        <v>1726</v>
      </c>
      <c r="AW853" s="149">
        <f t="shared" si="13"/>
        <v>2.9538297777974898E-2</v>
      </c>
    </row>
    <row r="854" spans="1:49" x14ac:dyDescent="0.2">
      <c r="A854" s="127" t="s">
        <v>59</v>
      </c>
      <c r="B854" s="127">
        <v>4.0999999999999996</v>
      </c>
      <c r="C854" s="127">
        <v>20171204</v>
      </c>
      <c r="D854" s="127" t="s">
        <v>60</v>
      </c>
      <c r="E854" s="127" t="s">
        <v>60</v>
      </c>
      <c r="F854" s="127">
        <v>3</v>
      </c>
      <c r="G854" s="75" t="s">
        <v>788</v>
      </c>
      <c r="H854" s="127">
        <v>0</v>
      </c>
      <c r="I854" s="127"/>
      <c r="J854" s="127"/>
      <c r="K854" s="127"/>
      <c r="L854" s="127"/>
      <c r="M854" s="127">
        <v>1</v>
      </c>
      <c r="N854" s="127">
        <v>1</v>
      </c>
      <c r="O854" s="127">
        <v>1994</v>
      </c>
      <c r="P854" s="127">
        <v>19960501</v>
      </c>
      <c r="Q854" s="127">
        <v>19960502</v>
      </c>
      <c r="R854" s="127" t="s">
        <v>78</v>
      </c>
      <c r="S854" s="127" t="s">
        <v>62</v>
      </c>
      <c r="T854" s="127" t="s">
        <v>79</v>
      </c>
      <c r="U854" s="127" t="s">
        <v>1953</v>
      </c>
      <c r="V854" s="127" t="s">
        <v>65</v>
      </c>
      <c r="W854" s="127" t="s">
        <v>64</v>
      </c>
      <c r="X854" s="127"/>
      <c r="Y854" s="127">
        <v>16.2</v>
      </c>
      <c r="Z854" s="127">
        <v>111</v>
      </c>
      <c r="AA854" s="127" t="s">
        <v>1726</v>
      </c>
      <c r="AB854" s="127">
        <v>5000</v>
      </c>
      <c r="AC854" s="127">
        <v>20826</v>
      </c>
      <c r="AD854" s="127"/>
      <c r="AE854" s="127"/>
      <c r="AF854" s="127">
        <v>5000</v>
      </c>
      <c r="AG854" s="127">
        <v>425</v>
      </c>
      <c r="AH854" s="127">
        <v>0</v>
      </c>
      <c r="AI854" s="127">
        <v>351</v>
      </c>
      <c r="AJ854" s="127"/>
      <c r="AK854" s="127">
        <v>0.02</v>
      </c>
      <c r="AL854" s="127">
        <v>1</v>
      </c>
      <c r="AM854" s="127">
        <v>500</v>
      </c>
      <c r="AN854" s="127"/>
      <c r="AO854" s="127" t="s">
        <v>90</v>
      </c>
      <c r="AP854" s="127" t="s">
        <v>675</v>
      </c>
      <c r="AQ854" s="127" t="s">
        <v>661</v>
      </c>
      <c r="AR854" s="127" t="s">
        <v>676</v>
      </c>
      <c r="AS854" s="127" t="s">
        <v>69</v>
      </c>
      <c r="AT854" s="127" t="s">
        <v>70</v>
      </c>
      <c r="AU854" s="127" t="s">
        <v>71</v>
      </c>
      <c r="AV854" s="127" t="s">
        <v>1726</v>
      </c>
      <c r="AW854" s="149">
        <f t="shared" si="13"/>
        <v>2.0407183328531642E-2</v>
      </c>
    </row>
    <row r="855" spans="1:49" x14ac:dyDescent="0.2">
      <c r="A855" s="127" t="s">
        <v>59</v>
      </c>
      <c r="B855" s="127">
        <v>4.0999999999999996</v>
      </c>
      <c r="C855" s="127">
        <v>20171204</v>
      </c>
      <c r="D855" s="127" t="s">
        <v>60</v>
      </c>
      <c r="E855" s="127" t="s">
        <v>60</v>
      </c>
      <c r="F855" s="127">
        <v>3</v>
      </c>
      <c r="G855" s="75" t="s">
        <v>1587</v>
      </c>
      <c r="H855" s="127">
        <v>0</v>
      </c>
      <c r="I855" s="127"/>
      <c r="J855" s="127"/>
      <c r="K855" s="127"/>
      <c r="L855" s="127"/>
      <c r="M855" s="127">
        <v>1</v>
      </c>
      <c r="N855" s="127">
        <v>1</v>
      </c>
      <c r="O855" s="127">
        <v>1992</v>
      </c>
      <c r="P855" s="127">
        <v>19930706</v>
      </c>
      <c r="Q855" s="127">
        <v>19930707</v>
      </c>
      <c r="R855" s="127" t="s">
        <v>88</v>
      </c>
      <c r="S855" s="127" t="s">
        <v>830</v>
      </c>
      <c r="T855" s="127" t="s">
        <v>89</v>
      </c>
      <c r="U855" s="127" t="s">
        <v>72</v>
      </c>
      <c r="V855" s="127" t="s">
        <v>65</v>
      </c>
      <c r="W855" s="127" t="s">
        <v>66</v>
      </c>
      <c r="X855" s="127"/>
      <c r="Y855" s="127">
        <v>7.2</v>
      </c>
      <c r="Z855" s="127"/>
      <c r="AA855" s="127" t="s">
        <v>1726</v>
      </c>
      <c r="AB855" s="127">
        <v>5000</v>
      </c>
      <c r="AC855" s="127">
        <v>18790</v>
      </c>
      <c r="AD855" s="127"/>
      <c r="AE855" s="127"/>
      <c r="AF855" s="127">
        <v>0</v>
      </c>
      <c r="AG855" s="127">
        <v>3583</v>
      </c>
      <c r="AH855" s="127"/>
      <c r="AI855" s="127"/>
      <c r="AJ855" s="127" t="s">
        <v>66</v>
      </c>
      <c r="AK855" s="127"/>
      <c r="AL855" s="127">
        <v>1</v>
      </c>
      <c r="AM855" s="127">
        <v>100</v>
      </c>
      <c r="AN855" s="127"/>
      <c r="AO855" s="127" t="s">
        <v>1588</v>
      </c>
      <c r="AP855" s="127" t="s">
        <v>660</v>
      </c>
      <c r="AQ855" s="127" t="s">
        <v>831</v>
      </c>
      <c r="AR855" s="127" t="s">
        <v>662</v>
      </c>
      <c r="AS855" s="127" t="s">
        <v>69</v>
      </c>
      <c r="AT855" s="127" t="s">
        <v>70</v>
      </c>
      <c r="AU855" s="127" t="s">
        <v>91</v>
      </c>
      <c r="AV855" s="127" t="s">
        <v>1726</v>
      </c>
      <c r="AW855" s="149">
        <f t="shared" si="13"/>
        <v>0.19068653539116551</v>
      </c>
    </row>
    <row r="856" spans="1:49" x14ac:dyDescent="0.2">
      <c r="A856" s="127" t="s">
        <v>59</v>
      </c>
      <c r="B856" s="127">
        <v>4.0999999999999996</v>
      </c>
      <c r="C856" s="127">
        <v>20171204</v>
      </c>
      <c r="D856" s="127" t="s">
        <v>60</v>
      </c>
      <c r="E856" s="127" t="s">
        <v>60</v>
      </c>
      <c r="F856" s="127">
        <v>3</v>
      </c>
      <c r="G856" s="75" t="s">
        <v>1589</v>
      </c>
      <c r="H856" s="127">
        <v>0</v>
      </c>
      <c r="I856" s="127"/>
      <c r="J856" s="127"/>
      <c r="K856" s="127"/>
      <c r="L856" s="127"/>
      <c r="M856" s="127">
        <v>1</v>
      </c>
      <c r="N856" s="127">
        <v>1</v>
      </c>
      <c r="O856" s="127">
        <v>1989</v>
      </c>
      <c r="P856" s="127">
        <v>19900522</v>
      </c>
      <c r="Q856" s="127">
        <v>19900523</v>
      </c>
      <c r="R856" s="127" t="s">
        <v>88</v>
      </c>
      <c r="S856" s="127" t="s">
        <v>830</v>
      </c>
      <c r="T856" s="127" t="s">
        <v>89</v>
      </c>
      <c r="U856" s="127" t="s">
        <v>72</v>
      </c>
      <c r="V856" s="127" t="s">
        <v>65</v>
      </c>
      <c r="W856" s="127" t="s">
        <v>66</v>
      </c>
      <c r="X856" s="127"/>
      <c r="Y856" s="127">
        <v>4.5</v>
      </c>
      <c r="Z856" s="127"/>
      <c r="AA856" s="127" t="s">
        <v>1726</v>
      </c>
      <c r="AB856" s="127">
        <v>5000</v>
      </c>
      <c r="AC856" s="127">
        <v>28812</v>
      </c>
      <c r="AD856" s="127"/>
      <c r="AE856" s="127"/>
      <c r="AF856" s="127">
        <v>0</v>
      </c>
      <c r="AG856" s="127">
        <v>56793</v>
      </c>
      <c r="AH856" s="127"/>
      <c r="AI856" s="127"/>
      <c r="AJ856" s="127" t="s">
        <v>66</v>
      </c>
      <c r="AK856" s="127"/>
      <c r="AL856" s="127">
        <v>1</v>
      </c>
      <c r="AM856" s="127">
        <v>100</v>
      </c>
      <c r="AN856" s="127"/>
      <c r="AO856" s="127" t="s">
        <v>1590</v>
      </c>
      <c r="AP856" s="127" t="s">
        <v>660</v>
      </c>
      <c r="AQ856" s="127" t="s">
        <v>831</v>
      </c>
      <c r="AR856" s="127" t="s">
        <v>662</v>
      </c>
      <c r="AS856" s="127" t="s">
        <v>69</v>
      </c>
      <c r="AT856" s="127" t="s">
        <v>70</v>
      </c>
      <c r="AU856" s="127" t="s">
        <v>91</v>
      </c>
      <c r="AV856" s="127" t="s">
        <v>1726</v>
      </c>
      <c r="AW856" s="149">
        <f t="shared" si="13"/>
        <v>1.9711578508954601</v>
      </c>
    </row>
    <row r="857" spans="1:49" x14ac:dyDescent="0.2">
      <c r="A857" s="127" t="s">
        <v>59</v>
      </c>
      <c r="B857" s="127">
        <v>4.0999999999999996</v>
      </c>
      <c r="C857" s="127">
        <v>20171204</v>
      </c>
      <c r="D857" s="127" t="s">
        <v>60</v>
      </c>
      <c r="E857" s="127" t="s">
        <v>60</v>
      </c>
      <c r="F857" s="127">
        <v>3</v>
      </c>
      <c r="G857" s="75" t="s">
        <v>785</v>
      </c>
      <c r="H857" s="127">
        <v>0</v>
      </c>
      <c r="I857" s="127"/>
      <c r="J857" s="127"/>
      <c r="K857" s="127"/>
      <c r="L857" s="127"/>
      <c r="M857" s="127">
        <v>1</v>
      </c>
      <c r="N857" s="127">
        <v>1</v>
      </c>
      <c r="O857" s="127">
        <v>1989</v>
      </c>
      <c r="P857" s="127">
        <v>19910403</v>
      </c>
      <c r="Q857" s="127">
        <v>19910405</v>
      </c>
      <c r="R857" s="127" t="s">
        <v>78</v>
      </c>
      <c r="S857" s="127" t="s">
        <v>62</v>
      </c>
      <c r="T857" s="127" t="s">
        <v>79</v>
      </c>
      <c r="U857" s="127" t="s">
        <v>1953</v>
      </c>
      <c r="V857" s="127" t="s">
        <v>65</v>
      </c>
      <c r="W857" s="127" t="s">
        <v>66</v>
      </c>
      <c r="X857" s="127"/>
      <c r="Y857" s="127">
        <v>17.5</v>
      </c>
      <c r="Z857" s="127">
        <v>117</v>
      </c>
      <c r="AA857" s="127" t="s">
        <v>1726</v>
      </c>
      <c r="AB857" s="127">
        <v>5000</v>
      </c>
      <c r="AC857" s="127">
        <v>25032</v>
      </c>
      <c r="AD857" s="127"/>
      <c r="AE857" s="127"/>
      <c r="AF857" s="127">
        <v>0</v>
      </c>
      <c r="AG857" s="127">
        <v>11188</v>
      </c>
      <c r="AH857" s="127">
        <v>5000</v>
      </c>
      <c r="AI857" s="127">
        <v>50</v>
      </c>
      <c r="AJ857" s="127" t="s">
        <v>67</v>
      </c>
      <c r="AK857" s="127">
        <v>2E-3</v>
      </c>
      <c r="AL857" s="127">
        <v>215</v>
      </c>
      <c r="AM857" s="127">
        <v>1070</v>
      </c>
      <c r="AN857" s="127"/>
      <c r="AO857" s="127" t="s">
        <v>786</v>
      </c>
      <c r="AP857" s="127" t="s">
        <v>675</v>
      </c>
      <c r="AQ857" s="127" t="s">
        <v>661</v>
      </c>
      <c r="AR857" s="127" t="s">
        <v>676</v>
      </c>
      <c r="AS857" s="127" t="s">
        <v>69</v>
      </c>
      <c r="AT857" s="127" t="s">
        <v>70</v>
      </c>
      <c r="AU857" s="127" t="s">
        <v>71</v>
      </c>
      <c r="AV857" s="127" t="s">
        <v>1726</v>
      </c>
      <c r="AW857" s="149">
        <f t="shared" si="13"/>
        <v>0.44694790667945028</v>
      </c>
    </row>
    <row r="858" spans="1:49" x14ac:dyDescent="0.2">
      <c r="A858" s="127" t="s">
        <v>59</v>
      </c>
      <c r="B858" s="127">
        <v>4.0999999999999996</v>
      </c>
      <c r="C858" s="127">
        <v>20171204</v>
      </c>
      <c r="D858" s="127" t="s">
        <v>60</v>
      </c>
      <c r="E858" s="127" t="s">
        <v>60</v>
      </c>
      <c r="F858" s="127">
        <v>3</v>
      </c>
      <c r="G858" s="75" t="s">
        <v>1694</v>
      </c>
      <c r="H858" s="127">
        <v>0</v>
      </c>
      <c r="I858" s="127"/>
      <c r="J858" s="127"/>
      <c r="K858" s="127"/>
      <c r="L858" s="127"/>
      <c r="M858" s="127">
        <v>1</v>
      </c>
      <c r="N858" s="127">
        <v>1</v>
      </c>
      <c r="O858" s="127">
        <v>1995</v>
      </c>
      <c r="P858" s="127">
        <v>19970517</v>
      </c>
      <c r="Q858" s="127">
        <v>19970518</v>
      </c>
      <c r="R858" s="127" t="s">
        <v>78</v>
      </c>
      <c r="S858" s="127" t="s">
        <v>62</v>
      </c>
      <c r="T858" s="127" t="s">
        <v>79</v>
      </c>
      <c r="U858" s="127" t="s">
        <v>1953</v>
      </c>
      <c r="V858" s="127" t="s">
        <v>65</v>
      </c>
      <c r="W858" s="127" t="s">
        <v>66</v>
      </c>
      <c r="X858" s="127"/>
      <c r="Y858" s="127">
        <v>20.399999999999999</v>
      </c>
      <c r="Z858" s="127">
        <v>120</v>
      </c>
      <c r="AA858" s="127" t="s">
        <v>1726</v>
      </c>
      <c r="AB858" s="127">
        <v>5000</v>
      </c>
      <c r="AC858" s="127">
        <v>41059</v>
      </c>
      <c r="AD858" s="127"/>
      <c r="AE858" s="127"/>
      <c r="AF858" s="127">
        <v>5000</v>
      </c>
      <c r="AG858" s="127">
        <v>592</v>
      </c>
      <c r="AH858" s="127"/>
      <c r="AI858" s="127"/>
      <c r="AJ858" s="127"/>
      <c r="AK858" s="127">
        <v>1.4200000000000001E-2</v>
      </c>
      <c r="AL858" s="127">
        <v>1</v>
      </c>
      <c r="AM858" s="127">
        <v>500</v>
      </c>
      <c r="AN858" s="127"/>
      <c r="AO858" s="127" t="s">
        <v>112</v>
      </c>
      <c r="AP858" s="127" t="s">
        <v>675</v>
      </c>
      <c r="AQ858" s="127" t="s">
        <v>661</v>
      </c>
      <c r="AR858" s="127" t="s">
        <v>676</v>
      </c>
      <c r="AS858" s="127" t="s">
        <v>69</v>
      </c>
      <c r="AT858" s="127" t="s">
        <v>70</v>
      </c>
      <c r="AU858" s="127" t="s">
        <v>71</v>
      </c>
      <c r="AV858" s="127" t="s">
        <v>1726</v>
      </c>
      <c r="AW858" s="149">
        <f t="shared" si="13"/>
        <v>1.4418276139214301E-2</v>
      </c>
    </row>
    <row r="859" spans="1:49" x14ac:dyDescent="0.2">
      <c r="A859" s="127" t="s">
        <v>59</v>
      </c>
      <c r="B859" s="127">
        <v>4.0999999999999996</v>
      </c>
      <c r="C859" s="127">
        <v>20171204</v>
      </c>
      <c r="D859" s="127" t="s">
        <v>60</v>
      </c>
      <c r="E859" s="127" t="s">
        <v>60</v>
      </c>
      <c r="F859" s="127">
        <v>3</v>
      </c>
      <c r="G859" s="75" t="s">
        <v>565</v>
      </c>
      <c r="H859" s="127">
        <v>0</v>
      </c>
      <c r="I859" s="127"/>
      <c r="J859" s="127"/>
      <c r="K859" s="127"/>
      <c r="L859" s="127"/>
      <c r="M859" s="127">
        <v>1</v>
      </c>
      <c r="N859" s="127">
        <v>2</v>
      </c>
      <c r="O859" s="127">
        <v>1994</v>
      </c>
      <c r="P859" s="127">
        <v>19950530</v>
      </c>
      <c r="Q859" s="127">
        <v>19950531</v>
      </c>
      <c r="R859" s="127" t="s">
        <v>490</v>
      </c>
      <c r="S859" s="127" t="s">
        <v>476</v>
      </c>
      <c r="T859" s="127" t="s">
        <v>491</v>
      </c>
      <c r="U859" s="127" t="s">
        <v>72</v>
      </c>
      <c r="V859" s="127" t="s">
        <v>65</v>
      </c>
      <c r="W859" s="127" t="s">
        <v>64</v>
      </c>
      <c r="X859" s="127"/>
      <c r="Y859" s="127">
        <v>8.1</v>
      </c>
      <c r="Z859" s="127">
        <v>88</v>
      </c>
      <c r="AA859" s="127" t="s">
        <v>1726</v>
      </c>
      <c r="AB859" s="127">
        <v>5000</v>
      </c>
      <c r="AC859" s="127">
        <v>70837</v>
      </c>
      <c r="AD859" s="127"/>
      <c r="AE859" s="127"/>
      <c r="AF859" s="127">
        <v>0</v>
      </c>
      <c r="AG859" s="127">
        <v>337861</v>
      </c>
      <c r="AH859" s="127">
        <v>5000</v>
      </c>
      <c r="AI859" s="127">
        <v>4522</v>
      </c>
      <c r="AJ859" s="127" t="s">
        <v>66</v>
      </c>
      <c r="AK859" s="127">
        <v>0.06</v>
      </c>
      <c r="AL859" s="127">
        <v>50</v>
      </c>
      <c r="AM859" s="127">
        <v>200</v>
      </c>
      <c r="AN859" s="127"/>
      <c r="AO859" s="127"/>
      <c r="AP859" s="127" t="s">
        <v>493</v>
      </c>
      <c r="AQ859" s="127" t="s">
        <v>480</v>
      </c>
      <c r="AR859" s="127" t="s">
        <v>494</v>
      </c>
      <c r="AS859" s="127" t="s">
        <v>69</v>
      </c>
      <c r="AT859" s="127" t="s">
        <v>70</v>
      </c>
      <c r="AU859" s="127" t="s">
        <v>91</v>
      </c>
      <c r="AV859" s="127" t="s">
        <v>1726</v>
      </c>
      <c r="AW859" s="149">
        <f t="shared" si="13"/>
        <v>4.7695554583056881</v>
      </c>
    </row>
    <row r="860" spans="1:49" x14ac:dyDescent="0.2">
      <c r="A860" s="127" t="s">
        <v>59</v>
      </c>
      <c r="B860" s="127">
        <v>4.0999999999999996</v>
      </c>
      <c r="C860" s="127">
        <v>20171204</v>
      </c>
      <c r="D860" s="127" t="s">
        <v>60</v>
      </c>
      <c r="E860" s="127" t="s">
        <v>60</v>
      </c>
      <c r="F860" s="127">
        <v>3</v>
      </c>
      <c r="G860" s="75" t="s">
        <v>1114</v>
      </c>
      <c r="H860" s="127">
        <v>0</v>
      </c>
      <c r="I860" s="127"/>
      <c r="J860" s="127"/>
      <c r="K860" s="127"/>
      <c r="L860" s="127"/>
      <c r="M860" s="127">
        <v>1</v>
      </c>
      <c r="N860" s="127">
        <v>2</v>
      </c>
      <c r="O860" s="127">
        <v>1984</v>
      </c>
      <c r="P860" s="127">
        <v>19850430</v>
      </c>
      <c r="Q860" s="127">
        <v>19850501</v>
      </c>
      <c r="R860" s="127" t="s">
        <v>1029</v>
      </c>
      <c r="S860" s="127" t="s">
        <v>1002</v>
      </c>
      <c r="T860" s="127" t="s">
        <v>1030</v>
      </c>
      <c r="U860" s="127" t="s">
        <v>1643</v>
      </c>
      <c r="V860" s="127" t="s">
        <v>65</v>
      </c>
      <c r="W860" s="127" t="s">
        <v>66</v>
      </c>
      <c r="X860" s="127"/>
      <c r="Y860" s="127">
        <v>2.8</v>
      </c>
      <c r="Z860" s="127"/>
      <c r="AA860" s="127" t="s">
        <v>1726</v>
      </c>
      <c r="AB860" s="127">
        <v>5000</v>
      </c>
      <c r="AC860" s="127">
        <v>40106</v>
      </c>
      <c r="AD860" s="127"/>
      <c r="AE860" s="127"/>
      <c r="AF860" s="127">
        <v>0</v>
      </c>
      <c r="AG860" s="127">
        <v>137817</v>
      </c>
      <c r="AH860" s="127">
        <v>5000</v>
      </c>
      <c r="AI860" s="127">
        <v>1549</v>
      </c>
      <c r="AJ860" s="127"/>
      <c r="AK860" s="127">
        <v>3.7199999999999997E-2</v>
      </c>
      <c r="AL860" s="127">
        <v>1</v>
      </c>
      <c r="AM860" s="127"/>
      <c r="AN860" s="127"/>
      <c r="AO860" s="127" t="s">
        <v>1115</v>
      </c>
      <c r="AP860" s="127" t="s">
        <v>1032</v>
      </c>
      <c r="AQ860" s="127" t="s">
        <v>1006</v>
      </c>
      <c r="AR860" s="127" t="s">
        <v>1033</v>
      </c>
      <c r="AS860" s="127" t="s">
        <v>69</v>
      </c>
      <c r="AT860" s="127" t="s">
        <v>70</v>
      </c>
      <c r="AU860" s="127" t="s">
        <v>91</v>
      </c>
      <c r="AV860" s="127" t="s">
        <v>1726</v>
      </c>
      <c r="AW860" s="149">
        <f t="shared" si="13"/>
        <v>3.4363187552984589</v>
      </c>
    </row>
    <row r="861" spans="1:49" x14ac:dyDescent="0.2">
      <c r="A861" s="127" t="s">
        <v>59</v>
      </c>
      <c r="B861" s="127">
        <v>4.0999999999999996</v>
      </c>
      <c r="C861" s="127">
        <v>20171204</v>
      </c>
      <c r="D861" s="127" t="s">
        <v>60</v>
      </c>
      <c r="E861" s="127" t="s">
        <v>60</v>
      </c>
      <c r="F861" s="127">
        <v>3</v>
      </c>
      <c r="G861" s="75" t="s">
        <v>566</v>
      </c>
      <c r="H861" s="127">
        <v>0</v>
      </c>
      <c r="I861" s="127"/>
      <c r="J861" s="127"/>
      <c r="K861" s="127"/>
      <c r="L861" s="127"/>
      <c r="M861" s="127">
        <v>1</v>
      </c>
      <c r="N861" s="127">
        <v>2</v>
      </c>
      <c r="O861" s="127">
        <v>1988</v>
      </c>
      <c r="P861" s="127">
        <v>198904</v>
      </c>
      <c r="Q861" s="127">
        <v>19890410</v>
      </c>
      <c r="R861" s="127" t="s">
        <v>490</v>
      </c>
      <c r="S861" s="127" t="s">
        <v>476</v>
      </c>
      <c r="T861" s="127" t="s">
        <v>491</v>
      </c>
      <c r="U861" s="127" t="s">
        <v>72</v>
      </c>
      <c r="V861" s="127" t="s">
        <v>65</v>
      </c>
      <c r="W861" s="127" t="s">
        <v>66</v>
      </c>
      <c r="X861" s="127"/>
      <c r="Y861" s="127">
        <v>3.3</v>
      </c>
      <c r="Z861" s="127">
        <v>68</v>
      </c>
      <c r="AA861" s="127" t="s">
        <v>1726</v>
      </c>
      <c r="AB861" s="127">
        <v>5000</v>
      </c>
      <c r="AC861" s="127">
        <v>25067</v>
      </c>
      <c r="AD861" s="127"/>
      <c r="AE861" s="127"/>
      <c r="AF861" s="127">
        <v>0</v>
      </c>
      <c r="AG861" s="127">
        <v>209933</v>
      </c>
      <c r="AH861" s="127"/>
      <c r="AI861" s="127"/>
      <c r="AJ861" s="127" t="s">
        <v>67</v>
      </c>
      <c r="AK861" s="127"/>
      <c r="AL861" s="127">
        <v>1</v>
      </c>
      <c r="AM861" s="127"/>
      <c r="AN861" s="127"/>
      <c r="AO861" s="127" t="s">
        <v>567</v>
      </c>
      <c r="AP861" s="127" t="s">
        <v>493</v>
      </c>
      <c r="AQ861" s="127" t="s">
        <v>480</v>
      </c>
      <c r="AR861" s="127" t="s">
        <v>494</v>
      </c>
      <c r="AS861" s="127" t="s">
        <v>69</v>
      </c>
      <c r="AT861" s="127" t="s">
        <v>70</v>
      </c>
      <c r="AU861" s="127" t="s">
        <v>91</v>
      </c>
      <c r="AV861" s="127" t="s">
        <v>1726</v>
      </c>
      <c r="AW861" s="149">
        <f t="shared" si="13"/>
        <v>8.3748753341045994</v>
      </c>
    </row>
    <row r="862" spans="1:49" x14ac:dyDescent="0.2">
      <c r="A862" s="127" t="s">
        <v>59</v>
      </c>
      <c r="B862" s="127">
        <v>4.0999999999999996</v>
      </c>
      <c r="C862" s="127">
        <v>20171204</v>
      </c>
      <c r="D862" s="127" t="s">
        <v>60</v>
      </c>
      <c r="E862" s="127" t="s">
        <v>60</v>
      </c>
      <c r="F862" s="127">
        <v>3</v>
      </c>
      <c r="G862" s="75" t="s">
        <v>310</v>
      </c>
      <c r="H862" s="127">
        <v>0</v>
      </c>
      <c r="I862" s="127"/>
      <c r="J862" s="127"/>
      <c r="K862" s="127"/>
      <c r="L862" s="127"/>
      <c r="M862" s="127">
        <v>1</v>
      </c>
      <c r="N862" s="127">
        <v>3</v>
      </c>
      <c r="O862" s="127">
        <v>1986</v>
      </c>
      <c r="P862" s="127">
        <v>198705</v>
      </c>
      <c r="Q862" s="127">
        <v>19870530</v>
      </c>
      <c r="R862" s="127" t="s">
        <v>3322</v>
      </c>
      <c r="S862" s="127" t="s">
        <v>3323</v>
      </c>
      <c r="T862" s="127" t="s">
        <v>3459</v>
      </c>
      <c r="U862" s="127" t="s">
        <v>72</v>
      </c>
      <c r="V862" s="127" t="s">
        <v>65</v>
      </c>
      <c r="W862" s="127" t="s">
        <v>66</v>
      </c>
      <c r="X862" s="127"/>
      <c r="Y862" s="127">
        <v>3.7</v>
      </c>
      <c r="Z862" s="127"/>
      <c r="AA862" s="127" t="s">
        <v>1726</v>
      </c>
      <c r="AB862" s="127">
        <v>5000</v>
      </c>
      <c r="AC862" s="127">
        <v>25535</v>
      </c>
      <c r="AD862" s="127"/>
      <c r="AE862" s="127"/>
      <c r="AF862" s="127">
        <v>0</v>
      </c>
      <c r="AG862" s="127">
        <v>80102</v>
      </c>
      <c r="AH862" s="127">
        <v>5000</v>
      </c>
      <c r="AI862" s="127">
        <v>657</v>
      </c>
      <c r="AJ862" s="127"/>
      <c r="AK862" s="127">
        <v>2.5100000000000001E-2</v>
      </c>
      <c r="AL862" s="127">
        <v>64</v>
      </c>
      <c r="AM862" s="127"/>
      <c r="AN862" s="127"/>
      <c r="AO862" s="127" t="s">
        <v>1081</v>
      </c>
      <c r="AP862" s="127" t="s">
        <v>3325</v>
      </c>
      <c r="AQ862" s="127" t="s">
        <v>3326</v>
      </c>
      <c r="AR862" s="127" t="s">
        <v>3460</v>
      </c>
      <c r="AS862" s="127" t="s">
        <v>69</v>
      </c>
      <c r="AT862" s="127" t="s">
        <v>70</v>
      </c>
      <c r="AU862" s="127" t="s">
        <v>3211</v>
      </c>
      <c r="AV862" s="127" t="s">
        <v>1726</v>
      </c>
      <c r="AW862" s="149">
        <f t="shared" si="13"/>
        <v>3.1369492852946936</v>
      </c>
    </row>
    <row r="863" spans="1:49" x14ac:dyDescent="0.2">
      <c r="A863" s="127" t="s">
        <v>59</v>
      </c>
      <c r="B863" s="127">
        <v>4.0999999999999996</v>
      </c>
      <c r="C863" s="127">
        <v>20171204</v>
      </c>
      <c r="D863" s="127" t="s">
        <v>60</v>
      </c>
      <c r="E863" s="127" t="s">
        <v>60</v>
      </c>
      <c r="F863" s="127">
        <v>3</v>
      </c>
      <c r="G863" s="75" t="s">
        <v>1128</v>
      </c>
      <c r="H863" s="127">
        <v>9</v>
      </c>
      <c r="I863" s="127"/>
      <c r="J863" s="127"/>
      <c r="K863" s="127"/>
      <c r="L863" s="127"/>
      <c r="M863" s="127">
        <v>1</v>
      </c>
      <c r="N863" s="127">
        <v>2</v>
      </c>
      <c r="O863" s="127">
        <v>1988</v>
      </c>
      <c r="P863" s="127">
        <v>19890516</v>
      </c>
      <c r="Q863" s="127">
        <v>19890518</v>
      </c>
      <c r="R863" s="127" t="s">
        <v>1121</v>
      </c>
      <c r="S863" s="127" t="s">
        <v>1002</v>
      </c>
      <c r="T863" s="127" t="s">
        <v>1122</v>
      </c>
      <c r="U863" s="127" t="s">
        <v>72</v>
      </c>
      <c r="V863" s="127" t="s">
        <v>65</v>
      </c>
      <c r="W863" s="127" t="s">
        <v>66</v>
      </c>
      <c r="X863" s="127"/>
      <c r="Y863" s="127">
        <v>5.3</v>
      </c>
      <c r="Z863" s="127">
        <v>77</v>
      </c>
      <c r="AA863" s="127" t="s">
        <v>1726</v>
      </c>
      <c r="AB863" s="127">
        <v>5000</v>
      </c>
      <c r="AC863" s="127">
        <v>75009</v>
      </c>
      <c r="AD863" s="127"/>
      <c r="AE863" s="127"/>
      <c r="AF863" s="127">
        <v>0</v>
      </c>
      <c r="AG863" s="127">
        <v>517626</v>
      </c>
      <c r="AH863" s="127">
        <v>5000</v>
      </c>
      <c r="AI863" s="127">
        <v>215</v>
      </c>
      <c r="AJ863" s="127" t="s">
        <v>66</v>
      </c>
      <c r="AK863" s="127">
        <v>2.8999999999999998E-3</v>
      </c>
      <c r="AL863" s="127">
        <v>1</v>
      </c>
      <c r="AM863" s="127"/>
      <c r="AN863" s="127"/>
      <c r="AO863" s="127" t="s">
        <v>1129</v>
      </c>
      <c r="AP863" s="127" t="s">
        <v>1124</v>
      </c>
      <c r="AQ863" s="127" t="s">
        <v>1006</v>
      </c>
      <c r="AR863" s="127" t="s">
        <v>1125</v>
      </c>
      <c r="AS863" s="127" t="s">
        <v>69</v>
      </c>
      <c r="AT863" s="127" t="s">
        <v>70</v>
      </c>
      <c r="AU863" s="127" t="s">
        <v>91</v>
      </c>
      <c r="AV863" s="127" t="s">
        <v>1726</v>
      </c>
      <c r="AW863" s="149">
        <f t="shared" si="13"/>
        <v>6.9008518977722675</v>
      </c>
    </row>
    <row r="864" spans="1:49" x14ac:dyDescent="0.2">
      <c r="A864" s="127" t="s">
        <v>59</v>
      </c>
      <c r="B864" s="127">
        <v>4.0999999999999996</v>
      </c>
      <c r="C864" s="127">
        <v>20171204</v>
      </c>
      <c r="D864" s="127" t="s">
        <v>60</v>
      </c>
      <c r="E864" s="127" t="s">
        <v>60</v>
      </c>
      <c r="F864" s="127">
        <v>3</v>
      </c>
      <c r="G864" s="75" t="s">
        <v>1134</v>
      </c>
      <c r="H864" s="127">
        <v>0</v>
      </c>
      <c r="I864" s="127"/>
      <c r="J864" s="127"/>
      <c r="K864" s="127"/>
      <c r="L864" s="127"/>
      <c r="M864" s="127">
        <v>1</v>
      </c>
      <c r="N864" s="127">
        <v>2</v>
      </c>
      <c r="O864" s="127">
        <v>1986</v>
      </c>
      <c r="P864" s="127">
        <v>19870502</v>
      </c>
      <c r="Q864" s="127">
        <v>19870503</v>
      </c>
      <c r="R864" s="127" t="s">
        <v>1121</v>
      </c>
      <c r="S864" s="127" t="s">
        <v>1002</v>
      </c>
      <c r="T864" s="127" t="s">
        <v>1122</v>
      </c>
      <c r="U864" s="127" t="s">
        <v>72</v>
      </c>
      <c r="V864" s="127" t="s">
        <v>65</v>
      </c>
      <c r="W864" s="127" t="s">
        <v>66</v>
      </c>
      <c r="X864" s="127"/>
      <c r="Y864" s="127">
        <v>4.5</v>
      </c>
      <c r="Z864" s="127"/>
      <c r="AA864" s="127" t="s">
        <v>1726</v>
      </c>
      <c r="AB864" s="127">
        <v>5000</v>
      </c>
      <c r="AC864" s="127">
        <v>25292</v>
      </c>
      <c r="AD864" s="127"/>
      <c r="AE864" s="127"/>
      <c r="AF864" s="127">
        <v>0</v>
      </c>
      <c r="AG864" s="127">
        <v>117360</v>
      </c>
      <c r="AH864" s="127">
        <v>5000</v>
      </c>
      <c r="AI864" s="127">
        <v>255</v>
      </c>
      <c r="AJ864" s="127"/>
      <c r="AK864" s="127">
        <v>0.01</v>
      </c>
      <c r="AL864" s="127">
        <v>1</v>
      </c>
      <c r="AM864" s="127"/>
      <c r="AN864" s="127"/>
      <c r="AO864" s="127" t="s">
        <v>1135</v>
      </c>
      <c r="AP864" s="127" t="s">
        <v>1124</v>
      </c>
      <c r="AQ864" s="127" t="s">
        <v>1006</v>
      </c>
      <c r="AR864" s="127" t="s">
        <v>1125</v>
      </c>
      <c r="AS864" s="127" t="s">
        <v>69</v>
      </c>
      <c r="AT864" s="127" t="s">
        <v>70</v>
      </c>
      <c r="AU864" s="127" t="s">
        <v>91</v>
      </c>
      <c r="AV864" s="127" t="s">
        <v>1726</v>
      </c>
      <c r="AW864" s="149">
        <f t="shared" si="13"/>
        <v>4.6402024355527436</v>
      </c>
    </row>
    <row r="865" spans="1:49" x14ac:dyDescent="0.2">
      <c r="A865" s="127" t="s">
        <v>1726</v>
      </c>
      <c r="B865" s="127">
        <v>4.0999999999999996</v>
      </c>
      <c r="C865" s="127">
        <v>20171204</v>
      </c>
      <c r="D865" s="127" t="s">
        <v>60</v>
      </c>
      <c r="E865" s="127" t="s">
        <v>60</v>
      </c>
      <c r="F865" s="127">
        <v>3</v>
      </c>
      <c r="G865" s="75" t="s">
        <v>4009</v>
      </c>
      <c r="H865" s="127"/>
      <c r="I865" s="127"/>
      <c r="J865" s="127"/>
      <c r="K865" s="127"/>
      <c r="L865" s="127"/>
      <c r="M865" s="127">
        <v>1</v>
      </c>
      <c r="N865" s="127">
        <v>1</v>
      </c>
      <c r="O865" s="127">
        <v>1982</v>
      </c>
      <c r="P865" s="127">
        <v>19830613</v>
      </c>
      <c r="Q865" s="127">
        <v>19830613</v>
      </c>
      <c r="R865" s="127" t="s">
        <v>3420</v>
      </c>
      <c r="S865" s="127" t="s">
        <v>4010</v>
      </c>
      <c r="T865" s="127" t="s">
        <v>3984</v>
      </c>
      <c r="U865" s="127" t="s">
        <v>72</v>
      </c>
      <c r="V865" s="127" t="s">
        <v>65</v>
      </c>
      <c r="W865" s="127" t="s">
        <v>64</v>
      </c>
      <c r="X865" s="127"/>
      <c r="Y865" s="127">
        <v>4</v>
      </c>
      <c r="Z865" s="127"/>
      <c r="AA865" s="127" t="s">
        <v>1726</v>
      </c>
      <c r="AB865" s="127"/>
      <c r="AC865" s="127"/>
      <c r="AD865" s="127"/>
      <c r="AE865" s="127"/>
      <c r="AF865" s="127">
        <v>1</v>
      </c>
      <c r="AG865" s="127">
        <v>13930</v>
      </c>
      <c r="AH865" s="127"/>
      <c r="AI865" s="127"/>
      <c r="AJ865" s="127"/>
      <c r="AK865" s="127"/>
      <c r="AL865" s="127"/>
      <c r="AM865" s="127"/>
      <c r="AN865" s="127"/>
      <c r="AO865" s="127" t="s">
        <v>3570</v>
      </c>
      <c r="AP865" s="127" t="s">
        <v>3422</v>
      </c>
      <c r="AQ865" s="127" t="s">
        <v>4011</v>
      </c>
      <c r="AR865" s="127" t="s">
        <v>3985</v>
      </c>
      <c r="AS865" s="127" t="s">
        <v>69</v>
      </c>
      <c r="AT865" s="127" t="s">
        <v>70</v>
      </c>
      <c r="AU865" s="127" t="s">
        <v>3211</v>
      </c>
      <c r="AV865" s="127" t="s">
        <v>1726</v>
      </c>
      <c r="AW865" s="149" t="str">
        <f t="shared" si="13"/>
        <v/>
      </c>
    </row>
    <row r="866" spans="1:49" x14ac:dyDescent="0.2">
      <c r="A866" s="127" t="s">
        <v>59</v>
      </c>
      <c r="B866" s="127">
        <v>4.0999999999999996</v>
      </c>
      <c r="C866" s="127">
        <v>20171204</v>
      </c>
      <c r="D866" s="127" t="s">
        <v>60</v>
      </c>
      <c r="E866" s="127" t="s">
        <v>60</v>
      </c>
      <c r="F866" s="127">
        <v>3</v>
      </c>
      <c r="G866" s="75" t="s">
        <v>703</v>
      </c>
      <c r="H866" s="127">
        <v>0</v>
      </c>
      <c r="I866" s="127"/>
      <c r="J866" s="127"/>
      <c r="K866" s="127"/>
      <c r="L866" s="127"/>
      <c r="M866" s="127">
        <v>1</v>
      </c>
      <c r="N866" s="127">
        <v>1</v>
      </c>
      <c r="O866" s="127">
        <v>1989</v>
      </c>
      <c r="P866" s="127">
        <v>19910408</v>
      </c>
      <c r="Q866" s="127">
        <v>19910411</v>
      </c>
      <c r="R866" s="127" t="s">
        <v>61</v>
      </c>
      <c r="S866" s="127" t="s">
        <v>62</v>
      </c>
      <c r="T866" s="127" t="s">
        <v>63</v>
      </c>
      <c r="U866" s="127" t="s">
        <v>1953</v>
      </c>
      <c r="V866" s="127" t="s">
        <v>65</v>
      </c>
      <c r="W866" s="127" t="s">
        <v>66</v>
      </c>
      <c r="X866" s="127"/>
      <c r="Y866" s="127">
        <v>19</v>
      </c>
      <c r="Z866" s="127">
        <v>117</v>
      </c>
      <c r="AA866" s="127" t="s">
        <v>1726</v>
      </c>
      <c r="AB866" s="127">
        <v>5000</v>
      </c>
      <c r="AC866" s="127">
        <v>25114</v>
      </c>
      <c r="AD866" s="127"/>
      <c r="AE866" s="127"/>
      <c r="AF866" s="127">
        <v>0</v>
      </c>
      <c r="AG866" s="127">
        <v>35175</v>
      </c>
      <c r="AH866" s="127">
        <v>5000</v>
      </c>
      <c r="AI866" s="127">
        <v>28</v>
      </c>
      <c r="AJ866" s="127" t="s">
        <v>67</v>
      </c>
      <c r="AK866" s="127">
        <v>1.1000000000000001E-3</v>
      </c>
      <c r="AL866" s="127">
        <v>105</v>
      </c>
      <c r="AM866" s="127">
        <v>1055</v>
      </c>
      <c r="AN866" s="127"/>
      <c r="AO866" s="127" t="s">
        <v>704</v>
      </c>
      <c r="AP866" s="127" t="s">
        <v>663</v>
      </c>
      <c r="AQ866" s="127" t="s">
        <v>661</v>
      </c>
      <c r="AR866" s="127" t="s">
        <v>664</v>
      </c>
      <c r="AS866" s="127" t="s">
        <v>69</v>
      </c>
      <c r="AT866" s="127" t="s">
        <v>70</v>
      </c>
      <c r="AU866" s="127" t="s">
        <v>71</v>
      </c>
      <c r="AV866" s="127" t="s">
        <v>1726</v>
      </c>
      <c r="AW866" s="149">
        <f t="shared" si="13"/>
        <v>1.4006132037907144</v>
      </c>
    </row>
    <row r="867" spans="1:49" x14ac:dyDescent="0.2">
      <c r="A867" s="127" t="s">
        <v>59</v>
      </c>
      <c r="B867" s="127">
        <v>4.0999999999999996</v>
      </c>
      <c r="C867" s="127">
        <v>20171204</v>
      </c>
      <c r="D867" s="127" t="s">
        <v>60</v>
      </c>
      <c r="E867" s="127" t="s">
        <v>60</v>
      </c>
      <c r="F867" s="127">
        <v>3</v>
      </c>
      <c r="G867" s="75" t="s">
        <v>892</v>
      </c>
      <c r="H867" s="127">
        <v>0</v>
      </c>
      <c r="I867" s="127"/>
      <c r="J867" s="127"/>
      <c r="K867" s="127"/>
      <c r="L867" s="127"/>
      <c r="M867" s="127">
        <v>1</v>
      </c>
      <c r="N867" s="127">
        <v>2</v>
      </c>
      <c r="O867" s="127">
        <v>1987</v>
      </c>
      <c r="P867" s="127">
        <v>198805</v>
      </c>
      <c r="Q867" s="127">
        <v>19880506</v>
      </c>
      <c r="R867" s="127" t="s">
        <v>834</v>
      </c>
      <c r="S867" s="127" t="s">
        <v>830</v>
      </c>
      <c r="T867" s="127" t="s">
        <v>835</v>
      </c>
      <c r="U867" s="127" t="s">
        <v>1643</v>
      </c>
      <c r="V867" s="127" t="s">
        <v>65</v>
      </c>
      <c r="W867" s="127" t="s">
        <v>66</v>
      </c>
      <c r="X867" s="127"/>
      <c r="Y867" s="127">
        <v>3.3</v>
      </c>
      <c r="Z867" s="127"/>
      <c r="AA867" s="127" t="s">
        <v>1726</v>
      </c>
      <c r="AB867" s="127">
        <v>5000</v>
      </c>
      <c r="AC867" s="127">
        <v>27465</v>
      </c>
      <c r="AD867" s="127"/>
      <c r="AE867" s="127"/>
      <c r="AF867" s="127"/>
      <c r="AG867" s="127"/>
      <c r="AH867" s="127"/>
      <c r="AI867" s="127"/>
      <c r="AJ867" s="127"/>
      <c r="AK867" s="127"/>
      <c r="AL867" s="127">
        <v>4</v>
      </c>
      <c r="AM867" s="127"/>
      <c r="AN867" s="127"/>
      <c r="AO867" s="127" t="s">
        <v>893</v>
      </c>
      <c r="AP867" s="127" t="s">
        <v>837</v>
      </c>
      <c r="AQ867" s="127" t="s">
        <v>831</v>
      </c>
      <c r="AR867" s="127" t="s">
        <v>838</v>
      </c>
      <c r="AS867" s="127" t="s">
        <v>69</v>
      </c>
      <c r="AT867" s="127" t="s">
        <v>70</v>
      </c>
      <c r="AU867" s="127" t="s">
        <v>91</v>
      </c>
      <c r="AV867" s="127" t="s">
        <v>1726</v>
      </c>
      <c r="AW867" s="149">
        <f t="shared" si="13"/>
        <v>0</v>
      </c>
    </row>
    <row r="868" spans="1:49" x14ac:dyDescent="0.2">
      <c r="A868" s="127" t="s">
        <v>59</v>
      </c>
      <c r="B868" s="127">
        <v>4.0999999999999996</v>
      </c>
      <c r="C868" s="127">
        <v>20171204</v>
      </c>
      <c r="D868" s="127" t="s">
        <v>60</v>
      </c>
      <c r="E868" s="127" t="s">
        <v>60</v>
      </c>
      <c r="F868" s="127">
        <v>3</v>
      </c>
      <c r="G868" s="75" t="s">
        <v>898</v>
      </c>
      <c r="H868" s="127">
        <v>0</v>
      </c>
      <c r="I868" s="127"/>
      <c r="J868" s="127"/>
      <c r="K868" s="127"/>
      <c r="L868" s="127"/>
      <c r="M868" s="127">
        <v>1</v>
      </c>
      <c r="N868" s="127">
        <v>2</v>
      </c>
      <c r="O868" s="127">
        <v>1987</v>
      </c>
      <c r="P868" s="127">
        <v>198904</v>
      </c>
      <c r="Q868" s="127">
        <v>19890417</v>
      </c>
      <c r="R868" s="127" t="s">
        <v>834</v>
      </c>
      <c r="S868" s="127" t="s">
        <v>830</v>
      </c>
      <c r="T868" s="127" t="s">
        <v>835</v>
      </c>
      <c r="U868" s="127" t="s">
        <v>1953</v>
      </c>
      <c r="V868" s="127" t="s">
        <v>65</v>
      </c>
      <c r="W868" s="127" t="s">
        <v>64</v>
      </c>
      <c r="X868" s="127"/>
      <c r="Y868" s="127">
        <v>19.5</v>
      </c>
      <c r="Z868" s="127"/>
      <c r="AA868" s="127" t="s">
        <v>1726</v>
      </c>
      <c r="AB868" s="127">
        <v>5000</v>
      </c>
      <c r="AC868" s="127">
        <v>37026</v>
      </c>
      <c r="AD868" s="127"/>
      <c r="AE868" s="127"/>
      <c r="AF868" s="127">
        <v>5000</v>
      </c>
      <c r="AG868" s="127">
        <v>454</v>
      </c>
      <c r="AH868" s="127"/>
      <c r="AI868" s="127"/>
      <c r="AJ868" s="127"/>
      <c r="AK868" s="127">
        <v>1.21E-2</v>
      </c>
      <c r="AL868" s="127"/>
      <c r="AM868" s="127"/>
      <c r="AN868" s="127"/>
      <c r="AO868" s="127" t="s">
        <v>899</v>
      </c>
      <c r="AP868" s="127" t="s">
        <v>837</v>
      </c>
      <c r="AQ868" s="127" t="s">
        <v>831</v>
      </c>
      <c r="AR868" s="127" t="s">
        <v>838</v>
      </c>
      <c r="AS868" s="127" t="s">
        <v>69</v>
      </c>
      <c r="AT868" s="127" t="s">
        <v>70</v>
      </c>
      <c r="AU868" s="127" t="s">
        <v>91</v>
      </c>
      <c r="AV868" s="127" t="s">
        <v>1726</v>
      </c>
      <c r="AW868" s="149">
        <f t="shared" si="13"/>
        <v>1.226165397288392E-2</v>
      </c>
    </row>
    <row r="869" spans="1:49" x14ac:dyDescent="0.2">
      <c r="A869" s="127" t="s">
        <v>59</v>
      </c>
      <c r="B869" s="127">
        <v>4.0999999999999996</v>
      </c>
      <c r="C869" s="127">
        <v>20171204</v>
      </c>
      <c r="D869" s="127" t="s">
        <v>60</v>
      </c>
      <c r="E869" s="127" t="s">
        <v>60</v>
      </c>
      <c r="F869" s="127">
        <v>3</v>
      </c>
      <c r="G869" s="75" t="s">
        <v>888</v>
      </c>
      <c r="H869" s="127">
        <v>0</v>
      </c>
      <c r="I869" s="127"/>
      <c r="J869" s="127"/>
      <c r="K869" s="127"/>
      <c r="L869" s="127"/>
      <c r="M869" s="127">
        <v>1</v>
      </c>
      <c r="N869" s="127">
        <v>2</v>
      </c>
      <c r="O869" s="127">
        <v>1990</v>
      </c>
      <c r="P869" s="127">
        <v>199105</v>
      </c>
      <c r="Q869" s="127">
        <v>19910517</v>
      </c>
      <c r="R869" s="127" t="s">
        <v>834</v>
      </c>
      <c r="S869" s="127" t="s">
        <v>830</v>
      </c>
      <c r="T869" s="127" t="s">
        <v>835</v>
      </c>
      <c r="U869" s="127" t="s">
        <v>1643</v>
      </c>
      <c r="V869" s="127" t="s">
        <v>65</v>
      </c>
      <c r="W869" s="127" t="s">
        <v>66</v>
      </c>
      <c r="X869" s="127"/>
      <c r="Y869" s="127">
        <v>6.4</v>
      </c>
      <c r="Z869" s="127"/>
      <c r="AA869" s="127" t="s">
        <v>1726</v>
      </c>
      <c r="AB869" s="127">
        <v>5000</v>
      </c>
      <c r="AC869" s="127">
        <v>26505</v>
      </c>
      <c r="AD869" s="127"/>
      <c r="AE869" s="127"/>
      <c r="AF869" s="127">
        <v>0</v>
      </c>
      <c r="AG869" s="127">
        <v>56382</v>
      </c>
      <c r="AH869" s="127">
        <v>5000</v>
      </c>
      <c r="AI869" s="127">
        <v>106</v>
      </c>
      <c r="AJ869" s="127" t="s">
        <v>66</v>
      </c>
      <c r="AK869" s="127">
        <v>4.0000000000000001E-3</v>
      </c>
      <c r="AL869" s="127">
        <v>30</v>
      </c>
      <c r="AM869" s="127">
        <v>500</v>
      </c>
      <c r="AN869" s="127"/>
      <c r="AO869" s="127" t="s">
        <v>889</v>
      </c>
      <c r="AP869" s="127" t="s">
        <v>837</v>
      </c>
      <c r="AQ869" s="127" t="s">
        <v>831</v>
      </c>
      <c r="AR869" s="127" t="s">
        <v>838</v>
      </c>
      <c r="AS869" s="127" t="s">
        <v>69</v>
      </c>
      <c r="AT869" s="127" t="s">
        <v>70</v>
      </c>
      <c r="AU869" s="127" t="s">
        <v>91</v>
      </c>
      <c r="AV869" s="127" t="s">
        <v>1726</v>
      </c>
      <c r="AW869" s="149">
        <f t="shared" si="13"/>
        <v>2.1272212790039613</v>
      </c>
    </row>
    <row r="870" spans="1:49" x14ac:dyDescent="0.2">
      <c r="A870" s="127" t="s">
        <v>59</v>
      </c>
      <c r="B870" s="127">
        <v>4.0999999999999996</v>
      </c>
      <c r="C870" s="127">
        <v>20171204</v>
      </c>
      <c r="D870" s="127" t="s">
        <v>60</v>
      </c>
      <c r="E870" s="127" t="s">
        <v>60</v>
      </c>
      <c r="F870" s="127">
        <v>3</v>
      </c>
      <c r="G870" s="75" t="s">
        <v>797</v>
      </c>
      <c r="H870" s="127">
        <v>0</v>
      </c>
      <c r="I870" s="127"/>
      <c r="J870" s="127"/>
      <c r="K870" s="127"/>
      <c r="L870" s="127"/>
      <c r="M870" s="127">
        <v>1</v>
      </c>
      <c r="N870" s="127">
        <v>1</v>
      </c>
      <c r="O870" s="127">
        <v>1998</v>
      </c>
      <c r="P870" s="127">
        <v>20000411</v>
      </c>
      <c r="Q870" s="127">
        <v>20000412</v>
      </c>
      <c r="R870" s="127" t="s">
        <v>88</v>
      </c>
      <c r="S870" s="127" t="s">
        <v>62</v>
      </c>
      <c r="T870" s="127" t="s">
        <v>89</v>
      </c>
      <c r="U870" s="127" t="s">
        <v>1953</v>
      </c>
      <c r="V870" s="127" t="s">
        <v>65</v>
      </c>
      <c r="W870" s="127" t="s">
        <v>64</v>
      </c>
      <c r="X870" s="127"/>
      <c r="Y870" s="127">
        <v>15.5</v>
      </c>
      <c r="Z870" s="127">
        <v>110</v>
      </c>
      <c r="AA870" s="127" t="s">
        <v>1726</v>
      </c>
      <c r="AB870" s="127">
        <v>5000</v>
      </c>
      <c r="AC870" s="127">
        <v>22828</v>
      </c>
      <c r="AD870" s="127"/>
      <c r="AE870" s="127"/>
      <c r="AF870" s="127">
        <v>0</v>
      </c>
      <c r="AG870" s="127">
        <v>18830</v>
      </c>
      <c r="AH870" s="127"/>
      <c r="AI870" s="127"/>
      <c r="AJ870" s="127" t="s">
        <v>67</v>
      </c>
      <c r="AK870" s="127"/>
      <c r="AL870" s="127">
        <v>30</v>
      </c>
      <c r="AM870" s="127">
        <v>600</v>
      </c>
      <c r="AN870" s="127"/>
      <c r="AO870" s="127" t="s">
        <v>798</v>
      </c>
      <c r="AP870" s="127" t="s">
        <v>660</v>
      </c>
      <c r="AQ870" s="127" t="s">
        <v>661</v>
      </c>
      <c r="AR870" s="127" t="s">
        <v>662</v>
      </c>
      <c r="AS870" s="127" t="s">
        <v>69</v>
      </c>
      <c r="AT870" s="127" t="s">
        <v>70</v>
      </c>
      <c r="AU870" s="127" t="s">
        <v>91</v>
      </c>
      <c r="AV870" s="127" t="s">
        <v>1726</v>
      </c>
      <c r="AW870" s="149">
        <f t="shared" si="13"/>
        <v>0.8248642018573682</v>
      </c>
    </row>
    <row r="871" spans="1:49" x14ac:dyDescent="0.2">
      <c r="A871" s="127" t="s">
        <v>59</v>
      </c>
      <c r="B871" s="127">
        <v>4.0999999999999996</v>
      </c>
      <c r="C871" s="127">
        <v>20171204</v>
      </c>
      <c r="D871" s="127" t="s">
        <v>60</v>
      </c>
      <c r="E871" s="127" t="s">
        <v>60</v>
      </c>
      <c r="F871" s="127">
        <v>3</v>
      </c>
      <c r="G871" s="75" t="s">
        <v>1602</v>
      </c>
      <c r="H871" s="127">
        <v>0</v>
      </c>
      <c r="I871" s="127"/>
      <c r="J871" s="127"/>
      <c r="K871" s="127"/>
      <c r="L871" s="127"/>
      <c r="M871" s="127">
        <v>1</v>
      </c>
      <c r="N871" s="127">
        <v>1</v>
      </c>
      <c r="O871" s="127">
        <v>1991</v>
      </c>
      <c r="P871" s="127">
        <v>199205</v>
      </c>
      <c r="Q871" s="127">
        <v>19920520</v>
      </c>
      <c r="R871" s="127" t="s">
        <v>88</v>
      </c>
      <c r="S871" s="127" t="s">
        <v>830</v>
      </c>
      <c r="T871" s="127" t="s">
        <v>89</v>
      </c>
      <c r="U871" s="127" t="s">
        <v>72</v>
      </c>
      <c r="V871" s="127" t="s">
        <v>65</v>
      </c>
      <c r="W871" s="127" t="s">
        <v>66</v>
      </c>
      <c r="X871" s="127"/>
      <c r="Y871" s="127">
        <v>5.9</v>
      </c>
      <c r="Z871" s="127"/>
      <c r="AA871" s="127" t="s">
        <v>1726</v>
      </c>
      <c r="AB871" s="127">
        <v>5000</v>
      </c>
      <c r="AC871" s="127">
        <v>55421</v>
      </c>
      <c r="AD871" s="127"/>
      <c r="AE871" s="127"/>
      <c r="AF871" s="127">
        <v>0</v>
      </c>
      <c r="AG871" s="127">
        <v>100551</v>
      </c>
      <c r="AH871" s="127">
        <v>5000</v>
      </c>
      <c r="AI871" s="127">
        <v>127</v>
      </c>
      <c r="AJ871" s="127" t="s">
        <v>66</v>
      </c>
      <c r="AK871" s="127">
        <v>2.3E-3</v>
      </c>
      <c r="AL871" s="127">
        <v>24</v>
      </c>
      <c r="AM871" s="127">
        <v>434</v>
      </c>
      <c r="AN871" s="127"/>
      <c r="AO871" s="127" t="s">
        <v>1603</v>
      </c>
      <c r="AP871" s="127" t="s">
        <v>660</v>
      </c>
      <c r="AQ871" s="127" t="s">
        <v>831</v>
      </c>
      <c r="AR871" s="127" t="s">
        <v>662</v>
      </c>
      <c r="AS871" s="127" t="s">
        <v>69</v>
      </c>
      <c r="AT871" s="127" t="s">
        <v>70</v>
      </c>
      <c r="AU871" s="127" t="s">
        <v>91</v>
      </c>
      <c r="AV871" s="127" t="s">
        <v>1726</v>
      </c>
      <c r="AW871" s="149">
        <f t="shared" si="13"/>
        <v>1.8143122643041447</v>
      </c>
    </row>
    <row r="872" spans="1:49" x14ac:dyDescent="0.2">
      <c r="A872" s="127" t="s">
        <v>59</v>
      </c>
      <c r="B872" s="127">
        <v>4.0999999999999996</v>
      </c>
      <c r="C872" s="127">
        <v>20171204</v>
      </c>
      <c r="D872" s="127" t="s">
        <v>60</v>
      </c>
      <c r="E872" s="127" t="s">
        <v>60</v>
      </c>
      <c r="F872" s="127">
        <v>3</v>
      </c>
      <c r="G872" s="75" t="s">
        <v>1053</v>
      </c>
      <c r="H872" s="127">
        <v>0</v>
      </c>
      <c r="I872" s="127"/>
      <c r="J872" s="127"/>
      <c r="K872" s="127"/>
      <c r="L872" s="127"/>
      <c r="M872" s="127">
        <v>1</v>
      </c>
      <c r="N872" s="127">
        <v>2</v>
      </c>
      <c r="O872" s="127">
        <v>1984</v>
      </c>
      <c r="P872" s="127">
        <v>198505</v>
      </c>
      <c r="Q872" s="127">
        <v>19850523</v>
      </c>
      <c r="R872" s="127" t="s">
        <v>1029</v>
      </c>
      <c r="S872" s="127" t="s">
        <v>1002</v>
      </c>
      <c r="T872" s="127" t="s">
        <v>1030</v>
      </c>
      <c r="U872" s="127" t="s">
        <v>72</v>
      </c>
      <c r="V872" s="127" t="s">
        <v>65</v>
      </c>
      <c r="W872" s="127" t="s">
        <v>66</v>
      </c>
      <c r="X872" s="127"/>
      <c r="Y872" s="127">
        <v>4.0999999999999996</v>
      </c>
      <c r="Z872" s="127"/>
      <c r="AA872" s="127" t="s">
        <v>1726</v>
      </c>
      <c r="AB872" s="127">
        <v>5000</v>
      </c>
      <c r="AC872" s="127">
        <v>40650</v>
      </c>
      <c r="AD872" s="127"/>
      <c r="AE872" s="127"/>
      <c r="AF872" s="127">
        <v>0</v>
      </c>
      <c r="AG872" s="127">
        <v>41575</v>
      </c>
      <c r="AH872" s="127">
        <v>5000</v>
      </c>
      <c r="AI872" s="127">
        <v>843</v>
      </c>
      <c r="AJ872" s="127"/>
      <c r="AK872" s="127">
        <v>2.0299999999999999E-2</v>
      </c>
      <c r="AL872" s="127">
        <v>1</v>
      </c>
      <c r="AM872" s="127"/>
      <c r="AN872" s="127"/>
      <c r="AO872" s="127" t="s">
        <v>1054</v>
      </c>
      <c r="AP872" s="127" t="s">
        <v>1032</v>
      </c>
      <c r="AQ872" s="127" t="s">
        <v>1006</v>
      </c>
      <c r="AR872" s="127" t="s">
        <v>1033</v>
      </c>
      <c r="AS872" s="127" t="s">
        <v>69</v>
      </c>
      <c r="AT872" s="127" t="s">
        <v>70</v>
      </c>
      <c r="AU872" s="127" t="s">
        <v>91</v>
      </c>
      <c r="AV872" s="127" t="s">
        <v>1726</v>
      </c>
      <c r="AW872" s="149">
        <f t="shared" si="13"/>
        <v>1.0227552275522755</v>
      </c>
    </row>
    <row r="873" spans="1:49" x14ac:dyDescent="0.2">
      <c r="A873" s="127" t="s">
        <v>59</v>
      </c>
      <c r="B873" s="127">
        <v>4.0999999999999996</v>
      </c>
      <c r="C873" s="127">
        <v>20171204</v>
      </c>
      <c r="D873" s="127" t="s">
        <v>60</v>
      </c>
      <c r="E873" s="127" t="s">
        <v>60</v>
      </c>
      <c r="F873" s="127">
        <v>3</v>
      </c>
      <c r="G873" s="75" t="s">
        <v>1036</v>
      </c>
      <c r="H873" s="127">
        <v>9</v>
      </c>
      <c r="I873" s="127"/>
      <c r="J873" s="127"/>
      <c r="K873" s="127"/>
      <c r="L873" s="127"/>
      <c r="M873" s="127">
        <v>1</v>
      </c>
      <c r="N873" s="127">
        <v>2</v>
      </c>
      <c r="O873" s="127">
        <v>1988</v>
      </c>
      <c r="P873" s="127">
        <v>19890606</v>
      </c>
      <c r="Q873" s="127">
        <v>19890607</v>
      </c>
      <c r="R873" s="127" t="s">
        <v>1029</v>
      </c>
      <c r="S873" s="127" t="s">
        <v>1002</v>
      </c>
      <c r="T873" s="127" t="s">
        <v>1030</v>
      </c>
      <c r="U873" s="127" t="s">
        <v>72</v>
      </c>
      <c r="V873" s="127" t="s">
        <v>65</v>
      </c>
      <c r="W873" s="127" t="s">
        <v>66</v>
      </c>
      <c r="X873" s="127"/>
      <c r="Y873" s="127">
        <v>6.3</v>
      </c>
      <c r="Z873" s="127">
        <v>81</v>
      </c>
      <c r="AA873" s="127" t="s">
        <v>1726</v>
      </c>
      <c r="AB873" s="127">
        <v>5000</v>
      </c>
      <c r="AC873" s="127">
        <v>74781</v>
      </c>
      <c r="AD873" s="127"/>
      <c r="AE873" s="127"/>
      <c r="AF873" s="127">
        <v>0</v>
      </c>
      <c r="AG873" s="127">
        <v>217877</v>
      </c>
      <c r="AH873" s="127">
        <v>5000</v>
      </c>
      <c r="AI873" s="127">
        <v>402</v>
      </c>
      <c r="AJ873" s="127" t="s">
        <v>66</v>
      </c>
      <c r="AK873" s="127">
        <v>5.3E-3</v>
      </c>
      <c r="AL873" s="127">
        <v>1</v>
      </c>
      <c r="AM873" s="127"/>
      <c r="AN873" s="127"/>
      <c r="AO873" s="127" t="s">
        <v>1037</v>
      </c>
      <c r="AP873" s="127" t="s">
        <v>1032</v>
      </c>
      <c r="AQ873" s="127" t="s">
        <v>1006</v>
      </c>
      <c r="AR873" s="127" t="s">
        <v>1033</v>
      </c>
      <c r="AS873" s="127" t="s">
        <v>69</v>
      </c>
      <c r="AT873" s="127" t="s">
        <v>70</v>
      </c>
      <c r="AU873" s="127" t="s">
        <v>91</v>
      </c>
      <c r="AV873" s="127" t="s">
        <v>1726</v>
      </c>
      <c r="AW873" s="149">
        <f t="shared" si="13"/>
        <v>2.913534186491221</v>
      </c>
    </row>
    <row r="874" spans="1:49" x14ac:dyDescent="0.2">
      <c r="A874" s="127" t="s">
        <v>59</v>
      </c>
      <c r="B874" s="127">
        <v>4.0999999999999996</v>
      </c>
      <c r="C874" s="127">
        <v>20171204</v>
      </c>
      <c r="D874" s="127" t="s">
        <v>60</v>
      </c>
      <c r="E874" s="127" t="s">
        <v>60</v>
      </c>
      <c r="F874" s="127">
        <v>3</v>
      </c>
      <c r="G874" s="75" t="s">
        <v>3733</v>
      </c>
      <c r="H874" s="127">
        <v>0</v>
      </c>
      <c r="I874" s="127"/>
      <c r="J874" s="127"/>
      <c r="K874" s="127"/>
      <c r="L874" s="127"/>
      <c r="M874" s="127">
        <v>1</v>
      </c>
      <c r="N874" s="127">
        <v>2</v>
      </c>
      <c r="O874" s="127">
        <v>1990</v>
      </c>
      <c r="P874" s="127">
        <v>199105</v>
      </c>
      <c r="Q874" s="127">
        <v>19910529</v>
      </c>
      <c r="R874" s="127" t="s">
        <v>3734</v>
      </c>
      <c r="S874" s="127" t="s">
        <v>3426</v>
      </c>
      <c r="T874" s="127" t="s">
        <v>3727</v>
      </c>
      <c r="U874" s="127" t="s">
        <v>72</v>
      </c>
      <c r="V874" s="127" t="s">
        <v>65</v>
      </c>
      <c r="W874" s="127" t="s">
        <v>66</v>
      </c>
      <c r="X874" s="127"/>
      <c r="Y874" s="127">
        <v>6.5</v>
      </c>
      <c r="Z874" s="127">
        <v>82</v>
      </c>
      <c r="AA874" s="127" t="s">
        <v>1726</v>
      </c>
      <c r="AB874" s="127">
        <v>5000</v>
      </c>
      <c r="AC874" s="127">
        <v>24924</v>
      </c>
      <c r="AD874" s="127"/>
      <c r="AE874" s="127"/>
      <c r="AF874" s="127">
        <v>0</v>
      </c>
      <c r="AG874" s="127">
        <v>9864</v>
      </c>
      <c r="AH874" s="127">
        <v>5000</v>
      </c>
      <c r="AI874" s="127">
        <v>37</v>
      </c>
      <c r="AJ874" s="127" t="s">
        <v>66</v>
      </c>
      <c r="AK874" s="127">
        <v>1.5E-3</v>
      </c>
      <c r="AL874" s="127">
        <v>1</v>
      </c>
      <c r="AM874" s="127">
        <v>100</v>
      </c>
      <c r="AN874" s="127"/>
      <c r="AO874" s="127" t="s">
        <v>3735</v>
      </c>
      <c r="AP874" s="127" t="s">
        <v>3736</v>
      </c>
      <c r="AQ874" s="127" t="s">
        <v>3429</v>
      </c>
      <c r="AR874" s="127" t="s">
        <v>3729</v>
      </c>
      <c r="AS874" s="127" t="s">
        <v>69</v>
      </c>
      <c r="AT874" s="127" t="s">
        <v>70</v>
      </c>
      <c r="AU874" s="127" t="s">
        <v>77</v>
      </c>
      <c r="AV874" s="127" t="s">
        <v>1726</v>
      </c>
      <c r="AW874" s="149">
        <f t="shared" si="13"/>
        <v>0.39576311988444873</v>
      </c>
    </row>
    <row r="875" spans="1:49" x14ac:dyDescent="0.2">
      <c r="A875" s="127" t="s">
        <v>1726</v>
      </c>
      <c r="B875" s="127">
        <v>4.0999999999999996</v>
      </c>
      <c r="C875" s="127">
        <v>20171204</v>
      </c>
      <c r="D875" s="127" t="s">
        <v>60</v>
      </c>
      <c r="E875" s="127" t="s">
        <v>60</v>
      </c>
      <c r="F875" s="127">
        <v>3</v>
      </c>
      <c r="G875" s="75" t="s">
        <v>3559</v>
      </c>
      <c r="H875" s="127"/>
      <c r="I875" s="127"/>
      <c r="J875" s="127"/>
      <c r="K875" s="127"/>
      <c r="L875" s="127"/>
      <c r="M875" s="127">
        <v>1</v>
      </c>
      <c r="N875" s="127">
        <v>2</v>
      </c>
      <c r="O875" s="127">
        <v>1997</v>
      </c>
      <c r="P875" s="127">
        <v>19980407</v>
      </c>
      <c r="Q875" s="127">
        <v>19980407</v>
      </c>
      <c r="R875" s="127" t="s">
        <v>74</v>
      </c>
      <c r="S875" s="127" t="s">
        <v>3554</v>
      </c>
      <c r="T875" s="127" t="s">
        <v>75</v>
      </c>
      <c r="U875" s="127" t="s">
        <v>1643</v>
      </c>
      <c r="V875" s="127" t="s">
        <v>65</v>
      </c>
      <c r="W875" s="127" t="s">
        <v>66</v>
      </c>
      <c r="X875" s="127"/>
      <c r="Y875" s="127">
        <v>2</v>
      </c>
      <c r="Z875" s="127"/>
      <c r="AA875" s="127" t="s">
        <v>1726</v>
      </c>
      <c r="AB875" s="127"/>
      <c r="AC875" s="127"/>
      <c r="AD875" s="127"/>
      <c r="AE875" s="127"/>
      <c r="AF875" s="127">
        <v>0</v>
      </c>
      <c r="AG875" s="127">
        <v>20000</v>
      </c>
      <c r="AH875" s="127"/>
      <c r="AI875" s="127"/>
      <c r="AJ875" s="127" t="s">
        <v>66</v>
      </c>
      <c r="AK875" s="127"/>
      <c r="AL875" s="127"/>
      <c r="AM875" s="127"/>
      <c r="AN875" s="127"/>
      <c r="AO875" s="127"/>
      <c r="AP875" s="127" t="s">
        <v>680</v>
      </c>
      <c r="AQ875" s="127" t="s">
        <v>3555</v>
      </c>
      <c r="AR875" s="127" t="s">
        <v>681</v>
      </c>
      <c r="AS875" s="127" t="s">
        <v>69</v>
      </c>
      <c r="AT875" s="127" t="s">
        <v>70</v>
      </c>
      <c r="AU875" s="127" t="s">
        <v>77</v>
      </c>
      <c r="AV875" s="127" t="s">
        <v>1726</v>
      </c>
      <c r="AW875" s="149" t="str">
        <f t="shared" si="13"/>
        <v/>
      </c>
    </row>
    <row r="876" spans="1:49" x14ac:dyDescent="0.2">
      <c r="A876" s="127" t="s">
        <v>59</v>
      </c>
      <c r="B876" s="127">
        <v>4.0999999999999996</v>
      </c>
      <c r="C876" s="127">
        <v>20171204</v>
      </c>
      <c r="D876" s="127" t="s">
        <v>60</v>
      </c>
      <c r="E876" s="127" t="s">
        <v>60</v>
      </c>
      <c r="F876" s="127">
        <v>3</v>
      </c>
      <c r="G876" s="75" t="s">
        <v>886</v>
      </c>
      <c r="H876" s="127">
        <v>0</v>
      </c>
      <c r="I876" s="127"/>
      <c r="J876" s="127"/>
      <c r="K876" s="127"/>
      <c r="L876" s="127"/>
      <c r="M876" s="127">
        <v>1</v>
      </c>
      <c r="N876" s="127">
        <v>2</v>
      </c>
      <c r="O876" s="127">
        <v>1986</v>
      </c>
      <c r="P876" s="127">
        <v>198710</v>
      </c>
      <c r="Q876" s="127">
        <v>19871013</v>
      </c>
      <c r="R876" s="127" t="s">
        <v>834</v>
      </c>
      <c r="S876" s="127" t="s">
        <v>830</v>
      </c>
      <c r="T876" s="127" t="s">
        <v>835</v>
      </c>
      <c r="U876" s="127" t="s">
        <v>1643</v>
      </c>
      <c r="V876" s="127" t="s">
        <v>65</v>
      </c>
      <c r="W876" s="127" t="s">
        <v>66</v>
      </c>
      <c r="X876" s="127"/>
      <c r="Y876" s="127">
        <v>8.4</v>
      </c>
      <c r="Z876" s="127"/>
      <c r="AA876" s="127" t="s">
        <v>1726</v>
      </c>
      <c r="AB876" s="127">
        <v>5000</v>
      </c>
      <c r="AC876" s="127">
        <v>26501</v>
      </c>
      <c r="AD876" s="127"/>
      <c r="AE876" s="127"/>
      <c r="AF876" s="127">
        <v>5000</v>
      </c>
      <c r="AG876" s="127">
        <v>66</v>
      </c>
      <c r="AH876" s="127"/>
      <c r="AI876" s="127"/>
      <c r="AJ876" s="127"/>
      <c r="AK876" s="127">
        <v>2.5000000000000001E-3</v>
      </c>
      <c r="AL876" s="127">
        <v>155</v>
      </c>
      <c r="AM876" s="127"/>
      <c r="AN876" s="127"/>
      <c r="AO876" s="127" t="s">
        <v>887</v>
      </c>
      <c r="AP876" s="127" t="s">
        <v>837</v>
      </c>
      <c r="AQ876" s="127" t="s">
        <v>831</v>
      </c>
      <c r="AR876" s="127" t="s">
        <v>838</v>
      </c>
      <c r="AS876" s="127" t="s">
        <v>69</v>
      </c>
      <c r="AT876" s="127" t="s">
        <v>70</v>
      </c>
      <c r="AU876" s="127" t="s">
        <v>91</v>
      </c>
      <c r="AV876" s="127" t="s">
        <v>1726</v>
      </c>
      <c r="AW876" s="149">
        <f t="shared" si="13"/>
        <v>2.4904720576582016E-3</v>
      </c>
    </row>
    <row r="877" spans="1:49" x14ac:dyDescent="0.2">
      <c r="A877" s="127" t="s">
        <v>59</v>
      </c>
      <c r="B877" s="127">
        <v>4.0999999999999996</v>
      </c>
      <c r="C877" s="127">
        <v>20171204</v>
      </c>
      <c r="D877" s="127" t="s">
        <v>60</v>
      </c>
      <c r="E877" s="127" t="s">
        <v>60</v>
      </c>
      <c r="F877" s="127">
        <v>3</v>
      </c>
      <c r="G877" s="75" t="s">
        <v>882</v>
      </c>
      <c r="H877" s="127">
        <v>0</v>
      </c>
      <c r="I877" s="127"/>
      <c r="J877" s="127"/>
      <c r="K877" s="127"/>
      <c r="L877" s="127"/>
      <c r="M877" s="127">
        <v>1</v>
      </c>
      <c r="N877" s="127">
        <v>2</v>
      </c>
      <c r="O877" s="127">
        <v>1990</v>
      </c>
      <c r="P877" s="127">
        <v>199105</v>
      </c>
      <c r="Q877" s="127">
        <v>19910516</v>
      </c>
      <c r="R877" s="127" t="s">
        <v>834</v>
      </c>
      <c r="S877" s="127" t="s">
        <v>830</v>
      </c>
      <c r="T877" s="127" t="s">
        <v>835</v>
      </c>
      <c r="U877" s="127" t="s">
        <v>1643</v>
      </c>
      <c r="V877" s="127" t="s">
        <v>65</v>
      </c>
      <c r="W877" s="127" t="s">
        <v>66</v>
      </c>
      <c r="X877" s="127"/>
      <c r="Y877" s="127">
        <v>4.3</v>
      </c>
      <c r="Z877" s="127"/>
      <c r="AA877" s="127" t="s">
        <v>1726</v>
      </c>
      <c r="AB877" s="127">
        <v>5000</v>
      </c>
      <c r="AC877" s="127">
        <v>25898</v>
      </c>
      <c r="AD877" s="127"/>
      <c r="AE877" s="127"/>
      <c r="AF877" s="127">
        <v>0</v>
      </c>
      <c r="AG877" s="127">
        <v>56382</v>
      </c>
      <c r="AH877" s="127">
        <v>5000</v>
      </c>
      <c r="AI877" s="127">
        <v>104</v>
      </c>
      <c r="AJ877" s="127" t="s">
        <v>66</v>
      </c>
      <c r="AK877" s="127">
        <v>4.0000000000000001E-3</v>
      </c>
      <c r="AL877" s="127">
        <v>30</v>
      </c>
      <c r="AM877" s="127">
        <v>500</v>
      </c>
      <c r="AN877" s="127"/>
      <c r="AO877" s="127" t="s">
        <v>883</v>
      </c>
      <c r="AP877" s="127" t="s">
        <v>837</v>
      </c>
      <c r="AQ877" s="127" t="s">
        <v>831</v>
      </c>
      <c r="AR877" s="127" t="s">
        <v>838</v>
      </c>
      <c r="AS877" s="127" t="s">
        <v>69</v>
      </c>
      <c r="AT877" s="127" t="s">
        <v>70</v>
      </c>
      <c r="AU877" s="127" t="s">
        <v>91</v>
      </c>
      <c r="AV877" s="127" t="s">
        <v>1726</v>
      </c>
      <c r="AW877" s="149">
        <f t="shared" si="13"/>
        <v>2.1770793111437174</v>
      </c>
    </row>
    <row r="878" spans="1:49" x14ac:dyDescent="0.2">
      <c r="A878" s="127" t="s">
        <v>59</v>
      </c>
      <c r="B878" s="127">
        <v>4.0999999999999996</v>
      </c>
      <c r="C878" s="127">
        <v>20171204</v>
      </c>
      <c r="D878" s="127" t="s">
        <v>60</v>
      </c>
      <c r="E878" s="127" t="s">
        <v>60</v>
      </c>
      <c r="F878" s="127">
        <v>3</v>
      </c>
      <c r="G878" s="75" t="s">
        <v>3450</v>
      </c>
      <c r="H878" s="127">
        <v>0</v>
      </c>
      <c r="I878" s="127"/>
      <c r="J878" s="127"/>
      <c r="K878" s="127"/>
      <c r="L878" s="127"/>
      <c r="M878" s="127">
        <v>1</v>
      </c>
      <c r="N878" s="127">
        <v>1</v>
      </c>
      <c r="O878" s="127">
        <v>1979</v>
      </c>
      <c r="P878" s="127">
        <v>19800728</v>
      </c>
      <c r="Q878" s="127">
        <v>19800731</v>
      </c>
      <c r="R878" s="127" t="s">
        <v>3446</v>
      </c>
      <c r="S878" s="127"/>
      <c r="T878" s="127" t="s">
        <v>3442</v>
      </c>
      <c r="U878" s="127"/>
      <c r="V878" s="127" t="s">
        <v>67</v>
      </c>
      <c r="W878" s="127" t="s">
        <v>962</v>
      </c>
      <c r="X878" s="127"/>
      <c r="Y878" s="127">
        <v>2</v>
      </c>
      <c r="Z878" s="127"/>
      <c r="AA878" s="127"/>
      <c r="AB878" s="127">
        <v>5000</v>
      </c>
      <c r="AC878" s="127">
        <v>30680</v>
      </c>
      <c r="AD878" s="127"/>
      <c r="AE878" s="127"/>
      <c r="AF878" s="127">
        <v>5000</v>
      </c>
      <c r="AG878" s="127">
        <v>900</v>
      </c>
      <c r="AH878" s="127"/>
      <c r="AI878" s="127"/>
      <c r="AJ878" s="127"/>
      <c r="AK878" s="127">
        <v>2.8500000000000001E-2</v>
      </c>
      <c r="AL878" s="127">
        <v>1</v>
      </c>
      <c r="AM878" s="127"/>
      <c r="AN878" s="127"/>
      <c r="AO878" s="127"/>
      <c r="AP878" s="127" t="s">
        <v>3447</v>
      </c>
      <c r="AQ878" s="127" t="s">
        <v>1106</v>
      </c>
      <c r="AR878" s="127" t="s">
        <v>3444</v>
      </c>
      <c r="AS878" s="127" t="s">
        <v>69</v>
      </c>
      <c r="AT878" s="127" t="s">
        <v>70</v>
      </c>
      <c r="AU878" s="127" t="s">
        <v>77</v>
      </c>
      <c r="AV878" s="127" t="s">
        <v>1726</v>
      </c>
      <c r="AW878" s="149">
        <f t="shared" si="13"/>
        <v>2.9335071707953065E-2</v>
      </c>
    </row>
    <row r="879" spans="1:49" x14ac:dyDescent="0.2">
      <c r="A879" s="127" t="s">
        <v>59</v>
      </c>
      <c r="B879" s="127">
        <v>4.0999999999999996</v>
      </c>
      <c r="C879" s="127">
        <v>20171204</v>
      </c>
      <c r="D879" s="127" t="s">
        <v>60</v>
      </c>
      <c r="E879" s="127" t="s">
        <v>60</v>
      </c>
      <c r="F879" s="127">
        <v>3</v>
      </c>
      <c r="G879" s="75" t="s">
        <v>3449</v>
      </c>
      <c r="H879" s="127">
        <v>0</v>
      </c>
      <c r="I879" s="127"/>
      <c r="J879" s="127"/>
      <c r="K879" s="127"/>
      <c r="L879" s="127"/>
      <c r="M879" s="127">
        <v>1</v>
      </c>
      <c r="N879" s="127">
        <v>1</v>
      </c>
      <c r="O879" s="127">
        <v>1978</v>
      </c>
      <c r="P879" s="127">
        <v>19790726</v>
      </c>
      <c r="Q879" s="127">
        <v>19790730</v>
      </c>
      <c r="R879" s="127" t="s">
        <v>3446</v>
      </c>
      <c r="S879" s="127"/>
      <c r="T879" s="127" t="s">
        <v>3442</v>
      </c>
      <c r="U879" s="127"/>
      <c r="V879" s="127" t="s">
        <v>67</v>
      </c>
      <c r="W879" s="127" t="s">
        <v>962</v>
      </c>
      <c r="X879" s="127"/>
      <c r="Y879" s="127">
        <v>2.2000000000000002</v>
      </c>
      <c r="Z879" s="127"/>
      <c r="AA879" s="127"/>
      <c r="AB879" s="127">
        <v>5000</v>
      </c>
      <c r="AC879" s="127">
        <v>77688</v>
      </c>
      <c r="AD879" s="127"/>
      <c r="AE879" s="127"/>
      <c r="AF879" s="127">
        <v>5000</v>
      </c>
      <c r="AG879" s="127">
        <v>2168</v>
      </c>
      <c r="AH879" s="127"/>
      <c r="AI879" s="127"/>
      <c r="AJ879" s="127"/>
      <c r="AK879" s="127">
        <v>2.7099999999999999E-2</v>
      </c>
      <c r="AL879" s="127">
        <v>1</v>
      </c>
      <c r="AM879" s="127"/>
      <c r="AN879" s="127"/>
      <c r="AO879" s="127"/>
      <c r="AP879" s="127" t="s">
        <v>3447</v>
      </c>
      <c r="AQ879" s="127" t="s">
        <v>1106</v>
      </c>
      <c r="AR879" s="127" t="s">
        <v>3444</v>
      </c>
      <c r="AS879" s="127" t="s">
        <v>69</v>
      </c>
      <c r="AT879" s="127" t="s">
        <v>70</v>
      </c>
      <c r="AU879" s="127" t="s">
        <v>77</v>
      </c>
      <c r="AV879" s="127" t="s">
        <v>1726</v>
      </c>
      <c r="AW879" s="149">
        <f t="shared" si="13"/>
        <v>2.7906497786015859E-2</v>
      </c>
    </row>
    <row r="880" spans="1:49" x14ac:dyDescent="0.2">
      <c r="A880" s="127" t="s">
        <v>59</v>
      </c>
      <c r="B880" s="127">
        <v>4.0999999999999996</v>
      </c>
      <c r="C880" s="127">
        <v>20171204</v>
      </c>
      <c r="D880" s="127" t="s">
        <v>60</v>
      </c>
      <c r="E880" s="127" t="s">
        <v>60</v>
      </c>
      <c r="F880" s="127">
        <v>3</v>
      </c>
      <c r="G880" s="75" t="s">
        <v>3445</v>
      </c>
      <c r="H880" s="127">
        <v>0</v>
      </c>
      <c r="I880" s="127"/>
      <c r="J880" s="127"/>
      <c r="K880" s="127"/>
      <c r="L880" s="127"/>
      <c r="M880" s="127">
        <v>1</v>
      </c>
      <c r="N880" s="127">
        <v>1</v>
      </c>
      <c r="O880" s="127">
        <v>1979</v>
      </c>
      <c r="P880" s="127">
        <v>19800620</v>
      </c>
      <c r="Q880" s="127">
        <v>19800731</v>
      </c>
      <c r="R880" s="127" t="s">
        <v>3446</v>
      </c>
      <c r="S880" s="127"/>
      <c r="T880" s="127" t="s">
        <v>3442</v>
      </c>
      <c r="U880" s="127"/>
      <c r="V880" s="127" t="s">
        <v>67</v>
      </c>
      <c r="W880" s="127" t="s">
        <v>962</v>
      </c>
      <c r="X880" s="127"/>
      <c r="Y880" s="127">
        <v>1.43</v>
      </c>
      <c r="Z880" s="127"/>
      <c r="AA880" s="127"/>
      <c r="AB880" s="127">
        <v>5000</v>
      </c>
      <c r="AC880" s="127">
        <v>10107</v>
      </c>
      <c r="AD880" s="127"/>
      <c r="AE880" s="127"/>
      <c r="AF880" s="127">
        <v>5000</v>
      </c>
      <c r="AG880" s="127">
        <v>102</v>
      </c>
      <c r="AH880" s="127"/>
      <c r="AI880" s="127"/>
      <c r="AJ880" s="127"/>
      <c r="AK880" s="127">
        <v>0.01</v>
      </c>
      <c r="AL880" s="127">
        <v>1</v>
      </c>
      <c r="AM880" s="127"/>
      <c r="AN880" s="127"/>
      <c r="AO880" s="127"/>
      <c r="AP880" s="127" t="s">
        <v>3447</v>
      </c>
      <c r="AQ880" s="127" t="s">
        <v>1106</v>
      </c>
      <c r="AR880" s="127" t="s">
        <v>3444</v>
      </c>
      <c r="AS880" s="127" t="s">
        <v>69</v>
      </c>
      <c r="AT880" s="127" t="s">
        <v>70</v>
      </c>
      <c r="AU880" s="127" t="s">
        <v>77</v>
      </c>
      <c r="AV880" s="127" t="s">
        <v>1726</v>
      </c>
      <c r="AW880" s="149">
        <f t="shared" si="13"/>
        <v>1.0092015434847135E-2</v>
      </c>
    </row>
    <row r="881" spans="1:49" x14ac:dyDescent="0.2">
      <c r="A881" s="127" t="s">
        <v>59</v>
      </c>
      <c r="B881" s="127">
        <v>4.0999999999999996</v>
      </c>
      <c r="C881" s="127">
        <v>20171204</v>
      </c>
      <c r="D881" s="127" t="s">
        <v>60</v>
      </c>
      <c r="E881" s="127" t="s">
        <v>60</v>
      </c>
      <c r="F881" s="127">
        <v>3</v>
      </c>
      <c r="G881" s="75" t="s">
        <v>1607</v>
      </c>
      <c r="H881" s="127">
        <v>0</v>
      </c>
      <c r="I881" s="127"/>
      <c r="J881" s="127"/>
      <c r="K881" s="127"/>
      <c r="L881" s="127"/>
      <c r="M881" s="127">
        <v>1</v>
      </c>
      <c r="N881" s="127">
        <v>1</v>
      </c>
      <c r="O881" s="127">
        <v>1989</v>
      </c>
      <c r="P881" s="127">
        <v>19900522</v>
      </c>
      <c r="Q881" s="127">
        <v>19900522</v>
      </c>
      <c r="R881" s="127" t="s">
        <v>88</v>
      </c>
      <c r="S881" s="127" t="s">
        <v>830</v>
      </c>
      <c r="T881" s="127" t="s">
        <v>89</v>
      </c>
      <c r="U881" s="127" t="s">
        <v>72</v>
      </c>
      <c r="V881" s="127" t="s">
        <v>65</v>
      </c>
      <c r="W881" s="127" t="s">
        <v>66</v>
      </c>
      <c r="X881" s="127"/>
      <c r="Y881" s="127">
        <v>4.5</v>
      </c>
      <c r="Z881" s="127"/>
      <c r="AA881" s="127" t="s">
        <v>1726</v>
      </c>
      <c r="AB881" s="127">
        <v>5000</v>
      </c>
      <c r="AC881" s="127">
        <v>28810</v>
      </c>
      <c r="AD881" s="127"/>
      <c r="AE881" s="127"/>
      <c r="AF881" s="127">
        <v>0</v>
      </c>
      <c r="AG881" s="127">
        <v>56548</v>
      </c>
      <c r="AH881" s="127">
        <v>5000</v>
      </c>
      <c r="AI881" s="127">
        <v>68</v>
      </c>
      <c r="AJ881" s="127" t="s">
        <v>66</v>
      </c>
      <c r="AK881" s="127">
        <v>2.3999999999999998E-3</v>
      </c>
      <c r="AL881" s="127">
        <v>1</v>
      </c>
      <c r="AM881" s="127">
        <v>100</v>
      </c>
      <c r="AN881" s="127"/>
      <c r="AO881" s="127" t="s">
        <v>1608</v>
      </c>
      <c r="AP881" s="127" t="s">
        <v>660</v>
      </c>
      <c r="AQ881" s="127" t="s">
        <v>831</v>
      </c>
      <c r="AR881" s="127" t="s">
        <v>662</v>
      </c>
      <c r="AS881" s="127" t="s">
        <v>69</v>
      </c>
      <c r="AT881" s="127" t="s">
        <v>70</v>
      </c>
      <c r="AU881" s="127" t="s">
        <v>91</v>
      </c>
      <c r="AV881" s="127" t="s">
        <v>1726</v>
      </c>
      <c r="AW881" s="149">
        <f t="shared" si="13"/>
        <v>1.9627906976744185</v>
      </c>
    </row>
    <row r="882" spans="1:49" x14ac:dyDescent="0.2">
      <c r="A882" s="127" t="s">
        <v>59</v>
      </c>
      <c r="B882" s="127">
        <v>4.0999999999999996</v>
      </c>
      <c r="C882" s="127">
        <v>20171204</v>
      </c>
      <c r="D882" s="127" t="s">
        <v>60</v>
      </c>
      <c r="E882" s="127" t="s">
        <v>60</v>
      </c>
      <c r="F882" s="127">
        <v>3</v>
      </c>
      <c r="G882" s="75" t="s">
        <v>3917</v>
      </c>
      <c r="H882" s="127">
        <v>0</v>
      </c>
      <c r="I882" s="127"/>
      <c r="J882" s="127"/>
      <c r="K882" s="127"/>
      <c r="L882" s="127"/>
      <c r="M882" s="127">
        <v>1</v>
      </c>
      <c r="N882" s="127">
        <v>1</v>
      </c>
      <c r="O882" s="127">
        <v>1988</v>
      </c>
      <c r="P882" s="127">
        <v>19890519</v>
      </c>
      <c r="Q882" s="127">
        <v>19890526</v>
      </c>
      <c r="R882" s="127" t="s">
        <v>3420</v>
      </c>
      <c r="S882" s="127" t="s">
        <v>3421</v>
      </c>
      <c r="T882" s="127" t="s">
        <v>1018</v>
      </c>
      <c r="U882" s="127" t="s">
        <v>72</v>
      </c>
      <c r="V882" s="127" t="s">
        <v>65</v>
      </c>
      <c r="W882" s="127" t="s">
        <v>66</v>
      </c>
      <c r="X882" s="127"/>
      <c r="Y882" s="127">
        <v>7.7</v>
      </c>
      <c r="Z882" s="127"/>
      <c r="AA882" s="127" t="s">
        <v>1726</v>
      </c>
      <c r="AB882" s="127">
        <v>5000</v>
      </c>
      <c r="AC882" s="127">
        <v>22977</v>
      </c>
      <c r="AD882" s="127"/>
      <c r="AE882" s="127"/>
      <c r="AF882" s="127">
        <v>0</v>
      </c>
      <c r="AG882" s="127">
        <v>88724</v>
      </c>
      <c r="AH882" s="127">
        <v>5000</v>
      </c>
      <c r="AI882" s="127">
        <v>328</v>
      </c>
      <c r="AJ882" s="127" t="s">
        <v>66</v>
      </c>
      <c r="AK882" s="127">
        <v>1.41E-2</v>
      </c>
      <c r="AL882" s="127">
        <v>1</v>
      </c>
      <c r="AM882" s="127"/>
      <c r="AN882" s="127"/>
      <c r="AO882" s="127" t="s">
        <v>3918</v>
      </c>
      <c r="AP882" s="127" t="s">
        <v>3422</v>
      </c>
      <c r="AQ882" s="127" t="s">
        <v>3423</v>
      </c>
      <c r="AR882" s="127" t="s">
        <v>1021</v>
      </c>
      <c r="AS882" s="127" t="s">
        <v>69</v>
      </c>
      <c r="AT882" s="127" t="s">
        <v>70</v>
      </c>
      <c r="AU882" s="127" t="s">
        <v>3211</v>
      </c>
      <c r="AV882" s="127" t="s">
        <v>1726</v>
      </c>
      <c r="AW882" s="149">
        <f t="shared" si="13"/>
        <v>3.8614266440353395</v>
      </c>
    </row>
    <row r="883" spans="1:49" x14ac:dyDescent="0.2">
      <c r="A883" s="127" t="s">
        <v>59</v>
      </c>
      <c r="B883" s="127">
        <v>4.0999999999999996</v>
      </c>
      <c r="C883" s="127">
        <v>20171204</v>
      </c>
      <c r="D883" s="127" t="s">
        <v>60</v>
      </c>
      <c r="E883" s="127" t="s">
        <v>60</v>
      </c>
      <c r="F883" s="127">
        <v>3</v>
      </c>
      <c r="G883" s="75" t="s">
        <v>3752</v>
      </c>
      <c r="H883" s="127">
        <v>0</v>
      </c>
      <c r="I883" s="127"/>
      <c r="J883" s="127"/>
      <c r="K883" s="127"/>
      <c r="L883" s="127"/>
      <c r="M883" s="127">
        <v>1</v>
      </c>
      <c r="N883" s="127">
        <v>2</v>
      </c>
      <c r="O883" s="127">
        <v>1987</v>
      </c>
      <c r="P883" s="127">
        <v>19880417</v>
      </c>
      <c r="Q883" s="127">
        <v>19880421</v>
      </c>
      <c r="R883" s="127" t="s">
        <v>3734</v>
      </c>
      <c r="S883" s="127" t="s">
        <v>3426</v>
      </c>
      <c r="T883" s="127" t="s">
        <v>3727</v>
      </c>
      <c r="U883" s="127" t="s">
        <v>72</v>
      </c>
      <c r="V883" s="127" t="s">
        <v>65</v>
      </c>
      <c r="W883" s="127" t="s">
        <v>64</v>
      </c>
      <c r="X883" s="127"/>
      <c r="Y883" s="127">
        <v>4.0999999999999996</v>
      </c>
      <c r="Z883" s="127">
        <v>70</v>
      </c>
      <c r="AA883" s="127" t="s">
        <v>1726</v>
      </c>
      <c r="AB883" s="127">
        <v>5000</v>
      </c>
      <c r="AC883" s="127">
        <v>26825</v>
      </c>
      <c r="AD883" s="127"/>
      <c r="AE883" s="127"/>
      <c r="AF883" s="127">
        <v>0</v>
      </c>
      <c r="AG883" s="127">
        <v>227412</v>
      </c>
      <c r="AH883" s="127">
        <v>5000</v>
      </c>
      <c r="AI883" s="127">
        <v>76</v>
      </c>
      <c r="AJ883" s="127"/>
      <c r="AK883" s="127">
        <v>2.8E-3</v>
      </c>
      <c r="AL883" s="127">
        <v>1</v>
      </c>
      <c r="AM883" s="127"/>
      <c r="AN883" s="127"/>
      <c r="AO883" s="127" t="s">
        <v>3753</v>
      </c>
      <c r="AP883" s="127" t="s">
        <v>3736</v>
      </c>
      <c r="AQ883" s="127" t="s">
        <v>3429</v>
      </c>
      <c r="AR883" s="127" t="s">
        <v>3729</v>
      </c>
      <c r="AS883" s="127" t="s">
        <v>69</v>
      </c>
      <c r="AT883" s="127" t="s">
        <v>70</v>
      </c>
      <c r="AU883" s="127" t="s">
        <v>77</v>
      </c>
      <c r="AV883" s="127" t="s">
        <v>1726</v>
      </c>
      <c r="AW883" s="149">
        <f t="shared" si="13"/>
        <v>8.4776141658900279</v>
      </c>
    </row>
    <row r="884" spans="1:49" x14ac:dyDescent="0.2">
      <c r="A884" s="127" t="s">
        <v>59</v>
      </c>
      <c r="B884" s="127">
        <v>4.0999999999999996</v>
      </c>
      <c r="C884" s="127">
        <v>20171204</v>
      </c>
      <c r="D884" s="127" t="s">
        <v>60</v>
      </c>
      <c r="E884" s="127" t="s">
        <v>60</v>
      </c>
      <c r="F884" s="127">
        <v>3</v>
      </c>
      <c r="G884" s="75" t="s">
        <v>1702</v>
      </c>
      <c r="H884" s="127">
        <v>0</v>
      </c>
      <c r="I884" s="127"/>
      <c r="J884" s="127"/>
      <c r="K884" s="127"/>
      <c r="L884" s="127"/>
      <c r="M884" s="127">
        <v>1</v>
      </c>
      <c r="N884" s="127">
        <v>1</v>
      </c>
      <c r="O884" s="127">
        <v>1991</v>
      </c>
      <c r="P884" s="127">
        <v>19930430</v>
      </c>
      <c r="Q884" s="127">
        <v>19930504</v>
      </c>
      <c r="R884" s="127" t="s">
        <v>78</v>
      </c>
      <c r="S884" s="127" t="s">
        <v>62</v>
      </c>
      <c r="T884" s="127" t="s">
        <v>79</v>
      </c>
      <c r="U884" s="127" t="s">
        <v>1953</v>
      </c>
      <c r="V884" s="127" t="s">
        <v>65</v>
      </c>
      <c r="W884" s="127" t="s">
        <v>66</v>
      </c>
      <c r="X884" s="127"/>
      <c r="Y884" s="127">
        <v>18.5</v>
      </c>
      <c r="Z884" s="127">
        <v>130</v>
      </c>
      <c r="AA884" s="127" t="s">
        <v>1726</v>
      </c>
      <c r="AB884" s="127">
        <v>5000</v>
      </c>
      <c r="AC884" s="127">
        <v>71767</v>
      </c>
      <c r="AD884" s="127"/>
      <c r="AE884" s="127"/>
      <c r="AF884" s="127">
        <v>0</v>
      </c>
      <c r="AG884" s="127">
        <v>5073</v>
      </c>
      <c r="AH884" s="127">
        <v>5000</v>
      </c>
      <c r="AI884" s="127">
        <v>1465</v>
      </c>
      <c r="AJ884" s="127" t="s">
        <v>67</v>
      </c>
      <c r="AK884" s="127">
        <v>0.02</v>
      </c>
      <c r="AL884" s="127">
        <v>283</v>
      </c>
      <c r="AM884" s="127">
        <v>2000</v>
      </c>
      <c r="AN884" s="127"/>
      <c r="AO884" s="127" t="s">
        <v>76</v>
      </c>
      <c r="AP884" s="127" t="s">
        <v>675</v>
      </c>
      <c r="AQ884" s="127" t="s">
        <v>661</v>
      </c>
      <c r="AR884" s="127" t="s">
        <v>676</v>
      </c>
      <c r="AS884" s="127" t="s">
        <v>69</v>
      </c>
      <c r="AT884" s="127" t="s">
        <v>70</v>
      </c>
      <c r="AU884" s="127" t="s">
        <v>71</v>
      </c>
      <c r="AV884" s="127" t="s">
        <v>1726</v>
      </c>
      <c r="AW884" s="149">
        <f t="shared" si="13"/>
        <v>7.0687084593197433E-2</v>
      </c>
    </row>
    <row r="885" spans="1:49" x14ac:dyDescent="0.2">
      <c r="A885" s="127" t="s">
        <v>59</v>
      </c>
      <c r="B885" s="127">
        <v>4.0999999999999996</v>
      </c>
      <c r="C885" s="127">
        <v>20171204</v>
      </c>
      <c r="D885" s="127" t="s">
        <v>60</v>
      </c>
      <c r="E885" s="127" t="s">
        <v>60</v>
      </c>
      <c r="F885" s="127">
        <v>3</v>
      </c>
      <c r="G885" s="75" t="s">
        <v>3741</v>
      </c>
      <c r="H885" s="127">
        <v>0</v>
      </c>
      <c r="I885" s="127"/>
      <c r="J885" s="127"/>
      <c r="K885" s="127"/>
      <c r="L885" s="127"/>
      <c r="M885" s="127">
        <v>1</v>
      </c>
      <c r="N885" s="127">
        <v>2</v>
      </c>
      <c r="O885" s="127">
        <v>1988</v>
      </c>
      <c r="P885" s="127">
        <v>19890529</v>
      </c>
      <c r="Q885" s="127">
        <v>19890531</v>
      </c>
      <c r="R885" s="127" t="s">
        <v>3734</v>
      </c>
      <c r="S885" s="127" t="s">
        <v>3426</v>
      </c>
      <c r="T885" s="127" t="s">
        <v>3727</v>
      </c>
      <c r="U885" s="127" t="s">
        <v>72</v>
      </c>
      <c r="V885" s="127" t="s">
        <v>65</v>
      </c>
      <c r="W885" s="127" t="s">
        <v>64</v>
      </c>
      <c r="X885" s="127"/>
      <c r="Y885" s="127">
        <v>6.3</v>
      </c>
      <c r="Z885" s="127">
        <v>82</v>
      </c>
      <c r="AA885" s="127" t="s">
        <v>1726</v>
      </c>
      <c r="AB885" s="127">
        <v>5000</v>
      </c>
      <c r="AC885" s="127">
        <v>50249</v>
      </c>
      <c r="AD885" s="127"/>
      <c r="AE885" s="127"/>
      <c r="AF885" s="127">
        <v>0</v>
      </c>
      <c r="AG885" s="127">
        <v>331176</v>
      </c>
      <c r="AH885" s="127">
        <v>5000</v>
      </c>
      <c r="AI885" s="127">
        <v>210</v>
      </c>
      <c r="AJ885" s="127"/>
      <c r="AK885" s="127">
        <v>4.1999999999999997E-3</v>
      </c>
      <c r="AL885" s="127">
        <v>1</v>
      </c>
      <c r="AM885" s="127"/>
      <c r="AN885" s="127"/>
      <c r="AO885" s="127"/>
      <c r="AP885" s="127" t="s">
        <v>3736</v>
      </c>
      <c r="AQ885" s="127" t="s">
        <v>3429</v>
      </c>
      <c r="AR885" s="127" t="s">
        <v>3729</v>
      </c>
      <c r="AS885" s="127" t="s">
        <v>69</v>
      </c>
      <c r="AT885" s="127" t="s">
        <v>70</v>
      </c>
      <c r="AU885" s="127" t="s">
        <v>77</v>
      </c>
      <c r="AV885" s="127" t="s">
        <v>1726</v>
      </c>
      <c r="AW885" s="149">
        <f t="shared" si="13"/>
        <v>6.5906983223546733</v>
      </c>
    </row>
    <row r="886" spans="1:49" x14ac:dyDescent="0.2">
      <c r="A886" s="127" t="s">
        <v>59</v>
      </c>
      <c r="B886" s="127">
        <v>4.0999999999999996</v>
      </c>
      <c r="C886" s="127">
        <v>20171204</v>
      </c>
      <c r="D886" s="127" t="s">
        <v>60</v>
      </c>
      <c r="E886" s="127" t="s">
        <v>60</v>
      </c>
      <c r="F886" s="127">
        <v>3</v>
      </c>
      <c r="G886" s="75" t="s">
        <v>3748</v>
      </c>
      <c r="H886" s="127">
        <v>0</v>
      </c>
      <c r="I886" s="127"/>
      <c r="J886" s="127"/>
      <c r="K886" s="127"/>
      <c r="L886" s="127"/>
      <c r="M886" s="127">
        <v>1</v>
      </c>
      <c r="N886" s="127">
        <v>2</v>
      </c>
      <c r="O886" s="127">
        <v>1987</v>
      </c>
      <c r="P886" s="127">
        <v>19880417</v>
      </c>
      <c r="Q886" s="127">
        <v>19880421</v>
      </c>
      <c r="R886" s="127" t="s">
        <v>3734</v>
      </c>
      <c r="S886" s="127" t="s">
        <v>3426</v>
      </c>
      <c r="T886" s="127" t="s">
        <v>3727</v>
      </c>
      <c r="U886" s="127" t="s">
        <v>72</v>
      </c>
      <c r="V886" s="127" t="s">
        <v>65</v>
      </c>
      <c r="W886" s="127" t="s">
        <v>64</v>
      </c>
      <c r="X886" s="127"/>
      <c r="Y886" s="127">
        <v>4.0999999999999996</v>
      </c>
      <c r="Z886" s="127">
        <v>70</v>
      </c>
      <c r="AA886" s="127" t="s">
        <v>1726</v>
      </c>
      <c r="AB886" s="127">
        <v>5000</v>
      </c>
      <c r="AC886" s="127">
        <v>25491</v>
      </c>
      <c r="AD886" s="127"/>
      <c r="AE886" s="127"/>
      <c r="AF886" s="127">
        <v>0</v>
      </c>
      <c r="AG886" s="127">
        <v>219265</v>
      </c>
      <c r="AH886" s="127">
        <v>5000</v>
      </c>
      <c r="AI886" s="127">
        <v>231</v>
      </c>
      <c r="AJ886" s="127"/>
      <c r="AK886" s="127">
        <v>8.9999999999999993E-3</v>
      </c>
      <c r="AL886" s="127">
        <v>1</v>
      </c>
      <c r="AM886" s="127"/>
      <c r="AN886" s="127"/>
      <c r="AO886" s="127" t="s">
        <v>3749</v>
      </c>
      <c r="AP886" s="127" t="s">
        <v>3736</v>
      </c>
      <c r="AQ886" s="127" t="s">
        <v>3429</v>
      </c>
      <c r="AR886" s="127" t="s">
        <v>3729</v>
      </c>
      <c r="AS886" s="127" t="s">
        <v>69</v>
      </c>
      <c r="AT886" s="127" t="s">
        <v>70</v>
      </c>
      <c r="AU886" s="127" t="s">
        <v>77</v>
      </c>
      <c r="AV886" s="127" t="s">
        <v>1726</v>
      </c>
      <c r="AW886" s="149">
        <f t="shared" si="13"/>
        <v>8.6016633321564466</v>
      </c>
    </row>
    <row r="887" spans="1:49" x14ac:dyDescent="0.2">
      <c r="A887" s="127" t="s">
        <v>59</v>
      </c>
      <c r="B887" s="127">
        <v>4.0999999999999996</v>
      </c>
      <c r="C887" s="127">
        <v>20171204</v>
      </c>
      <c r="D887" s="127" t="s">
        <v>60</v>
      </c>
      <c r="E887" s="127" t="s">
        <v>60</v>
      </c>
      <c r="F887" s="127">
        <v>3</v>
      </c>
      <c r="G887" s="75" t="s">
        <v>3742</v>
      </c>
      <c r="H887" s="127">
        <v>0</v>
      </c>
      <c r="I887" s="127"/>
      <c r="J887" s="127"/>
      <c r="K887" s="127"/>
      <c r="L887" s="127"/>
      <c r="M887" s="127">
        <v>1</v>
      </c>
      <c r="N887" s="127">
        <v>2</v>
      </c>
      <c r="O887" s="127">
        <v>1990</v>
      </c>
      <c r="P887" s="127">
        <v>19910715</v>
      </c>
      <c r="Q887" s="127">
        <v>19910718</v>
      </c>
      <c r="R887" s="127" t="s">
        <v>3734</v>
      </c>
      <c r="S887" s="127" t="s">
        <v>3426</v>
      </c>
      <c r="T887" s="127" t="s">
        <v>3727</v>
      </c>
      <c r="U887" s="127" t="s">
        <v>72</v>
      </c>
      <c r="V887" s="127" t="s">
        <v>65</v>
      </c>
      <c r="W887" s="127" t="s">
        <v>66</v>
      </c>
      <c r="X887" s="127"/>
      <c r="Y887" s="127">
        <v>11</v>
      </c>
      <c r="Z887" s="127">
        <v>96</v>
      </c>
      <c r="AA887" s="127" t="s">
        <v>1726</v>
      </c>
      <c r="AB887" s="127">
        <v>5000</v>
      </c>
      <c r="AC887" s="127">
        <v>24976</v>
      </c>
      <c r="AD887" s="127"/>
      <c r="AE887" s="127"/>
      <c r="AF887" s="127">
        <v>0</v>
      </c>
      <c r="AG887" s="127">
        <v>187422</v>
      </c>
      <c r="AH887" s="127"/>
      <c r="AI887" s="127"/>
      <c r="AJ887" s="127" t="s">
        <v>66</v>
      </c>
      <c r="AK887" s="127"/>
      <c r="AL887" s="127">
        <v>90</v>
      </c>
      <c r="AM887" s="127">
        <v>100</v>
      </c>
      <c r="AN887" s="127"/>
      <c r="AO887" s="127" t="s">
        <v>3743</v>
      </c>
      <c r="AP887" s="127" t="s">
        <v>3736</v>
      </c>
      <c r="AQ887" s="127" t="s">
        <v>3429</v>
      </c>
      <c r="AR887" s="127" t="s">
        <v>3729</v>
      </c>
      <c r="AS887" s="127" t="s">
        <v>69</v>
      </c>
      <c r="AT887" s="127" t="s">
        <v>70</v>
      </c>
      <c r="AU887" s="127" t="s">
        <v>77</v>
      </c>
      <c r="AV887" s="127" t="s">
        <v>1726</v>
      </c>
      <c r="AW887" s="149">
        <f t="shared" si="13"/>
        <v>7.5040839205637413</v>
      </c>
    </row>
    <row r="888" spans="1:49" x14ac:dyDescent="0.2">
      <c r="A888" s="127" t="s">
        <v>59</v>
      </c>
      <c r="B888" s="127">
        <v>4.0999999999999996</v>
      </c>
      <c r="C888" s="127">
        <v>20171204</v>
      </c>
      <c r="D888" s="127" t="s">
        <v>60</v>
      </c>
      <c r="E888" s="127" t="s">
        <v>60</v>
      </c>
      <c r="F888" s="127">
        <v>3</v>
      </c>
      <c r="G888" s="75" t="s">
        <v>3746</v>
      </c>
      <c r="H888" s="127">
        <v>0</v>
      </c>
      <c r="I888" s="127"/>
      <c r="J888" s="127"/>
      <c r="K888" s="127"/>
      <c r="L888" s="127"/>
      <c r="M888" s="127">
        <v>1</v>
      </c>
      <c r="N888" s="127">
        <v>2</v>
      </c>
      <c r="O888" s="127">
        <v>1990</v>
      </c>
      <c r="P888" s="127">
        <v>19910715</v>
      </c>
      <c r="Q888" s="127">
        <v>19910718</v>
      </c>
      <c r="R888" s="127" t="s">
        <v>3734</v>
      </c>
      <c r="S888" s="127" t="s">
        <v>3426</v>
      </c>
      <c r="T888" s="127" t="s">
        <v>3727</v>
      </c>
      <c r="U888" s="127" t="s">
        <v>72</v>
      </c>
      <c r="V888" s="127" t="s">
        <v>65</v>
      </c>
      <c r="W888" s="127" t="s">
        <v>66</v>
      </c>
      <c r="X888" s="127"/>
      <c r="Y888" s="127">
        <v>11</v>
      </c>
      <c r="Z888" s="127">
        <v>96</v>
      </c>
      <c r="AA888" s="127" t="s">
        <v>1726</v>
      </c>
      <c r="AB888" s="127">
        <v>5000</v>
      </c>
      <c r="AC888" s="127">
        <v>24914</v>
      </c>
      <c r="AD888" s="127"/>
      <c r="AE888" s="127"/>
      <c r="AF888" s="127">
        <v>0</v>
      </c>
      <c r="AG888" s="127">
        <v>186956</v>
      </c>
      <c r="AH888" s="127"/>
      <c r="AI888" s="127"/>
      <c r="AJ888" s="127" t="s">
        <v>66</v>
      </c>
      <c r="AK888" s="127"/>
      <c r="AL888" s="127">
        <v>90</v>
      </c>
      <c r="AM888" s="127">
        <v>100</v>
      </c>
      <c r="AN888" s="127"/>
      <c r="AO888" s="127" t="s">
        <v>3747</v>
      </c>
      <c r="AP888" s="127" t="s">
        <v>3736</v>
      </c>
      <c r="AQ888" s="127" t="s">
        <v>3429</v>
      </c>
      <c r="AR888" s="127" t="s">
        <v>3729</v>
      </c>
      <c r="AS888" s="127" t="s">
        <v>69</v>
      </c>
      <c r="AT888" s="127" t="s">
        <v>70</v>
      </c>
      <c r="AU888" s="127" t="s">
        <v>77</v>
      </c>
      <c r="AV888" s="127" t="s">
        <v>1726</v>
      </c>
      <c r="AW888" s="149">
        <f t="shared" si="13"/>
        <v>7.5040539455727702</v>
      </c>
    </row>
    <row r="889" spans="1:49" x14ac:dyDescent="0.2">
      <c r="A889" s="127" t="s">
        <v>59</v>
      </c>
      <c r="B889" s="127">
        <v>4.0999999999999996</v>
      </c>
      <c r="C889" s="127">
        <v>20171204</v>
      </c>
      <c r="D889" s="127" t="s">
        <v>60</v>
      </c>
      <c r="E889" s="127" t="s">
        <v>60</v>
      </c>
      <c r="F889" s="127">
        <v>3</v>
      </c>
      <c r="G889" s="75" t="s">
        <v>1617</v>
      </c>
      <c r="H889" s="127">
        <v>0</v>
      </c>
      <c r="I889" s="127"/>
      <c r="J889" s="127"/>
      <c r="K889" s="127"/>
      <c r="L889" s="127"/>
      <c r="M889" s="127">
        <v>1</v>
      </c>
      <c r="N889" s="127">
        <v>1</v>
      </c>
      <c r="O889" s="127">
        <v>1989</v>
      </c>
      <c r="P889" s="127">
        <v>19900522</v>
      </c>
      <c r="Q889" s="127">
        <v>19900523</v>
      </c>
      <c r="R889" s="127" t="s">
        <v>88</v>
      </c>
      <c r="S889" s="127" t="s">
        <v>830</v>
      </c>
      <c r="T889" s="127" t="s">
        <v>89</v>
      </c>
      <c r="U889" s="127" t="s">
        <v>72</v>
      </c>
      <c r="V889" s="127" t="s">
        <v>65</v>
      </c>
      <c r="W889" s="127" t="s">
        <v>66</v>
      </c>
      <c r="X889" s="127"/>
      <c r="Y889" s="127">
        <v>4.5</v>
      </c>
      <c r="Z889" s="127"/>
      <c r="AA889" s="127" t="s">
        <v>1726</v>
      </c>
      <c r="AB889" s="127">
        <v>5000</v>
      </c>
      <c r="AC889" s="127">
        <v>28305</v>
      </c>
      <c r="AD889" s="127"/>
      <c r="AE889" s="127"/>
      <c r="AF889" s="127">
        <v>0</v>
      </c>
      <c r="AG889" s="127">
        <v>55794</v>
      </c>
      <c r="AH889" s="127"/>
      <c r="AI889" s="127"/>
      <c r="AJ889" s="127" t="s">
        <v>66</v>
      </c>
      <c r="AK889" s="127"/>
      <c r="AL889" s="127">
        <v>1</v>
      </c>
      <c r="AM889" s="127">
        <v>100</v>
      </c>
      <c r="AN889" s="127"/>
      <c r="AO889" s="127" t="s">
        <v>1618</v>
      </c>
      <c r="AP889" s="127" t="s">
        <v>660</v>
      </c>
      <c r="AQ889" s="127" t="s">
        <v>831</v>
      </c>
      <c r="AR889" s="127" t="s">
        <v>662</v>
      </c>
      <c r="AS889" s="127" t="s">
        <v>69</v>
      </c>
      <c r="AT889" s="127" t="s">
        <v>70</v>
      </c>
      <c r="AU889" s="127" t="s">
        <v>91</v>
      </c>
      <c r="AV889" s="127" t="s">
        <v>1726</v>
      </c>
      <c r="AW889" s="149">
        <f t="shared" si="13"/>
        <v>1.9711711711711712</v>
      </c>
    </row>
    <row r="890" spans="1:49" x14ac:dyDescent="0.2">
      <c r="A890" s="127" t="s">
        <v>1726</v>
      </c>
      <c r="B890" s="127">
        <v>4.0999999999999996</v>
      </c>
      <c r="C890" s="127">
        <v>20171204</v>
      </c>
      <c r="D890" s="127" t="s">
        <v>60</v>
      </c>
      <c r="E890" s="127" t="s">
        <v>60</v>
      </c>
      <c r="F890" s="127">
        <v>3</v>
      </c>
      <c r="G890" s="75" t="s">
        <v>3991</v>
      </c>
      <c r="H890" s="127"/>
      <c r="I890" s="127"/>
      <c r="J890" s="127"/>
      <c r="K890" s="127"/>
      <c r="L890" s="127"/>
      <c r="M890" s="127">
        <v>1</v>
      </c>
      <c r="N890" s="127">
        <v>2</v>
      </c>
      <c r="O890" s="127">
        <v>2009</v>
      </c>
      <c r="P890" s="127">
        <v>20100106</v>
      </c>
      <c r="Q890" s="127">
        <v>20100106</v>
      </c>
      <c r="R890" s="127" t="s">
        <v>3322</v>
      </c>
      <c r="S890" s="127" t="s">
        <v>3323</v>
      </c>
      <c r="T890" s="127" t="s">
        <v>3984</v>
      </c>
      <c r="U890" s="127" t="s">
        <v>962</v>
      </c>
      <c r="V890" s="127" t="s">
        <v>65</v>
      </c>
      <c r="W890" s="127" t="s">
        <v>64</v>
      </c>
      <c r="X890" s="127" t="s">
        <v>646</v>
      </c>
      <c r="Y890" s="127"/>
      <c r="Z890" s="127"/>
      <c r="AA890" s="127" t="s">
        <v>1726</v>
      </c>
      <c r="AB890" s="127"/>
      <c r="AC890" s="127"/>
      <c r="AD890" s="127"/>
      <c r="AE890" s="127"/>
      <c r="AF890" s="127">
        <v>0</v>
      </c>
      <c r="AG890" s="127">
        <v>274590</v>
      </c>
      <c r="AH890" s="127"/>
      <c r="AI890" s="127"/>
      <c r="AJ890" s="127" t="s">
        <v>66</v>
      </c>
      <c r="AK890" s="127"/>
      <c r="AL890" s="127"/>
      <c r="AM890" s="127"/>
      <c r="AN890" s="127"/>
      <c r="AO890" s="127"/>
      <c r="AP890" s="127" t="s">
        <v>3325</v>
      </c>
      <c r="AQ890" s="127" t="s">
        <v>3326</v>
      </c>
      <c r="AR890" s="127" t="s">
        <v>3985</v>
      </c>
      <c r="AS890" s="127" t="s">
        <v>69</v>
      </c>
      <c r="AT890" s="127" t="s">
        <v>70</v>
      </c>
      <c r="AU890" s="127" t="s">
        <v>3211</v>
      </c>
      <c r="AV890" s="127" t="s">
        <v>1726</v>
      </c>
      <c r="AW890" s="149" t="str">
        <f t="shared" si="13"/>
        <v/>
      </c>
    </row>
    <row r="891" spans="1:49" x14ac:dyDescent="0.2">
      <c r="A891" s="127" t="s">
        <v>59</v>
      </c>
      <c r="B891" s="127">
        <v>4.0999999999999996</v>
      </c>
      <c r="C891" s="127">
        <v>20171204</v>
      </c>
      <c r="D891" s="127" t="s">
        <v>60</v>
      </c>
      <c r="E891" s="127" t="s">
        <v>60</v>
      </c>
      <c r="F891" s="127">
        <v>3</v>
      </c>
      <c r="G891" s="75" t="s">
        <v>1611</v>
      </c>
      <c r="H891" s="127">
        <v>0</v>
      </c>
      <c r="I891" s="127"/>
      <c r="J891" s="127"/>
      <c r="K891" s="127"/>
      <c r="L891" s="127"/>
      <c r="M891" s="127">
        <v>1</v>
      </c>
      <c r="N891" s="127">
        <v>1</v>
      </c>
      <c r="O891" s="127">
        <v>1989</v>
      </c>
      <c r="P891" s="127">
        <v>19900522</v>
      </c>
      <c r="Q891" s="127">
        <v>19900522</v>
      </c>
      <c r="R891" s="127" t="s">
        <v>88</v>
      </c>
      <c r="S891" s="127" t="s">
        <v>830</v>
      </c>
      <c r="T891" s="127" t="s">
        <v>89</v>
      </c>
      <c r="U891" s="127" t="s">
        <v>72</v>
      </c>
      <c r="V891" s="127" t="s">
        <v>65</v>
      </c>
      <c r="W891" s="127" t="s">
        <v>66</v>
      </c>
      <c r="X891" s="127"/>
      <c r="Y891" s="127">
        <v>4.5</v>
      </c>
      <c r="Z891" s="127"/>
      <c r="AA891" s="127" t="s">
        <v>1726</v>
      </c>
      <c r="AB891" s="127">
        <v>5000</v>
      </c>
      <c r="AC891" s="127">
        <v>28551</v>
      </c>
      <c r="AD891" s="127"/>
      <c r="AE891" s="127"/>
      <c r="AF891" s="127">
        <v>0</v>
      </c>
      <c r="AG891" s="127">
        <v>56039</v>
      </c>
      <c r="AH891" s="127"/>
      <c r="AI891" s="127"/>
      <c r="AJ891" s="127" t="s">
        <v>66</v>
      </c>
      <c r="AK891" s="127"/>
      <c r="AL891" s="127">
        <v>1</v>
      </c>
      <c r="AM891" s="127">
        <v>100</v>
      </c>
      <c r="AN891" s="127"/>
      <c r="AO891" s="127" t="s">
        <v>1612</v>
      </c>
      <c r="AP891" s="127" t="s">
        <v>660</v>
      </c>
      <c r="AQ891" s="127" t="s">
        <v>831</v>
      </c>
      <c r="AR891" s="127" t="s">
        <v>662</v>
      </c>
      <c r="AS891" s="127" t="s">
        <v>69</v>
      </c>
      <c r="AT891" s="127" t="s">
        <v>70</v>
      </c>
      <c r="AU891" s="127" t="s">
        <v>91</v>
      </c>
      <c r="AV891" s="127" t="s">
        <v>1726</v>
      </c>
      <c r="AW891" s="149">
        <f t="shared" si="13"/>
        <v>1.9627683793912647</v>
      </c>
    </row>
    <row r="892" spans="1:49" x14ac:dyDescent="0.2">
      <c r="A892" s="127" t="s">
        <v>1726</v>
      </c>
      <c r="B892" s="127">
        <v>4.0999999999999996</v>
      </c>
      <c r="C892" s="127">
        <v>20171204</v>
      </c>
      <c r="D892" s="127" t="s">
        <v>60</v>
      </c>
      <c r="E892" s="127" t="s">
        <v>60</v>
      </c>
      <c r="F892" s="127">
        <v>3</v>
      </c>
      <c r="G892" s="75" t="s">
        <v>3313</v>
      </c>
      <c r="H892" s="127"/>
      <c r="I892" s="127"/>
      <c r="J892" s="127"/>
      <c r="K892" s="127"/>
      <c r="L892" s="127"/>
      <c r="M892" s="127">
        <v>1</v>
      </c>
      <c r="N892" s="127">
        <v>3</v>
      </c>
      <c r="O892" s="127">
        <v>1984</v>
      </c>
      <c r="P892" s="127">
        <v>19850701</v>
      </c>
      <c r="Q892" s="127">
        <v>19850701</v>
      </c>
      <c r="R892" s="127" t="s">
        <v>3306</v>
      </c>
      <c r="S892" s="127" t="s">
        <v>3314</v>
      </c>
      <c r="T892" s="127" t="s">
        <v>3294</v>
      </c>
      <c r="U892" s="127" t="s">
        <v>1643</v>
      </c>
      <c r="V892" s="127" t="s">
        <v>65</v>
      </c>
      <c r="W892" s="127" t="s">
        <v>66</v>
      </c>
      <c r="X892" s="127"/>
      <c r="Y892" s="127">
        <v>2.5</v>
      </c>
      <c r="Z892" s="127"/>
      <c r="AA892" s="127" t="s">
        <v>1726</v>
      </c>
      <c r="AB892" s="127"/>
      <c r="AC892" s="127"/>
      <c r="AD892" s="127"/>
      <c r="AE892" s="127"/>
      <c r="AF892" s="127">
        <v>0</v>
      </c>
      <c r="AG892" s="127">
        <v>85000</v>
      </c>
      <c r="AH892" s="127"/>
      <c r="AI892" s="127"/>
      <c r="AJ892" s="127" t="s">
        <v>66</v>
      </c>
      <c r="AK892" s="127"/>
      <c r="AL892" s="127"/>
      <c r="AM892" s="127"/>
      <c r="AN892" s="127"/>
      <c r="AO892" s="127"/>
      <c r="AP892" s="127" t="s">
        <v>3309</v>
      </c>
      <c r="AQ892" s="127" t="s">
        <v>3315</v>
      </c>
      <c r="AR892" s="127" t="s">
        <v>3298</v>
      </c>
      <c r="AS892" s="127" t="s">
        <v>69</v>
      </c>
      <c r="AT892" s="127" t="s">
        <v>70</v>
      </c>
      <c r="AU892" s="127" t="s">
        <v>3211</v>
      </c>
      <c r="AV892" s="127" t="s">
        <v>1726</v>
      </c>
      <c r="AW892" s="149" t="str">
        <f t="shared" si="13"/>
        <v/>
      </c>
    </row>
    <row r="893" spans="1:49" x14ac:dyDescent="0.2">
      <c r="A893" s="127" t="s">
        <v>59</v>
      </c>
      <c r="B893" s="127">
        <v>4.0999999999999996</v>
      </c>
      <c r="C893" s="127">
        <v>20171204</v>
      </c>
      <c r="D893" s="127" t="s">
        <v>60</v>
      </c>
      <c r="E893" s="127" t="s">
        <v>60</v>
      </c>
      <c r="F893" s="127">
        <v>3</v>
      </c>
      <c r="G893" s="75" t="s">
        <v>1699</v>
      </c>
      <c r="H893" s="127">
        <v>0</v>
      </c>
      <c r="I893" s="127"/>
      <c r="J893" s="127"/>
      <c r="K893" s="127"/>
      <c r="L893" s="127"/>
      <c r="M893" s="127">
        <v>1</v>
      </c>
      <c r="N893" s="127">
        <v>1</v>
      </c>
      <c r="O893" s="127">
        <v>1992</v>
      </c>
      <c r="P893" s="127">
        <v>19940425</v>
      </c>
      <c r="Q893" s="127">
        <v>19940427</v>
      </c>
      <c r="R893" s="127" t="s">
        <v>78</v>
      </c>
      <c r="S893" s="127" t="s">
        <v>62</v>
      </c>
      <c r="T893" s="127" t="s">
        <v>79</v>
      </c>
      <c r="U893" s="127" t="s">
        <v>1953</v>
      </c>
      <c r="V893" s="127" t="s">
        <v>65</v>
      </c>
      <c r="W893" s="127" t="s">
        <v>66</v>
      </c>
      <c r="X893" s="127"/>
      <c r="Y893" s="127">
        <v>18.5</v>
      </c>
      <c r="Z893" s="127">
        <v>119</v>
      </c>
      <c r="AA893" s="127" t="s">
        <v>67</v>
      </c>
      <c r="AB893" s="127">
        <v>5000</v>
      </c>
      <c r="AC893" s="127">
        <v>47561</v>
      </c>
      <c r="AD893" s="127"/>
      <c r="AE893" s="127"/>
      <c r="AF893" s="127">
        <v>0</v>
      </c>
      <c r="AG893" s="127">
        <v>27023</v>
      </c>
      <c r="AH893" s="127">
        <v>5000</v>
      </c>
      <c r="AI893" s="127">
        <v>480</v>
      </c>
      <c r="AJ893" s="127" t="s">
        <v>67</v>
      </c>
      <c r="AK893" s="127">
        <v>0.01</v>
      </c>
      <c r="AL893" s="127">
        <v>1</v>
      </c>
      <c r="AM893" s="127">
        <v>2000</v>
      </c>
      <c r="AN893" s="127"/>
      <c r="AO893" s="127" t="s">
        <v>83</v>
      </c>
      <c r="AP893" s="127" t="s">
        <v>675</v>
      </c>
      <c r="AQ893" s="127" t="s">
        <v>661</v>
      </c>
      <c r="AR893" s="127" t="s">
        <v>676</v>
      </c>
      <c r="AS893" s="127" t="s">
        <v>69</v>
      </c>
      <c r="AT893" s="127" t="s">
        <v>70</v>
      </c>
      <c r="AU893" s="127" t="s">
        <v>71</v>
      </c>
      <c r="AV893" s="127" t="s">
        <v>1726</v>
      </c>
      <c r="AW893" s="149">
        <f t="shared" si="13"/>
        <v>0.5681756060637918</v>
      </c>
    </row>
    <row r="894" spans="1:49" x14ac:dyDescent="0.2">
      <c r="A894" s="127" t="s">
        <v>59</v>
      </c>
      <c r="B894" s="127">
        <v>4.0999999999999996</v>
      </c>
      <c r="C894" s="127">
        <v>20171204</v>
      </c>
      <c r="D894" s="127" t="s">
        <v>60</v>
      </c>
      <c r="E894" s="127" t="s">
        <v>60</v>
      </c>
      <c r="F894" s="127">
        <v>3</v>
      </c>
      <c r="G894" s="75" t="s">
        <v>708</v>
      </c>
      <c r="H894" s="127">
        <v>0</v>
      </c>
      <c r="I894" s="127"/>
      <c r="J894" s="127"/>
      <c r="K894" s="127"/>
      <c r="L894" s="127"/>
      <c r="M894" s="127">
        <v>1</v>
      </c>
      <c r="N894" s="127">
        <v>1</v>
      </c>
      <c r="O894" s="127">
        <v>1988</v>
      </c>
      <c r="P894" s="127">
        <v>19900305</v>
      </c>
      <c r="Q894" s="127">
        <v>19900309</v>
      </c>
      <c r="R894" s="127" t="s">
        <v>61</v>
      </c>
      <c r="S894" s="127" t="s">
        <v>62</v>
      </c>
      <c r="T894" s="127" t="s">
        <v>63</v>
      </c>
      <c r="U894" s="127" t="s">
        <v>1953</v>
      </c>
      <c r="V894" s="127" t="s">
        <v>65</v>
      </c>
      <c r="W894" s="127" t="s">
        <v>64</v>
      </c>
      <c r="X894" s="127"/>
      <c r="Y894" s="127">
        <v>17</v>
      </c>
      <c r="Z894" s="127">
        <v>110</v>
      </c>
      <c r="AA894" s="127" t="s">
        <v>1726</v>
      </c>
      <c r="AB894" s="127">
        <v>5000</v>
      </c>
      <c r="AC894" s="127">
        <v>25709</v>
      </c>
      <c r="AD894" s="127"/>
      <c r="AE894" s="127"/>
      <c r="AF894" s="127">
        <v>0</v>
      </c>
      <c r="AG894" s="127">
        <v>15035</v>
      </c>
      <c r="AH894" s="127">
        <v>5000</v>
      </c>
      <c r="AI894" s="127">
        <v>129</v>
      </c>
      <c r="AJ894" s="127" t="s">
        <v>66</v>
      </c>
      <c r="AK894" s="127">
        <v>5.0000000000000001E-3</v>
      </c>
      <c r="AL894" s="127">
        <v>210</v>
      </c>
      <c r="AM894" s="127"/>
      <c r="AN894" s="127"/>
      <c r="AO894" s="127" t="s">
        <v>709</v>
      </c>
      <c r="AP894" s="127" t="s">
        <v>663</v>
      </c>
      <c r="AQ894" s="127" t="s">
        <v>661</v>
      </c>
      <c r="AR894" s="127" t="s">
        <v>664</v>
      </c>
      <c r="AS894" s="127" t="s">
        <v>69</v>
      </c>
      <c r="AT894" s="127" t="s">
        <v>70</v>
      </c>
      <c r="AU894" s="127" t="s">
        <v>71</v>
      </c>
      <c r="AV894" s="127" t="s">
        <v>1726</v>
      </c>
      <c r="AW894" s="149">
        <f t="shared" si="13"/>
        <v>0.5848146563460267</v>
      </c>
    </row>
    <row r="895" spans="1:49" x14ac:dyDescent="0.2">
      <c r="A895" s="127" t="s">
        <v>59</v>
      </c>
      <c r="B895" s="127">
        <v>4.0999999999999996</v>
      </c>
      <c r="C895" s="127">
        <v>20171204</v>
      </c>
      <c r="D895" s="127" t="s">
        <v>60</v>
      </c>
      <c r="E895" s="127" t="s">
        <v>60</v>
      </c>
      <c r="F895" s="127">
        <v>3</v>
      </c>
      <c r="G895" s="75" t="s">
        <v>943</v>
      </c>
      <c r="H895" s="127">
        <v>0</v>
      </c>
      <c r="I895" s="127"/>
      <c r="J895" s="127"/>
      <c r="K895" s="127"/>
      <c r="L895" s="127"/>
      <c r="M895" s="127">
        <v>1</v>
      </c>
      <c r="N895" s="127">
        <v>2</v>
      </c>
      <c r="O895" s="127">
        <v>1984</v>
      </c>
      <c r="P895" s="127">
        <v>198505</v>
      </c>
      <c r="Q895" s="127">
        <v>19850515</v>
      </c>
      <c r="R895" s="127" t="s">
        <v>834</v>
      </c>
      <c r="S895" s="127" t="s">
        <v>830</v>
      </c>
      <c r="T895" s="127" t="s">
        <v>835</v>
      </c>
      <c r="U895" s="127" t="s">
        <v>1643</v>
      </c>
      <c r="V895" s="127" t="s">
        <v>65</v>
      </c>
      <c r="W895" s="127" t="s">
        <v>66</v>
      </c>
      <c r="X895" s="127"/>
      <c r="Y895" s="127">
        <v>3.4</v>
      </c>
      <c r="Z895" s="127"/>
      <c r="AA895" s="127" t="s">
        <v>1726</v>
      </c>
      <c r="AB895" s="127">
        <v>5000</v>
      </c>
      <c r="AC895" s="127">
        <v>53885</v>
      </c>
      <c r="AD895" s="127"/>
      <c r="AE895" s="127"/>
      <c r="AF895" s="127">
        <v>0</v>
      </c>
      <c r="AG895" s="127">
        <v>15057</v>
      </c>
      <c r="AH895" s="127"/>
      <c r="AI895" s="127"/>
      <c r="AJ895" s="127"/>
      <c r="AK895" s="127"/>
      <c r="AL895" s="127">
        <v>5</v>
      </c>
      <c r="AM895" s="127"/>
      <c r="AN895" s="127"/>
      <c r="AO895" s="127" t="s">
        <v>944</v>
      </c>
      <c r="AP895" s="127" t="s">
        <v>837</v>
      </c>
      <c r="AQ895" s="127" t="s">
        <v>831</v>
      </c>
      <c r="AR895" s="127" t="s">
        <v>838</v>
      </c>
      <c r="AS895" s="127" t="s">
        <v>69</v>
      </c>
      <c r="AT895" s="127" t="s">
        <v>70</v>
      </c>
      <c r="AU895" s="127" t="s">
        <v>91</v>
      </c>
      <c r="AV895" s="127" t="s">
        <v>1726</v>
      </c>
      <c r="AW895" s="149">
        <f t="shared" si="13"/>
        <v>0.27942841235965482</v>
      </c>
    </row>
    <row r="896" spans="1:49" x14ac:dyDescent="0.2">
      <c r="A896" s="127" t="s">
        <v>1726</v>
      </c>
      <c r="B896" s="127">
        <v>4.0999999999999996</v>
      </c>
      <c r="C896" s="127">
        <v>20171204</v>
      </c>
      <c r="D896" s="127" t="s">
        <v>60</v>
      </c>
      <c r="E896" s="127" t="s">
        <v>60</v>
      </c>
      <c r="F896" s="127">
        <v>3</v>
      </c>
      <c r="G896" s="75" t="s">
        <v>4195</v>
      </c>
      <c r="H896" s="127"/>
      <c r="I896" s="127"/>
      <c r="J896" s="127"/>
      <c r="K896" s="127"/>
      <c r="L896" s="127"/>
      <c r="M896" s="127">
        <v>1</v>
      </c>
      <c r="N896" s="127">
        <v>3</v>
      </c>
      <c r="O896" s="127">
        <v>1996</v>
      </c>
      <c r="P896" s="127">
        <v>199705</v>
      </c>
      <c r="Q896" s="127">
        <v>19970508</v>
      </c>
      <c r="R896" s="127" t="s">
        <v>3306</v>
      </c>
      <c r="S896" s="127" t="s">
        <v>3307</v>
      </c>
      <c r="T896" s="127" t="s">
        <v>4165</v>
      </c>
      <c r="U896" s="127" t="s">
        <v>72</v>
      </c>
      <c r="V896" s="127" t="s">
        <v>65</v>
      </c>
      <c r="W896" s="127" t="s">
        <v>66</v>
      </c>
      <c r="X896" s="127"/>
      <c r="Y896" s="127">
        <v>4.4000000000000004</v>
      </c>
      <c r="Z896" s="127">
        <v>75</v>
      </c>
      <c r="AA896" s="127" t="s">
        <v>1726</v>
      </c>
      <c r="AB896" s="127"/>
      <c r="AC896" s="127"/>
      <c r="AD896" s="127"/>
      <c r="AE896" s="127"/>
      <c r="AF896" s="127">
        <v>0</v>
      </c>
      <c r="AG896" s="127">
        <v>24203</v>
      </c>
      <c r="AH896" s="127"/>
      <c r="AI896" s="127"/>
      <c r="AJ896" s="127" t="s">
        <v>66</v>
      </c>
      <c r="AK896" s="127"/>
      <c r="AL896" s="127"/>
      <c r="AM896" s="127"/>
      <c r="AN896" s="127"/>
      <c r="AO896" s="127"/>
      <c r="AP896" s="127" t="s">
        <v>3309</v>
      </c>
      <c r="AQ896" s="127" t="s">
        <v>3310</v>
      </c>
      <c r="AR896" s="127" t="s">
        <v>4166</v>
      </c>
      <c r="AS896" s="127" t="s">
        <v>69</v>
      </c>
      <c r="AT896" s="127" t="s">
        <v>70</v>
      </c>
      <c r="AU896" s="127" t="s">
        <v>3211</v>
      </c>
      <c r="AV896" s="127" t="s">
        <v>1726</v>
      </c>
      <c r="AW896" s="149" t="str">
        <f t="shared" si="13"/>
        <v/>
      </c>
    </row>
    <row r="897" spans="1:49" x14ac:dyDescent="0.2">
      <c r="A897" s="127" t="s">
        <v>59</v>
      </c>
      <c r="B897" s="127">
        <v>4.0999999999999996</v>
      </c>
      <c r="C897" s="127">
        <v>20171204</v>
      </c>
      <c r="D897" s="127" t="s">
        <v>60</v>
      </c>
      <c r="E897" s="127" t="s">
        <v>60</v>
      </c>
      <c r="F897" s="127">
        <v>3</v>
      </c>
      <c r="G897" s="75" t="s">
        <v>4514</v>
      </c>
      <c r="H897" s="127">
        <v>0</v>
      </c>
      <c r="I897" s="127"/>
      <c r="J897" s="127"/>
      <c r="K897" s="127"/>
      <c r="L897" s="127"/>
      <c r="M897" s="127">
        <v>1</v>
      </c>
      <c r="N897" s="127">
        <v>1</v>
      </c>
      <c r="O897" s="127">
        <v>1984</v>
      </c>
      <c r="P897" s="127">
        <v>19850402</v>
      </c>
      <c r="Q897" s="127">
        <v>19850505</v>
      </c>
      <c r="R897" s="127" t="s">
        <v>4515</v>
      </c>
      <c r="S897" s="127" t="s">
        <v>3426</v>
      </c>
      <c r="T897" s="127" t="s">
        <v>4516</v>
      </c>
      <c r="U897" s="127" t="s">
        <v>72</v>
      </c>
      <c r="V897" s="127" t="s">
        <v>65</v>
      </c>
      <c r="W897" s="127" t="s">
        <v>64</v>
      </c>
      <c r="X897" s="127"/>
      <c r="Y897" s="127">
        <v>5.5</v>
      </c>
      <c r="Z897" s="127"/>
      <c r="AA897" s="127" t="s">
        <v>1726</v>
      </c>
      <c r="AB897" s="127">
        <v>5000</v>
      </c>
      <c r="AC897" s="127">
        <v>53524</v>
      </c>
      <c r="AD897" s="127"/>
      <c r="AE897" s="127"/>
      <c r="AF897" s="127">
        <v>0</v>
      </c>
      <c r="AG897" s="127">
        <v>62018</v>
      </c>
      <c r="AH897" s="127">
        <v>5000</v>
      </c>
      <c r="AI897" s="127">
        <v>677</v>
      </c>
      <c r="AJ897" s="127"/>
      <c r="AK897" s="127">
        <v>1.2500000000000001E-2</v>
      </c>
      <c r="AL897" s="127">
        <v>1</v>
      </c>
      <c r="AM897" s="127"/>
      <c r="AN897" s="127"/>
      <c r="AO897" s="127"/>
      <c r="AP897" s="127" t="s">
        <v>4517</v>
      </c>
      <c r="AQ897" s="127" t="s">
        <v>3429</v>
      </c>
      <c r="AR897" s="127" t="s">
        <v>4518</v>
      </c>
      <c r="AS897" s="127" t="s">
        <v>69</v>
      </c>
      <c r="AT897" s="127" t="s">
        <v>70</v>
      </c>
      <c r="AU897" s="127" t="s">
        <v>77</v>
      </c>
      <c r="AV897" s="127" t="s">
        <v>1726</v>
      </c>
      <c r="AW897" s="149">
        <f t="shared" si="13"/>
        <v>1.1586951647858905</v>
      </c>
    </row>
    <row r="898" spans="1:49" x14ac:dyDescent="0.2">
      <c r="A898" s="127" t="s">
        <v>1726</v>
      </c>
      <c r="B898" s="127">
        <v>4.0999999999999996</v>
      </c>
      <c r="C898" s="127">
        <v>20171204</v>
      </c>
      <c r="D898" s="127" t="s">
        <v>60</v>
      </c>
      <c r="E898" s="127" t="s">
        <v>60</v>
      </c>
      <c r="F898" s="127">
        <v>3</v>
      </c>
      <c r="G898" s="75" t="s">
        <v>1395</v>
      </c>
      <c r="H898" s="127"/>
      <c r="I898" s="127"/>
      <c r="J898" s="127"/>
      <c r="K898" s="127"/>
      <c r="L898" s="127"/>
      <c r="M898" s="127">
        <v>1</v>
      </c>
      <c r="N898" s="127">
        <v>1</v>
      </c>
      <c r="O898" s="127">
        <v>1996</v>
      </c>
      <c r="P898" s="127">
        <v>199706</v>
      </c>
      <c r="Q898" s="127">
        <v>19970617</v>
      </c>
      <c r="R898" s="127" t="s">
        <v>78</v>
      </c>
      <c r="S898" s="127" t="s">
        <v>62</v>
      </c>
      <c r="T898" s="127" t="s">
        <v>79</v>
      </c>
      <c r="U898" s="127" t="s">
        <v>1643</v>
      </c>
      <c r="V898" s="127" t="s">
        <v>65</v>
      </c>
      <c r="W898" s="127" t="s">
        <v>66</v>
      </c>
      <c r="X898" s="127"/>
      <c r="Y898" s="127">
        <v>2.2000000000000002</v>
      </c>
      <c r="Z898" s="127">
        <v>61</v>
      </c>
      <c r="AA898" s="127" t="s">
        <v>1726</v>
      </c>
      <c r="AB898" s="127"/>
      <c r="AC898" s="127"/>
      <c r="AD898" s="127"/>
      <c r="AE898" s="127"/>
      <c r="AF898" s="127">
        <v>0</v>
      </c>
      <c r="AG898" s="127">
        <v>43165</v>
      </c>
      <c r="AH898" s="127"/>
      <c r="AI898" s="127"/>
      <c r="AJ898" s="127" t="s">
        <v>67</v>
      </c>
      <c r="AK898" s="127"/>
      <c r="AL898" s="127"/>
      <c r="AM898" s="127"/>
      <c r="AN898" s="127"/>
      <c r="AO898" s="127"/>
      <c r="AP898" s="127" t="s">
        <v>675</v>
      </c>
      <c r="AQ898" s="127" t="s">
        <v>661</v>
      </c>
      <c r="AR898" s="127" t="s">
        <v>676</v>
      </c>
      <c r="AS898" s="127" t="s">
        <v>69</v>
      </c>
      <c r="AT898" s="127" t="s">
        <v>70</v>
      </c>
      <c r="AU898" s="127" t="s">
        <v>71</v>
      </c>
      <c r="AV898" s="127" t="s">
        <v>1726</v>
      </c>
      <c r="AW898" s="149" t="str">
        <f t="shared" si="13"/>
        <v/>
      </c>
    </row>
    <row r="899" spans="1:49" x14ac:dyDescent="0.2">
      <c r="A899" s="127" t="s">
        <v>59</v>
      </c>
      <c r="B899" s="127">
        <v>4.0999999999999996</v>
      </c>
      <c r="C899" s="127">
        <v>20171204</v>
      </c>
      <c r="D899" s="127" t="s">
        <v>60</v>
      </c>
      <c r="E899" s="127" t="s">
        <v>60</v>
      </c>
      <c r="F899" s="127">
        <v>3</v>
      </c>
      <c r="G899" s="75" t="s">
        <v>4512</v>
      </c>
      <c r="H899" s="127">
        <v>0</v>
      </c>
      <c r="I899" s="127"/>
      <c r="J899" s="127"/>
      <c r="K899" s="127"/>
      <c r="L899" s="127"/>
      <c r="M899" s="127">
        <v>1</v>
      </c>
      <c r="N899" s="127">
        <v>1</v>
      </c>
      <c r="O899" s="127">
        <v>1984</v>
      </c>
      <c r="P899" s="127">
        <v>198504</v>
      </c>
      <c r="Q899" s="127">
        <v>19850419</v>
      </c>
      <c r="R899" s="127" t="s">
        <v>4508</v>
      </c>
      <c r="S899" s="127" t="s">
        <v>3426</v>
      </c>
      <c r="T899" s="127" t="s">
        <v>4509</v>
      </c>
      <c r="U899" s="127" t="s">
        <v>72</v>
      </c>
      <c r="V899" s="127" t="s">
        <v>65</v>
      </c>
      <c r="W899" s="127" t="s">
        <v>64</v>
      </c>
      <c r="X899" s="127"/>
      <c r="Y899" s="127">
        <v>4.7</v>
      </c>
      <c r="Z899" s="127"/>
      <c r="AA899" s="127" t="s">
        <v>1726</v>
      </c>
      <c r="AB899" s="127">
        <v>5000</v>
      </c>
      <c r="AC899" s="127">
        <v>26828</v>
      </c>
      <c r="AD899" s="127"/>
      <c r="AE899" s="127"/>
      <c r="AF899" s="127">
        <v>0</v>
      </c>
      <c r="AG899" s="127">
        <v>150</v>
      </c>
      <c r="AH899" s="127"/>
      <c r="AI899" s="127"/>
      <c r="AJ899" s="127"/>
      <c r="AK899" s="127"/>
      <c r="AL899" s="127">
        <v>1</v>
      </c>
      <c r="AM899" s="127"/>
      <c r="AN899" s="127"/>
      <c r="AO899" s="127"/>
      <c r="AP899" s="127" t="s">
        <v>4510</v>
      </c>
      <c r="AQ899" s="127" t="s">
        <v>3429</v>
      </c>
      <c r="AR899" s="127" t="s">
        <v>4511</v>
      </c>
      <c r="AS899" s="127" t="s">
        <v>69</v>
      </c>
      <c r="AT899" s="127" t="s">
        <v>70</v>
      </c>
      <c r="AU899" s="127" t="s">
        <v>77</v>
      </c>
      <c r="AV899" s="127" t="s">
        <v>1726</v>
      </c>
      <c r="AW899" s="149">
        <f t="shared" ref="AW899:AW962" si="14">+IF(ISERROR(AG899/AC899),"",AG899/AC899)</f>
        <v>5.591173400924407E-3</v>
      </c>
    </row>
    <row r="900" spans="1:49" x14ac:dyDescent="0.2">
      <c r="A900" s="127" t="s">
        <v>59</v>
      </c>
      <c r="B900" s="127">
        <v>4.0999999999999996</v>
      </c>
      <c r="C900" s="127">
        <v>20171204</v>
      </c>
      <c r="D900" s="127" t="s">
        <v>60</v>
      </c>
      <c r="E900" s="127" t="s">
        <v>60</v>
      </c>
      <c r="F900" s="127">
        <v>3</v>
      </c>
      <c r="G900" s="75" t="s">
        <v>1042</v>
      </c>
      <c r="H900" s="127">
        <v>0</v>
      </c>
      <c r="I900" s="127"/>
      <c r="J900" s="127"/>
      <c r="K900" s="127"/>
      <c r="L900" s="127"/>
      <c r="M900" s="127">
        <v>1</v>
      </c>
      <c r="N900" s="127">
        <v>2</v>
      </c>
      <c r="O900" s="127">
        <v>1989</v>
      </c>
      <c r="P900" s="127">
        <v>19900519</v>
      </c>
      <c r="Q900" s="127">
        <v>19900520</v>
      </c>
      <c r="R900" s="127" t="s">
        <v>1029</v>
      </c>
      <c r="S900" s="127" t="s">
        <v>1002</v>
      </c>
      <c r="T900" s="127" t="s">
        <v>1030</v>
      </c>
      <c r="U900" s="127" t="s">
        <v>72</v>
      </c>
      <c r="V900" s="127" t="s">
        <v>65</v>
      </c>
      <c r="W900" s="127" t="s">
        <v>64</v>
      </c>
      <c r="X900" s="127"/>
      <c r="Y900" s="127">
        <v>5.4</v>
      </c>
      <c r="Z900" s="127">
        <v>76</v>
      </c>
      <c r="AA900" s="127" t="s">
        <v>1726</v>
      </c>
      <c r="AB900" s="127">
        <v>5000</v>
      </c>
      <c r="AC900" s="127">
        <v>50367</v>
      </c>
      <c r="AD900" s="127"/>
      <c r="AE900" s="127"/>
      <c r="AF900" s="127">
        <v>0</v>
      </c>
      <c r="AG900" s="127">
        <v>251937</v>
      </c>
      <c r="AH900" s="127">
        <v>5000</v>
      </c>
      <c r="AI900" s="127">
        <v>126</v>
      </c>
      <c r="AJ900" s="127" t="s">
        <v>66</v>
      </c>
      <c r="AK900" s="127">
        <v>2.5000000000000001E-3</v>
      </c>
      <c r="AL900" s="127">
        <v>30</v>
      </c>
      <c r="AM900" s="127">
        <v>400</v>
      </c>
      <c r="AN900" s="127"/>
      <c r="AO900" s="127"/>
      <c r="AP900" s="127" t="s">
        <v>1032</v>
      </c>
      <c r="AQ900" s="127" t="s">
        <v>1006</v>
      </c>
      <c r="AR900" s="127" t="s">
        <v>1033</v>
      </c>
      <c r="AS900" s="127" t="s">
        <v>69</v>
      </c>
      <c r="AT900" s="127" t="s">
        <v>70</v>
      </c>
      <c r="AU900" s="127" t="s">
        <v>91</v>
      </c>
      <c r="AV900" s="127" t="s">
        <v>1726</v>
      </c>
      <c r="AW900" s="149">
        <f t="shared" si="14"/>
        <v>5.0020251355053906</v>
      </c>
    </row>
    <row r="901" spans="1:49" x14ac:dyDescent="0.2">
      <c r="A901" s="127" t="s">
        <v>59</v>
      </c>
      <c r="B901" s="127">
        <v>4.0999999999999996</v>
      </c>
      <c r="C901" s="127">
        <v>20171204</v>
      </c>
      <c r="D901" s="127" t="s">
        <v>60</v>
      </c>
      <c r="E901" s="127" t="s">
        <v>60</v>
      </c>
      <c r="F901" s="127">
        <v>3</v>
      </c>
      <c r="G901" s="75" t="s">
        <v>3530</v>
      </c>
      <c r="H901" s="127">
        <v>0</v>
      </c>
      <c r="I901" s="127"/>
      <c r="J901" s="127"/>
      <c r="K901" s="127"/>
      <c r="L901" s="127"/>
      <c r="M901" s="127">
        <v>1</v>
      </c>
      <c r="N901" s="127">
        <v>2</v>
      </c>
      <c r="O901" s="127">
        <v>1982</v>
      </c>
      <c r="P901" s="127">
        <v>198304</v>
      </c>
      <c r="Q901" s="127">
        <v>19830426</v>
      </c>
      <c r="R901" s="127" t="s">
        <v>3483</v>
      </c>
      <c r="S901" s="127" t="s">
        <v>3497</v>
      </c>
      <c r="T901" s="127" t="s">
        <v>3485</v>
      </c>
      <c r="U901" s="127" t="s">
        <v>72</v>
      </c>
      <c r="V901" s="127" t="s">
        <v>65</v>
      </c>
      <c r="W901" s="127" t="s">
        <v>66</v>
      </c>
      <c r="X901" s="127"/>
      <c r="Y901" s="127">
        <v>4.5999999999999996</v>
      </c>
      <c r="Z901" s="127"/>
      <c r="AA901" s="127" t="s">
        <v>1726</v>
      </c>
      <c r="AB901" s="127">
        <v>5000</v>
      </c>
      <c r="AC901" s="127">
        <v>23764</v>
      </c>
      <c r="AD901" s="127"/>
      <c r="AE901" s="127"/>
      <c r="AF901" s="127">
        <v>5000</v>
      </c>
      <c r="AG901" s="127">
        <v>1593</v>
      </c>
      <c r="AH901" s="127">
        <v>0</v>
      </c>
      <c r="AI901" s="127">
        <v>575</v>
      </c>
      <c r="AJ901" s="127"/>
      <c r="AK901" s="127">
        <v>6.2799999999999995E-2</v>
      </c>
      <c r="AL901" s="127"/>
      <c r="AM901" s="127"/>
      <c r="AN901" s="127"/>
      <c r="AO901" s="127" t="s">
        <v>3254</v>
      </c>
      <c r="AP901" s="127" t="s">
        <v>3486</v>
      </c>
      <c r="AQ901" s="127" t="s">
        <v>3500</v>
      </c>
      <c r="AR901" s="127" t="s">
        <v>3488</v>
      </c>
      <c r="AS901" s="127" t="s">
        <v>69</v>
      </c>
      <c r="AT901" s="127" t="s">
        <v>70</v>
      </c>
      <c r="AU901" s="127" t="s">
        <v>77</v>
      </c>
      <c r="AV901" s="127" t="s">
        <v>1726</v>
      </c>
      <c r="AW901" s="149">
        <f t="shared" si="14"/>
        <v>6.7034169331762331E-2</v>
      </c>
    </row>
    <row r="902" spans="1:49" x14ac:dyDescent="0.2">
      <c r="A902" s="127" t="s">
        <v>59</v>
      </c>
      <c r="B902" s="127">
        <v>4.0999999999999996</v>
      </c>
      <c r="C902" s="127">
        <v>20171204</v>
      </c>
      <c r="D902" s="127" t="s">
        <v>60</v>
      </c>
      <c r="E902" s="127" t="s">
        <v>60</v>
      </c>
      <c r="F902" s="127">
        <v>3</v>
      </c>
      <c r="G902" s="75" t="s">
        <v>3529</v>
      </c>
      <c r="H902" s="127">
        <v>0</v>
      </c>
      <c r="I902" s="127"/>
      <c r="J902" s="127"/>
      <c r="K902" s="127"/>
      <c r="L902" s="127"/>
      <c r="M902" s="127">
        <v>1</v>
      </c>
      <c r="N902" s="127">
        <v>2</v>
      </c>
      <c r="O902" s="127">
        <v>1982</v>
      </c>
      <c r="P902" s="127">
        <v>198304</v>
      </c>
      <c r="Q902" s="127">
        <v>19830406</v>
      </c>
      <c r="R902" s="127" t="s">
        <v>3483</v>
      </c>
      <c r="S902" s="127" t="s">
        <v>3497</v>
      </c>
      <c r="T902" s="127" t="s">
        <v>3485</v>
      </c>
      <c r="U902" s="127" t="s">
        <v>72</v>
      </c>
      <c r="V902" s="127" t="s">
        <v>65</v>
      </c>
      <c r="W902" s="127" t="s">
        <v>66</v>
      </c>
      <c r="X902" s="127"/>
      <c r="Y902" s="127">
        <v>3.3</v>
      </c>
      <c r="Z902" s="127"/>
      <c r="AA902" s="127" t="s">
        <v>1726</v>
      </c>
      <c r="AB902" s="127">
        <v>5000</v>
      </c>
      <c r="AC902" s="127">
        <v>25901</v>
      </c>
      <c r="AD902" s="127"/>
      <c r="AE902" s="127"/>
      <c r="AF902" s="127">
        <v>5000</v>
      </c>
      <c r="AG902" s="127">
        <v>1069</v>
      </c>
      <c r="AH902" s="127">
        <v>0</v>
      </c>
      <c r="AI902" s="127">
        <v>527</v>
      </c>
      <c r="AJ902" s="127"/>
      <c r="AK902" s="127">
        <v>3.9600000000000003E-2</v>
      </c>
      <c r="AL902" s="127">
        <v>1</v>
      </c>
      <c r="AM902" s="127"/>
      <c r="AN902" s="127"/>
      <c r="AO902" s="127" t="s">
        <v>3248</v>
      </c>
      <c r="AP902" s="127" t="s">
        <v>3486</v>
      </c>
      <c r="AQ902" s="127" t="s">
        <v>3500</v>
      </c>
      <c r="AR902" s="127" t="s">
        <v>3488</v>
      </c>
      <c r="AS902" s="127" t="s">
        <v>69</v>
      </c>
      <c r="AT902" s="127" t="s">
        <v>70</v>
      </c>
      <c r="AU902" s="127" t="s">
        <v>77</v>
      </c>
      <c r="AV902" s="127" t="s">
        <v>1726</v>
      </c>
      <c r="AW902" s="149">
        <f t="shared" si="14"/>
        <v>4.1272537739855605E-2</v>
      </c>
    </row>
    <row r="903" spans="1:49" x14ac:dyDescent="0.2">
      <c r="A903" s="127" t="s">
        <v>59</v>
      </c>
      <c r="B903" s="127">
        <v>4.0999999999999996</v>
      </c>
      <c r="C903" s="127">
        <v>20171204</v>
      </c>
      <c r="D903" s="127" t="s">
        <v>60</v>
      </c>
      <c r="E903" s="127" t="s">
        <v>60</v>
      </c>
      <c r="F903" s="127">
        <v>3</v>
      </c>
      <c r="G903" s="75" t="s">
        <v>3533</v>
      </c>
      <c r="H903" s="127">
        <v>0</v>
      </c>
      <c r="I903" s="127"/>
      <c r="J903" s="127"/>
      <c r="K903" s="127"/>
      <c r="L903" s="127"/>
      <c r="M903" s="127">
        <v>1</v>
      </c>
      <c r="N903" s="127">
        <v>2</v>
      </c>
      <c r="O903" s="127">
        <v>1990</v>
      </c>
      <c r="P903" s="127">
        <v>19910503</v>
      </c>
      <c r="Q903" s="127">
        <v>19910505</v>
      </c>
      <c r="R903" s="127" t="s">
        <v>3483</v>
      </c>
      <c r="S903" s="127" t="s">
        <v>3497</v>
      </c>
      <c r="T903" s="127" t="s">
        <v>3485</v>
      </c>
      <c r="U903" s="127" t="s">
        <v>72</v>
      </c>
      <c r="V903" s="127" t="s">
        <v>65</v>
      </c>
      <c r="W903" s="127" t="s">
        <v>66</v>
      </c>
      <c r="X903" s="127"/>
      <c r="Y903" s="127">
        <v>5.03</v>
      </c>
      <c r="Z903" s="127"/>
      <c r="AA903" s="127" t="s">
        <v>1726</v>
      </c>
      <c r="AB903" s="127">
        <v>5000</v>
      </c>
      <c r="AC903" s="127">
        <v>25110</v>
      </c>
      <c r="AD903" s="127"/>
      <c r="AE903" s="127"/>
      <c r="AF903" s="127">
        <v>0</v>
      </c>
      <c r="AG903" s="127">
        <v>4188</v>
      </c>
      <c r="AH903" s="127"/>
      <c r="AI903" s="127"/>
      <c r="AJ903" s="127" t="s">
        <v>66</v>
      </c>
      <c r="AK903" s="127"/>
      <c r="AL903" s="127">
        <v>1</v>
      </c>
      <c r="AM903" s="127"/>
      <c r="AN903" s="127"/>
      <c r="AO903" s="127" t="s">
        <v>3534</v>
      </c>
      <c r="AP903" s="127" t="s">
        <v>3486</v>
      </c>
      <c r="AQ903" s="127" t="s">
        <v>3500</v>
      </c>
      <c r="AR903" s="127" t="s">
        <v>3488</v>
      </c>
      <c r="AS903" s="127" t="s">
        <v>69</v>
      </c>
      <c r="AT903" s="127" t="s">
        <v>70</v>
      </c>
      <c r="AU903" s="127" t="s">
        <v>77</v>
      </c>
      <c r="AV903" s="127" t="s">
        <v>1726</v>
      </c>
      <c r="AW903" s="149">
        <f t="shared" si="14"/>
        <v>0.16678614097968936</v>
      </c>
    </row>
    <row r="904" spans="1:49" x14ac:dyDescent="0.2">
      <c r="A904" s="127" t="s">
        <v>59</v>
      </c>
      <c r="B904" s="127">
        <v>4.0999999999999996</v>
      </c>
      <c r="C904" s="127">
        <v>20171204</v>
      </c>
      <c r="D904" s="127" t="s">
        <v>60</v>
      </c>
      <c r="E904" s="127" t="s">
        <v>60</v>
      </c>
      <c r="F904" s="127">
        <v>3</v>
      </c>
      <c r="G904" s="75" t="s">
        <v>3517</v>
      </c>
      <c r="H904" s="127">
        <v>0</v>
      </c>
      <c r="I904" s="127"/>
      <c r="J904" s="127"/>
      <c r="K904" s="127"/>
      <c r="L904" s="127"/>
      <c r="M904" s="127">
        <v>1</v>
      </c>
      <c r="N904" s="127">
        <v>2</v>
      </c>
      <c r="O904" s="127">
        <v>1988</v>
      </c>
      <c r="P904" s="127">
        <v>19890515</v>
      </c>
      <c r="Q904" s="127">
        <v>19890516</v>
      </c>
      <c r="R904" s="127" t="s">
        <v>3483</v>
      </c>
      <c r="S904" s="127" t="s">
        <v>3497</v>
      </c>
      <c r="T904" s="127" t="s">
        <v>3485</v>
      </c>
      <c r="U904" s="127" t="s">
        <v>72</v>
      </c>
      <c r="V904" s="127" t="s">
        <v>65</v>
      </c>
      <c r="W904" s="127" t="s">
        <v>66</v>
      </c>
      <c r="X904" s="127"/>
      <c r="Y904" s="127">
        <v>7.85</v>
      </c>
      <c r="Z904" s="127"/>
      <c r="AA904" s="127" t="s">
        <v>1726</v>
      </c>
      <c r="AB904" s="127">
        <v>5000</v>
      </c>
      <c r="AC904" s="127">
        <v>27521</v>
      </c>
      <c r="AD904" s="127"/>
      <c r="AE904" s="127"/>
      <c r="AF904" s="127">
        <v>0</v>
      </c>
      <c r="AG904" s="127">
        <v>10601</v>
      </c>
      <c r="AH904" s="127"/>
      <c r="AI904" s="127"/>
      <c r="AJ904" s="127" t="s">
        <v>66</v>
      </c>
      <c r="AK904" s="127"/>
      <c r="AL904" s="127">
        <v>1</v>
      </c>
      <c r="AM904" s="127"/>
      <c r="AN904" s="127"/>
      <c r="AO904" s="127" t="s">
        <v>3518</v>
      </c>
      <c r="AP904" s="127" t="s">
        <v>3486</v>
      </c>
      <c r="AQ904" s="127" t="s">
        <v>3500</v>
      </c>
      <c r="AR904" s="127" t="s">
        <v>3488</v>
      </c>
      <c r="AS904" s="127" t="s">
        <v>69</v>
      </c>
      <c r="AT904" s="127" t="s">
        <v>70</v>
      </c>
      <c r="AU904" s="127" t="s">
        <v>77</v>
      </c>
      <c r="AV904" s="127" t="s">
        <v>1726</v>
      </c>
      <c r="AW904" s="149">
        <f t="shared" si="14"/>
        <v>0.38519675883870497</v>
      </c>
    </row>
    <row r="905" spans="1:49" x14ac:dyDescent="0.2">
      <c r="A905" s="127" t="s">
        <v>1726</v>
      </c>
      <c r="B905" s="127">
        <v>4.0999999999999996</v>
      </c>
      <c r="C905" s="127">
        <v>20171204</v>
      </c>
      <c r="D905" s="127" t="s">
        <v>60</v>
      </c>
      <c r="E905" s="127" t="s">
        <v>60</v>
      </c>
      <c r="F905" s="127">
        <v>3</v>
      </c>
      <c r="G905" s="75" t="s">
        <v>1189</v>
      </c>
      <c r="H905" s="127"/>
      <c r="I905" s="127"/>
      <c r="J905" s="127"/>
      <c r="K905" s="127"/>
      <c r="L905" s="127"/>
      <c r="M905" s="127">
        <v>1</v>
      </c>
      <c r="N905" s="127">
        <v>2</v>
      </c>
      <c r="O905" s="127">
        <v>1991</v>
      </c>
      <c r="P905" s="127">
        <v>199206</v>
      </c>
      <c r="Q905" s="127">
        <v>199206</v>
      </c>
      <c r="R905" s="127" t="s">
        <v>475</v>
      </c>
      <c r="S905" s="127" t="s">
        <v>970</v>
      </c>
      <c r="T905" s="127" t="s">
        <v>477</v>
      </c>
      <c r="U905" s="127" t="s">
        <v>72</v>
      </c>
      <c r="V905" s="127" t="s">
        <v>65</v>
      </c>
      <c r="W905" s="127" t="s">
        <v>66</v>
      </c>
      <c r="X905" s="127" t="s">
        <v>1305</v>
      </c>
      <c r="Y905" s="127"/>
      <c r="Z905" s="127"/>
      <c r="AA905" s="127" t="s">
        <v>1726</v>
      </c>
      <c r="AB905" s="127"/>
      <c r="AC905" s="127"/>
      <c r="AD905" s="127"/>
      <c r="AE905" s="127"/>
      <c r="AF905" s="127">
        <v>0</v>
      </c>
      <c r="AG905" s="127">
        <v>650</v>
      </c>
      <c r="AH905" s="127"/>
      <c r="AI905" s="127"/>
      <c r="AJ905" s="127" t="s">
        <v>66</v>
      </c>
      <c r="AK905" s="127"/>
      <c r="AL905" s="127"/>
      <c r="AM905" s="127"/>
      <c r="AN905" s="127"/>
      <c r="AO905" s="127"/>
      <c r="AP905" s="127" t="s">
        <v>479</v>
      </c>
      <c r="AQ905" s="127" t="s">
        <v>971</v>
      </c>
      <c r="AR905" s="127" t="s">
        <v>481</v>
      </c>
      <c r="AS905" s="127" t="s">
        <v>69</v>
      </c>
      <c r="AT905" s="127" t="s">
        <v>70</v>
      </c>
      <c r="AU905" s="127" t="s">
        <v>91</v>
      </c>
      <c r="AV905" s="127" t="s">
        <v>1726</v>
      </c>
      <c r="AW905" s="149" t="str">
        <f t="shared" si="14"/>
        <v/>
      </c>
    </row>
    <row r="906" spans="1:49" x14ac:dyDescent="0.2">
      <c r="A906" s="127" t="s">
        <v>1726</v>
      </c>
      <c r="B906" s="127">
        <v>4.0999999999999996</v>
      </c>
      <c r="C906" s="127">
        <v>20171204</v>
      </c>
      <c r="D906" s="127" t="s">
        <v>60</v>
      </c>
      <c r="E906" s="127" t="s">
        <v>60</v>
      </c>
      <c r="F906" s="127">
        <v>3</v>
      </c>
      <c r="G906" s="75" t="s">
        <v>3558</v>
      </c>
      <c r="H906" s="127"/>
      <c r="I906" s="127"/>
      <c r="J906" s="127"/>
      <c r="K906" s="127"/>
      <c r="L906" s="127"/>
      <c r="M906" s="127">
        <v>1</v>
      </c>
      <c r="N906" s="127">
        <v>2</v>
      </c>
      <c r="O906" s="127">
        <v>1993</v>
      </c>
      <c r="P906" s="127">
        <v>199405</v>
      </c>
      <c r="Q906" s="127">
        <v>199405</v>
      </c>
      <c r="R906" s="127" t="s">
        <v>74</v>
      </c>
      <c r="S906" s="127" t="s">
        <v>3554</v>
      </c>
      <c r="T906" s="127" t="s">
        <v>75</v>
      </c>
      <c r="U906" s="127" t="s">
        <v>72</v>
      </c>
      <c r="V906" s="127" t="s">
        <v>65</v>
      </c>
      <c r="W906" s="127" t="s">
        <v>64</v>
      </c>
      <c r="X906" s="127"/>
      <c r="Y906" s="127"/>
      <c r="Z906" s="127"/>
      <c r="AA906" s="127" t="s">
        <v>1726</v>
      </c>
      <c r="AB906" s="127"/>
      <c r="AC906" s="127"/>
      <c r="AD906" s="127"/>
      <c r="AE906" s="127"/>
      <c r="AF906" s="127">
        <v>0</v>
      </c>
      <c r="AG906" s="127">
        <v>5000</v>
      </c>
      <c r="AH906" s="127"/>
      <c r="AI906" s="127"/>
      <c r="AJ906" s="127" t="s">
        <v>66</v>
      </c>
      <c r="AK906" s="127"/>
      <c r="AL906" s="127"/>
      <c r="AM906" s="127"/>
      <c r="AN906" s="127"/>
      <c r="AO906" s="127"/>
      <c r="AP906" s="127" t="s">
        <v>680</v>
      </c>
      <c r="AQ906" s="127" t="s">
        <v>3555</v>
      </c>
      <c r="AR906" s="127" t="s">
        <v>681</v>
      </c>
      <c r="AS906" s="127" t="s">
        <v>69</v>
      </c>
      <c r="AT906" s="127" t="s">
        <v>70</v>
      </c>
      <c r="AU906" s="127" t="s">
        <v>77</v>
      </c>
      <c r="AV906" s="127" t="s">
        <v>1726</v>
      </c>
      <c r="AW906" s="149" t="str">
        <f t="shared" si="14"/>
        <v/>
      </c>
    </row>
    <row r="907" spans="1:49" x14ac:dyDescent="0.2">
      <c r="A907" s="127" t="s">
        <v>1726</v>
      </c>
      <c r="B907" s="127">
        <v>4.0999999999999996</v>
      </c>
      <c r="C907" s="127">
        <v>20171204</v>
      </c>
      <c r="D907" s="127" t="s">
        <v>60</v>
      </c>
      <c r="E907" s="127" t="s">
        <v>60</v>
      </c>
      <c r="F907" s="127">
        <v>3</v>
      </c>
      <c r="G907" s="75" t="s">
        <v>1414</v>
      </c>
      <c r="H907" s="127"/>
      <c r="I907" s="127"/>
      <c r="J907" s="127"/>
      <c r="K907" s="127"/>
      <c r="L907" s="127"/>
      <c r="M907" s="127">
        <v>1</v>
      </c>
      <c r="N907" s="127">
        <v>1</v>
      </c>
      <c r="O907" s="127">
        <v>1993</v>
      </c>
      <c r="P907" s="127">
        <v>199405</v>
      </c>
      <c r="Q907" s="127">
        <v>199405</v>
      </c>
      <c r="R907" s="127" t="s">
        <v>61</v>
      </c>
      <c r="S907" s="127" t="s">
        <v>1415</v>
      </c>
      <c r="T907" s="127" t="s">
        <v>63</v>
      </c>
      <c r="U907" s="127" t="s">
        <v>72</v>
      </c>
      <c r="V907" s="127" t="s">
        <v>65</v>
      </c>
      <c r="W907" s="127" t="s">
        <v>66</v>
      </c>
      <c r="X907" s="127" t="s">
        <v>1305</v>
      </c>
      <c r="Y907" s="127"/>
      <c r="Z907" s="127"/>
      <c r="AA907" s="127" t="s">
        <v>1726</v>
      </c>
      <c r="AB907" s="127"/>
      <c r="AC907" s="127"/>
      <c r="AD907" s="127"/>
      <c r="AE907" s="127"/>
      <c r="AF907" s="127">
        <v>0</v>
      </c>
      <c r="AG907" s="127">
        <v>80</v>
      </c>
      <c r="AH907" s="127"/>
      <c r="AI907" s="127"/>
      <c r="AJ907" s="127" t="s">
        <v>66</v>
      </c>
      <c r="AK907" s="127"/>
      <c r="AL907" s="127"/>
      <c r="AM907" s="127"/>
      <c r="AN907" s="127"/>
      <c r="AO907" s="127"/>
      <c r="AP907" s="127" t="s">
        <v>663</v>
      </c>
      <c r="AQ907" s="127" t="s">
        <v>1416</v>
      </c>
      <c r="AR907" s="127" t="s">
        <v>664</v>
      </c>
      <c r="AS907" s="127" t="s">
        <v>69</v>
      </c>
      <c r="AT907" s="127" t="s">
        <v>70</v>
      </c>
      <c r="AU907" s="127" t="s">
        <v>71</v>
      </c>
      <c r="AV907" s="127" t="s">
        <v>1726</v>
      </c>
      <c r="AW907" s="149" t="str">
        <f t="shared" si="14"/>
        <v/>
      </c>
    </row>
    <row r="908" spans="1:49" x14ac:dyDescent="0.2">
      <c r="A908" s="127" t="s">
        <v>1726</v>
      </c>
      <c r="B908" s="127">
        <v>4.0999999999999996</v>
      </c>
      <c r="C908" s="127">
        <v>20171204</v>
      </c>
      <c r="D908" s="127" t="s">
        <v>60</v>
      </c>
      <c r="E908" s="127" t="s">
        <v>60</v>
      </c>
      <c r="F908" s="127">
        <v>3</v>
      </c>
      <c r="G908" s="75" t="s">
        <v>3284</v>
      </c>
      <c r="H908" s="127"/>
      <c r="I908" s="127"/>
      <c r="J908" s="127"/>
      <c r="K908" s="127"/>
      <c r="L908" s="127"/>
      <c r="M908" s="127">
        <v>1</v>
      </c>
      <c r="N908" s="127">
        <v>1</v>
      </c>
      <c r="O908" s="127">
        <v>1993</v>
      </c>
      <c r="P908" s="127">
        <v>19950409</v>
      </c>
      <c r="Q908" s="127">
        <v>19950420</v>
      </c>
      <c r="R908" s="127" t="s">
        <v>3285</v>
      </c>
      <c r="S908" s="127" t="s">
        <v>3205</v>
      </c>
      <c r="T908" s="127" t="s">
        <v>3206</v>
      </c>
      <c r="U908" s="127" t="s">
        <v>1953</v>
      </c>
      <c r="V908" s="127" t="s">
        <v>65</v>
      </c>
      <c r="W908" s="127" t="s">
        <v>66</v>
      </c>
      <c r="X908" s="127"/>
      <c r="Y908" s="127">
        <v>16</v>
      </c>
      <c r="Z908" s="127"/>
      <c r="AA908" s="127" t="s">
        <v>1726</v>
      </c>
      <c r="AB908" s="127"/>
      <c r="AC908" s="127"/>
      <c r="AD908" s="127"/>
      <c r="AE908" s="127"/>
      <c r="AF908" s="127">
        <v>0</v>
      </c>
      <c r="AG908" s="127">
        <v>22322</v>
      </c>
      <c r="AH908" s="127">
        <v>1</v>
      </c>
      <c r="AI908" s="127">
        <v>18600</v>
      </c>
      <c r="AJ908" s="127" t="s">
        <v>66</v>
      </c>
      <c r="AK908" s="127"/>
      <c r="AL908" s="127"/>
      <c r="AM908" s="127"/>
      <c r="AN908" s="127"/>
      <c r="AO908" s="127" t="s">
        <v>3286</v>
      </c>
      <c r="AP908" s="127" t="s">
        <v>3287</v>
      </c>
      <c r="AQ908" s="127" t="s">
        <v>3209</v>
      </c>
      <c r="AR908" s="127" t="s">
        <v>3210</v>
      </c>
      <c r="AS908" s="127" t="s">
        <v>69</v>
      </c>
      <c r="AT908" s="127" t="s">
        <v>70</v>
      </c>
      <c r="AU908" s="127" t="s">
        <v>3211</v>
      </c>
      <c r="AV908" s="127" t="s">
        <v>1726</v>
      </c>
      <c r="AW908" s="149" t="str">
        <f t="shared" si="14"/>
        <v/>
      </c>
    </row>
    <row r="909" spans="1:49" x14ac:dyDescent="0.2">
      <c r="A909" s="127" t="s">
        <v>1726</v>
      </c>
      <c r="B909" s="127">
        <v>4.0999999999999996</v>
      </c>
      <c r="C909" s="127">
        <v>20171204</v>
      </c>
      <c r="D909" s="127" t="s">
        <v>60</v>
      </c>
      <c r="E909" s="127" t="s">
        <v>60</v>
      </c>
      <c r="F909" s="127">
        <v>3</v>
      </c>
      <c r="G909" s="75" t="s">
        <v>3930</v>
      </c>
      <c r="H909" s="127"/>
      <c r="I909" s="127"/>
      <c r="J909" s="127"/>
      <c r="K909" s="127"/>
      <c r="L909" s="127"/>
      <c r="M909" s="127">
        <v>1</v>
      </c>
      <c r="N909" s="127">
        <v>1</v>
      </c>
      <c r="O909" s="127">
        <v>1990</v>
      </c>
      <c r="P909" s="127">
        <v>199105</v>
      </c>
      <c r="Q909" s="127">
        <v>199105</v>
      </c>
      <c r="R909" s="127" t="s">
        <v>3846</v>
      </c>
      <c r="S909" s="127" t="s">
        <v>3847</v>
      </c>
      <c r="T909" s="127" t="s">
        <v>3922</v>
      </c>
      <c r="U909" s="127" t="s">
        <v>72</v>
      </c>
      <c r="V909" s="127" t="s">
        <v>65</v>
      </c>
      <c r="W909" s="127" t="s">
        <v>64</v>
      </c>
      <c r="X909" s="127"/>
      <c r="Y909" s="127"/>
      <c r="Z909" s="127"/>
      <c r="AA909" s="127" t="s">
        <v>1726</v>
      </c>
      <c r="AB909" s="127"/>
      <c r="AC909" s="127"/>
      <c r="AD909" s="127"/>
      <c r="AE909" s="127"/>
      <c r="AF909" s="127">
        <v>0</v>
      </c>
      <c r="AG909" s="127">
        <v>4000</v>
      </c>
      <c r="AH909" s="127"/>
      <c r="AI909" s="127"/>
      <c r="AJ909" s="127" t="s">
        <v>66</v>
      </c>
      <c r="AK909" s="127"/>
      <c r="AL909" s="127"/>
      <c r="AM909" s="127"/>
      <c r="AN909" s="127"/>
      <c r="AO909" s="127"/>
      <c r="AP909" s="127" t="s">
        <v>3849</v>
      </c>
      <c r="AQ909" s="127" t="s">
        <v>3850</v>
      </c>
      <c r="AR909" s="127" t="s">
        <v>3924</v>
      </c>
      <c r="AS909" s="127" t="s">
        <v>69</v>
      </c>
      <c r="AT909" s="127" t="s">
        <v>70</v>
      </c>
      <c r="AU909" s="127" t="s">
        <v>77</v>
      </c>
      <c r="AV909" s="127" t="s">
        <v>1726</v>
      </c>
      <c r="AW909" s="149" t="str">
        <f t="shared" si="14"/>
        <v/>
      </c>
    </row>
    <row r="910" spans="1:49" x14ac:dyDescent="0.2">
      <c r="A910" s="127" t="s">
        <v>59</v>
      </c>
      <c r="B910" s="127">
        <v>4.0999999999999996</v>
      </c>
      <c r="C910" s="127">
        <v>20171204</v>
      </c>
      <c r="D910" s="127" t="s">
        <v>60</v>
      </c>
      <c r="E910" s="127" t="s">
        <v>60</v>
      </c>
      <c r="F910" s="127">
        <v>3</v>
      </c>
      <c r="G910" s="75" t="s">
        <v>3182</v>
      </c>
      <c r="H910" s="127">
        <v>12</v>
      </c>
      <c r="I910" s="127"/>
      <c r="J910" s="127"/>
      <c r="K910" s="127"/>
      <c r="L910" s="127"/>
      <c r="M910" s="127">
        <v>1</v>
      </c>
      <c r="N910" s="127">
        <v>2</v>
      </c>
      <c r="O910" s="127">
        <v>2007</v>
      </c>
      <c r="P910" s="127">
        <v>20080514</v>
      </c>
      <c r="Q910" s="127">
        <v>20080515</v>
      </c>
      <c r="R910" s="127" t="s">
        <v>475</v>
      </c>
      <c r="S910" s="127" t="s">
        <v>476</v>
      </c>
      <c r="T910" s="127" t="s">
        <v>477</v>
      </c>
      <c r="U910" s="127" t="s">
        <v>72</v>
      </c>
      <c r="V910" s="127" t="s">
        <v>65</v>
      </c>
      <c r="W910" s="127" t="s">
        <v>64</v>
      </c>
      <c r="X910" s="127"/>
      <c r="Y910" s="127">
        <v>5.54</v>
      </c>
      <c r="Z910" s="127">
        <v>78</v>
      </c>
      <c r="AA910" s="127" t="s">
        <v>1726</v>
      </c>
      <c r="AB910" s="127">
        <v>5000</v>
      </c>
      <c r="AC910" s="127">
        <v>25399</v>
      </c>
      <c r="AD910" s="127"/>
      <c r="AE910" s="127"/>
      <c r="AF910" s="127">
        <v>0</v>
      </c>
      <c r="AG910" s="127">
        <v>22028</v>
      </c>
      <c r="AH910" s="127">
        <v>5000</v>
      </c>
      <c r="AI910" s="127">
        <v>677</v>
      </c>
      <c r="AJ910" s="127"/>
      <c r="AK910" s="127">
        <v>2.5999999999999999E-2</v>
      </c>
      <c r="AL910" s="127">
        <v>24</v>
      </c>
      <c r="AM910" s="127">
        <v>100</v>
      </c>
      <c r="AN910" s="127"/>
      <c r="AO910" s="127" t="s">
        <v>627</v>
      </c>
      <c r="AP910" s="127" t="s">
        <v>479</v>
      </c>
      <c r="AQ910" s="127" t="s">
        <v>480</v>
      </c>
      <c r="AR910" s="127" t="s">
        <v>481</v>
      </c>
      <c r="AS910" s="127" t="s">
        <v>69</v>
      </c>
      <c r="AT910" s="127" t="s">
        <v>70</v>
      </c>
      <c r="AU910" s="127" t="s">
        <v>91</v>
      </c>
      <c r="AV910" s="127" t="s">
        <v>1726</v>
      </c>
      <c r="AW910" s="149">
        <f t="shared" si="14"/>
        <v>0.86727823930075987</v>
      </c>
    </row>
    <row r="911" spans="1:49" x14ac:dyDescent="0.2">
      <c r="A911" s="127" t="s">
        <v>1726</v>
      </c>
      <c r="B911" s="127">
        <v>4.0999999999999996</v>
      </c>
      <c r="C911" s="127">
        <v>20171204</v>
      </c>
      <c r="D911" s="127" t="s">
        <v>60</v>
      </c>
      <c r="E911" s="127" t="s">
        <v>60</v>
      </c>
      <c r="F911" s="127">
        <v>3</v>
      </c>
      <c r="G911" s="75" t="s">
        <v>3580</v>
      </c>
      <c r="H911" s="127"/>
      <c r="I911" s="127"/>
      <c r="J911" s="127"/>
      <c r="K911" s="127"/>
      <c r="L911" s="127"/>
      <c r="M911" s="127">
        <v>1</v>
      </c>
      <c r="N911" s="127">
        <v>2</v>
      </c>
      <c r="O911" s="127">
        <v>1990</v>
      </c>
      <c r="P911" s="127">
        <v>199105</v>
      </c>
      <c r="Q911" s="127">
        <v>199105</v>
      </c>
      <c r="R911" s="127" t="s">
        <v>74</v>
      </c>
      <c r="S911" s="127" t="s">
        <v>4796</v>
      </c>
      <c r="T911" s="127" t="s">
        <v>75</v>
      </c>
      <c r="U911" s="127" t="s">
        <v>1643</v>
      </c>
      <c r="V911" s="127" t="s">
        <v>65</v>
      </c>
      <c r="W911" s="127" t="s">
        <v>66</v>
      </c>
      <c r="X911" s="127" t="s">
        <v>1305</v>
      </c>
      <c r="Y911" s="127"/>
      <c r="Z911" s="127"/>
      <c r="AA911" s="127" t="s">
        <v>1726</v>
      </c>
      <c r="AB911" s="127"/>
      <c r="AC911" s="127"/>
      <c r="AD911" s="127"/>
      <c r="AE911" s="127"/>
      <c r="AF911" s="127">
        <v>0</v>
      </c>
      <c r="AG911" s="127">
        <v>80</v>
      </c>
      <c r="AH911" s="127"/>
      <c r="AI911" s="127"/>
      <c r="AJ911" s="127" t="s">
        <v>66</v>
      </c>
      <c r="AK911" s="127"/>
      <c r="AL911" s="127"/>
      <c r="AM911" s="127"/>
      <c r="AN911" s="127"/>
      <c r="AO911" s="127"/>
      <c r="AP911" s="127" t="s">
        <v>680</v>
      </c>
      <c r="AQ911" s="127" t="s">
        <v>3574</v>
      </c>
      <c r="AR911" s="127" t="s">
        <v>681</v>
      </c>
      <c r="AS911" s="127" t="s">
        <v>69</v>
      </c>
      <c r="AT911" s="127" t="s">
        <v>70</v>
      </c>
      <c r="AU911" s="127" t="s">
        <v>77</v>
      </c>
      <c r="AV911" s="127" t="s">
        <v>1726</v>
      </c>
      <c r="AW911" s="149" t="str">
        <f t="shared" si="14"/>
        <v/>
      </c>
    </row>
    <row r="912" spans="1:49" x14ac:dyDescent="0.2">
      <c r="A912" s="127" t="s">
        <v>1726</v>
      </c>
      <c r="B912" s="127">
        <v>4.0999999999999996</v>
      </c>
      <c r="C912" s="127">
        <v>20171204</v>
      </c>
      <c r="D912" s="127" t="s">
        <v>60</v>
      </c>
      <c r="E912" s="127" t="s">
        <v>60</v>
      </c>
      <c r="F912" s="127">
        <v>3</v>
      </c>
      <c r="G912" s="75" t="s">
        <v>3929</v>
      </c>
      <c r="H912" s="127"/>
      <c r="I912" s="127"/>
      <c r="J912" s="127"/>
      <c r="K912" s="127"/>
      <c r="L912" s="127"/>
      <c r="M912" s="127">
        <v>1</v>
      </c>
      <c r="N912" s="127">
        <v>1</v>
      </c>
      <c r="O912" s="127">
        <v>1985</v>
      </c>
      <c r="P912" s="127">
        <v>19860410</v>
      </c>
      <c r="Q912" s="127">
        <v>19860410</v>
      </c>
      <c r="R912" s="127" t="s">
        <v>3846</v>
      </c>
      <c r="S912" s="127" t="s">
        <v>3847</v>
      </c>
      <c r="T912" s="127" t="s">
        <v>3922</v>
      </c>
      <c r="U912" s="127" t="s">
        <v>72</v>
      </c>
      <c r="V912" s="127" t="s">
        <v>65</v>
      </c>
      <c r="W912" s="127" t="s">
        <v>64</v>
      </c>
      <c r="X912" s="127"/>
      <c r="Y912" s="127">
        <v>5</v>
      </c>
      <c r="Z912" s="127"/>
      <c r="AA912" s="127" t="s">
        <v>1726</v>
      </c>
      <c r="AB912" s="127"/>
      <c r="AC912" s="127"/>
      <c r="AD912" s="127"/>
      <c r="AE912" s="127"/>
      <c r="AF912" s="127">
        <v>0</v>
      </c>
      <c r="AG912" s="127">
        <v>5400</v>
      </c>
      <c r="AH912" s="127"/>
      <c r="AI912" s="127"/>
      <c r="AJ912" s="127"/>
      <c r="AK912" s="127"/>
      <c r="AL912" s="127"/>
      <c r="AM912" s="127"/>
      <c r="AN912" s="127"/>
      <c r="AO912" s="127"/>
      <c r="AP912" s="127" t="s">
        <v>3849</v>
      </c>
      <c r="AQ912" s="127" t="s">
        <v>3850</v>
      </c>
      <c r="AR912" s="127" t="s">
        <v>3924</v>
      </c>
      <c r="AS912" s="127" t="s">
        <v>69</v>
      </c>
      <c r="AT912" s="127" t="s">
        <v>70</v>
      </c>
      <c r="AU912" s="127" t="s">
        <v>77</v>
      </c>
      <c r="AV912" s="127" t="s">
        <v>1726</v>
      </c>
      <c r="AW912" s="149" t="str">
        <f t="shared" si="14"/>
        <v/>
      </c>
    </row>
    <row r="913" spans="1:49" x14ac:dyDescent="0.2">
      <c r="A913" s="127" t="s">
        <v>1726</v>
      </c>
      <c r="B913" s="127">
        <v>4.0999999999999996</v>
      </c>
      <c r="C913" s="127">
        <v>20171204</v>
      </c>
      <c r="D913" s="127" t="s">
        <v>60</v>
      </c>
      <c r="E913" s="127" t="s">
        <v>60</v>
      </c>
      <c r="F913" s="127">
        <v>3</v>
      </c>
      <c r="G913" s="75" t="s">
        <v>1422</v>
      </c>
      <c r="H913" s="127"/>
      <c r="I913" s="127"/>
      <c r="J913" s="127"/>
      <c r="K913" s="127"/>
      <c r="L913" s="127"/>
      <c r="M913" s="127">
        <v>1</v>
      </c>
      <c r="N913" s="127">
        <v>1</v>
      </c>
      <c r="O913" s="127">
        <v>1989</v>
      </c>
      <c r="P913" s="127">
        <v>19900412</v>
      </c>
      <c r="Q913" s="127">
        <v>19900427</v>
      </c>
      <c r="R913" s="127" t="s">
        <v>78</v>
      </c>
      <c r="S913" s="127" t="s">
        <v>62</v>
      </c>
      <c r="T913" s="127" t="s">
        <v>79</v>
      </c>
      <c r="U913" s="127" t="s">
        <v>72</v>
      </c>
      <c r="V913" s="127" t="s">
        <v>65</v>
      </c>
      <c r="W913" s="127" t="s">
        <v>64</v>
      </c>
      <c r="X913" s="127"/>
      <c r="Y913" s="127">
        <v>9</v>
      </c>
      <c r="Z913" s="127">
        <v>92</v>
      </c>
      <c r="AA913" s="127" t="s">
        <v>1726</v>
      </c>
      <c r="AB913" s="127"/>
      <c r="AC913" s="127"/>
      <c r="AD913" s="127"/>
      <c r="AE913" s="127"/>
      <c r="AF913" s="127">
        <v>0</v>
      </c>
      <c r="AG913" s="127">
        <v>120450</v>
      </c>
      <c r="AH913" s="127"/>
      <c r="AI913" s="127"/>
      <c r="AJ913" s="127" t="s">
        <v>66</v>
      </c>
      <c r="AK913" s="127"/>
      <c r="AL913" s="127"/>
      <c r="AM913" s="127"/>
      <c r="AN913" s="127"/>
      <c r="AO913" s="127"/>
      <c r="AP913" s="127" t="s">
        <v>675</v>
      </c>
      <c r="AQ913" s="127" t="s">
        <v>661</v>
      </c>
      <c r="AR913" s="127" t="s">
        <v>676</v>
      </c>
      <c r="AS913" s="127" t="s">
        <v>69</v>
      </c>
      <c r="AT913" s="127" t="s">
        <v>70</v>
      </c>
      <c r="AU913" s="127" t="s">
        <v>71</v>
      </c>
      <c r="AV913" s="127" t="s">
        <v>1726</v>
      </c>
      <c r="AW913" s="149" t="str">
        <f t="shared" si="14"/>
        <v/>
      </c>
    </row>
    <row r="914" spans="1:49" x14ac:dyDescent="0.2">
      <c r="A914" s="127" t="s">
        <v>1726</v>
      </c>
      <c r="B914" s="127">
        <v>4.0999999999999996</v>
      </c>
      <c r="C914" s="127">
        <v>20171204</v>
      </c>
      <c r="D914" s="127" t="s">
        <v>60</v>
      </c>
      <c r="E914" s="127" t="s">
        <v>60</v>
      </c>
      <c r="F914" s="127">
        <v>3</v>
      </c>
      <c r="G914" s="75" t="s">
        <v>1423</v>
      </c>
      <c r="H914" s="127"/>
      <c r="I914" s="127"/>
      <c r="J914" s="127"/>
      <c r="K914" s="127"/>
      <c r="L914" s="127"/>
      <c r="M914" s="127">
        <v>1</v>
      </c>
      <c r="N914" s="127">
        <v>1</v>
      </c>
      <c r="O914" s="127">
        <v>1989</v>
      </c>
      <c r="P914" s="127">
        <v>19900427</v>
      </c>
      <c r="Q914" s="127">
        <v>19900607</v>
      </c>
      <c r="R914" s="127" t="s">
        <v>84</v>
      </c>
      <c r="S914" s="127" t="s">
        <v>62</v>
      </c>
      <c r="T914" s="127" t="s">
        <v>85</v>
      </c>
      <c r="U914" s="127" t="s">
        <v>72</v>
      </c>
      <c r="V914" s="127" t="s">
        <v>65</v>
      </c>
      <c r="W914" s="127" t="s">
        <v>64</v>
      </c>
      <c r="X914" s="127"/>
      <c r="Y914" s="127">
        <v>8.6999999999999993</v>
      </c>
      <c r="Z914" s="127">
        <v>91</v>
      </c>
      <c r="AA914" s="127" t="s">
        <v>1726</v>
      </c>
      <c r="AB914" s="127"/>
      <c r="AC914" s="127"/>
      <c r="AD914" s="127"/>
      <c r="AE914" s="127"/>
      <c r="AF914" s="127">
        <v>0</v>
      </c>
      <c r="AG914" s="127">
        <v>174760</v>
      </c>
      <c r="AH914" s="127"/>
      <c r="AI914" s="127"/>
      <c r="AJ914" s="127" t="s">
        <v>66</v>
      </c>
      <c r="AK914" s="127"/>
      <c r="AL914" s="127"/>
      <c r="AM914" s="127"/>
      <c r="AN914" s="127"/>
      <c r="AO914" s="127"/>
      <c r="AP914" s="127" t="s">
        <v>669</v>
      </c>
      <c r="AQ914" s="127" t="s">
        <v>661</v>
      </c>
      <c r="AR914" s="127" t="s">
        <v>670</v>
      </c>
      <c r="AS914" s="127" t="s">
        <v>69</v>
      </c>
      <c r="AT914" s="127" t="s">
        <v>70</v>
      </c>
      <c r="AU914" s="127" t="s">
        <v>71</v>
      </c>
      <c r="AV914" s="127" t="s">
        <v>1726</v>
      </c>
      <c r="AW914" s="149" t="str">
        <f t="shared" si="14"/>
        <v/>
      </c>
    </row>
    <row r="915" spans="1:49" x14ac:dyDescent="0.2">
      <c r="A915" s="127" t="s">
        <v>1726</v>
      </c>
      <c r="B915" s="127">
        <v>4.0999999999999996</v>
      </c>
      <c r="C915" s="127">
        <v>20171204</v>
      </c>
      <c r="D915" s="127" t="s">
        <v>60</v>
      </c>
      <c r="E915" s="127" t="s">
        <v>60</v>
      </c>
      <c r="F915" s="127">
        <v>3</v>
      </c>
      <c r="G915" s="75" t="s">
        <v>1410</v>
      </c>
      <c r="H915" s="127"/>
      <c r="I915" s="127"/>
      <c r="J915" s="127"/>
      <c r="K915" s="127"/>
      <c r="L915" s="127"/>
      <c r="M915" s="127">
        <v>1</v>
      </c>
      <c r="N915" s="127">
        <v>1</v>
      </c>
      <c r="O915" s="127">
        <v>1995</v>
      </c>
      <c r="P915" s="127">
        <v>19970509</v>
      </c>
      <c r="Q915" s="127">
        <v>19970510</v>
      </c>
      <c r="R915" s="127" t="s">
        <v>61</v>
      </c>
      <c r="S915" s="127" t="s">
        <v>62</v>
      </c>
      <c r="T915" s="127" t="s">
        <v>63</v>
      </c>
      <c r="U915" s="127" t="s">
        <v>1953</v>
      </c>
      <c r="V915" s="127" t="s">
        <v>65</v>
      </c>
      <c r="W915" s="127" t="s">
        <v>66</v>
      </c>
      <c r="X915" s="127"/>
      <c r="Y915" s="127">
        <v>12.4</v>
      </c>
      <c r="Z915" s="127">
        <v>103</v>
      </c>
      <c r="AA915" s="127" t="s">
        <v>1726</v>
      </c>
      <c r="AB915" s="127"/>
      <c r="AC915" s="127"/>
      <c r="AD915" s="127"/>
      <c r="AE915" s="127"/>
      <c r="AF915" s="127">
        <v>0</v>
      </c>
      <c r="AG915" s="127">
        <v>31918</v>
      </c>
      <c r="AH915" s="127"/>
      <c r="AI915" s="127"/>
      <c r="AJ915" s="127" t="s">
        <v>67</v>
      </c>
      <c r="AK915" s="127"/>
      <c r="AL915" s="127"/>
      <c r="AM915" s="127"/>
      <c r="AN915" s="127"/>
      <c r="AO915" s="127" t="s">
        <v>1411</v>
      </c>
      <c r="AP915" s="127" t="s">
        <v>663</v>
      </c>
      <c r="AQ915" s="127" t="s">
        <v>661</v>
      </c>
      <c r="AR915" s="127" t="s">
        <v>664</v>
      </c>
      <c r="AS915" s="127" t="s">
        <v>69</v>
      </c>
      <c r="AT915" s="127" t="s">
        <v>70</v>
      </c>
      <c r="AU915" s="127" t="s">
        <v>71</v>
      </c>
      <c r="AV915" s="127" t="s">
        <v>1726</v>
      </c>
      <c r="AW915" s="149" t="str">
        <f t="shared" si="14"/>
        <v/>
      </c>
    </row>
    <row r="916" spans="1:49" x14ac:dyDescent="0.2">
      <c r="A916" s="127" t="s">
        <v>1726</v>
      </c>
      <c r="B916" s="127">
        <v>4.0999999999999996</v>
      </c>
      <c r="C916" s="127">
        <v>20171204</v>
      </c>
      <c r="D916" s="127" t="s">
        <v>60</v>
      </c>
      <c r="E916" s="127" t="s">
        <v>60</v>
      </c>
      <c r="F916" s="127">
        <v>3</v>
      </c>
      <c r="G916" s="75" t="s">
        <v>4626</v>
      </c>
      <c r="H916" s="127"/>
      <c r="I916" s="127"/>
      <c r="J916" s="127"/>
      <c r="K916" s="127"/>
      <c r="L916" s="127"/>
      <c r="M916" s="127">
        <v>1</v>
      </c>
      <c r="N916" s="127">
        <v>2</v>
      </c>
      <c r="O916" s="127">
        <v>1995</v>
      </c>
      <c r="P916" s="127">
        <v>19970427</v>
      </c>
      <c r="Q916" s="127">
        <v>19970503</v>
      </c>
      <c r="R916" s="127" t="s">
        <v>4560</v>
      </c>
      <c r="S916" s="127" t="s">
        <v>3426</v>
      </c>
      <c r="T916" s="127" t="s">
        <v>4561</v>
      </c>
      <c r="U916" s="127" t="s">
        <v>1953</v>
      </c>
      <c r="V916" s="127" t="s">
        <v>65</v>
      </c>
      <c r="W916" s="127" t="s">
        <v>66</v>
      </c>
      <c r="X916" s="127"/>
      <c r="Y916" s="127">
        <v>19.96</v>
      </c>
      <c r="Z916" s="127"/>
      <c r="AA916" s="127" t="s">
        <v>1726</v>
      </c>
      <c r="AB916" s="127"/>
      <c r="AC916" s="127"/>
      <c r="AD916" s="127"/>
      <c r="AE916" s="127"/>
      <c r="AF916" s="127">
        <v>0</v>
      </c>
      <c r="AG916" s="127">
        <v>129135</v>
      </c>
      <c r="AH916" s="127"/>
      <c r="AI916" s="127"/>
      <c r="AJ916" s="127" t="s">
        <v>66</v>
      </c>
      <c r="AK916" s="127"/>
      <c r="AL916" s="127"/>
      <c r="AM916" s="127"/>
      <c r="AN916" s="127"/>
      <c r="AO916" s="127" t="s">
        <v>90</v>
      </c>
      <c r="AP916" s="127" t="s">
        <v>4562</v>
      </c>
      <c r="AQ916" s="127" t="s">
        <v>3429</v>
      </c>
      <c r="AR916" s="127" t="s">
        <v>4563</v>
      </c>
      <c r="AS916" s="127" t="s">
        <v>69</v>
      </c>
      <c r="AT916" s="127" t="s">
        <v>70</v>
      </c>
      <c r="AU916" s="127" t="s">
        <v>77</v>
      </c>
      <c r="AV916" s="127" t="s">
        <v>1726</v>
      </c>
      <c r="AW916" s="149" t="str">
        <f t="shared" si="14"/>
        <v/>
      </c>
    </row>
    <row r="917" spans="1:49" x14ac:dyDescent="0.2">
      <c r="A917" s="127" t="s">
        <v>59</v>
      </c>
      <c r="B917" s="127">
        <v>4.0999999999999996</v>
      </c>
      <c r="C917" s="127">
        <v>20171204</v>
      </c>
      <c r="D917" s="127" t="s">
        <v>60</v>
      </c>
      <c r="E917" s="127" t="s">
        <v>60</v>
      </c>
      <c r="F917" s="127">
        <v>3</v>
      </c>
      <c r="G917" s="75" t="s">
        <v>1396</v>
      </c>
      <c r="H917" s="127">
        <v>0</v>
      </c>
      <c r="I917" s="127"/>
      <c r="J917" s="127"/>
      <c r="K917" s="127"/>
      <c r="L917" s="127"/>
      <c r="M917" s="127">
        <v>1</v>
      </c>
      <c r="N917" s="127">
        <v>1</v>
      </c>
      <c r="O917" s="127">
        <v>1980</v>
      </c>
      <c r="P917" s="127">
        <v>198105</v>
      </c>
      <c r="Q917" s="127">
        <v>198105</v>
      </c>
      <c r="R917" s="127" t="s">
        <v>1397</v>
      </c>
      <c r="S917" s="127" t="s">
        <v>1377</v>
      </c>
      <c r="T917" s="127" t="s">
        <v>748</v>
      </c>
      <c r="U917" s="127" t="s">
        <v>1643</v>
      </c>
      <c r="V917" s="127" t="s">
        <v>65</v>
      </c>
      <c r="W917" s="127" t="s">
        <v>64</v>
      </c>
      <c r="X917" s="127"/>
      <c r="Y917" s="127">
        <v>2.2999999999999998</v>
      </c>
      <c r="Z917" s="127"/>
      <c r="AA917" s="127" t="s">
        <v>1726</v>
      </c>
      <c r="AB917" s="127">
        <v>5000</v>
      </c>
      <c r="AC917" s="127">
        <v>19200</v>
      </c>
      <c r="AD917" s="127"/>
      <c r="AE917" s="127"/>
      <c r="AF917" s="127">
        <v>0</v>
      </c>
      <c r="AG917" s="127">
        <v>12600</v>
      </c>
      <c r="AH917" s="127">
        <v>5000</v>
      </c>
      <c r="AI917" s="127">
        <v>800</v>
      </c>
      <c r="AJ917" s="127"/>
      <c r="AK917" s="127">
        <v>0.04</v>
      </c>
      <c r="AL917" s="127">
        <v>7</v>
      </c>
      <c r="AM917" s="127"/>
      <c r="AN917" s="127"/>
      <c r="AO917" s="127"/>
      <c r="AP917" s="127" t="s">
        <v>1398</v>
      </c>
      <c r="AQ917" s="127" t="s">
        <v>1378</v>
      </c>
      <c r="AR917" s="127" t="s">
        <v>751</v>
      </c>
      <c r="AS917" s="127" t="s">
        <v>69</v>
      </c>
      <c r="AT917" s="127" t="s">
        <v>70</v>
      </c>
      <c r="AU917" s="127" t="s">
        <v>71</v>
      </c>
      <c r="AV917" s="127" t="s">
        <v>1726</v>
      </c>
      <c r="AW917" s="149">
        <f t="shared" si="14"/>
        <v>0.65625</v>
      </c>
    </row>
    <row r="918" spans="1:49" x14ac:dyDescent="0.2">
      <c r="A918" s="127" t="s">
        <v>1726</v>
      </c>
      <c r="B918" s="127">
        <v>4.0999999999999996</v>
      </c>
      <c r="C918" s="127">
        <v>20171204</v>
      </c>
      <c r="D918" s="127" t="s">
        <v>60</v>
      </c>
      <c r="E918" s="127" t="s">
        <v>60</v>
      </c>
      <c r="F918" s="127">
        <v>3</v>
      </c>
      <c r="G918" s="75" t="s">
        <v>3837</v>
      </c>
      <c r="H918" s="127"/>
      <c r="I918" s="127"/>
      <c r="J918" s="127"/>
      <c r="K918" s="127"/>
      <c r="L918" s="127"/>
      <c r="M918" s="127">
        <v>1</v>
      </c>
      <c r="N918" s="127">
        <v>1</v>
      </c>
      <c r="O918" s="127">
        <v>1988</v>
      </c>
      <c r="P918" s="127">
        <v>19890601</v>
      </c>
      <c r="Q918" s="127">
        <v>19890601</v>
      </c>
      <c r="R918" s="127" t="s">
        <v>3795</v>
      </c>
      <c r="S918" s="127" t="s">
        <v>3484</v>
      </c>
      <c r="T918" s="127" t="s">
        <v>3796</v>
      </c>
      <c r="U918" s="127" t="s">
        <v>72</v>
      </c>
      <c r="V918" s="127" t="s">
        <v>65</v>
      </c>
      <c r="W918" s="127" t="s">
        <v>66</v>
      </c>
      <c r="X918" s="127" t="s">
        <v>1305</v>
      </c>
      <c r="Y918" s="127"/>
      <c r="Z918" s="127"/>
      <c r="AA918" s="127" t="s">
        <v>1726</v>
      </c>
      <c r="AB918" s="127"/>
      <c r="AC918" s="127"/>
      <c r="AD918" s="127"/>
      <c r="AE918" s="127"/>
      <c r="AF918" s="127">
        <v>0</v>
      </c>
      <c r="AG918" s="127">
        <v>1070</v>
      </c>
      <c r="AH918" s="127"/>
      <c r="AI918" s="127"/>
      <c r="AJ918" s="127"/>
      <c r="AK918" s="127"/>
      <c r="AL918" s="127"/>
      <c r="AM918" s="127"/>
      <c r="AN918" s="127"/>
      <c r="AO918" s="127"/>
      <c r="AP918" s="127" t="s">
        <v>3797</v>
      </c>
      <c r="AQ918" s="127" t="s">
        <v>3487</v>
      </c>
      <c r="AR918" s="127" t="s">
        <v>3799</v>
      </c>
      <c r="AS918" s="127" t="s">
        <v>69</v>
      </c>
      <c r="AT918" s="127" t="s">
        <v>70</v>
      </c>
      <c r="AU918" s="127" t="s">
        <v>77</v>
      </c>
      <c r="AV918" s="127" t="s">
        <v>1726</v>
      </c>
      <c r="AW918" s="149" t="str">
        <f t="shared" si="14"/>
        <v/>
      </c>
    </row>
    <row r="919" spans="1:49" x14ac:dyDescent="0.2">
      <c r="A919" s="127" t="s">
        <v>1726</v>
      </c>
      <c r="B919" s="127">
        <v>4.0999999999999996</v>
      </c>
      <c r="C919" s="127">
        <v>20171204</v>
      </c>
      <c r="D919" s="127" t="s">
        <v>60</v>
      </c>
      <c r="E919" s="127" t="s">
        <v>60</v>
      </c>
      <c r="F919" s="127">
        <v>3</v>
      </c>
      <c r="G919" s="75" t="s">
        <v>3491</v>
      </c>
      <c r="H919" s="127"/>
      <c r="I919" s="127"/>
      <c r="J919" s="127"/>
      <c r="K919" s="127"/>
      <c r="L919" s="127"/>
      <c r="M919" s="127">
        <v>1</v>
      </c>
      <c r="N919" s="127">
        <v>2</v>
      </c>
      <c r="O919" s="127">
        <v>1988</v>
      </c>
      <c r="P919" s="127">
        <v>19890515</v>
      </c>
      <c r="Q919" s="127">
        <v>19890515</v>
      </c>
      <c r="R919" s="127" t="s">
        <v>3483</v>
      </c>
      <c r="S919" s="127" t="s">
        <v>3484</v>
      </c>
      <c r="T919" s="127" t="s">
        <v>3485</v>
      </c>
      <c r="U919" s="127" t="s">
        <v>1643</v>
      </c>
      <c r="V919" s="127" t="s">
        <v>65</v>
      </c>
      <c r="W919" s="127" t="s">
        <v>66</v>
      </c>
      <c r="X919" s="127" t="s">
        <v>1305</v>
      </c>
      <c r="Y919" s="127"/>
      <c r="Z919" s="127"/>
      <c r="AA919" s="127" t="s">
        <v>1726</v>
      </c>
      <c r="AB919" s="127"/>
      <c r="AC919" s="127"/>
      <c r="AD919" s="127"/>
      <c r="AE919" s="127"/>
      <c r="AF919" s="127">
        <v>0</v>
      </c>
      <c r="AG919" s="127">
        <v>80</v>
      </c>
      <c r="AH919" s="127"/>
      <c r="AI919" s="127"/>
      <c r="AJ919" s="127"/>
      <c r="AK919" s="127"/>
      <c r="AL919" s="127"/>
      <c r="AM919" s="127"/>
      <c r="AN919" s="127"/>
      <c r="AO919" s="127"/>
      <c r="AP919" s="127" t="s">
        <v>3486</v>
      </c>
      <c r="AQ919" s="127" t="s">
        <v>3487</v>
      </c>
      <c r="AR919" s="127" t="s">
        <v>3488</v>
      </c>
      <c r="AS919" s="127" t="s">
        <v>69</v>
      </c>
      <c r="AT919" s="127" t="s">
        <v>70</v>
      </c>
      <c r="AU919" s="127" t="s">
        <v>77</v>
      </c>
      <c r="AV919" s="127" t="s">
        <v>1726</v>
      </c>
      <c r="AW919" s="149" t="str">
        <f t="shared" si="14"/>
        <v/>
      </c>
    </row>
    <row r="920" spans="1:49" x14ac:dyDescent="0.2">
      <c r="A920" s="127" t="s">
        <v>1726</v>
      </c>
      <c r="B920" s="127">
        <v>4.0999999999999996</v>
      </c>
      <c r="C920" s="127">
        <v>20171204</v>
      </c>
      <c r="D920" s="127" t="s">
        <v>60</v>
      </c>
      <c r="E920" s="127" t="s">
        <v>60</v>
      </c>
      <c r="F920" s="127">
        <v>3</v>
      </c>
      <c r="G920" s="75" t="s">
        <v>4406</v>
      </c>
      <c r="H920" s="127"/>
      <c r="I920" s="127"/>
      <c r="J920" s="127"/>
      <c r="K920" s="127"/>
      <c r="L920" s="127"/>
      <c r="M920" s="127">
        <v>1</v>
      </c>
      <c r="N920" s="127">
        <v>3</v>
      </c>
      <c r="O920" s="127">
        <v>2005</v>
      </c>
      <c r="P920" s="127">
        <v>20060608</v>
      </c>
      <c r="Q920" s="127">
        <v>20060608</v>
      </c>
      <c r="R920" s="127" t="s">
        <v>4190</v>
      </c>
      <c r="S920" s="127" t="s">
        <v>4396</v>
      </c>
      <c r="T920" s="127" t="s">
        <v>4165</v>
      </c>
      <c r="U920" s="127" t="s">
        <v>72</v>
      </c>
      <c r="V920" s="127" t="s">
        <v>65</v>
      </c>
      <c r="W920" s="127" t="s">
        <v>66</v>
      </c>
      <c r="X920" s="127"/>
      <c r="Y920" s="127">
        <v>2</v>
      </c>
      <c r="Z920" s="127"/>
      <c r="AA920" s="127" t="s">
        <v>1726</v>
      </c>
      <c r="AB920" s="127"/>
      <c r="AC920" s="127"/>
      <c r="AD920" s="127"/>
      <c r="AE920" s="127"/>
      <c r="AF920" s="127">
        <v>0</v>
      </c>
      <c r="AG920" s="127">
        <v>95000</v>
      </c>
      <c r="AH920" s="127"/>
      <c r="AI920" s="127"/>
      <c r="AJ920" s="127" t="s">
        <v>66</v>
      </c>
      <c r="AK920" s="127"/>
      <c r="AL920" s="127"/>
      <c r="AM920" s="127"/>
      <c r="AN920" s="127"/>
      <c r="AO920" s="127"/>
      <c r="AP920" s="127" t="s">
        <v>4191</v>
      </c>
      <c r="AQ920" s="127" t="s">
        <v>4397</v>
      </c>
      <c r="AR920" s="127" t="s">
        <v>4166</v>
      </c>
      <c r="AS920" s="127" t="s">
        <v>69</v>
      </c>
      <c r="AT920" s="127" t="s">
        <v>70</v>
      </c>
      <c r="AU920" s="127" t="s">
        <v>3211</v>
      </c>
      <c r="AV920" s="127" t="s">
        <v>1726</v>
      </c>
      <c r="AW920" s="149" t="str">
        <f t="shared" si="14"/>
        <v/>
      </c>
    </row>
    <row r="921" spans="1:49" x14ac:dyDescent="0.2">
      <c r="A921" s="127" t="s">
        <v>59</v>
      </c>
      <c r="B921" s="127">
        <v>4.0999999999999996</v>
      </c>
      <c r="C921" s="127">
        <v>20171204</v>
      </c>
      <c r="D921" s="127" t="s">
        <v>60</v>
      </c>
      <c r="E921" s="127" t="s">
        <v>60</v>
      </c>
      <c r="F921" s="127">
        <v>3</v>
      </c>
      <c r="G921" s="75" t="s">
        <v>2021</v>
      </c>
      <c r="H921" s="127">
        <v>0</v>
      </c>
      <c r="I921" s="127"/>
      <c r="J921" s="127"/>
      <c r="K921" s="127"/>
      <c r="L921" s="127"/>
      <c r="M921" s="127">
        <v>1</v>
      </c>
      <c r="N921" s="127">
        <v>3</v>
      </c>
      <c r="O921" s="127">
        <v>1986</v>
      </c>
      <c r="P921" s="127">
        <v>19870517</v>
      </c>
      <c r="Q921" s="127">
        <v>19870525</v>
      </c>
      <c r="R921" s="127" t="s">
        <v>3420</v>
      </c>
      <c r="S921" s="127" t="s">
        <v>3421</v>
      </c>
      <c r="T921" s="127" t="s">
        <v>4165</v>
      </c>
      <c r="U921" s="127" t="s">
        <v>72</v>
      </c>
      <c r="V921" s="127" t="s">
        <v>65</v>
      </c>
      <c r="W921" s="127" t="s">
        <v>64</v>
      </c>
      <c r="X921" s="127"/>
      <c r="Y921" s="127">
        <v>5.2</v>
      </c>
      <c r="Z921" s="127"/>
      <c r="AA921" s="127" t="s">
        <v>1726</v>
      </c>
      <c r="AB921" s="127">
        <v>5000</v>
      </c>
      <c r="AC921" s="127">
        <v>13629</v>
      </c>
      <c r="AD921" s="127"/>
      <c r="AE921" s="127"/>
      <c r="AF921" s="127">
        <v>0</v>
      </c>
      <c r="AG921" s="127">
        <v>129493</v>
      </c>
      <c r="AH921" s="127">
        <v>5000</v>
      </c>
      <c r="AI921" s="127">
        <v>95</v>
      </c>
      <c r="AJ921" s="127"/>
      <c r="AK921" s="127">
        <v>6.8999999999999999E-3</v>
      </c>
      <c r="AL921" s="127">
        <v>1</v>
      </c>
      <c r="AM921" s="127"/>
      <c r="AN921" s="127"/>
      <c r="AO921" s="127"/>
      <c r="AP921" s="127" t="s">
        <v>3422</v>
      </c>
      <c r="AQ921" s="127" t="s">
        <v>3423</v>
      </c>
      <c r="AR921" s="127" t="s">
        <v>4166</v>
      </c>
      <c r="AS921" s="127" t="s">
        <v>69</v>
      </c>
      <c r="AT921" s="127" t="s">
        <v>70</v>
      </c>
      <c r="AU921" s="127" t="s">
        <v>3211</v>
      </c>
      <c r="AV921" s="127" t="s">
        <v>1726</v>
      </c>
      <c r="AW921" s="149">
        <f t="shared" si="14"/>
        <v>9.5012840267077561</v>
      </c>
    </row>
    <row r="922" spans="1:49" x14ac:dyDescent="0.2">
      <c r="A922" s="127" t="s">
        <v>1726</v>
      </c>
      <c r="B922" s="127">
        <v>4.0999999999999996</v>
      </c>
      <c r="C922" s="127">
        <v>20171204</v>
      </c>
      <c r="D922" s="127" t="s">
        <v>60</v>
      </c>
      <c r="E922" s="127" t="s">
        <v>60</v>
      </c>
      <c r="F922" s="127">
        <v>3</v>
      </c>
      <c r="G922" s="75" t="s">
        <v>3514</v>
      </c>
      <c r="H922" s="127"/>
      <c r="I922" s="127"/>
      <c r="J922" s="127"/>
      <c r="K922" s="127"/>
      <c r="L922" s="127"/>
      <c r="M922" s="127">
        <v>1</v>
      </c>
      <c r="N922" s="127">
        <v>2</v>
      </c>
      <c r="O922" s="127">
        <v>1986</v>
      </c>
      <c r="P922" s="127">
        <v>19870327</v>
      </c>
      <c r="Q922" s="127">
        <v>19870513</v>
      </c>
      <c r="R922" s="127" t="s">
        <v>3483</v>
      </c>
      <c r="S922" s="127" t="s">
        <v>3497</v>
      </c>
      <c r="T922" s="127" t="s">
        <v>3485</v>
      </c>
      <c r="U922" s="127" t="s">
        <v>72</v>
      </c>
      <c r="V922" s="127" t="s">
        <v>65</v>
      </c>
      <c r="W922" s="127" t="s">
        <v>64</v>
      </c>
      <c r="X922" s="127"/>
      <c r="Y922" s="127">
        <v>6.52</v>
      </c>
      <c r="Z922" s="127"/>
      <c r="AA922" s="127" t="s">
        <v>1726</v>
      </c>
      <c r="AB922" s="127"/>
      <c r="AC922" s="127"/>
      <c r="AD922" s="127"/>
      <c r="AE922" s="127"/>
      <c r="AF922" s="127">
        <v>0</v>
      </c>
      <c r="AG922" s="127">
        <v>138767</v>
      </c>
      <c r="AH922" s="127"/>
      <c r="AI922" s="127"/>
      <c r="AJ922" s="127" t="s">
        <v>66</v>
      </c>
      <c r="AK922" s="127"/>
      <c r="AL922" s="127"/>
      <c r="AM922" s="127"/>
      <c r="AN922" s="127"/>
      <c r="AO922" s="127"/>
      <c r="AP922" s="127" t="s">
        <v>3486</v>
      </c>
      <c r="AQ922" s="127" t="s">
        <v>3500</v>
      </c>
      <c r="AR922" s="127" t="s">
        <v>3488</v>
      </c>
      <c r="AS922" s="127" t="s">
        <v>69</v>
      </c>
      <c r="AT922" s="127" t="s">
        <v>70</v>
      </c>
      <c r="AU922" s="127" t="s">
        <v>77</v>
      </c>
      <c r="AV922" s="127" t="s">
        <v>1726</v>
      </c>
      <c r="AW922" s="149" t="str">
        <f t="shared" si="14"/>
        <v/>
      </c>
    </row>
    <row r="923" spans="1:49" x14ac:dyDescent="0.2">
      <c r="A923" s="127" t="s">
        <v>59</v>
      </c>
      <c r="B923" s="127">
        <v>4.0999999999999996</v>
      </c>
      <c r="C923" s="127">
        <v>20171204</v>
      </c>
      <c r="D923" s="127" t="s">
        <v>60</v>
      </c>
      <c r="E923" s="127" t="s">
        <v>60</v>
      </c>
      <c r="F923" s="127">
        <v>3</v>
      </c>
      <c r="G923" s="75" t="s">
        <v>815</v>
      </c>
      <c r="H923" s="127">
        <v>0</v>
      </c>
      <c r="I923" s="127"/>
      <c r="J923" s="127"/>
      <c r="K923" s="127"/>
      <c r="L923" s="127"/>
      <c r="M923" s="127">
        <v>1</v>
      </c>
      <c r="N923" s="127">
        <v>1</v>
      </c>
      <c r="O923" s="127">
        <v>1984</v>
      </c>
      <c r="P923" s="127">
        <v>19850404</v>
      </c>
      <c r="Q923" s="127">
        <v>19850405</v>
      </c>
      <c r="R923" s="127" t="s">
        <v>78</v>
      </c>
      <c r="S923" s="127" t="s">
        <v>62</v>
      </c>
      <c r="T923" s="127" t="s">
        <v>79</v>
      </c>
      <c r="U923" s="127" t="s">
        <v>72</v>
      </c>
      <c r="V923" s="127" t="s">
        <v>65</v>
      </c>
      <c r="W923" s="127" t="s">
        <v>64</v>
      </c>
      <c r="X923" s="127"/>
      <c r="Y923" s="127">
        <v>6.1</v>
      </c>
      <c r="Z923" s="127"/>
      <c r="AA923" s="127" t="s">
        <v>1726</v>
      </c>
      <c r="AB923" s="127">
        <v>5000</v>
      </c>
      <c r="AC923" s="127">
        <v>41073</v>
      </c>
      <c r="AD923" s="127"/>
      <c r="AE923" s="127"/>
      <c r="AF923" s="127">
        <v>0</v>
      </c>
      <c r="AG923" s="127">
        <v>2398</v>
      </c>
      <c r="AH923" s="127">
        <v>5000</v>
      </c>
      <c r="AI923" s="127">
        <v>1010</v>
      </c>
      <c r="AJ923" s="127"/>
      <c r="AK923" s="127">
        <v>2.4E-2</v>
      </c>
      <c r="AL923" s="127">
        <v>1</v>
      </c>
      <c r="AM923" s="127"/>
      <c r="AN923" s="127"/>
      <c r="AO923" s="127"/>
      <c r="AP923" s="127" t="s">
        <v>675</v>
      </c>
      <c r="AQ923" s="127" t="s">
        <v>661</v>
      </c>
      <c r="AR923" s="127" t="s">
        <v>676</v>
      </c>
      <c r="AS923" s="127" t="s">
        <v>69</v>
      </c>
      <c r="AT923" s="127" t="s">
        <v>70</v>
      </c>
      <c r="AU923" s="127" t="s">
        <v>71</v>
      </c>
      <c r="AV923" s="127" t="s">
        <v>1726</v>
      </c>
      <c r="AW923" s="149">
        <f t="shared" si="14"/>
        <v>5.8383853139532052E-2</v>
      </c>
    </row>
    <row r="924" spans="1:49" x14ac:dyDescent="0.2">
      <c r="A924" s="127" t="s">
        <v>59</v>
      </c>
      <c r="B924" s="127">
        <v>4.0999999999999996</v>
      </c>
      <c r="C924" s="127">
        <v>20171204</v>
      </c>
      <c r="D924" s="127" t="s">
        <v>60</v>
      </c>
      <c r="E924" s="127" t="s">
        <v>60</v>
      </c>
      <c r="F924" s="127">
        <v>3</v>
      </c>
      <c r="G924" s="75" t="s">
        <v>4764</v>
      </c>
      <c r="H924" s="127">
        <v>12</v>
      </c>
      <c r="I924" s="127"/>
      <c r="J924" s="127"/>
      <c r="K924" s="127"/>
      <c r="L924" s="127"/>
      <c r="M924" s="127">
        <v>1</v>
      </c>
      <c r="N924" s="127">
        <v>2</v>
      </c>
      <c r="O924" s="127">
        <v>2011</v>
      </c>
      <c r="P924" s="127">
        <v>20120514</v>
      </c>
      <c r="Q924" s="127">
        <v>20120516</v>
      </c>
      <c r="R924" s="127" t="s">
        <v>475</v>
      </c>
      <c r="S924" s="127" t="s">
        <v>476</v>
      </c>
      <c r="T924" s="127" t="s">
        <v>477</v>
      </c>
      <c r="U924" s="127" t="s">
        <v>72</v>
      </c>
      <c r="V924" s="127" t="s">
        <v>65</v>
      </c>
      <c r="W924" s="127" t="s">
        <v>64</v>
      </c>
      <c r="X924" s="127" t="s">
        <v>1305</v>
      </c>
      <c r="Y924" s="127">
        <v>5.75</v>
      </c>
      <c r="Z924" s="127">
        <v>79</v>
      </c>
      <c r="AA924" s="127" t="s">
        <v>1726</v>
      </c>
      <c r="AB924" s="127">
        <v>5000</v>
      </c>
      <c r="AC924" s="127">
        <v>2502</v>
      </c>
      <c r="AD924" s="127"/>
      <c r="AE924" s="127"/>
      <c r="AF924" s="127">
        <v>5000</v>
      </c>
      <c r="AG924" s="127">
        <v>91</v>
      </c>
      <c r="AH924" s="127">
        <v>0</v>
      </c>
      <c r="AI924" s="127">
        <v>56</v>
      </c>
      <c r="AJ924" s="127" t="s">
        <v>66</v>
      </c>
      <c r="AK924" s="127">
        <v>3.5000000000000003E-2</v>
      </c>
      <c r="AL924" s="127">
        <v>16</v>
      </c>
      <c r="AM924" s="127"/>
      <c r="AN924" s="127"/>
      <c r="AO924" s="127"/>
      <c r="AP924" s="127" t="s">
        <v>479</v>
      </c>
      <c r="AQ924" s="127" t="s">
        <v>480</v>
      </c>
      <c r="AR924" s="127" t="s">
        <v>481</v>
      </c>
      <c r="AS924" s="127" t="s">
        <v>69</v>
      </c>
      <c r="AT924" s="127" t="s">
        <v>70</v>
      </c>
      <c r="AU924" s="127" t="s">
        <v>91</v>
      </c>
      <c r="AV924" s="127" t="s">
        <v>1726</v>
      </c>
      <c r="AW924" s="149">
        <f t="shared" si="14"/>
        <v>3.6370903277378096E-2</v>
      </c>
    </row>
    <row r="925" spans="1:49" x14ac:dyDescent="0.2">
      <c r="A925" s="127" t="s">
        <v>59</v>
      </c>
      <c r="B925" s="127">
        <v>4.0999999999999996</v>
      </c>
      <c r="C925" s="127">
        <v>20171204</v>
      </c>
      <c r="D925" s="127" t="s">
        <v>60</v>
      </c>
      <c r="E925" s="127" t="s">
        <v>60</v>
      </c>
      <c r="F925" s="127">
        <v>3</v>
      </c>
      <c r="G925" s="75" t="s">
        <v>4765</v>
      </c>
      <c r="H925" s="127">
        <v>12</v>
      </c>
      <c r="I925" s="127"/>
      <c r="J925" s="127"/>
      <c r="K925" s="127"/>
      <c r="L925" s="127"/>
      <c r="M925" s="127">
        <v>1</v>
      </c>
      <c r="N925" s="127">
        <v>2</v>
      </c>
      <c r="O925" s="127">
        <v>2011</v>
      </c>
      <c r="P925" s="127">
        <v>20120514</v>
      </c>
      <c r="Q925" s="127">
        <v>20120516</v>
      </c>
      <c r="R925" s="127" t="s">
        <v>475</v>
      </c>
      <c r="S925" s="127" t="s">
        <v>476</v>
      </c>
      <c r="T925" s="127" t="s">
        <v>477</v>
      </c>
      <c r="U925" s="127" t="s">
        <v>72</v>
      </c>
      <c r="V925" s="127" t="s">
        <v>65</v>
      </c>
      <c r="W925" s="127" t="s">
        <v>64</v>
      </c>
      <c r="X925" s="127" t="s">
        <v>1305</v>
      </c>
      <c r="Y925" s="127">
        <v>5.75</v>
      </c>
      <c r="Z925" s="127">
        <v>79</v>
      </c>
      <c r="AA925" s="127" t="s">
        <v>1726</v>
      </c>
      <c r="AB925" s="127">
        <v>5000</v>
      </c>
      <c r="AC925" s="127">
        <v>26746</v>
      </c>
      <c r="AD925" s="127"/>
      <c r="AE925" s="127"/>
      <c r="AF925" s="127">
        <v>5000</v>
      </c>
      <c r="AG925" s="127">
        <v>970</v>
      </c>
      <c r="AH925" s="127">
        <v>0</v>
      </c>
      <c r="AI925" s="127">
        <v>594</v>
      </c>
      <c r="AJ925" s="127" t="s">
        <v>66</v>
      </c>
      <c r="AK925" s="127">
        <v>3.5000000000000003E-2</v>
      </c>
      <c r="AL925" s="127">
        <v>16</v>
      </c>
      <c r="AM925" s="127"/>
      <c r="AN925" s="127"/>
      <c r="AO925" s="127"/>
      <c r="AP925" s="127" t="s">
        <v>479</v>
      </c>
      <c r="AQ925" s="127" t="s">
        <v>480</v>
      </c>
      <c r="AR925" s="127" t="s">
        <v>481</v>
      </c>
      <c r="AS925" s="127" t="s">
        <v>69</v>
      </c>
      <c r="AT925" s="127" t="s">
        <v>70</v>
      </c>
      <c r="AU925" s="127" t="s">
        <v>91</v>
      </c>
      <c r="AV925" s="127" t="s">
        <v>1726</v>
      </c>
      <c r="AW925" s="149">
        <f t="shared" si="14"/>
        <v>3.6267105361549389E-2</v>
      </c>
    </row>
    <row r="926" spans="1:49" x14ac:dyDescent="0.2">
      <c r="A926" s="127" t="s">
        <v>59</v>
      </c>
      <c r="B926" s="127">
        <v>4.0999999999999996</v>
      </c>
      <c r="C926" s="127">
        <v>20171204</v>
      </c>
      <c r="D926" s="127" t="s">
        <v>60</v>
      </c>
      <c r="E926" s="127" t="s">
        <v>60</v>
      </c>
      <c r="F926" s="127">
        <v>3</v>
      </c>
      <c r="G926" s="75" t="s">
        <v>652</v>
      </c>
      <c r="H926" s="127">
        <v>12</v>
      </c>
      <c r="I926" s="127"/>
      <c r="J926" s="127"/>
      <c r="K926" s="127"/>
      <c r="L926" s="127"/>
      <c r="M926" s="127">
        <v>1</v>
      </c>
      <c r="N926" s="127">
        <v>2</v>
      </c>
      <c r="O926" s="127">
        <v>2009</v>
      </c>
      <c r="P926" s="127">
        <v>20100511</v>
      </c>
      <c r="Q926" s="127">
        <v>20100513</v>
      </c>
      <c r="R926" s="127" t="s">
        <v>475</v>
      </c>
      <c r="S926" s="127" t="s">
        <v>476</v>
      </c>
      <c r="T926" s="127" t="s">
        <v>477</v>
      </c>
      <c r="U926" s="127" t="s">
        <v>72</v>
      </c>
      <c r="V926" s="127" t="s">
        <v>65</v>
      </c>
      <c r="W926" s="127" t="s">
        <v>64</v>
      </c>
      <c r="X926" s="127" t="s">
        <v>646</v>
      </c>
      <c r="Y926" s="127">
        <v>6.13</v>
      </c>
      <c r="Z926" s="127">
        <v>80</v>
      </c>
      <c r="AA926" s="127" t="s">
        <v>1726</v>
      </c>
      <c r="AB926" s="127">
        <v>5000</v>
      </c>
      <c r="AC926" s="127">
        <v>52617</v>
      </c>
      <c r="AD926" s="127"/>
      <c r="AE926" s="127"/>
      <c r="AF926" s="127">
        <v>0</v>
      </c>
      <c r="AG926" s="127">
        <v>4922</v>
      </c>
      <c r="AH926" s="127">
        <v>5000</v>
      </c>
      <c r="AI926" s="127">
        <v>1627</v>
      </c>
      <c r="AJ926" s="127" t="s">
        <v>648</v>
      </c>
      <c r="AK926" s="127">
        <v>0.03</v>
      </c>
      <c r="AL926" s="127">
        <v>42</v>
      </c>
      <c r="AM926" s="127">
        <v>200</v>
      </c>
      <c r="AN926" s="127"/>
      <c r="AO926" s="127"/>
      <c r="AP926" s="127" t="s">
        <v>479</v>
      </c>
      <c r="AQ926" s="127" t="s">
        <v>480</v>
      </c>
      <c r="AR926" s="127" t="s">
        <v>481</v>
      </c>
      <c r="AS926" s="127" t="s">
        <v>69</v>
      </c>
      <c r="AT926" s="127" t="s">
        <v>70</v>
      </c>
      <c r="AU926" s="127" t="s">
        <v>91</v>
      </c>
      <c r="AV926" s="127" t="s">
        <v>1726</v>
      </c>
      <c r="AW926" s="149">
        <f t="shared" si="14"/>
        <v>9.3543911663530793E-2</v>
      </c>
    </row>
    <row r="927" spans="1:49" x14ac:dyDescent="0.2">
      <c r="A927" s="127" t="s">
        <v>1726</v>
      </c>
      <c r="B927" s="127">
        <v>4.0999999999999996</v>
      </c>
      <c r="C927" s="127">
        <v>20171204</v>
      </c>
      <c r="D927" s="127" t="s">
        <v>60</v>
      </c>
      <c r="E927" s="127" t="s">
        <v>60</v>
      </c>
      <c r="F927" s="127">
        <v>3</v>
      </c>
      <c r="G927" s="75" t="s">
        <v>1441</v>
      </c>
      <c r="H927" s="127"/>
      <c r="I927" s="127"/>
      <c r="J927" s="127"/>
      <c r="K927" s="127"/>
      <c r="L927" s="127"/>
      <c r="M927" s="127">
        <v>1</v>
      </c>
      <c r="N927" s="127">
        <v>1</v>
      </c>
      <c r="O927" s="127">
        <v>1988</v>
      </c>
      <c r="P927" s="127">
        <v>198905</v>
      </c>
      <c r="Q927" s="127">
        <v>19890505</v>
      </c>
      <c r="R927" s="127" t="s">
        <v>84</v>
      </c>
      <c r="S927" s="127" t="s">
        <v>62</v>
      </c>
      <c r="T927" s="127" t="s">
        <v>85</v>
      </c>
      <c r="U927" s="127" t="s">
        <v>72</v>
      </c>
      <c r="V927" s="127" t="s">
        <v>65</v>
      </c>
      <c r="W927" s="127" t="s">
        <v>64</v>
      </c>
      <c r="X927" s="127"/>
      <c r="Y927" s="127">
        <v>4.8</v>
      </c>
      <c r="Z927" s="127"/>
      <c r="AA927" s="127" t="s">
        <v>1726</v>
      </c>
      <c r="AB927" s="127"/>
      <c r="AC927" s="127"/>
      <c r="AD927" s="127"/>
      <c r="AE927" s="127"/>
      <c r="AF927" s="127">
        <v>0</v>
      </c>
      <c r="AG927" s="127">
        <v>62540</v>
      </c>
      <c r="AH927" s="127"/>
      <c r="AI927" s="127"/>
      <c r="AJ927" s="127" t="s">
        <v>67</v>
      </c>
      <c r="AK927" s="127"/>
      <c r="AL927" s="127"/>
      <c r="AM927" s="127"/>
      <c r="AN927" s="127"/>
      <c r="AO927" s="127"/>
      <c r="AP927" s="127" t="s">
        <v>669</v>
      </c>
      <c r="AQ927" s="127" t="s">
        <v>661</v>
      </c>
      <c r="AR927" s="127" t="s">
        <v>670</v>
      </c>
      <c r="AS927" s="127" t="s">
        <v>69</v>
      </c>
      <c r="AT927" s="127" t="s">
        <v>70</v>
      </c>
      <c r="AU927" s="127" t="s">
        <v>71</v>
      </c>
      <c r="AV927" s="127" t="s">
        <v>1726</v>
      </c>
      <c r="AW927" s="149" t="str">
        <f t="shared" si="14"/>
        <v/>
      </c>
    </row>
    <row r="928" spans="1:49" x14ac:dyDescent="0.2">
      <c r="A928" s="127" t="s">
        <v>1726</v>
      </c>
      <c r="B928" s="127">
        <v>4.0999999999999996</v>
      </c>
      <c r="C928" s="127">
        <v>20171204</v>
      </c>
      <c r="D928" s="127" t="s">
        <v>60</v>
      </c>
      <c r="E928" s="127" t="s">
        <v>60</v>
      </c>
      <c r="F928" s="127">
        <v>3</v>
      </c>
      <c r="G928" s="75" t="s">
        <v>3577</v>
      </c>
      <c r="H928" s="127"/>
      <c r="I928" s="127"/>
      <c r="J928" s="127"/>
      <c r="K928" s="127"/>
      <c r="L928" s="127"/>
      <c r="M928" s="127">
        <v>1</v>
      </c>
      <c r="N928" s="127">
        <v>2</v>
      </c>
      <c r="O928" s="127">
        <v>1988</v>
      </c>
      <c r="P928" s="127">
        <v>19890515</v>
      </c>
      <c r="Q928" s="127">
        <v>19890515</v>
      </c>
      <c r="R928" s="127" t="s">
        <v>74</v>
      </c>
      <c r="S928" s="127" t="s">
        <v>4796</v>
      </c>
      <c r="T928" s="127" t="s">
        <v>75</v>
      </c>
      <c r="U928" s="127" t="s">
        <v>1643</v>
      </c>
      <c r="V928" s="127" t="s">
        <v>65</v>
      </c>
      <c r="W928" s="127" t="s">
        <v>66</v>
      </c>
      <c r="X928" s="127" t="s">
        <v>1305</v>
      </c>
      <c r="Y928" s="127"/>
      <c r="Z928" s="127"/>
      <c r="AA928" s="127" t="s">
        <v>1726</v>
      </c>
      <c r="AB928" s="127"/>
      <c r="AC928" s="127"/>
      <c r="AD928" s="127"/>
      <c r="AE928" s="127"/>
      <c r="AF928" s="127">
        <v>0</v>
      </c>
      <c r="AG928" s="127">
        <v>81</v>
      </c>
      <c r="AH928" s="127"/>
      <c r="AI928" s="127"/>
      <c r="AJ928" s="127"/>
      <c r="AK928" s="127"/>
      <c r="AL928" s="127"/>
      <c r="AM928" s="127"/>
      <c r="AN928" s="127"/>
      <c r="AO928" s="127"/>
      <c r="AP928" s="127" t="s">
        <v>680</v>
      </c>
      <c r="AQ928" s="127" t="s">
        <v>3574</v>
      </c>
      <c r="AR928" s="127" t="s">
        <v>681</v>
      </c>
      <c r="AS928" s="127" t="s">
        <v>69</v>
      </c>
      <c r="AT928" s="127" t="s">
        <v>70</v>
      </c>
      <c r="AU928" s="127" t="s">
        <v>77</v>
      </c>
      <c r="AV928" s="127" t="s">
        <v>1726</v>
      </c>
      <c r="AW928" s="149" t="str">
        <f t="shared" si="14"/>
        <v/>
      </c>
    </row>
    <row r="929" spans="1:49" x14ac:dyDescent="0.2">
      <c r="A929" s="127" t="s">
        <v>1726</v>
      </c>
      <c r="B929" s="127">
        <v>4.0999999999999996</v>
      </c>
      <c r="C929" s="127">
        <v>20171204</v>
      </c>
      <c r="D929" s="127" t="s">
        <v>60</v>
      </c>
      <c r="E929" s="127" t="s">
        <v>60</v>
      </c>
      <c r="F929" s="127">
        <v>3</v>
      </c>
      <c r="G929" s="75" t="s">
        <v>3516</v>
      </c>
      <c r="H929" s="127"/>
      <c r="I929" s="127"/>
      <c r="J929" s="127"/>
      <c r="K929" s="127"/>
      <c r="L929" s="127"/>
      <c r="M929" s="127">
        <v>1</v>
      </c>
      <c r="N929" s="127">
        <v>2</v>
      </c>
      <c r="O929" s="127">
        <v>1985</v>
      </c>
      <c r="P929" s="127">
        <v>19860514</v>
      </c>
      <c r="Q929" s="127">
        <v>19860524</v>
      </c>
      <c r="R929" s="127" t="s">
        <v>3483</v>
      </c>
      <c r="S929" s="127" t="s">
        <v>3497</v>
      </c>
      <c r="T929" s="127" t="s">
        <v>3485</v>
      </c>
      <c r="U929" s="127" t="s">
        <v>72</v>
      </c>
      <c r="V929" s="127" t="s">
        <v>65</v>
      </c>
      <c r="W929" s="127" t="s">
        <v>64</v>
      </c>
      <c r="X929" s="127"/>
      <c r="Y929" s="127">
        <v>6.97</v>
      </c>
      <c r="Z929" s="127"/>
      <c r="AA929" s="127" t="s">
        <v>1726</v>
      </c>
      <c r="AB929" s="127"/>
      <c r="AC929" s="127"/>
      <c r="AD929" s="127"/>
      <c r="AE929" s="127"/>
      <c r="AF929" s="127">
        <v>0</v>
      </c>
      <c r="AG929" s="127">
        <v>111763</v>
      </c>
      <c r="AH929" s="127"/>
      <c r="AI929" s="127"/>
      <c r="AJ929" s="127"/>
      <c r="AK929" s="127"/>
      <c r="AL929" s="127"/>
      <c r="AM929" s="127"/>
      <c r="AN929" s="127"/>
      <c r="AO929" s="127"/>
      <c r="AP929" s="127" t="s">
        <v>3486</v>
      </c>
      <c r="AQ929" s="127" t="s">
        <v>3500</v>
      </c>
      <c r="AR929" s="127" t="s">
        <v>3488</v>
      </c>
      <c r="AS929" s="127" t="s">
        <v>69</v>
      </c>
      <c r="AT929" s="127" t="s">
        <v>70</v>
      </c>
      <c r="AU929" s="127" t="s">
        <v>77</v>
      </c>
      <c r="AV929" s="127" t="s">
        <v>1726</v>
      </c>
      <c r="AW929" s="149" t="str">
        <f t="shared" si="14"/>
        <v/>
      </c>
    </row>
    <row r="930" spans="1:49" x14ac:dyDescent="0.2">
      <c r="A930" s="127" t="s">
        <v>1726</v>
      </c>
      <c r="B930" s="127">
        <v>4.0999999999999996</v>
      </c>
      <c r="C930" s="127">
        <v>20171204</v>
      </c>
      <c r="D930" s="127" t="s">
        <v>60</v>
      </c>
      <c r="E930" s="127" t="s">
        <v>60</v>
      </c>
      <c r="F930" s="127">
        <v>3</v>
      </c>
      <c r="G930" s="75" t="s">
        <v>1214</v>
      </c>
      <c r="H930" s="127"/>
      <c r="I930" s="127"/>
      <c r="J930" s="127"/>
      <c r="K930" s="127"/>
      <c r="L930" s="127"/>
      <c r="M930" s="127">
        <v>1</v>
      </c>
      <c r="N930" s="127">
        <v>2</v>
      </c>
      <c r="O930" s="127">
        <v>1992</v>
      </c>
      <c r="P930" s="127">
        <v>199304</v>
      </c>
      <c r="Q930" s="127">
        <v>199304</v>
      </c>
      <c r="R930" s="127" t="s">
        <v>475</v>
      </c>
      <c r="S930" s="127" t="s">
        <v>961</v>
      </c>
      <c r="T930" s="127" t="s">
        <v>477</v>
      </c>
      <c r="U930" s="127" t="s">
        <v>962</v>
      </c>
      <c r="V930" s="127" t="s">
        <v>65</v>
      </c>
      <c r="W930" s="127" t="s">
        <v>66</v>
      </c>
      <c r="X930" s="127"/>
      <c r="Y930" s="127"/>
      <c r="Z930" s="127"/>
      <c r="AA930" s="127" t="s">
        <v>1726</v>
      </c>
      <c r="AB930" s="127"/>
      <c r="AC930" s="127"/>
      <c r="AD930" s="127"/>
      <c r="AE930" s="127"/>
      <c r="AF930" s="127">
        <v>0</v>
      </c>
      <c r="AG930" s="127">
        <v>160000</v>
      </c>
      <c r="AH930" s="127"/>
      <c r="AI930" s="127"/>
      <c r="AJ930" s="127" t="s">
        <v>66</v>
      </c>
      <c r="AK930" s="127"/>
      <c r="AL930" s="127"/>
      <c r="AM930" s="127"/>
      <c r="AN930" s="127"/>
      <c r="AO930" s="127"/>
      <c r="AP930" s="127" t="s">
        <v>479</v>
      </c>
      <c r="AQ930" s="127" t="s">
        <v>963</v>
      </c>
      <c r="AR930" s="127" t="s">
        <v>481</v>
      </c>
      <c r="AS930" s="127" t="s">
        <v>69</v>
      </c>
      <c r="AT930" s="127" t="s">
        <v>70</v>
      </c>
      <c r="AU930" s="127" t="s">
        <v>91</v>
      </c>
      <c r="AV930" s="127" t="s">
        <v>1726</v>
      </c>
      <c r="AW930" s="149" t="str">
        <f t="shared" si="14"/>
        <v/>
      </c>
    </row>
    <row r="931" spans="1:49" x14ac:dyDescent="0.2">
      <c r="A931" s="127" t="s">
        <v>59</v>
      </c>
      <c r="B931" s="127">
        <v>4.0999999999999996</v>
      </c>
      <c r="C931" s="127">
        <v>20171204</v>
      </c>
      <c r="D931" s="127" t="s">
        <v>60</v>
      </c>
      <c r="E931" s="127" t="s">
        <v>60</v>
      </c>
      <c r="F931" s="127">
        <v>3</v>
      </c>
      <c r="G931" s="75" t="s">
        <v>1038</v>
      </c>
      <c r="H931" s="127">
        <v>0</v>
      </c>
      <c r="I931" s="127"/>
      <c r="J931" s="127"/>
      <c r="K931" s="127"/>
      <c r="L931" s="127"/>
      <c r="M931" s="127">
        <v>1</v>
      </c>
      <c r="N931" s="127">
        <v>2</v>
      </c>
      <c r="O931" s="127">
        <v>1985</v>
      </c>
      <c r="P931" s="127">
        <v>19860429</v>
      </c>
      <c r="Q931" s="127">
        <v>19860501</v>
      </c>
      <c r="R931" s="127" t="s">
        <v>1029</v>
      </c>
      <c r="S931" s="127" t="s">
        <v>1002</v>
      </c>
      <c r="T931" s="127" t="s">
        <v>1030</v>
      </c>
      <c r="U931" s="127" t="s">
        <v>72</v>
      </c>
      <c r="V931" s="127" t="s">
        <v>65</v>
      </c>
      <c r="W931" s="127" t="s">
        <v>66</v>
      </c>
      <c r="X931" s="127"/>
      <c r="Y931" s="127">
        <v>3.4</v>
      </c>
      <c r="Z931" s="127"/>
      <c r="AA931" s="127" t="s">
        <v>1726</v>
      </c>
      <c r="AB931" s="127">
        <v>5000</v>
      </c>
      <c r="AC931" s="127">
        <v>52096</v>
      </c>
      <c r="AD931" s="127"/>
      <c r="AE931" s="127"/>
      <c r="AF931" s="127">
        <v>0</v>
      </c>
      <c r="AG931" s="127">
        <v>65889</v>
      </c>
      <c r="AH931" s="127">
        <v>5000</v>
      </c>
      <c r="AI931" s="127">
        <v>65</v>
      </c>
      <c r="AJ931" s="127"/>
      <c r="AK931" s="127">
        <v>1.1999999999999999E-3</v>
      </c>
      <c r="AL931" s="127">
        <v>1</v>
      </c>
      <c r="AM931" s="127"/>
      <c r="AN931" s="127"/>
      <c r="AO931" s="127" t="s">
        <v>1039</v>
      </c>
      <c r="AP931" s="127" t="s">
        <v>1032</v>
      </c>
      <c r="AQ931" s="127" t="s">
        <v>1006</v>
      </c>
      <c r="AR931" s="127" t="s">
        <v>1033</v>
      </c>
      <c r="AS931" s="127" t="s">
        <v>69</v>
      </c>
      <c r="AT931" s="127" t="s">
        <v>70</v>
      </c>
      <c r="AU931" s="127" t="s">
        <v>91</v>
      </c>
      <c r="AV931" s="127" t="s">
        <v>1726</v>
      </c>
      <c r="AW931" s="149">
        <f t="shared" si="14"/>
        <v>1.26476121007371</v>
      </c>
    </row>
    <row r="932" spans="1:49" x14ac:dyDescent="0.2">
      <c r="A932" s="127" t="s">
        <v>1726</v>
      </c>
      <c r="B932" s="127">
        <v>4.0999999999999996</v>
      </c>
      <c r="C932" s="127">
        <v>20171204</v>
      </c>
      <c r="D932" s="127" t="s">
        <v>60</v>
      </c>
      <c r="E932" s="127" t="s">
        <v>60</v>
      </c>
      <c r="F932" s="127">
        <v>3</v>
      </c>
      <c r="G932" s="75" t="s">
        <v>1296</v>
      </c>
      <c r="H932" s="127"/>
      <c r="I932" s="127"/>
      <c r="J932" s="127"/>
      <c r="K932" s="127"/>
      <c r="L932" s="127"/>
      <c r="M932" s="127">
        <v>1</v>
      </c>
      <c r="N932" s="127">
        <v>2</v>
      </c>
      <c r="O932" s="127">
        <v>2005</v>
      </c>
      <c r="P932" s="127">
        <v>20051108</v>
      </c>
      <c r="Q932" s="127">
        <v>20051108</v>
      </c>
      <c r="R932" s="127" t="s">
        <v>490</v>
      </c>
      <c r="S932" s="127" t="s">
        <v>476</v>
      </c>
      <c r="T932" s="127" t="s">
        <v>491</v>
      </c>
      <c r="U932" s="127" t="s">
        <v>977</v>
      </c>
      <c r="V932" s="127" t="s">
        <v>65</v>
      </c>
      <c r="W932" s="127" t="s">
        <v>66</v>
      </c>
      <c r="X932" s="127"/>
      <c r="Y932" s="127"/>
      <c r="Z932" s="127"/>
      <c r="AA932" s="127" t="s">
        <v>1726</v>
      </c>
      <c r="AB932" s="127"/>
      <c r="AC932" s="127"/>
      <c r="AD932" s="127"/>
      <c r="AE932" s="127"/>
      <c r="AF932" s="127">
        <v>0</v>
      </c>
      <c r="AG932" s="127">
        <v>41710</v>
      </c>
      <c r="AH932" s="127"/>
      <c r="AI932" s="127"/>
      <c r="AJ932" s="127"/>
      <c r="AK932" s="127"/>
      <c r="AL932" s="127"/>
      <c r="AM932" s="127"/>
      <c r="AN932" s="127"/>
      <c r="AO932" s="127" t="s">
        <v>1297</v>
      </c>
      <c r="AP932" s="127" t="s">
        <v>493</v>
      </c>
      <c r="AQ932" s="127" t="s">
        <v>480</v>
      </c>
      <c r="AR932" s="127" t="s">
        <v>494</v>
      </c>
      <c r="AS932" s="127" t="s">
        <v>69</v>
      </c>
      <c r="AT932" s="127" t="s">
        <v>70</v>
      </c>
      <c r="AU932" s="127" t="s">
        <v>91</v>
      </c>
      <c r="AV932" s="127" t="s">
        <v>1726</v>
      </c>
      <c r="AW932" s="149" t="str">
        <f t="shared" si="14"/>
        <v/>
      </c>
    </row>
    <row r="933" spans="1:49" x14ac:dyDescent="0.2">
      <c r="A933" s="127" t="s">
        <v>1726</v>
      </c>
      <c r="B933" s="127">
        <v>4.0999999999999996</v>
      </c>
      <c r="C933" s="127">
        <v>20171204</v>
      </c>
      <c r="D933" s="127" t="s">
        <v>60</v>
      </c>
      <c r="E933" s="127" t="s">
        <v>60</v>
      </c>
      <c r="F933" s="127">
        <v>3</v>
      </c>
      <c r="G933" s="75" t="s">
        <v>4584</v>
      </c>
      <c r="H933" s="127"/>
      <c r="I933" s="127"/>
      <c r="J933" s="127"/>
      <c r="K933" s="127"/>
      <c r="L933" s="127"/>
      <c r="M933" s="127">
        <v>1</v>
      </c>
      <c r="N933" s="127">
        <v>2</v>
      </c>
      <c r="O933" s="127">
        <v>2005</v>
      </c>
      <c r="P933" s="127">
        <v>20060601</v>
      </c>
      <c r="Q933" s="127">
        <v>20060601</v>
      </c>
      <c r="R933" s="127" t="s">
        <v>4560</v>
      </c>
      <c r="S933" s="127" t="s">
        <v>3805</v>
      </c>
      <c r="T933" s="127" t="s">
        <v>4561</v>
      </c>
      <c r="U933" s="127" t="s">
        <v>1643</v>
      </c>
      <c r="V933" s="127" t="s">
        <v>65</v>
      </c>
      <c r="W933" s="127" t="s">
        <v>64</v>
      </c>
      <c r="X933" s="127"/>
      <c r="Y933" s="127">
        <v>3</v>
      </c>
      <c r="Z933" s="127"/>
      <c r="AA933" s="127" t="s">
        <v>1726</v>
      </c>
      <c r="AB933" s="127"/>
      <c r="AC933" s="127"/>
      <c r="AD933" s="127"/>
      <c r="AE933" s="127"/>
      <c r="AF933" s="127">
        <v>0</v>
      </c>
      <c r="AG933" s="127">
        <v>8000</v>
      </c>
      <c r="AH933" s="127"/>
      <c r="AI933" s="127"/>
      <c r="AJ933" s="127" t="s">
        <v>66</v>
      </c>
      <c r="AK933" s="127"/>
      <c r="AL933" s="127"/>
      <c r="AM933" s="127"/>
      <c r="AN933" s="127"/>
      <c r="AO933" s="127" t="s">
        <v>4585</v>
      </c>
      <c r="AP933" s="127" t="s">
        <v>4562</v>
      </c>
      <c r="AQ933" s="127" t="s">
        <v>3806</v>
      </c>
      <c r="AR933" s="127" t="s">
        <v>4563</v>
      </c>
      <c r="AS933" s="127" t="s">
        <v>69</v>
      </c>
      <c r="AT933" s="127" t="s">
        <v>70</v>
      </c>
      <c r="AU933" s="127" t="s">
        <v>77</v>
      </c>
      <c r="AV933" s="127" t="s">
        <v>1726</v>
      </c>
      <c r="AW933" s="149" t="str">
        <f t="shared" si="14"/>
        <v/>
      </c>
    </row>
    <row r="934" spans="1:49" x14ac:dyDescent="0.2">
      <c r="A934" s="127" t="s">
        <v>1726</v>
      </c>
      <c r="B934" s="127">
        <v>4.0999999999999996</v>
      </c>
      <c r="C934" s="127">
        <v>20171204</v>
      </c>
      <c r="D934" s="127" t="s">
        <v>60</v>
      </c>
      <c r="E934" s="127" t="s">
        <v>60</v>
      </c>
      <c r="F934" s="127">
        <v>3</v>
      </c>
      <c r="G934" s="75" t="s">
        <v>1270</v>
      </c>
      <c r="H934" s="127"/>
      <c r="I934" s="127"/>
      <c r="J934" s="127"/>
      <c r="K934" s="127"/>
      <c r="L934" s="127"/>
      <c r="M934" s="127">
        <v>1</v>
      </c>
      <c r="N934" s="127">
        <v>2</v>
      </c>
      <c r="O934" s="127">
        <v>2005</v>
      </c>
      <c r="P934" s="127">
        <v>20060628</v>
      </c>
      <c r="Q934" s="127">
        <v>20060628</v>
      </c>
      <c r="R934" s="127" t="s">
        <v>475</v>
      </c>
      <c r="S934" s="127" t="s">
        <v>961</v>
      </c>
      <c r="T934" s="127" t="s">
        <v>477</v>
      </c>
      <c r="U934" s="127" t="s">
        <v>72</v>
      </c>
      <c r="V934" s="127" t="s">
        <v>65</v>
      </c>
      <c r="W934" s="127" t="s">
        <v>64</v>
      </c>
      <c r="X934" s="127"/>
      <c r="Y934" s="127">
        <v>5</v>
      </c>
      <c r="Z934" s="127"/>
      <c r="AA934" s="127" t="s">
        <v>1726</v>
      </c>
      <c r="AB934" s="127"/>
      <c r="AC934" s="127"/>
      <c r="AD934" s="127"/>
      <c r="AE934" s="127"/>
      <c r="AF934" s="127">
        <v>0</v>
      </c>
      <c r="AG934" s="127">
        <v>120000</v>
      </c>
      <c r="AH934" s="127"/>
      <c r="AI934" s="127"/>
      <c r="AJ934" s="127" t="s">
        <v>66</v>
      </c>
      <c r="AK934" s="127"/>
      <c r="AL934" s="127"/>
      <c r="AM934" s="127"/>
      <c r="AN934" s="127"/>
      <c r="AO934" s="127"/>
      <c r="AP934" s="127" t="s">
        <v>479</v>
      </c>
      <c r="AQ934" s="127" t="s">
        <v>963</v>
      </c>
      <c r="AR934" s="127" t="s">
        <v>481</v>
      </c>
      <c r="AS934" s="127" t="s">
        <v>69</v>
      </c>
      <c r="AT934" s="127" t="s">
        <v>70</v>
      </c>
      <c r="AU934" s="127" t="s">
        <v>91</v>
      </c>
      <c r="AV934" s="127" t="s">
        <v>1726</v>
      </c>
      <c r="AW934" s="149" t="str">
        <f t="shared" si="14"/>
        <v/>
      </c>
    </row>
    <row r="935" spans="1:49" x14ac:dyDescent="0.2">
      <c r="A935" s="127" t="s">
        <v>1726</v>
      </c>
      <c r="B935" s="127">
        <v>4.0999999999999996</v>
      </c>
      <c r="C935" s="127">
        <v>20171204</v>
      </c>
      <c r="D935" s="127" t="s">
        <v>60</v>
      </c>
      <c r="E935" s="127" t="s">
        <v>60</v>
      </c>
      <c r="F935" s="127">
        <v>3</v>
      </c>
      <c r="G935" s="75" t="s">
        <v>3927</v>
      </c>
      <c r="H935" s="127"/>
      <c r="I935" s="127"/>
      <c r="J935" s="127"/>
      <c r="K935" s="127"/>
      <c r="L935" s="127"/>
      <c r="M935" s="127">
        <v>1</v>
      </c>
      <c r="N935" s="127">
        <v>1</v>
      </c>
      <c r="O935" s="127">
        <v>1986</v>
      </c>
      <c r="P935" s="127">
        <v>19870422</v>
      </c>
      <c r="Q935" s="127">
        <v>19870422</v>
      </c>
      <c r="R935" s="127" t="s">
        <v>3846</v>
      </c>
      <c r="S935" s="127" t="s">
        <v>3847</v>
      </c>
      <c r="T935" s="127" t="s">
        <v>3922</v>
      </c>
      <c r="U935" s="127" t="s">
        <v>72</v>
      </c>
      <c r="V935" s="127" t="s">
        <v>65</v>
      </c>
      <c r="W935" s="127" t="s">
        <v>64</v>
      </c>
      <c r="X935" s="127"/>
      <c r="Y935" s="127">
        <v>5</v>
      </c>
      <c r="Z935" s="127"/>
      <c r="AA935" s="127" t="s">
        <v>1726</v>
      </c>
      <c r="AB935" s="127"/>
      <c r="AC935" s="127"/>
      <c r="AD935" s="127"/>
      <c r="AE935" s="127"/>
      <c r="AF935" s="127">
        <v>0</v>
      </c>
      <c r="AG935" s="127">
        <v>7000</v>
      </c>
      <c r="AH935" s="127"/>
      <c r="AI935" s="127"/>
      <c r="AJ935" s="127"/>
      <c r="AK935" s="127"/>
      <c r="AL935" s="127"/>
      <c r="AM935" s="127"/>
      <c r="AN935" s="127"/>
      <c r="AO935" s="127"/>
      <c r="AP935" s="127" t="s">
        <v>3849</v>
      </c>
      <c r="AQ935" s="127" t="s">
        <v>3850</v>
      </c>
      <c r="AR935" s="127" t="s">
        <v>3924</v>
      </c>
      <c r="AS935" s="127" t="s">
        <v>69</v>
      </c>
      <c r="AT935" s="127" t="s">
        <v>70</v>
      </c>
      <c r="AU935" s="127" t="s">
        <v>77</v>
      </c>
      <c r="AV935" s="127" t="s">
        <v>1726</v>
      </c>
      <c r="AW935" s="149" t="str">
        <f t="shared" si="14"/>
        <v/>
      </c>
    </row>
    <row r="936" spans="1:49" x14ac:dyDescent="0.2">
      <c r="A936" s="127" t="s">
        <v>59</v>
      </c>
      <c r="B936" s="127">
        <v>4.0999999999999996</v>
      </c>
      <c r="C936" s="127">
        <v>20171204</v>
      </c>
      <c r="D936" s="127" t="s">
        <v>60</v>
      </c>
      <c r="E936" s="127" t="s">
        <v>60</v>
      </c>
      <c r="F936" s="127">
        <v>3</v>
      </c>
      <c r="G936" s="75" t="s">
        <v>1178</v>
      </c>
      <c r="H936" s="127">
        <v>0</v>
      </c>
      <c r="I936" s="127"/>
      <c r="J936" s="127"/>
      <c r="K936" s="127"/>
      <c r="L936" s="127"/>
      <c r="M936" s="127">
        <v>1</v>
      </c>
      <c r="N936" s="127">
        <v>2</v>
      </c>
      <c r="O936" s="127">
        <v>1993</v>
      </c>
      <c r="P936" s="127">
        <v>19940526</v>
      </c>
      <c r="Q936" s="127">
        <v>19940527</v>
      </c>
      <c r="R936" s="127" t="s">
        <v>1165</v>
      </c>
      <c r="S936" s="127" t="s">
        <v>1166</v>
      </c>
      <c r="T936" s="127" t="s">
        <v>477</v>
      </c>
      <c r="U936" s="127" t="s">
        <v>72</v>
      </c>
      <c r="V936" s="127" t="s">
        <v>65</v>
      </c>
      <c r="W936" s="127" t="s">
        <v>66</v>
      </c>
      <c r="X936" s="127"/>
      <c r="Y936" s="127">
        <v>6.4</v>
      </c>
      <c r="Z936" s="127"/>
      <c r="AA936" s="127" t="s">
        <v>1726</v>
      </c>
      <c r="AB936" s="127">
        <v>5000</v>
      </c>
      <c r="AC936" s="127">
        <v>75734</v>
      </c>
      <c r="AD936" s="127"/>
      <c r="AE936" s="127"/>
      <c r="AF936" s="127">
        <v>0</v>
      </c>
      <c r="AG936" s="127">
        <v>45977</v>
      </c>
      <c r="AH936" s="127">
        <v>5000</v>
      </c>
      <c r="AI936" s="127">
        <v>338</v>
      </c>
      <c r="AJ936" s="127" t="s">
        <v>66</v>
      </c>
      <c r="AK936" s="127">
        <v>4.4000000000000003E-3</v>
      </c>
      <c r="AL936" s="127">
        <v>1</v>
      </c>
      <c r="AM936" s="127">
        <v>100</v>
      </c>
      <c r="AN936" s="127"/>
      <c r="AO936" s="127"/>
      <c r="AP936" s="127" t="s">
        <v>1167</v>
      </c>
      <c r="AQ936" s="127" t="s">
        <v>1168</v>
      </c>
      <c r="AR936" s="127" t="s">
        <v>481</v>
      </c>
      <c r="AS936" s="127" t="s">
        <v>69</v>
      </c>
      <c r="AT936" s="127" t="s">
        <v>70</v>
      </c>
      <c r="AU936" s="127" t="s">
        <v>91</v>
      </c>
      <c r="AV936" s="127" t="s">
        <v>1726</v>
      </c>
      <c r="AW936" s="149">
        <f t="shared" si="14"/>
        <v>0.60708532495312539</v>
      </c>
    </row>
    <row r="937" spans="1:49" x14ac:dyDescent="0.2">
      <c r="A937" s="127" t="s">
        <v>59</v>
      </c>
      <c r="B937" s="127">
        <v>4.0999999999999996</v>
      </c>
      <c r="C937" s="127">
        <v>20171204</v>
      </c>
      <c r="D937" s="127" t="s">
        <v>60</v>
      </c>
      <c r="E937" s="127" t="s">
        <v>60</v>
      </c>
      <c r="F937" s="127">
        <v>3</v>
      </c>
      <c r="G937" s="75" t="s">
        <v>1176</v>
      </c>
      <c r="H937" s="127">
        <v>0</v>
      </c>
      <c r="I937" s="127"/>
      <c r="J937" s="127"/>
      <c r="K937" s="127"/>
      <c r="L937" s="127"/>
      <c r="M937" s="127">
        <v>1</v>
      </c>
      <c r="N937" s="127">
        <v>1</v>
      </c>
      <c r="O937" s="127">
        <v>1987</v>
      </c>
      <c r="P937" s="127">
        <v>19880411</v>
      </c>
      <c r="Q937" s="127">
        <v>19880414</v>
      </c>
      <c r="R937" s="127" t="s">
        <v>1165</v>
      </c>
      <c r="S937" s="127" t="s">
        <v>1002</v>
      </c>
      <c r="T937" s="127" t="s">
        <v>1018</v>
      </c>
      <c r="U937" s="127" t="s">
        <v>72</v>
      </c>
      <c r="V937" s="127" t="s">
        <v>65</v>
      </c>
      <c r="W937" s="127" t="s">
        <v>66</v>
      </c>
      <c r="X937" s="127"/>
      <c r="Y937" s="127">
        <v>5.3</v>
      </c>
      <c r="Z937" s="127">
        <v>77</v>
      </c>
      <c r="AA937" s="127" t="s">
        <v>1726</v>
      </c>
      <c r="AB937" s="127">
        <v>5000</v>
      </c>
      <c r="AC937" s="127">
        <v>25744</v>
      </c>
      <c r="AD937" s="127"/>
      <c r="AE937" s="127"/>
      <c r="AF937" s="127">
        <v>0</v>
      </c>
      <c r="AG937" s="127">
        <v>131644</v>
      </c>
      <c r="AH937" s="127">
        <v>5000</v>
      </c>
      <c r="AI937" s="127">
        <v>22</v>
      </c>
      <c r="AJ937" s="127" t="s">
        <v>66</v>
      </c>
      <c r="AK937" s="127">
        <v>8.9999999999999998E-4</v>
      </c>
      <c r="AL937" s="127">
        <v>1</v>
      </c>
      <c r="AM937" s="127"/>
      <c r="AN937" s="127"/>
      <c r="AO937" s="127" t="s">
        <v>1177</v>
      </c>
      <c r="AP937" s="127" t="s">
        <v>1167</v>
      </c>
      <c r="AQ937" s="127" t="s">
        <v>1006</v>
      </c>
      <c r="AR937" s="127" t="s">
        <v>1021</v>
      </c>
      <c r="AS937" s="127" t="s">
        <v>69</v>
      </c>
      <c r="AT937" s="127" t="s">
        <v>70</v>
      </c>
      <c r="AU937" s="127" t="s">
        <v>91</v>
      </c>
      <c r="AV937" s="127" t="s">
        <v>1726</v>
      </c>
      <c r="AW937" s="149">
        <f t="shared" si="14"/>
        <v>5.113579863269111</v>
      </c>
    </row>
    <row r="938" spans="1:49" x14ac:dyDescent="0.2">
      <c r="A938" s="127" t="s">
        <v>59</v>
      </c>
      <c r="B938" s="127">
        <v>4.0999999999999996</v>
      </c>
      <c r="C938" s="127">
        <v>20171204</v>
      </c>
      <c r="D938" s="127" t="s">
        <v>60</v>
      </c>
      <c r="E938" s="127" t="s">
        <v>60</v>
      </c>
      <c r="F938" s="127">
        <v>3</v>
      </c>
      <c r="G938" s="75" t="s">
        <v>1169</v>
      </c>
      <c r="H938" s="127">
        <v>0</v>
      </c>
      <c r="I938" s="127"/>
      <c r="J938" s="127"/>
      <c r="K938" s="127"/>
      <c r="L938" s="127"/>
      <c r="M938" s="127">
        <v>1</v>
      </c>
      <c r="N938" s="127">
        <v>1</v>
      </c>
      <c r="O938" s="127">
        <v>1988</v>
      </c>
      <c r="P938" s="127">
        <v>19890411</v>
      </c>
      <c r="Q938" s="127">
        <v>19890413</v>
      </c>
      <c r="R938" s="127" t="s">
        <v>1165</v>
      </c>
      <c r="S938" s="127" t="s">
        <v>1002</v>
      </c>
      <c r="T938" s="127" t="s">
        <v>1018</v>
      </c>
      <c r="U938" s="127" t="s">
        <v>72</v>
      </c>
      <c r="V938" s="127" t="s">
        <v>65</v>
      </c>
      <c r="W938" s="127" t="s">
        <v>66</v>
      </c>
      <c r="X938" s="127"/>
      <c r="Y938" s="127">
        <v>5.9</v>
      </c>
      <c r="Z938" s="127">
        <v>80</v>
      </c>
      <c r="AA938" s="127" t="s">
        <v>1726</v>
      </c>
      <c r="AB938" s="127">
        <v>5000</v>
      </c>
      <c r="AC938" s="127">
        <v>49692</v>
      </c>
      <c r="AD938" s="127"/>
      <c r="AE938" s="127"/>
      <c r="AF938" s="127">
        <v>0</v>
      </c>
      <c r="AG938" s="127">
        <v>92026</v>
      </c>
      <c r="AH938" s="127">
        <v>5000</v>
      </c>
      <c r="AI938" s="127">
        <v>192</v>
      </c>
      <c r="AJ938" s="127" t="s">
        <v>66</v>
      </c>
      <c r="AK938" s="127">
        <v>3.8E-3</v>
      </c>
      <c r="AL938" s="127">
        <v>1</v>
      </c>
      <c r="AM938" s="127"/>
      <c r="AN938" s="127"/>
      <c r="AO938" s="127"/>
      <c r="AP938" s="127" t="s">
        <v>1167</v>
      </c>
      <c r="AQ938" s="127" t="s">
        <v>1006</v>
      </c>
      <c r="AR938" s="127" t="s">
        <v>1021</v>
      </c>
      <c r="AS938" s="127" t="s">
        <v>69</v>
      </c>
      <c r="AT938" s="127" t="s">
        <v>70</v>
      </c>
      <c r="AU938" s="127" t="s">
        <v>91</v>
      </c>
      <c r="AV938" s="127" t="s">
        <v>1726</v>
      </c>
      <c r="AW938" s="149">
        <f t="shared" si="14"/>
        <v>1.8519278757144007</v>
      </c>
    </row>
    <row r="939" spans="1:49" x14ac:dyDescent="0.2">
      <c r="A939" s="127" t="s">
        <v>59</v>
      </c>
      <c r="B939" s="127">
        <v>4.0999999999999996</v>
      </c>
      <c r="C939" s="127">
        <v>20171204</v>
      </c>
      <c r="D939" s="127" t="s">
        <v>60</v>
      </c>
      <c r="E939" s="127" t="s">
        <v>60</v>
      </c>
      <c r="F939" s="127">
        <v>3</v>
      </c>
      <c r="G939" s="75" t="s">
        <v>1179</v>
      </c>
      <c r="H939" s="127">
        <v>0</v>
      </c>
      <c r="I939" s="127"/>
      <c r="J939" s="127"/>
      <c r="K939" s="127"/>
      <c r="L939" s="127"/>
      <c r="M939" s="127">
        <v>1</v>
      </c>
      <c r="N939" s="127">
        <v>1</v>
      </c>
      <c r="O939" s="127">
        <v>1988</v>
      </c>
      <c r="P939" s="127">
        <v>19890411</v>
      </c>
      <c r="Q939" s="127">
        <v>19890413</v>
      </c>
      <c r="R939" s="127" t="s">
        <v>1165</v>
      </c>
      <c r="S939" s="127" t="s">
        <v>1002</v>
      </c>
      <c r="T939" s="127" t="s">
        <v>1018</v>
      </c>
      <c r="U939" s="127" t="s">
        <v>72</v>
      </c>
      <c r="V939" s="127" t="s">
        <v>65</v>
      </c>
      <c r="W939" s="127" t="s">
        <v>66</v>
      </c>
      <c r="X939" s="127"/>
      <c r="Y939" s="127">
        <v>5.9</v>
      </c>
      <c r="Z939" s="127">
        <v>80</v>
      </c>
      <c r="AA939" s="127" t="s">
        <v>1726</v>
      </c>
      <c r="AB939" s="127">
        <v>5000</v>
      </c>
      <c r="AC939" s="127">
        <v>49744</v>
      </c>
      <c r="AD939" s="127"/>
      <c r="AE939" s="127"/>
      <c r="AF939" s="127">
        <v>0</v>
      </c>
      <c r="AG939" s="127">
        <v>92454</v>
      </c>
      <c r="AH939" s="127">
        <v>5000</v>
      </c>
      <c r="AI939" s="127">
        <v>372</v>
      </c>
      <c r="AJ939" s="127" t="s">
        <v>66</v>
      </c>
      <c r="AK939" s="127">
        <v>7.4000000000000003E-3</v>
      </c>
      <c r="AL939" s="127">
        <v>1</v>
      </c>
      <c r="AM939" s="127"/>
      <c r="AN939" s="127"/>
      <c r="AO939" s="127"/>
      <c r="AP939" s="127" t="s">
        <v>1167</v>
      </c>
      <c r="AQ939" s="127" t="s">
        <v>1006</v>
      </c>
      <c r="AR939" s="127" t="s">
        <v>1021</v>
      </c>
      <c r="AS939" s="127" t="s">
        <v>69</v>
      </c>
      <c r="AT939" s="127" t="s">
        <v>70</v>
      </c>
      <c r="AU939" s="127" t="s">
        <v>91</v>
      </c>
      <c r="AV939" s="127" t="s">
        <v>1726</v>
      </c>
      <c r="AW939" s="149">
        <f t="shared" si="14"/>
        <v>1.8585960115792859</v>
      </c>
    </row>
    <row r="940" spans="1:49" x14ac:dyDescent="0.2">
      <c r="A940" s="127" t="s">
        <v>1726</v>
      </c>
      <c r="B940" s="127">
        <v>4.0999999999999996</v>
      </c>
      <c r="C940" s="127">
        <v>20171204</v>
      </c>
      <c r="D940" s="127" t="s">
        <v>60</v>
      </c>
      <c r="E940" s="127" t="s">
        <v>60</v>
      </c>
      <c r="F940" s="127">
        <v>3</v>
      </c>
      <c r="G940" s="75" t="s">
        <v>1204</v>
      </c>
      <c r="H940" s="127"/>
      <c r="I940" s="127"/>
      <c r="J940" s="127"/>
      <c r="K940" s="127"/>
      <c r="L940" s="127"/>
      <c r="M940" s="127">
        <v>1</v>
      </c>
      <c r="N940" s="127">
        <v>2</v>
      </c>
      <c r="O940" s="127">
        <v>1992</v>
      </c>
      <c r="P940" s="127">
        <v>199211</v>
      </c>
      <c r="Q940" s="127">
        <v>19921125</v>
      </c>
      <c r="R940" s="127" t="s">
        <v>475</v>
      </c>
      <c r="S940" s="127" t="s">
        <v>476</v>
      </c>
      <c r="T940" s="127" t="s">
        <v>477</v>
      </c>
      <c r="U940" s="127" t="s">
        <v>977</v>
      </c>
      <c r="V940" s="127" t="s">
        <v>65</v>
      </c>
      <c r="W940" s="127" t="s">
        <v>64</v>
      </c>
      <c r="X940" s="127"/>
      <c r="Y940" s="127">
        <v>0.35</v>
      </c>
      <c r="Z940" s="127"/>
      <c r="AA940" s="127" t="s">
        <v>1726</v>
      </c>
      <c r="AB940" s="127"/>
      <c r="AC940" s="127"/>
      <c r="AD940" s="127"/>
      <c r="AE940" s="127"/>
      <c r="AF940" s="127">
        <v>0</v>
      </c>
      <c r="AG940" s="127">
        <v>28730</v>
      </c>
      <c r="AH940" s="127"/>
      <c r="AI940" s="127"/>
      <c r="AJ940" s="127" t="s">
        <v>66</v>
      </c>
      <c r="AK940" s="127"/>
      <c r="AL940" s="127"/>
      <c r="AM940" s="127"/>
      <c r="AN940" s="127"/>
      <c r="AO940" s="127" t="s">
        <v>1203</v>
      </c>
      <c r="AP940" s="127" t="s">
        <v>479</v>
      </c>
      <c r="AQ940" s="127" t="s">
        <v>480</v>
      </c>
      <c r="AR940" s="127" t="s">
        <v>481</v>
      </c>
      <c r="AS940" s="127" t="s">
        <v>69</v>
      </c>
      <c r="AT940" s="127" t="s">
        <v>70</v>
      </c>
      <c r="AU940" s="127" t="s">
        <v>91</v>
      </c>
      <c r="AV940" s="127" t="s">
        <v>1726</v>
      </c>
      <c r="AW940" s="149" t="str">
        <f t="shared" si="14"/>
        <v/>
      </c>
    </row>
    <row r="941" spans="1:49" x14ac:dyDescent="0.2">
      <c r="A941" s="127" t="s">
        <v>1726</v>
      </c>
      <c r="B941" s="127">
        <v>4.0999999999999996</v>
      </c>
      <c r="C941" s="127">
        <v>20171204</v>
      </c>
      <c r="D941" s="127" t="s">
        <v>60</v>
      </c>
      <c r="E941" s="127" t="s">
        <v>60</v>
      </c>
      <c r="F941" s="127">
        <v>3</v>
      </c>
      <c r="G941" s="75" t="s">
        <v>3883</v>
      </c>
      <c r="H941" s="127"/>
      <c r="I941" s="127"/>
      <c r="J941" s="127"/>
      <c r="K941" s="127"/>
      <c r="L941" s="127"/>
      <c r="M941" s="127">
        <v>1</v>
      </c>
      <c r="N941" s="127">
        <v>1</v>
      </c>
      <c r="O941" s="127">
        <v>1992</v>
      </c>
      <c r="P941" s="127">
        <v>19930623</v>
      </c>
      <c r="Q941" s="127">
        <v>19930623</v>
      </c>
      <c r="R941" s="127" t="s">
        <v>3855</v>
      </c>
      <c r="S941" s="127" t="s">
        <v>3861</v>
      </c>
      <c r="T941" s="127" t="s">
        <v>3857</v>
      </c>
      <c r="U941" s="127" t="s">
        <v>1643</v>
      </c>
      <c r="V941" s="127" t="s">
        <v>65</v>
      </c>
      <c r="W941" s="127" t="s">
        <v>66</v>
      </c>
      <c r="X941" s="127"/>
      <c r="Y941" s="127">
        <v>1.5</v>
      </c>
      <c r="Z941" s="127"/>
      <c r="AA941" s="127" t="s">
        <v>1726</v>
      </c>
      <c r="AB941" s="127"/>
      <c r="AC941" s="127"/>
      <c r="AD941" s="127"/>
      <c r="AE941" s="127"/>
      <c r="AF941" s="127">
        <v>0</v>
      </c>
      <c r="AG941" s="127">
        <v>57541</v>
      </c>
      <c r="AH941" s="127"/>
      <c r="AI941" s="127"/>
      <c r="AJ941" s="127" t="s">
        <v>67</v>
      </c>
      <c r="AK941" s="127"/>
      <c r="AL941" s="127"/>
      <c r="AM941" s="127"/>
      <c r="AN941" s="127"/>
      <c r="AO941" s="127"/>
      <c r="AP941" s="127" t="s">
        <v>3858</v>
      </c>
      <c r="AQ941" s="127" t="s">
        <v>3863</v>
      </c>
      <c r="AR941" s="127" t="s">
        <v>3860</v>
      </c>
      <c r="AS941" s="127" t="s">
        <v>69</v>
      </c>
      <c r="AT941" s="127" t="s">
        <v>70</v>
      </c>
      <c r="AU941" s="127" t="s">
        <v>77</v>
      </c>
      <c r="AV941" s="127" t="s">
        <v>1726</v>
      </c>
      <c r="AW941" s="149" t="str">
        <f t="shared" si="14"/>
        <v/>
      </c>
    </row>
    <row r="942" spans="1:49" x14ac:dyDescent="0.2">
      <c r="A942" s="127" t="s">
        <v>1726</v>
      </c>
      <c r="B942" s="127">
        <v>4.0999999999999996</v>
      </c>
      <c r="C942" s="127">
        <v>20171204</v>
      </c>
      <c r="D942" s="127" t="s">
        <v>60</v>
      </c>
      <c r="E942" s="127" t="s">
        <v>60</v>
      </c>
      <c r="F942" s="127">
        <v>3</v>
      </c>
      <c r="G942" s="75" t="s">
        <v>1537</v>
      </c>
      <c r="H942" s="127"/>
      <c r="I942" s="127"/>
      <c r="J942" s="127"/>
      <c r="K942" s="127"/>
      <c r="L942" s="127"/>
      <c r="M942" s="127">
        <v>1</v>
      </c>
      <c r="N942" s="127">
        <v>1</v>
      </c>
      <c r="O942" s="127">
        <v>2008</v>
      </c>
      <c r="P942" s="127">
        <v>20090526</v>
      </c>
      <c r="Q942" s="127">
        <v>20090526</v>
      </c>
      <c r="R942" s="127" t="s">
        <v>61</v>
      </c>
      <c r="S942" s="127" t="s">
        <v>62</v>
      </c>
      <c r="T942" s="127" t="s">
        <v>63</v>
      </c>
      <c r="U942" s="127" t="s">
        <v>1643</v>
      </c>
      <c r="V942" s="127" t="s">
        <v>65</v>
      </c>
      <c r="W942" s="127" t="s">
        <v>66</v>
      </c>
      <c r="X942" s="127"/>
      <c r="Y942" s="127">
        <v>1.61</v>
      </c>
      <c r="Z942" s="127">
        <v>51</v>
      </c>
      <c r="AA942" s="127" t="s">
        <v>1726</v>
      </c>
      <c r="AB942" s="127"/>
      <c r="AC942" s="127"/>
      <c r="AD942" s="127"/>
      <c r="AE942" s="127"/>
      <c r="AF942" s="127">
        <v>0</v>
      </c>
      <c r="AG942" s="127">
        <v>54595</v>
      </c>
      <c r="AH942" s="127"/>
      <c r="AI942" s="127"/>
      <c r="AJ942" s="127" t="s">
        <v>66</v>
      </c>
      <c r="AK942" s="127"/>
      <c r="AL942" s="127"/>
      <c r="AM942" s="127"/>
      <c r="AN942" s="127"/>
      <c r="AO942" s="127" t="s">
        <v>1538</v>
      </c>
      <c r="AP942" s="127" t="s">
        <v>663</v>
      </c>
      <c r="AQ942" s="127" t="s">
        <v>661</v>
      </c>
      <c r="AR942" s="127" t="s">
        <v>664</v>
      </c>
      <c r="AS942" s="127" t="s">
        <v>69</v>
      </c>
      <c r="AT942" s="127" t="s">
        <v>70</v>
      </c>
      <c r="AU942" s="127" t="s">
        <v>71</v>
      </c>
      <c r="AV942" s="127" t="s">
        <v>1726</v>
      </c>
      <c r="AW942" s="149" t="str">
        <f t="shared" si="14"/>
        <v/>
      </c>
    </row>
    <row r="943" spans="1:49" x14ac:dyDescent="0.2">
      <c r="A943" s="127" t="s">
        <v>1726</v>
      </c>
      <c r="B943" s="127">
        <v>4.0999999999999996</v>
      </c>
      <c r="C943" s="127">
        <v>20171204</v>
      </c>
      <c r="D943" s="127" t="s">
        <v>60</v>
      </c>
      <c r="E943" s="127" t="s">
        <v>60</v>
      </c>
      <c r="F943" s="127">
        <v>3</v>
      </c>
      <c r="G943" s="75" t="s">
        <v>1539</v>
      </c>
      <c r="H943" s="127"/>
      <c r="I943" s="127"/>
      <c r="J943" s="127"/>
      <c r="K943" s="127"/>
      <c r="L943" s="127"/>
      <c r="M943" s="127">
        <v>1</v>
      </c>
      <c r="N943" s="127">
        <v>1</v>
      </c>
      <c r="O943" s="127">
        <v>2008</v>
      </c>
      <c r="P943" s="127">
        <v>20090505</v>
      </c>
      <c r="Q943" s="127">
        <v>20090508</v>
      </c>
      <c r="R943" s="127" t="s">
        <v>84</v>
      </c>
      <c r="S943" s="127" t="s">
        <v>62</v>
      </c>
      <c r="T943" s="127" t="s">
        <v>85</v>
      </c>
      <c r="U943" s="127" t="s">
        <v>1643</v>
      </c>
      <c r="V943" s="127" t="s">
        <v>65</v>
      </c>
      <c r="W943" s="127" t="s">
        <v>66</v>
      </c>
      <c r="X943" s="127"/>
      <c r="Y943" s="127">
        <v>1.6</v>
      </c>
      <c r="Z943" s="127">
        <v>53</v>
      </c>
      <c r="AA943" s="127" t="s">
        <v>1726</v>
      </c>
      <c r="AB943" s="127"/>
      <c r="AC943" s="127"/>
      <c r="AD943" s="127"/>
      <c r="AE943" s="127"/>
      <c r="AF943" s="127">
        <v>0</v>
      </c>
      <c r="AG943" s="127">
        <v>62444</v>
      </c>
      <c r="AH943" s="127"/>
      <c r="AI943" s="127"/>
      <c r="AJ943" s="127" t="s">
        <v>66</v>
      </c>
      <c r="AK943" s="127"/>
      <c r="AL943" s="127"/>
      <c r="AM943" s="127"/>
      <c r="AN943" s="127"/>
      <c r="AO943" s="127" t="s">
        <v>1540</v>
      </c>
      <c r="AP943" s="127" t="s">
        <v>669</v>
      </c>
      <c r="AQ943" s="127" t="s">
        <v>661</v>
      </c>
      <c r="AR943" s="127" t="s">
        <v>670</v>
      </c>
      <c r="AS943" s="127" t="s">
        <v>69</v>
      </c>
      <c r="AT943" s="127" t="s">
        <v>70</v>
      </c>
      <c r="AU943" s="127" t="s">
        <v>71</v>
      </c>
      <c r="AV943" s="127" t="s">
        <v>1726</v>
      </c>
      <c r="AW943" s="149" t="str">
        <f t="shared" si="14"/>
        <v/>
      </c>
    </row>
    <row r="944" spans="1:49" x14ac:dyDescent="0.2">
      <c r="A944" s="127" t="s">
        <v>1726</v>
      </c>
      <c r="B944" s="127">
        <v>4.0999999999999996</v>
      </c>
      <c r="C944" s="127">
        <v>20171204</v>
      </c>
      <c r="D944" s="127" t="s">
        <v>60</v>
      </c>
      <c r="E944" s="127" t="s">
        <v>60</v>
      </c>
      <c r="F944" s="127">
        <v>3</v>
      </c>
      <c r="G944" s="75" t="s">
        <v>3814</v>
      </c>
      <c r="H944" s="127"/>
      <c r="I944" s="127"/>
      <c r="J944" s="127"/>
      <c r="K944" s="127"/>
      <c r="L944" s="127"/>
      <c r="M944" s="127">
        <v>1</v>
      </c>
      <c r="N944" s="127">
        <v>1</v>
      </c>
      <c r="O944" s="127">
        <v>1993</v>
      </c>
      <c r="P944" s="127">
        <v>19940503</v>
      </c>
      <c r="Q944" s="127">
        <v>19940513</v>
      </c>
      <c r="R944" s="127" t="s">
        <v>3795</v>
      </c>
      <c r="S944" s="127" t="s">
        <v>3805</v>
      </c>
      <c r="T944" s="127" t="s">
        <v>3796</v>
      </c>
      <c r="U944" s="127" t="s">
        <v>72</v>
      </c>
      <c r="V944" s="127" t="s">
        <v>65</v>
      </c>
      <c r="W944" s="127" t="s">
        <v>64</v>
      </c>
      <c r="X944" s="127"/>
      <c r="Y944" s="127">
        <v>8.5</v>
      </c>
      <c r="Z944" s="127"/>
      <c r="AA944" s="127" t="s">
        <v>1726</v>
      </c>
      <c r="AB944" s="127"/>
      <c r="AC944" s="127"/>
      <c r="AD944" s="127"/>
      <c r="AE944" s="127"/>
      <c r="AF944" s="127">
        <v>1</v>
      </c>
      <c r="AG944" s="127">
        <v>15531</v>
      </c>
      <c r="AH944" s="127"/>
      <c r="AI944" s="127"/>
      <c r="AJ944" s="127"/>
      <c r="AK944" s="127"/>
      <c r="AL944" s="127"/>
      <c r="AM944" s="127"/>
      <c r="AN944" s="127"/>
      <c r="AO944" s="127" t="s">
        <v>3570</v>
      </c>
      <c r="AP944" s="127" t="s">
        <v>3797</v>
      </c>
      <c r="AQ944" s="127" t="s">
        <v>3806</v>
      </c>
      <c r="AR944" s="127" t="s">
        <v>3799</v>
      </c>
      <c r="AS944" s="127" t="s">
        <v>69</v>
      </c>
      <c r="AT944" s="127" t="s">
        <v>70</v>
      </c>
      <c r="AU944" s="127" t="s">
        <v>77</v>
      </c>
      <c r="AV944" s="127" t="s">
        <v>1726</v>
      </c>
      <c r="AW944" s="149" t="str">
        <f t="shared" si="14"/>
        <v/>
      </c>
    </row>
    <row r="945" spans="1:49" x14ac:dyDescent="0.2">
      <c r="A945" s="127" t="s">
        <v>59</v>
      </c>
      <c r="B945" s="127">
        <v>4.0999999999999996</v>
      </c>
      <c r="C945" s="127">
        <v>20171204</v>
      </c>
      <c r="D945" s="127" t="s">
        <v>60</v>
      </c>
      <c r="E945" s="127" t="s">
        <v>60</v>
      </c>
      <c r="F945" s="127">
        <v>3</v>
      </c>
      <c r="G945" s="75" t="s">
        <v>3052</v>
      </c>
      <c r="H945" s="127">
        <v>12</v>
      </c>
      <c r="I945" s="127"/>
      <c r="J945" s="127"/>
      <c r="K945" s="127"/>
      <c r="L945" s="127"/>
      <c r="M945" s="127">
        <v>1</v>
      </c>
      <c r="N945" s="127">
        <v>1</v>
      </c>
      <c r="O945" s="127">
        <v>2006</v>
      </c>
      <c r="P945" s="127">
        <v>20080423</v>
      </c>
      <c r="Q945" s="127">
        <v>20080425</v>
      </c>
      <c r="R945" s="127" t="s">
        <v>61</v>
      </c>
      <c r="S945" s="127" t="s">
        <v>62</v>
      </c>
      <c r="T945" s="127" t="s">
        <v>63</v>
      </c>
      <c r="U945" s="127" t="s">
        <v>1953</v>
      </c>
      <c r="V945" s="127" t="s">
        <v>65</v>
      </c>
      <c r="W945" s="127" t="s">
        <v>64</v>
      </c>
      <c r="X945" s="127"/>
      <c r="Y945" s="127">
        <v>14.03</v>
      </c>
      <c r="Z945" s="127">
        <v>107</v>
      </c>
      <c r="AA945" s="127" t="s">
        <v>1726</v>
      </c>
      <c r="AB945" s="127">
        <v>5000</v>
      </c>
      <c r="AC945" s="127">
        <v>44845</v>
      </c>
      <c r="AD945" s="127"/>
      <c r="AE945" s="127"/>
      <c r="AF945" s="127">
        <v>0</v>
      </c>
      <c r="AG945" s="127">
        <v>2230</v>
      </c>
      <c r="AH945" s="127">
        <v>5000</v>
      </c>
      <c r="AI945" s="127">
        <v>1245</v>
      </c>
      <c r="AJ945" s="127" t="s">
        <v>66</v>
      </c>
      <c r="AK945" s="127">
        <v>2.7E-2</v>
      </c>
      <c r="AL945" s="127">
        <v>30</v>
      </c>
      <c r="AM945" s="127">
        <v>300</v>
      </c>
      <c r="AN945" s="127"/>
      <c r="AO945" s="127" t="s">
        <v>160</v>
      </c>
      <c r="AP945" s="127" t="s">
        <v>663</v>
      </c>
      <c r="AQ945" s="127" t="s">
        <v>661</v>
      </c>
      <c r="AR945" s="127" t="s">
        <v>664</v>
      </c>
      <c r="AS945" s="127" t="s">
        <v>69</v>
      </c>
      <c r="AT945" s="127" t="s">
        <v>70</v>
      </c>
      <c r="AU945" s="127" t="s">
        <v>71</v>
      </c>
      <c r="AV945" s="127" t="s">
        <v>1726</v>
      </c>
      <c r="AW945" s="149">
        <f t="shared" si="14"/>
        <v>4.9726836882595604E-2</v>
      </c>
    </row>
    <row r="946" spans="1:49" x14ac:dyDescent="0.2">
      <c r="A946" s="127" t="s">
        <v>59</v>
      </c>
      <c r="B946" s="127">
        <v>4.0999999999999996</v>
      </c>
      <c r="C946" s="127">
        <v>20171204</v>
      </c>
      <c r="D946" s="127" t="s">
        <v>60</v>
      </c>
      <c r="E946" s="127" t="s">
        <v>60</v>
      </c>
      <c r="F946" s="127">
        <v>3</v>
      </c>
      <c r="G946" s="75" t="s">
        <v>1418</v>
      </c>
      <c r="H946" s="127">
        <v>0</v>
      </c>
      <c r="I946" s="127"/>
      <c r="J946" s="127"/>
      <c r="K946" s="127"/>
      <c r="L946" s="127"/>
      <c r="M946" s="127">
        <v>1</v>
      </c>
      <c r="N946" s="127">
        <v>1</v>
      </c>
      <c r="O946" s="127">
        <v>1981</v>
      </c>
      <c r="P946" s="127">
        <v>19820426</v>
      </c>
      <c r="Q946" s="127">
        <v>19820430</v>
      </c>
      <c r="R946" s="127" t="s">
        <v>1419</v>
      </c>
      <c r="S946" s="127" t="s">
        <v>1377</v>
      </c>
      <c r="T946" s="127" t="s">
        <v>63</v>
      </c>
      <c r="U946" s="127" t="s">
        <v>1643</v>
      </c>
      <c r="V946" s="127" t="s">
        <v>65</v>
      </c>
      <c r="W946" s="127" t="s">
        <v>64</v>
      </c>
      <c r="X946" s="127"/>
      <c r="Y946" s="127">
        <v>3.3</v>
      </c>
      <c r="Z946" s="127"/>
      <c r="AA946" s="127" t="s">
        <v>1726</v>
      </c>
      <c r="AB946" s="127">
        <v>5000</v>
      </c>
      <c r="AC946" s="127">
        <v>23280</v>
      </c>
      <c r="AD946" s="127"/>
      <c r="AE946" s="127"/>
      <c r="AF946" s="127">
        <v>5000</v>
      </c>
      <c r="AG946" s="127">
        <v>720</v>
      </c>
      <c r="AH946" s="127"/>
      <c r="AI946" s="127"/>
      <c r="AJ946" s="127"/>
      <c r="AK946" s="127">
        <v>0.03</v>
      </c>
      <c r="AL946" s="127">
        <v>7</v>
      </c>
      <c r="AM946" s="127"/>
      <c r="AN946" s="127"/>
      <c r="AO946" s="127"/>
      <c r="AP946" s="127" t="s">
        <v>1420</v>
      </c>
      <c r="AQ946" s="127" t="s">
        <v>1378</v>
      </c>
      <c r="AR946" s="127" t="s">
        <v>664</v>
      </c>
      <c r="AS946" s="127" t="s">
        <v>69</v>
      </c>
      <c r="AT946" s="127" t="s">
        <v>70</v>
      </c>
      <c r="AU946" s="127" t="s">
        <v>71</v>
      </c>
      <c r="AV946" s="127" t="s">
        <v>1726</v>
      </c>
      <c r="AW946" s="149">
        <f t="shared" si="14"/>
        <v>3.0927835051546393E-2</v>
      </c>
    </row>
    <row r="947" spans="1:49" x14ac:dyDescent="0.2">
      <c r="A947" s="127" t="s">
        <v>59</v>
      </c>
      <c r="B947" s="127">
        <v>4.0999999999999996</v>
      </c>
      <c r="C947" s="127">
        <v>20171204</v>
      </c>
      <c r="D947" s="127" t="s">
        <v>60</v>
      </c>
      <c r="E947" s="127" t="s">
        <v>60</v>
      </c>
      <c r="F947" s="127">
        <v>3</v>
      </c>
      <c r="G947" s="75" t="s">
        <v>3724</v>
      </c>
      <c r="H947" s="127">
        <v>0</v>
      </c>
      <c r="I947" s="127"/>
      <c r="J947" s="127"/>
      <c r="K947" s="127"/>
      <c r="L947" s="127"/>
      <c r="M947" s="127">
        <v>1</v>
      </c>
      <c r="N947" s="127">
        <v>1</v>
      </c>
      <c r="O947" s="127">
        <v>1985</v>
      </c>
      <c r="P947" s="127">
        <v>198604</v>
      </c>
      <c r="Q947" s="127">
        <v>19860423</v>
      </c>
      <c r="R947" s="127" t="s">
        <v>3721</v>
      </c>
      <c r="S947" s="127" t="s">
        <v>3426</v>
      </c>
      <c r="T947" s="127" t="s">
        <v>3663</v>
      </c>
      <c r="U947" s="127" t="s">
        <v>72</v>
      </c>
      <c r="V947" s="127" t="s">
        <v>65</v>
      </c>
      <c r="W947" s="127" t="s">
        <v>66</v>
      </c>
      <c r="X947" s="127"/>
      <c r="Y947" s="127">
        <v>3.1</v>
      </c>
      <c r="Z947" s="127"/>
      <c r="AA947" s="127" t="s">
        <v>1726</v>
      </c>
      <c r="AB947" s="127">
        <v>5000</v>
      </c>
      <c r="AC947" s="127">
        <v>24892</v>
      </c>
      <c r="AD947" s="127"/>
      <c r="AE947" s="127"/>
      <c r="AF947" s="127">
        <v>5000</v>
      </c>
      <c r="AG947" s="127">
        <v>126</v>
      </c>
      <c r="AH947" s="127"/>
      <c r="AI947" s="127"/>
      <c r="AJ947" s="127"/>
      <c r="AK947" s="127">
        <v>5.0000000000000001E-3</v>
      </c>
      <c r="AL947" s="127">
        <v>1</v>
      </c>
      <c r="AM947" s="127"/>
      <c r="AN947" s="127"/>
      <c r="AO947" s="127" t="s">
        <v>3722</v>
      </c>
      <c r="AP947" s="127" t="s">
        <v>3723</v>
      </c>
      <c r="AQ947" s="127" t="s">
        <v>3429</v>
      </c>
      <c r="AR947" s="127" t="s">
        <v>3666</v>
      </c>
      <c r="AS947" s="127" t="s">
        <v>69</v>
      </c>
      <c r="AT947" s="127" t="s">
        <v>70</v>
      </c>
      <c r="AU947" s="127" t="s">
        <v>77</v>
      </c>
      <c r="AV947" s="127" t="s">
        <v>1726</v>
      </c>
      <c r="AW947" s="149">
        <f t="shared" si="14"/>
        <v>5.0618672665916761E-3</v>
      </c>
    </row>
    <row r="948" spans="1:49" x14ac:dyDescent="0.2">
      <c r="A948" s="127" t="s">
        <v>1726</v>
      </c>
      <c r="B948" s="127">
        <v>4.0999999999999996</v>
      </c>
      <c r="C948" s="127">
        <v>20171204</v>
      </c>
      <c r="D948" s="127" t="s">
        <v>60</v>
      </c>
      <c r="E948" s="127" t="s">
        <v>60</v>
      </c>
      <c r="F948" s="127">
        <v>3</v>
      </c>
      <c r="G948" s="75" t="s">
        <v>3812</v>
      </c>
      <c r="H948" s="127"/>
      <c r="I948" s="127"/>
      <c r="J948" s="127"/>
      <c r="K948" s="127"/>
      <c r="L948" s="127"/>
      <c r="M948" s="127">
        <v>1</v>
      </c>
      <c r="N948" s="127">
        <v>1</v>
      </c>
      <c r="O948" s="127">
        <v>1989</v>
      </c>
      <c r="P948" s="127">
        <v>19900509</v>
      </c>
      <c r="Q948" s="127">
        <v>19900526</v>
      </c>
      <c r="R948" s="127" t="s">
        <v>3795</v>
      </c>
      <c r="S948" s="127" t="s">
        <v>3805</v>
      </c>
      <c r="T948" s="127" t="s">
        <v>3796</v>
      </c>
      <c r="U948" s="127" t="s">
        <v>72</v>
      </c>
      <c r="V948" s="127" t="s">
        <v>65</v>
      </c>
      <c r="W948" s="127" t="s">
        <v>64</v>
      </c>
      <c r="X948" s="127"/>
      <c r="Y948" s="127">
        <v>6</v>
      </c>
      <c r="Z948" s="127"/>
      <c r="AA948" s="127" t="s">
        <v>1726</v>
      </c>
      <c r="AB948" s="127"/>
      <c r="AC948" s="127"/>
      <c r="AD948" s="127"/>
      <c r="AE948" s="127"/>
      <c r="AF948" s="127">
        <v>1</v>
      </c>
      <c r="AG948" s="127">
        <v>61685</v>
      </c>
      <c r="AH948" s="127"/>
      <c r="AI948" s="127"/>
      <c r="AJ948" s="127"/>
      <c r="AK948" s="127"/>
      <c r="AL948" s="127"/>
      <c r="AM948" s="127"/>
      <c r="AN948" s="127"/>
      <c r="AO948" s="127" t="s">
        <v>3570</v>
      </c>
      <c r="AP948" s="127" t="s">
        <v>3797</v>
      </c>
      <c r="AQ948" s="127" t="s">
        <v>3806</v>
      </c>
      <c r="AR948" s="127" t="s">
        <v>3799</v>
      </c>
      <c r="AS948" s="127" t="s">
        <v>69</v>
      </c>
      <c r="AT948" s="127" t="s">
        <v>70</v>
      </c>
      <c r="AU948" s="127" t="s">
        <v>77</v>
      </c>
      <c r="AV948" s="127" t="s">
        <v>1726</v>
      </c>
      <c r="AW948" s="149" t="str">
        <f t="shared" si="14"/>
        <v/>
      </c>
    </row>
    <row r="949" spans="1:49" x14ac:dyDescent="0.2">
      <c r="A949" s="127" t="s">
        <v>1726</v>
      </c>
      <c r="B949" s="127">
        <v>4.0999999999999996</v>
      </c>
      <c r="C949" s="127">
        <v>20171204</v>
      </c>
      <c r="D949" s="127" t="s">
        <v>60</v>
      </c>
      <c r="E949" s="127" t="s">
        <v>60</v>
      </c>
      <c r="F949" s="127">
        <v>3</v>
      </c>
      <c r="G949" s="75" t="s">
        <v>3983</v>
      </c>
      <c r="H949" s="127"/>
      <c r="I949" s="127"/>
      <c r="J949" s="127"/>
      <c r="K949" s="127"/>
      <c r="L949" s="127"/>
      <c r="M949" s="127">
        <v>1</v>
      </c>
      <c r="N949" s="127">
        <v>1</v>
      </c>
      <c r="O949" s="127">
        <v>1982</v>
      </c>
      <c r="P949" s="127">
        <v>19830615</v>
      </c>
      <c r="Q949" s="127">
        <v>19830615</v>
      </c>
      <c r="R949" s="127" t="s">
        <v>3306</v>
      </c>
      <c r="S949" s="127" t="s">
        <v>3314</v>
      </c>
      <c r="T949" s="127" t="s">
        <v>3984</v>
      </c>
      <c r="U949" s="127" t="s">
        <v>72</v>
      </c>
      <c r="V949" s="127" t="s">
        <v>65</v>
      </c>
      <c r="W949" s="127" t="s">
        <v>66</v>
      </c>
      <c r="X949" s="127"/>
      <c r="Y949" s="127">
        <v>5</v>
      </c>
      <c r="Z949" s="127"/>
      <c r="AA949" s="127" t="s">
        <v>1726</v>
      </c>
      <c r="AB949" s="127"/>
      <c r="AC949" s="127"/>
      <c r="AD949" s="127"/>
      <c r="AE949" s="127"/>
      <c r="AF949" s="127">
        <v>0</v>
      </c>
      <c r="AG949" s="127">
        <v>22000</v>
      </c>
      <c r="AH949" s="127"/>
      <c r="AI949" s="127"/>
      <c r="AJ949" s="127" t="s">
        <v>66</v>
      </c>
      <c r="AK949" s="127"/>
      <c r="AL949" s="127"/>
      <c r="AM949" s="127"/>
      <c r="AN949" s="127"/>
      <c r="AO949" s="127"/>
      <c r="AP949" s="127" t="s">
        <v>3309</v>
      </c>
      <c r="AQ949" s="127" t="s">
        <v>3315</v>
      </c>
      <c r="AR949" s="127" t="s">
        <v>3985</v>
      </c>
      <c r="AS949" s="127" t="s">
        <v>69</v>
      </c>
      <c r="AT949" s="127" t="s">
        <v>70</v>
      </c>
      <c r="AU949" s="127" t="s">
        <v>3211</v>
      </c>
      <c r="AV949" s="127" t="s">
        <v>1726</v>
      </c>
      <c r="AW949" s="149" t="str">
        <f t="shared" si="14"/>
        <v/>
      </c>
    </row>
    <row r="950" spans="1:49" x14ac:dyDescent="0.2">
      <c r="A950" s="127" t="s">
        <v>1726</v>
      </c>
      <c r="B950" s="127">
        <v>4.0999999999999996</v>
      </c>
      <c r="C950" s="127">
        <v>20171204</v>
      </c>
      <c r="D950" s="127" t="s">
        <v>60</v>
      </c>
      <c r="E950" s="127" t="s">
        <v>60</v>
      </c>
      <c r="F950" s="127">
        <v>3</v>
      </c>
      <c r="G950" s="75" t="s">
        <v>3811</v>
      </c>
      <c r="H950" s="127"/>
      <c r="I950" s="127"/>
      <c r="J950" s="127"/>
      <c r="K950" s="127"/>
      <c r="L950" s="127"/>
      <c r="M950" s="127">
        <v>1</v>
      </c>
      <c r="N950" s="127">
        <v>1</v>
      </c>
      <c r="O950" s="127">
        <v>1988</v>
      </c>
      <c r="P950" s="127">
        <v>19890505</v>
      </c>
      <c r="Q950" s="127">
        <v>19890513</v>
      </c>
      <c r="R950" s="127" t="s">
        <v>3795</v>
      </c>
      <c r="S950" s="127" t="s">
        <v>3805</v>
      </c>
      <c r="T950" s="127" t="s">
        <v>3796</v>
      </c>
      <c r="U950" s="127" t="s">
        <v>72</v>
      </c>
      <c r="V950" s="127" t="s">
        <v>65</v>
      </c>
      <c r="W950" s="127" t="s">
        <v>64</v>
      </c>
      <c r="X950" s="127"/>
      <c r="Y950" s="127">
        <v>5</v>
      </c>
      <c r="Z950" s="127"/>
      <c r="AA950" s="127" t="s">
        <v>1726</v>
      </c>
      <c r="AB950" s="127"/>
      <c r="AC950" s="127"/>
      <c r="AD950" s="127"/>
      <c r="AE950" s="127"/>
      <c r="AF950" s="127">
        <v>1</v>
      </c>
      <c r="AG950" s="127">
        <v>59490</v>
      </c>
      <c r="AH950" s="127"/>
      <c r="AI950" s="127"/>
      <c r="AJ950" s="127"/>
      <c r="AK950" s="127"/>
      <c r="AL950" s="127"/>
      <c r="AM950" s="127"/>
      <c r="AN950" s="127"/>
      <c r="AO950" s="127" t="s">
        <v>3570</v>
      </c>
      <c r="AP950" s="127" t="s">
        <v>3797</v>
      </c>
      <c r="AQ950" s="127" t="s">
        <v>3806</v>
      </c>
      <c r="AR950" s="127" t="s">
        <v>3799</v>
      </c>
      <c r="AS950" s="127" t="s">
        <v>69</v>
      </c>
      <c r="AT950" s="127" t="s">
        <v>70</v>
      </c>
      <c r="AU950" s="127" t="s">
        <v>77</v>
      </c>
      <c r="AV950" s="127" t="s">
        <v>1726</v>
      </c>
      <c r="AW950" s="149" t="str">
        <f t="shared" si="14"/>
        <v/>
      </c>
    </row>
    <row r="951" spans="1:49" x14ac:dyDescent="0.2">
      <c r="A951" s="127" t="s">
        <v>59</v>
      </c>
      <c r="B951" s="127">
        <v>4.0999999999999996</v>
      </c>
      <c r="C951" s="127">
        <v>20171204</v>
      </c>
      <c r="D951" s="127" t="s">
        <v>60</v>
      </c>
      <c r="E951" s="127" t="s">
        <v>60</v>
      </c>
      <c r="F951" s="127">
        <v>3</v>
      </c>
      <c r="G951" s="75" t="s">
        <v>272</v>
      </c>
      <c r="H951" s="127">
        <v>0</v>
      </c>
      <c r="I951" s="127"/>
      <c r="J951" s="127"/>
      <c r="K951" s="127"/>
      <c r="L951" s="127"/>
      <c r="M951" s="127">
        <v>1</v>
      </c>
      <c r="N951" s="127">
        <v>3</v>
      </c>
      <c r="O951" s="127">
        <v>1998</v>
      </c>
      <c r="P951" s="127">
        <v>19990504</v>
      </c>
      <c r="Q951" s="127">
        <v>19990504</v>
      </c>
      <c r="R951" s="127" t="s">
        <v>3322</v>
      </c>
      <c r="S951" s="127" t="s">
        <v>3323</v>
      </c>
      <c r="T951" s="127" t="s">
        <v>3294</v>
      </c>
      <c r="U951" s="127" t="s">
        <v>1643</v>
      </c>
      <c r="V951" s="127" t="s">
        <v>65</v>
      </c>
      <c r="W951" s="127" t="s">
        <v>66</v>
      </c>
      <c r="X951" s="127"/>
      <c r="Y951" s="127">
        <v>2.1</v>
      </c>
      <c r="Z951" s="127">
        <v>60</v>
      </c>
      <c r="AA951" s="127" t="s">
        <v>1726</v>
      </c>
      <c r="AB951" s="127">
        <v>5000</v>
      </c>
      <c r="AC951" s="127">
        <v>19875</v>
      </c>
      <c r="AD951" s="127"/>
      <c r="AE951" s="127"/>
      <c r="AF951" s="127">
        <v>0</v>
      </c>
      <c r="AG951" s="127">
        <v>295775</v>
      </c>
      <c r="AH951" s="127">
        <v>5000</v>
      </c>
      <c r="AI951" s="127">
        <v>122</v>
      </c>
      <c r="AJ951" s="127" t="s">
        <v>66</v>
      </c>
      <c r="AK951" s="127">
        <v>6.1000000000000004E-3</v>
      </c>
      <c r="AL951" s="127">
        <v>32</v>
      </c>
      <c r="AM951" s="127">
        <v>984</v>
      </c>
      <c r="AN951" s="127"/>
      <c r="AO951" s="127" t="s">
        <v>3377</v>
      </c>
      <c r="AP951" s="127" t="s">
        <v>3325</v>
      </c>
      <c r="AQ951" s="127" t="s">
        <v>3326</v>
      </c>
      <c r="AR951" s="127" t="s">
        <v>3298</v>
      </c>
      <c r="AS951" s="127" t="s">
        <v>69</v>
      </c>
      <c r="AT951" s="127" t="s">
        <v>70</v>
      </c>
      <c r="AU951" s="127" t="s">
        <v>3211</v>
      </c>
      <c r="AV951" s="127" t="s">
        <v>1726</v>
      </c>
      <c r="AW951" s="149">
        <f t="shared" si="14"/>
        <v>14.881761006289308</v>
      </c>
    </row>
    <row r="952" spans="1:49" x14ac:dyDescent="0.2">
      <c r="A952" s="127" t="s">
        <v>1726</v>
      </c>
      <c r="B952" s="127">
        <v>4.0999999999999996</v>
      </c>
      <c r="C952" s="127">
        <v>20171204</v>
      </c>
      <c r="D952" s="127" t="s">
        <v>60</v>
      </c>
      <c r="E952" s="127" t="s">
        <v>60</v>
      </c>
      <c r="F952" s="127">
        <v>3</v>
      </c>
      <c r="G952" s="75" t="s">
        <v>1468</v>
      </c>
      <c r="H952" s="127"/>
      <c r="I952" s="127"/>
      <c r="J952" s="127"/>
      <c r="K952" s="127"/>
      <c r="L952" s="127"/>
      <c r="M952" s="127">
        <v>1</v>
      </c>
      <c r="N952" s="127">
        <v>1</v>
      </c>
      <c r="O952" s="127">
        <v>2005</v>
      </c>
      <c r="P952" s="127">
        <v>20070417</v>
      </c>
      <c r="Q952" s="127">
        <v>20070418</v>
      </c>
      <c r="R952" s="127" t="s">
        <v>78</v>
      </c>
      <c r="S952" s="127" t="s">
        <v>62</v>
      </c>
      <c r="T952" s="127" t="s">
        <v>79</v>
      </c>
      <c r="U952" s="127" t="s">
        <v>1953</v>
      </c>
      <c r="V952" s="127" t="s">
        <v>65</v>
      </c>
      <c r="W952" s="127" t="s">
        <v>64</v>
      </c>
      <c r="X952" s="127"/>
      <c r="Y952" s="127">
        <v>12.88</v>
      </c>
      <c r="Z952" s="127">
        <v>106</v>
      </c>
      <c r="AA952" s="127" t="s">
        <v>1726</v>
      </c>
      <c r="AB952" s="127"/>
      <c r="AC952" s="127"/>
      <c r="AD952" s="127"/>
      <c r="AE952" s="127"/>
      <c r="AF952" s="127">
        <v>0</v>
      </c>
      <c r="AG952" s="127">
        <v>67323</v>
      </c>
      <c r="AH952" s="127"/>
      <c r="AI952" s="127"/>
      <c r="AJ952" s="127" t="s">
        <v>66</v>
      </c>
      <c r="AK952" s="127"/>
      <c r="AL952" s="127"/>
      <c r="AM952" s="127"/>
      <c r="AN952" s="127"/>
      <c r="AO952" s="127"/>
      <c r="AP952" s="127" t="s">
        <v>675</v>
      </c>
      <c r="AQ952" s="127" t="s">
        <v>661</v>
      </c>
      <c r="AR952" s="127" t="s">
        <v>676</v>
      </c>
      <c r="AS952" s="127" t="s">
        <v>69</v>
      </c>
      <c r="AT952" s="127" t="s">
        <v>70</v>
      </c>
      <c r="AU952" s="127" t="s">
        <v>71</v>
      </c>
      <c r="AV952" s="127" t="s">
        <v>1726</v>
      </c>
      <c r="AW952" s="149" t="str">
        <f t="shared" si="14"/>
        <v/>
      </c>
    </row>
    <row r="953" spans="1:49" x14ac:dyDescent="0.2">
      <c r="A953" s="127" t="s">
        <v>1726</v>
      </c>
      <c r="B953" s="127">
        <v>4.0999999999999996</v>
      </c>
      <c r="C953" s="127">
        <v>20171204</v>
      </c>
      <c r="D953" s="127" t="s">
        <v>60</v>
      </c>
      <c r="E953" s="127" t="s">
        <v>60</v>
      </c>
      <c r="F953" s="127">
        <v>3</v>
      </c>
      <c r="G953" s="75" t="s">
        <v>3625</v>
      </c>
      <c r="H953" s="127"/>
      <c r="I953" s="127"/>
      <c r="J953" s="127"/>
      <c r="K953" s="127"/>
      <c r="L953" s="127"/>
      <c r="M953" s="127">
        <v>1</v>
      </c>
      <c r="N953" s="127">
        <v>1</v>
      </c>
      <c r="O953" s="127">
        <v>1988</v>
      </c>
      <c r="P953" s="127">
        <v>19890509</v>
      </c>
      <c r="Q953" s="127">
        <v>19890510</v>
      </c>
      <c r="R953" s="127" t="s">
        <v>3626</v>
      </c>
      <c r="S953" s="127" t="s">
        <v>3426</v>
      </c>
      <c r="T953" s="127" t="s">
        <v>3627</v>
      </c>
      <c r="U953" s="127" t="s">
        <v>72</v>
      </c>
      <c r="V953" s="127" t="s">
        <v>65</v>
      </c>
      <c r="W953" s="127" t="s">
        <v>64</v>
      </c>
      <c r="X953" s="127"/>
      <c r="Y953" s="127">
        <v>7.3</v>
      </c>
      <c r="Z953" s="127"/>
      <c r="AA953" s="127" t="s">
        <v>1726</v>
      </c>
      <c r="AB953" s="127"/>
      <c r="AC953" s="127"/>
      <c r="AD953" s="127"/>
      <c r="AE953" s="127"/>
      <c r="AF953" s="127">
        <v>0</v>
      </c>
      <c r="AG953" s="127">
        <v>333189</v>
      </c>
      <c r="AH953" s="127"/>
      <c r="AI953" s="127"/>
      <c r="AJ953" s="127"/>
      <c r="AK953" s="127"/>
      <c r="AL953" s="127"/>
      <c r="AM953" s="127"/>
      <c r="AN953" s="127"/>
      <c r="AO953" s="127"/>
      <c r="AP953" s="127" t="s">
        <v>3628</v>
      </c>
      <c r="AQ953" s="127" t="s">
        <v>3429</v>
      </c>
      <c r="AR953" s="127" t="s">
        <v>3629</v>
      </c>
      <c r="AS953" s="127" t="s">
        <v>69</v>
      </c>
      <c r="AT953" s="127" t="s">
        <v>70</v>
      </c>
      <c r="AU953" s="127" t="s">
        <v>77</v>
      </c>
      <c r="AV953" s="127" t="s">
        <v>1726</v>
      </c>
      <c r="AW953" s="149" t="str">
        <f t="shared" si="14"/>
        <v/>
      </c>
    </row>
    <row r="954" spans="1:49" x14ac:dyDescent="0.2">
      <c r="A954" s="127" t="s">
        <v>59</v>
      </c>
      <c r="B954" s="127">
        <v>4.0999999999999996</v>
      </c>
      <c r="C954" s="127">
        <v>20171204</v>
      </c>
      <c r="D954" s="127" t="s">
        <v>60</v>
      </c>
      <c r="E954" s="127" t="s">
        <v>60</v>
      </c>
      <c r="F954" s="127">
        <v>3</v>
      </c>
      <c r="G954" s="75" t="s">
        <v>1087</v>
      </c>
      <c r="H954" s="127">
        <v>0</v>
      </c>
      <c r="I954" s="127"/>
      <c r="J954" s="127"/>
      <c r="K954" s="127"/>
      <c r="L954" s="127"/>
      <c r="M954" s="127">
        <v>1</v>
      </c>
      <c r="N954" s="127">
        <v>2</v>
      </c>
      <c r="O954" s="127">
        <v>1990</v>
      </c>
      <c r="P954" s="127">
        <v>19910712</v>
      </c>
      <c r="Q954" s="127">
        <v>19910713</v>
      </c>
      <c r="R954" s="127" t="s">
        <v>1068</v>
      </c>
      <c r="S954" s="127" t="s">
        <v>1002</v>
      </c>
      <c r="T954" s="127" t="s">
        <v>1069</v>
      </c>
      <c r="U954" s="127" t="s">
        <v>72</v>
      </c>
      <c r="V954" s="127" t="s">
        <v>65</v>
      </c>
      <c r="W954" s="127" t="s">
        <v>66</v>
      </c>
      <c r="X954" s="127"/>
      <c r="Y954" s="127">
        <v>18.600000000000001</v>
      </c>
      <c r="Z954" s="127">
        <v>113</v>
      </c>
      <c r="AA954" s="127" t="s">
        <v>1726</v>
      </c>
      <c r="AB954" s="127">
        <v>5000</v>
      </c>
      <c r="AC954" s="127">
        <v>74486</v>
      </c>
      <c r="AD954" s="127"/>
      <c r="AE954" s="127"/>
      <c r="AF954" s="127">
        <v>0</v>
      </c>
      <c r="AG954" s="127">
        <v>34002</v>
      </c>
      <c r="AH954" s="127">
        <v>5000</v>
      </c>
      <c r="AI954" s="127">
        <v>752</v>
      </c>
      <c r="AJ954" s="127" t="s">
        <v>66</v>
      </c>
      <c r="AK954" s="127">
        <v>0.01</v>
      </c>
      <c r="AL954" s="127"/>
      <c r="AM954" s="127"/>
      <c r="AN954" s="127"/>
      <c r="AO954" s="127" t="s">
        <v>1088</v>
      </c>
      <c r="AP954" s="127" t="s">
        <v>1071</v>
      </c>
      <c r="AQ954" s="127" t="s">
        <v>1006</v>
      </c>
      <c r="AR954" s="127" t="s">
        <v>1072</v>
      </c>
      <c r="AS954" s="127" t="s">
        <v>69</v>
      </c>
      <c r="AT954" s="127" t="s">
        <v>70</v>
      </c>
      <c r="AU954" s="127" t="s">
        <v>91</v>
      </c>
      <c r="AV954" s="127" t="s">
        <v>1726</v>
      </c>
      <c r="AW954" s="149">
        <f t="shared" si="14"/>
        <v>0.45648846763150125</v>
      </c>
    </row>
    <row r="955" spans="1:49" x14ac:dyDescent="0.2">
      <c r="A955" s="127" t="s">
        <v>59</v>
      </c>
      <c r="B955" s="127">
        <v>4.0999999999999996</v>
      </c>
      <c r="C955" s="127">
        <v>20171204</v>
      </c>
      <c r="D955" s="127" t="s">
        <v>60</v>
      </c>
      <c r="E955" s="127" t="s">
        <v>60</v>
      </c>
      <c r="F955" s="127">
        <v>3</v>
      </c>
      <c r="G955" s="75" t="s">
        <v>4281</v>
      </c>
      <c r="H955" s="127">
        <v>0</v>
      </c>
      <c r="I955" s="127"/>
      <c r="J955" s="127"/>
      <c r="K955" s="127"/>
      <c r="L955" s="127"/>
      <c r="M955" s="127">
        <v>1</v>
      </c>
      <c r="N955" s="127">
        <v>2</v>
      </c>
      <c r="O955" s="127">
        <v>1991</v>
      </c>
      <c r="P955" s="127">
        <v>19920504</v>
      </c>
      <c r="Q955" s="127">
        <v>19920518</v>
      </c>
      <c r="R955" s="127" t="s">
        <v>3420</v>
      </c>
      <c r="S955" s="127" t="s">
        <v>3421</v>
      </c>
      <c r="T955" s="127" t="s">
        <v>4165</v>
      </c>
      <c r="U955" s="127" t="s">
        <v>72</v>
      </c>
      <c r="V955" s="127" t="s">
        <v>65</v>
      </c>
      <c r="W955" s="127" t="s">
        <v>64</v>
      </c>
      <c r="X955" s="127"/>
      <c r="Y955" s="127">
        <v>8.5</v>
      </c>
      <c r="Z955" s="127"/>
      <c r="AA955" s="127" t="s">
        <v>1726</v>
      </c>
      <c r="AB955" s="127">
        <v>5000</v>
      </c>
      <c r="AC955" s="127">
        <v>24539</v>
      </c>
      <c r="AD955" s="127"/>
      <c r="AE955" s="127"/>
      <c r="AF955" s="127">
        <v>0</v>
      </c>
      <c r="AG955" s="127">
        <v>187377</v>
      </c>
      <c r="AH955" s="127">
        <v>5000</v>
      </c>
      <c r="AI955" s="127">
        <v>88</v>
      </c>
      <c r="AJ955" s="127" t="s">
        <v>66</v>
      </c>
      <c r="AK955" s="127">
        <v>3.5999999999999999E-3</v>
      </c>
      <c r="AL955" s="127">
        <v>1</v>
      </c>
      <c r="AM955" s="127"/>
      <c r="AN955" s="127"/>
      <c r="AO955" s="127" t="s">
        <v>4282</v>
      </c>
      <c r="AP955" s="127" t="s">
        <v>3422</v>
      </c>
      <c r="AQ955" s="127" t="s">
        <v>3423</v>
      </c>
      <c r="AR955" s="127" t="s">
        <v>4166</v>
      </c>
      <c r="AS955" s="127" t="s">
        <v>69</v>
      </c>
      <c r="AT955" s="127" t="s">
        <v>70</v>
      </c>
      <c r="AU955" s="127" t="s">
        <v>3211</v>
      </c>
      <c r="AV955" s="127" t="s">
        <v>1726</v>
      </c>
      <c r="AW955" s="149">
        <f t="shared" si="14"/>
        <v>7.6358857329149519</v>
      </c>
    </row>
    <row r="956" spans="1:49" x14ac:dyDescent="0.2">
      <c r="A956" s="127" t="s">
        <v>1726</v>
      </c>
      <c r="B956" s="127">
        <v>4.0999999999999996</v>
      </c>
      <c r="C956" s="127">
        <v>20171204</v>
      </c>
      <c r="D956" s="127" t="s">
        <v>60</v>
      </c>
      <c r="E956" s="127" t="s">
        <v>60</v>
      </c>
      <c r="F956" s="127">
        <v>3</v>
      </c>
      <c r="G956" s="75" t="s">
        <v>3338</v>
      </c>
      <c r="H956" s="127"/>
      <c r="I956" s="127"/>
      <c r="J956" s="127"/>
      <c r="K956" s="127"/>
      <c r="L956" s="127"/>
      <c r="M956" s="127">
        <v>1</v>
      </c>
      <c r="N956" s="127">
        <v>3</v>
      </c>
      <c r="O956" s="127">
        <v>1991</v>
      </c>
      <c r="P956" s="127">
        <v>19921013</v>
      </c>
      <c r="Q956" s="127">
        <v>19930423</v>
      </c>
      <c r="R956" s="127" t="s">
        <v>3322</v>
      </c>
      <c r="S956" s="127" t="s">
        <v>3323</v>
      </c>
      <c r="T956" s="127" t="s">
        <v>3294</v>
      </c>
      <c r="U956" s="127" t="s">
        <v>1953</v>
      </c>
      <c r="V956" s="127" t="s">
        <v>65</v>
      </c>
      <c r="W956" s="127" t="s">
        <v>66</v>
      </c>
      <c r="X956" s="127"/>
      <c r="Y956" s="127">
        <v>24</v>
      </c>
      <c r="Z956" s="127"/>
      <c r="AA956" s="127" t="s">
        <v>1726</v>
      </c>
      <c r="AB956" s="127"/>
      <c r="AC956" s="127"/>
      <c r="AD956" s="127"/>
      <c r="AE956" s="127"/>
      <c r="AF956" s="127">
        <v>0</v>
      </c>
      <c r="AG956" s="127">
        <v>23050</v>
      </c>
      <c r="AH956" s="127"/>
      <c r="AI956" s="127"/>
      <c r="AJ956" s="127" t="s">
        <v>66</v>
      </c>
      <c r="AK956" s="127"/>
      <c r="AL956" s="127"/>
      <c r="AM956" s="127"/>
      <c r="AN956" s="127"/>
      <c r="AO956" s="127" t="s">
        <v>90</v>
      </c>
      <c r="AP956" s="127" t="s">
        <v>3325</v>
      </c>
      <c r="AQ956" s="127" t="s">
        <v>3326</v>
      </c>
      <c r="AR956" s="127" t="s">
        <v>3298</v>
      </c>
      <c r="AS956" s="127" t="s">
        <v>69</v>
      </c>
      <c r="AT956" s="127" t="s">
        <v>70</v>
      </c>
      <c r="AU956" s="127" t="s">
        <v>3211</v>
      </c>
      <c r="AV956" s="127" t="s">
        <v>1726</v>
      </c>
      <c r="AW956" s="149" t="str">
        <f t="shared" si="14"/>
        <v/>
      </c>
    </row>
    <row r="957" spans="1:49" x14ac:dyDescent="0.2">
      <c r="A957" s="127" t="s">
        <v>59</v>
      </c>
      <c r="B957" s="127">
        <v>4.0999999999999996</v>
      </c>
      <c r="C957" s="127">
        <v>20171204</v>
      </c>
      <c r="D957" s="127" t="s">
        <v>60</v>
      </c>
      <c r="E957" s="127" t="s">
        <v>60</v>
      </c>
      <c r="F957" s="127">
        <v>3</v>
      </c>
      <c r="G957" s="75" t="s">
        <v>525</v>
      </c>
      <c r="H957" s="127">
        <v>0</v>
      </c>
      <c r="I957" s="127"/>
      <c r="J957" s="127"/>
      <c r="K957" s="127"/>
      <c r="L957" s="127"/>
      <c r="M957" s="127">
        <v>1</v>
      </c>
      <c r="N957" s="127">
        <v>2</v>
      </c>
      <c r="O957" s="127">
        <v>1989</v>
      </c>
      <c r="P957" s="127">
        <v>19900515</v>
      </c>
      <c r="Q957" s="127">
        <v>19900515</v>
      </c>
      <c r="R957" s="127" t="s">
        <v>475</v>
      </c>
      <c r="S957" s="127" t="s">
        <v>476</v>
      </c>
      <c r="T957" s="127" t="s">
        <v>477</v>
      </c>
      <c r="U957" s="127" t="s">
        <v>72</v>
      </c>
      <c r="V957" s="127" t="s">
        <v>65</v>
      </c>
      <c r="W957" s="127" t="s">
        <v>64</v>
      </c>
      <c r="X957" s="127"/>
      <c r="Y957" s="127">
        <v>8.5</v>
      </c>
      <c r="Z957" s="127">
        <v>88</v>
      </c>
      <c r="AA957" s="127" t="s">
        <v>1726</v>
      </c>
      <c r="AB957" s="127">
        <v>5000</v>
      </c>
      <c r="AC957" s="127">
        <v>24401</v>
      </c>
      <c r="AD957" s="127"/>
      <c r="AE957" s="127"/>
      <c r="AF957" s="127">
        <v>0</v>
      </c>
      <c r="AG957" s="127">
        <v>10980</v>
      </c>
      <c r="AH957" s="127">
        <v>5000</v>
      </c>
      <c r="AI957" s="127">
        <v>703</v>
      </c>
      <c r="AJ957" s="127" t="s">
        <v>67</v>
      </c>
      <c r="AK957" s="127">
        <v>2.8000000000000001E-2</v>
      </c>
      <c r="AL957" s="127">
        <v>25</v>
      </c>
      <c r="AM957" s="127">
        <v>500</v>
      </c>
      <c r="AN957" s="127"/>
      <c r="AO957" s="127" t="s">
        <v>526</v>
      </c>
      <c r="AP957" s="127" t="s">
        <v>479</v>
      </c>
      <c r="AQ957" s="127" t="s">
        <v>480</v>
      </c>
      <c r="AR957" s="127" t="s">
        <v>481</v>
      </c>
      <c r="AS957" s="127" t="s">
        <v>69</v>
      </c>
      <c r="AT957" s="127" t="s">
        <v>70</v>
      </c>
      <c r="AU957" s="127" t="s">
        <v>91</v>
      </c>
      <c r="AV957" s="127" t="s">
        <v>1726</v>
      </c>
      <c r="AW957" s="149">
        <f t="shared" si="14"/>
        <v>0.44998155813286339</v>
      </c>
    </row>
    <row r="958" spans="1:49" x14ac:dyDescent="0.2">
      <c r="A958" s="127" t="s">
        <v>1726</v>
      </c>
      <c r="B958" s="127">
        <v>4.0999999999999996</v>
      </c>
      <c r="C958" s="127">
        <v>20171204</v>
      </c>
      <c r="D958" s="127" t="s">
        <v>60</v>
      </c>
      <c r="E958" s="127" t="s">
        <v>60</v>
      </c>
      <c r="F958" s="127">
        <v>3</v>
      </c>
      <c r="G958" s="75" t="s">
        <v>3651</v>
      </c>
      <c r="H958" s="127"/>
      <c r="I958" s="127"/>
      <c r="J958" s="127"/>
      <c r="K958" s="127"/>
      <c r="L958" s="127"/>
      <c r="M958" s="127">
        <v>1</v>
      </c>
      <c r="N958" s="127">
        <v>1</v>
      </c>
      <c r="O958" s="127">
        <v>1987</v>
      </c>
      <c r="P958" s="127">
        <v>198804</v>
      </c>
      <c r="Q958" s="127">
        <v>19880409</v>
      </c>
      <c r="R958" s="127" t="s">
        <v>3652</v>
      </c>
      <c r="S958" s="127" t="s">
        <v>3426</v>
      </c>
      <c r="T958" s="127" t="s">
        <v>3653</v>
      </c>
      <c r="U958" s="127" t="s">
        <v>72</v>
      </c>
      <c r="V958" s="127" t="s">
        <v>65</v>
      </c>
      <c r="W958" s="127" t="s">
        <v>64</v>
      </c>
      <c r="X958" s="127"/>
      <c r="Y958" s="127">
        <v>4.2</v>
      </c>
      <c r="Z958" s="127"/>
      <c r="AA958" s="127" t="s">
        <v>1726</v>
      </c>
      <c r="AB958" s="127"/>
      <c r="AC958" s="127"/>
      <c r="AD958" s="127"/>
      <c r="AE958" s="127"/>
      <c r="AF958" s="127">
        <v>0</v>
      </c>
      <c r="AG958" s="127">
        <v>47525</v>
      </c>
      <c r="AH958" s="127"/>
      <c r="AI958" s="127"/>
      <c r="AJ958" s="127"/>
      <c r="AK958" s="127"/>
      <c r="AL958" s="127"/>
      <c r="AM958" s="127"/>
      <c r="AN958" s="127"/>
      <c r="AO958" s="127"/>
      <c r="AP958" s="127" t="s">
        <v>3654</v>
      </c>
      <c r="AQ958" s="127" t="s">
        <v>3429</v>
      </c>
      <c r="AR958" s="127" t="s">
        <v>3655</v>
      </c>
      <c r="AS958" s="127" t="s">
        <v>69</v>
      </c>
      <c r="AT958" s="127" t="s">
        <v>70</v>
      </c>
      <c r="AU958" s="127" t="s">
        <v>77</v>
      </c>
      <c r="AV958" s="127" t="s">
        <v>1726</v>
      </c>
      <c r="AW958" s="149" t="str">
        <f t="shared" si="14"/>
        <v/>
      </c>
    </row>
    <row r="959" spans="1:49" x14ac:dyDescent="0.2">
      <c r="A959" s="127" t="s">
        <v>59</v>
      </c>
      <c r="B959" s="127">
        <v>4.0999999999999996</v>
      </c>
      <c r="C959" s="127">
        <v>20171204</v>
      </c>
      <c r="D959" s="127" t="s">
        <v>60</v>
      </c>
      <c r="E959" s="127" t="s">
        <v>60</v>
      </c>
      <c r="F959" s="127">
        <v>3</v>
      </c>
      <c r="G959" s="75" t="s">
        <v>1126</v>
      </c>
      <c r="H959" s="127">
        <v>0</v>
      </c>
      <c r="I959" s="127"/>
      <c r="J959" s="127"/>
      <c r="K959" s="127"/>
      <c r="L959" s="127"/>
      <c r="M959" s="127">
        <v>1</v>
      </c>
      <c r="N959" s="127">
        <v>2</v>
      </c>
      <c r="O959" s="127">
        <v>1989</v>
      </c>
      <c r="P959" s="127">
        <v>19900518</v>
      </c>
      <c r="Q959" s="127">
        <v>19900518</v>
      </c>
      <c r="R959" s="127" t="s">
        <v>1121</v>
      </c>
      <c r="S959" s="127" t="s">
        <v>1002</v>
      </c>
      <c r="T959" s="127" t="s">
        <v>1122</v>
      </c>
      <c r="U959" s="127" t="s">
        <v>72</v>
      </c>
      <c r="V959" s="127" t="s">
        <v>65</v>
      </c>
      <c r="W959" s="127" t="s">
        <v>66</v>
      </c>
      <c r="X959" s="127"/>
      <c r="Y959" s="127">
        <v>5.5</v>
      </c>
      <c r="Z959" s="127">
        <v>78</v>
      </c>
      <c r="AA959" s="127" t="s">
        <v>1726</v>
      </c>
      <c r="AB959" s="127">
        <v>5000</v>
      </c>
      <c r="AC959" s="127">
        <v>50002</v>
      </c>
      <c r="AD959" s="127"/>
      <c r="AE959" s="127"/>
      <c r="AF959" s="127">
        <v>0</v>
      </c>
      <c r="AG959" s="127">
        <v>94773</v>
      </c>
      <c r="AH959" s="127">
        <v>5000</v>
      </c>
      <c r="AI959" s="127">
        <v>125</v>
      </c>
      <c r="AJ959" s="127" t="s">
        <v>66</v>
      </c>
      <c r="AK959" s="127">
        <v>2.5000000000000001E-3</v>
      </c>
      <c r="AL959" s="127">
        <v>30</v>
      </c>
      <c r="AM959" s="127">
        <v>400</v>
      </c>
      <c r="AN959" s="127"/>
      <c r="AO959" s="127" t="s">
        <v>1127</v>
      </c>
      <c r="AP959" s="127" t="s">
        <v>1124</v>
      </c>
      <c r="AQ959" s="127" t="s">
        <v>1006</v>
      </c>
      <c r="AR959" s="127" t="s">
        <v>1125</v>
      </c>
      <c r="AS959" s="127" t="s">
        <v>69</v>
      </c>
      <c r="AT959" s="127" t="s">
        <v>70</v>
      </c>
      <c r="AU959" s="127" t="s">
        <v>91</v>
      </c>
      <c r="AV959" s="127" t="s">
        <v>1726</v>
      </c>
      <c r="AW959" s="149">
        <f t="shared" si="14"/>
        <v>1.8953841846326147</v>
      </c>
    </row>
    <row r="960" spans="1:49" x14ac:dyDescent="0.2">
      <c r="A960" s="127" t="s">
        <v>59</v>
      </c>
      <c r="B960" s="127">
        <v>4.0999999999999996</v>
      </c>
      <c r="C960" s="127">
        <v>20171204</v>
      </c>
      <c r="D960" s="127" t="s">
        <v>60</v>
      </c>
      <c r="E960" s="127" t="s">
        <v>60</v>
      </c>
      <c r="F960" s="127">
        <v>3</v>
      </c>
      <c r="G960" s="75" t="s">
        <v>3525</v>
      </c>
      <c r="H960" s="127">
        <v>0</v>
      </c>
      <c r="I960" s="127"/>
      <c r="J960" s="127"/>
      <c r="K960" s="127"/>
      <c r="L960" s="127"/>
      <c r="M960" s="127">
        <v>1</v>
      </c>
      <c r="N960" s="127">
        <v>2</v>
      </c>
      <c r="O960" s="127">
        <v>1989</v>
      </c>
      <c r="P960" s="127">
        <v>19900516</v>
      </c>
      <c r="Q960" s="127">
        <v>19900518</v>
      </c>
      <c r="R960" s="127" t="s">
        <v>3483</v>
      </c>
      <c r="S960" s="127" t="s">
        <v>3497</v>
      </c>
      <c r="T960" s="127" t="s">
        <v>3485</v>
      </c>
      <c r="U960" s="127" t="s">
        <v>72</v>
      </c>
      <c r="V960" s="127" t="s">
        <v>65</v>
      </c>
      <c r="W960" s="127" t="s">
        <v>66</v>
      </c>
      <c r="X960" s="127"/>
      <c r="Y960" s="127">
        <v>7.1</v>
      </c>
      <c r="Z960" s="127"/>
      <c r="AA960" s="127" t="s">
        <v>1726</v>
      </c>
      <c r="AB960" s="127">
        <v>5000</v>
      </c>
      <c r="AC960" s="127">
        <v>25427</v>
      </c>
      <c r="AD960" s="127"/>
      <c r="AE960" s="127"/>
      <c r="AF960" s="127">
        <v>5000</v>
      </c>
      <c r="AG960" s="127">
        <v>257</v>
      </c>
      <c r="AH960" s="127"/>
      <c r="AI960" s="127"/>
      <c r="AJ960" s="127"/>
      <c r="AK960" s="127">
        <v>0.01</v>
      </c>
      <c r="AL960" s="127">
        <v>1</v>
      </c>
      <c r="AM960" s="127"/>
      <c r="AN960" s="127"/>
      <c r="AO960" s="127" t="s">
        <v>3526</v>
      </c>
      <c r="AP960" s="127" t="s">
        <v>3486</v>
      </c>
      <c r="AQ960" s="127" t="s">
        <v>3500</v>
      </c>
      <c r="AR960" s="127" t="s">
        <v>3488</v>
      </c>
      <c r="AS960" s="127" t="s">
        <v>69</v>
      </c>
      <c r="AT960" s="127" t="s">
        <v>70</v>
      </c>
      <c r="AU960" s="127" t="s">
        <v>77</v>
      </c>
      <c r="AV960" s="127" t="s">
        <v>1726</v>
      </c>
      <c r="AW960" s="149">
        <f t="shared" si="14"/>
        <v>1.0107366185550793E-2</v>
      </c>
    </row>
    <row r="961" spans="1:49" x14ac:dyDescent="0.2">
      <c r="A961" s="127" t="s">
        <v>59</v>
      </c>
      <c r="B961" s="127">
        <v>4.0999999999999996</v>
      </c>
      <c r="C961" s="127">
        <v>20171204</v>
      </c>
      <c r="D961" s="127" t="s">
        <v>60</v>
      </c>
      <c r="E961" s="127" t="s">
        <v>60</v>
      </c>
      <c r="F961" s="127">
        <v>3</v>
      </c>
      <c r="G961" s="75" t="s">
        <v>745</v>
      </c>
      <c r="H961" s="127">
        <v>0</v>
      </c>
      <c r="I961" s="127"/>
      <c r="J961" s="127"/>
      <c r="K961" s="127"/>
      <c r="L961" s="127"/>
      <c r="M961" s="127">
        <v>1</v>
      </c>
      <c r="N961" s="127">
        <v>1</v>
      </c>
      <c r="O961" s="127">
        <v>1984</v>
      </c>
      <c r="P961" s="127">
        <v>19850409</v>
      </c>
      <c r="Q961" s="127">
        <v>19850413</v>
      </c>
      <c r="R961" s="127" t="s">
        <v>61</v>
      </c>
      <c r="S961" s="127" t="s">
        <v>62</v>
      </c>
      <c r="T961" s="127" t="s">
        <v>63</v>
      </c>
      <c r="U961" s="127" t="s">
        <v>72</v>
      </c>
      <c r="V961" s="127" t="s">
        <v>65</v>
      </c>
      <c r="W961" s="127" t="s">
        <v>66</v>
      </c>
      <c r="X961" s="127"/>
      <c r="Y961" s="127">
        <v>5</v>
      </c>
      <c r="Z961" s="127"/>
      <c r="AA961" s="127" t="s">
        <v>1726</v>
      </c>
      <c r="AB961" s="127">
        <v>5000</v>
      </c>
      <c r="AC961" s="127">
        <v>32962</v>
      </c>
      <c r="AD961" s="127"/>
      <c r="AE961" s="127"/>
      <c r="AF961" s="127">
        <v>5000</v>
      </c>
      <c r="AG961" s="127">
        <v>678</v>
      </c>
      <c r="AH961" s="127"/>
      <c r="AI961" s="127"/>
      <c r="AJ961" s="127"/>
      <c r="AK961" s="127">
        <v>2.0199999999999999E-2</v>
      </c>
      <c r="AL961" s="127">
        <v>1</v>
      </c>
      <c r="AM961" s="127"/>
      <c r="AN961" s="127"/>
      <c r="AO961" s="127" t="s">
        <v>718</v>
      </c>
      <c r="AP961" s="127" t="s">
        <v>663</v>
      </c>
      <c r="AQ961" s="127" t="s">
        <v>661</v>
      </c>
      <c r="AR961" s="127" t="s">
        <v>664</v>
      </c>
      <c r="AS961" s="127" t="s">
        <v>69</v>
      </c>
      <c r="AT961" s="127" t="s">
        <v>70</v>
      </c>
      <c r="AU961" s="127" t="s">
        <v>71</v>
      </c>
      <c r="AV961" s="127" t="s">
        <v>1726</v>
      </c>
      <c r="AW961" s="149">
        <f t="shared" si="14"/>
        <v>2.0569140222073904E-2</v>
      </c>
    </row>
    <row r="962" spans="1:49" x14ac:dyDescent="0.2">
      <c r="A962" s="127" t="s">
        <v>59</v>
      </c>
      <c r="B962" s="127">
        <v>4.0999999999999996</v>
      </c>
      <c r="C962" s="127">
        <v>20171204</v>
      </c>
      <c r="D962" s="127" t="s">
        <v>60</v>
      </c>
      <c r="E962" s="127" t="s">
        <v>60</v>
      </c>
      <c r="F962" s="127">
        <v>3</v>
      </c>
      <c r="G962" s="75" t="s">
        <v>723</v>
      </c>
      <c r="H962" s="127">
        <v>0</v>
      </c>
      <c r="I962" s="127"/>
      <c r="J962" s="127"/>
      <c r="K962" s="127"/>
      <c r="L962" s="127"/>
      <c r="M962" s="127">
        <v>1</v>
      </c>
      <c r="N962" s="127">
        <v>1</v>
      </c>
      <c r="O962" s="127">
        <v>1984</v>
      </c>
      <c r="P962" s="127">
        <v>19850409</v>
      </c>
      <c r="Q962" s="127">
        <v>19850413</v>
      </c>
      <c r="R962" s="127" t="s">
        <v>61</v>
      </c>
      <c r="S962" s="127" t="s">
        <v>62</v>
      </c>
      <c r="T962" s="127" t="s">
        <v>63</v>
      </c>
      <c r="U962" s="127" t="s">
        <v>72</v>
      </c>
      <c r="V962" s="127" t="s">
        <v>65</v>
      </c>
      <c r="W962" s="127" t="s">
        <v>64</v>
      </c>
      <c r="X962" s="127"/>
      <c r="Y962" s="127">
        <v>5.6</v>
      </c>
      <c r="Z962" s="127"/>
      <c r="AA962" s="127" t="s">
        <v>1726</v>
      </c>
      <c r="AB962" s="127">
        <v>5000</v>
      </c>
      <c r="AC962" s="127">
        <v>35236</v>
      </c>
      <c r="AD962" s="127"/>
      <c r="AE962" s="127"/>
      <c r="AF962" s="127">
        <v>0</v>
      </c>
      <c r="AG962" s="127">
        <v>9881</v>
      </c>
      <c r="AH962" s="127">
        <v>5000</v>
      </c>
      <c r="AI962" s="127">
        <v>811</v>
      </c>
      <c r="AJ962" s="127"/>
      <c r="AK962" s="127">
        <v>2.2499999999999999E-2</v>
      </c>
      <c r="AL962" s="127">
        <v>1</v>
      </c>
      <c r="AM962" s="127"/>
      <c r="AN962" s="127"/>
      <c r="AO962" s="127" t="s">
        <v>699</v>
      </c>
      <c r="AP962" s="127" t="s">
        <v>663</v>
      </c>
      <c r="AQ962" s="127" t="s">
        <v>661</v>
      </c>
      <c r="AR962" s="127" t="s">
        <v>664</v>
      </c>
      <c r="AS962" s="127" t="s">
        <v>69</v>
      </c>
      <c r="AT962" s="127" t="s">
        <v>70</v>
      </c>
      <c r="AU962" s="127" t="s">
        <v>71</v>
      </c>
      <c r="AV962" s="127" t="s">
        <v>1726</v>
      </c>
      <c r="AW962" s="149">
        <f t="shared" si="14"/>
        <v>0.28042343058235897</v>
      </c>
    </row>
    <row r="963" spans="1:49" x14ac:dyDescent="0.2">
      <c r="A963" s="127" t="s">
        <v>59</v>
      </c>
      <c r="B963" s="127">
        <v>4.0999999999999996</v>
      </c>
      <c r="C963" s="127">
        <v>20171204</v>
      </c>
      <c r="D963" s="127" t="s">
        <v>60</v>
      </c>
      <c r="E963" s="127" t="s">
        <v>60</v>
      </c>
      <c r="F963" s="127">
        <v>3</v>
      </c>
      <c r="G963" s="75" t="s">
        <v>722</v>
      </c>
      <c r="H963" s="127">
        <v>0</v>
      </c>
      <c r="I963" s="127"/>
      <c r="J963" s="127"/>
      <c r="K963" s="127"/>
      <c r="L963" s="127"/>
      <c r="M963" s="127">
        <v>1</v>
      </c>
      <c r="N963" s="127">
        <v>1</v>
      </c>
      <c r="O963" s="127">
        <v>1984</v>
      </c>
      <c r="P963" s="127">
        <v>19850409</v>
      </c>
      <c r="Q963" s="127">
        <v>19850413</v>
      </c>
      <c r="R963" s="127" t="s">
        <v>61</v>
      </c>
      <c r="S963" s="127" t="s">
        <v>62</v>
      </c>
      <c r="T963" s="127" t="s">
        <v>63</v>
      </c>
      <c r="U963" s="127" t="s">
        <v>72</v>
      </c>
      <c r="V963" s="127" t="s">
        <v>65</v>
      </c>
      <c r="W963" s="127" t="s">
        <v>64</v>
      </c>
      <c r="X963" s="127"/>
      <c r="Y963" s="127">
        <v>5.6</v>
      </c>
      <c r="Z963" s="127"/>
      <c r="AA963" s="127" t="s">
        <v>1726</v>
      </c>
      <c r="AB963" s="127">
        <v>5000</v>
      </c>
      <c r="AC963" s="127">
        <v>36817</v>
      </c>
      <c r="AD963" s="127"/>
      <c r="AE963" s="127"/>
      <c r="AF963" s="127">
        <v>0</v>
      </c>
      <c r="AG963" s="127">
        <v>10233</v>
      </c>
      <c r="AH963" s="127">
        <v>5000</v>
      </c>
      <c r="AI963" s="127">
        <v>511</v>
      </c>
      <c r="AJ963" s="127"/>
      <c r="AK963" s="127">
        <v>1.37E-2</v>
      </c>
      <c r="AL963" s="127">
        <v>1</v>
      </c>
      <c r="AM963" s="127"/>
      <c r="AN963" s="127"/>
      <c r="AO963" s="127" t="s">
        <v>699</v>
      </c>
      <c r="AP963" s="127" t="s">
        <v>663</v>
      </c>
      <c r="AQ963" s="127" t="s">
        <v>661</v>
      </c>
      <c r="AR963" s="127" t="s">
        <v>664</v>
      </c>
      <c r="AS963" s="127" t="s">
        <v>69</v>
      </c>
      <c r="AT963" s="127" t="s">
        <v>70</v>
      </c>
      <c r="AU963" s="127" t="s">
        <v>71</v>
      </c>
      <c r="AV963" s="127" t="s">
        <v>1726</v>
      </c>
      <c r="AW963" s="149">
        <f t="shared" ref="AW963:AW1026" si="15">+IF(ISERROR(AG963/AC963),"",AG963/AC963)</f>
        <v>0.2779422549365782</v>
      </c>
    </row>
    <row r="964" spans="1:49" x14ac:dyDescent="0.2">
      <c r="A964" s="127" t="s">
        <v>59</v>
      </c>
      <c r="B964" s="127">
        <v>4.0999999999999996</v>
      </c>
      <c r="C964" s="127">
        <v>20171204</v>
      </c>
      <c r="D964" s="127" t="s">
        <v>60</v>
      </c>
      <c r="E964" s="127" t="s">
        <v>60</v>
      </c>
      <c r="F964" s="127">
        <v>3</v>
      </c>
      <c r="G964" s="75" t="s">
        <v>4291</v>
      </c>
      <c r="H964" s="127">
        <v>0</v>
      </c>
      <c r="I964" s="127"/>
      <c r="J964" s="127"/>
      <c r="K964" s="127"/>
      <c r="L964" s="127"/>
      <c r="M964" s="127">
        <v>1</v>
      </c>
      <c r="N964" s="127">
        <v>1</v>
      </c>
      <c r="O964" s="127">
        <v>1982</v>
      </c>
      <c r="P964" s="127">
        <v>19830621</v>
      </c>
      <c r="Q964" s="127">
        <v>19830622</v>
      </c>
      <c r="R964" s="127" t="s">
        <v>3420</v>
      </c>
      <c r="S964" s="127" t="s">
        <v>3421</v>
      </c>
      <c r="T964" s="127" t="s">
        <v>4165</v>
      </c>
      <c r="U964" s="127" t="s">
        <v>72</v>
      </c>
      <c r="V964" s="127" t="s">
        <v>65</v>
      </c>
      <c r="W964" s="127" t="s">
        <v>64</v>
      </c>
      <c r="X964" s="127"/>
      <c r="Y964" s="127">
        <v>5.6</v>
      </c>
      <c r="Z964" s="127"/>
      <c r="AA964" s="127" t="s">
        <v>1726</v>
      </c>
      <c r="AB964" s="127">
        <v>5000</v>
      </c>
      <c r="AC964" s="127">
        <v>9405</v>
      </c>
      <c r="AD964" s="127"/>
      <c r="AE964" s="127"/>
      <c r="AF964" s="127">
        <v>0</v>
      </c>
      <c r="AG964" s="127">
        <v>1561</v>
      </c>
      <c r="AH964" s="127">
        <v>5000</v>
      </c>
      <c r="AI964" s="127">
        <v>6</v>
      </c>
      <c r="AJ964" s="127"/>
      <c r="AK964" s="127">
        <v>5.9999999999999995E-4</v>
      </c>
      <c r="AL964" s="127">
        <v>1</v>
      </c>
      <c r="AM964" s="127"/>
      <c r="AN964" s="127"/>
      <c r="AO964" s="127"/>
      <c r="AP964" s="127" t="s">
        <v>3422</v>
      </c>
      <c r="AQ964" s="127" t="s">
        <v>3423</v>
      </c>
      <c r="AR964" s="127" t="s">
        <v>4166</v>
      </c>
      <c r="AS964" s="127" t="s">
        <v>69</v>
      </c>
      <c r="AT964" s="127" t="s">
        <v>70</v>
      </c>
      <c r="AU964" s="127" t="s">
        <v>3211</v>
      </c>
      <c r="AV964" s="127" t="s">
        <v>1726</v>
      </c>
      <c r="AW964" s="149">
        <f t="shared" si="15"/>
        <v>0.16597554492291333</v>
      </c>
    </row>
    <row r="965" spans="1:49" x14ac:dyDescent="0.2">
      <c r="A965" s="127" t="s">
        <v>1726</v>
      </c>
      <c r="B965" s="127">
        <v>4.0999999999999996</v>
      </c>
      <c r="C965" s="127">
        <v>20171204</v>
      </c>
      <c r="D965" s="127" t="s">
        <v>60</v>
      </c>
      <c r="E965" s="127" t="s">
        <v>60</v>
      </c>
      <c r="F965" s="127">
        <v>3</v>
      </c>
      <c r="G965" s="75" t="s">
        <v>1359</v>
      </c>
      <c r="H965" s="127"/>
      <c r="I965" s="127"/>
      <c r="J965" s="127"/>
      <c r="K965" s="127"/>
      <c r="L965" s="127"/>
      <c r="M965" s="127">
        <v>1</v>
      </c>
      <c r="N965" s="127">
        <v>1</v>
      </c>
      <c r="O965" s="127">
        <v>1999</v>
      </c>
      <c r="P965" s="127">
        <v>20000420</v>
      </c>
      <c r="Q965" s="127">
        <v>20000420</v>
      </c>
      <c r="R965" s="127" t="s">
        <v>84</v>
      </c>
      <c r="S965" s="127" t="s">
        <v>62</v>
      </c>
      <c r="T965" s="127" t="s">
        <v>85</v>
      </c>
      <c r="U965" s="127" t="s">
        <v>1643</v>
      </c>
      <c r="V965" s="127" t="s">
        <v>65</v>
      </c>
      <c r="W965" s="127" t="s">
        <v>66</v>
      </c>
      <c r="X965" s="127"/>
      <c r="Y965" s="127">
        <v>3.54</v>
      </c>
      <c r="Z965" s="127">
        <v>67</v>
      </c>
      <c r="AA965" s="127" t="s">
        <v>1726</v>
      </c>
      <c r="AB965" s="127"/>
      <c r="AC965" s="127"/>
      <c r="AD965" s="127"/>
      <c r="AE965" s="127"/>
      <c r="AF965" s="127">
        <v>0</v>
      </c>
      <c r="AG965" s="127">
        <v>29991</v>
      </c>
      <c r="AH965" s="127"/>
      <c r="AI965" s="127"/>
      <c r="AJ965" s="127" t="s">
        <v>67</v>
      </c>
      <c r="AK965" s="127"/>
      <c r="AL965" s="127"/>
      <c r="AM965" s="127"/>
      <c r="AN965" s="127"/>
      <c r="AO965" s="127"/>
      <c r="AP965" s="127" t="s">
        <v>669</v>
      </c>
      <c r="AQ965" s="127" t="s">
        <v>661</v>
      </c>
      <c r="AR965" s="127" t="s">
        <v>670</v>
      </c>
      <c r="AS965" s="127" t="s">
        <v>69</v>
      </c>
      <c r="AT965" s="127" t="s">
        <v>70</v>
      </c>
      <c r="AU965" s="127" t="s">
        <v>71</v>
      </c>
      <c r="AV965" s="127" t="s">
        <v>1726</v>
      </c>
      <c r="AW965" s="149" t="str">
        <f t="shared" si="15"/>
        <v/>
      </c>
    </row>
    <row r="966" spans="1:49" x14ac:dyDescent="0.2">
      <c r="A966" s="127" t="s">
        <v>1726</v>
      </c>
      <c r="B966" s="127">
        <v>4.0999999999999996</v>
      </c>
      <c r="C966" s="127">
        <v>20171204</v>
      </c>
      <c r="D966" s="127" t="s">
        <v>60</v>
      </c>
      <c r="E966" s="127" t="s">
        <v>60</v>
      </c>
      <c r="F966" s="127">
        <v>3</v>
      </c>
      <c r="G966" s="75" t="s">
        <v>3994</v>
      </c>
      <c r="H966" s="127"/>
      <c r="I966" s="127"/>
      <c r="J966" s="127"/>
      <c r="K966" s="127"/>
      <c r="L966" s="127"/>
      <c r="M966" s="127">
        <v>1</v>
      </c>
      <c r="N966" s="127">
        <v>2</v>
      </c>
      <c r="O966" s="127">
        <v>2007</v>
      </c>
      <c r="P966" s="127">
        <v>20080509</v>
      </c>
      <c r="Q966" s="127">
        <v>20080509</v>
      </c>
      <c r="R966" s="127" t="s">
        <v>3322</v>
      </c>
      <c r="S966" s="127" t="s">
        <v>3323</v>
      </c>
      <c r="T966" s="127" t="s">
        <v>3984</v>
      </c>
      <c r="U966" s="127" t="s">
        <v>72</v>
      </c>
      <c r="V966" s="127" t="s">
        <v>65</v>
      </c>
      <c r="W966" s="127" t="s">
        <v>64</v>
      </c>
      <c r="X966" s="127"/>
      <c r="Y966" s="127">
        <v>5.5</v>
      </c>
      <c r="Z966" s="127"/>
      <c r="AA966" s="127" t="s">
        <v>1726</v>
      </c>
      <c r="AB966" s="127"/>
      <c r="AC966" s="127"/>
      <c r="AD966" s="127"/>
      <c r="AE966" s="127"/>
      <c r="AF966" s="127">
        <v>0</v>
      </c>
      <c r="AG966" s="127">
        <v>484867</v>
      </c>
      <c r="AH966" s="127"/>
      <c r="AI966" s="127"/>
      <c r="AJ966" s="127" t="s">
        <v>66</v>
      </c>
      <c r="AK966" s="127"/>
      <c r="AL966" s="127"/>
      <c r="AM966" s="127"/>
      <c r="AN966" s="127"/>
      <c r="AO966" s="127"/>
      <c r="AP966" s="127" t="s">
        <v>3325</v>
      </c>
      <c r="AQ966" s="127" t="s">
        <v>3326</v>
      </c>
      <c r="AR966" s="127" t="s">
        <v>3985</v>
      </c>
      <c r="AS966" s="127" t="s">
        <v>69</v>
      </c>
      <c r="AT966" s="127" t="s">
        <v>70</v>
      </c>
      <c r="AU966" s="127" t="s">
        <v>3211</v>
      </c>
      <c r="AV966" s="127" t="s">
        <v>1726</v>
      </c>
      <c r="AW966" s="149" t="str">
        <f t="shared" si="15"/>
        <v/>
      </c>
    </row>
    <row r="967" spans="1:49" x14ac:dyDescent="0.2">
      <c r="A967" s="127" t="s">
        <v>1726</v>
      </c>
      <c r="B967" s="127">
        <v>4.0999999999999996</v>
      </c>
      <c r="C967" s="127">
        <v>20171204</v>
      </c>
      <c r="D967" s="127" t="s">
        <v>60</v>
      </c>
      <c r="E967" s="127" t="s">
        <v>60</v>
      </c>
      <c r="F967" s="127">
        <v>3</v>
      </c>
      <c r="G967" s="75" t="s">
        <v>1336</v>
      </c>
      <c r="H967" s="127"/>
      <c r="I967" s="127"/>
      <c r="J967" s="127"/>
      <c r="K967" s="127"/>
      <c r="L967" s="127"/>
      <c r="M967" s="127">
        <v>1</v>
      </c>
      <c r="N967" s="127">
        <v>1</v>
      </c>
      <c r="O967" s="127">
        <v>2000</v>
      </c>
      <c r="P967" s="127">
        <v>20010529</v>
      </c>
      <c r="Q967" s="127">
        <v>20010529</v>
      </c>
      <c r="R967" s="127" t="s">
        <v>84</v>
      </c>
      <c r="S967" s="127" t="s">
        <v>62</v>
      </c>
      <c r="T967" s="127" t="s">
        <v>85</v>
      </c>
      <c r="U967" s="127" t="s">
        <v>1643</v>
      </c>
      <c r="V967" s="127" t="s">
        <v>65</v>
      </c>
      <c r="W967" s="127" t="s">
        <v>66</v>
      </c>
      <c r="X967" s="127"/>
      <c r="Y967" s="127">
        <v>1.61</v>
      </c>
      <c r="Z967" s="127">
        <v>54</v>
      </c>
      <c r="AA967" s="127" t="s">
        <v>1726</v>
      </c>
      <c r="AB967" s="127"/>
      <c r="AC967" s="127"/>
      <c r="AD967" s="127"/>
      <c r="AE967" s="127"/>
      <c r="AF967" s="127">
        <v>0</v>
      </c>
      <c r="AG967" s="127">
        <v>9839</v>
      </c>
      <c r="AH967" s="127"/>
      <c r="AI967" s="127"/>
      <c r="AJ967" s="127" t="s">
        <v>67</v>
      </c>
      <c r="AK967" s="127"/>
      <c r="AL967" s="127"/>
      <c r="AM967" s="127"/>
      <c r="AN967" s="127"/>
      <c r="AO967" s="127"/>
      <c r="AP967" s="127" t="s">
        <v>669</v>
      </c>
      <c r="AQ967" s="127" t="s">
        <v>661</v>
      </c>
      <c r="AR967" s="127" t="s">
        <v>670</v>
      </c>
      <c r="AS967" s="127" t="s">
        <v>69</v>
      </c>
      <c r="AT967" s="127" t="s">
        <v>70</v>
      </c>
      <c r="AU967" s="127" t="s">
        <v>71</v>
      </c>
      <c r="AV967" s="127" t="s">
        <v>1726</v>
      </c>
      <c r="AW967" s="149" t="str">
        <f t="shared" si="15"/>
        <v/>
      </c>
    </row>
    <row r="968" spans="1:49" x14ac:dyDescent="0.2">
      <c r="A968" s="127" t="s">
        <v>1726</v>
      </c>
      <c r="B968" s="127">
        <v>4.0999999999999996</v>
      </c>
      <c r="C968" s="127">
        <v>20171204</v>
      </c>
      <c r="D968" s="127" t="s">
        <v>60</v>
      </c>
      <c r="E968" s="127" t="s">
        <v>60</v>
      </c>
      <c r="F968" s="127">
        <v>3</v>
      </c>
      <c r="G968" s="75" t="s">
        <v>1337</v>
      </c>
      <c r="H968" s="127"/>
      <c r="I968" s="127"/>
      <c r="J968" s="127"/>
      <c r="K968" s="127"/>
      <c r="L968" s="127"/>
      <c r="M968" s="127">
        <v>1</v>
      </c>
      <c r="N968" s="127">
        <v>1</v>
      </c>
      <c r="O968" s="127">
        <v>2000</v>
      </c>
      <c r="P968" s="127">
        <v>20010529</v>
      </c>
      <c r="Q968" s="127">
        <v>20010529</v>
      </c>
      <c r="R968" s="127" t="s">
        <v>78</v>
      </c>
      <c r="S968" s="127" t="s">
        <v>62</v>
      </c>
      <c r="T968" s="127" t="s">
        <v>79</v>
      </c>
      <c r="U968" s="127" t="s">
        <v>1643</v>
      </c>
      <c r="V968" s="127" t="s">
        <v>65</v>
      </c>
      <c r="W968" s="127" t="s">
        <v>66</v>
      </c>
      <c r="X968" s="127"/>
      <c r="Y968" s="127">
        <v>1.83</v>
      </c>
      <c r="Z968" s="127">
        <v>56</v>
      </c>
      <c r="AA968" s="127" t="s">
        <v>1726</v>
      </c>
      <c r="AB968" s="127"/>
      <c r="AC968" s="127"/>
      <c r="AD968" s="127"/>
      <c r="AE968" s="127"/>
      <c r="AF968" s="127">
        <v>0</v>
      </c>
      <c r="AG968" s="127">
        <v>22384</v>
      </c>
      <c r="AH968" s="127"/>
      <c r="AI968" s="127"/>
      <c r="AJ968" s="127" t="s">
        <v>67</v>
      </c>
      <c r="AK968" s="127"/>
      <c r="AL968" s="127"/>
      <c r="AM968" s="127"/>
      <c r="AN968" s="127"/>
      <c r="AO968" s="127"/>
      <c r="AP968" s="127" t="s">
        <v>675</v>
      </c>
      <c r="AQ968" s="127" t="s">
        <v>661</v>
      </c>
      <c r="AR968" s="127" t="s">
        <v>676</v>
      </c>
      <c r="AS968" s="127" t="s">
        <v>69</v>
      </c>
      <c r="AT968" s="127" t="s">
        <v>70</v>
      </c>
      <c r="AU968" s="127" t="s">
        <v>71</v>
      </c>
      <c r="AV968" s="127" t="s">
        <v>1726</v>
      </c>
      <c r="AW968" s="149" t="str">
        <f t="shared" si="15"/>
        <v/>
      </c>
    </row>
    <row r="969" spans="1:49" x14ac:dyDescent="0.2">
      <c r="A969" s="127" t="s">
        <v>1726</v>
      </c>
      <c r="B969" s="127">
        <v>4.0999999999999996</v>
      </c>
      <c r="C969" s="127">
        <v>20171204</v>
      </c>
      <c r="D969" s="127" t="s">
        <v>60</v>
      </c>
      <c r="E969" s="127" t="s">
        <v>60</v>
      </c>
      <c r="F969" s="127">
        <v>3</v>
      </c>
      <c r="G969" s="75" t="s">
        <v>1338</v>
      </c>
      <c r="H969" s="127"/>
      <c r="I969" s="127"/>
      <c r="J969" s="127"/>
      <c r="K969" s="127"/>
      <c r="L969" s="127"/>
      <c r="M969" s="127">
        <v>1</v>
      </c>
      <c r="N969" s="127">
        <v>1</v>
      </c>
      <c r="O969" s="127">
        <v>2000</v>
      </c>
      <c r="P969" s="127">
        <v>20010529</v>
      </c>
      <c r="Q969" s="127">
        <v>20010529</v>
      </c>
      <c r="R969" s="127" t="s">
        <v>1339</v>
      </c>
      <c r="S969" s="127" t="s">
        <v>62</v>
      </c>
      <c r="T969" s="127" t="s">
        <v>63</v>
      </c>
      <c r="U969" s="127" t="s">
        <v>1643</v>
      </c>
      <c r="V969" s="127" t="s">
        <v>65</v>
      </c>
      <c r="W969" s="127" t="s">
        <v>66</v>
      </c>
      <c r="X969" s="127"/>
      <c r="Y969" s="127">
        <v>1.17</v>
      </c>
      <c r="Z969" s="127">
        <v>46</v>
      </c>
      <c r="AA969" s="127" t="s">
        <v>1726</v>
      </c>
      <c r="AB969" s="127"/>
      <c r="AC969" s="127"/>
      <c r="AD969" s="127"/>
      <c r="AE969" s="127"/>
      <c r="AF969" s="127">
        <v>0</v>
      </c>
      <c r="AG969" s="127">
        <v>20025</v>
      </c>
      <c r="AH969" s="127"/>
      <c r="AI969" s="127"/>
      <c r="AJ969" s="127" t="s">
        <v>66</v>
      </c>
      <c r="AK969" s="127"/>
      <c r="AL969" s="127"/>
      <c r="AM969" s="127"/>
      <c r="AN969" s="127"/>
      <c r="AO969" s="127"/>
      <c r="AP969" s="127" t="s">
        <v>1340</v>
      </c>
      <c r="AQ969" s="127" t="s">
        <v>661</v>
      </c>
      <c r="AR969" s="127" t="s">
        <v>664</v>
      </c>
      <c r="AS969" s="127" t="s">
        <v>69</v>
      </c>
      <c r="AT969" s="127" t="s">
        <v>70</v>
      </c>
      <c r="AU969" s="127" t="s">
        <v>71</v>
      </c>
      <c r="AV969" s="127" t="s">
        <v>1726</v>
      </c>
      <c r="AW969" s="149" t="str">
        <f t="shared" si="15"/>
        <v/>
      </c>
    </row>
    <row r="970" spans="1:49" x14ac:dyDescent="0.2">
      <c r="A970" s="127" t="s">
        <v>1726</v>
      </c>
      <c r="B970" s="127">
        <v>4.0999999999999996</v>
      </c>
      <c r="C970" s="127">
        <v>20171204</v>
      </c>
      <c r="D970" s="127" t="s">
        <v>60</v>
      </c>
      <c r="E970" s="127" t="s">
        <v>60</v>
      </c>
      <c r="F970" s="127">
        <v>3</v>
      </c>
      <c r="G970" s="75" t="s">
        <v>1341</v>
      </c>
      <c r="H970" s="127"/>
      <c r="I970" s="127"/>
      <c r="J970" s="127"/>
      <c r="K970" s="127"/>
      <c r="L970" s="127"/>
      <c r="M970" s="127">
        <v>1</v>
      </c>
      <c r="N970" s="127">
        <v>1</v>
      </c>
      <c r="O970" s="127">
        <v>2000</v>
      </c>
      <c r="P970" s="127">
        <v>20010628</v>
      </c>
      <c r="Q970" s="127">
        <v>20010629</v>
      </c>
      <c r="R970" s="127" t="s">
        <v>61</v>
      </c>
      <c r="S970" s="127" t="s">
        <v>62</v>
      </c>
      <c r="T970" s="127" t="s">
        <v>63</v>
      </c>
      <c r="U970" s="127" t="s">
        <v>1643</v>
      </c>
      <c r="V970" s="127" t="s">
        <v>65</v>
      </c>
      <c r="W970" s="127" t="s">
        <v>66</v>
      </c>
      <c r="X970" s="127"/>
      <c r="Y970" s="127">
        <v>1.83</v>
      </c>
      <c r="Z970" s="127">
        <v>56</v>
      </c>
      <c r="AA970" s="127" t="s">
        <v>1726</v>
      </c>
      <c r="AB970" s="127"/>
      <c r="AC970" s="127"/>
      <c r="AD970" s="127"/>
      <c r="AE970" s="127"/>
      <c r="AF970" s="127">
        <v>0</v>
      </c>
      <c r="AG970" s="127">
        <v>35338</v>
      </c>
      <c r="AH970" s="127"/>
      <c r="AI970" s="127"/>
      <c r="AJ970" s="127" t="s">
        <v>67</v>
      </c>
      <c r="AK970" s="127"/>
      <c r="AL970" s="127"/>
      <c r="AM970" s="127"/>
      <c r="AN970" s="127"/>
      <c r="AO970" s="127"/>
      <c r="AP970" s="127" t="s">
        <v>663</v>
      </c>
      <c r="AQ970" s="127" t="s">
        <v>661</v>
      </c>
      <c r="AR970" s="127" t="s">
        <v>664</v>
      </c>
      <c r="AS970" s="127" t="s">
        <v>69</v>
      </c>
      <c r="AT970" s="127" t="s">
        <v>70</v>
      </c>
      <c r="AU970" s="127" t="s">
        <v>71</v>
      </c>
      <c r="AV970" s="127" t="s">
        <v>1726</v>
      </c>
      <c r="AW970" s="149" t="str">
        <f t="shared" si="15"/>
        <v/>
      </c>
    </row>
    <row r="971" spans="1:49" x14ac:dyDescent="0.2">
      <c r="A971" s="127" t="s">
        <v>1726</v>
      </c>
      <c r="B971" s="127">
        <v>4.0999999999999996</v>
      </c>
      <c r="C971" s="127">
        <v>20171204</v>
      </c>
      <c r="D971" s="127" t="s">
        <v>60</v>
      </c>
      <c r="E971" s="127" t="s">
        <v>60</v>
      </c>
      <c r="F971" s="127">
        <v>3</v>
      </c>
      <c r="G971" s="75" t="s">
        <v>1238</v>
      </c>
      <c r="H971" s="127"/>
      <c r="I971" s="127"/>
      <c r="J971" s="127"/>
      <c r="K971" s="127"/>
      <c r="L971" s="127"/>
      <c r="M971" s="127">
        <v>1</v>
      </c>
      <c r="N971" s="127">
        <v>2</v>
      </c>
      <c r="O971" s="127">
        <v>1995</v>
      </c>
      <c r="P971" s="127">
        <v>19960501</v>
      </c>
      <c r="Q971" s="127">
        <v>19960502</v>
      </c>
      <c r="R971" s="127" t="s">
        <v>475</v>
      </c>
      <c r="S971" s="127" t="s">
        <v>961</v>
      </c>
      <c r="T971" s="127" t="s">
        <v>477</v>
      </c>
      <c r="U971" s="127" t="s">
        <v>962</v>
      </c>
      <c r="V971" s="127" t="s">
        <v>65</v>
      </c>
      <c r="W971" s="127" t="s">
        <v>66</v>
      </c>
      <c r="X971" s="127"/>
      <c r="Y971" s="127">
        <v>0.5</v>
      </c>
      <c r="Z971" s="127"/>
      <c r="AA971" s="127" t="s">
        <v>1726</v>
      </c>
      <c r="AB971" s="127"/>
      <c r="AC971" s="127"/>
      <c r="AD971" s="127"/>
      <c r="AE971" s="127"/>
      <c r="AF971" s="127">
        <v>0</v>
      </c>
      <c r="AG971" s="127">
        <v>110000</v>
      </c>
      <c r="AH971" s="127"/>
      <c r="AI971" s="127"/>
      <c r="AJ971" s="127" t="s">
        <v>66</v>
      </c>
      <c r="AK971" s="127"/>
      <c r="AL971" s="127"/>
      <c r="AM971" s="127"/>
      <c r="AN971" s="127"/>
      <c r="AO971" s="127" t="s">
        <v>1239</v>
      </c>
      <c r="AP971" s="127" t="s">
        <v>479</v>
      </c>
      <c r="AQ971" s="127" t="s">
        <v>963</v>
      </c>
      <c r="AR971" s="127" t="s">
        <v>481</v>
      </c>
      <c r="AS971" s="127" t="s">
        <v>69</v>
      </c>
      <c r="AT971" s="127" t="s">
        <v>70</v>
      </c>
      <c r="AU971" s="127" t="s">
        <v>91</v>
      </c>
      <c r="AV971" s="127" t="s">
        <v>1726</v>
      </c>
      <c r="AW971" s="149" t="str">
        <f t="shared" si="15"/>
        <v/>
      </c>
    </row>
    <row r="972" spans="1:49" x14ac:dyDescent="0.2">
      <c r="A972" s="127" t="s">
        <v>1726</v>
      </c>
      <c r="B972" s="127">
        <v>4.0999999999999996</v>
      </c>
      <c r="C972" s="127">
        <v>20171204</v>
      </c>
      <c r="D972" s="127" t="s">
        <v>60</v>
      </c>
      <c r="E972" s="127" t="s">
        <v>60</v>
      </c>
      <c r="F972" s="127">
        <v>3</v>
      </c>
      <c r="G972" s="75" t="s">
        <v>3231</v>
      </c>
      <c r="H972" s="127"/>
      <c r="I972" s="127"/>
      <c r="J972" s="127"/>
      <c r="K972" s="127"/>
      <c r="L972" s="127"/>
      <c r="M972" s="127">
        <v>1</v>
      </c>
      <c r="N972" s="127">
        <v>1</v>
      </c>
      <c r="O972" s="127">
        <v>1995</v>
      </c>
      <c r="P972" s="127">
        <v>19960624</v>
      </c>
      <c r="Q972" s="127">
        <v>19960624</v>
      </c>
      <c r="R972" s="127" t="s">
        <v>3204</v>
      </c>
      <c r="S972" s="127" t="s">
        <v>3205</v>
      </c>
      <c r="T972" s="127" t="s">
        <v>3206</v>
      </c>
      <c r="U972" s="127" t="s">
        <v>1643</v>
      </c>
      <c r="V972" s="127" t="s">
        <v>65</v>
      </c>
      <c r="W972" s="127" t="s">
        <v>66</v>
      </c>
      <c r="X972" s="127"/>
      <c r="Y972" s="127">
        <v>3.3</v>
      </c>
      <c r="Z972" s="127"/>
      <c r="AA972" s="127" t="s">
        <v>1726</v>
      </c>
      <c r="AB972" s="127"/>
      <c r="AC972" s="127"/>
      <c r="AD972" s="127"/>
      <c r="AE972" s="127"/>
      <c r="AF972" s="127">
        <v>0</v>
      </c>
      <c r="AG972" s="127">
        <v>8000</v>
      </c>
      <c r="AH972" s="127"/>
      <c r="AI972" s="127"/>
      <c r="AJ972" s="127" t="s">
        <v>66</v>
      </c>
      <c r="AK972" s="127"/>
      <c r="AL972" s="127"/>
      <c r="AM972" s="127"/>
      <c r="AN972" s="127"/>
      <c r="AO972" s="127" t="s">
        <v>3232</v>
      </c>
      <c r="AP972" s="127" t="s">
        <v>3208</v>
      </c>
      <c r="AQ972" s="127" t="s">
        <v>3209</v>
      </c>
      <c r="AR972" s="127" t="s">
        <v>3210</v>
      </c>
      <c r="AS972" s="127" t="s">
        <v>69</v>
      </c>
      <c r="AT972" s="127" t="s">
        <v>70</v>
      </c>
      <c r="AU972" s="127" t="s">
        <v>3211</v>
      </c>
      <c r="AV972" s="127" t="s">
        <v>1726</v>
      </c>
      <c r="AW972" s="149" t="str">
        <f t="shared" si="15"/>
        <v/>
      </c>
    </row>
    <row r="973" spans="1:49" x14ac:dyDescent="0.2">
      <c r="A973" s="127" t="s">
        <v>1726</v>
      </c>
      <c r="B973" s="127">
        <v>4.0999999999999996</v>
      </c>
      <c r="C973" s="127">
        <v>20171204</v>
      </c>
      <c r="D973" s="127" t="s">
        <v>60</v>
      </c>
      <c r="E973" s="127" t="s">
        <v>60</v>
      </c>
      <c r="F973" s="127">
        <v>3</v>
      </c>
      <c r="G973" s="75" t="s">
        <v>1404</v>
      </c>
      <c r="H973" s="127"/>
      <c r="I973" s="127"/>
      <c r="J973" s="127"/>
      <c r="K973" s="127"/>
      <c r="L973" s="127"/>
      <c r="M973" s="127">
        <v>1</v>
      </c>
      <c r="N973" s="127">
        <v>1</v>
      </c>
      <c r="O973" s="127">
        <v>1996</v>
      </c>
      <c r="P973" s="127">
        <v>19980409</v>
      </c>
      <c r="Q973" s="127">
        <v>19980414</v>
      </c>
      <c r="R973" s="127" t="s">
        <v>78</v>
      </c>
      <c r="S973" s="127" t="s">
        <v>62</v>
      </c>
      <c r="T973" s="127" t="s">
        <v>79</v>
      </c>
      <c r="U973" s="127" t="s">
        <v>1953</v>
      </c>
      <c r="V973" s="127" t="s">
        <v>65</v>
      </c>
      <c r="W973" s="127" t="s">
        <v>66</v>
      </c>
      <c r="X973" s="127"/>
      <c r="Y973" s="127">
        <v>21.4</v>
      </c>
      <c r="Z973" s="127">
        <v>119</v>
      </c>
      <c r="AA973" s="127" t="s">
        <v>1726</v>
      </c>
      <c r="AB973" s="127"/>
      <c r="AC973" s="127"/>
      <c r="AD973" s="127"/>
      <c r="AE973" s="127"/>
      <c r="AF973" s="127">
        <v>0</v>
      </c>
      <c r="AG973" s="127">
        <v>49939</v>
      </c>
      <c r="AH973" s="127"/>
      <c r="AI973" s="127"/>
      <c r="AJ973" s="127" t="s">
        <v>67</v>
      </c>
      <c r="AK973" s="127"/>
      <c r="AL973" s="127"/>
      <c r="AM973" s="127"/>
      <c r="AN973" s="127"/>
      <c r="AO973" s="127" t="s">
        <v>1405</v>
      </c>
      <c r="AP973" s="127" t="s">
        <v>675</v>
      </c>
      <c r="AQ973" s="127" t="s">
        <v>661</v>
      </c>
      <c r="AR973" s="127" t="s">
        <v>676</v>
      </c>
      <c r="AS973" s="127" t="s">
        <v>69</v>
      </c>
      <c r="AT973" s="127" t="s">
        <v>70</v>
      </c>
      <c r="AU973" s="127" t="s">
        <v>71</v>
      </c>
      <c r="AV973" s="127" t="s">
        <v>1726</v>
      </c>
      <c r="AW973" s="149" t="str">
        <f t="shared" si="15"/>
        <v/>
      </c>
    </row>
    <row r="974" spans="1:49" x14ac:dyDescent="0.2">
      <c r="A974" s="127" t="s">
        <v>1726</v>
      </c>
      <c r="B974" s="127">
        <v>4.0999999999999996</v>
      </c>
      <c r="C974" s="127">
        <v>20171204</v>
      </c>
      <c r="D974" s="127" t="s">
        <v>60</v>
      </c>
      <c r="E974" s="127" t="s">
        <v>60</v>
      </c>
      <c r="F974" s="127">
        <v>3</v>
      </c>
      <c r="G974" s="75" t="s">
        <v>4388</v>
      </c>
      <c r="H974" s="127"/>
      <c r="I974" s="127"/>
      <c r="J974" s="127"/>
      <c r="K974" s="127"/>
      <c r="L974" s="127"/>
      <c r="M974" s="127">
        <v>1</v>
      </c>
      <c r="N974" s="127">
        <v>3</v>
      </c>
      <c r="O974" s="127">
        <v>1998</v>
      </c>
      <c r="P974" s="127">
        <v>19990528</v>
      </c>
      <c r="Q974" s="127">
        <v>19990528</v>
      </c>
      <c r="R974" s="127" t="s">
        <v>4190</v>
      </c>
      <c r="S974" s="127" t="s">
        <v>4385</v>
      </c>
      <c r="T974" s="127" t="s">
        <v>4165</v>
      </c>
      <c r="U974" s="127" t="s">
        <v>72</v>
      </c>
      <c r="V974" s="127" t="s">
        <v>65</v>
      </c>
      <c r="W974" s="127" t="s">
        <v>66</v>
      </c>
      <c r="X974" s="127"/>
      <c r="Y974" s="127">
        <v>3.1</v>
      </c>
      <c r="Z974" s="127"/>
      <c r="AA974" s="127" t="s">
        <v>1726</v>
      </c>
      <c r="AB974" s="127"/>
      <c r="AC974" s="127"/>
      <c r="AD974" s="127"/>
      <c r="AE974" s="127"/>
      <c r="AF974" s="127">
        <v>0</v>
      </c>
      <c r="AG974" s="127">
        <v>3500</v>
      </c>
      <c r="AH974" s="127"/>
      <c r="AI974" s="127"/>
      <c r="AJ974" s="127" t="s">
        <v>66</v>
      </c>
      <c r="AK974" s="127"/>
      <c r="AL974" s="127"/>
      <c r="AM974" s="127"/>
      <c r="AN974" s="127"/>
      <c r="AO974" s="127" t="s">
        <v>4389</v>
      </c>
      <c r="AP974" s="127" t="s">
        <v>4191</v>
      </c>
      <c r="AQ974" s="127" t="s">
        <v>4386</v>
      </c>
      <c r="AR974" s="127" t="s">
        <v>4166</v>
      </c>
      <c r="AS974" s="127" t="s">
        <v>69</v>
      </c>
      <c r="AT974" s="127" t="s">
        <v>70</v>
      </c>
      <c r="AU974" s="127" t="s">
        <v>3211</v>
      </c>
      <c r="AV974" s="127" t="s">
        <v>1726</v>
      </c>
      <c r="AW974" s="149" t="str">
        <f t="shared" si="15"/>
        <v/>
      </c>
    </row>
    <row r="975" spans="1:49" x14ac:dyDescent="0.2">
      <c r="A975" s="127" t="s">
        <v>1726</v>
      </c>
      <c r="B975" s="127">
        <v>4.0999999999999996</v>
      </c>
      <c r="C975" s="127">
        <v>20171204</v>
      </c>
      <c r="D975" s="127" t="s">
        <v>60</v>
      </c>
      <c r="E975" s="127" t="s">
        <v>60</v>
      </c>
      <c r="F975" s="127">
        <v>3</v>
      </c>
      <c r="G975" s="75" t="s">
        <v>4347</v>
      </c>
      <c r="H975" s="127"/>
      <c r="I975" s="127"/>
      <c r="J975" s="127"/>
      <c r="K975" s="127"/>
      <c r="L975" s="127"/>
      <c r="M975" s="127">
        <v>1</v>
      </c>
      <c r="N975" s="127">
        <v>2</v>
      </c>
      <c r="O975" s="127">
        <v>1998</v>
      </c>
      <c r="P975" s="127">
        <v>19990422</v>
      </c>
      <c r="Q975" s="127">
        <v>19990428</v>
      </c>
      <c r="R975" s="127" t="s">
        <v>3420</v>
      </c>
      <c r="S975" s="127" t="s">
        <v>3421</v>
      </c>
      <c r="T975" s="127" t="s">
        <v>4165</v>
      </c>
      <c r="U975" s="127" t="s">
        <v>72</v>
      </c>
      <c r="V975" s="127" t="s">
        <v>65</v>
      </c>
      <c r="W975" s="127" t="s">
        <v>64</v>
      </c>
      <c r="X975" s="127"/>
      <c r="Y975" s="127">
        <v>6.5</v>
      </c>
      <c r="Z975" s="127"/>
      <c r="AA975" s="127" t="s">
        <v>1726</v>
      </c>
      <c r="AB975" s="127"/>
      <c r="AC975" s="127"/>
      <c r="AD975" s="127"/>
      <c r="AE975" s="127"/>
      <c r="AF975" s="127">
        <v>0</v>
      </c>
      <c r="AG975" s="127">
        <v>526035</v>
      </c>
      <c r="AH975" s="127"/>
      <c r="AI975" s="127"/>
      <c r="AJ975" s="127" t="s">
        <v>66</v>
      </c>
      <c r="AK975" s="127"/>
      <c r="AL975" s="127"/>
      <c r="AM975" s="127"/>
      <c r="AN975" s="127"/>
      <c r="AO975" s="127"/>
      <c r="AP975" s="127" t="s">
        <v>3422</v>
      </c>
      <c r="AQ975" s="127" t="s">
        <v>3423</v>
      </c>
      <c r="AR975" s="127" t="s">
        <v>4166</v>
      </c>
      <c r="AS975" s="127" t="s">
        <v>69</v>
      </c>
      <c r="AT975" s="127" t="s">
        <v>70</v>
      </c>
      <c r="AU975" s="127" t="s">
        <v>3211</v>
      </c>
      <c r="AV975" s="127" t="s">
        <v>1726</v>
      </c>
      <c r="AW975" s="149" t="str">
        <f t="shared" si="15"/>
        <v/>
      </c>
    </row>
    <row r="976" spans="1:49" x14ac:dyDescent="0.2">
      <c r="A976" s="127" t="s">
        <v>1726</v>
      </c>
      <c r="B976" s="127">
        <v>4.0999999999999996</v>
      </c>
      <c r="C976" s="127">
        <v>20171204</v>
      </c>
      <c r="D976" s="127" t="s">
        <v>60</v>
      </c>
      <c r="E976" s="127" t="s">
        <v>60</v>
      </c>
      <c r="F976" s="127">
        <v>3</v>
      </c>
      <c r="G976" s="75" t="s">
        <v>4410</v>
      </c>
      <c r="H976" s="127"/>
      <c r="I976" s="127"/>
      <c r="J976" s="127"/>
      <c r="K976" s="127"/>
      <c r="L976" s="127"/>
      <c r="M976" s="127">
        <v>1</v>
      </c>
      <c r="N976" s="127">
        <v>3</v>
      </c>
      <c r="O976" s="127">
        <v>1998</v>
      </c>
      <c r="P976" s="127">
        <v>19990622</v>
      </c>
      <c r="Q976" s="127">
        <v>19990622</v>
      </c>
      <c r="R976" s="127" t="s">
        <v>4190</v>
      </c>
      <c r="S976" s="127" t="s">
        <v>4396</v>
      </c>
      <c r="T976" s="127" t="s">
        <v>4165</v>
      </c>
      <c r="U976" s="127" t="s">
        <v>1643</v>
      </c>
      <c r="V976" s="127" t="s">
        <v>65</v>
      </c>
      <c r="W976" s="127" t="s">
        <v>66</v>
      </c>
      <c r="X976" s="127"/>
      <c r="Y976" s="127">
        <v>1.2</v>
      </c>
      <c r="Z976" s="127"/>
      <c r="AA976" s="127" t="s">
        <v>1726</v>
      </c>
      <c r="AB976" s="127"/>
      <c r="AC976" s="127"/>
      <c r="AD976" s="127"/>
      <c r="AE976" s="127"/>
      <c r="AF976" s="127">
        <v>0</v>
      </c>
      <c r="AG976" s="127">
        <v>33591</v>
      </c>
      <c r="AH976" s="127"/>
      <c r="AI976" s="127"/>
      <c r="AJ976" s="127" t="s">
        <v>66</v>
      </c>
      <c r="AK976" s="127"/>
      <c r="AL976" s="127"/>
      <c r="AM976" s="127"/>
      <c r="AN976" s="127"/>
      <c r="AO976" s="127"/>
      <c r="AP976" s="127" t="s">
        <v>4191</v>
      </c>
      <c r="AQ976" s="127" t="s">
        <v>4397</v>
      </c>
      <c r="AR976" s="127" t="s">
        <v>4166</v>
      </c>
      <c r="AS976" s="127" t="s">
        <v>69</v>
      </c>
      <c r="AT976" s="127" t="s">
        <v>70</v>
      </c>
      <c r="AU976" s="127" t="s">
        <v>3211</v>
      </c>
      <c r="AV976" s="127" t="s">
        <v>1726</v>
      </c>
      <c r="AW976" s="149" t="str">
        <f t="shared" si="15"/>
        <v/>
      </c>
    </row>
    <row r="977" spans="1:49" x14ac:dyDescent="0.2">
      <c r="A977" s="127" t="s">
        <v>59</v>
      </c>
      <c r="B977" s="127">
        <v>4.0999999999999996</v>
      </c>
      <c r="C977" s="127">
        <v>20171204</v>
      </c>
      <c r="D977" s="127" t="s">
        <v>60</v>
      </c>
      <c r="E977" s="127" t="s">
        <v>60</v>
      </c>
      <c r="F977" s="127">
        <v>3</v>
      </c>
      <c r="G977" s="75" t="s">
        <v>3777</v>
      </c>
      <c r="H977" s="127">
        <v>0</v>
      </c>
      <c r="I977" s="127"/>
      <c r="J977" s="127"/>
      <c r="K977" s="127"/>
      <c r="L977" s="127"/>
      <c r="M977" s="127">
        <v>1</v>
      </c>
      <c r="N977" s="127">
        <v>2</v>
      </c>
      <c r="O977" s="127">
        <v>1987</v>
      </c>
      <c r="P977" s="127">
        <v>19880417</v>
      </c>
      <c r="Q977" s="127">
        <v>19880421</v>
      </c>
      <c r="R977" s="127" t="s">
        <v>3734</v>
      </c>
      <c r="S977" s="127" t="s">
        <v>3426</v>
      </c>
      <c r="T977" s="127" t="s">
        <v>3727</v>
      </c>
      <c r="U977" s="127" t="s">
        <v>72</v>
      </c>
      <c r="V977" s="127" t="s">
        <v>65</v>
      </c>
      <c r="W977" s="127" t="s">
        <v>64</v>
      </c>
      <c r="X977" s="127"/>
      <c r="Y977" s="127">
        <v>4.0999999999999996</v>
      </c>
      <c r="Z977" s="127">
        <v>70</v>
      </c>
      <c r="AA977" s="127" t="s">
        <v>1726</v>
      </c>
      <c r="AB977" s="127">
        <v>5000</v>
      </c>
      <c r="AC977" s="127">
        <v>26644</v>
      </c>
      <c r="AD977" s="127"/>
      <c r="AE977" s="127"/>
      <c r="AF977" s="127">
        <v>0</v>
      </c>
      <c r="AG977" s="127">
        <v>226308</v>
      </c>
      <c r="AH977" s="127">
        <v>5000</v>
      </c>
      <c r="AI977" s="127">
        <v>93</v>
      </c>
      <c r="AJ977" s="127"/>
      <c r="AK977" s="127">
        <v>3.5000000000000001E-3</v>
      </c>
      <c r="AL977" s="127">
        <v>1</v>
      </c>
      <c r="AM977" s="127"/>
      <c r="AN977" s="127"/>
      <c r="AO977" s="127" t="s">
        <v>3778</v>
      </c>
      <c r="AP977" s="127" t="s">
        <v>3736</v>
      </c>
      <c r="AQ977" s="127" t="s">
        <v>3429</v>
      </c>
      <c r="AR977" s="127" t="s">
        <v>3729</v>
      </c>
      <c r="AS977" s="127" t="s">
        <v>69</v>
      </c>
      <c r="AT977" s="127" t="s">
        <v>70</v>
      </c>
      <c r="AU977" s="127" t="s">
        <v>77</v>
      </c>
      <c r="AV977" s="127" t="s">
        <v>1726</v>
      </c>
      <c r="AW977" s="149">
        <f t="shared" si="15"/>
        <v>8.4937697042486118</v>
      </c>
    </row>
    <row r="978" spans="1:49" x14ac:dyDescent="0.2">
      <c r="A978" s="127" t="s">
        <v>59</v>
      </c>
      <c r="B978" s="127">
        <v>4.0999999999999996</v>
      </c>
      <c r="C978" s="127">
        <v>20171204</v>
      </c>
      <c r="D978" s="127" t="s">
        <v>60</v>
      </c>
      <c r="E978" s="127" t="s">
        <v>60</v>
      </c>
      <c r="F978" s="127">
        <v>3</v>
      </c>
      <c r="G978" s="75" t="s">
        <v>3726</v>
      </c>
      <c r="H978" s="127">
        <v>0</v>
      </c>
      <c r="I978" s="127"/>
      <c r="J978" s="127"/>
      <c r="K978" s="127"/>
      <c r="L978" s="127"/>
      <c r="M978" s="127">
        <v>1</v>
      </c>
      <c r="N978" s="127">
        <v>2</v>
      </c>
      <c r="O978" s="127">
        <v>1987</v>
      </c>
      <c r="P978" s="127">
        <v>19880516</v>
      </c>
      <c r="Q978" s="127">
        <v>19880607</v>
      </c>
      <c r="R978" s="127" t="s">
        <v>3420</v>
      </c>
      <c r="S978" s="127" t="s">
        <v>3421</v>
      </c>
      <c r="T978" s="127" t="s">
        <v>3727</v>
      </c>
      <c r="U978" s="127" t="s">
        <v>72</v>
      </c>
      <c r="V978" s="127" t="s">
        <v>65</v>
      </c>
      <c r="W978" s="127" t="s">
        <v>66</v>
      </c>
      <c r="X978" s="127"/>
      <c r="Y978" s="127">
        <v>7.4</v>
      </c>
      <c r="Z978" s="127"/>
      <c r="AA978" s="127" t="s">
        <v>1726</v>
      </c>
      <c r="AB978" s="127">
        <v>5000</v>
      </c>
      <c r="AC978" s="127">
        <v>24995</v>
      </c>
      <c r="AD978" s="127"/>
      <c r="AE978" s="127"/>
      <c r="AF978" s="127">
        <v>0</v>
      </c>
      <c r="AG978" s="127">
        <v>110961</v>
      </c>
      <c r="AH978" s="127">
        <v>5000</v>
      </c>
      <c r="AI978" s="127">
        <v>64</v>
      </c>
      <c r="AJ978" s="127" t="s">
        <v>66</v>
      </c>
      <c r="AK978" s="127">
        <v>2.5999999999999999E-3</v>
      </c>
      <c r="AL978" s="127">
        <v>1</v>
      </c>
      <c r="AM978" s="127"/>
      <c r="AN978" s="127"/>
      <c r="AO978" s="127" t="s">
        <v>3728</v>
      </c>
      <c r="AP978" s="127" t="s">
        <v>3422</v>
      </c>
      <c r="AQ978" s="127" t="s">
        <v>3423</v>
      </c>
      <c r="AR978" s="127" t="s">
        <v>3729</v>
      </c>
      <c r="AS978" s="127" t="s">
        <v>69</v>
      </c>
      <c r="AT978" s="127" t="s">
        <v>70</v>
      </c>
      <c r="AU978" s="127" t="s">
        <v>3211</v>
      </c>
      <c r="AV978" s="127" t="s">
        <v>1726</v>
      </c>
      <c r="AW978" s="149">
        <f t="shared" si="15"/>
        <v>4.439327865573115</v>
      </c>
    </row>
    <row r="979" spans="1:49" x14ac:dyDescent="0.2">
      <c r="A979" s="127" t="s">
        <v>59</v>
      </c>
      <c r="B979" s="127">
        <v>4.0999999999999996</v>
      </c>
      <c r="C979" s="127">
        <v>20171204</v>
      </c>
      <c r="D979" s="127" t="s">
        <v>60</v>
      </c>
      <c r="E979" s="127" t="s">
        <v>60</v>
      </c>
      <c r="F979" s="127">
        <v>3</v>
      </c>
      <c r="G979" s="75" t="s">
        <v>807</v>
      </c>
      <c r="H979" s="127">
        <v>0</v>
      </c>
      <c r="I979" s="127"/>
      <c r="J979" s="127"/>
      <c r="K979" s="127"/>
      <c r="L979" s="127"/>
      <c r="M979" s="127">
        <v>1</v>
      </c>
      <c r="N979" s="127">
        <v>1</v>
      </c>
      <c r="O979" s="127">
        <v>1987</v>
      </c>
      <c r="P979" s="127">
        <v>19880405</v>
      </c>
      <c r="Q979" s="127">
        <v>19880502</v>
      </c>
      <c r="R979" s="127" t="s">
        <v>61</v>
      </c>
      <c r="S979" s="127" t="s">
        <v>62</v>
      </c>
      <c r="T979" s="127" t="s">
        <v>63</v>
      </c>
      <c r="U979" s="127" t="s">
        <v>72</v>
      </c>
      <c r="V979" s="127" t="s">
        <v>65</v>
      </c>
      <c r="W979" s="127" t="s">
        <v>64</v>
      </c>
      <c r="X979" s="127"/>
      <c r="Y979" s="127">
        <v>5.4</v>
      </c>
      <c r="Z979" s="127">
        <v>67</v>
      </c>
      <c r="AA979" s="127" t="s">
        <v>1726</v>
      </c>
      <c r="AB979" s="127">
        <v>5000</v>
      </c>
      <c r="AC979" s="127">
        <v>22654</v>
      </c>
      <c r="AD979" s="127"/>
      <c r="AE979" s="127"/>
      <c r="AF979" s="127">
        <v>0</v>
      </c>
      <c r="AG979" s="127">
        <v>67377</v>
      </c>
      <c r="AH979" s="127">
        <v>5000</v>
      </c>
      <c r="AI979" s="127">
        <v>91</v>
      </c>
      <c r="AJ979" s="127" t="s">
        <v>67</v>
      </c>
      <c r="AK979" s="127">
        <v>4.0000000000000001E-3</v>
      </c>
      <c r="AL979" s="127">
        <v>1</v>
      </c>
      <c r="AM979" s="127"/>
      <c r="AN979" s="127"/>
      <c r="AO979" s="127" t="s">
        <v>808</v>
      </c>
      <c r="AP979" s="127" t="s">
        <v>663</v>
      </c>
      <c r="AQ979" s="127" t="s">
        <v>661</v>
      </c>
      <c r="AR979" s="127" t="s">
        <v>664</v>
      </c>
      <c r="AS979" s="127" t="s">
        <v>69</v>
      </c>
      <c r="AT979" s="127" t="s">
        <v>70</v>
      </c>
      <c r="AU979" s="127" t="s">
        <v>71</v>
      </c>
      <c r="AV979" s="127" t="s">
        <v>1726</v>
      </c>
      <c r="AW979" s="149">
        <f t="shared" si="15"/>
        <v>2.9741767458285513</v>
      </c>
    </row>
    <row r="980" spans="1:49" x14ac:dyDescent="0.2">
      <c r="A980" s="127" t="s">
        <v>1726</v>
      </c>
      <c r="B980" s="127">
        <v>4.0999999999999996</v>
      </c>
      <c r="C980" s="127">
        <v>20171204</v>
      </c>
      <c r="D980" s="127" t="s">
        <v>60</v>
      </c>
      <c r="E980" s="127" t="s">
        <v>60</v>
      </c>
      <c r="F980" s="127">
        <v>3</v>
      </c>
      <c r="G980" s="75" t="s">
        <v>4029</v>
      </c>
      <c r="H980" s="127"/>
      <c r="I980" s="127"/>
      <c r="J980" s="127"/>
      <c r="K980" s="127"/>
      <c r="L980" s="127"/>
      <c r="M980" s="127">
        <v>1</v>
      </c>
      <c r="N980" s="127">
        <v>2</v>
      </c>
      <c r="O980" s="127">
        <v>2003</v>
      </c>
      <c r="P980" s="127">
        <v>20040602</v>
      </c>
      <c r="Q980" s="127">
        <v>20040602</v>
      </c>
      <c r="R980" s="127" t="s">
        <v>4025</v>
      </c>
      <c r="S980" s="127" t="s">
        <v>3307</v>
      </c>
      <c r="T980" s="127" t="s">
        <v>4014</v>
      </c>
      <c r="U980" s="127" t="s">
        <v>72</v>
      </c>
      <c r="V980" s="127" t="s">
        <v>65</v>
      </c>
      <c r="W980" s="127" t="s">
        <v>66</v>
      </c>
      <c r="X980" s="127"/>
      <c r="Y980" s="127">
        <v>8.6999999999999993</v>
      </c>
      <c r="Z980" s="127">
        <v>94</v>
      </c>
      <c r="AA980" s="127" t="s">
        <v>1726</v>
      </c>
      <c r="AB980" s="127"/>
      <c r="AC980" s="127"/>
      <c r="AD980" s="127"/>
      <c r="AE980" s="127"/>
      <c r="AF980" s="127">
        <v>0</v>
      </c>
      <c r="AG980" s="127">
        <v>22564</v>
      </c>
      <c r="AH980" s="127"/>
      <c r="AI980" s="127"/>
      <c r="AJ980" s="127" t="s">
        <v>66</v>
      </c>
      <c r="AK980" s="127"/>
      <c r="AL980" s="127"/>
      <c r="AM980" s="127"/>
      <c r="AN980" s="127"/>
      <c r="AO980" s="127" t="s">
        <v>4030</v>
      </c>
      <c r="AP980" s="127" t="s">
        <v>4026</v>
      </c>
      <c r="AQ980" s="127" t="s">
        <v>3310</v>
      </c>
      <c r="AR980" s="127" t="s">
        <v>4017</v>
      </c>
      <c r="AS980" s="127" t="s">
        <v>69</v>
      </c>
      <c r="AT980" s="127" t="s">
        <v>70</v>
      </c>
      <c r="AU980" s="127" t="s">
        <v>3211</v>
      </c>
      <c r="AV980" s="127" t="s">
        <v>1726</v>
      </c>
      <c r="AW980" s="149" t="str">
        <f t="shared" si="15"/>
        <v/>
      </c>
    </row>
    <row r="981" spans="1:49" x14ac:dyDescent="0.2">
      <c r="A981" s="127" t="s">
        <v>1726</v>
      </c>
      <c r="B981" s="127">
        <v>4.0999999999999996</v>
      </c>
      <c r="C981" s="127">
        <v>20171204</v>
      </c>
      <c r="D981" s="127" t="s">
        <v>60</v>
      </c>
      <c r="E981" s="127" t="s">
        <v>60</v>
      </c>
      <c r="F981" s="127">
        <v>3</v>
      </c>
      <c r="G981" s="75" t="s">
        <v>1456</v>
      </c>
      <c r="H981" s="127"/>
      <c r="I981" s="127"/>
      <c r="J981" s="127"/>
      <c r="K981" s="127"/>
      <c r="L981" s="127"/>
      <c r="M981" s="127">
        <v>1</v>
      </c>
      <c r="N981" s="127">
        <v>1</v>
      </c>
      <c r="O981" s="127">
        <v>2004</v>
      </c>
      <c r="P981" s="127">
        <v>20050418</v>
      </c>
      <c r="Q981" s="127">
        <v>20050418</v>
      </c>
      <c r="R981" s="127" t="s">
        <v>61</v>
      </c>
      <c r="S981" s="127" t="s">
        <v>62</v>
      </c>
      <c r="T981" s="127" t="s">
        <v>63</v>
      </c>
      <c r="U981" s="127" t="s">
        <v>1643</v>
      </c>
      <c r="V981" s="127" t="s">
        <v>65</v>
      </c>
      <c r="W981" s="127" t="s">
        <v>66</v>
      </c>
      <c r="X981" s="127"/>
      <c r="Y981" s="127">
        <v>0.34</v>
      </c>
      <c r="Z981" s="127">
        <v>35</v>
      </c>
      <c r="AA981" s="127" t="s">
        <v>1726</v>
      </c>
      <c r="AB981" s="127"/>
      <c r="AC981" s="127"/>
      <c r="AD981" s="127"/>
      <c r="AE981" s="127"/>
      <c r="AF981" s="127">
        <v>0</v>
      </c>
      <c r="AG981" s="127">
        <v>3205</v>
      </c>
      <c r="AH981" s="127"/>
      <c r="AI981" s="127"/>
      <c r="AJ981" s="127" t="s">
        <v>66</v>
      </c>
      <c r="AK981" s="127"/>
      <c r="AL981" s="127"/>
      <c r="AM981" s="127"/>
      <c r="AN981" s="127"/>
      <c r="AO981" s="127" t="s">
        <v>1457</v>
      </c>
      <c r="AP981" s="127" t="s">
        <v>663</v>
      </c>
      <c r="AQ981" s="127" t="s">
        <v>661</v>
      </c>
      <c r="AR981" s="127" t="s">
        <v>664</v>
      </c>
      <c r="AS981" s="127" t="s">
        <v>69</v>
      </c>
      <c r="AT981" s="127" t="s">
        <v>70</v>
      </c>
      <c r="AU981" s="127" t="s">
        <v>71</v>
      </c>
      <c r="AV981" s="127" t="s">
        <v>1726</v>
      </c>
      <c r="AW981" s="149" t="str">
        <f t="shared" si="15"/>
        <v/>
      </c>
    </row>
    <row r="982" spans="1:49" x14ac:dyDescent="0.2">
      <c r="A982" s="127" t="s">
        <v>59</v>
      </c>
      <c r="B982" s="127">
        <v>4.0999999999999996</v>
      </c>
      <c r="C982" s="127">
        <v>20171204</v>
      </c>
      <c r="D982" s="127" t="s">
        <v>60</v>
      </c>
      <c r="E982" s="127" t="s">
        <v>60</v>
      </c>
      <c r="F982" s="127">
        <v>3</v>
      </c>
      <c r="G982" s="75" t="s">
        <v>4694</v>
      </c>
      <c r="H982" s="127">
        <v>0</v>
      </c>
      <c r="I982" s="127"/>
      <c r="J982" s="127"/>
      <c r="K982" s="127"/>
      <c r="L982" s="127"/>
      <c r="M982" s="127">
        <v>1</v>
      </c>
      <c r="N982" s="127">
        <v>2</v>
      </c>
      <c r="O982" s="127">
        <v>1984</v>
      </c>
      <c r="P982" s="127">
        <v>198504</v>
      </c>
      <c r="Q982" s="127">
        <v>19850422</v>
      </c>
      <c r="R982" s="127" t="s">
        <v>4560</v>
      </c>
      <c r="S982" s="127" t="s">
        <v>3426</v>
      </c>
      <c r="T982" s="127" t="s">
        <v>4561</v>
      </c>
      <c r="U982" s="127" t="s">
        <v>1643</v>
      </c>
      <c r="V982" s="127" t="s">
        <v>65</v>
      </c>
      <c r="W982" s="127" t="s">
        <v>66</v>
      </c>
      <c r="X982" s="127"/>
      <c r="Y982" s="127">
        <v>2.6</v>
      </c>
      <c r="Z982" s="127"/>
      <c r="AA982" s="127" t="s">
        <v>1726</v>
      </c>
      <c r="AB982" s="127">
        <v>5000</v>
      </c>
      <c r="AC982" s="127">
        <v>27914</v>
      </c>
      <c r="AD982" s="127"/>
      <c r="AE982" s="127"/>
      <c r="AF982" s="127">
        <v>5000</v>
      </c>
      <c r="AG982" s="127">
        <v>302</v>
      </c>
      <c r="AH982" s="127">
        <v>0</v>
      </c>
      <c r="AI982" s="127">
        <v>271</v>
      </c>
      <c r="AJ982" s="127"/>
      <c r="AK982" s="127">
        <v>1.0699999999999999E-2</v>
      </c>
      <c r="AL982" s="127">
        <v>1</v>
      </c>
      <c r="AM982" s="127"/>
      <c r="AN982" s="127"/>
      <c r="AO982" s="127" t="s">
        <v>4695</v>
      </c>
      <c r="AP982" s="127" t="s">
        <v>4562</v>
      </c>
      <c r="AQ982" s="127" t="s">
        <v>3429</v>
      </c>
      <c r="AR982" s="127" t="s">
        <v>4563</v>
      </c>
      <c r="AS982" s="127" t="s">
        <v>69</v>
      </c>
      <c r="AT982" s="127" t="s">
        <v>70</v>
      </c>
      <c r="AU982" s="127" t="s">
        <v>77</v>
      </c>
      <c r="AV982" s="127" t="s">
        <v>1726</v>
      </c>
      <c r="AW982" s="149">
        <f t="shared" si="15"/>
        <v>1.0818943899118721E-2</v>
      </c>
    </row>
    <row r="983" spans="1:49" x14ac:dyDescent="0.2">
      <c r="A983" s="127" t="s">
        <v>1726</v>
      </c>
      <c r="B983" s="127">
        <v>4.0999999999999996</v>
      </c>
      <c r="C983" s="127">
        <v>20171204</v>
      </c>
      <c r="D983" s="127" t="s">
        <v>60</v>
      </c>
      <c r="E983" s="127" t="s">
        <v>60</v>
      </c>
      <c r="F983" s="127">
        <v>3</v>
      </c>
      <c r="G983" s="75" t="s">
        <v>1514</v>
      </c>
      <c r="H983" s="127"/>
      <c r="I983" s="127"/>
      <c r="J983" s="127"/>
      <c r="K983" s="127"/>
      <c r="L983" s="127"/>
      <c r="M983" s="127">
        <v>1</v>
      </c>
      <c r="N983" s="127">
        <v>1</v>
      </c>
      <c r="O983" s="127">
        <v>2004</v>
      </c>
      <c r="P983" s="127">
        <v>20050504</v>
      </c>
      <c r="Q983" s="127">
        <v>20050504</v>
      </c>
      <c r="R983" s="127" t="s">
        <v>78</v>
      </c>
      <c r="S983" s="127" t="s">
        <v>62</v>
      </c>
      <c r="T983" s="127" t="s">
        <v>79</v>
      </c>
      <c r="U983" s="127" t="s">
        <v>1643</v>
      </c>
      <c r="V983" s="127" t="s">
        <v>65</v>
      </c>
      <c r="W983" s="127" t="s">
        <v>66</v>
      </c>
      <c r="X983" s="127"/>
      <c r="Y983" s="127">
        <v>1.29</v>
      </c>
      <c r="Z983" s="127">
        <v>49</v>
      </c>
      <c r="AA983" s="127" t="s">
        <v>1726</v>
      </c>
      <c r="AB983" s="127"/>
      <c r="AC983" s="127"/>
      <c r="AD983" s="127"/>
      <c r="AE983" s="127"/>
      <c r="AF983" s="127">
        <v>0</v>
      </c>
      <c r="AG983" s="127">
        <v>24780</v>
      </c>
      <c r="AH983" s="127"/>
      <c r="AI983" s="127"/>
      <c r="AJ983" s="127" t="s">
        <v>66</v>
      </c>
      <c r="AK983" s="127"/>
      <c r="AL983" s="127"/>
      <c r="AM983" s="127"/>
      <c r="AN983" s="127"/>
      <c r="AO983" s="127" t="s">
        <v>1515</v>
      </c>
      <c r="AP983" s="127" t="s">
        <v>675</v>
      </c>
      <c r="AQ983" s="127" t="s">
        <v>661</v>
      </c>
      <c r="AR983" s="127" t="s">
        <v>676</v>
      </c>
      <c r="AS983" s="127" t="s">
        <v>69</v>
      </c>
      <c r="AT983" s="127" t="s">
        <v>70</v>
      </c>
      <c r="AU983" s="127" t="s">
        <v>71</v>
      </c>
      <c r="AV983" s="127" t="s">
        <v>1726</v>
      </c>
      <c r="AW983" s="149" t="str">
        <f t="shared" si="15"/>
        <v/>
      </c>
    </row>
    <row r="984" spans="1:49" x14ac:dyDescent="0.2">
      <c r="A984" s="127" t="s">
        <v>59</v>
      </c>
      <c r="B984" s="127">
        <v>4.0999999999999996</v>
      </c>
      <c r="C984" s="127">
        <v>20171204</v>
      </c>
      <c r="D984" s="127" t="s">
        <v>60</v>
      </c>
      <c r="E984" s="127" t="s">
        <v>60</v>
      </c>
      <c r="F984" s="127">
        <v>3</v>
      </c>
      <c r="G984" s="75" t="s">
        <v>4720</v>
      </c>
      <c r="H984" s="127">
        <v>0</v>
      </c>
      <c r="I984" s="127"/>
      <c r="J984" s="127"/>
      <c r="K984" s="127"/>
      <c r="L984" s="127"/>
      <c r="M984" s="127">
        <v>1</v>
      </c>
      <c r="N984" s="127">
        <v>2</v>
      </c>
      <c r="O984" s="127">
        <v>1984</v>
      </c>
      <c r="P984" s="127">
        <v>198504</v>
      </c>
      <c r="Q984" s="127">
        <v>19850422</v>
      </c>
      <c r="R984" s="127" t="s">
        <v>4560</v>
      </c>
      <c r="S984" s="127" t="s">
        <v>3426</v>
      </c>
      <c r="T984" s="127" t="s">
        <v>4561</v>
      </c>
      <c r="U984" s="127" t="s">
        <v>1643</v>
      </c>
      <c r="V984" s="127" t="s">
        <v>65</v>
      </c>
      <c r="W984" s="127" t="s">
        <v>66</v>
      </c>
      <c r="X984" s="127"/>
      <c r="Y984" s="127">
        <v>2.6</v>
      </c>
      <c r="Z984" s="127"/>
      <c r="AA984" s="127" t="s">
        <v>1726</v>
      </c>
      <c r="AB984" s="127">
        <v>5000</v>
      </c>
      <c r="AC984" s="127">
        <v>5663</v>
      </c>
      <c r="AD984" s="127"/>
      <c r="AE984" s="127"/>
      <c r="AF984" s="127">
        <v>0</v>
      </c>
      <c r="AG984" s="127">
        <v>271</v>
      </c>
      <c r="AH984" s="127">
        <v>5000</v>
      </c>
      <c r="AI984" s="127">
        <v>51</v>
      </c>
      <c r="AJ984" s="127"/>
      <c r="AK984" s="127">
        <v>8.8999999999999999E-3</v>
      </c>
      <c r="AL984" s="127">
        <v>1</v>
      </c>
      <c r="AM984" s="127"/>
      <c r="AN984" s="127"/>
      <c r="AO984" s="127" t="s">
        <v>4695</v>
      </c>
      <c r="AP984" s="127" t="s">
        <v>4562</v>
      </c>
      <c r="AQ984" s="127" t="s">
        <v>3429</v>
      </c>
      <c r="AR984" s="127" t="s">
        <v>4563</v>
      </c>
      <c r="AS984" s="127" t="s">
        <v>69</v>
      </c>
      <c r="AT984" s="127" t="s">
        <v>70</v>
      </c>
      <c r="AU984" s="127" t="s">
        <v>77</v>
      </c>
      <c r="AV984" s="127" t="s">
        <v>1726</v>
      </c>
      <c r="AW984" s="149">
        <f t="shared" si="15"/>
        <v>4.7854494084407555E-2</v>
      </c>
    </row>
    <row r="985" spans="1:49" x14ac:dyDescent="0.2">
      <c r="A985" s="127" t="s">
        <v>59</v>
      </c>
      <c r="B985" s="127">
        <v>4.0999999999999996</v>
      </c>
      <c r="C985" s="127">
        <v>20171204</v>
      </c>
      <c r="D985" s="127" t="s">
        <v>60</v>
      </c>
      <c r="E985" s="127" t="s">
        <v>60</v>
      </c>
      <c r="F985" s="127">
        <v>3</v>
      </c>
      <c r="G985" s="75" t="s">
        <v>3982</v>
      </c>
      <c r="H985" s="127">
        <v>0</v>
      </c>
      <c r="I985" s="127"/>
      <c r="J985" s="127"/>
      <c r="K985" s="127"/>
      <c r="L985" s="127"/>
      <c r="M985" s="127">
        <v>1</v>
      </c>
      <c r="N985" s="127">
        <v>1</v>
      </c>
      <c r="O985" s="127">
        <v>1984</v>
      </c>
      <c r="P985" s="127">
        <v>198504</v>
      </c>
      <c r="Q985" s="127">
        <v>19850405</v>
      </c>
      <c r="R985" s="127" t="s">
        <v>3970</v>
      </c>
      <c r="S985" s="127" t="s">
        <v>3426</v>
      </c>
      <c r="T985" s="127" t="s">
        <v>3971</v>
      </c>
      <c r="U985" s="127" t="s">
        <v>72</v>
      </c>
      <c r="V985" s="127" t="s">
        <v>65</v>
      </c>
      <c r="W985" s="127" t="s">
        <v>64</v>
      </c>
      <c r="X985" s="127"/>
      <c r="Y985" s="127">
        <v>6.1</v>
      </c>
      <c r="Z985" s="127"/>
      <c r="AA985" s="127" t="s">
        <v>1726</v>
      </c>
      <c r="AB985" s="127">
        <v>5000</v>
      </c>
      <c r="AC985" s="127">
        <v>22083</v>
      </c>
      <c r="AD985" s="127"/>
      <c r="AE985" s="127"/>
      <c r="AF985" s="127">
        <v>0</v>
      </c>
      <c r="AG985" s="127">
        <v>2651</v>
      </c>
      <c r="AH985" s="127">
        <v>5000</v>
      </c>
      <c r="AI985" s="127">
        <v>494</v>
      </c>
      <c r="AJ985" s="127"/>
      <c r="AK985" s="127">
        <v>2.1899999999999999E-2</v>
      </c>
      <c r="AL985" s="127">
        <v>1</v>
      </c>
      <c r="AM985" s="127"/>
      <c r="AN985" s="127"/>
      <c r="AO985" s="127"/>
      <c r="AP985" s="127" t="s">
        <v>3972</v>
      </c>
      <c r="AQ985" s="127" t="s">
        <v>3429</v>
      </c>
      <c r="AR985" s="127" t="s">
        <v>3973</v>
      </c>
      <c r="AS985" s="127" t="s">
        <v>69</v>
      </c>
      <c r="AT985" s="127" t="s">
        <v>70</v>
      </c>
      <c r="AU985" s="127" t="s">
        <v>77</v>
      </c>
      <c r="AV985" s="127" t="s">
        <v>1726</v>
      </c>
      <c r="AW985" s="149">
        <f t="shared" si="15"/>
        <v>0.12004709505049133</v>
      </c>
    </row>
    <row r="986" spans="1:49" x14ac:dyDescent="0.2">
      <c r="A986" s="127" t="s">
        <v>59</v>
      </c>
      <c r="B986" s="127">
        <v>4.0999999999999996</v>
      </c>
      <c r="C986" s="127">
        <v>20171204</v>
      </c>
      <c r="D986" s="127" t="s">
        <v>60</v>
      </c>
      <c r="E986" s="127" t="s">
        <v>60</v>
      </c>
      <c r="F986" s="127">
        <v>3</v>
      </c>
      <c r="G986" s="75" t="s">
        <v>324</v>
      </c>
      <c r="H986" s="127">
        <v>0</v>
      </c>
      <c r="I986" s="127"/>
      <c r="J986" s="127"/>
      <c r="K986" s="127"/>
      <c r="L986" s="127"/>
      <c r="M986" s="127">
        <v>1</v>
      </c>
      <c r="N986" s="127">
        <v>3</v>
      </c>
      <c r="O986" s="127">
        <v>1984</v>
      </c>
      <c r="P986" s="127">
        <v>198506</v>
      </c>
      <c r="Q986" s="127">
        <v>19850622</v>
      </c>
      <c r="R986" s="127" t="s">
        <v>3322</v>
      </c>
      <c r="S986" s="127" t="s">
        <v>3323</v>
      </c>
      <c r="T986" s="127" t="s">
        <v>3294</v>
      </c>
      <c r="U986" s="127" t="s">
        <v>72</v>
      </c>
      <c r="V986" s="127" t="s">
        <v>65</v>
      </c>
      <c r="W986" s="127" t="s">
        <v>64</v>
      </c>
      <c r="X986" s="127"/>
      <c r="Y986" s="127">
        <v>4</v>
      </c>
      <c r="Z986" s="127"/>
      <c r="AA986" s="127" t="s">
        <v>1726</v>
      </c>
      <c r="AB986" s="127">
        <v>5000</v>
      </c>
      <c r="AC986" s="127">
        <v>25341</v>
      </c>
      <c r="AD986" s="127"/>
      <c r="AE986" s="127"/>
      <c r="AF986" s="127">
        <v>0</v>
      </c>
      <c r="AG986" s="127">
        <v>57705</v>
      </c>
      <c r="AH986" s="127">
        <v>5000</v>
      </c>
      <c r="AI986" s="127">
        <v>2113</v>
      </c>
      <c r="AJ986" s="127"/>
      <c r="AK986" s="127">
        <v>7.6999999999999999E-2</v>
      </c>
      <c r="AL986" s="127">
        <v>27</v>
      </c>
      <c r="AM986" s="127"/>
      <c r="AN986" s="127"/>
      <c r="AO986" s="127"/>
      <c r="AP986" s="127" t="s">
        <v>3325</v>
      </c>
      <c r="AQ986" s="127" t="s">
        <v>3326</v>
      </c>
      <c r="AR986" s="127" t="s">
        <v>3298</v>
      </c>
      <c r="AS986" s="127" t="s">
        <v>69</v>
      </c>
      <c r="AT986" s="127" t="s">
        <v>70</v>
      </c>
      <c r="AU986" s="127" t="s">
        <v>3211</v>
      </c>
      <c r="AV986" s="127" t="s">
        <v>1726</v>
      </c>
      <c r="AW986" s="149">
        <f t="shared" si="15"/>
        <v>2.2771398129513436</v>
      </c>
    </row>
    <row r="987" spans="1:49" x14ac:dyDescent="0.2">
      <c r="A987" s="127" t="s">
        <v>59</v>
      </c>
      <c r="B987" s="127">
        <v>4.0999999999999996</v>
      </c>
      <c r="C987" s="127">
        <v>20171204</v>
      </c>
      <c r="D987" s="127" t="s">
        <v>60</v>
      </c>
      <c r="E987" s="127" t="s">
        <v>60</v>
      </c>
      <c r="F987" s="127">
        <v>3</v>
      </c>
      <c r="G987" s="75" t="s">
        <v>3619</v>
      </c>
      <c r="H987" s="127">
        <v>0</v>
      </c>
      <c r="I987" s="127"/>
      <c r="J987" s="127"/>
      <c r="K987" s="127"/>
      <c r="L987" s="127"/>
      <c r="M987" s="127">
        <v>1</v>
      </c>
      <c r="N987" s="127">
        <v>1</v>
      </c>
      <c r="O987" s="127">
        <v>1984</v>
      </c>
      <c r="P987" s="127">
        <v>198504</v>
      </c>
      <c r="Q987" s="127">
        <v>19850410</v>
      </c>
      <c r="R987" s="127" t="s">
        <v>3595</v>
      </c>
      <c r="S987" s="127" t="s">
        <v>3426</v>
      </c>
      <c r="T987" s="127" t="s">
        <v>3596</v>
      </c>
      <c r="U987" s="127" t="s">
        <v>72</v>
      </c>
      <c r="V987" s="127" t="s">
        <v>65</v>
      </c>
      <c r="W987" s="127" t="s">
        <v>66</v>
      </c>
      <c r="X987" s="127"/>
      <c r="Y987" s="127">
        <v>4.3</v>
      </c>
      <c r="Z987" s="127"/>
      <c r="AA987" s="127" t="s">
        <v>1726</v>
      </c>
      <c r="AB987" s="127">
        <v>5000</v>
      </c>
      <c r="AC987" s="127">
        <v>26623</v>
      </c>
      <c r="AD987" s="127"/>
      <c r="AE987" s="127"/>
      <c r="AF987" s="127">
        <v>0</v>
      </c>
      <c r="AG987" s="127">
        <v>38190</v>
      </c>
      <c r="AH987" s="127">
        <v>5000</v>
      </c>
      <c r="AI987" s="127">
        <v>63</v>
      </c>
      <c r="AJ987" s="127" t="s">
        <v>66</v>
      </c>
      <c r="AK987" s="127">
        <v>2.3999999999999998E-3</v>
      </c>
      <c r="AL987" s="127">
        <v>1</v>
      </c>
      <c r="AM987" s="127"/>
      <c r="AN987" s="127"/>
      <c r="AO987" s="127" t="s">
        <v>3620</v>
      </c>
      <c r="AP987" s="127" t="s">
        <v>3597</v>
      </c>
      <c r="AQ987" s="127" t="s">
        <v>3429</v>
      </c>
      <c r="AR987" s="127" t="s">
        <v>3598</v>
      </c>
      <c r="AS987" s="127" t="s">
        <v>69</v>
      </c>
      <c r="AT987" s="127" t="s">
        <v>70</v>
      </c>
      <c r="AU987" s="127" t="s">
        <v>77</v>
      </c>
      <c r="AV987" s="127" t="s">
        <v>1726</v>
      </c>
      <c r="AW987" s="149">
        <f t="shared" si="15"/>
        <v>1.4344739510949178</v>
      </c>
    </row>
    <row r="988" spans="1:49" x14ac:dyDescent="0.2">
      <c r="A988" s="127" t="s">
        <v>59</v>
      </c>
      <c r="B988" s="127">
        <v>4.0999999999999996</v>
      </c>
      <c r="C988" s="127">
        <v>20171204</v>
      </c>
      <c r="D988" s="127" t="s">
        <v>60</v>
      </c>
      <c r="E988" s="127" t="s">
        <v>60</v>
      </c>
      <c r="F988" s="127">
        <v>3</v>
      </c>
      <c r="G988" s="75" t="s">
        <v>4156</v>
      </c>
      <c r="H988" s="127">
        <v>0</v>
      </c>
      <c r="I988" s="127"/>
      <c r="J988" s="127"/>
      <c r="K988" s="127"/>
      <c r="L988" s="127"/>
      <c r="M988" s="127">
        <v>1</v>
      </c>
      <c r="N988" s="127">
        <v>1</v>
      </c>
      <c r="O988" s="127">
        <v>1984</v>
      </c>
      <c r="P988" s="127">
        <v>198504</v>
      </c>
      <c r="Q988" s="127">
        <v>19850408</v>
      </c>
      <c r="R988" s="127" t="s">
        <v>4114</v>
      </c>
      <c r="S988" s="127" t="s">
        <v>3426</v>
      </c>
      <c r="T988" s="127" t="s">
        <v>4115</v>
      </c>
      <c r="U988" s="127" t="s">
        <v>72</v>
      </c>
      <c r="V988" s="127" t="s">
        <v>65</v>
      </c>
      <c r="W988" s="127" t="s">
        <v>66</v>
      </c>
      <c r="X988" s="127"/>
      <c r="Y988" s="127">
        <v>3.7</v>
      </c>
      <c r="Z988" s="127"/>
      <c r="AA988" s="127" t="s">
        <v>1726</v>
      </c>
      <c r="AB988" s="127">
        <v>5000</v>
      </c>
      <c r="AC988" s="127">
        <v>27837</v>
      </c>
      <c r="AD988" s="127"/>
      <c r="AE988" s="127"/>
      <c r="AF988" s="127">
        <v>0</v>
      </c>
      <c r="AG988" s="127">
        <v>381</v>
      </c>
      <c r="AH988" s="127">
        <v>5000</v>
      </c>
      <c r="AI988" s="127">
        <v>278</v>
      </c>
      <c r="AJ988" s="127" t="s">
        <v>66</v>
      </c>
      <c r="AK988" s="127">
        <v>9.9000000000000008E-3</v>
      </c>
      <c r="AL988" s="127">
        <v>1</v>
      </c>
      <c r="AM988" s="127"/>
      <c r="AN988" s="127"/>
      <c r="AO988" s="127" t="s">
        <v>4133</v>
      </c>
      <c r="AP988" s="127" t="s">
        <v>4117</v>
      </c>
      <c r="AQ988" s="127" t="s">
        <v>3429</v>
      </c>
      <c r="AR988" s="127" t="s">
        <v>4118</v>
      </c>
      <c r="AS988" s="127" t="s">
        <v>69</v>
      </c>
      <c r="AT988" s="127" t="s">
        <v>70</v>
      </c>
      <c r="AU988" s="127" t="s">
        <v>77</v>
      </c>
      <c r="AV988" s="127" t="s">
        <v>1726</v>
      </c>
      <c r="AW988" s="149">
        <f t="shared" si="15"/>
        <v>1.3686819700398751E-2</v>
      </c>
    </row>
    <row r="989" spans="1:49" x14ac:dyDescent="0.2">
      <c r="A989" s="127" t="s">
        <v>1726</v>
      </c>
      <c r="B989" s="127">
        <v>4.0999999999999996</v>
      </c>
      <c r="C989" s="127">
        <v>20171204</v>
      </c>
      <c r="D989" s="127" t="s">
        <v>60</v>
      </c>
      <c r="E989" s="127" t="s">
        <v>60</v>
      </c>
      <c r="F989" s="127">
        <v>3</v>
      </c>
      <c r="G989" s="75" t="s">
        <v>4586</v>
      </c>
      <c r="H989" s="127"/>
      <c r="I989" s="127"/>
      <c r="J989" s="127"/>
      <c r="K989" s="127"/>
      <c r="L989" s="127"/>
      <c r="M989" s="127">
        <v>1</v>
      </c>
      <c r="N989" s="127">
        <v>2</v>
      </c>
      <c r="O989" s="127">
        <v>1998</v>
      </c>
      <c r="P989" s="127">
        <v>19990612</v>
      </c>
      <c r="Q989" s="127">
        <v>19990612</v>
      </c>
      <c r="R989" s="127" t="s">
        <v>4587</v>
      </c>
      <c r="S989" s="127" t="s">
        <v>3805</v>
      </c>
      <c r="T989" s="127" t="s">
        <v>4561</v>
      </c>
      <c r="U989" s="127" t="s">
        <v>72</v>
      </c>
      <c r="V989" s="127" t="s">
        <v>65</v>
      </c>
      <c r="W989" s="127" t="s">
        <v>64</v>
      </c>
      <c r="X989" s="127"/>
      <c r="Y989" s="127">
        <v>8</v>
      </c>
      <c r="Z989" s="127"/>
      <c r="AA989" s="127" t="s">
        <v>67</v>
      </c>
      <c r="AB989" s="127"/>
      <c r="AC989" s="127"/>
      <c r="AD989" s="127"/>
      <c r="AE989" s="127"/>
      <c r="AF989" s="127">
        <v>0</v>
      </c>
      <c r="AG989" s="127">
        <v>2000</v>
      </c>
      <c r="AH989" s="127"/>
      <c r="AI989" s="127"/>
      <c r="AJ989" s="127" t="s">
        <v>66</v>
      </c>
      <c r="AK989" s="127"/>
      <c r="AL989" s="127"/>
      <c r="AM989" s="127"/>
      <c r="AN989" s="127"/>
      <c r="AO989" s="127" t="s">
        <v>4588</v>
      </c>
      <c r="AP989" s="127" t="s">
        <v>4589</v>
      </c>
      <c r="AQ989" s="127" t="s">
        <v>3806</v>
      </c>
      <c r="AR989" s="127" t="s">
        <v>4563</v>
      </c>
      <c r="AS989" s="127" t="s">
        <v>69</v>
      </c>
      <c r="AT989" s="127" t="s">
        <v>70</v>
      </c>
      <c r="AU989" s="127" t="s">
        <v>77</v>
      </c>
      <c r="AV989" s="127" t="s">
        <v>1726</v>
      </c>
      <c r="AW989" s="149" t="str">
        <f t="shared" si="15"/>
        <v/>
      </c>
    </row>
    <row r="990" spans="1:49" x14ac:dyDescent="0.2">
      <c r="A990" s="127" t="s">
        <v>59</v>
      </c>
      <c r="B990" s="127">
        <v>4.0999999999999996</v>
      </c>
      <c r="C990" s="127">
        <v>20171204</v>
      </c>
      <c r="D990" s="127" t="s">
        <v>60</v>
      </c>
      <c r="E990" s="127" t="s">
        <v>60</v>
      </c>
      <c r="F990" s="127">
        <v>3</v>
      </c>
      <c r="G990" s="75" t="s">
        <v>4151</v>
      </c>
      <c r="H990" s="127">
        <v>0</v>
      </c>
      <c r="I990" s="127"/>
      <c r="J990" s="127"/>
      <c r="K990" s="127"/>
      <c r="L990" s="127"/>
      <c r="M990" s="127">
        <v>1</v>
      </c>
      <c r="N990" s="127">
        <v>1</v>
      </c>
      <c r="O990" s="127">
        <v>1982</v>
      </c>
      <c r="P990" s="127">
        <v>198304</v>
      </c>
      <c r="Q990" s="127">
        <v>19830429</v>
      </c>
      <c r="R990" s="127" t="s">
        <v>4114</v>
      </c>
      <c r="S990" s="127" t="s">
        <v>3426</v>
      </c>
      <c r="T990" s="127" t="s">
        <v>4115</v>
      </c>
      <c r="U990" s="127" t="s">
        <v>72</v>
      </c>
      <c r="V990" s="127" t="s">
        <v>65</v>
      </c>
      <c r="W990" s="127" t="s">
        <v>66</v>
      </c>
      <c r="X990" s="127"/>
      <c r="Y990" s="127">
        <v>3.4</v>
      </c>
      <c r="Z990" s="127"/>
      <c r="AA990" s="127" t="s">
        <v>1726</v>
      </c>
      <c r="AB990" s="127">
        <v>5000</v>
      </c>
      <c r="AC990" s="127">
        <v>77200</v>
      </c>
      <c r="AD990" s="127"/>
      <c r="AE990" s="127"/>
      <c r="AF990" s="127">
        <v>5000</v>
      </c>
      <c r="AG990" s="127">
        <v>377</v>
      </c>
      <c r="AH990" s="127"/>
      <c r="AI990" s="127"/>
      <c r="AJ990" s="127"/>
      <c r="AK990" s="127">
        <v>4.8999999999999998E-3</v>
      </c>
      <c r="AL990" s="127">
        <v>70</v>
      </c>
      <c r="AM990" s="127"/>
      <c r="AN990" s="127"/>
      <c r="AO990" s="127" t="s">
        <v>4133</v>
      </c>
      <c r="AP990" s="127" t="s">
        <v>4117</v>
      </c>
      <c r="AQ990" s="127" t="s">
        <v>3429</v>
      </c>
      <c r="AR990" s="127" t="s">
        <v>4118</v>
      </c>
      <c r="AS990" s="127" t="s">
        <v>69</v>
      </c>
      <c r="AT990" s="127" t="s">
        <v>70</v>
      </c>
      <c r="AU990" s="127" t="s">
        <v>77</v>
      </c>
      <c r="AV990" s="127" t="s">
        <v>1726</v>
      </c>
      <c r="AW990" s="149">
        <f t="shared" si="15"/>
        <v>4.8834196891191714E-3</v>
      </c>
    </row>
    <row r="991" spans="1:49" x14ac:dyDescent="0.2">
      <c r="A991" s="127" t="s">
        <v>59</v>
      </c>
      <c r="B991" s="127">
        <v>4.0999999999999996</v>
      </c>
      <c r="C991" s="127">
        <v>20171204</v>
      </c>
      <c r="D991" s="127" t="s">
        <v>60</v>
      </c>
      <c r="E991" s="127" t="s">
        <v>60</v>
      </c>
      <c r="F991" s="127">
        <v>3</v>
      </c>
      <c r="G991" s="75" t="s">
        <v>902</v>
      </c>
      <c r="H991" s="127">
        <v>0</v>
      </c>
      <c r="I991" s="127"/>
      <c r="J991" s="127"/>
      <c r="K991" s="127"/>
      <c r="L991" s="127"/>
      <c r="M991" s="127">
        <v>1</v>
      </c>
      <c r="N991" s="127">
        <v>2</v>
      </c>
      <c r="O991" s="127">
        <v>1986</v>
      </c>
      <c r="P991" s="127">
        <v>198705</v>
      </c>
      <c r="Q991" s="127">
        <v>19870525</v>
      </c>
      <c r="R991" s="127" t="s">
        <v>834</v>
      </c>
      <c r="S991" s="127" t="s">
        <v>830</v>
      </c>
      <c r="T991" s="127" t="s">
        <v>835</v>
      </c>
      <c r="U991" s="127" t="s">
        <v>1643</v>
      </c>
      <c r="V991" s="127" t="s">
        <v>65</v>
      </c>
      <c r="W991" s="127" t="s">
        <v>66</v>
      </c>
      <c r="X991" s="127"/>
      <c r="Y991" s="127">
        <v>3.8</v>
      </c>
      <c r="Z991" s="127"/>
      <c r="AA991" s="127" t="s">
        <v>1726</v>
      </c>
      <c r="AB991" s="127">
        <v>5000</v>
      </c>
      <c r="AC991" s="127">
        <v>26635</v>
      </c>
      <c r="AD991" s="127"/>
      <c r="AE991" s="127"/>
      <c r="AF991" s="127">
        <v>0</v>
      </c>
      <c r="AG991" s="127">
        <v>58825</v>
      </c>
      <c r="AH991" s="127">
        <v>5000</v>
      </c>
      <c r="AI991" s="127">
        <v>204</v>
      </c>
      <c r="AJ991" s="127"/>
      <c r="AK991" s="127">
        <v>7.6E-3</v>
      </c>
      <c r="AL991" s="127">
        <v>6</v>
      </c>
      <c r="AM991" s="127"/>
      <c r="AN991" s="127"/>
      <c r="AO991" s="127" t="s">
        <v>903</v>
      </c>
      <c r="AP991" s="127" t="s">
        <v>837</v>
      </c>
      <c r="AQ991" s="127" t="s">
        <v>831</v>
      </c>
      <c r="AR991" s="127" t="s">
        <v>838</v>
      </c>
      <c r="AS991" s="127" t="s">
        <v>69</v>
      </c>
      <c r="AT991" s="127" t="s">
        <v>70</v>
      </c>
      <c r="AU991" s="127" t="s">
        <v>91</v>
      </c>
      <c r="AV991" s="127" t="s">
        <v>1726</v>
      </c>
      <c r="AW991" s="149">
        <f t="shared" si="15"/>
        <v>2.2085601651961704</v>
      </c>
    </row>
    <row r="992" spans="1:49" x14ac:dyDescent="0.2">
      <c r="A992" s="127" t="s">
        <v>59</v>
      </c>
      <c r="B992" s="127">
        <v>4.0999999999999996</v>
      </c>
      <c r="C992" s="127">
        <v>20171204</v>
      </c>
      <c r="D992" s="127" t="s">
        <v>60</v>
      </c>
      <c r="E992" s="127" t="s">
        <v>60</v>
      </c>
      <c r="F992" s="127">
        <v>3</v>
      </c>
      <c r="G992" s="75" t="s">
        <v>1599</v>
      </c>
      <c r="H992" s="127">
        <v>0</v>
      </c>
      <c r="I992" s="127"/>
      <c r="J992" s="127"/>
      <c r="K992" s="127"/>
      <c r="L992" s="127"/>
      <c r="M992" s="127">
        <v>1</v>
      </c>
      <c r="N992" s="127">
        <v>2</v>
      </c>
      <c r="O992" s="127">
        <v>1987</v>
      </c>
      <c r="P992" s="127">
        <v>198902</v>
      </c>
      <c r="Q992" s="127">
        <v>19890224</v>
      </c>
      <c r="R992" s="127" t="s">
        <v>834</v>
      </c>
      <c r="S992" s="127" t="s">
        <v>830</v>
      </c>
      <c r="T992" s="127" t="s">
        <v>835</v>
      </c>
      <c r="U992" s="127" t="s">
        <v>1953</v>
      </c>
      <c r="V992" s="127" t="s">
        <v>65</v>
      </c>
      <c r="W992" s="127" t="s">
        <v>64</v>
      </c>
      <c r="X992" s="127"/>
      <c r="Y992" s="127">
        <v>19.3</v>
      </c>
      <c r="Z992" s="127"/>
      <c r="AA992" s="127" t="s">
        <v>1726</v>
      </c>
      <c r="AB992" s="127">
        <v>5000</v>
      </c>
      <c r="AC992" s="127">
        <v>37965</v>
      </c>
      <c r="AD992" s="127"/>
      <c r="AE992" s="127"/>
      <c r="AF992" s="127"/>
      <c r="AG992" s="127"/>
      <c r="AH992" s="127"/>
      <c r="AI992" s="127"/>
      <c r="AJ992" s="127"/>
      <c r="AK992" s="127"/>
      <c r="AL992" s="127">
        <v>3</v>
      </c>
      <c r="AM992" s="127"/>
      <c r="AN992" s="127"/>
      <c r="AO992" s="127" t="s">
        <v>1600</v>
      </c>
      <c r="AP992" s="127" t="s">
        <v>837</v>
      </c>
      <c r="AQ992" s="127" t="s">
        <v>831</v>
      </c>
      <c r="AR992" s="127" t="s">
        <v>838</v>
      </c>
      <c r="AS992" s="127" t="s">
        <v>69</v>
      </c>
      <c r="AT992" s="127" t="s">
        <v>70</v>
      </c>
      <c r="AU992" s="127" t="s">
        <v>91</v>
      </c>
      <c r="AV992" s="127" t="s">
        <v>1726</v>
      </c>
      <c r="AW992" s="149">
        <f t="shared" si="15"/>
        <v>0</v>
      </c>
    </row>
    <row r="993" spans="1:49" x14ac:dyDescent="0.2">
      <c r="A993" s="127" t="s">
        <v>59</v>
      </c>
      <c r="B993" s="127">
        <v>4.0999999999999996</v>
      </c>
      <c r="C993" s="127">
        <v>20171204</v>
      </c>
      <c r="D993" s="127" t="s">
        <v>60</v>
      </c>
      <c r="E993" s="127" t="s">
        <v>60</v>
      </c>
      <c r="F993" s="127">
        <v>3</v>
      </c>
      <c r="G993" s="75" t="s">
        <v>1592</v>
      </c>
      <c r="H993" s="127">
        <v>0</v>
      </c>
      <c r="I993" s="127"/>
      <c r="J993" s="127"/>
      <c r="K993" s="127"/>
      <c r="L993" s="127"/>
      <c r="M993" s="127">
        <v>1</v>
      </c>
      <c r="N993" s="127">
        <v>1</v>
      </c>
      <c r="O993" s="127">
        <v>1984</v>
      </c>
      <c r="P993" s="127">
        <v>198505</v>
      </c>
      <c r="Q993" s="127">
        <v>19850530</v>
      </c>
      <c r="R993" s="127" t="s">
        <v>88</v>
      </c>
      <c r="S993" s="127" t="s">
        <v>830</v>
      </c>
      <c r="T993" s="127" t="s">
        <v>89</v>
      </c>
      <c r="U993" s="127" t="s">
        <v>72</v>
      </c>
      <c r="V993" s="127" t="s">
        <v>65</v>
      </c>
      <c r="W993" s="127" t="s">
        <v>64</v>
      </c>
      <c r="X993" s="127"/>
      <c r="Y993" s="127">
        <v>4</v>
      </c>
      <c r="Z993" s="127"/>
      <c r="AA993" s="127" t="s">
        <v>1726</v>
      </c>
      <c r="AB993" s="127">
        <v>5000</v>
      </c>
      <c r="AC993" s="127">
        <v>81497</v>
      </c>
      <c r="AD993" s="127"/>
      <c r="AE993" s="127"/>
      <c r="AF993" s="127">
        <v>0</v>
      </c>
      <c r="AG993" s="127">
        <v>34459</v>
      </c>
      <c r="AH993" s="127">
        <v>5000</v>
      </c>
      <c r="AI993" s="127">
        <v>100</v>
      </c>
      <c r="AJ993" s="127"/>
      <c r="AK993" s="127">
        <v>1.1999999999999999E-3</v>
      </c>
      <c r="AL993" s="127">
        <v>4</v>
      </c>
      <c r="AM993" s="127"/>
      <c r="AN993" s="127"/>
      <c r="AO993" s="127"/>
      <c r="AP993" s="127" t="s">
        <v>660</v>
      </c>
      <c r="AQ993" s="127" t="s">
        <v>831</v>
      </c>
      <c r="AR993" s="127" t="s">
        <v>662</v>
      </c>
      <c r="AS993" s="127" t="s">
        <v>69</v>
      </c>
      <c r="AT993" s="127" t="s">
        <v>70</v>
      </c>
      <c r="AU993" s="127" t="s">
        <v>91</v>
      </c>
      <c r="AV993" s="127" t="s">
        <v>1726</v>
      </c>
      <c r="AW993" s="149">
        <f t="shared" si="15"/>
        <v>0.42282538007534021</v>
      </c>
    </row>
    <row r="994" spans="1:49" x14ac:dyDescent="0.2">
      <c r="A994" s="127" t="s">
        <v>59</v>
      </c>
      <c r="B994" s="127">
        <v>4.0999999999999996</v>
      </c>
      <c r="C994" s="127">
        <v>20171204</v>
      </c>
      <c r="D994" s="127" t="s">
        <v>60</v>
      </c>
      <c r="E994" s="127" t="s">
        <v>60</v>
      </c>
      <c r="F994" s="127">
        <v>3</v>
      </c>
      <c r="G994" s="75" t="s">
        <v>1593</v>
      </c>
      <c r="H994" s="127">
        <v>0</v>
      </c>
      <c r="I994" s="127"/>
      <c r="J994" s="127"/>
      <c r="K994" s="127"/>
      <c r="L994" s="127"/>
      <c r="M994" s="127">
        <v>1</v>
      </c>
      <c r="N994" s="127">
        <v>1</v>
      </c>
      <c r="O994" s="127">
        <v>1985</v>
      </c>
      <c r="P994" s="127">
        <v>198605</v>
      </c>
      <c r="Q994" s="127">
        <v>19860523</v>
      </c>
      <c r="R994" s="127" t="s">
        <v>88</v>
      </c>
      <c r="S994" s="127" t="s">
        <v>830</v>
      </c>
      <c r="T994" s="127" t="s">
        <v>89</v>
      </c>
      <c r="U994" s="127" t="s">
        <v>72</v>
      </c>
      <c r="V994" s="127" t="s">
        <v>65</v>
      </c>
      <c r="W994" s="127" t="s">
        <v>64</v>
      </c>
      <c r="X994" s="127"/>
      <c r="Y994" s="127">
        <v>3.5</v>
      </c>
      <c r="Z994" s="127"/>
      <c r="AA994" s="127" t="s">
        <v>1726</v>
      </c>
      <c r="AB994" s="127">
        <v>5000</v>
      </c>
      <c r="AC994" s="127">
        <v>27336</v>
      </c>
      <c r="AD994" s="127"/>
      <c r="AE994" s="127"/>
      <c r="AF994" s="127">
        <v>0</v>
      </c>
      <c r="AG994" s="127">
        <v>47169</v>
      </c>
      <c r="AH994" s="127"/>
      <c r="AI994" s="127"/>
      <c r="AJ994" s="127"/>
      <c r="AK994" s="127"/>
      <c r="AL994" s="127">
        <v>4</v>
      </c>
      <c r="AM994" s="127"/>
      <c r="AN994" s="127"/>
      <c r="AO994" s="127"/>
      <c r="AP994" s="127" t="s">
        <v>660</v>
      </c>
      <c r="AQ994" s="127" t="s">
        <v>831</v>
      </c>
      <c r="AR994" s="127" t="s">
        <v>662</v>
      </c>
      <c r="AS994" s="127" t="s">
        <v>69</v>
      </c>
      <c r="AT994" s="127" t="s">
        <v>70</v>
      </c>
      <c r="AU994" s="127" t="s">
        <v>91</v>
      </c>
      <c r="AV994" s="127" t="s">
        <v>1726</v>
      </c>
      <c r="AW994" s="149">
        <f t="shared" si="15"/>
        <v>1.7255267778753292</v>
      </c>
    </row>
    <row r="995" spans="1:49" x14ac:dyDescent="0.2">
      <c r="A995" s="127" t="s">
        <v>59</v>
      </c>
      <c r="B995" s="127">
        <v>4.0999999999999996</v>
      </c>
      <c r="C995" s="127">
        <v>20171204</v>
      </c>
      <c r="D995" s="127" t="s">
        <v>60</v>
      </c>
      <c r="E995" s="127" t="s">
        <v>60</v>
      </c>
      <c r="F995" s="127">
        <v>3</v>
      </c>
      <c r="G995" s="75" t="s">
        <v>265</v>
      </c>
      <c r="H995" s="127">
        <v>0</v>
      </c>
      <c r="I995" s="127"/>
      <c r="J995" s="127"/>
      <c r="K995" s="127"/>
      <c r="L995" s="127"/>
      <c r="M995" s="127">
        <v>1</v>
      </c>
      <c r="N995" s="127">
        <v>3</v>
      </c>
      <c r="O995" s="127">
        <v>2000</v>
      </c>
      <c r="P995" s="127">
        <v>20010601</v>
      </c>
      <c r="Q995" s="127">
        <v>20010604</v>
      </c>
      <c r="R995" s="127" t="s">
        <v>3322</v>
      </c>
      <c r="S995" s="127" t="s">
        <v>3323</v>
      </c>
      <c r="T995" s="127" t="s">
        <v>3294</v>
      </c>
      <c r="U995" s="127" t="s">
        <v>72</v>
      </c>
      <c r="V995" s="127" t="s">
        <v>65</v>
      </c>
      <c r="W995" s="127" t="s">
        <v>66</v>
      </c>
      <c r="X995" s="127"/>
      <c r="Y995" s="127">
        <v>4.7300000000000004</v>
      </c>
      <c r="Z995" s="127">
        <v>76</v>
      </c>
      <c r="AA995" s="127" t="s">
        <v>1726</v>
      </c>
      <c r="AB995" s="127">
        <v>5000</v>
      </c>
      <c r="AC995" s="127">
        <v>49912</v>
      </c>
      <c r="AD995" s="127"/>
      <c r="AE995" s="127"/>
      <c r="AF995" s="127">
        <v>0</v>
      </c>
      <c r="AG995" s="127">
        <v>347817</v>
      </c>
      <c r="AH995" s="127">
        <v>5000</v>
      </c>
      <c r="AI995" s="127">
        <v>125</v>
      </c>
      <c r="AJ995" s="127" t="s">
        <v>66</v>
      </c>
      <c r="AK995" s="127">
        <v>2.5000000000000001E-3</v>
      </c>
      <c r="AL995" s="127">
        <v>30</v>
      </c>
      <c r="AM995" s="127">
        <v>2013</v>
      </c>
      <c r="AN995" s="127"/>
      <c r="AO995" s="127" t="s">
        <v>3363</v>
      </c>
      <c r="AP995" s="127" t="s">
        <v>3325</v>
      </c>
      <c r="AQ995" s="127" t="s">
        <v>3326</v>
      </c>
      <c r="AR995" s="127" t="s">
        <v>3298</v>
      </c>
      <c r="AS995" s="127" t="s">
        <v>69</v>
      </c>
      <c r="AT995" s="127" t="s">
        <v>70</v>
      </c>
      <c r="AU995" s="127" t="s">
        <v>3211</v>
      </c>
      <c r="AV995" s="127" t="s">
        <v>1726</v>
      </c>
      <c r="AW995" s="149">
        <f t="shared" si="15"/>
        <v>6.9686047443500563</v>
      </c>
    </row>
    <row r="996" spans="1:49" x14ac:dyDescent="0.2">
      <c r="A996" s="127" t="s">
        <v>59</v>
      </c>
      <c r="B996" s="127">
        <v>4.0999999999999996</v>
      </c>
      <c r="C996" s="127">
        <v>20171204</v>
      </c>
      <c r="D996" s="127" t="s">
        <v>60</v>
      </c>
      <c r="E996" s="127" t="s">
        <v>60</v>
      </c>
      <c r="F996" s="127">
        <v>3</v>
      </c>
      <c r="G996" s="75" t="s">
        <v>4152</v>
      </c>
      <c r="H996" s="127">
        <v>0</v>
      </c>
      <c r="I996" s="127"/>
      <c r="J996" s="127"/>
      <c r="K996" s="127"/>
      <c r="L996" s="127"/>
      <c r="M996" s="127">
        <v>1</v>
      </c>
      <c r="N996" s="127">
        <v>1</v>
      </c>
      <c r="O996" s="127">
        <v>1985</v>
      </c>
      <c r="P996" s="127">
        <v>198605</v>
      </c>
      <c r="Q996" s="127">
        <v>19860502</v>
      </c>
      <c r="R996" s="127" t="s">
        <v>4114</v>
      </c>
      <c r="S996" s="127" t="s">
        <v>3426</v>
      </c>
      <c r="T996" s="127" t="s">
        <v>4115</v>
      </c>
      <c r="U996" s="127" t="s">
        <v>72</v>
      </c>
      <c r="V996" s="127" t="s">
        <v>65</v>
      </c>
      <c r="W996" s="127" t="s">
        <v>64</v>
      </c>
      <c r="X996" s="127"/>
      <c r="Y996" s="127">
        <v>3.1</v>
      </c>
      <c r="Z996" s="127"/>
      <c r="AA996" s="127" t="s">
        <v>1726</v>
      </c>
      <c r="AB996" s="127">
        <v>5000</v>
      </c>
      <c r="AC996" s="127">
        <v>25173</v>
      </c>
      <c r="AD996" s="127"/>
      <c r="AE996" s="127"/>
      <c r="AF996" s="127">
        <v>0</v>
      </c>
      <c r="AG996" s="127">
        <v>11249</v>
      </c>
      <c r="AH996" s="127">
        <v>5000</v>
      </c>
      <c r="AI996" s="127">
        <v>223</v>
      </c>
      <c r="AJ996" s="127"/>
      <c r="AK996" s="127">
        <v>8.8000000000000005E-3</v>
      </c>
      <c r="AL996" s="127">
        <v>1</v>
      </c>
      <c r="AM996" s="127"/>
      <c r="AN996" s="127"/>
      <c r="AO996" s="127"/>
      <c r="AP996" s="127" t="s">
        <v>4117</v>
      </c>
      <c r="AQ996" s="127" t="s">
        <v>3429</v>
      </c>
      <c r="AR996" s="127" t="s">
        <v>4118</v>
      </c>
      <c r="AS996" s="127" t="s">
        <v>69</v>
      </c>
      <c r="AT996" s="127" t="s">
        <v>70</v>
      </c>
      <c r="AU996" s="127" t="s">
        <v>77</v>
      </c>
      <c r="AV996" s="127" t="s">
        <v>1726</v>
      </c>
      <c r="AW996" s="149">
        <f t="shared" si="15"/>
        <v>0.44686767568426489</v>
      </c>
    </row>
    <row r="997" spans="1:49" x14ac:dyDescent="0.2">
      <c r="A997" s="127" t="s">
        <v>59</v>
      </c>
      <c r="B997" s="127">
        <v>4.0999999999999996</v>
      </c>
      <c r="C997" s="127">
        <v>20171204</v>
      </c>
      <c r="D997" s="127" t="s">
        <v>60</v>
      </c>
      <c r="E997" s="127" t="s">
        <v>60</v>
      </c>
      <c r="F997" s="127">
        <v>3</v>
      </c>
      <c r="G997" s="75" t="s">
        <v>3589</v>
      </c>
      <c r="H997" s="127">
        <v>0</v>
      </c>
      <c r="I997" s="127"/>
      <c r="J997" s="127"/>
      <c r="K997" s="127"/>
      <c r="L997" s="127"/>
      <c r="M997" s="127">
        <v>1</v>
      </c>
      <c r="N997" s="127">
        <v>1</v>
      </c>
      <c r="O997" s="127">
        <v>1985</v>
      </c>
      <c r="P997" s="127">
        <v>198604</v>
      </c>
      <c r="Q997" s="127">
        <v>19860428</v>
      </c>
      <c r="R997" s="127" t="s">
        <v>3583</v>
      </c>
      <c r="S997" s="127" t="s">
        <v>3426</v>
      </c>
      <c r="T997" s="127" t="s">
        <v>3584</v>
      </c>
      <c r="U997" s="127" t="s">
        <v>72</v>
      </c>
      <c r="V997" s="127" t="s">
        <v>65</v>
      </c>
      <c r="W997" s="127" t="s">
        <v>64</v>
      </c>
      <c r="X997" s="127"/>
      <c r="Y997" s="127">
        <v>3.5</v>
      </c>
      <c r="Z997" s="127"/>
      <c r="AA997" s="127" t="s">
        <v>1726</v>
      </c>
      <c r="AB997" s="127">
        <v>5000</v>
      </c>
      <c r="AC997" s="127">
        <v>25152</v>
      </c>
      <c r="AD997" s="127"/>
      <c r="AE997" s="127"/>
      <c r="AF997" s="127">
        <v>0</v>
      </c>
      <c r="AG997" s="127">
        <v>26313</v>
      </c>
      <c r="AH997" s="127"/>
      <c r="AI997" s="127"/>
      <c r="AJ997" s="127"/>
      <c r="AK997" s="127"/>
      <c r="AL997" s="127">
        <v>1</v>
      </c>
      <c r="AM997" s="127"/>
      <c r="AN997" s="127"/>
      <c r="AO997" s="127" t="s">
        <v>3590</v>
      </c>
      <c r="AP997" s="127" t="s">
        <v>3585</v>
      </c>
      <c r="AQ997" s="127" t="s">
        <v>3429</v>
      </c>
      <c r="AR997" s="127" t="s">
        <v>3586</v>
      </c>
      <c r="AS997" s="127" t="s">
        <v>69</v>
      </c>
      <c r="AT997" s="127" t="s">
        <v>70</v>
      </c>
      <c r="AU997" s="127" t="s">
        <v>77</v>
      </c>
      <c r="AV997" s="127" t="s">
        <v>1726</v>
      </c>
      <c r="AW997" s="149">
        <f t="shared" si="15"/>
        <v>1.0461593511450382</v>
      </c>
    </row>
    <row r="998" spans="1:49" x14ac:dyDescent="0.2">
      <c r="A998" s="127" t="s">
        <v>59</v>
      </c>
      <c r="B998" s="127">
        <v>4.0999999999999996</v>
      </c>
      <c r="C998" s="127">
        <v>20171204</v>
      </c>
      <c r="D998" s="127" t="s">
        <v>60</v>
      </c>
      <c r="E998" s="127" t="s">
        <v>60</v>
      </c>
      <c r="F998" s="127">
        <v>3</v>
      </c>
      <c r="G998" s="75" t="s">
        <v>3591</v>
      </c>
      <c r="H998" s="127">
        <v>0</v>
      </c>
      <c r="I998" s="127"/>
      <c r="J998" s="127"/>
      <c r="K998" s="127"/>
      <c r="L998" s="127"/>
      <c r="M998" s="127">
        <v>1</v>
      </c>
      <c r="N998" s="127">
        <v>1</v>
      </c>
      <c r="O998" s="127">
        <v>1985</v>
      </c>
      <c r="P998" s="127">
        <v>198604</v>
      </c>
      <c r="Q998" s="127">
        <v>19860428</v>
      </c>
      <c r="R998" s="127" t="s">
        <v>3583</v>
      </c>
      <c r="S998" s="127" t="s">
        <v>3426</v>
      </c>
      <c r="T998" s="127" t="s">
        <v>3584</v>
      </c>
      <c r="U998" s="127" t="s">
        <v>72</v>
      </c>
      <c r="V998" s="127" t="s">
        <v>65</v>
      </c>
      <c r="W998" s="127" t="s">
        <v>64</v>
      </c>
      <c r="X998" s="127"/>
      <c r="Y998" s="127">
        <v>3.5</v>
      </c>
      <c r="Z998" s="127"/>
      <c r="AA998" s="127" t="s">
        <v>1726</v>
      </c>
      <c r="AB998" s="127">
        <v>5000</v>
      </c>
      <c r="AC998" s="127">
        <v>25135</v>
      </c>
      <c r="AD998" s="127"/>
      <c r="AE998" s="127"/>
      <c r="AF998" s="127">
        <v>0</v>
      </c>
      <c r="AG998" s="127">
        <v>26314</v>
      </c>
      <c r="AH998" s="127">
        <v>5000</v>
      </c>
      <c r="AI998" s="127">
        <v>17</v>
      </c>
      <c r="AJ998" s="127"/>
      <c r="AK998" s="127">
        <v>6.9999999999999999E-4</v>
      </c>
      <c r="AL998" s="127">
        <v>1</v>
      </c>
      <c r="AM998" s="127"/>
      <c r="AN998" s="127"/>
      <c r="AO998" s="127" t="s">
        <v>3592</v>
      </c>
      <c r="AP998" s="127" t="s">
        <v>3585</v>
      </c>
      <c r="AQ998" s="127" t="s">
        <v>3429</v>
      </c>
      <c r="AR998" s="127" t="s">
        <v>3586</v>
      </c>
      <c r="AS998" s="127" t="s">
        <v>69</v>
      </c>
      <c r="AT998" s="127" t="s">
        <v>70</v>
      </c>
      <c r="AU998" s="127" t="s">
        <v>77</v>
      </c>
      <c r="AV998" s="127" t="s">
        <v>1726</v>
      </c>
      <c r="AW998" s="149">
        <f t="shared" si="15"/>
        <v>1.0469067037994828</v>
      </c>
    </row>
    <row r="999" spans="1:49" x14ac:dyDescent="0.2">
      <c r="A999" s="127" t="s">
        <v>1726</v>
      </c>
      <c r="B999" s="127">
        <v>4.0999999999999996</v>
      </c>
      <c r="C999" s="127">
        <v>20171204</v>
      </c>
      <c r="D999" s="127" t="s">
        <v>60</v>
      </c>
      <c r="E999" s="127" t="s">
        <v>60</v>
      </c>
      <c r="F999" s="127">
        <v>3</v>
      </c>
      <c r="G999" s="75" t="s">
        <v>1447</v>
      </c>
      <c r="H999" s="127"/>
      <c r="I999" s="127"/>
      <c r="J999" s="127"/>
      <c r="K999" s="127"/>
      <c r="L999" s="127"/>
      <c r="M999" s="127">
        <v>1</v>
      </c>
      <c r="N999" s="127">
        <v>2</v>
      </c>
      <c r="O999" s="127">
        <v>1993</v>
      </c>
      <c r="P999" s="127">
        <v>199405</v>
      </c>
      <c r="Q999" s="127">
        <v>19940506</v>
      </c>
      <c r="R999" s="127" t="s">
        <v>74</v>
      </c>
      <c r="S999" s="127" t="s">
        <v>62</v>
      </c>
      <c r="T999" s="127" t="s">
        <v>75</v>
      </c>
      <c r="U999" s="127" t="s">
        <v>1643</v>
      </c>
      <c r="V999" s="127" t="s">
        <v>65</v>
      </c>
      <c r="W999" s="127" t="s">
        <v>66</v>
      </c>
      <c r="X999" s="127"/>
      <c r="Y999" s="127">
        <v>1.1000000000000001</v>
      </c>
      <c r="Z999" s="127">
        <v>46</v>
      </c>
      <c r="AA999" s="127" t="s">
        <v>1726</v>
      </c>
      <c r="AB999" s="127"/>
      <c r="AC999" s="127"/>
      <c r="AD999" s="127"/>
      <c r="AE999" s="127"/>
      <c r="AF999" s="127">
        <v>0</v>
      </c>
      <c r="AG999" s="127">
        <v>34867</v>
      </c>
      <c r="AH999" s="127"/>
      <c r="AI999" s="127"/>
      <c r="AJ999" s="127" t="s">
        <v>67</v>
      </c>
      <c r="AK999" s="127"/>
      <c r="AL999" s="127"/>
      <c r="AM999" s="127"/>
      <c r="AN999" s="127"/>
      <c r="AO999" s="127"/>
      <c r="AP999" s="127" t="s">
        <v>680</v>
      </c>
      <c r="AQ999" s="127" t="s">
        <v>661</v>
      </c>
      <c r="AR999" s="127" t="s">
        <v>681</v>
      </c>
      <c r="AS999" s="127" t="s">
        <v>69</v>
      </c>
      <c r="AT999" s="127" t="s">
        <v>70</v>
      </c>
      <c r="AU999" s="127" t="s">
        <v>77</v>
      </c>
      <c r="AV999" s="127" t="s">
        <v>1726</v>
      </c>
      <c r="AW999" s="149" t="str">
        <f t="shared" si="15"/>
        <v/>
      </c>
    </row>
    <row r="1000" spans="1:49" x14ac:dyDescent="0.2">
      <c r="A1000" s="127" t="s">
        <v>59</v>
      </c>
      <c r="B1000" s="127">
        <v>4.0999999999999996</v>
      </c>
      <c r="C1000" s="127">
        <v>20171204</v>
      </c>
      <c r="D1000" s="127" t="s">
        <v>60</v>
      </c>
      <c r="E1000" s="127" t="s">
        <v>60</v>
      </c>
      <c r="F1000" s="127">
        <v>3</v>
      </c>
      <c r="G1000" s="75" t="s">
        <v>4102</v>
      </c>
      <c r="H1000" s="127">
        <v>0</v>
      </c>
      <c r="I1000" s="127"/>
      <c r="J1000" s="127"/>
      <c r="K1000" s="127"/>
      <c r="L1000" s="127"/>
      <c r="M1000" s="127">
        <v>1</v>
      </c>
      <c r="N1000" s="127">
        <v>1</v>
      </c>
      <c r="O1000" s="127">
        <v>1987</v>
      </c>
      <c r="P1000" s="127">
        <v>198805</v>
      </c>
      <c r="Q1000" s="127">
        <v>19880517</v>
      </c>
      <c r="R1000" s="127" t="s">
        <v>3420</v>
      </c>
      <c r="S1000" s="127" t="s">
        <v>3421</v>
      </c>
      <c r="T1000" s="127" t="s">
        <v>4086</v>
      </c>
      <c r="U1000" s="127" t="s">
        <v>72</v>
      </c>
      <c r="V1000" s="127" t="s">
        <v>65</v>
      </c>
      <c r="W1000" s="127" t="s">
        <v>66</v>
      </c>
      <c r="X1000" s="127"/>
      <c r="Y1000" s="127">
        <v>6.6</v>
      </c>
      <c r="Z1000" s="127"/>
      <c r="AA1000" s="127" t="s">
        <v>1726</v>
      </c>
      <c r="AB1000" s="127">
        <v>5000</v>
      </c>
      <c r="AC1000" s="127">
        <v>24773</v>
      </c>
      <c r="AD1000" s="127"/>
      <c r="AE1000" s="127"/>
      <c r="AF1000" s="127">
        <v>0</v>
      </c>
      <c r="AG1000" s="127">
        <v>181469</v>
      </c>
      <c r="AH1000" s="127">
        <v>5000</v>
      </c>
      <c r="AI1000" s="127">
        <v>316</v>
      </c>
      <c r="AJ1000" s="127" t="s">
        <v>66</v>
      </c>
      <c r="AK1000" s="127">
        <v>1.26E-2</v>
      </c>
      <c r="AL1000" s="127">
        <v>1</v>
      </c>
      <c r="AM1000" s="127"/>
      <c r="AN1000" s="127"/>
      <c r="AO1000" s="127" t="s">
        <v>4103</v>
      </c>
      <c r="AP1000" s="127" t="s">
        <v>3422</v>
      </c>
      <c r="AQ1000" s="127" t="s">
        <v>3423</v>
      </c>
      <c r="AR1000" s="127" t="s">
        <v>4089</v>
      </c>
      <c r="AS1000" s="127" t="s">
        <v>69</v>
      </c>
      <c r="AT1000" s="127" t="s">
        <v>70</v>
      </c>
      <c r="AU1000" s="127" t="s">
        <v>3211</v>
      </c>
      <c r="AV1000" s="127" t="s">
        <v>1726</v>
      </c>
      <c r="AW1000" s="149">
        <f t="shared" si="15"/>
        <v>7.3252734832277078</v>
      </c>
    </row>
    <row r="1001" spans="1:49" x14ac:dyDescent="0.2">
      <c r="A1001" s="127" t="s">
        <v>59</v>
      </c>
      <c r="B1001" s="127">
        <v>4.0999999999999996</v>
      </c>
      <c r="C1001" s="127">
        <v>20171204</v>
      </c>
      <c r="D1001" s="127" t="s">
        <v>60</v>
      </c>
      <c r="E1001" s="127" t="s">
        <v>60</v>
      </c>
      <c r="F1001" s="127">
        <v>3</v>
      </c>
      <c r="G1001" s="75" t="s">
        <v>302</v>
      </c>
      <c r="H1001" s="127">
        <v>0</v>
      </c>
      <c r="I1001" s="127"/>
      <c r="J1001" s="127"/>
      <c r="K1001" s="127"/>
      <c r="L1001" s="127"/>
      <c r="M1001" s="127">
        <v>1</v>
      </c>
      <c r="N1001" s="127">
        <v>3</v>
      </c>
      <c r="O1001" s="127">
        <v>1987</v>
      </c>
      <c r="P1001" s="127">
        <v>198804</v>
      </c>
      <c r="Q1001" s="127">
        <v>19880415</v>
      </c>
      <c r="R1001" s="127" t="s">
        <v>3322</v>
      </c>
      <c r="S1001" s="127" t="s">
        <v>3323</v>
      </c>
      <c r="T1001" s="127" t="s">
        <v>3294</v>
      </c>
      <c r="U1001" s="127" t="s">
        <v>1643</v>
      </c>
      <c r="V1001" s="127" t="s">
        <v>65</v>
      </c>
      <c r="W1001" s="127" t="s">
        <v>66</v>
      </c>
      <c r="X1001" s="127"/>
      <c r="Y1001" s="127">
        <v>1.7</v>
      </c>
      <c r="Z1001" s="127">
        <v>58</v>
      </c>
      <c r="AA1001" s="127" t="s">
        <v>1726</v>
      </c>
      <c r="AB1001" s="127">
        <v>5000</v>
      </c>
      <c r="AC1001" s="127">
        <v>26947</v>
      </c>
      <c r="AD1001" s="127"/>
      <c r="AE1001" s="127"/>
      <c r="AF1001" s="127">
        <v>0</v>
      </c>
      <c r="AG1001" s="127">
        <v>47550</v>
      </c>
      <c r="AH1001" s="127">
        <v>5000</v>
      </c>
      <c r="AI1001" s="127">
        <v>103</v>
      </c>
      <c r="AJ1001" s="127" t="s">
        <v>67</v>
      </c>
      <c r="AK1001" s="127">
        <v>3.8E-3</v>
      </c>
      <c r="AL1001" s="127">
        <v>7</v>
      </c>
      <c r="AM1001" s="127"/>
      <c r="AN1001" s="127"/>
      <c r="AO1001" s="127" t="s">
        <v>3385</v>
      </c>
      <c r="AP1001" s="127" t="s">
        <v>3325</v>
      </c>
      <c r="AQ1001" s="127" t="s">
        <v>3326</v>
      </c>
      <c r="AR1001" s="127" t="s">
        <v>3298</v>
      </c>
      <c r="AS1001" s="127" t="s">
        <v>69</v>
      </c>
      <c r="AT1001" s="127" t="s">
        <v>70</v>
      </c>
      <c r="AU1001" s="127" t="s">
        <v>3211</v>
      </c>
      <c r="AV1001" s="127" t="s">
        <v>1726</v>
      </c>
      <c r="AW1001" s="149">
        <f t="shared" si="15"/>
        <v>1.7645749062975471</v>
      </c>
    </row>
    <row r="1002" spans="1:49" x14ac:dyDescent="0.2">
      <c r="A1002" s="127" t="s">
        <v>59</v>
      </c>
      <c r="B1002" s="127">
        <v>4.0999999999999996</v>
      </c>
      <c r="C1002" s="127">
        <v>20171204</v>
      </c>
      <c r="D1002" s="127" t="s">
        <v>60</v>
      </c>
      <c r="E1002" s="127" t="s">
        <v>60</v>
      </c>
      <c r="F1002" s="127">
        <v>3</v>
      </c>
      <c r="G1002" s="75" t="s">
        <v>303</v>
      </c>
      <c r="H1002" s="127">
        <v>0</v>
      </c>
      <c r="I1002" s="127"/>
      <c r="J1002" s="127"/>
      <c r="K1002" s="127"/>
      <c r="L1002" s="127"/>
      <c r="M1002" s="127">
        <v>1</v>
      </c>
      <c r="N1002" s="127">
        <v>3</v>
      </c>
      <c r="O1002" s="127">
        <v>1987</v>
      </c>
      <c r="P1002" s="127">
        <v>198805</v>
      </c>
      <c r="Q1002" s="127">
        <v>19880501</v>
      </c>
      <c r="R1002" s="127" t="s">
        <v>3322</v>
      </c>
      <c r="S1002" s="127" t="s">
        <v>3323</v>
      </c>
      <c r="T1002" s="127" t="s">
        <v>3294</v>
      </c>
      <c r="U1002" s="127" t="s">
        <v>1643</v>
      </c>
      <c r="V1002" s="127" t="s">
        <v>65</v>
      </c>
      <c r="W1002" s="127" t="s">
        <v>66</v>
      </c>
      <c r="X1002" s="127"/>
      <c r="Y1002" s="127">
        <v>2.5</v>
      </c>
      <c r="Z1002" s="127">
        <v>63</v>
      </c>
      <c r="AA1002" s="127" t="s">
        <v>1726</v>
      </c>
      <c r="AB1002" s="127">
        <v>5000</v>
      </c>
      <c r="AC1002" s="127">
        <v>26782</v>
      </c>
      <c r="AD1002" s="127"/>
      <c r="AE1002" s="127"/>
      <c r="AF1002" s="127">
        <v>0</v>
      </c>
      <c r="AG1002" s="127">
        <v>47355</v>
      </c>
      <c r="AH1002" s="127">
        <v>5000</v>
      </c>
      <c r="AI1002" s="127">
        <v>320</v>
      </c>
      <c r="AJ1002" s="127" t="s">
        <v>67</v>
      </c>
      <c r="AK1002" s="127">
        <v>1.18E-2</v>
      </c>
      <c r="AL1002" s="127">
        <v>15</v>
      </c>
      <c r="AM1002" s="127"/>
      <c r="AN1002" s="127"/>
      <c r="AO1002" s="127" t="s">
        <v>3342</v>
      </c>
      <c r="AP1002" s="127" t="s">
        <v>3325</v>
      </c>
      <c r="AQ1002" s="127" t="s">
        <v>3326</v>
      </c>
      <c r="AR1002" s="127" t="s">
        <v>3298</v>
      </c>
      <c r="AS1002" s="127" t="s">
        <v>69</v>
      </c>
      <c r="AT1002" s="127" t="s">
        <v>70</v>
      </c>
      <c r="AU1002" s="127" t="s">
        <v>3211</v>
      </c>
      <c r="AV1002" s="127" t="s">
        <v>1726</v>
      </c>
      <c r="AW1002" s="149">
        <f t="shared" si="15"/>
        <v>1.7681651855723994</v>
      </c>
    </row>
    <row r="1003" spans="1:49" x14ac:dyDescent="0.2">
      <c r="A1003" s="127" t="s">
        <v>1726</v>
      </c>
      <c r="B1003" s="127">
        <v>4.0999999999999996</v>
      </c>
      <c r="C1003" s="127">
        <v>20171204</v>
      </c>
      <c r="D1003" s="127" t="s">
        <v>60</v>
      </c>
      <c r="E1003" s="127" t="s">
        <v>60</v>
      </c>
      <c r="F1003" s="127">
        <v>3</v>
      </c>
      <c r="G1003" s="75" t="s">
        <v>3512</v>
      </c>
      <c r="H1003" s="127"/>
      <c r="I1003" s="127"/>
      <c r="J1003" s="127"/>
      <c r="K1003" s="127"/>
      <c r="L1003" s="127"/>
      <c r="M1003" s="127">
        <v>1</v>
      </c>
      <c r="N1003" s="127">
        <v>2</v>
      </c>
      <c r="O1003" s="127">
        <v>1987</v>
      </c>
      <c r="P1003" s="127">
        <v>198804</v>
      </c>
      <c r="Q1003" s="127">
        <v>19880418</v>
      </c>
      <c r="R1003" s="127" t="s">
        <v>3483</v>
      </c>
      <c r="S1003" s="127" t="s">
        <v>3497</v>
      </c>
      <c r="T1003" s="127" t="s">
        <v>3485</v>
      </c>
      <c r="U1003" s="127" t="s">
        <v>72</v>
      </c>
      <c r="V1003" s="127" t="s">
        <v>65</v>
      </c>
      <c r="W1003" s="127" t="s">
        <v>64</v>
      </c>
      <c r="X1003" s="127"/>
      <c r="Y1003" s="127">
        <v>4.8499999999999996</v>
      </c>
      <c r="Z1003" s="127"/>
      <c r="AA1003" s="127" t="s">
        <v>1726</v>
      </c>
      <c r="AB1003" s="127"/>
      <c r="AC1003" s="127"/>
      <c r="AD1003" s="127"/>
      <c r="AE1003" s="127"/>
      <c r="AF1003" s="127">
        <v>0</v>
      </c>
      <c r="AG1003" s="127">
        <v>13500</v>
      </c>
      <c r="AH1003" s="127"/>
      <c r="AI1003" s="127"/>
      <c r="AJ1003" s="127" t="s">
        <v>66</v>
      </c>
      <c r="AK1003" s="127"/>
      <c r="AL1003" s="127"/>
      <c r="AM1003" s="127"/>
      <c r="AN1003" s="127"/>
      <c r="AO1003" s="127"/>
      <c r="AP1003" s="127" t="s">
        <v>3486</v>
      </c>
      <c r="AQ1003" s="127" t="s">
        <v>3500</v>
      </c>
      <c r="AR1003" s="127" t="s">
        <v>3488</v>
      </c>
      <c r="AS1003" s="127" t="s">
        <v>69</v>
      </c>
      <c r="AT1003" s="127" t="s">
        <v>70</v>
      </c>
      <c r="AU1003" s="127" t="s">
        <v>77</v>
      </c>
      <c r="AV1003" s="127" t="s">
        <v>1726</v>
      </c>
      <c r="AW1003" s="149" t="str">
        <f t="shared" si="15"/>
        <v/>
      </c>
    </row>
    <row r="1004" spans="1:49" x14ac:dyDescent="0.2">
      <c r="A1004" s="127" t="s">
        <v>1726</v>
      </c>
      <c r="B1004" s="127">
        <v>4.0999999999999996</v>
      </c>
      <c r="C1004" s="127">
        <v>20171204</v>
      </c>
      <c r="D1004" s="127" t="s">
        <v>60</v>
      </c>
      <c r="E1004" s="127" t="s">
        <v>60</v>
      </c>
      <c r="F1004" s="127">
        <v>3</v>
      </c>
      <c r="G1004" s="75" t="s">
        <v>4442</v>
      </c>
      <c r="H1004" s="127"/>
      <c r="I1004" s="127"/>
      <c r="J1004" s="127"/>
      <c r="K1004" s="127"/>
      <c r="L1004" s="127"/>
      <c r="M1004" s="127">
        <v>1</v>
      </c>
      <c r="N1004" s="127">
        <v>2</v>
      </c>
      <c r="O1004" s="127">
        <v>1990</v>
      </c>
      <c r="P1004" s="127">
        <v>199107</v>
      </c>
      <c r="Q1004" s="127">
        <v>19910722</v>
      </c>
      <c r="R1004" s="127" t="s">
        <v>3716</v>
      </c>
      <c r="S1004" s="127" t="s">
        <v>3426</v>
      </c>
      <c r="T1004" s="127" t="s">
        <v>4439</v>
      </c>
      <c r="U1004" s="127" t="s">
        <v>72</v>
      </c>
      <c r="V1004" s="127" t="s">
        <v>65</v>
      </c>
      <c r="W1004" s="127" t="s">
        <v>64</v>
      </c>
      <c r="X1004" s="127"/>
      <c r="Y1004" s="127">
        <v>8.3000000000000007</v>
      </c>
      <c r="Z1004" s="127">
        <v>89</v>
      </c>
      <c r="AA1004" s="127" t="s">
        <v>1726</v>
      </c>
      <c r="AB1004" s="127"/>
      <c r="AC1004" s="127"/>
      <c r="AD1004" s="127"/>
      <c r="AE1004" s="127"/>
      <c r="AF1004" s="127">
        <v>0</v>
      </c>
      <c r="AG1004" s="127">
        <v>51268</v>
      </c>
      <c r="AH1004" s="127"/>
      <c r="AI1004" s="127"/>
      <c r="AJ1004" s="127" t="s">
        <v>66</v>
      </c>
      <c r="AK1004" s="127"/>
      <c r="AL1004" s="127"/>
      <c r="AM1004" s="127"/>
      <c r="AN1004" s="127"/>
      <c r="AO1004" s="127"/>
      <c r="AP1004" s="127" t="s">
        <v>3718</v>
      </c>
      <c r="AQ1004" s="127" t="s">
        <v>3429</v>
      </c>
      <c r="AR1004" s="127" t="s">
        <v>4440</v>
      </c>
      <c r="AS1004" s="127" t="s">
        <v>69</v>
      </c>
      <c r="AT1004" s="127" t="s">
        <v>70</v>
      </c>
      <c r="AU1004" s="127" t="s">
        <v>77</v>
      </c>
      <c r="AV1004" s="127" t="s">
        <v>1726</v>
      </c>
      <c r="AW1004" s="149" t="str">
        <f t="shared" si="15"/>
        <v/>
      </c>
    </row>
    <row r="1005" spans="1:49" x14ac:dyDescent="0.2">
      <c r="A1005" s="127" t="s">
        <v>1726</v>
      </c>
      <c r="B1005" s="127">
        <v>4.0999999999999996</v>
      </c>
      <c r="C1005" s="127">
        <v>20171204</v>
      </c>
      <c r="D1005" s="127" t="s">
        <v>60</v>
      </c>
      <c r="E1005" s="127" t="s">
        <v>60</v>
      </c>
      <c r="F1005" s="127">
        <v>3</v>
      </c>
      <c r="G1005" s="75" t="s">
        <v>4428</v>
      </c>
      <c r="H1005" s="127"/>
      <c r="I1005" s="127"/>
      <c r="J1005" s="127"/>
      <c r="K1005" s="127"/>
      <c r="L1005" s="127"/>
      <c r="M1005" s="127">
        <v>1</v>
      </c>
      <c r="N1005" s="127">
        <v>2</v>
      </c>
      <c r="O1005" s="127">
        <v>2011</v>
      </c>
      <c r="P1005" s="127">
        <v>20111104</v>
      </c>
      <c r="Q1005" s="127">
        <v>20111104</v>
      </c>
      <c r="R1005" s="127" t="s">
        <v>490</v>
      </c>
      <c r="S1005" s="127" t="s">
        <v>476</v>
      </c>
      <c r="T1005" s="127" t="s">
        <v>491</v>
      </c>
      <c r="U1005" s="127" t="s">
        <v>977</v>
      </c>
      <c r="V1005" s="127" t="s">
        <v>65</v>
      </c>
      <c r="W1005" s="127" t="s">
        <v>64</v>
      </c>
      <c r="X1005" s="127"/>
      <c r="Y1005" s="127"/>
      <c r="Z1005" s="127"/>
      <c r="AA1005" s="127" t="s">
        <v>1726</v>
      </c>
      <c r="AB1005" s="127"/>
      <c r="AC1005" s="127"/>
      <c r="AD1005" s="127"/>
      <c r="AE1005" s="127"/>
      <c r="AF1005" s="127">
        <v>0</v>
      </c>
      <c r="AG1005" s="127">
        <v>25620</v>
      </c>
      <c r="AH1005" s="127"/>
      <c r="AI1005" s="127"/>
      <c r="AJ1005" s="127" t="s">
        <v>66</v>
      </c>
      <c r="AK1005" s="127"/>
      <c r="AL1005" s="127"/>
      <c r="AM1005" s="127"/>
      <c r="AN1005" s="127"/>
      <c r="AO1005" s="127" t="s">
        <v>4429</v>
      </c>
      <c r="AP1005" s="127" t="s">
        <v>493</v>
      </c>
      <c r="AQ1005" s="127" t="s">
        <v>480</v>
      </c>
      <c r="AR1005" s="127" t="s">
        <v>494</v>
      </c>
      <c r="AS1005" s="127" t="s">
        <v>69</v>
      </c>
      <c r="AT1005" s="127" t="s">
        <v>70</v>
      </c>
      <c r="AU1005" s="127" t="s">
        <v>91</v>
      </c>
      <c r="AV1005" s="127" t="s">
        <v>1726</v>
      </c>
      <c r="AW1005" s="149" t="str">
        <f t="shared" si="15"/>
        <v/>
      </c>
    </row>
    <row r="1006" spans="1:49" x14ac:dyDescent="0.2">
      <c r="A1006" s="127" t="s">
        <v>59</v>
      </c>
      <c r="B1006" s="127">
        <v>4.0999999999999996</v>
      </c>
      <c r="C1006" s="127">
        <v>20171204</v>
      </c>
      <c r="D1006" s="127" t="s">
        <v>60</v>
      </c>
      <c r="E1006" s="127" t="s">
        <v>60</v>
      </c>
      <c r="F1006" s="127">
        <v>3</v>
      </c>
      <c r="G1006" s="75" t="s">
        <v>4744</v>
      </c>
      <c r="H1006" s="127">
        <v>9</v>
      </c>
      <c r="I1006" s="127"/>
      <c r="J1006" s="127"/>
      <c r="K1006" s="127"/>
      <c r="L1006" s="127"/>
      <c r="M1006" s="127">
        <v>1</v>
      </c>
      <c r="N1006" s="127">
        <v>2</v>
      </c>
      <c r="O1006" s="127">
        <v>1988</v>
      </c>
      <c r="P1006" s="127">
        <v>198904</v>
      </c>
      <c r="Q1006" s="127">
        <v>19890425</v>
      </c>
      <c r="R1006" s="127" t="s">
        <v>4741</v>
      </c>
      <c r="S1006" s="127" t="s">
        <v>3426</v>
      </c>
      <c r="T1006" s="127" t="s">
        <v>4561</v>
      </c>
      <c r="U1006" s="127" t="s">
        <v>72</v>
      </c>
      <c r="V1006" s="127" t="s">
        <v>65</v>
      </c>
      <c r="W1006" s="127" t="s">
        <v>66</v>
      </c>
      <c r="X1006" s="127"/>
      <c r="Y1006" s="127">
        <v>4.3</v>
      </c>
      <c r="Z1006" s="127">
        <v>74</v>
      </c>
      <c r="AA1006" s="127" t="s">
        <v>1726</v>
      </c>
      <c r="AB1006" s="127">
        <v>5000</v>
      </c>
      <c r="AC1006" s="127">
        <v>76592</v>
      </c>
      <c r="AD1006" s="127"/>
      <c r="AE1006" s="127"/>
      <c r="AF1006" s="127">
        <v>5000</v>
      </c>
      <c r="AG1006" s="127">
        <v>954</v>
      </c>
      <c r="AH1006" s="127"/>
      <c r="AI1006" s="127"/>
      <c r="AJ1006" s="127"/>
      <c r="AK1006" s="127">
        <v>1.23E-2</v>
      </c>
      <c r="AL1006" s="127">
        <v>1</v>
      </c>
      <c r="AM1006" s="127"/>
      <c r="AN1006" s="127"/>
      <c r="AO1006" s="127" t="s">
        <v>4745</v>
      </c>
      <c r="AP1006" s="127" t="s">
        <v>4743</v>
      </c>
      <c r="AQ1006" s="127" t="s">
        <v>3429</v>
      </c>
      <c r="AR1006" s="127" t="s">
        <v>4563</v>
      </c>
      <c r="AS1006" s="127" t="s">
        <v>69</v>
      </c>
      <c r="AT1006" s="127" t="s">
        <v>70</v>
      </c>
      <c r="AU1006" s="127" t="s">
        <v>77</v>
      </c>
      <c r="AV1006" s="127" t="s">
        <v>1726</v>
      </c>
      <c r="AW1006" s="149">
        <f t="shared" si="15"/>
        <v>1.2455608940881555E-2</v>
      </c>
    </row>
    <row r="1007" spans="1:49" x14ac:dyDescent="0.2">
      <c r="A1007" s="127" t="s">
        <v>59</v>
      </c>
      <c r="B1007" s="127">
        <v>4.0999999999999996</v>
      </c>
      <c r="C1007" s="127">
        <v>20171204</v>
      </c>
      <c r="D1007" s="127" t="s">
        <v>60</v>
      </c>
      <c r="E1007" s="127" t="s">
        <v>60</v>
      </c>
      <c r="F1007" s="127">
        <v>3</v>
      </c>
      <c r="G1007" s="75" t="s">
        <v>724</v>
      </c>
      <c r="H1007" s="127">
        <v>0</v>
      </c>
      <c r="I1007" s="127"/>
      <c r="J1007" s="127"/>
      <c r="K1007" s="127"/>
      <c r="L1007" s="127"/>
      <c r="M1007" s="127">
        <v>1</v>
      </c>
      <c r="N1007" s="127">
        <v>1</v>
      </c>
      <c r="O1007" s="127">
        <v>1985</v>
      </c>
      <c r="P1007" s="127">
        <v>198609</v>
      </c>
      <c r="Q1007" s="127">
        <v>19860912</v>
      </c>
      <c r="R1007" s="127" t="s">
        <v>61</v>
      </c>
      <c r="S1007" s="127" t="s">
        <v>62</v>
      </c>
      <c r="T1007" s="127" t="s">
        <v>63</v>
      </c>
      <c r="U1007" s="127" t="s">
        <v>1643</v>
      </c>
      <c r="V1007" s="127" t="s">
        <v>65</v>
      </c>
      <c r="W1007" s="127" t="s">
        <v>66</v>
      </c>
      <c r="X1007" s="127"/>
      <c r="Y1007" s="127">
        <v>6.1</v>
      </c>
      <c r="Z1007" s="127"/>
      <c r="AA1007" s="127" t="s">
        <v>1726</v>
      </c>
      <c r="AB1007" s="127">
        <v>5000</v>
      </c>
      <c r="AC1007" s="127">
        <v>75240</v>
      </c>
      <c r="AD1007" s="127"/>
      <c r="AE1007" s="127"/>
      <c r="AF1007" s="127">
        <v>0</v>
      </c>
      <c r="AG1007" s="127">
        <v>33210</v>
      </c>
      <c r="AH1007" s="127">
        <v>5000</v>
      </c>
      <c r="AI1007" s="127">
        <v>760</v>
      </c>
      <c r="AJ1007" s="127"/>
      <c r="AK1007" s="127">
        <v>0.01</v>
      </c>
      <c r="AL1007" s="127">
        <v>1</v>
      </c>
      <c r="AM1007" s="127"/>
      <c r="AN1007" s="127"/>
      <c r="AO1007" s="127" t="s">
        <v>725</v>
      </c>
      <c r="AP1007" s="127" t="s">
        <v>663</v>
      </c>
      <c r="AQ1007" s="127" t="s">
        <v>661</v>
      </c>
      <c r="AR1007" s="127" t="s">
        <v>664</v>
      </c>
      <c r="AS1007" s="127" t="s">
        <v>69</v>
      </c>
      <c r="AT1007" s="127" t="s">
        <v>70</v>
      </c>
      <c r="AU1007" s="127" t="s">
        <v>71</v>
      </c>
      <c r="AV1007" s="127" t="s">
        <v>1726</v>
      </c>
      <c r="AW1007" s="149">
        <f t="shared" si="15"/>
        <v>0.44138755980861244</v>
      </c>
    </row>
    <row r="1008" spans="1:49" x14ac:dyDescent="0.2">
      <c r="A1008" s="127" t="s">
        <v>1726</v>
      </c>
      <c r="B1008" s="127">
        <v>4.0999999999999996</v>
      </c>
      <c r="C1008" s="127">
        <v>20171204</v>
      </c>
      <c r="D1008" s="127" t="s">
        <v>60</v>
      </c>
      <c r="E1008" s="127" t="s">
        <v>60</v>
      </c>
      <c r="F1008" s="127">
        <v>3</v>
      </c>
      <c r="G1008" s="75" t="s">
        <v>1563</v>
      </c>
      <c r="H1008" s="127"/>
      <c r="I1008" s="127"/>
      <c r="J1008" s="127"/>
      <c r="K1008" s="127"/>
      <c r="L1008" s="127"/>
      <c r="M1008" s="127">
        <v>1</v>
      </c>
      <c r="N1008" s="127">
        <v>1</v>
      </c>
      <c r="O1008" s="127">
        <v>2010</v>
      </c>
      <c r="P1008" s="127">
        <v>20110617</v>
      </c>
      <c r="Q1008" s="127">
        <v>20110628</v>
      </c>
      <c r="R1008" s="127" t="s">
        <v>61</v>
      </c>
      <c r="S1008" s="127" t="s">
        <v>62</v>
      </c>
      <c r="T1008" s="127" t="s">
        <v>63</v>
      </c>
      <c r="U1008" s="127" t="s">
        <v>1643</v>
      </c>
      <c r="V1008" s="127" t="s">
        <v>65</v>
      </c>
      <c r="W1008" s="127" t="s">
        <v>64</v>
      </c>
      <c r="X1008" s="127" t="s">
        <v>1305</v>
      </c>
      <c r="Y1008" s="127">
        <v>1.96</v>
      </c>
      <c r="Z1008" s="127">
        <v>55</v>
      </c>
      <c r="AA1008" s="127" t="s">
        <v>1726</v>
      </c>
      <c r="AB1008" s="127"/>
      <c r="AC1008" s="127"/>
      <c r="AD1008" s="127"/>
      <c r="AE1008" s="127"/>
      <c r="AF1008" s="127">
        <v>0</v>
      </c>
      <c r="AG1008" s="127">
        <v>54266</v>
      </c>
      <c r="AH1008" s="127"/>
      <c r="AI1008" s="127"/>
      <c r="AJ1008" s="127" t="s">
        <v>67</v>
      </c>
      <c r="AK1008" s="127"/>
      <c r="AL1008" s="127"/>
      <c r="AM1008" s="127"/>
      <c r="AN1008" s="127"/>
      <c r="AO1008" s="127"/>
      <c r="AP1008" s="127" t="s">
        <v>663</v>
      </c>
      <c r="AQ1008" s="127" t="s">
        <v>661</v>
      </c>
      <c r="AR1008" s="127" t="s">
        <v>664</v>
      </c>
      <c r="AS1008" s="127" t="s">
        <v>69</v>
      </c>
      <c r="AT1008" s="127" t="s">
        <v>70</v>
      </c>
      <c r="AU1008" s="127" t="s">
        <v>71</v>
      </c>
      <c r="AV1008" s="127" t="s">
        <v>1726</v>
      </c>
      <c r="AW1008" s="149" t="str">
        <f t="shared" si="15"/>
        <v/>
      </c>
    </row>
    <row r="1009" spans="1:49" x14ac:dyDescent="0.2">
      <c r="A1009" s="127" t="s">
        <v>1726</v>
      </c>
      <c r="B1009" s="127">
        <v>4.0999999999999996</v>
      </c>
      <c r="C1009" s="127">
        <v>20171204</v>
      </c>
      <c r="D1009" s="127" t="s">
        <v>60</v>
      </c>
      <c r="E1009" s="127" t="s">
        <v>60</v>
      </c>
      <c r="F1009" s="127">
        <v>3</v>
      </c>
      <c r="G1009" s="75" t="s">
        <v>4043</v>
      </c>
      <c r="H1009" s="127"/>
      <c r="I1009" s="127"/>
      <c r="J1009" s="127"/>
      <c r="K1009" s="127"/>
      <c r="L1009" s="127"/>
      <c r="M1009" s="127">
        <v>1</v>
      </c>
      <c r="N1009" s="127">
        <v>2</v>
      </c>
      <c r="O1009" s="127">
        <v>1996</v>
      </c>
      <c r="P1009" s="127">
        <v>199704</v>
      </c>
      <c r="Q1009" s="127">
        <v>19970424</v>
      </c>
      <c r="R1009" s="127" t="s">
        <v>4013</v>
      </c>
      <c r="S1009" s="127" t="s">
        <v>3307</v>
      </c>
      <c r="T1009" s="127" t="s">
        <v>4014</v>
      </c>
      <c r="U1009" s="127" t="s">
        <v>72</v>
      </c>
      <c r="V1009" s="127" t="s">
        <v>65</v>
      </c>
      <c r="W1009" s="127" t="s">
        <v>64</v>
      </c>
      <c r="X1009" s="127"/>
      <c r="Y1009" s="127">
        <v>3.4</v>
      </c>
      <c r="Z1009" s="127">
        <v>68</v>
      </c>
      <c r="AA1009" s="127" t="s">
        <v>1726</v>
      </c>
      <c r="AB1009" s="127"/>
      <c r="AC1009" s="127"/>
      <c r="AD1009" s="127"/>
      <c r="AE1009" s="127"/>
      <c r="AF1009" s="127">
        <v>0</v>
      </c>
      <c r="AG1009" s="127">
        <v>10342</v>
      </c>
      <c r="AH1009" s="127"/>
      <c r="AI1009" s="127"/>
      <c r="AJ1009" s="127" t="s">
        <v>66</v>
      </c>
      <c r="AK1009" s="127"/>
      <c r="AL1009" s="127"/>
      <c r="AM1009" s="127"/>
      <c r="AN1009" s="127"/>
      <c r="AO1009" s="127"/>
      <c r="AP1009" s="127" t="s">
        <v>4016</v>
      </c>
      <c r="AQ1009" s="127" t="s">
        <v>3310</v>
      </c>
      <c r="AR1009" s="127" t="s">
        <v>4017</v>
      </c>
      <c r="AS1009" s="127" t="s">
        <v>69</v>
      </c>
      <c r="AT1009" s="127" t="s">
        <v>70</v>
      </c>
      <c r="AU1009" s="127" t="s">
        <v>3211</v>
      </c>
      <c r="AV1009" s="127" t="s">
        <v>1726</v>
      </c>
      <c r="AW1009" s="149" t="str">
        <f t="shared" si="15"/>
        <v/>
      </c>
    </row>
    <row r="1010" spans="1:49" x14ac:dyDescent="0.2">
      <c r="A1010" s="127" t="s">
        <v>1726</v>
      </c>
      <c r="B1010" s="127">
        <v>4.0999999999999996</v>
      </c>
      <c r="C1010" s="127">
        <v>20171204</v>
      </c>
      <c r="D1010" s="127" t="s">
        <v>60</v>
      </c>
      <c r="E1010" s="127" t="s">
        <v>60</v>
      </c>
      <c r="F1010" s="127">
        <v>3</v>
      </c>
      <c r="G1010" s="75" t="s">
        <v>3995</v>
      </c>
      <c r="H1010" s="127"/>
      <c r="I1010" s="127"/>
      <c r="J1010" s="127"/>
      <c r="K1010" s="127"/>
      <c r="L1010" s="127"/>
      <c r="M1010" s="127">
        <v>1</v>
      </c>
      <c r="N1010" s="127">
        <v>2</v>
      </c>
      <c r="O1010" s="127">
        <v>1995</v>
      </c>
      <c r="P1010" s="127">
        <v>199605</v>
      </c>
      <c r="Q1010" s="127">
        <v>19960514</v>
      </c>
      <c r="R1010" s="127" t="s">
        <v>3322</v>
      </c>
      <c r="S1010" s="127" t="s">
        <v>3323</v>
      </c>
      <c r="T1010" s="127" t="s">
        <v>3984</v>
      </c>
      <c r="U1010" s="127" t="s">
        <v>72</v>
      </c>
      <c r="V1010" s="127" t="s">
        <v>65</v>
      </c>
      <c r="W1010" s="127" t="s">
        <v>64</v>
      </c>
      <c r="X1010" s="127"/>
      <c r="Y1010" s="127">
        <v>6.6</v>
      </c>
      <c r="Z1010" s="127">
        <v>84</v>
      </c>
      <c r="AA1010" s="127" t="s">
        <v>1726</v>
      </c>
      <c r="AB1010" s="127"/>
      <c r="AC1010" s="127"/>
      <c r="AD1010" s="127"/>
      <c r="AE1010" s="127"/>
      <c r="AF1010" s="127">
        <v>0</v>
      </c>
      <c r="AG1010" s="127">
        <v>273413</v>
      </c>
      <c r="AH1010" s="127"/>
      <c r="AI1010" s="127"/>
      <c r="AJ1010" s="127" t="s">
        <v>66</v>
      </c>
      <c r="AK1010" s="127"/>
      <c r="AL1010" s="127"/>
      <c r="AM1010" s="127"/>
      <c r="AN1010" s="127"/>
      <c r="AO1010" s="127"/>
      <c r="AP1010" s="127" t="s">
        <v>3325</v>
      </c>
      <c r="AQ1010" s="127" t="s">
        <v>3326</v>
      </c>
      <c r="AR1010" s="127" t="s">
        <v>3985</v>
      </c>
      <c r="AS1010" s="127" t="s">
        <v>69</v>
      </c>
      <c r="AT1010" s="127" t="s">
        <v>70</v>
      </c>
      <c r="AU1010" s="127" t="s">
        <v>3211</v>
      </c>
      <c r="AV1010" s="127" t="s">
        <v>1726</v>
      </c>
      <c r="AW1010" s="149" t="str">
        <f t="shared" si="15"/>
        <v/>
      </c>
    </row>
    <row r="1011" spans="1:49" x14ac:dyDescent="0.2">
      <c r="A1011" s="127" t="s">
        <v>1726</v>
      </c>
      <c r="B1011" s="127">
        <v>4.0999999999999996</v>
      </c>
      <c r="C1011" s="127">
        <v>20171204</v>
      </c>
      <c r="D1011" s="127" t="s">
        <v>60</v>
      </c>
      <c r="E1011" s="127" t="s">
        <v>60</v>
      </c>
      <c r="F1011" s="127">
        <v>3</v>
      </c>
      <c r="G1011" s="75" t="s">
        <v>1224</v>
      </c>
      <c r="H1011" s="127"/>
      <c r="I1011" s="127"/>
      <c r="J1011" s="127"/>
      <c r="K1011" s="127"/>
      <c r="L1011" s="127"/>
      <c r="M1011" s="127">
        <v>1</v>
      </c>
      <c r="N1011" s="127">
        <v>2</v>
      </c>
      <c r="O1011" s="127">
        <v>1985</v>
      </c>
      <c r="P1011" s="127">
        <v>19860331</v>
      </c>
      <c r="Q1011" s="127">
        <v>19860331</v>
      </c>
      <c r="R1011" s="127" t="s">
        <v>1029</v>
      </c>
      <c r="S1011" s="127" t="s">
        <v>1161</v>
      </c>
      <c r="T1011" s="127" t="s">
        <v>1030</v>
      </c>
      <c r="U1011" s="127" t="s">
        <v>1643</v>
      </c>
      <c r="V1011" s="127" t="s">
        <v>65</v>
      </c>
      <c r="W1011" s="127" t="s">
        <v>66</v>
      </c>
      <c r="X1011" s="127" t="s">
        <v>1305</v>
      </c>
      <c r="Y1011" s="127"/>
      <c r="Z1011" s="127"/>
      <c r="AA1011" s="127" t="s">
        <v>1726</v>
      </c>
      <c r="AB1011" s="127"/>
      <c r="AC1011" s="127"/>
      <c r="AD1011" s="127"/>
      <c r="AE1011" s="127"/>
      <c r="AF1011" s="127">
        <v>0</v>
      </c>
      <c r="AG1011" s="127">
        <v>95</v>
      </c>
      <c r="AH1011" s="127"/>
      <c r="AI1011" s="127"/>
      <c r="AJ1011" s="127"/>
      <c r="AK1011" s="127"/>
      <c r="AL1011" s="127"/>
      <c r="AM1011" s="127"/>
      <c r="AN1011" s="127"/>
      <c r="AO1011" s="127"/>
      <c r="AP1011" s="127" t="s">
        <v>1032</v>
      </c>
      <c r="AQ1011" s="127" t="s">
        <v>1162</v>
      </c>
      <c r="AR1011" s="127" t="s">
        <v>1033</v>
      </c>
      <c r="AS1011" s="127" t="s">
        <v>69</v>
      </c>
      <c r="AT1011" s="127" t="s">
        <v>70</v>
      </c>
      <c r="AU1011" s="127" t="s">
        <v>91</v>
      </c>
      <c r="AV1011" s="127" t="s">
        <v>1726</v>
      </c>
      <c r="AW1011" s="149" t="str">
        <f t="shared" si="15"/>
        <v/>
      </c>
    </row>
    <row r="1012" spans="1:49" x14ac:dyDescent="0.2">
      <c r="A1012" s="127" t="s">
        <v>59</v>
      </c>
      <c r="B1012" s="127">
        <v>4.0999999999999996</v>
      </c>
      <c r="C1012" s="127">
        <v>20171204</v>
      </c>
      <c r="D1012" s="127" t="s">
        <v>60</v>
      </c>
      <c r="E1012" s="127" t="s">
        <v>60</v>
      </c>
      <c r="F1012" s="127">
        <v>3</v>
      </c>
      <c r="G1012" s="75" t="s">
        <v>916</v>
      </c>
      <c r="H1012" s="127">
        <v>0</v>
      </c>
      <c r="I1012" s="127"/>
      <c r="J1012" s="127"/>
      <c r="K1012" s="127"/>
      <c r="L1012" s="127"/>
      <c r="M1012" s="127">
        <v>1</v>
      </c>
      <c r="N1012" s="127">
        <v>2</v>
      </c>
      <c r="O1012" s="127">
        <v>1988</v>
      </c>
      <c r="P1012" s="127">
        <v>198905</v>
      </c>
      <c r="Q1012" s="127">
        <v>19890525</v>
      </c>
      <c r="R1012" s="127" t="s">
        <v>834</v>
      </c>
      <c r="S1012" s="127" t="s">
        <v>830</v>
      </c>
      <c r="T1012" s="127" t="s">
        <v>835</v>
      </c>
      <c r="U1012" s="127" t="s">
        <v>1643</v>
      </c>
      <c r="V1012" s="127" t="s">
        <v>65</v>
      </c>
      <c r="W1012" s="127" t="s">
        <v>66</v>
      </c>
      <c r="X1012" s="127"/>
      <c r="Y1012" s="127">
        <v>3.8</v>
      </c>
      <c r="Z1012" s="127"/>
      <c r="AA1012" s="127" t="s">
        <v>1726</v>
      </c>
      <c r="AB1012" s="127">
        <v>5000</v>
      </c>
      <c r="AC1012" s="127">
        <v>27974</v>
      </c>
      <c r="AD1012" s="127"/>
      <c r="AE1012" s="127"/>
      <c r="AF1012" s="127">
        <v>0</v>
      </c>
      <c r="AG1012" s="127">
        <v>40697</v>
      </c>
      <c r="AH1012" s="127"/>
      <c r="AI1012" s="127"/>
      <c r="AJ1012" s="127"/>
      <c r="AK1012" s="127"/>
      <c r="AL1012" s="127">
        <v>2</v>
      </c>
      <c r="AM1012" s="127"/>
      <c r="AN1012" s="127"/>
      <c r="AO1012" s="127" t="s">
        <v>910</v>
      </c>
      <c r="AP1012" s="127" t="s">
        <v>837</v>
      </c>
      <c r="AQ1012" s="127" t="s">
        <v>831</v>
      </c>
      <c r="AR1012" s="127" t="s">
        <v>838</v>
      </c>
      <c r="AS1012" s="127" t="s">
        <v>69</v>
      </c>
      <c r="AT1012" s="127" t="s">
        <v>70</v>
      </c>
      <c r="AU1012" s="127" t="s">
        <v>91</v>
      </c>
      <c r="AV1012" s="127" t="s">
        <v>1726</v>
      </c>
      <c r="AW1012" s="149">
        <f t="shared" si="15"/>
        <v>1.4548151855294202</v>
      </c>
    </row>
    <row r="1013" spans="1:49" x14ac:dyDescent="0.2">
      <c r="A1013" s="127" t="s">
        <v>1726</v>
      </c>
      <c r="B1013" s="127">
        <v>4.0999999999999996</v>
      </c>
      <c r="C1013" s="127">
        <v>20171204</v>
      </c>
      <c r="D1013" s="127" t="s">
        <v>60</v>
      </c>
      <c r="E1013" s="127" t="s">
        <v>60</v>
      </c>
      <c r="F1013" s="127">
        <v>3</v>
      </c>
      <c r="G1013" s="75" t="s">
        <v>1216</v>
      </c>
      <c r="H1013" s="127"/>
      <c r="I1013" s="127"/>
      <c r="J1013" s="127"/>
      <c r="K1013" s="127"/>
      <c r="L1013" s="127"/>
      <c r="M1013" s="127">
        <v>1</v>
      </c>
      <c r="N1013" s="127">
        <v>2</v>
      </c>
      <c r="O1013" s="127">
        <v>1994</v>
      </c>
      <c r="P1013" s="127">
        <v>199505</v>
      </c>
      <c r="Q1013" s="127">
        <v>199505</v>
      </c>
      <c r="R1013" s="127" t="s">
        <v>475</v>
      </c>
      <c r="S1013" s="127" t="s">
        <v>965</v>
      </c>
      <c r="T1013" s="127" t="s">
        <v>477</v>
      </c>
      <c r="U1013" s="127" t="s">
        <v>72</v>
      </c>
      <c r="V1013" s="127" t="s">
        <v>65</v>
      </c>
      <c r="W1013" s="127" t="s">
        <v>66</v>
      </c>
      <c r="X1013" s="127" t="s">
        <v>1305</v>
      </c>
      <c r="Y1013" s="127"/>
      <c r="Z1013" s="127"/>
      <c r="AA1013" s="127" t="s">
        <v>1726</v>
      </c>
      <c r="AB1013" s="127"/>
      <c r="AC1013" s="127"/>
      <c r="AD1013" s="127"/>
      <c r="AE1013" s="127"/>
      <c r="AF1013" s="127">
        <v>0</v>
      </c>
      <c r="AG1013" s="127">
        <v>500</v>
      </c>
      <c r="AH1013" s="127"/>
      <c r="AI1013" s="127"/>
      <c r="AJ1013" s="127" t="s">
        <v>66</v>
      </c>
      <c r="AK1013" s="127"/>
      <c r="AL1013" s="127"/>
      <c r="AM1013" s="127"/>
      <c r="AN1013" s="127"/>
      <c r="AO1013" s="127"/>
      <c r="AP1013" s="127" t="s">
        <v>479</v>
      </c>
      <c r="AQ1013" s="127" t="s">
        <v>4754</v>
      </c>
      <c r="AR1013" s="127" t="s">
        <v>481</v>
      </c>
      <c r="AS1013" s="127" t="s">
        <v>69</v>
      </c>
      <c r="AT1013" s="127" t="s">
        <v>70</v>
      </c>
      <c r="AU1013" s="127" t="s">
        <v>91</v>
      </c>
      <c r="AV1013" s="127" t="s">
        <v>1726</v>
      </c>
      <c r="AW1013" s="149" t="str">
        <f t="shared" si="15"/>
        <v/>
      </c>
    </row>
    <row r="1014" spans="1:49" x14ac:dyDescent="0.2">
      <c r="A1014" s="127" t="s">
        <v>59</v>
      </c>
      <c r="B1014" s="127">
        <v>4.0999999999999996</v>
      </c>
      <c r="C1014" s="127">
        <v>20171204</v>
      </c>
      <c r="D1014" s="127" t="s">
        <v>60</v>
      </c>
      <c r="E1014" s="127" t="s">
        <v>60</v>
      </c>
      <c r="F1014" s="127">
        <v>3</v>
      </c>
      <c r="G1014" s="75" t="s">
        <v>896</v>
      </c>
      <c r="H1014" s="127">
        <v>0</v>
      </c>
      <c r="I1014" s="127"/>
      <c r="J1014" s="127"/>
      <c r="K1014" s="127"/>
      <c r="L1014" s="127"/>
      <c r="M1014" s="127">
        <v>1</v>
      </c>
      <c r="N1014" s="127">
        <v>2</v>
      </c>
      <c r="O1014" s="127">
        <v>1988</v>
      </c>
      <c r="P1014" s="127">
        <v>198905</v>
      </c>
      <c r="Q1014" s="127">
        <v>19890525</v>
      </c>
      <c r="R1014" s="127" t="s">
        <v>834</v>
      </c>
      <c r="S1014" s="127" t="s">
        <v>830</v>
      </c>
      <c r="T1014" s="127" t="s">
        <v>835</v>
      </c>
      <c r="U1014" s="127" t="s">
        <v>1643</v>
      </c>
      <c r="V1014" s="127" t="s">
        <v>65</v>
      </c>
      <c r="W1014" s="127" t="s">
        <v>66</v>
      </c>
      <c r="X1014" s="127"/>
      <c r="Y1014" s="127">
        <v>3.8</v>
      </c>
      <c r="Z1014" s="127"/>
      <c r="AA1014" s="127" t="s">
        <v>1726</v>
      </c>
      <c r="AB1014" s="127">
        <v>5000</v>
      </c>
      <c r="AC1014" s="127">
        <v>27188</v>
      </c>
      <c r="AD1014" s="127"/>
      <c r="AE1014" s="127"/>
      <c r="AF1014" s="127">
        <v>0</v>
      </c>
      <c r="AG1014" s="127">
        <v>42274</v>
      </c>
      <c r="AH1014" s="127">
        <v>5000</v>
      </c>
      <c r="AI1014" s="127">
        <v>96</v>
      </c>
      <c r="AJ1014" s="127"/>
      <c r="AK1014" s="127">
        <v>3.5000000000000001E-3</v>
      </c>
      <c r="AL1014" s="127">
        <v>2</v>
      </c>
      <c r="AM1014" s="127"/>
      <c r="AN1014" s="127"/>
      <c r="AO1014" s="127" t="s">
        <v>897</v>
      </c>
      <c r="AP1014" s="127" t="s">
        <v>837</v>
      </c>
      <c r="AQ1014" s="127" t="s">
        <v>831</v>
      </c>
      <c r="AR1014" s="127" t="s">
        <v>838</v>
      </c>
      <c r="AS1014" s="127" t="s">
        <v>69</v>
      </c>
      <c r="AT1014" s="127" t="s">
        <v>70</v>
      </c>
      <c r="AU1014" s="127" t="s">
        <v>91</v>
      </c>
      <c r="AV1014" s="127" t="s">
        <v>1726</v>
      </c>
      <c r="AW1014" s="149">
        <f t="shared" si="15"/>
        <v>1.5548771516845667</v>
      </c>
    </row>
    <row r="1015" spans="1:49" x14ac:dyDescent="0.2">
      <c r="A1015" s="127" t="s">
        <v>59</v>
      </c>
      <c r="B1015" s="127">
        <v>4.0999999999999996</v>
      </c>
      <c r="C1015" s="127">
        <v>20171204</v>
      </c>
      <c r="D1015" s="127" t="s">
        <v>60</v>
      </c>
      <c r="E1015" s="127" t="s">
        <v>60</v>
      </c>
      <c r="F1015" s="127">
        <v>3</v>
      </c>
      <c r="G1015" s="75" t="s">
        <v>3457</v>
      </c>
      <c r="H1015" s="127">
        <v>0</v>
      </c>
      <c r="I1015" s="127"/>
      <c r="J1015" s="127"/>
      <c r="K1015" s="127"/>
      <c r="L1015" s="127"/>
      <c r="M1015" s="127">
        <v>1</v>
      </c>
      <c r="N1015" s="127">
        <v>1</v>
      </c>
      <c r="O1015" s="127">
        <v>1984</v>
      </c>
      <c r="P1015" s="127">
        <v>198504</v>
      </c>
      <c r="Q1015" s="127">
        <v>19850419</v>
      </c>
      <c r="R1015" s="127" t="s">
        <v>3452</v>
      </c>
      <c r="S1015" s="127" t="s">
        <v>3426</v>
      </c>
      <c r="T1015" s="127" t="s">
        <v>3453</v>
      </c>
      <c r="U1015" s="127" t="s">
        <v>72</v>
      </c>
      <c r="V1015" s="127" t="s">
        <v>65</v>
      </c>
      <c r="W1015" s="127" t="s">
        <v>64</v>
      </c>
      <c r="X1015" s="127"/>
      <c r="Y1015" s="127">
        <v>4.3</v>
      </c>
      <c r="Z1015" s="127"/>
      <c r="AA1015" s="127" t="s">
        <v>1726</v>
      </c>
      <c r="AB1015" s="127">
        <v>5000</v>
      </c>
      <c r="AC1015" s="127">
        <v>6191</v>
      </c>
      <c r="AD1015" s="127"/>
      <c r="AE1015" s="127"/>
      <c r="AF1015" s="127">
        <v>0</v>
      </c>
      <c r="AG1015" s="127">
        <v>44</v>
      </c>
      <c r="AH1015" s="127"/>
      <c r="AI1015" s="127"/>
      <c r="AJ1015" s="127"/>
      <c r="AK1015" s="127"/>
      <c r="AL1015" s="127">
        <v>1</v>
      </c>
      <c r="AM1015" s="127"/>
      <c r="AN1015" s="127"/>
      <c r="AO1015" s="127"/>
      <c r="AP1015" s="127" t="s">
        <v>3454</v>
      </c>
      <c r="AQ1015" s="127" t="s">
        <v>3429</v>
      </c>
      <c r="AR1015" s="127" t="s">
        <v>3455</v>
      </c>
      <c r="AS1015" s="127" t="s">
        <v>69</v>
      </c>
      <c r="AT1015" s="127" t="s">
        <v>70</v>
      </c>
      <c r="AU1015" s="127" t="s">
        <v>77</v>
      </c>
      <c r="AV1015" s="127" t="s">
        <v>1726</v>
      </c>
      <c r="AW1015" s="149">
        <f t="shared" si="15"/>
        <v>7.1070909384590535E-3</v>
      </c>
    </row>
    <row r="1016" spans="1:49" x14ac:dyDescent="0.2">
      <c r="A1016" s="127" t="s">
        <v>1726</v>
      </c>
      <c r="B1016" s="127">
        <v>4.0999999999999996</v>
      </c>
      <c r="C1016" s="127">
        <v>20171204</v>
      </c>
      <c r="D1016" s="127" t="s">
        <v>60</v>
      </c>
      <c r="E1016" s="127" t="s">
        <v>60</v>
      </c>
      <c r="F1016" s="127">
        <v>3</v>
      </c>
      <c r="G1016" s="75" t="s">
        <v>1526</v>
      </c>
      <c r="H1016" s="127"/>
      <c r="I1016" s="127"/>
      <c r="J1016" s="127"/>
      <c r="K1016" s="127"/>
      <c r="L1016" s="127"/>
      <c r="M1016" s="127">
        <v>1</v>
      </c>
      <c r="N1016" s="127">
        <v>1</v>
      </c>
      <c r="O1016" s="127">
        <v>2006</v>
      </c>
      <c r="P1016" s="127">
        <v>20070501</v>
      </c>
      <c r="Q1016" s="127">
        <v>20070501</v>
      </c>
      <c r="R1016" s="127" t="s">
        <v>84</v>
      </c>
      <c r="S1016" s="127" t="s">
        <v>62</v>
      </c>
      <c r="T1016" s="127" t="s">
        <v>85</v>
      </c>
      <c r="U1016" s="127" t="s">
        <v>1643</v>
      </c>
      <c r="V1016" s="127" t="s">
        <v>65</v>
      </c>
      <c r="W1016" s="127" t="s">
        <v>66</v>
      </c>
      <c r="X1016" s="127"/>
      <c r="Y1016" s="127">
        <v>2.23</v>
      </c>
      <c r="Z1016" s="127">
        <v>56</v>
      </c>
      <c r="AA1016" s="127" t="s">
        <v>1726</v>
      </c>
      <c r="AB1016" s="127"/>
      <c r="AC1016" s="127"/>
      <c r="AD1016" s="127"/>
      <c r="AE1016" s="127"/>
      <c r="AF1016" s="127">
        <v>0</v>
      </c>
      <c r="AG1016" s="127">
        <v>29198</v>
      </c>
      <c r="AH1016" s="127"/>
      <c r="AI1016" s="127"/>
      <c r="AJ1016" s="127" t="s">
        <v>67</v>
      </c>
      <c r="AK1016" s="127"/>
      <c r="AL1016" s="127"/>
      <c r="AM1016" s="127"/>
      <c r="AN1016" s="127"/>
      <c r="AO1016" s="127"/>
      <c r="AP1016" s="127" t="s">
        <v>669</v>
      </c>
      <c r="AQ1016" s="127" t="s">
        <v>661</v>
      </c>
      <c r="AR1016" s="127" t="s">
        <v>670</v>
      </c>
      <c r="AS1016" s="127" t="s">
        <v>69</v>
      </c>
      <c r="AT1016" s="127" t="s">
        <v>70</v>
      </c>
      <c r="AU1016" s="127" t="s">
        <v>71</v>
      </c>
      <c r="AV1016" s="127" t="s">
        <v>1726</v>
      </c>
      <c r="AW1016" s="149" t="str">
        <f t="shared" si="15"/>
        <v/>
      </c>
    </row>
    <row r="1017" spans="1:49" x14ac:dyDescent="0.2">
      <c r="A1017" s="127" t="s">
        <v>59</v>
      </c>
      <c r="B1017" s="127">
        <v>4.0999999999999996</v>
      </c>
      <c r="C1017" s="127">
        <v>20171204</v>
      </c>
      <c r="D1017" s="127" t="s">
        <v>60</v>
      </c>
      <c r="E1017" s="127" t="s">
        <v>60</v>
      </c>
      <c r="F1017" s="127">
        <v>3</v>
      </c>
      <c r="G1017" s="75" t="s">
        <v>4684</v>
      </c>
      <c r="H1017" s="127">
        <v>0</v>
      </c>
      <c r="I1017" s="127"/>
      <c r="J1017" s="127"/>
      <c r="K1017" s="127"/>
      <c r="L1017" s="127"/>
      <c r="M1017" s="127">
        <v>1</v>
      </c>
      <c r="N1017" s="127">
        <v>2</v>
      </c>
      <c r="O1017" s="127">
        <v>1984</v>
      </c>
      <c r="P1017" s="127">
        <v>198505</v>
      </c>
      <c r="Q1017" s="127">
        <v>19850506</v>
      </c>
      <c r="R1017" s="127" t="s">
        <v>4560</v>
      </c>
      <c r="S1017" s="127" t="s">
        <v>3426</v>
      </c>
      <c r="T1017" s="127" t="s">
        <v>4561</v>
      </c>
      <c r="U1017" s="127" t="s">
        <v>1643</v>
      </c>
      <c r="V1017" s="127" t="s">
        <v>65</v>
      </c>
      <c r="W1017" s="127" t="s">
        <v>66</v>
      </c>
      <c r="X1017" s="127"/>
      <c r="Y1017" s="127">
        <v>2.6</v>
      </c>
      <c r="Z1017" s="127"/>
      <c r="AA1017" s="127" t="s">
        <v>1726</v>
      </c>
      <c r="AB1017" s="127">
        <v>5000</v>
      </c>
      <c r="AC1017" s="127">
        <v>26385</v>
      </c>
      <c r="AD1017" s="127"/>
      <c r="AE1017" s="127"/>
      <c r="AF1017" s="127">
        <v>0</v>
      </c>
      <c r="AG1017" s="127">
        <v>12017</v>
      </c>
      <c r="AH1017" s="127">
        <v>5000</v>
      </c>
      <c r="AI1017" s="127">
        <v>268</v>
      </c>
      <c r="AJ1017" s="127"/>
      <c r="AK1017" s="127">
        <v>1.01E-2</v>
      </c>
      <c r="AL1017" s="127">
        <v>1</v>
      </c>
      <c r="AM1017" s="127"/>
      <c r="AN1017" s="127"/>
      <c r="AO1017" s="127" t="s">
        <v>4685</v>
      </c>
      <c r="AP1017" s="127" t="s">
        <v>4562</v>
      </c>
      <c r="AQ1017" s="127" t="s">
        <v>3429</v>
      </c>
      <c r="AR1017" s="127" t="s">
        <v>4563</v>
      </c>
      <c r="AS1017" s="127" t="s">
        <v>69</v>
      </c>
      <c r="AT1017" s="127" t="s">
        <v>70</v>
      </c>
      <c r="AU1017" s="127" t="s">
        <v>77</v>
      </c>
      <c r="AV1017" s="127" t="s">
        <v>1726</v>
      </c>
      <c r="AW1017" s="149">
        <f t="shared" si="15"/>
        <v>0.45544817130945614</v>
      </c>
    </row>
    <row r="1018" spans="1:49" x14ac:dyDescent="0.2">
      <c r="A1018" s="127" t="s">
        <v>59</v>
      </c>
      <c r="B1018" s="127">
        <v>4.0999999999999996</v>
      </c>
      <c r="C1018" s="127">
        <v>20171204</v>
      </c>
      <c r="D1018" s="127" t="s">
        <v>60</v>
      </c>
      <c r="E1018" s="127" t="s">
        <v>60</v>
      </c>
      <c r="F1018" s="127">
        <v>3</v>
      </c>
      <c r="G1018" s="75" t="s">
        <v>4706</v>
      </c>
      <c r="H1018" s="127">
        <v>0</v>
      </c>
      <c r="I1018" s="127"/>
      <c r="J1018" s="127"/>
      <c r="K1018" s="127"/>
      <c r="L1018" s="127"/>
      <c r="M1018" s="127">
        <v>1</v>
      </c>
      <c r="N1018" s="127">
        <v>2</v>
      </c>
      <c r="O1018" s="127">
        <v>1984</v>
      </c>
      <c r="P1018" s="127">
        <v>198505</v>
      </c>
      <c r="Q1018" s="127">
        <v>19850506</v>
      </c>
      <c r="R1018" s="127" t="s">
        <v>4560</v>
      </c>
      <c r="S1018" s="127" t="s">
        <v>3426</v>
      </c>
      <c r="T1018" s="127" t="s">
        <v>4561</v>
      </c>
      <c r="U1018" s="127" t="s">
        <v>1643</v>
      </c>
      <c r="V1018" s="127" t="s">
        <v>65</v>
      </c>
      <c r="W1018" s="127" t="s">
        <v>66</v>
      </c>
      <c r="X1018" s="127"/>
      <c r="Y1018" s="127">
        <v>2.8</v>
      </c>
      <c r="Z1018" s="127"/>
      <c r="AA1018" s="127" t="s">
        <v>1726</v>
      </c>
      <c r="AB1018" s="127">
        <v>5000</v>
      </c>
      <c r="AC1018" s="127">
        <v>25395</v>
      </c>
      <c r="AD1018" s="127"/>
      <c r="AE1018" s="127"/>
      <c r="AF1018" s="127">
        <v>0</v>
      </c>
      <c r="AG1018" s="127">
        <v>53379</v>
      </c>
      <c r="AH1018" s="127">
        <v>5000</v>
      </c>
      <c r="AI1018" s="127">
        <v>139</v>
      </c>
      <c r="AJ1018" s="127"/>
      <c r="AK1018" s="127">
        <v>5.4000000000000003E-3</v>
      </c>
      <c r="AL1018" s="127">
        <v>1</v>
      </c>
      <c r="AM1018" s="127"/>
      <c r="AN1018" s="127"/>
      <c r="AO1018" s="127" t="s">
        <v>4707</v>
      </c>
      <c r="AP1018" s="127" t="s">
        <v>4562</v>
      </c>
      <c r="AQ1018" s="127" t="s">
        <v>3429</v>
      </c>
      <c r="AR1018" s="127" t="s">
        <v>4563</v>
      </c>
      <c r="AS1018" s="127" t="s">
        <v>69</v>
      </c>
      <c r="AT1018" s="127" t="s">
        <v>70</v>
      </c>
      <c r="AU1018" s="127" t="s">
        <v>77</v>
      </c>
      <c r="AV1018" s="127" t="s">
        <v>1726</v>
      </c>
      <c r="AW1018" s="149">
        <f t="shared" si="15"/>
        <v>2.1019492025989366</v>
      </c>
    </row>
    <row r="1019" spans="1:49" x14ac:dyDescent="0.2">
      <c r="A1019" s="127" t="s">
        <v>59</v>
      </c>
      <c r="B1019" s="127">
        <v>4.0999999999999996</v>
      </c>
      <c r="C1019" s="127">
        <v>20171204</v>
      </c>
      <c r="D1019" s="127" t="s">
        <v>60</v>
      </c>
      <c r="E1019" s="127" t="s">
        <v>60</v>
      </c>
      <c r="F1019" s="127">
        <v>3</v>
      </c>
      <c r="G1019" s="75" t="s">
        <v>4647</v>
      </c>
      <c r="H1019" s="127">
        <v>0</v>
      </c>
      <c r="I1019" s="127"/>
      <c r="J1019" s="127"/>
      <c r="K1019" s="127"/>
      <c r="L1019" s="127"/>
      <c r="M1019" s="127">
        <v>1</v>
      </c>
      <c r="N1019" s="127">
        <v>2</v>
      </c>
      <c r="O1019" s="127">
        <v>1987</v>
      </c>
      <c r="P1019" s="127">
        <v>198806</v>
      </c>
      <c r="Q1019" s="127">
        <v>19880606</v>
      </c>
      <c r="R1019" s="127" t="s">
        <v>4560</v>
      </c>
      <c r="S1019" s="127" t="s">
        <v>3426</v>
      </c>
      <c r="T1019" s="127" t="s">
        <v>4561</v>
      </c>
      <c r="U1019" s="127" t="s">
        <v>72</v>
      </c>
      <c r="V1019" s="127" t="s">
        <v>65</v>
      </c>
      <c r="W1019" s="127" t="s">
        <v>66</v>
      </c>
      <c r="X1019" s="127"/>
      <c r="Y1019" s="127">
        <v>6.8</v>
      </c>
      <c r="Z1019" s="127">
        <v>84</v>
      </c>
      <c r="AA1019" s="127" t="s">
        <v>1726</v>
      </c>
      <c r="AB1019" s="127">
        <v>5000</v>
      </c>
      <c r="AC1019" s="127">
        <v>26091</v>
      </c>
      <c r="AD1019" s="127"/>
      <c r="AE1019" s="127"/>
      <c r="AF1019" s="127">
        <v>5000</v>
      </c>
      <c r="AG1019" s="127">
        <v>115</v>
      </c>
      <c r="AH1019" s="127"/>
      <c r="AI1019" s="127"/>
      <c r="AJ1019" s="127"/>
      <c r="AK1019" s="127">
        <v>4.4000000000000003E-3</v>
      </c>
      <c r="AL1019" s="127">
        <v>1</v>
      </c>
      <c r="AM1019" s="127"/>
      <c r="AN1019" s="127"/>
      <c r="AO1019" s="127" t="s">
        <v>4648</v>
      </c>
      <c r="AP1019" s="127" t="s">
        <v>4562</v>
      </c>
      <c r="AQ1019" s="127" t="s">
        <v>3429</v>
      </c>
      <c r="AR1019" s="127" t="s">
        <v>4563</v>
      </c>
      <c r="AS1019" s="127" t="s">
        <v>69</v>
      </c>
      <c r="AT1019" s="127" t="s">
        <v>70</v>
      </c>
      <c r="AU1019" s="127" t="s">
        <v>77</v>
      </c>
      <c r="AV1019" s="127" t="s">
        <v>1726</v>
      </c>
      <c r="AW1019" s="149">
        <f t="shared" si="15"/>
        <v>4.4076501475604612E-3</v>
      </c>
    </row>
    <row r="1020" spans="1:49" x14ac:dyDescent="0.2">
      <c r="A1020" s="127" t="s">
        <v>59</v>
      </c>
      <c r="B1020" s="127">
        <v>4.0999999999999996</v>
      </c>
      <c r="C1020" s="127">
        <v>20171204</v>
      </c>
      <c r="D1020" s="127" t="s">
        <v>60</v>
      </c>
      <c r="E1020" s="127" t="s">
        <v>60</v>
      </c>
      <c r="F1020" s="127">
        <v>3</v>
      </c>
      <c r="G1020" s="75" t="s">
        <v>4675</v>
      </c>
      <c r="H1020" s="127">
        <v>0</v>
      </c>
      <c r="I1020" s="127"/>
      <c r="J1020" s="127"/>
      <c r="K1020" s="127"/>
      <c r="L1020" s="127"/>
      <c r="M1020" s="127">
        <v>1</v>
      </c>
      <c r="N1020" s="127">
        <v>2</v>
      </c>
      <c r="O1020" s="127">
        <v>1987</v>
      </c>
      <c r="P1020" s="127">
        <v>198806</v>
      </c>
      <c r="Q1020" s="127">
        <v>19880606</v>
      </c>
      <c r="R1020" s="127" t="s">
        <v>4560</v>
      </c>
      <c r="S1020" s="127" t="s">
        <v>3426</v>
      </c>
      <c r="T1020" s="127" t="s">
        <v>4561</v>
      </c>
      <c r="U1020" s="127" t="s">
        <v>72</v>
      </c>
      <c r="V1020" s="127" t="s">
        <v>65</v>
      </c>
      <c r="W1020" s="127" t="s">
        <v>66</v>
      </c>
      <c r="X1020" s="127"/>
      <c r="Y1020" s="127">
        <v>6.8</v>
      </c>
      <c r="Z1020" s="127">
        <v>84</v>
      </c>
      <c r="AA1020" s="127" t="s">
        <v>1726</v>
      </c>
      <c r="AB1020" s="127">
        <v>5000</v>
      </c>
      <c r="AC1020" s="127">
        <v>26402</v>
      </c>
      <c r="AD1020" s="127"/>
      <c r="AE1020" s="127"/>
      <c r="AF1020" s="127">
        <v>5000</v>
      </c>
      <c r="AG1020" s="127">
        <v>146</v>
      </c>
      <c r="AH1020" s="127"/>
      <c r="AI1020" s="127"/>
      <c r="AJ1020" s="127"/>
      <c r="AK1020" s="127">
        <v>5.4999999999999997E-3</v>
      </c>
      <c r="AL1020" s="127">
        <v>1</v>
      </c>
      <c r="AM1020" s="127"/>
      <c r="AN1020" s="127"/>
      <c r="AO1020" s="127" t="s">
        <v>4648</v>
      </c>
      <c r="AP1020" s="127" t="s">
        <v>4562</v>
      </c>
      <c r="AQ1020" s="127" t="s">
        <v>3429</v>
      </c>
      <c r="AR1020" s="127" t="s">
        <v>4563</v>
      </c>
      <c r="AS1020" s="127" t="s">
        <v>69</v>
      </c>
      <c r="AT1020" s="127" t="s">
        <v>70</v>
      </c>
      <c r="AU1020" s="127" t="s">
        <v>77</v>
      </c>
      <c r="AV1020" s="127" t="s">
        <v>1726</v>
      </c>
      <c r="AW1020" s="149">
        <f t="shared" si="15"/>
        <v>5.5298840996894178E-3</v>
      </c>
    </row>
    <row r="1021" spans="1:49" x14ac:dyDescent="0.2">
      <c r="A1021" s="127" t="s">
        <v>59</v>
      </c>
      <c r="B1021" s="127">
        <v>4.0999999999999996</v>
      </c>
      <c r="C1021" s="127">
        <v>20171204</v>
      </c>
      <c r="D1021" s="127" t="s">
        <v>60</v>
      </c>
      <c r="E1021" s="127" t="s">
        <v>60</v>
      </c>
      <c r="F1021" s="127">
        <v>3</v>
      </c>
      <c r="G1021" s="75" t="s">
        <v>880</v>
      </c>
      <c r="H1021" s="127">
        <v>0</v>
      </c>
      <c r="I1021" s="127"/>
      <c r="J1021" s="127"/>
      <c r="K1021" s="127"/>
      <c r="L1021" s="127"/>
      <c r="M1021" s="127">
        <v>1</v>
      </c>
      <c r="N1021" s="127">
        <v>2</v>
      </c>
      <c r="O1021" s="127">
        <v>1986</v>
      </c>
      <c r="P1021" s="127">
        <v>198710</v>
      </c>
      <c r="Q1021" s="127">
        <v>19871013</v>
      </c>
      <c r="R1021" s="127" t="s">
        <v>834</v>
      </c>
      <c r="S1021" s="127" t="s">
        <v>830</v>
      </c>
      <c r="T1021" s="127" t="s">
        <v>835</v>
      </c>
      <c r="U1021" s="127" t="s">
        <v>1643</v>
      </c>
      <c r="V1021" s="127" t="s">
        <v>65</v>
      </c>
      <c r="W1021" s="127" t="s">
        <v>66</v>
      </c>
      <c r="X1021" s="127"/>
      <c r="Y1021" s="127">
        <v>8.4</v>
      </c>
      <c r="Z1021" s="127"/>
      <c r="AA1021" s="127" t="s">
        <v>1726</v>
      </c>
      <c r="AB1021" s="127">
        <v>5000</v>
      </c>
      <c r="AC1021" s="127">
        <v>27402</v>
      </c>
      <c r="AD1021" s="127"/>
      <c r="AE1021" s="127"/>
      <c r="AF1021" s="127">
        <v>5000</v>
      </c>
      <c r="AG1021" s="127">
        <v>69</v>
      </c>
      <c r="AH1021" s="127"/>
      <c r="AI1021" s="127"/>
      <c r="AJ1021" s="127"/>
      <c r="AK1021" s="127">
        <v>2.5000000000000001E-3</v>
      </c>
      <c r="AL1021" s="127">
        <v>155</v>
      </c>
      <c r="AM1021" s="127"/>
      <c r="AN1021" s="127"/>
      <c r="AO1021" s="127" t="s">
        <v>881</v>
      </c>
      <c r="AP1021" s="127" t="s">
        <v>837</v>
      </c>
      <c r="AQ1021" s="127" t="s">
        <v>831</v>
      </c>
      <c r="AR1021" s="127" t="s">
        <v>838</v>
      </c>
      <c r="AS1021" s="127" t="s">
        <v>69</v>
      </c>
      <c r="AT1021" s="127" t="s">
        <v>70</v>
      </c>
      <c r="AU1021" s="127" t="s">
        <v>91</v>
      </c>
      <c r="AV1021" s="127" t="s">
        <v>1726</v>
      </c>
      <c r="AW1021" s="149">
        <f t="shared" si="15"/>
        <v>2.5180643748631487E-3</v>
      </c>
    </row>
    <row r="1022" spans="1:49" x14ac:dyDescent="0.2">
      <c r="A1022" s="127" t="s">
        <v>59</v>
      </c>
      <c r="B1022" s="127">
        <v>4.0999999999999996</v>
      </c>
      <c r="C1022" s="127">
        <v>20171204</v>
      </c>
      <c r="D1022" s="127" t="s">
        <v>60</v>
      </c>
      <c r="E1022" s="127" t="s">
        <v>60</v>
      </c>
      <c r="F1022" s="127">
        <v>3</v>
      </c>
      <c r="G1022" s="75" t="s">
        <v>939</v>
      </c>
      <c r="H1022" s="127">
        <v>0</v>
      </c>
      <c r="I1022" s="127"/>
      <c r="J1022" s="127"/>
      <c r="K1022" s="127"/>
      <c r="L1022" s="127"/>
      <c r="M1022" s="127">
        <v>1</v>
      </c>
      <c r="N1022" s="127">
        <v>2</v>
      </c>
      <c r="O1022" s="127">
        <v>1986</v>
      </c>
      <c r="P1022" s="127">
        <v>198710</v>
      </c>
      <c r="Q1022" s="127">
        <v>19871013</v>
      </c>
      <c r="R1022" s="127" t="s">
        <v>834</v>
      </c>
      <c r="S1022" s="127" t="s">
        <v>830</v>
      </c>
      <c r="T1022" s="127" t="s">
        <v>835</v>
      </c>
      <c r="U1022" s="127" t="s">
        <v>1643</v>
      </c>
      <c r="V1022" s="127" t="s">
        <v>65</v>
      </c>
      <c r="W1022" s="127" t="s">
        <v>66</v>
      </c>
      <c r="X1022" s="127"/>
      <c r="Y1022" s="127">
        <v>8.4</v>
      </c>
      <c r="Z1022" s="127"/>
      <c r="AA1022" s="127" t="s">
        <v>1726</v>
      </c>
      <c r="AB1022" s="127">
        <v>5000</v>
      </c>
      <c r="AC1022" s="127">
        <v>25497</v>
      </c>
      <c r="AD1022" s="127"/>
      <c r="AE1022" s="127"/>
      <c r="AF1022" s="127">
        <v>5000</v>
      </c>
      <c r="AG1022" s="127">
        <v>64</v>
      </c>
      <c r="AH1022" s="127"/>
      <c r="AI1022" s="127"/>
      <c r="AJ1022" s="127"/>
      <c r="AK1022" s="127">
        <v>2.5000000000000001E-3</v>
      </c>
      <c r="AL1022" s="127">
        <v>155</v>
      </c>
      <c r="AM1022" s="127"/>
      <c r="AN1022" s="127"/>
      <c r="AO1022" s="127" t="s">
        <v>940</v>
      </c>
      <c r="AP1022" s="127" t="s">
        <v>837</v>
      </c>
      <c r="AQ1022" s="127" t="s">
        <v>831</v>
      </c>
      <c r="AR1022" s="127" t="s">
        <v>838</v>
      </c>
      <c r="AS1022" s="127" t="s">
        <v>69</v>
      </c>
      <c r="AT1022" s="127" t="s">
        <v>70</v>
      </c>
      <c r="AU1022" s="127" t="s">
        <v>91</v>
      </c>
      <c r="AV1022" s="127" t="s">
        <v>1726</v>
      </c>
      <c r="AW1022" s="149">
        <f t="shared" si="15"/>
        <v>2.5100992273600817E-3</v>
      </c>
    </row>
    <row r="1023" spans="1:49" x14ac:dyDescent="0.2">
      <c r="A1023" s="127" t="s">
        <v>59</v>
      </c>
      <c r="B1023" s="127">
        <v>4.0999999999999996</v>
      </c>
      <c r="C1023" s="127">
        <v>20171204</v>
      </c>
      <c r="D1023" s="127" t="s">
        <v>60</v>
      </c>
      <c r="E1023" s="127" t="s">
        <v>60</v>
      </c>
      <c r="F1023" s="127">
        <v>3</v>
      </c>
      <c r="G1023" s="75" t="s">
        <v>4640</v>
      </c>
      <c r="H1023" s="127">
        <v>0</v>
      </c>
      <c r="I1023" s="127"/>
      <c r="J1023" s="127"/>
      <c r="K1023" s="127"/>
      <c r="L1023" s="127"/>
      <c r="M1023" s="127">
        <v>1</v>
      </c>
      <c r="N1023" s="127">
        <v>2</v>
      </c>
      <c r="O1023" s="127">
        <v>1982</v>
      </c>
      <c r="P1023" s="127">
        <v>198304</v>
      </c>
      <c r="Q1023" s="127">
        <v>19830429</v>
      </c>
      <c r="R1023" s="127" t="s">
        <v>4560</v>
      </c>
      <c r="S1023" s="127" t="s">
        <v>3426</v>
      </c>
      <c r="T1023" s="127" t="s">
        <v>4561</v>
      </c>
      <c r="U1023" s="127" t="s">
        <v>1643</v>
      </c>
      <c r="V1023" s="127" t="s">
        <v>65</v>
      </c>
      <c r="W1023" s="127" t="s">
        <v>66</v>
      </c>
      <c r="X1023" s="127"/>
      <c r="Y1023" s="127">
        <v>2.4</v>
      </c>
      <c r="Z1023" s="127"/>
      <c r="AA1023" s="127" t="s">
        <v>1726</v>
      </c>
      <c r="AB1023" s="127">
        <v>5000</v>
      </c>
      <c r="AC1023" s="127">
        <v>25883</v>
      </c>
      <c r="AD1023" s="127"/>
      <c r="AE1023" s="127"/>
      <c r="AF1023" s="127">
        <v>5000</v>
      </c>
      <c r="AG1023" s="127">
        <v>261</v>
      </c>
      <c r="AH1023" s="127"/>
      <c r="AI1023" s="127"/>
      <c r="AJ1023" s="127"/>
      <c r="AK1023" s="127">
        <v>0.01</v>
      </c>
      <c r="AL1023" s="127">
        <v>48</v>
      </c>
      <c r="AM1023" s="127"/>
      <c r="AN1023" s="127"/>
      <c r="AO1023" s="127" t="s">
        <v>4641</v>
      </c>
      <c r="AP1023" s="127" t="s">
        <v>4562</v>
      </c>
      <c r="AQ1023" s="127" t="s">
        <v>3429</v>
      </c>
      <c r="AR1023" s="127" t="s">
        <v>4563</v>
      </c>
      <c r="AS1023" s="127" t="s">
        <v>69</v>
      </c>
      <c r="AT1023" s="127" t="s">
        <v>70</v>
      </c>
      <c r="AU1023" s="127" t="s">
        <v>77</v>
      </c>
      <c r="AV1023" s="127" t="s">
        <v>1726</v>
      </c>
      <c r="AW1023" s="149">
        <f t="shared" si="15"/>
        <v>1.0083838813120581E-2</v>
      </c>
    </row>
    <row r="1024" spans="1:49" x14ac:dyDescent="0.2">
      <c r="A1024" s="127" t="s">
        <v>1726</v>
      </c>
      <c r="B1024" s="127">
        <v>4.0999999999999996</v>
      </c>
      <c r="C1024" s="127">
        <v>20171204</v>
      </c>
      <c r="D1024" s="127" t="s">
        <v>60</v>
      </c>
      <c r="E1024" s="127" t="s">
        <v>60</v>
      </c>
      <c r="F1024" s="127">
        <v>3</v>
      </c>
      <c r="G1024" s="75" t="s">
        <v>4039</v>
      </c>
      <c r="H1024" s="127"/>
      <c r="I1024" s="127"/>
      <c r="J1024" s="127"/>
      <c r="K1024" s="127"/>
      <c r="L1024" s="127"/>
      <c r="M1024" s="127">
        <v>1</v>
      </c>
      <c r="N1024" s="127">
        <v>2</v>
      </c>
      <c r="O1024" s="127">
        <v>2007</v>
      </c>
      <c r="P1024" s="127">
        <v>20080602</v>
      </c>
      <c r="Q1024" s="127">
        <v>20080603</v>
      </c>
      <c r="R1024" s="127" t="s">
        <v>4037</v>
      </c>
      <c r="S1024" s="127" t="s">
        <v>3307</v>
      </c>
      <c r="T1024" s="127" t="s">
        <v>4014</v>
      </c>
      <c r="U1024" s="127" t="s">
        <v>72</v>
      </c>
      <c r="V1024" s="127" t="s">
        <v>65</v>
      </c>
      <c r="W1024" s="127" t="s">
        <v>64</v>
      </c>
      <c r="X1024" s="127"/>
      <c r="Y1024" s="127">
        <v>6.72</v>
      </c>
      <c r="Z1024" s="127">
        <v>86</v>
      </c>
      <c r="AA1024" s="127" t="s">
        <v>1726</v>
      </c>
      <c r="AB1024" s="127"/>
      <c r="AC1024" s="127"/>
      <c r="AD1024" s="127"/>
      <c r="AE1024" s="127"/>
      <c r="AF1024" s="127">
        <v>0</v>
      </c>
      <c r="AG1024" s="127">
        <v>107121</v>
      </c>
      <c r="AH1024" s="127"/>
      <c r="AI1024" s="127"/>
      <c r="AJ1024" s="127" t="s">
        <v>66</v>
      </c>
      <c r="AK1024" s="127"/>
      <c r="AL1024" s="127"/>
      <c r="AM1024" s="127"/>
      <c r="AN1024" s="127"/>
      <c r="AO1024" s="127" t="s">
        <v>4040</v>
      </c>
      <c r="AP1024" s="127" t="s">
        <v>4038</v>
      </c>
      <c r="AQ1024" s="127" t="s">
        <v>3310</v>
      </c>
      <c r="AR1024" s="127" t="s">
        <v>4017</v>
      </c>
      <c r="AS1024" s="127" t="s">
        <v>69</v>
      </c>
      <c r="AT1024" s="127" t="s">
        <v>70</v>
      </c>
      <c r="AU1024" s="127" t="s">
        <v>3211</v>
      </c>
      <c r="AV1024" s="127" t="s">
        <v>1726</v>
      </c>
      <c r="AW1024" s="149" t="str">
        <f t="shared" si="15"/>
        <v/>
      </c>
    </row>
    <row r="1025" spans="1:49" x14ac:dyDescent="0.2">
      <c r="A1025" s="127" t="s">
        <v>1726</v>
      </c>
      <c r="B1025" s="127">
        <v>4.0999999999999996</v>
      </c>
      <c r="C1025" s="127">
        <v>20171204</v>
      </c>
      <c r="D1025" s="127" t="s">
        <v>60</v>
      </c>
      <c r="E1025" s="127" t="s">
        <v>60</v>
      </c>
      <c r="F1025" s="127">
        <v>3</v>
      </c>
      <c r="G1025" s="75" t="s">
        <v>3398</v>
      </c>
      <c r="H1025" s="127"/>
      <c r="I1025" s="127"/>
      <c r="J1025" s="127"/>
      <c r="K1025" s="127"/>
      <c r="L1025" s="127"/>
      <c r="M1025" s="127">
        <v>1</v>
      </c>
      <c r="N1025" s="127">
        <v>3</v>
      </c>
      <c r="O1025" s="127">
        <v>2007</v>
      </c>
      <c r="P1025" s="127">
        <v>20080423</v>
      </c>
      <c r="Q1025" s="127">
        <v>20080509</v>
      </c>
      <c r="R1025" s="127" t="s">
        <v>3322</v>
      </c>
      <c r="S1025" s="127" t="s">
        <v>3323</v>
      </c>
      <c r="T1025" s="127" t="s">
        <v>3294</v>
      </c>
      <c r="U1025" s="127" t="s">
        <v>1643</v>
      </c>
      <c r="V1025" s="127" t="s">
        <v>65</v>
      </c>
      <c r="W1025" s="127" t="s">
        <v>64</v>
      </c>
      <c r="X1025" s="127"/>
      <c r="Y1025" s="127">
        <v>2.1</v>
      </c>
      <c r="Z1025" s="127"/>
      <c r="AA1025" s="127" t="s">
        <v>1726</v>
      </c>
      <c r="AB1025" s="127"/>
      <c r="AC1025" s="127"/>
      <c r="AD1025" s="127"/>
      <c r="AE1025" s="127"/>
      <c r="AF1025" s="127">
        <v>0</v>
      </c>
      <c r="AG1025" s="127">
        <v>69589</v>
      </c>
      <c r="AH1025" s="127"/>
      <c r="AI1025" s="127"/>
      <c r="AJ1025" s="127" t="s">
        <v>66</v>
      </c>
      <c r="AK1025" s="127"/>
      <c r="AL1025" s="127"/>
      <c r="AM1025" s="127"/>
      <c r="AN1025" s="127"/>
      <c r="AO1025" s="127" t="s">
        <v>3399</v>
      </c>
      <c r="AP1025" s="127" t="s">
        <v>3325</v>
      </c>
      <c r="AQ1025" s="127" t="s">
        <v>3326</v>
      </c>
      <c r="AR1025" s="127" t="s">
        <v>3298</v>
      </c>
      <c r="AS1025" s="127" t="s">
        <v>69</v>
      </c>
      <c r="AT1025" s="127" t="s">
        <v>70</v>
      </c>
      <c r="AU1025" s="127" t="s">
        <v>3211</v>
      </c>
      <c r="AV1025" s="127" t="s">
        <v>1726</v>
      </c>
      <c r="AW1025" s="149" t="str">
        <f t="shared" si="15"/>
        <v/>
      </c>
    </row>
    <row r="1026" spans="1:49" x14ac:dyDescent="0.2">
      <c r="A1026" s="127" t="s">
        <v>1726</v>
      </c>
      <c r="B1026" s="127">
        <v>4.0999999999999996</v>
      </c>
      <c r="C1026" s="127">
        <v>20171204</v>
      </c>
      <c r="D1026" s="127" t="s">
        <v>60</v>
      </c>
      <c r="E1026" s="127" t="s">
        <v>60</v>
      </c>
      <c r="F1026" s="127">
        <v>3</v>
      </c>
      <c r="G1026" s="75" t="s">
        <v>4167</v>
      </c>
      <c r="H1026" s="127"/>
      <c r="I1026" s="127"/>
      <c r="J1026" s="127"/>
      <c r="K1026" s="127"/>
      <c r="L1026" s="127"/>
      <c r="M1026" s="127">
        <v>1</v>
      </c>
      <c r="N1026" s="127">
        <v>3</v>
      </c>
      <c r="O1026" s="127">
        <v>2007</v>
      </c>
      <c r="P1026" s="127">
        <v>20080609</v>
      </c>
      <c r="Q1026" s="127">
        <v>20080609</v>
      </c>
      <c r="R1026" s="127" t="s">
        <v>3474</v>
      </c>
      <c r="S1026" s="127" t="s">
        <v>3475</v>
      </c>
      <c r="T1026" s="127" t="s">
        <v>4165</v>
      </c>
      <c r="U1026" s="127" t="s">
        <v>72</v>
      </c>
      <c r="V1026" s="127" t="s">
        <v>65</v>
      </c>
      <c r="W1026" s="127" t="s">
        <v>64</v>
      </c>
      <c r="X1026" s="127" t="s">
        <v>1305</v>
      </c>
      <c r="Y1026" s="127">
        <v>3.4</v>
      </c>
      <c r="Z1026" s="127"/>
      <c r="AA1026" s="127" t="s">
        <v>1726</v>
      </c>
      <c r="AB1026" s="127"/>
      <c r="AC1026" s="127"/>
      <c r="AD1026" s="127"/>
      <c r="AE1026" s="127"/>
      <c r="AF1026" s="127">
        <v>0</v>
      </c>
      <c r="AG1026" s="127">
        <v>206000</v>
      </c>
      <c r="AH1026" s="127"/>
      <c r="AI1026" s="127"/>
      <c r="AJ1026" s="127"/>
      <c r="AK1026" s="127"/>
      <c r="AL1026" s="127"/>
      <c r="AM1026" s="127"/>
      <c r="AN1026" s="127"/>
      <c r="AO1026" s="127"/>
      <c r="AP1026" s="127" t="s">
        <v>3477</v>
      </c>
      <c r="AQ1026" s="127" t="s">
        <v>3478</v>
      </c>
      <c r="AR1026" s="127" t="s">
        <v>4166</v>
      </c>
      <c r="AS1026" s="127" t="s">
        <v>69</v>
      </c>
      <c r="AT1026" s="127" t="s">
        <v>70</v>
      </c>
      <c r="AU1026" s="127" t="s">
        <v>3211</v>
      </c>
      <c r="AV1026" s="127" t="s">
        <v>1726</v>
      </c>
      <c r="AW1026" s="149" t="str">
        <f t="shared" si="15"/>
        <v/>
      </c>
    </row>
    <row r="1027" spans="1:49" x14ac:dyDescent="0.2">
      <c r="A1027" s="127" t="s">
        <v>59</v>
      </c>
      <c r="B1027" s="127">
        <v>4.0999999999999996</v>
      </c>
      <c r="C1027" s="127">
        <v>20171204</v>
      </c>
      <c r="D1027" s="127" t="s">
        <v>60</v>
      </c>
      <c r="E1027" s="127" t="s">
        <v>60</v>
      </c>
      <c r="F1027" s="127">
        <v>3</v>
      </c>
      <c r="G1027" s="75" t="s">
        <v>1687</v>
      </c>
      <c r="H1027" s="127">
        <v>0</v>
      </c>
      <c r="I1027" s="127"/>
      <c r="J1027" s="127"/>
      <c r="K1027" s="127"/>
      <c r="L1027" s="127"/>
      <c r="M1027" s="127">
        <v>1</v>
      </c>
      <c r="N1027" s="127">
        <v>1</v>
      </c>
      <c r="O1027" s="127">
        <v>2003</v>
      </c>
      <c r="P1027" s="127">
        <v>20050429</v>
      </c>
      <c r="Q1027" s="127">
        <v>20050502</v>
      </c>
      <c r="R1027" s="127" t="s">
        <v>61</v>
      </c>
      <c r="S1027" s="127" t="s">
        <v>62</v>
      </c>
      <c r="T1027" s="127" t="s">
        <v>63</v>
      </c>
      <c r="U1027" s="127" t="s">
        <v>1953</v>
      </c>
      <c r="V1027" s="127" t="s">
        <v>65</v>
      </c>
      <c r="W1027" s="127" t="s">
        <v>64</v>
      </c>
      <c r="X1027" s="127"/>
      <c r="Y1027" s="127">
        <v>16</v>
      </c>
      <c r="Z1027" s="127">
        <v>112</v>
      </c>
      <c r="AA1027" s="127" t="s">
        <v>1726</v>
      </c>
      <c r="AB1027" s="127">
        <v>5000</v>
      </c>
      <c r="AC1027" s="127">
        <v>11508</v>
      </c>
      <c r="AD1027" s="127"/>
      <c r="AE1027" s="127"/>
      <c r="AF1027" s="127">
        <v>0</v>
      </c>
      <c r="AG1027" s="127">
        <v>10216</v>
      </c>
      <c r="AH1027" s="127"/>
      <c r="AI1027" s="127"/>
      <c r="AJ1027" s="127" t="s">
        <v>67</v>
      </c>
      <c r="AK1027" s="127"/>
      <c r="AL1027" s="127">
        <v>30</v>
      </c>
      <c r="AM1027" s="127">
        <v>300</v>
      </c>
      <c r="AN1027" s="127"/>
      <c r="AO1027" s="127" t="s">
        <v>116</v>
      </c>
      <c r="AP1027" s="127" t="s">
        <v>663</v>
      </c>
      <c r="AQ1027" s="127" t="s">
        <v>661</v>
      </c>
      <c r="AR1027" s="127" t="s">
        <v>664</v>
      </c>
      <c r="AS1027" s="127" t="s">
        <v>69</v>
      </c>
      <c r="AT1027" s="127" t="s">
        <v>70</v>
      </c>
      <c r="AU1027" s="127" t="s">
        <v>71</v>
      </c>
      <c r="AV1027" s="127" t="s">
        <v>1726</v>
      </c>
      <c r="AW1027" s="149">
        <f t="shared" ref="AW1027:AW1090" si="16">+IF(ISERROR(AG1027/AC1027),"",AG1027/AC1027)</f>
        <v>0.88773027459158849</v>
      </c>
    </row>
    <row r="1028" spans="1:49" x14ac:dyDescent="0.2">
      <c r="A1028" s="127" t="s">
        <v>59</v>
      </c>
      <c r="B1028" s="127">
        <v>4.0999999999999996</v>
      </c>
      <c r="C1028" s="127">
        <v>20171204</v>
      </c>
      <c r="D1028" s="127" t="s">
        <v>60</v>
      </c>
      <c r="E1028" s="127" t="s">
        <v>60</v>
      </c>
      <c r="F1028" s="127">
        <v>3</v>
      </c>
      <c r="G1028" s="75" t="s">
        <v>2015</v>
      </c>
      <c r="H1028" s="127">
        <v>0</v>
      </c>
      <c r="I1028" s="127"/>
      <c r="J1028" s="127"/>
      <c r="K1028" s="127"/>
      <c r="L1028" s="127"/>
      <c r="M1028" s="127">
        <v>1</v>
      </c>
      <c r="N1028" s="127">
        <v>3</v>
      </c>
      <c r="O1028" s="127">
        <v>1990</v>
      </c>
      <c r="P1028" s="127">
        <v>199105</v>
      </c>
      <c r="Q1028" s="127">
        <v>19910527</v>
      </c>
      <c r="R1028" s="127" t="s">
        <v>3420</v>
      </c>
      <c r="S1028" s="127" t="s">
        <v>3421</v>
      </c>
      <c r="T1028" s="127" t="s">
        <v>4165</v>
      </c>
      <c r="U1028" s="127" t="s">
        <v>72</v>
      </c>
      <c r="V1028" s="127" t="s">
        <v>65</v>
      </c>
      <c r="W1028" s="127" t="s">
        <v>64</v>
      </c>
      <c r="X1028" s="127"/>
      <c r="Y1028" s="127">
        <v>5.2</v>
      </c>
      <c r="Z1028" s="127"/>
      <c r="AA1028" s="127" t="s">
        <v>1726</v>
      </c>
      <c r="AB1028" s="127">
        <v>5000</v>
      </c>
      <c r="AC1028" s="127">
        <v>48833</v>
      </c>
      <c r="AD1028" s="127"/>
      <c r="AE1028" s="127"/>
      <c r="AF1028" s="127">
        <v>0</v>
      </c>
      <c r="AG1028" s="127">
        <v>479571</v>
      </c>
      <c r="AH1028" s="127">
        <v>5000</v>
      </c>
      <c r="AI1028" s="127">
        <v>3328</v>
      </c>
      <c r="AJ1028" s="127" t="s">
        <v>66</v>
      </c>
      <c r="AK1028" s="127">
        <v>6.3799999999999996E-2</v>
      </c>
      <c r="AL1028" s="127">
        <v>1</v>
      </c>
      <c r="AM1028" s="127"/>
      <c r="AN1028" s="127"/>
      <c r="AO1028" s="127" t="s">
        <v>4332</v>
      </c>
      <c r="AP1028" s="127" t="s">
        <v>3422</v>
      </c>
      <c r="AQ1028" s="127" t="s">
        <v>3423</v>
      </c>
      <c r="AR1028" s="127" t="s">
        <v>4166</v>
      </c>
      <c r="AS1028" s="127" t="s">
        <v>69</v>
      </c>
      <c r="AT1028" s="127" t="s">
        <v>70</v>
      </c>
      <c r="AU1028" s="127" t="s">
        <v>3211</v>
      </c>
      <c r="AV1028" s="127" t="s">
        <v>1726</v>
      </c>
      <c r="AW1028" s="149">
        <f t="shared" si="16"/>
        <v>9.820633587942579</v>
      </c>
    </row>
    <row r="1029" spans="1:49" x14ac:dyDescent="0.2">
      <c r="A1029" s="127" t="s">
        <v>1726</v>
      </c>
      <c r="B1029" s="127">
        <v>4.0999999999999996</v>
      </c>
      <c r="C1029" s="127">
        <v>20171204</v>
      </c>
      <c r="D1029" s="127" t="s">
        <v>60</v>
      </c>
      <c r="E1029" s="127" t="s">
        <v>60</v>
      </c>
      <c r="F1029" s="127">
        <v>3</v>
      </c>
      <c r="G1029" s="75" t="s">
        <v>3575</v>
      </c>
      <c r="H1029" s="127"/>
      <c r="I1029" s="127"/>
      <c r="J1029" s="127"/>
      <c r="K1029" s="127"/>
      <c r="L1029" s="127"/>
      <c r="M1029" s="127">
        <v>1</v>
      </c>
      <c r="N1029" s="127">
        <v>2</v>
      </c>
      <c r="O1029" s="127">
        <v>1989</v>
      </c>
      <c r="P1029" s="127">
        <v>19900601</v>
      </c>
      <c r="Q1029" s="127">
        <v>19900601</v>
      </c>
      <c r="R1029" s="127" t="s">
        <v>74</v>
      </c>
      <c r="S1029" s="127" t="s">
        <v>4796</v>
      </c>
      <c r="T1029" s="127" t="s">
        <v>75</v>
      </c>
      <c r="U1029" s="127" t="s">
        <v>1643</v>
      </c>
      <c r="V1029" s="127" t="s">
        <v>65</v>
      </c>
      <c r="W1029" s="127" t="s">
        <v>66</v>
      </c>
      <c r="X1029" s="127" t="s">
        <v>1305</v>
      </c>
      <c r="Y1029" s="127"/>
      <c r="Z1029" s="127"/>
      <c r="AA1029" s="127" t="s">
        <v>1726</v>
      </c>
      <c r="AB1029" s="127"/>
      <c r="AC1029" s="127"/>
      <c r="AD1029" s="127"/>
      <c r="AE1029" s="127"/>
      <c r="AF1029" s="127">
        <v>0</v>
      </c>
      <c r="AG1029" s="127">
        <v>81</v>
      </c>
      <c r="AH1029" s="127"/>
      <c r="AI1029" s="127"/>
      <c r="AJ1029" s="127"/>
      <c r="AK1029" s="127"/>
      <c r="AL1029" s="127"/>
      <c r="AM1029" s="127"/>
      <c r="AN1029" s="127"/>
      <c r="AO1029" s="127"/>
      <c r="AP1029" s="127" t="s">
        <v>680</v>
      </c>
      <c r="AQ1029" s="127" t="s">
        <v>3574</v>
      </c>
      <c r="AR1029" s="127" t="s">
        <v>681</v>
      </c>
      <c r="AS1029" s="127" t="s">
        <v>69</v>
      </c>
      <c r="AT1029" s="127" t="s">
        <v>70</v>
      </c>
      <c r="AU1029" s="127" t="s">
        <v>77</v>
      </c>
      <c r="AV1029" s="127" t="s">
        <v>1726</v>
      </c>
      <c r="AW1029" s="149" t="str">
        <f t="shared" si="16"/>
        <v/>
      </c>
    </row>
    <row r="1030" spans="1:49" x14ac:dyDescent="0.2">
      <c r="A1030" s="127" t="s">
        <v>59</v>
      </c>
      <c r="B1030" s="127">
        <v>4.0999999999999996</v>
      </c>
      <c r="C1030" s="127">
        <v>20171204</v>
      </c>
      <c r="D1030" s="127" t="s">
        <v>60</v>
      </c>
      <c r="E1030" s="127" t="s">
        <v>60</v>
      </c>
      <c r="F1030" s="127">
        <v>3</v>
      </c>
      <c r="G1030" s="75" t="s">
        <v>3235</v>
      </c>
      <c r="H1030" s="127">
        <v>0</v>
      </c>
      <c r="I1030" s="127"/>
      <c r="J1030" s="127"/>
      <c r="K1030" s="127"/>
      <c r="L1030" s="127"/>
      <c r="M1030" s="127">
        <v>1</v>
      </c>
      <c r="N1030" s="127">
        <v>1</v>
      </c>
      <c r="O1030" s="127">
        <v>1984</v>
      </c>
      <c r="P1030" s="127">
        <v>198504</v>
      </c>
      <c r="Q1030" s="127">
        <v>19850420</v>
      </c>
      <c r="R1030" s="127" t="s">
        <v>3204</v>
      </c>
      <c r="S1030" s="127" t="s">
        <v>3205</v>
      </c>
      <c r="T1030" s="127" t="s">
        <v>3206</v>
      </c>
      <c r="U1030" s="127" t="s">
        <v>72</v>
      </c>
      <c r="V1030" s="127" t="s">
        <v>65</v>
      </c>
      <c r="W1030" s="127" t="s">
        <v>66</v>
      </c>
      <c r="X1030" s="127"/>
      <c r="Y1030" s="127">
        <v>6.7</v>
      </c>
      <c r="Z1030" s="127"/>
      <c r="AA1030" s="127" t="s">
        <v>1726</v>
      </c>
      <c r="AB1030" s="127">
        <v>5000</v>
      </c>
      <c r="AC1030" s="127">
        <v>23487</v>
      </c>
      <c r="AD1030" s="127"/>
      <c r="AE1030" s="127"/>
      <c r="AF1030" s="127">
        <v>5000</v>
      </c>
      <c r="AG1030" s="127">
        <v>1527</v>
      </c>
      <c r="AH1030" s="127"/>
      <c r="AI1030" s="127"/>
      <c r="AJ1030" s="127"/>
      <c r="AK1030" s="127">
        <v>6.0999999999999999E-2</v>
      </c>
      <c r="AL1030" s="127">
        <v>1</v>
      </c>
      <c r="AM1030" s="127"/>
      <c r="AN1030" s="127"/>
      <c r="AO1030" s="127" t="s">
        <v>3224</v>
      </c>
      <c r="AP1030" s="127" t="s">
        <v>3208</v>
      </c>
      <c r="AQ1030" s="127" t="s">
        <v>3209</v>
      </c>
      <c r="AR1030" s="127" t="s">
        <v>3210</v>
      </c>
      <c r="AS1030" s="127" t="s">
        <v>69</v>
      </c>
      <c r="AT1030" s="127" t="s">
        <v>70</v>
      </c>
      <c r="AU1030" s="127" t="s">
        <v>3211</v>
      </c>
      <c r="AV1030" s="127" t="s">
        <v>1726</v>
      </c>
      <c r="AW1030" s="149">
        <f t="shared" si="16"/>
        <v>6.5014688976880827E-2</v>
      </c>
    </row>
    <row r="1031" spans="1:49" x14ac:dyDescent="0.2">
      <c r="A1031" s="127" t="s">
        <v>59</v>
      </c>
      <c r="B1031" s="127">
        <v>4.0999999999999996</v>
      </c>
      <c r="C1031" s="127">
        <v>20171204</v>
      </c>
      <c r="D1031" s="127" t="s">
        <v>60</v>
      </c>
      <c r="E1031" s="127" t="s">
        <v>60</v>
      </c>
      <c r="F1031" s="127">
        <v>3</v>
      </c>
      <c r="G1031" s="75" t="s">
        <v>3698</v>
      </c>
      <c r="H1031" s="127">
        <v>0</v>
      </c>
      <c r="I1031" s="127"/>
      <c r="J1031" s="127"/>
      <c r="K1031" s="127"/>
      <c r="L1031" s="127"/>
      <c r="M1031" s="127">
        <v>1</v>
      </c>
      <c r="N1031" s="127">
        <v>1</v>
      </c>
      <c r="O1031" s="127">
        <v>1990</v>
      </c>
      <c r="P1031" s="127">
        <v>199104</v>
      </c>
      <c r="Q1031" s="127">
        <v>19910411</v>
      </c>
      <c r="R1031" s="127" t="s">
        <v>3662</v>
      </c>
      <c r="S1031" s="127" t="s">
        <v>3426</v>
      </c>
      <c r="T1031" s="127" t="s">
        <v>3663</v>
      </c>
      <c r="U1031" s="127" t="s">
        <v>72</v>
      </c>
      <c r="V1031" s="127" t="s">
        <v>65</v>
      </c>
      <c r="W1031" s="127" t="s">
        <v>66</v>
      </c>
      <c r="X1031" s="127"/>
      <c r="Y1031" s="127">
        <v>8.9</v>
      </c>
      <c r="Z1031" s="127">
        <v>92</v>
      </c>
      <c r="AA1031" s="127" t="s">
        <v>1726</v>
      </c>
      <c r="AB1031" s="127">
        <v>5000</v>
      </c>
      <c r="AC1031" s="127">
        <v>24641</v>
      </c>
      <c r="AD1031" s="127"/>
      <c r="AE1031" s="127"/>
      <c r="AF1031" s="127">
        <v>0</v>
      </c>
      <c r="AG1031" s="127">
        <v>2347</v>
      </c>
      <c r="AH1031" s="127">
        <v>5000</v>
      </c>
      <c r="AI1031" s="127">
        <v>503</v>
      </c>
      <c r="AJ1031" s="127" t="s">
        <v>66</v>
      </c>
      <c r="AK1031" s="127">
        <v>0.02</v>
      </c>
      <c r="AL1031" s="127">
        <v>23</v>
      </c>
      <c r="AM1031" s="127">
        <v>33</v>
      </c>
      <c r="AN1031" s="127"/>
      <c r="AO1031" s="127" t="s">
        <v>3699</v>
      </c>
      <c r="AP1031" s="127" t="s">
        <v>3665</v>
      </c>
      <c r="AQ1031" s="127" t="s">
        <v>3429</v>
      </c>
      <c r="AR1031" s="127" t="s">
        <v>3666</v>
      </c>
      <c r="AS1031" s="127" t="s">
        <v>69</v>
      </c>
      <c r="AT1031" s="127" t="s">
        <v>70</v>
      </c>
      <c r="AU1031" s="127" t="s">
        <v>77</v>
      </c>
      <c r="AV1031" s="127" t="s">
        <v>1726</v>
      </c>
      <c r="AW1031" s="149">
        <f t="shared" si="16"/>
        <v>9.5247757802037258E-2</v>
      </c>
    </row>
    <row r="1032" spans="1:49" x14ac:dyDescent="0.2">
      <c r="A1032" s="127" t="s">
        <v>59</v>
      </c>
      <c r="B1032" s="127">
        <v>4.0999999999999996</v>
      </c>
      <c r="C1032" s="127">
        <v>20171204</v>
      </c>
      <c r="D1032" s="127" t="s">
        <v>60</v>
      </c>
      <c r="E1032" s="127" t="s">
        <v>60</v>
      </c>
      <c r="F1032" s="127">
        <v>3</v>
      </c>
      <c r="G1032" s="75" t="s">
        <v>3696</v>
      </c>
      <c r="H1032" s="127">
        <v>0</v>
      </c>
      <c r="I1032" s="127"/>
      <c r="J1032" s="127"/>
      <c r="K1032" s="127"/>
      <c r="L1032" s="127"/>
      <c r="M1032" s="127">
        <v>1</v>
      </c>
      <c r="N1032" s="127">
        <v>1</v>
      </c>
      <c r="O1032" s="127">
        <v>1990</v>
      </c>
      <c r="P1032" s="127">
        <v>199104</v>
      </c>
      <c r="Q1032" s="127">
        <v>19910411</v>
      </c>
      <c r="R1032" s="127" t="s">
        <v>3662</v>
      </c>
      <c r="S1032" s="127" t="s">
        <v>3426</v>
      </c>
      <c r="T1032" s="127" t="s">
        <v>3663</v>
      </c>
      <c r="U1032" s="127" t="s">
        <v>72</v>
      </c>
      <c r="V1032" s="127" t="s">
        <v>65</v>
      </c>
      <c r="W1032" s="127" t="s">
        <v>66</v>
      </c>
      <c r="X1032" s="127"/>
      <c r="Y1032" s="127">
        <v>8.9</v>
      </c>
      <c r="Z1032" s="127">
        <v>92</v>
      </c>
      <c r="AA1032" s="127" t="s">
        <v>1726</v>
      </c>
      <c r="AB1032" s="127">
        <v>5000</v>
      </c>
      <c r="AC1032" s="127">
        <v>24608</v>
      </c>
      <c r="AD1032" s="127"/>
      <c r="AE1032" s="127"/>
      <c r="AF1032" s="127">
        <v>0</v>
      </c>
      <c r="AG1032" s="127">
        <v>2347</v>
      </c>
      <c r="AH1032" s="127">
        <v>5000</v>
      </c>
      <c r="AI1032" s="127">
        <v>502</v>
      </c>
      <c r="AJ1032" s="127" t="s">
        <v>66</v>
      </c>
      <c r="AK1032" s="127">
        <v>0.02</v>
      </c>
      <c r="AL1032" s="127">
        <v>23</v>
      </c>
      <c r="AM1032" s="127">
        <v>33</v>
      </c>
      <c r="AN1032" s="127"/>
      <c r="AO1032" s="127" t="s">
        <v>3697</v>
      </c>
      <c r="AP1032" s="127" t="s">
        <v>3665</v>
      </c>
      <c r="AQ1032" s="127" t="s">
        <v>3429</v>
      </c>
      <c r="AR1032" s="127" t="s">
        <v>3666</v>
      </c>
      <c r="AS1032" s="127" t="s">
        <v>69</v>
      </c>
      <c r="AT1032" s="127" t="s">
        <v>70</v>
      </c>
      <c r="AU1032" s="127" t="s">
        <v>77</v>
      </c>
      <c r="AV1032" s="127" t="s">
        <v>1726</v>
      </c>
      <c r="AW1032" s="149">
        <f t="shared" si="16"/>
        <v>9.5375487646293888E-2</v>
      </c>
    </row>
    <row r="1033" spans="1:49" x14ac:dyDescent="0.2">
      <c r="A1033" s="127" t="s">
        <v>59</v>
      </c>
      <c r="B1033" s="127">
        <v>4.0999999999999996</v>
      </c>
      <c r="C1033" s="127">
        <v>20171204</v>
      </c>
      <c r="D1033" s="127" t="s">
        <v>60</v>
      </c>
      <c r="E1033" s="127" t="s">
        <v>60</v>
      </c>
      <c r="F1033" s="127">
        <v>3</v>
      </c>
      <c r="G1033" s="75" t="s">
        <v>3693</v>
      </c>
      <c r="H1033" s="127">
        <v>0</v>
      </c>
      <c r="I1033" s="127"/>
      <c r="J1033" s="127"/>
      <c r="K1033" s="127"/>
      <c r="L1033" s="127"/>
      <c r="M1033" s="127">
        <v>1</v>
      </c>
      <c r="N1033" s="127">
        <v>1</v>
      </c>
      <c r="O1033" s="127">
        <v>1990</v>
      </c>
      <c r="P1033" s="127">
        <v>199104</v>
      </c>
      <c r="Q1033" s="127">
        <v>19910411</v>
      </c>
      <c r="R1033" s="127" t="s">
        <v>3662</v>
      </c>
      <c r="S1033" s="127" t="s">
        <v>3426</v>
      </c>
      <c r="T1033" s="127" t="s">
        <v>3663</v>
      </c>
      <c r="U1033" s="127" t="s">
        <v>72</v>
      </c>
      <c r="V1033" s="127" t="s">
        <v>65</v>
      </c>
      <c r="W1033" s="127" t="s">
        <v>66</v>
      </c>
      <c r="X1033" s="127"/>
      <c r="Y1033" s="127">
        <v>8.9</v>
      </c>
      <c r="Z1033" s="127">
        <v>92</v>
      </c>
      <c r="AA1033" s="127" t="s">
        <v>1726</v>
      </c>
      <c r="AB1033" s="127">
        <v>5000</v>
      </c>
      <c r="AC1033" s="127">
        <v>24807</v>
      </c>
      <c r="AD1033" s="127"/>
      <c r="AE1033" s="127"/>
      <c r="AF1033" s="127">
        <v>0</v>
      </c>
      <c r="AG1033" s="127">
        <v>2347</v>
      </c>
      <c r="AH1033" s="127">
        <v>5000</v>
      </c>
      <c r="AI1033" s="127">
        <v>506</v>
      </c>
      <c r="AJ1033" s="127" t="s">
        <v>66</v>
      </c>
      <c r="AK1033" s="127">
        <v>0.02</v>
      </c>
      <c r="AL1033" s="127">
        <v>23</v>
      </c>
      <c r="AM1033" s="127">
        <v>33</v>
      </c>
      <c r="AN1033" s="127"/>
      <c r="AO1033" s="127" t="s">
        <v>3694</v>
      </c>
      <c r="AP1033" s="127" t="s">
        <v>3665</v>
      </c>
      <c r="AQ1033" s="127" t="s">
        <v>3429</v>
      </c>
      <c r="AR1033" s="127" t="s">
        <v>3666</v>
      </c>
      <c r="AS1033" s="127" t="s">
        <v>69</v>
      </c>
      <c r="AT1033" s="127" t="s">
        <v>70</v>
      </c>
      <c r="AU1033" s="127" t="s">
        <v>77</v>
      </c>
      <c r="AV1033" s="127" t="s">
        <v>1726</v>
      </c>
      <c r="AW1033" s="149">
        <f t="shared" si="16"/>
        <v>9.4610392228000162E-2</v>
      </c>
    </row>
    <row r="1034" spans="1:49" x14ac:dyDescent="0.2">
      <c r="A1034" s="127" t="s">
        <v>59</v>
      </c>
      <c r="B1034" s="127">
        <v>4.0999999999999996</v>
      </c>
      <c r="C1034" s="127">
        <v>20171204</v>
      </c>
      <c r="D1034" s="127" t="s">
        <v>60</v>
      </c>
      <c r="E1034" s="127" t="s">
        <v>60</v>
      </c>
      <c r="F1034" s="127">
        <v>3</v>
      </c>
      <c r="G1034" s="75" t="s">
        <v>583</v>
      </c>
      <c r="H1034" s="127">
        <v>0</v>
      </c>
      <c r="I1034" s="127"/>
      <c r="J1034" s="127"/>
      <c r="K1034" s="127"/>
      <c r="L1034" s="127"/>
      <c r="M1034" s="127">
        <v>1</v>
      </c>
      <c r="N1034" s="127">
        <v>2</v>
      </c>
      <c r="O1034" s="127">
        <v>1987</v>
      </c>
      <c r="P1034" s="127">
        <v>198804</v>
      </c>
      <c r="Q1034" s="127">
        <v>19880413</v>
      </c>
      <c r="R1034" s="127" t="s">
        <v>490</v>
      </c>
      <c r="S1034" s="127" t="s">
        <v>476</v>
      </c>
      <c r="T1034" s="127" t="s">
        <v>491</v>
      </c>
      <c r="U1034" s="127" t="s">
        <v>72</v>
      </c>
      <c r="V1034" s="127" t="s">
        <v>65</v>
      </c>
      <c r="W1034" s="127" t="s">
        <v>66</v>
      </c>
      <c r="X1034" s="127"/>
      <c r="Y1034" s="127">
        <v>3.7</v>
      </c>
      <c r="Z1034" s="127">
        <v>71</v>
      </c>
      <c r="AA1034" s="127" t="s">
        <v>1726</v>
      </c>
      <c r="AB1034" s="127">
        <v>5000</v>
      </c>
      <c r="AC1034" s="127">
        <v>25716</v>
      </c>
      <c r="AD1034" s="127"/>
      <c r="AE1034" s="127"/>
      <c r="AF1034" s="127">
        <v>0</v>
      </c>
      <c r="AG1034" s="127">
        <v>231727</v>
      </c>
      <c r="AH1034" s="127">
        <v>5000</v>
      </c>
      <c r="AI1034" s="127">
        <v>260</v>
      </c>
      <c r="AJ1034" s="127" t="s">
        <v>66</v>
      </c>
      <c r="AK1034" s="127">
        <v>0.01</v>
      </c>
      <c r="AL1034" s="127">
        <v>5</v>
      </c>
      <c r="AM1034" s="127"/>
      <c r="AN1034" s="127"/>
      <c r="AO1034" s="127" t="s">
        <v>584</v>
      </c>
      <c r="AP1034" s="127" t="s">
        <v>493</v>
      </c>
      <c r="AQ1034" s="127" t="s">
        <v>480</v>
      </c>
      <c r="AR1034" s="127" t="s">
        <v>494</v>
      </c>
      <c r="AS1034" s="127" t="s">
        <v>69</v>
      </c>
      <c r="AT1034" s="127" t="s">
        <v>70</v>
      </c>
      <c r="AU1034" s="127" t="s">
        <v>91</v>
      </c>
      <c r="AV1034" s="127" t="s">
        <v>1726</v>
      </c>
      <c r="AW1034" s="149">
        <f t="shared" si="16"/>
        <v>9.0110048219007624</v>
      </c>
    </row>
    <row r="1035" spans="1:49" x14ac:dyDescent="0.2">
      <c r="A1035" s="127" t="s">
        <v>59</v>
      </c>
      <c r="B1035" s="127">
        <v>4.0999999999999996</v>
      </c>
      <c r="C1035" s="127">
        <v>20171204</v>
      </c>
      <c r="D1035" s="127" t="s">
        <v>60</v>
      </c>
      <c r="E1035" s="127" t="s">
        <v>60</v>
      </c>
      <c r="F1035" s="127">
        <v>3</v>
      </c>
      <c r="G1035" s="75" t="s">
        <v>585</v>
      </c>
      <c r="H1035" s="127">
        <v>0</v>
      </c>
      <c r="I1035" s="127"/>
      <c r="J1035" s="127"/>
      <c r="K1035" s="127"/>
      <c r="L1035" s="127"/>
      <c r="M1035" s="127">
        <v>1</v>
      </c>
      <c r="N1035" s="127">
        <v>2</v>
      </c>
      <c r="O1035" s="127">
        <v>1987</v>
      </c>
      <c r="P1035" s="127">
        <v>198804</v>
      </c>
      <c r="Q1035" s="127">
        <v>19880413</v>
      </c>
      <c r="R1035" s="127" t="s">
        <v>490</v>
      </c>
      <c r="S1035" s="127" t="s">
        <v>476</v>
      </c>
      <c r="T1035" s="127" t="s">
        <v>491</v>
      </c>
      <c r="U1035" s="127" t="s">
        <v>72</v>
      </c>
      <c r="V1035" s="127" t="s">
        <v>65</v>
      </c>
      <c r="W1035" s="127" t="s">
        <v>66</v>
      </c>
      <c r="X1035" s="127"/>
      <c r="Y1035" s="127">
        <v>3.7</v>
      </c>
      <c r="Z1035" s="127">
        <v>71</v>
      </c>
      <c r="AA1035" s="127" t="s">
        <v>1726</v>
      </c>
      <c r="AB1035" s="127">
        <v>5000</v>
      </c>
      <c r="AC1035" s="127">
        <v>26051</v>
      </c>
      <c r="AD1035" s="127"/>
      <c r="AE1035" s="127"/>
      <c r="AF1035" s="127">
        <v>0</v>
      </c>
      <c r="AG1035" s="127">
        <v>234746</v>
      </c>
      <c r="AH1035" s="127"/>
      <c r="AI1035" s="127"/>
      <c r="AJ1035" s="127" t="s">
        <v>66</v>
      </c>
      <c r="AK1035" s="127"/>
      <c r="AL1035" s="127">
        <v>3</v>
      </c>
      <c r="AM1035" s="127"/>
      <c r="AN1035" s="127"/>
      <c r="AO1035" s="127" t="s">
        <v>586</v>
      </c>
      <c r="AP1035" s="127" t="s">
        <v>493</v>
      </c>
      <c r="AQ1035" s="127" t="s">
        <v>480</v>
      </c>
      <c r="AR1035" s="127" t="s">
        <v>494</v>
      </c>
      <c r="AS1035" s="127" t="s">
        <v>69</v>
      </c>
      <c r="AT1035" s="127" t="s">
        <v>70</v>
      </c>
      <c r="AU1035" s="127" t="s">
        <v>91</v>
      </c>
      <c r="AV1035" s="127" t="s">
        <v>1726</v>
      </c>
      <c r="AW1035" s="149">
        <f t="shared" si="16"/>
        <v>9.0110168515604006</v>
      </c>
    </row>
    <row r="1036" spans="1:49" x14ac:dyDescent="0.2">
      <c r="A1036" s="127" t="s">
        <v>59</v>
      </c>
      <c r="B1036" s="127">
        <v>4.0999999999999996</v>
      </c>
      <c r="C1036" s="127">
        <v>20171204</v>
      </c>
      <c r="D1036" s="127" t="s">
        <v>60</v>
      </c>
      <c r="E1036" s="127" t="s">
        <v>60</v>
      </c>
      <c r="F1036" s="127">
        <v>3</v>
      </c>
      <c r="G1036" s="75" t="s">
        <v>731</v>
      </c>
      <c r="H1036" s="127">
        <v>0</v>
      </c>
      <c r="I1036" s="127"/>
      <c r="J1036" s="127"/>
      <c r="K1036" s="127"/>
      <c r="L1036" s="127"/>
      <c r="M1036" s="127">
        <v>1</v>
      </c>
      <c r="N1036" s="127">
        <v>1</v>
      </c>
      <c r="O1036" s="127">
        <v>1989</v>
      </c>
      <c r="P1036" s="127">
        <v>19900523</v>
      </c>
      <c r="Q1036" s="127">
        <v>19900530</v>
      </c>
      <c r="R1036" s="127" t="s">
        <v>61</v>
      </c>
      <c r="S1036" s="127" t="s">
        <v>62</v>
      </c>
      <c r="T1036" s="127" t="s">
        <v>63</v>
      </c>
      <c r="U1036" s="127" t="s">
        <v>72</v>
      </c>
      <c r="V1036" s="127" t="s">
        <v>65</v>
      </c>
      <c r="W1036" s="127" t="s">
        <v>66</v>
      </c>
      <c r="X1036" s="127"/>
      <c r="Y1036" s="127">
        <v>8.6</v>
      </c>
      <c r="Z1036" s="127">
        <v>91</v>
      </c>
      <c r="AA1036" s="127" t="s">
        <v>1726</v>
      </c>
      <c r="AB1036" s="127">
        <v>5000</v>
      </c>
      <c r="AC1036" s="127">
        <v>24817</v>
      </c>
      <c r="AD1036" s="127"/>
      <c r="AE1036" s="127"/>
      <c r="AF1036" s="127">
        <v>0</v>
      </c>
      <c r="AG1036" s="127">
        <v>43546</v>
      </c>
      <c r="AH1036" s="127">
        <v>5000</v>
      </c>
      <c r="AI1036" s="127">
        <v>251</v>
      </c>
      <c r="AJ1036" s="127" t="s">
        <v>67</v>
      </c>
      <c r="AK1036" s="127">
        <v>0.01</v>
      </c>
      <c r="AL1036" s="127">
        <v>60</v>
      </c>
      <c r="AM1036" s="127">
        <v>671</v>
      </c>
      <c r="AN1036" s="127"/>
      <c r="AO1036" s="127" t="s">
        <v>732</v>
      </c>
      <c r="AP1036" s="127" t="s">
        <v>663</v>
      </c>
      <c r="AQ1036" s="127" t="s">
        <v>661</v>
      </c>
      <c r="AR1036" s="127" t="s">
        <v>664</v>
      </c>
      <c r="AS1036" s="127" t="s">
        <v>69</v>
      </c>
      <c r="AT1036" s="127" t="s">
        <v>70</v>
      </c>
      <c r="AU1036" s="127" t="s">
        <v>71</v>
      </c>
      <c r="AV1036" s="127" t="s">
        <v>1726</v>
      </c>
      <c r="AW1036" s="149">
        <f t="shared" si="16"/>
        <v>1.7546842889954466</v>
      </c>
    </row>
    <row r="1037" spans="1:49" x14ac:dyDescent="0.2">
      <c r="A1037" s="127" t="s">
        <v>59</v>
      </c>
      <c r="B1037" s="127">
        <v>4.0999999999999996</v>
      </c>
      <c r="C1037" s="127">
        <v>20171204</v>
      </c>
      <c r="D1037" s="127" t="s">
        <v>60</v>
      </c>
      <c r="E1037" s="127" t="s">
        <v>60</v>
      </c>
      <c r="F1037" s="127">
        <v>3</v>
      </c>
      <c r="G1037" s="75" t="s">
        <v>599</v>
      </c>
      <c r="H1037" s="127">
        <v>0</v>
      </c>
      <c r="I1037" s="127"/>
      <c r="J1037" s="127"/>
      <c r="K1037" s="127"/>
      <c r="L1037" s="127"/>
      <c r="M1037" s="127">
        <v>1</v>
      </c>
      <c r="N1037" s="127">
        <v>2</v>
      </c>
      <c r="O1037" s="127">
        <v>1989</v>
      </c>
      <c r="P1037" s="127">
        <v>19900516</v>
      </c>
      <c r="Q1037" s="127">
        <v>19900516</v>
      </c>
      <c r="R1037" s="127" t="s">
        <v>490</v>
      </c>
      <c r="S1037" s="127" t="s">
        <v>476</v>
      </c>
      <c r="T1037" s="127" t="s">
        <v>491</v>
      </c>
      <c r="U1037" s="127" t="s">
        <v>72</v>
      </c>
      <c r="V1037" s="127" t="s">
        <v>65</v>
      </c>
      <c r="W1037" s="127" t="s">
        <v>66</v>
      </c>
      <c r="X1037" s="127"/>
      <c r="Y1037" s="127">
        <v>10.9</v>
      </c>
      <c r="Z1037" s="127">
        <v>97</v>
      </c>
      <c r="AA1037" s="127" t="s">
        <v>1726</v>
      </c>
      <c r="AB1037" s="127">
        <v>5000</v>
      </c>
      <c r="AC1037" s="127">
        <v>24304</v>
      </c>
      <c r="AD1037" s="127"/>
      <c r="AE1037" s="127"/>
      <c r="AF1037" s="127">
        <v>0</v>
      </c>
      <c r="AG1037" s="127">
        <v>236547</v>
      </c>
      <c r="AH1037" s="127">
        <v>5000</v>
      </c>
      <c r="AI1037" s="127">
        <v>726</v>
      </c>
      <c r="AJ1037" s="127" t="s">
        <v>67</v>
      </c>
      <c r="AK1037" s="127">
        <v>2.9000000000000001E-2</v>
      </c>
      <c r="AL1037" s="127">
        <v>26</v>
      </c>
      <c r="AM1037" s="127">
        <v>1000</v>
      </c>
      <c r="AN1037" s="127"/>
      <c r="AO1037" s="127" t="s">
        <v>600</v>
      </c>
      <c r="AP1037" s="127" t="s">
        <v>493</v>
      </c>
      <c r="AQ1037" s="127" t="s">
        <v>480</v>
      </c>
      <c r="AR1037" s="127" t="s">
        <v>494</v>
      </c>
      <c r="AS1037" s="127" t="s">
        <v>69</v>
      </c>
      <c r="AT1037" s="127" t="s">
        <v>70</v>
      </c>
      <c r="AU1037" s="127" t="s">
        <v>91</v>
      </c>
      <c r="AV1037" s="127" t="s">
        <v>1726</v>
      </c>
      <c r="AW1037" s="149">
        <f t="shared" si="16"/>
        <v>9.7328423304805796</v>
      </c>
    </row>
    <row r="1038" spans="1:49" x14ac:dyDescent="0.2">
      <c r="A1038" s="127" t="s">
        <v>59</v>
      </c>
      <c r="B1038" s="127">
        <v>4.0999999999999996</v>
      </c>
      <c r="C1038" s="127">
        <v>20171204</v>
      </c>
      <c r="D1038" s="127" t="s">
        <v>60</v>
      </c>
      <c r="E1038" s="127" t="s">
        <v>60</v>
      </c>
      <c r="F1038" s="127">
        <v>3</v>
      </c>
      <c r="G1038" s="75" t="s">
        <v>311</v>
      </c>
      <c r="H1038" s="127">
        <v>0</v>
      </c>
      <c r="I1038" s="127"/>
      <c r="J1038" s="127"/>
      <c r="K1038" s="127"/>
      <c r="L1038" s="127"/>
      <c r="M1038" s="127">
        <v>1</v>
      </c>
      <c r="N1038" s="127">
        <v>3</v>
      </c>
      <c r="O1038" s="127">
        <v>1986</v>
      </c>
      <c r="P1038" s="127">
        <v>198705</v>
      </c>
      <c r="Q1038" s="127">
        <v>19870530</v>
      </c>
      <c r="R1038" s="127" t="s">
        <v>3322</v>
      </c>
      <c r="S1038" s="127" t="s">
        <v>3323</v>
      </c>
      <c r="T1038" s="127" t="s">
        <v>3459</v>
      </c>
      <c r="U1038" s="127" t="s">
        <v>72</v>
      </c>
      <c r="V1038" s="127" t="s">
        <v>65</v>
      </c>
      <c r="W1038" s="127" t="s">
        <v>66</v>
      </c>
      <c r="X1038" s="127"/>
      <c r="Y1038" s="127">
        <v>3.7</v>
      </c>
      <c r="Z1038" s="127"/>
      <c r="AA1038" s="127" t="s">
        <v>1726</v>
      </c>
      <c r="AB1038" s="127">
        <v>5000</v>
      </c>
      <c r="AC1038" s="127">
        <v>25288</v>
      </c>
      <c r="AD1038" s="127"/>
      <c r="AE1038" s="127"/>
      <c r="AF1038" s="127">
        <v>0</v>
      </c>
      <c r="AG1038" s="127">
        <v>79328</v>
      </c>
      <c r="AH1038" s="127">
        <v>5000</v>
      </c>
      <c r="AI1038" s="127">
        <v>651</v>
      </c>
      <c r="AJ1038" s="127"/>
      <c r="AK1038" s="127">
        <v>2.5100000000000001E-2</v>
      </c>
      <c r="AL1038" s="127">
        <v>64</v>
      </c>
      <c r="AM1038" s="127"/>
      <c r="AN1038" s="127"/>
      <c r="AO1038" s="127" t="s">
        <v>1081</v>
      </c>
      <c r="AP1038" s="127" t="s">
        <v>3325</v>
      </c>
      <c r="AQ1038" s="127" t="s">
        <v>3326</v>
      </c>
      <c r="AR1038" s="127" t="s">
        <v>3460</v>
      </c>
      <c r="AS1038" s="127" t="s">
        <v>69</v>
      </c>
      <c r="AT1038" s="127" t="s">
        <v>70</v>
      </c>
      <c r="AU1038" s="127" t="s">
        <v>3211</v>
      </c>
      <c r="AV1038" s="127" t="s">
        <v>1726</v>
      </c>
      <c r="AW1038" s="149">
        <f t="shared" si="16"/>
        <v>3.1369819677317303</v>
      </c>
    </row>
    <row r="1039" spans="1:49" x14ac:dyDescent="0.2">
      <c r="A1039" s="127" t="s">
        <v>59</v>
      </c>
      <c r="B1039" s="127">
        <v>4.0999999999999996</v>
      </c>
      <c r="C1039" s="127">
        <v>20171204</v>
      </c>
      <c r="D1039" s="127" t="s">
        <v>60</v>
      </c>
      <c r="E1039" s="127" t="s">
        <v>60</v>
      </c>
      <c r="F1039" s="127">
        <v>3</v>
      </c>
      <c r="G1039" s="75" t="s">
        <v>312</v>
      </c>
      <c r="H1039" s="127">
        <v>0</v>
      </c>
      <c r="I1039" s="127"/>
      <c r="J1039" s="127"/>
      <c r="K1039" s="127"/>
      <c r="L1039" s="127"/>
      <c r="M1039" s="127">
        <v>1</v>
      </c>
      <c r="N1039" s="127">
        <v>3</v>
      </c>
      <c r="O1039" s="127">
        <v>1986</v>
      </c>
      <c r="P1039" s="127">
        <v>198705</v>
      </c>
      <c r="Q1039" s="127">
        <v>19870515</v>
      </c>
      <c r="R1039" s="127" t="s">
        <v>3322</v>
      </c>
      <c r="S1039" s="127" t="s">
        <v>3323</v>
      </c>
      <c r="T1039" s="127" t="s">
        <v>3459</v>
      </c>
      <c r="U1039" s="127" t="s">
        <v>1643</v>
      </c>
      <c r="V1039" s="127" t="s">
        <v>65</v>
      </c>
      <c r="W1039" s="127" t="s">
        <v>66</v>
      </c>
      <c r="X1039" s="127"/>
      <c r="Y1039" s="127">
        <v>2</v>
      </c>
      <c r="Z1039" s="127"/>
      <c r="AA1039" s="127" t="s">
        <v>1726</v>
      </c>
      <c r="AB1039" s="127">
        <v>5000</v>
      </c>
      <c r="AC1039" s="127">
        <v>25468</v>
      </c>
      <c r="AD1039" s="127"/>
      <c r="AE1039" s="127"/>
      <c r="AF1039" s="127">
        <v>0</v>
      </c>
      <c r="AG1039" s="127">
        <v>64223</v>
      </c>
      <c r="AH1039" s="127">
        <v>5000</v>
      </c>
      <c r="AI1039" s="127">
        <v>658</v>
      </c>
      <c r="AJ1039" s="127"/>
      <c r="AK1039" s="127">
        <v>2.52E-2</v>
      </c>
      <c r="AL1039" s="127">
        <v>58</v>
      </c>
      <c r="AM1039" s="127"/>
      <c r="AN1039" s="127"/>
      <c r="AO1039" s="127" t="s">
        <v>1081</v>
      </c>
      <c r="AP1039" s="127" t="s">
        <v>3325</v>
      </c>
      <c r="AQ1039" s="127" t="s">
        <v>3326</v>
      </c>
      <c r="AR1039" s="127" t="s">
        <v>3460</v>
      </c>
      <c r="AS1039" s="127" t="s">
        <v>69</v>
      </c>
      <c r="AT1039" s="127" t="s">
        <v>70</v>
      </c>
      <c r="AU1039" s="127" t="s">
        <v>3211</v>
      </c>
      <c r="AV1039" s="127" t="s">
        <v>1726</v>
      </c>
      <c r="AW1039" s="149">
        <f t="shared" si="16"/>
        <v>2.5217135228522065</v>
      </c>
    </row>
    <row r="1040" spans="1:49" x14ac:dyDescent="0.2">
      <c r="A1040" s="127" t="s">
        <v>59</v>
      </c>
      <c r="B1040" s="127">
        <v>4.0999999999999996</v>
      </c>
      <c r="C1040" s="127">
        <v>20171204</v>
      </c>
      <c r="D1040" s="127" t="s">
        <v>60</v>
      </c>
      <c r="E1040" s="127" t="s">
        <v>60</v>
      </c>
      <c r="F1040" s="127">
        <v>3</v>
      </c>
      <c r="G1040" s="75" t="s">
        <v>313</v>
      </c>
      <c r="H1040" s="127">
        <v>0</v>
      </c>
      <c r="I1040" s="127"/>
      <c r="J1040" s="127"/>
      <c r="K1040" s="127"/>
      <c r="L1040" s="127"/>
      <c r="M1040" s="127">
        <v>1</v>
      </c>
      <c r="N1040" s="127">
        <v>3</v>
      </c>
      <c r="O1040" s="127">
        <v>1986</v>
      </c>
      <c r="P1040" s="127">
        <v>198705</v>
      </c>
      <c r="Q1040" s="127">
        <v>19870515</v>
      </c>
      <c r="R1040" s="127" t="s">
        <v>3322</v>
      </c>
      <c r="S1040" s="127" t="s">
        <v>3323</v>
      </c>
      <c r="T1040" s="127" t="s">
        <v>3459</v>
      </c>
      <c r="U1040" s="127" t="s">
        <v>1643</v>
      </c>
      <c r="V1040" s="127" t="s">
        <v>65</v>
      </c>
      <c r="W1040" s="127" t="s">
        <v>66</v>
      </c>
      <c r="X1040" s="127"/>
      <c r="Y1040" s="127">
        <v>2</v>
      </c>
      <c r="Z1040" s="127"/>
      <c r="AA1040" s="127" t="s">
        <v>1726</v>
      </c>
      <c r="AB1040" s="127">
        <v>5000</v>
      </c>
      <c r="AC1040" s="127">
        <v>24498</v>
      </c>
      <c r="AD1040" s="127"/>
      <c r="AE1040" s="127"/>
      <c r="AF1040" s="127">
        <v>0</v>
      </c>
      <c r="AG1040" s="127">
        <v>61777</v>
      </c>
      <c r="AH1040" s="127">
        <v>5000</v>
      </c>
      <c r="AI1040" s="127">
        <v>249</v>
      </c>
      <c r="AJ1040" s="127"/>
      <c r="AK1040" s="127">
        <v>1.01E-2</v>
      </c>
      <c r="AL1040" s="127">
        <v>58</v>
      </c>
      <c r="AM1040" s="127"/>
      <c r="AN1040" s="127"/>
      <c r="AO1040" s="127" t="s">
        <v>1081</v>
      </c>
      <c r="AP1040" s="127" t="s">
        <v>3325</v>
      </c>
      <c r="AQ1040" s="127" t="s">
        <v>3326</v>
      </c>
      <c r="AR1040" s="127" t="s">
        <v>3460</v>
      </c>
      <c r="AS1040" s="127" t="s">
        <v>69</v>
      </c>
      <c r="AT1040" s="127" t="s">
        <v>70</v>
      </c>
      <c r="AU1040" s="127" t="s">
        <v>3211</v>
      </c>
      <c r="AV1040" s="127" t="s">
        <v>1726</v>
      </c>
      <c r="AW1040" s="149">
        <f t="shared" si="16"/>
        <v>2.5217160584537512</v>
      </c>
    </row>
    <row r="1041" spans="1:49" x14ac:dyDescent="0.2">
      <c r="A1041" s="127" t="s">
        <v>59</v>
      </c>
      <c r="B1041" s="127">
        <v>4.0999999999999996</v>
      </c>
      <c r="C1041" s="127">
        <v>20171204</v>
      </c>
      <c r="D1041" s="127" t="s">
        <v>60</v>
      </c>
      <c r="E1041" s="127" t="s">
        <v>60</v>
      </c>
      <c r="F1041" s="127">
        <v>3</v>
      </c>
      <c r="G1041" s="75" t="s">
        <v>233</v>
      </c>
      <c r="H1041" s="127">
        <v>0</v>
      </c>
      <c r="I1041" s="127"/>
      <c r="J1041" s="127"/>
      <c r="K1041" s="127"/>
      <c r="L1041" s="127"/>
      <c r="M1041" s="127">
        <v>1</v>
      </c>
      <c r="N1041" s="127">
        <v>3</v>
      </c>
      <c r="O1041" s="127">
        <v>1985</v>
      </c>
      <c r="P1041" s="127">
        <v>198606</v>
      </c>
      <c r="Q1041" s="127">
        <v>19860601</v>
      </c>
      <c r="R1041" s="127" t="s">
        <v>3322</v>
      </c>
      <c r="S1041" s="127" t="s">
        <v>3323</v>
      </c>
      <c r="T1041" s="127" t="s">
        <v>3459</v>
      </c>
      <c r="U1041" s="127" t="s">
        <v>72</v>
      </c>
      <c r="V1041" s="127" t="s">
        <v>65</v>
      </c>
      <c r="W1041" s="127" t="s">
        <v>66</v>
      </c>
      <c r="X1041" s="127"/>
      <c r="Y1041" s="127">
        <v>2.9</v>
      </c>
      <c r="Z1041" s="127"/>
      <c r="AA1041" s="127" t="s">
        <v>1726</v>
      </c>
      <c r="AB1041" s="127">
        <v>5000</v>
      </c>
      <c r="AC1041" s="127">
        <v>25480</v>
      </c>
      <c r="AD1041" s="127"/>
      <c r="AE1041" s="127"/>
      <c r="AF1041" s="127">
        <v>5000</v>
      </c>
      <c r="AG1041" s="127">
        <v>788</v>
      </c>
      <c r="AH1041" s="127"/>
      <c r="AI1041" s="127"/>
      <c r="AJ1041" s="127"/>
      <c r="AK1041" s="127">
        <v>0.03</v>
      </c>
      <c r="AL1041" s="127">
        <v>17</v>
      </c>
      <c r="AM1041" s="127"/>
      <c r="AN1041" s="127"/>
      <c r="AO1041" s="127" t="s">
        <v>3468</v>
      </c>
      <c r="AP1041" s="127" t="s">
        <v>3325</v>
      </c>
      <c r="AQ1041" s="127" t="s">
        <v>3326</v>
      </c>
      <c r="AR1041" s="127" t="s">
        <v>3460</v>
      </c>
      <c r="AS1041" s="127" t="s">
        <v>69</v>
      </c>
      <c r="AT1041" s="127" t="s">
        <v>70</v>
      </c>
      <c r="AU1041" s="127" t="s">
        <v>3211</v>
      </c>
      <c r="AV1041" s="127" t="s">
        <v>1726</v>
      </c>
      <c r="AW1041" s="149">
        <f t="shared" si="16"/>
        <v>3.0926216640502355E-2</v>
      </c>
    </row>
    <row r="1042" spans="1:49" x14ac:dyDescent="0.2">
      <c r="A1042" s="127" t="s">
        <v>59</v>
      </c>
      <c r="B1042" s="127">
        <v>4.0999999999999996</v>
      </c>
      <c r="C1042" s="127">
        <v>20171204</v>
      </c>
      <c r="D1042" s="127" t="s">
        <v>60</v>
      </c>
      <c r="E1042" s="127" t="s">
        <v>60</v>
      </c>
      <c r="F1042" s="127">
        <v>3</v>
      </c>
      <c r="G1042" s="75" t="s">
        <v>314</v>
      </c>
      <c r="H1042" s="127">
        <v>0</v>
      </c>
      <c r="I1042" s="127"/>
      <c r="J1042" s="127"/>
      <c r="K1042" s="127"/>
      <c r="L1042" s="127"/>
      <c r="M1042" s="127">
        <v>1</v>
      </c>
      <c r="N1042" s="127">
        <v>3</v>
      </c>
      <c r="O1042" s="127">
        <v>1985</v>
      </c>
      <c r="P1042" s="127">
        <v>198606</v>
      </c>
      <c r="Q1042" s="127">
        <v>19860601</v>
      </c>
      <c r="R1042" s="127" t="s">
        <v>3322</v>
      </c>
      <c r="S1042" s="127" t="s">
        <v>3323</v>
      </c>
      <c r="T1042" s="127" t="s">
        <v>3459</v>
      </c>
      <c r="U1042" s="127" t="s">
        <v>72</v>
      </c>
      <c r="V1042" s="127" t="s">
        <v>65</v>
      </c>
      <c r="W1042" s="127" t="s">
        <v>66</v>
      </c>
      <c r="X1042" s="127"/>
      <c r="Y1042" s="127">
        <v>2.9</v>
      </c>
      <c r="Z1042" s="127"/>
      <c r="AA1042" s="127" t="s">
        <v>1726</v>
      </c>
      <c r="AB1042" s="127">
        <v>5000</v>
      </c>
      <c r="AC1042" s="127">
        <v>23501</v>
      </c>
      <c r="AD1042" s="127"/>
      <c r="AE1042" s="127"/>
      <c r="AF1042" s="127">
        <v>5000</v>
      </c>
      <c r="AG1042" s="127">
        <v>664</v>
      </c>
      <c r="AH1042" s="127"/>
      <c r="AI1042" s="127"/>
      <c r="AJ1042" s="127"/>
      <c r="AK1042" s="127">
        <v>2.75E-2</v>
      </c>
      <c r="AL1042" s="127">
        <v>17</v>
      </c>
      <c r="AM1042" s="127"/>
      <c r="AN1042" s="127"/>
      <c r="AO1042" s="127" t="s">
        <v>3465</v>
      </c>
      <c r="AP1042" s="127" t="s">
        <v>3325</v>
      </c>
      <c r="AQ1042" s="127" t="s">
        <v>3326</v>
      </c>
      <c r="AR1042" s="127" t="s">
        <v>3460</v>
      </c>
      <c r="AS1042" s="127" t="s">
        <v>69</v>
      </c>
      <c r="AT1042" s="127" t="s">
        <v>70</v>
      </c>
      <c r="AU1042" s="127" t="s">
        <v>3211</v>
      </c>
      <c r="AV1042" s="127" t="s">
        <v>1726</v>
      </c>
      <c r="AW1042" s="149">
        <f t="shared" si="16"/>
        <v>2.8254116846091654E-2</v>
      </c>
    </row>
    <row r="1043" spans="1:49" x14ac:dyDescent="0.2">
      <c r="A1043" s="127" t="s">
        <v>59</v>
      </c>
      <c r="B1043" s="127">
        <v>4.0999999999999996</v>
      </c>
      <c r="C1043" s="127">
        <v>20171204</v>
      </c>
      <c r="D1043" s="127" t="s">
        <v>60</v>
      </c>
      <c r="E1043" s="127" t="s">
        <v>60</v>
      </c>
      <c r="F1043" s="127">
        <v>3</v>
      </c>
      <c r="G1043" s="75" t="s">
        <v>945</v>
      </c>
      <c r="H1043" s="127">
        <v>0</v>
      </c>
      <c r="I1043" s="127"/>
      <c r="J1043" s="127"/>
      <c r="K1043" s="127"/>
      <c r="L1043" s="127"/>
      <c r="M1043" s="127">
        <v>1</v>
      </c>
      <c r="N1043" s="127">
        <v>2</v>
      </c>
      <c r="O1043" s="127">
        <v>1990</v>
      </c>
      <c r="P1043" s="127">
        <v>199105</v>
      </c>
      <c r="Q1043" s="127">
        <v>19910516</v>
      </c>
      <c r="R1043" s="127" t="s">
        <v>834</v>
      </c>
      <c r="S1043" s="127" t="s">
        <v>830</v>
      </c>
      <c r="T1043" s="127" t="s">
        <v>835</v>
      </c>
      <c r="U1043" s="127" t="s">
        <v>1643</v>
      </c>
      <c r="V1043" s="127" t="s">
        <v>65</v>
      </c>
      <c r="W1043" s="127" t="s">
        <v>66</v>
      </c>
      <c r="X1043" s="127"/>
      <c r="Y1043" s="127">
        <v>3</v>
      </c>
      <c r="Z1043" s="127"/>
      <c r="AA1043" s="127" t="s">
        <v>1726</v>
      </c>
      <c r="AB1043" s="127">
        <v>5000</v>
      </c>
      <c r="AC1043" s="127">
        <v>24036</v>
      </c>
      <c r="AD1043" s="127"/>
      <c r="AE1043" s="127"/>
      <c r="AF1043" s="127">
        <v>0</v>
      </c>
      <c r="AG1043" s="127">
        <v>56382</v>
      </c>
      <c r="AH1043" s="127">
        <v>5000</v>
      </c>
      <c r="AI1043" s="127">
        <v>97</v>
      </c>
      <c r="AJ1043" s="127" t="s">
        <v>66</v>
      </c>
      <c r="AK1043" s="127">
        <v>4.0000000000000001E-3</v>
      </c>
      <c r="AL1043" s="127">
        <v>30</v>
      </c>
      <c r="AM1043" s="127">
        <v>500</v>
      </c>
      <c r="AN1043" s="127"/>
      <c r="AO1043" s="127" t="s">
        <v>946</v>
      </c>
      <c r="AP1043" s="127" t="s">
        <v>837</v>
      </c>
      <c r="AQ1043" s="127" t="s">
        <v>831</v>
      </c>
      <c r="AR1043" s="127" t="s">
        <v>838</v>
      </c>
      <c r="AS1043" s="127" t="s">
        <v>69</v>
      </c>
      <c r="AT1043" s="127" t="s">
        <v>70</v>
      </c>
      <c r="AU1043" s="127" t="s">
        <v>91</v>
      </c>
      <c r="AV1043" s="127" t="s">
        <v>1726</v>
      </c>
      <c r="AW1043" s="149">
        <f t="shared" si="16"/>
        <v>2.3457314028956566</v>
      </c>
    </row>
    <row r="1044" spans="1:49" x14ac:dyDescent="0.2">
      <c r="A1044" s="127" t="s">
        <v>59</v>
      </c>
      <c r="B1044" s="127">
        <v>4.0999999999999996</v>
      </c>
      <c r="C1044" s="127">
        <v>20171204</v>
      </c>
      <c r="D1044" s="127" t="s">
        <v>60</v>
      </c>
      <c r="E1044" s="127" t="s">
        <v>60</v>
      </c>
      <c r="F1044" s="127">
        <v>3</v>
      </c>
      <c r="G1044" s="75" t="s">
        <v>949</v>
      </c>
      <c r="H1044" s="127">
        <v>0</v>
      </c>
      <c r="I1044" s="127"/>
      <c r="J1044" s="127"/>
      <c r="K1044" s="127"/>
      <c r="L1044" s="127"/>
      <c r="M1044" s="127">
        <v>1</v>
      </c>
      <c r="N1044" s="127">
        <v>2</v>
      </c>
      <c r="O1044" s="127">
        <v>1990</v>
      </c>
      <c r="P1044" s="127">
        <v>199105</v>
      </c>
      <c r="Q1044" s="127">
        <v>19910517</v>
      </c>
      <c r="R1044" s="127" t="s">
        <v>834</v>
      </c>
      <c r="S1044" s="127" t="s">
        <v>830</v>
      </c>
      <c r="T1044" s="127" t="s">
        <v>835</v>
      </c>
      <c r="U1044" s="127" t="s">
        <v>1643</v>
      </c>
      <c r="V1044" s="127" t="s">
        <v>65</v>
      </c>
      <c r="W1044" s="127" t="s">
        <v>66</v>
      </c>
      <c r="X1044" s="127"/>
      <c r="Y1044" s="127">
        <v>4</v>
      </c>
      <c r="Z1044" s="127"/>
      <c r="AA1044" s="127" t="s">
        <v>1726</v>
      </c>
      <c r="AB1044" s="127">
        <v>5000</v>
      </c>
      <c r="AC1044" s="127">
        <v>26460</v>
      </c>
      <c r="AD1044" s="127"/>
      <c r="AE1044" s="127"/>
      <c r="AF1044" s="127">
        <v>0</v>
      </c>
      <c r="AG1044" s="127">
        <v>56382</v>
      </c>
      <c r="AH1044" s="127">
        <v>5000</v>
      </c>
      <c r="AI1044" s="127">
        <v>106</v>
      </c>
      <c r="AJ1044" s="127" t="s">
        <v>66</v>
      </c>
      <c r="AK1044" s="127">
        <v>4.0000000000000001E-3</v>
      </c>
      <c r="AL1044" s="127">
        <v>30</v>
      </c>
      <c r="AM1044" s="127">
        <v>500</v>
      </c>
      <c r="AN1044" s="127"/>
      <c r="AO1044" s="127" t="s">
        <v>950</v>
      </c>
      <c r="AP1044" s="127" t="s">
        <v>837</v>
      </c>
      <c r="AQ1044" s="127" t="s">
        <v>831</v>
      </c>
      <c r="AR1044" s="127" t="s">
        <v>838</v>
      </c>
      <c r="AS1044" s="127" t="s">
        <v>69</v>
      </c>
      <c r="AT1044" s="127" t="s">
        <v>70</v>
      </c>
      <c r="AU1044" s="127" t="s">
        <v>91</v>
      </c>
      <c r="AV1044" s="127" t="s">
        <v>1726</v>
      </c>
      <c r="AW1044" s="149">
        <f t="shared" si="16"/>
        <v>2.1308390022675736</v>
      </c>
    </row>
    <row r="1045" spans="1:49" x14ac:dyDescent="0.2">
      <c r="A1045" s="127" t="s">
        <v>1726</v>
      </c>
      <c r="B1045" s="127">
        <v>4.0999999999999996</v>
      </c>
      <c r="C1045" s="127">
        <v>20171204</v>
      </c>
      <c r="D1045" s="127" t="s">
        <v>60</v>
      </c>
      <c r="E1045" s="127" t="s">
        <v>60</v>
      </c>
      <c r="F1045" s="127">
        <v>3</v>
      </c>
      <c r="G1045" s="75" t="s">
        <v>4492</v>
      </c>
      <c r="H1045" s="127"/>
      <c r="I1045" s="127"/>
      <c r="J1045" s="127"/>
      <c r="K1045" s="127"/>
      <c r="L1045" s="127"/>
      <c r="M1045" s="127">
        <v>1</v>
      </c>
      <c r="N1045" s="127">
        <v>1</v>
      </c>
      <c r="O1045" s="127">
        <v>1985</v>
      </c>
      <c r="P1045" s="127">
        <v>198607</v>
      </c>
      <c r="Q1045" s="127">
        <v>19860721</v>
      </c>
      <c r="R1045" s="127" t="s">
        <v>3435</v>
      </c>
      <c r="S1045" s="127" t="s">
        <v>3861</v>
      </c>
      <c r="T1045" s="127" t="s">
        <v>4489</v>
      </c>
      <c r="U1045" s="127" t="s">
        <v>1643</v>
      </c>
      <c r="V1045" s="127" t="s">
        <v>65</v>
      </c>
      <c r="W1045" s="127" t="s">
        <v>66</v>
      </c>
      <c r="X1045" s="127"/>
      <c r="Y1045" s="127">
        <v>2</v>
      </c>
      <c r="Z1045" s="127"/>
      <c r="AA1045" s="127" t="s">
        <v>1726</v>
      </c>
      <c r="AB1045" s="127"/>
      <c r="AC1045" s="127"/>
      <c r="AD1045" s="127"/>
      <c r="AE1045" s="127"/>
      <c r="AF1045" s="127">
        <v>0</v>
      </c>
      <c r="AG1045" s="127">
        <v>72290</v>
      </c>
      <c r="AH1045" s="127"/>
      <c r="AI1045" s="127"/>
      <c r="AJ1045" s="127"/>
      <c r="AK1045" s="127"/>
      <c r="AL1045" s="127"/>
      <c r="AM1045" s="127"/>
      <c r="AN1045" s="127"/>
      <c r="AO1045" s="127"/>
      <c r="AP1045" s="127" t="s">
        <v>3437</v>
      </c>
      <c r="AQ1045" s="127" t="s">
        <v>3863</v>
      </c>
      <c r="AR1045" s="127" t="s">
        <v>4491</v>
      </c>
      <c r="AS1045" s="127" t="s">
        <v>69</v>
      </c>
      <c r="AT1045" s="127" t="s">
        <v>70</v>
      </c>
      <c r="AU1045" s="127" t="s">
        <v>77</v>
      </c>
      <c r="AV1045" s="127" t="s">
        <v>1726</v>
      </c>
      <c r="AW1045" s="149" t="str">
        <f t="shared" si="16"/>
        <v/>
      </c>
    </row>
    <row r="1046" spans="1:49" x14ac:dyDescent="0.2">
      <c r="A1046" s="127" t="s">
        <v>1726</v>
      </c>
      <c r="B1046" s="127">
        <v>4.0999999999999996</v>
      </c>
      <c r="C1046" s="127">
        <v>20171204</v>
      </c>
      <c r="D1046" s="127" t="s">
        <v>60</v>
      </c>
      <c r="E1046" s="127" t="s">
        <v>60</v>
      </c>
      <c r="F1046" s="127">
        <v>3</v>
      </c>
      <c r="G1046" s="75" t="s">
        <v>4622</v>
      </c>
      <c r="H1046" s="127"/>
      <c r="I1046" s="127"/>
      <c r="J1046" s="127"/>
      <c r="K1046" s="127"/>
      <c r="L1046" s="127"/>
      <c r="M1046" s="127">
        <v>1</v>
      </c>
      <c r="N1046" s="127">
        <v>2</v>
      </c>
      <c r="O1046" s="127">
        <v>1992</v>
      </c>
      <c r="P1046" s="127">
        <v>1993</v>
      </c>
      <c r="Q1046" s="127">
        <v>1993</v>
      </c>
      <c r="R1046" s="127" t="s">
        <v>4560</v>
      </c>
      <c r="S1046" s="127" t="s">
        <v>3426</v>
      </c>
      <c r="T1046" s="127" t="s">
        <v>4561</v>
      </c>
      <c r="U1046" s="127" t="s">
        <v>977</v>
      </c>
      <c r="V1046" s="127" t="s">
        <v>65</v>
      </c>
      <c r="W1046" s="127" t="s">
        <v>66</v>
      </c>
      <c r="X1046" s="127"/>
      <c r="Y1046" s="127">
        <v>0.35</v>
      </c>
      <c r="Z1046" s="127"/>
      <c r="AA1046" s="127" t="s">
        <v>1726</v>
      </c>
      <c r="AB1046" s="127"/>
      <c r="AC1046" s="127"/>
      <c r="AD1046" s="127"/>
      <c r="AE1046" s="127"/>
      <c r="AF1046" s="127">
        <v>0</v>
      </c>
      <c r="AG1046" s="127">
        <v>28691</v>
      </c>
      <c r="AH1046" s="127"/>
      <c r="AI1046" s="127"/>
      <c r="AJ1046" s="127" t="s">
        <v>66</v>
      </c>
      <c r="AK1046" s="127"/>
      <c r="AL1046" s="127"/>
      <c r="AM1046" s="127"/>
      <c r="AN1046" s="127"/>
      <c r="AO1046" s="127" t="s">
        <v>4623</v>
      </c>
      <c r="AP1046" s="127" t="s">
        <v>4562</v>
      </c>
      <c r="AQ1046" s="127" t="s">
        <v>3429</v>
      </c>
      <c r="AR1046" s="127" t="s">
        <v>4563</v>
      </c>
      <c r="AS1046" s="127" t="s">
        <v>69</v>
      </c>
      <c r="AT1046" s="127" t="s">
        <v>70</v>
      </c>
      <c r="AU1046" s="127" t="s">
        <v>77</v>
      </c>
      <c r="AV1046" s="127" t="s">
        <v>1726</v>
      </c>
      <c r="AW1046" s="149" t="str">
        <f t="shared" si="16"/>
        <v/>
      </c>
    </row>
    <row r="1047" spans="1:49" x14ac:dyDescent="0.2">
      <c r="A1047" s="127" t="s">
        <v>59</v>
      </c>
      <c r="B1047" s="127">
        <v>4.0999999999999996</v>
      </c>
      <c r="C1047" s="127">
        <v>20171204</v>
      </c>
      <c r="D1047" s="127" t="s">
        <v>60</v>
      </c>
      <c r="E1047" s="127" t="s">
        <v>60</v>
      </c>
      <c r="F1047" s="127">
        <v>3</v>
      </c>
      <c r="G1047" s="75" t="s">
        <v>4526</v>
      </c>
      <c r="H1047" s="127">
        <v>0</v>
      </c>
      <c r="I1047" s="127"/>
      <c r="J1047" s="127"/>
      <c r="K1047" s="127"/>
      <c r="L1047" s="127"/>
      <c r="M1047" s="127">
        <v>1</v>
      </c>
      <c r="N1047" s="127">
        <v>2</v>
      </c>
      <c r="O1047" s="127">
        <v>1990</v>
      </c>
      <c r="P1047" s="127">
        <v>199107</v>
      </c>
      <c r="Q1047" s="127">
        <v>19910713</v>
      </c>
      <c r="R1047" s="127" t="s">
        <v>4520</v>
      </c>
      <c r="S1047" s="127" t="s">
        <v>3307</v>
      </c>
      <c r="T1047" s="127" t="s">
        <v>4521</v>
      </c>
      <c r="U1047" s="127" t="s">
        <v>72</v>
      </c>
      <c r="V1047" s="127" t="s">
        <v>65</v>
      </c>
      <c r="W1047" s="127" t="s">
        <v>66</v>
      </c>
      <c r="X1047" s="127"/>
      <c r="Y1047" s="127">
        <v>9.6999999999999993</v>
      </c>
      <c r="Z1047" s="127">
        <v>102</v>
      </c>
      <c r="AA1047" s="127" t="s">
        <v>1726</v>
      </c>
      <c r="AB1047" s="127">
        <v>5000</v>
      </c>
      <c r="AC1047" s="127">
        <v>50120</v>
      </c>
      <c r="AD1047" s="127"/>
      <c r="AE1047" s="127"/>
      <c r="AF1047" s="127">
        <v>5000</v>
      </c>
      <c r="AG1047" s="127">
        <v>792</v>
      </c>
      <c r="AH1047" s="127"/>
      <c r="AI1047" s="127"/>
      <c r="AJ1047" s="127"/>
      <c r="AK1047" s="127">
        <v>1.5599999999999999E-2</v>
      </c>
      <c r="AL1047" s="127"/>
      <c r="AM1047" s="127">
        <v>100</v>
      </c>
      <c r="AN1047" s="127"/>
      <c r="AO1047" s="127" t="s">
        <v>4527</v>
      </c>
      <c r="AP1047" s="127" t="s">
        <v>4522</v>
      </c>
      <c r="AQ1047" s="127" t="s">
        <v>3310</v>
      </c>
      <c r="AR1047" s="127" t="s">
        <v>4523</v>
      </c>
      <c r="AS1047" s="127" t="s">
        <v>69</v>
      </c>
      <c r="AT1047" s="127" t="s">
        <v>70</v>
      </c>
      <c r="AU1047" s="127" t="s">
        <v>3211</v>
      </c>
      <c r="AV1047" s="127" t="s">
        <v>1726</v>
      </c>
      <c r="AW1047" s="149">
        <f t="shared" si="16"/>
        <v>1.5802075019952115E-2</v>
      </c>
    </row>
    <row r="1048" spans="1:49" x14ac:dyDescent="0.2">
      <c r="A1048" s="127" t="s">
        <v>59</v>
      </c>
      <c r="B1048" s="127">
        <v>4.0999999999999996</v>
      </c>
      <c r="C1048" s="127">
        <v>20171204</v>
      </c>
      <c r="D1048" s="127" t="s">
        <v>60</v>
      </c>
      <c r="E1048" s="127" t="s">
        <v>60</v>
      </c>
      <c r="F1048" s="127">
        <v>3</v>
      </c>
      <c r="G1048" s="75" t="s">
        <v>833</v>
      </c>
      <c r="H1048" s="127">
        <v>0</v>
      </c>
      <c r="I1048" s="127"/>
      <c r="J1048" s="127"/>
      <c r="K1048" s="127"/>
      <c r="L1048" s="127"/>
      <c r="M1048" s="127">
        <v>1</v>
      </c>
      <c r="N1048" s="127">
        <v>2</v>
      </c>
      <c r="O1048" s="127">
        <v>1990</v>
      </c>
      <c r="P1048" s="127">
        <v>199105</v>
      </c>
      <c r="Q1048" s="127">
        <v>19910518</v>
      </c>
      <c r="R1048" s="127" t="s">
        <v>834</v>
      </c>
      <c r="S1048" s="127" t="s">
        <v>830</v>
      </c>
      <c r="T1048" s="127" t="s">
        <v>835</v>
      </c>
      <c r="U1048" s="127" t="s">
        <v>1643</v>
      </c>
      <c r="V1048" s="127" t="s">
        <v>65</v>
      </c>
      <c r="W1048" s="127" t="s">
        <v>66</v>
      </c>
      <c r="X1048" s="127"/>
      <c r="Y1048" s="127">
        <v>4.5999999999999996</v>
      </c>
      <c r="Z1048" s="127"/>
      <c r="AA1048" s="127" t="s">
        <v>1726</v>
      </c>
      <c r="AB1048" s="127">
        <v>5000</v>
      </c>
      <c r="AC1048" s="127">
        <v>54447</v>
      </c>
      <c r="AD1048" s="127"/>
      <c r="AE1048" s="127"/>
      <c r="AF1048" s="127">
        <v>0</v>
      </c>
      <c r="AG1048" s="127">
        <v>105719</v>
      </c>
      <c r="AH1048" s="127">
        <v>5000</v>
      </c>
      <c r="AI1048" s="127">
        <v>219</v>
      </c>
      <c r="AJ1048" s="127" t="s">
        <v>66</v>
      </c>
      <c r="AK1048" s="127">
        <v>4.0000000000000001E-3</v>
      </c>
      <c r="AL1048" s="127">
        <v>30</v>
      </c>
      <c r="AM1048" s="127">
        <v>500</v>
      </c>
      <c r="AN1048" s="127"/>
      <c r="AO1048" s="127" t="s">
        <v>836</v>
      </c>
      <c r="AP1048" s="127" t="s">
        <v>837</v>
      </c>
      <c r="AQ1048" s="127" t="s">
        <v>831</v>
      </c>
      <c r="AR1048" s="127" t="s">
        <v>838</v>
      </c>
      <c r="AS1048" s="127" t="s">
        <v>69</v>
      </c>
      <c r="AT1048" s="127" t="s">
        <v>70</v>
      </c>
      <c r="AU1048" s="127" t="s">
        <v>91</v>
      </c>
      <c r="AV1048" s="127" t="s">
        <v>1726</v>
      </c>
      <c r="AW1048" s="149">
        <f t="shared" si="16"/>
        <v>1.941686410637868</v>
      </c>
    </row>
    <row r="1049" spans="1:49" x14ac:dyDescent="0.2">
      <c r="A1049" s="127" t="s">
        <v>1726</v>
      </c>
      <c r="B1049" s="127">
        <v>4.0999999999999996</v>
      </c>
      <c r="C1049" s="127">
        <v>20171204</v>
      </c>
      <c r="D1049" s="127" t="s">
        <v>60</v>
      </c>
      <c r="E1049" s="127" t="s">
        <v>60</v>
      </c>
      <c r="F1049" s="127">
        <v>3</v>
      </c>
      <c r="G1049" s="75" t="s">
        <v>3216</v>
      </c>
      <c r="H1049" s="127"/>
      <c r="I1049" s="127"/>
      <c r="J1049" s="127"/>
      <c r="K1049" s="127"/>
      <c r="L1049" s="127"/>
      <c r="M1049" s="127">
        <v>1</v>
      </c>
      <c r="N1049" s="127">
        <v>1</v>
      </c>
      <c r="O1049" s="127">
        <v>1994</v>
      </c>
      <c r="P1049" s="127">
        <v>19950713</v>
      </c>
      <c r="Q1049" s="127">
        <v>19950713</v>
      </c>
      <c r="R1049" s="127" t="s">
        <v>3204</v>
      </c>
      <c r="S1049" s="127" t="s">
        <v>3205</v>
      </c>
      <c r="T1049" s="127" t="s">
        <v>3206</v>
      </c>
      <c r="U1049" s="127" t="s">
        <v>72</v>
      </c>
      <c r="V1049" s="127" t="s">
        <v>65</v>
      </c>
      <c r="W1049" s="127" t="s">
        <v>64</v>
      </c>
      <c r="X1049" s="127"/>
      <c r="Y1049" s="127">
        <v>3.4</v>
      </c>
      <c r="Z1049" s="127"/>
      <c r="AA1049" s="127" t="s">
        <v>1726</v>
      </c>
      <c r="AB1049" s="127"/>
      <c r="AC1049" s="127"/>
      <c r="AD1049" s="127"/>
      <c r="AE1049" s="127"/>
      <c r="AF1049" s="127">
        <v>0</v>
      </c>
      <c r="AG1049" s="127">
        <v>9823</v>
      </c>
      <c r="AH1049" s="127"/>
      <c r="AI1049" s="127"/>
      <c r="AJ1049" s="127" t="s">
        <v>66</v>
      </c>
      <c r="AK1049" s="127"/>
      <c r="AL1049" s="127"/>
      <c r="AM1049" s="127"/>
      <c r="AN1049" s="127"/>
      <c r="AO1049" s="127"/>
      <c r="AP1049" s="127" t="s">
        <v>3208</v>
      </c>
      <c r="AQ1049" s="127" t="s">
        <v>3209</v>
      </c>
      <c r="AR1049" s="127" t="s">
        <v>3210</v>
      </c>
      <c r="AS1049" s="127" t="s">
        <v>69</v>
      </c>
      <c r="AT1049" s="127" t="s">
        <v>70</v>
      </c>
      <c r="AU1049" s="127" t="s">
        <v>3211</v>
      </c>
      <c r="AV1049" s="127" t="s">
        <v>1726</v>
      </c>
      <c r="AW1049" s="149" t="str">
        <f t="shared" si="16"/>
        <v/>
      </c>
    </row>
    <row r="1050" spans="1:49" x14ac:dyDescent="0.2">
      <c r="A1050" s="127" t="s">
        <v>1726</v>
      </c>
      <c r="B1050" s="127">
        <v>4.0999999999999996</v>
      </c>
      <c r="C1050" s="127">
        <v>20171204</v>
      </c>
      <c r="D1050" s="127" t="s">
        <v>60</v>
      </c>
      <c r="E1050" s="127" t="s">
        <v>60</v>
      </c>
      <c r="F1050" s="127">
        <v>3</v>
      </c>
      <c r="G1050" s="75" t="s">
        <v>3331</v>
      </c>
      <c r="H1050" s="127"/>
      <c r="I1050" s="127"/>
      <c r="J1050" s="127"/>
      <c r="K1050" s="127"/>
      <c r="L1050" s="127"/>
      <c r="M1050" s="127">
        <v>1</v>
      </c>
      <c r="N1050" s="127">
        <v>3</v>
      </c>
      <c r="O1050" s="127">
        <v>1984</v>
      </c>
      <c r="P1050" s="127">
        <v>198604</v>
      </c>
      <c r="Q1050" s="127">
        <v>19860430</v>
      </c>
      <c r="R1050" s="127" t="s">
        <v>3322</v>
      </c>
      <c r="S1050" s="127" t="s">
        <v>3323</v>
      </c>
      <c r="T1050" s="127" t="s">
        <v>3294</v>
      </c>
      <c r="U1050" s="127" t="s">
        <v>1953</v>
      </c>
      <c r="V1050" s="127" t="s">
        <v>65</v>
      </c>
      <c r="W1050" s="127" t="s">
        <v>66</v>
      </c>
      <c r="X1050" s="127"/>
      <c r="Y1050" s="127">
        <v>25.2</v>
      </c>
      <c r="Z1050" s="127"/>
      <c r="AA1050" s="127" t="s">
        <v>1726</v>
      </c>
      <c r="AB1050" s="127"/>
      <c r="AC1050" s="127"/>
      <c r="AD1050" s="127"/>
      <c r="AE1050" s="127"/>
      <c r="AF1050" s="127">
        <v>2</v>
      </c>
      <c r="AG1050" s="127">
        <v>298</v>
      </c>
      <c r="AH1050" s="127"/>
      <c r="AI1050" s="127"/>
      <c r="AJ1050" s="127"/>
      <c r="AK1050" s="127"/>
      <c r="AL1050" s="127"/>
      <c r="AM1050" s="127"/>
      <c r="AN1050" s="127"/>
      <c r="AO1050" s="127" t="s">
        <v>3332</v>
      </c>
      <c r="AP1050" s="127" t="s">
        <v>3325</v>
      </c>
      <c r="AQ1050" s="127" t="s">
        <v>3326</v>
      </c>
      <c r="AR1050" s="127" t="s">
        <v>3298</v>
      </c>
      <c r="AS1050" s="127" t="s">
        <v>69</v>
      </c>
      <c r="AT1050" s="127" t="s">
        <v>70</v>
      </c>
      <c r="AU1050" s="127" t="s">
        <v>3211</v>
      </c>
      <c r="AV1050" s="127" t="s">
        <v>1726</v>
      </c>
      <c r="AW1050" s="149" t="str">
        <f t="shared" si="16"/>
        <v/>
      </c>
    </row>
    <row r="1051" spans="1:49" x14ac:dyDescent="0.2">
      <c r="A1051" s="127" t="s">
        <v>59</v>
      </c>
      <c r="B1051" s="127">
        <v>4.0999999999999996</v>
      </c>
      <c r="C1051" s="127">
        <v>20171204</v>
      </c>
      <c r="D1051" s="127" t="s">
        <v>60</v>
      </c>
      <c r="E1051" s="127" t="s">
        <v>60</v>
      </c>
      <c r="F1051" s="127">
        <v>3</v>
      </c>
      <c r="G1051" s="75" t="s">
        <v>315</v>
      </c>
      <c r="H1051" s="127">
        <v>0</v>
      </c>
      <c r="I1051" s="127"/>
      <c r="J1051" s="127"/>
      <c r="K1051" s="127"/>
      <c r="L1051" s="127"/>
      <c r="M1051" s="127">
        <v>1</v>
      </c>
      <c r="N1051" s="127">
        <v>3</v>
      </c>
      <c r="O1051" s="127">
        <v>1985</v>
      </c>
      <c r="P1051" s="127">
        <v>198606</v>
      </c>
      <c r="Q1051" s="127">
        <v>19860610</v>
      </c>
      <c r="R1051" s="127" t="s">
        <v>3322</v>
      </c>
      <c r="S1051" s="127" t="s">
        <v>3323</v>
      </c>
      <c r="T1051" s="127" t="s">
        <v>3459</v>
      </c>
      <c r="U1051" s="127" t="s">
        <v>72</v>
      </c>
      <c r="V1051" s="127" t="s">
        <v>65</v>
      </c>
      <c r="W1051" s="127" t="s">
        <v>66</v>
      </c>
      <c r="X1051" s="127"/>
      <c r="Y1051" s="127">
        <v>3.8</v>
      </c>
      <c r="Z1051" s="127"/>
      <c r="AA1051" s="127" t="s">
        <v>1726</v>
      </c>
      <c r="AB1051" s="127">
        <v>5000</v>
      </c>
      <c r="AC1051" s="127">
        <v>27717</v>
      </c>
      <c r="AD1051" s="127"/>
      <c r="AE1051" s="127"/>
      <c r="AF1051" s="127">
        <v>0</v>
      </c>
      <c r="AG1051" s="127">
        <v>85832</v>
      </c>
      <c r="AH1051" s="127">
        <v>5000</v>
      </c>
      <c r="AI1051" s="127">
        <v>494</v>
      </c>
      <c r="AJ1051" s="127"/>
      <c r="AK1051" s="127">
        <v>1.7500000000000002E-2</v>
      </c>
      <c r="AL1051" s="127">
        <v>11</v>
      </c>
      <c r="AM1051" s="127"/>
      <c r="AN1051" s="127"/>
      <c r="AO1051" s="127" t="s">
        <v>3466</v>
      </c>
      <c r="AP1051" s="127" t="s">
        <v>3325</v>
      </c>
      <c r="AQ1051" s="127" t="s">
        <v>3326</v>
      </c>
      <c r="AR1051" s="127" t="s">
        <v>3460</v>
      </c>
      <c r="AS1051" s="127" t="s">
        <v>69</v>
      </c>
      <c r="AT1051" s="127" t="s">
        <v>70</v>
      </c>
      <c r="AU1051" s="127" t="s">
        <v>3211</v>
      </c>
      <c r="AV1051" s="127" t="s">
        <v>1726</v>
      </c>
      <c r="AW1051" s="149">
        <f t="shared" si="16"/>
        <v>3.0967276400764874</v>
      </c>
    </row>
    <row r="1052" spans="1:49" x14ac:dyDescent="0.2">
      <c r="A1052" s="127" t="s">
        <v>59</v>
      </c>
      <c r="B1052" s="127">
        <v>4.0999999999999996</v>
      </c>
      <c r="C1052" s="127">
        <v>20171204</v>
      </c>
      <c r="D1052" s="127" t="s">
        <v>60</v>
      </c>
      <c r="E1052" s="127" t="s">
        <v>60</v>
      </c>
      <c r="F1052" s="127">
        <v>3</v>
      </c>
      <c r="G1052" s="75" t="s">
        <v>317</v>
      </c>
      <c r="H1052" s="127">
        <v>0</v>
      </c>
      <c r="I1052" s="127"/>
      <c r="J1052" s="127"/>
      <c r="K1052" s="127"/>
      <c r="L1052" s="127"/>
      <c r="M1052" s="127">
        <v>1</v>
      </c>
      <c r="N1052" s="127">
        <v>3</v>
      </c>
      <c r="O1052" s="127">
        <v>1985</v>
      </c>
      <c r="P1052" s="127">
        <v>198606</v>
      </c>
      <c r="Q1052" s="127">
        <v>19860619</v>
      </c>
      <c r="R1052" s="127" t="s">
        <v>3322</v>
      </c>
      <c r="S1052" s="127" t="s">
        <v>3323</v>
      </c>
      <c r="T1052" s="127" t="s">
        <v>3459</v>
      </c>
      <c r="U1052" s="127" t="s">
        <v>72</v>
      </c>
      <c r="V1052" s="127" t="s">
        <v>65</v>
      </c>
      <c r="W1052" s="127" t="s">
        <v>66</v>
      </c>
      <c r="X1052" s="127"/>
      <c r="Y1052" s="127">
        <v>4.7</v>
      </c>
      <c r="Z1052" s="127"/>
      <c r="AA1052" s="127" t="s">
        <v>1726</v>
      </c>
      <c r="AB1052" s="127">
        <v>5000</v>
      </c>
      <c r="AC1052" s="127">
        <v>25498</v>
      </c>
      <c r="AD1052" s="127"/>
      <c r="AE1052" s="127"/>
      <c r="AF1052" s="127">
        <v>5000</v>
      </c>
      <c r="AG1052" s="127">
        <v>388</v>
      </c>
      <c r="AH1052" s="127"/>
      <c r="AI1052" s="127"/>
      <c r="AJ1052" s="127"/>
      <c r="AK1052" s="127">
        <v>1.4999999999999999E-2</v>
      </c>
      <c r="AL1052" s="127">
        <v>6</v>
      </c>
      <c r="AM1052" s="127"/>
      <c r="AN1052" s="127"/>
      <c r="AO1052" s="127" t="s">
        <v>3462</v>
      </c>
      <c r="AP1052" s="127" t="s">
        <v>3325</v>
      </c>
      <c r="AQ1052" s="127" t="s">
        <v>3326</v>
      </c>
      <c r="AR1052" s="127" t="s">
        <v>3460</v>
      </c>
      <c r="AS1052" s="127" t="s">
        <v>69</v>
      </c>
      <c r="AT1052" s="127" t="s">
        <v>70</v>
      </c>
      <c r="AU1052" s="127" t="s">
        <v>3211</v>
      </c>
      <c r="AV1052" s="127" t="s">
        <v>1726</v>
      </c>
      <c r="AW1052" s="149">
        <f t="shared" si="16"/>
        <v>1.5216879755274923E-2</v>
      </c>
    </row>
    <row r="1053" spans="1:49" x14ac:dyDescent="0.2">
      <c r="A1053" s="127" t="s">
        <v>59</v>
      </c>
      <c r="B1053" s="127">
        <v>4.0999999999999996</v>
      </c>
      <c r="C1053" s="127">
        <v>20171204</v>
      </c>
      <c r="D1053" s="127" t="s">
        <v>60</v>
      </c>
      <c r="E1053" s="127" t="s">
        <v>60</v>
      </c>
      <c r="F1053" s="127">
        <v>3</v>
      </c>
      <c r="G1053" s="75" t="s">
        <v>318</v>
      </c>
      <c r="H1053" s="127">
        <v>0</v>
      </c>
      <c r="I1053" s="127"/>
      <c r="J1053" s="127"/>
      <c r="K1053" s="127"/>
      <c r="L1053" s="127"/>
      <c r="M1053" s="127">
        <v>1</v>
      </c>
      <c r="N1053" s="127">
        <v>3</v>
      </c>
      <c r="O1053" s="127">
        <v>1985</v>
      </c>
      <c r="P1053" s="127">
        <v>198606</v>
      </c>
      <c r="Q1053" s="127">
        <v>19860619</v>
      </c>
      <c r="R1053" s="127" t="s">
        <v>3322</v>
      </c>
      <c r="S1053" s="127" t="s">
        <v>3323</v>
      </c>
      <c r="T1053" s="127" t="s">
        <v>3459</v>
      </c>
      <c r="U1053" s="127" t="s">
        <v>72</v>
      </c>
      <c r="V1053" s="127" t="s">
        <v>65</v>
      </c>
      <c r="W1053" s="127" t="s">
        <v>66</v>
      </c>
      <c r="X1053" s="127"/>
      <c r="Y1053" s="127">
        <v>4.7</v>
      </c>
      <c r="Z1053" s="127"/>
      <c r="AA1053" s="127" t="s">
        <v>1726</v>
      </c>
      <c r="AB1053" s="127">
        <v>5000</v>
      </c>
      <c r="AC1053" s="127">
        <v>24707</v>
      </c>
      <c r="AD1053" s="127"/>
      <c r="AE1053" s="127"/>
      <c r="AF1053" s="127">
        <v>5000</v>
      </c>
      <c r="AG1053" s="127">
        <v>699</v>
      </c>
      <c r="AH1053" s="127"/>
      <c r="AI1053" s="127"/>
      <c r="AJ1053" s="127"/>
      <c r="AK1053" s="127">
        <v>2.75E-2</v>
      </c>
      <c r="AL1053" s="127">
        <v>6</v>
      </c>
      <c r="AM1053" s="127"/>
      <c r="AN1053" s="127"/>
      <c r="AO1053" s="127" t="s">
        <v>3467</v>
      </c>
      <c r="AP1053" s="127" t="s">
        <v>3325</v>
      </c>
      <c r="AQ1053" s="127" t="s">
        <v>3326</v>
      </c>
      <c r="AR1053" s="127" t="s">
        <v>3460</v>
      </c>
      <c r="AS1053" s="127" t="s">
        <v>69</v>
      </c>
      <c r="AT1053" s="127" t="s">
        <v>70</v>
      </c>
      <c r="AU1053" s="127" t="s">
        <v>3211</v>
      </c>
      <c r="AV1053" s="127" t="s">
        <v>1726</v>
      </c>
      <c r="AW1053" s="149">
        <f t="shared" si="16"/>
        <v>2.8291577285789453E-2</v>
      </c>
    </row>
    <row r="1054" spans="1:49" x14ac:dyDescent="0.2">
      <c r="A1054" s="127" t="s">
        <v>59</v>
      </c>
      <c r="B1054" s="127">
        <v>4.0999999999999996</v>
      </c>
      <c r="C1054" s="127">
        <v>20171204</v>
      </c>
      <c r="D1054" s="127" t="s">
        <v>60</v>
      </c>
      <c r="E1054" s="127" t="s">
        <v>60</v>
      </c>
      <c r="F1054" s="127">
        <v>3</v>
      </c>
      <c r="G1054" s="75" t="s">
        <v>839</v>
      </c>
      <c r="H1054" s="127">
        <v>0</v>
      </c>
      <c r="I1054" s="127"/>
      <c r="J1054" s="127"/>
      <c r="K1054" s="127"/>
      <c r="L1054" s="127"/>
      <c r="M1054" s="127">
        <v>1</v>
      </c>
      <c r="N1054" s="127">
        <v>2</v>
      </c>
      <c r="O1054" s="127">
        <v>1985</v>
      </c>
      <c r="P1054" s="127">
        <v>198605</v>
      </c>
      <c r="Q1054" s="127">
        <v>19860520</v>
      </c>
      <c r="R1054" s="127" t="s">
        <v>834</v>
      </c>
      <c r="S1054" s="127" t="s">
        <v>830</v>
      </c>
      <c r="T1054" s="127" t="s">
        <v>835</v>
      </c>
      <c r="U1054" s="127" t="s">
        <v>1643</v>
      </c>
      <c r="V1054" s="127" t="s">
        <v>65</v>
      </c>
      <c r="W1054" s="127" t="s">
        <v>66</v>
      </c>
      <c r="X1054" s="127"/>
      <c r="Y1054" s="127">
        <v>3.3</v>
      </c>
      <c r="Z1054" s="127"/>
      <c r="AA1054" s="127" t="s">
        <v>1726</v>
      </c>
      <c r="AB1054" s="127">
        <v>5000</v>
      </c>
      <c r="AC1054" s="127">
        <v>27450</v>
      </c>
      <c r="AD1054" s="127"/>
      <c r="AE1054" s="127"/>
      <c r="AF1054" s="127">
        <v>0</v>
      </c>
      <c r="AG1054" s="127">
        <v>29350</v>
      </c>
      <c r="AH1054" s="127"/>
      <c r="AI1054" s="127"/>
      <c r="AJ1054" s="127"/>
      <c r="AK1054" s="127"/>
      <c r="AL1054" s="127">
        <v>4</v>
      </c>
      <c r="AM1054" s="127"/>
      <c r="AN1054" s="127"/>
      <c r="AO1054" s="127" t="s">
        <v>840</v>
      </c>
      <c r="AP1054" s="127" t="s">
        <v>837</v>
      </c>
      <c r="AQ1054" s="127" t="s">
        <v>831</v>
      </c>
      <c r="AR1054" s="127" t="s">
        <v>838</v>
      </c>
      <c r="AS1054" s="127" t="s">
        <v>69</v>
      </c>
      <c r="AT1054" s="127" t="s">
        <v>70</v>
      </c>
      <c r="AU1054" s="127" t="s">
        <v>91</v>
      </c>
      <c r="AV1054" s="127" t="s">
        <v>1726</v>
      </c>
      <c r="AW1054" s="149">
        <f t="shared" si="16"/>
        <v>1.0692167577413478</v>
      </c>
    </row>
    <row r="1055" spans="1:49" x14ac:dyDescent="0.2">
      <c r="A1055" s="127" t="s">
        <v>59</v>
      </c>
      <c r="B1055" s="127">
        <v>4.0999999999999996</v>
      </c>
      <c r="C1055" s="127">
        <v>20171204</v>
      </c>
      <c r="D1055" s="127" t="s">
        <v>60</v>
      </c>
      <c r="E1055" s="127" t="s">
        <v>60</v>
      </c>
      <c r="F1055" s="127">
        <v>3</v>
      </c>
      <c r="G1055" s="75" t="s">
        <v>850</v>
      </c>
      <c r="H1055" s="127">
        <v>0</v>
      </c>
      <c r="I1055" s="127"/>
      <c r="J1055" s="127"/>
      <c r="K1055" s="127"/>
      <c r="L1055" s="127"/>
      <c r="M1055" s="127">
        <v>1</v>
      </c>
      <c r="N1055" s="127">
        <v>2</v>
      </c>
      <c r="O1055" s="127">
        <v>1985</v>
      </c>
      <c r="P1055" s="127">
        <v>198605</v>
      </c>
      <c r="Q1055" s="127">
        <v>19860520</v>
      </c>
      <c r="R1055" s="127" t="s">
        <v>834</v>
      </c>
      <c r="S1055" s="127" t="s">
        <v>830</v>
      </c>
      <c r="T1055" s="127" t="s">
        <v>835</v>
      </c>
      <c r="U1055" s="127" t="s">
        <v>1643</v>
      </c>
      <c r="V1055" s="127" t="s">
        <v>65</v>
      </c>
      <c r="W1055" s="127" t="s">
        <v>66</v>
      </c>
      <c r="X1055" s="127"/>
      <c r="Y1055" s="127">
        <v>3.3</v>
      </c>
      <c r="Z1055" s="127"/>
      <c r="AA1055" s="127" t="s">
        <v>1726</v>
      </c>
      <c r="AB1055" s="127">
        <v>5000</v>
      </c>
      <c r="AC1055" s="127">
        <v>27332</v>
      </c>
      <c r="AD1055" s="127"/>
      <c r="AE1055" s="127"/>
      <c r="AF1055" s="127">
        <v>0</v>
      </c>
      <c r="AG1055" s="127">
        <v>29400</v>
      </c>
      <c r="AH1055" s="127">
        <v>5000</v>
      </c>
      <c r="AI1055" s="127">
        <v>165</v>
      </c>
      <c r="AJ1055" s="127"/>
      <c r="AK1055" s="127">
        <v>6.0000000000000001E-3</v>
      </c>
      <c r="AL1055" s="127">
        <v>3</v>
      </c>
      <c r="AM1055" s="127"/>
      <c r="AN1055" s="127"/>
      <c r="AO1055" s="127" t="s">
        <v>851</v>
      </c>
      <c r="AP1055" s="127" t="s">
        <v>837</v>
      </c>
      <c r="AQ1055" s="127" t="s">
        <v>831</v>
      </c>
      <c r="AR1055" s="127" t="s">
        <v>838</v>
      </c>
      <c r="AS1055" s="127" t="s">
        <v>69</v>
      </c>
      <c r="AT1055" s="127" t="s">
        <v>70</v>
      </c>
      <c r="AU1055" s="127" t="s">
        <v>91</v>
      </c>
      <c r="AV1055" s="127" t="s">
        <v>1726</v>
      </c>
      <c r="AW1055" s="149">
        <f t="shared" si="16"/>
        <v>1.0756622274257281</v>
      </c>
    </row>
    <row r="1056" spans="1:49" x14ac:dyDescent="0.2">
      <c r="A1056" s="127" t="s">
        <v>59</v>
      </c>
      <c r="B1056" s="127">
        <v>4.0999999999999996</v>
      </c>
      <c r="C1056" s="127">
        <v>20171204</v>
      </c>
      <c r="D1056" s="127" t="s">
        <v>60</v>
      </c>
      <c r="E1056" s="127" t="s">
        <v>60</v>
      </c>
      <c r="F1056" s="127">
        <v>3</v>
      </c>
      <c r="G1056" s="75" t="s">
        <v>1576</v>
      </c>
      <c r="H1056" s="127">
        <v>0</v>
      </c>
      <c r="I1056" s="127"/>
      <c r="J1056" s="127"/>
      <c r="K1056" s="127"/>
      <c r="L1056" s="127"/>
      <c r="M1056" s="127">
        <v>1</v>
      </c>
      <c r="N1056" s="127">
        <v>2</v>
      </c>
      <c r="O1056" s="127">
        <v>1985</v>
      </c>
      <c r="P1056" s="127">
        <v>198605</v>
      </c>
      <c r="Q1056" s="127">
        <v>19860520</v>
      </c>
      <c r="R1056" s="127" t="s">
        <v>834</v>
      </c>
      <c r="S1056" s="127" t="s">
        <v>830</v>
      </c>
      <c r="T1056" s="127" t="s">
        <v>835</v>
      </c>
      <c r="U1056" s="127" t="s">
        <v>1643</v>
      </c>
      <c r="V1056" s="127" t="s">
        <v>65</v>
      </c>
      <c r="W1056" s="127" t="s">
        <v>66</v>
      </c>
      <c r="X1056" s="127"/>
      <c r="Y1056" s="127">
        <v>3.3</v>
      </c>
      <c r="Z1056" s="127"/>
      <c r="AA1056" s="127" t="s">
        <v>1726</v>
      </c>
      <c r="AB1056" s="127">
        <v>5000</v>
      </c>
      <c r="AC1056" s="127">
        <v>26967</v>
      </c>
      <c r="AD1056" s="127"/>
      <c r="AE1056" s="127"/>
      <c r="AF1056" s="127">
        <v>0</v>
      </c>
      <c r="AG1056" s="127">
        <v>28834</v>
      </c>
      <c r="AH1056" s="127"/>
      <c r="AI1056" s="127"/>
      <c r="AJ1056" s="127"/>
      <c r="AK1056" s="127"/>
      <c r="AL1056" s="127">
        <v>2</v>
      </c>
      <c r="AM1056" s="127"/>
      <c r="AN1056" s="127"/>
      <c r="AO1056" s="127" t="s">
        <v>1577</v>
      </c>
      <c r="AP1056" s="127" t="s">
        <v>837</v>
      </c>
      <c r="AQ1056" s="127" t="s">
        <v>831</v>
      </c>
      <c r="AR1056" s="127" t="s">
        <v>838</v>
      </c>
      <c r="AS1056" s="127" t="s">
        <v>69</v>
      </c>
      <c r="AT1056" s="127" t="s">
        <v>70</v>
      </c>
      <c r="AU1056" s="127" t="s">
        <v>91</v>
      </c>
      <c r="AV1056" s="127" t="s">
        <v>1726</v>
      </c>
      <c r="AW1056" s="149">
        <f t="shared" si="16"/>
        <v>1.0692327659732266</v>
      </c>
    </row>
    <row r="1057" spans="1:49" x14ac:dyDescent="0.2">
      <c r="A1057" s="127" t="s">
        <v>59</v>
      </c>
      <c r="B1057" s="127">
        <v>4.0999999999999996</v>
      </c>
      <c r="C1057" s="127">
        <v>20171204</v>
      </c>
      <c r="D1057" s="127" t="s">
        <v>60</v>
      </c>
      <c r="E1057" s="127" t="s">
        <v>60</v>
      </c>
      <c r="F1057" s="127">
        <v>3</v>
      </c>
      <c r="G1057" s="75" t="s">
        <v>947</v>
      </c>
      <c r="H1057" s="127">
        <v>0</v>
      </c>
      <c r="I1057" s="127"/>
      <c r="J1057" s="127"/>
      <c r="K1057" s="127"/>
      <c r="L1057" s="127"/>
      <c r="M1057" s="127">
        <v>1</v>
      </c>
      <c r="N1057" s="127">
        <v>2</v>
      </c>
      <c r="O1057" s="127">
        <v>1987</v>
      </c>
      <c r="P1057" s="127">
        <v>198903</v>
      </c>
      <c r="Q1057" s="127">
        <v>19890321</v>
      </c>
      <c r="R1057" s="127" t="s">
        <v>834</v>
      </c>
      <c r="S1057" s="127" t="s">
        <v>830</v>
      </c>
      <c r="T1057" s="127" t="s">
        <v>835</v>
      </c>
      <c r="U1057" s="127" t="s">
        <v>1953</v>
      </c>
      <c r="V1057" s="127" t="s">
        <v>65</v>
      </c>
      <c r="W1057" s="127" t="s">
        <v>64</v>
      </c>
      <c r="X1057" s="127"/>
      <c r="Y1057" s="127">
        <v>19.899999999999999</v>
      </c>
      <c r="Z1057" s="127"/>
      <c r="AA1057" s="127" t="s">
        <v>1726</v>
      </c>
      <c r="AB1057" s="127">
        <v>5000</v>
      </c>
      <c r="AC1057" s="127">
        <v>37676</v>
      </c>
      <c r="AD1057" s="127"/>
      <c r="AE1057" s="127"/>
      <c r="AF1057" s="127"/>
      <c r="AG1057" s="127"/>
      <c r="AH1057" s="127"/>
      <c r="AI1057" s="127"/>
      <c r="AJ1057" s="127"/>
      <c r="AK1057" s="127"/>
      <c r="AL1057" s="127">
        <v>3</v>
      </c>
      <c r="AM1057" s="127"/>
      <c r="AN1057" s="127"/>
      <c r="AO1057" s="127" t="s">
        <v>948</v>
      </c>
      <c r="AP1057" s="127" t="s">
        <v>837</v>
      </c>
      <c r="AQ1057" s="127" t="s">
        <v>831</v>
      </c>
      <c r="AR1057" s="127" t="s">
        <v>838</v>
      </c>
      <c r="AS1057" s="127" t="s">
        <v>69</v>
      </c>
      <c r="AT1057" s="127" t="s">
        <v>70</v>
      </c>
      <c r="AU1057" s="127" t="s">
        <v>91</v>
      </c>
      <c r="AV1057" s="127" t="s">
        <v>1726</v>
      </c>
      <c r="AW1057" s="149">
        <f t="shared" si="16"/>
        <v>0</v>
      </c>
    </row>
    <row r="1058" spans="1:49" x14ac:dyDescent="0.2">
      <c r="A1058" s="127" t="s">
        <v>59</v>
      </c>
      <c r="B1058" s="127">
        <v>4.0999999999999996</v>
      </c>
      <c r="C1058" s="127">
        <v>20171204</v>
      </c>
      <c r="D1058" s="127" t="s">
        <v>60</v>
      </c>
      <c r="E1058" s="127" t="s">
        <v>60</v>
      </c>
      <c r="F1058" s="127">
        <v>3</v>
      </c>
      <c r="G1058" s="75" t="s">
        <v>4714</v>
      </c>
      <c r="H1058" s="127">
        <v>0</v>
      </c>
      <c r="I1058" s="127"/>
      <c r="J1058" s="127"/>
      <c r="K1058" s="127"/>
      <c r="L1058" s="127"/>
      <c r="M1058" s="127">
        <v>1</v>
      </c>
      <c r="N1058" s="127">
        <v>2</v>
      </c>
      <c r="O1058" s="127">
        <v>1986</v>
      </c>
      <c r="P1058" s="127">
        <v>198710</v>
      </c>
      <c r="Q1058" s="127">
        <v>19871005</v>
      </c>
      <c r="R1058" s="127" t="s">
        <v>4560</v>
      </c>
      <c r="S1058" s="127" t="s">
        <v>3426</v>
      </c>
      <c r="T1058" s="127" t="s">
        <v>4561</v>
      </c>
      <c r="U1058" s="127" t="s">
        <v>1643</v>
      </c>
      <c r="V1058" s="127" t="s">
        <v>65</v>
      </c>
      <c r="W1058" s="127" t="s">
        <v>66</v>
      </c>
      <c r="X1058" s="127"/>
      <c r="Y1058" s="127">
        <v>10.199999999999999</v>
      </c>
      <c r="Z1058" s="127"/>
      <c r="AA1058" s="127" t="s">
        <v>1726</v>
      </c>
      <c r="AB1058" s="127">
        <v>5000</v>
      </c>
      <c r="AC1058" s="127">
        <v>51949</v>
      </c>
      <c r="AD1058" s="127"/>
      <c r="AE1058" s="127"/>
      <c r="AF1058" s="127">
        <v>0</v>
      </c>
      <c r="AG1058" s="127">
        <v>21876</v>
      </c>
      <c r="AH1058" s="127">
        <v>5000</v>
      </c>
      <c r="AI1058" s="127">
        <v>265</v>
      </c>
      <c r="AJ1058" s="127"/>
      <c r="AK1058" s="127">
        <v>5.1000000000000004E-3</v>
      </c>
      <c r="AL1058" s="127">
        <v>1</v>
      </c>
      <c r="AM1058" s="127"/>
      <c r="AN1058" s="127"/>
      <c r="AO1058" s="127" t="s">
        <v>4715</v>
      </c>
      <c r="AP1058" s="127" t="s">
        <v>4562</v>
      </c>
      <c r="AQ1058" s="127" t="s">
        <v>3429</v>
      </c>
      <c r="AR1058" s="127" t="s">
        <v>4563</v>
      </c>
      <c r="AS1058" s="127" t="s">
        <v>69</v>
      </c>
      <c r="AT1058" s="127" t="s">
        <v>70</v>
      </c>
      <c r="AU1058" s="127" t="s">
        <v>77</v>
      </c>
      <c r="AV1058" s="127" t="s">
        <v>1726</v>
      </c>
      <c r="AW1058" s="149">
        <f t="shared" si="16"/>
        <v>0.4211053148280044</v>
      </c>
    </row>
    <row r="1059" spans="1:49" x14ac:dyDescent="0.2">
      <c r="A1059" s="127" t="s">
        <v>59</v>
      </c>
      <c r="B1059" s="127">
        <v>4.0999999999999996</v>
      </c>
      <c r="C1059" s="127">
        <v>20171204</v>
      </c>
      <c r="D1059" s="127" t="s">
        <v>60</v>
      </c>
      <c r="E1059" s="127" t="s">
        <v>60</v>
      </c>
      <c r="F1059" s="127">
        <v>3</v>
      </c>
      <c r="G1059" s="75" t="s">
        <v>1591</v>
      </c>
      <c r="H1059" s="127">
        <v>0</v>
      </c>
      <c r="I1059" s="127"/>
      <c r="J1059" s="127"/>
      <c r="K1059" s="127"/>
      <c r="L1059" s="127"/>
      <c r="M1059" s="127">
        <v>1</v>
      </c>
      <c r="N1059" s="127">
        <v>1</v>
      </c>
      <c r="O1059" s="127">
        <v>1986</v>
      </c>
      <c r="P1059" s="127">
        <v>198705</v>
      </c>
      <c r="Q1059" s="127">
        <v>19870512</v>
      </c>
      <c r="R1059" s="127" t="s">
        <v>88</v>
      </c>
      <c r="S1059" s="127" t="s">
        <v>830</v>
      </c>
      <c r="T1059" s="127" t="s">
        <v>89</v>
      </c>
      <c r="U1059" s="127" t="s">
        <v>72</v>
      </c>
      <c r="V1059" s="127" t="s">
        <v>65</v>
      </c>
      <c r="W1059" s="127" t="s">
        <v>64</v>
      </c>
      <c r="X1059" s="127"/>
      <c r="Y1059" s="127">
        <v>3</v>
      </c>
      <c r="Z1059" s="127"/>
      <c r="AA1059" s="127" t="s">
        <v>1726</v>
      </c>
      <c r="AB1059" s="127">
        <v>5000</v>
      </c>
      <c r="AC1059" s="127">
        <v>53071</v>
      </c>
      <c r="AD1059" s="127"/>
      <c r="AE1059" s="127"/>
      <c r="AF1059" s="127">
        <v>0</v>
      </c>
      <c r="AG1059" s="127">
        <v>132891</v>
      </c>
      <c r="AH1059" s="127"/>
      <c r="AI1059" s="127"/>
      <c r="AJ1059" s="127"/>
      <c r="AK1059" s="127"/>
      <c r="AL1059" s="127">
        <v>2</v>
      </c>
      <c r="AM1059" s="127"/>
      <c r="AN1059" s="127"/>
      <c r="AO1059" s="127"/>
      <c r="AP1059" s="127" t="s">
        <v>660</v>
      </c>
      <c r="AQ1059" s="127" t="s">
        <v>831</v>
      </c>
      <c r="AR1059" s="127" t="s">
        <v>662</v>
      </c>
      <c r="AS1059" s="127" t="s">
        <v>69</v>
      </c>
      <c r="AT1059" s="127" t="s">
        <v>70</v>
      </c>
      <c r="AU1059" s="127" t="s">
        <v>91</v>
      </c>
      <c r="AV1059" s="127" t="s">
        <v>1726</v>
      </c>
      <c r="AW1059" s="149">
        <f t="shared" si="16"/>
        <v>2.5040229127018523</v>
      </c>
    </row>
    <row r="1060" spans="1:49" x14ac:dyDescent="0.2">
      <c r="A1060" s="127" t="s">
        <v>1726</v>
      </c>
      <c r="B1060" s="127">
        <v>4.0999999999999996</v>
      </c>
      <c r="C1060" s="127">
        <v>20171204</v>
      </c>
      <c r="D1060" s="127" t="s">
        <v>60</v>
      </c>
      <c r="E1060" s="127" t="s">
        <v>60</v>
      </c>
      <c r="F1060" s="127">
        <v>3</v>
      </c>
      <c r="G1060" s="75" t="s">
        <v>1202</v>
      </c>
      <c r="H1060" s="127"/>
      <c r="I1060" s="127"/>
      <c r="J1060" s="127"/>
      <c r="K1060" s="127"/>
      <c r="L1060" s="127"/>
      <c r="M1060" s="127">
        <v>1</v>
      </c>
      <c r="N1060" s="127">
        <v>2</v>
      </c>
      <c r="O1060" s="127">
        <v>1992</v>
      </c>
      <c r="P1060" s="127">
        <v>19921110</v>
      </c>
      <c r="Q1060" s="127">
        <v>19921116</v>
      </c>
      <c r="R1060" s="127" t="s">
        <v>490</v>
      </c>
      <c r="S1060" s="127" t="s">
        <v>476</v>
      </c>
      <c r="T1060" s="127" t="s">
        <v>491</v>
      </c>
      <c r="U1060" s="127" t="s">
        <v>977</v>
      </c>
      <c r="V1060" s="127" t="s">
        <v>65</v>
      </c>
      <c r="W1060" s="127" t="s">
        <v>64</v>
      </c>
      <c r="X1060" s="127"/>
      <c r="Y1060" s="127">
        <v>0.35</v>
      </c>
      <c r="Z1060" s="127"/>
      <c r="AA1060" s="127" t="s">
        <v>1726</v>
      </c>
      <c r="AB1060" s="127"/>
      <c r="AC1060" s="127"/>
      <c r="AD1060" s="127"/>
      <c r="AE1060" s="127"/>
      <c r="AF1060" s="127">
        <v>0</v>
      </c>
      <c r="AG1060" s="127">
        <v>97630</v>
      </c>
      <c r="AH1060" s="127"/>
      <c r="AI1060" s="127"/>
      <c r="AJ1060" s="127" t="s">
        <v>66</v>
      </c>
      <c r="AK1060" s="127"/>
      <c r="AL1060" s="127"/>
      <c r="AM1060" s="127"/>
      <c r="AN1060" s="127"/>
      <c r="AO1060" s="127" t="s">
        <v>1203</v>
      </c>
      <c r="AP1060" s="127" t="s">
        <v>493</v>
      </c>
      <c r="AQ1060" s="127" t="s">
        <v>480</v>
      </c>
      <c r="AR1060" s="127" t="s">
        <v>494</v>
      </c>
      <c r="AS1060" s="127" t="s">
        <v>69</v>
      </c>
      <c r="AT1060" s="127" t="s">
        <v>70</v>
      </c>
      <c r="AU1060" s="127" t="s">
        <v>91</v>
      </c>
      <c r="AV1060" s="127" t="s">
        <v>1726</v>
      </c>
      <c r="AW1060" s="149" t="str">
        <f t="shared" si="16"/>
        <v/>
      </c>
    </row>
    <row r="1061" spans="1:49" x14ac:dyDescent="0.2">
      <c r="A1061" s="127" t="s">
        <v>59</v>
      </c>
      <c r="B1061" s="127">
        <v>4.0999999999999996</v>
      </c>
      <c r="C1061" s="127">
        <v>20171204</v>
      </c>
      <c r="D1061" s="127" t="s">
        <v>60</v>
      </c>
      <c r="E1061" s="127" t="s">
        <v>60</v>
      </c>
      <c r="F1061" s="127">
        <v>3</v>
      </c>
      <c r="G1061" s="75" t="s">
        <v>4123</v>
      </c>
      <c r="H1061" s="127">
        <v>0</v>
      </c>
      <c r="I1061" s="127"/>
      <c r="J1061" s="127"/>
      <c r="K1061" s="127"/>
      <c r="L1061" s="127"/>
      <c r="M1061" s="127">
        <v>1</v>
      </c>
      <c r="N1061" s="127">
        <v>1</v>
      </c>
      <c r="O1061" s="127">
        <v>1986</v>
      </c>
      <c r="P1061" s="127">
        <v>198705</v>
      </c>
      <c r="Q1061" s="127">
        <v>19870513</v>
      </c>
      <c r="R1061" s="127" t="s">
        <v>3420</v>
      </c>
      <c r="S1061" s="127" t="s">
        <v>3421</v>
      </c>
      <c r="T1061" s="127" t="s">
        <v>4115</v>
      </c>
      <c r="U1061" s="127" t="s">
        <v>72</v>
      </c>
      <c r="V1061" s="127" t="s">
        <v>65</v>
      </c>
      <c r="W1061" s="127" t="s">
        <v>66</v>
      </c>
      <c r="X1061" s="127"/>
      <c r="Y1061" s="127">
        <v>7.4</v>
      </c>
      <c r="Z1061" s="127"/>
      <c r="AA1061" s="127" t="s">
        <v>1726</v>
      </c>
      <c r="AB1061" s="127">
        <v>5000</v>
      </c>
      <c r="AC1061" s="127">
        <v>24725</v>
      </c>
      <c r="AD1061" s="127"/>
      <c r="AE1061" s="127"/>
      <c r="AF1061" s="127">
        <v>0</v>
      </c>
      <c r="AG1061" s="127">
        <v>58075</v>
      </c>
      <c r="AH1061" s="127">
        <v>5000</v>
      </c>
      <c r="AI1061" s="127">
        <v>182</v>
      </c>
      <c r="AJ1061" s="127"/>
      <c r="AK1061" s="127">
        <v>7.3000000000000001E-3</v>
      </c>
      <c r="AL1061" s="127">
        <v>1</v>
      </c>
      <c r="AM1061" s="127"/>
      <c r="AN1061" s="127"/>
      <c r="AO1061" s="127" t="s">
        <v>4100</v>
      </c>
      <c r="AP1061" s="127" t="s">
        <v>3422</v>
      </c>
      <c r="AQ1061" s="127" t="s">
        <v>3423</v>
      </c>
      <c r="AR1061" s="127" t="s">
        <v>4118</v>
      </c>
      <c r="AS1061" s="127" t="s">
        <v>69</v>
      </c>
      <c r="AT1061" s="127" t="s">
        <v>70</v>
      </c>
      <c r="AU1061" s="127" t="s">
        <v>3211</v>
      </c>
      <c r="AV1061" s="127" t="s">
        <v>1726</v>
      </c>
      <c r="AW1061" s="149">
        <f t="shared" si="16"/>
        <v>2.3488372093023258</v>
      </c>
    </row>
    <row r="1062" spans="1:49" x14ac:dyDescent="0.2">
      <c r="A1062" s="127" t="s">
        <v>59</v>
      </c>
      <c r="B1062" s="127">
        <v>4.0999999999999996</v>
      </c>
      <c r="C1062" s="127">
        <v>20171204</v>
      </c>
      <c r="D1062" s="127" t="s">
        <v>60</v>
      </c>
      <c r="E1062" s="127" t="s">
        <v>60</v>
      </c>
      <c r="F1062" s="127">
        <v>3</v>
      </c>
      <c r="G1062" s="75" t="s">
        <v>4121</v>
      </c>
      <c r="H1062" s="127">
        <v>0</v>
      </c>
      <c r="I1062" s="127"/>
      <c r="J1062" s="127"/>
      <c r="K1062" s="127"/>
      <c r="L1062" s="127"/>
      <c r="M1062" s="127">
        <v>1</v>
      </c>
      <c r="N1062" s="127">
        <v>1</v>
      </c>
      <c r="O1062" s="127">
        <v>1986</v>
      </c>
      <c r="P1062" s="127">
        <v>198705</v>
      </c>
      <c r="Q1062" s="127">
        <v>19870513</v>
      </c>
      <c r="R1062" s="127" t="s">
        <v>3420</v>
      </c>
      <c r="S1062" s="127" t="s">
        <v>3421</v>
      </c>
      <c r="T1062" s="127" t="s">
        <v>4115</v>
      </c>
      <c r="U1062" s="127" t="s">
        <v>72</v>
      </c>
      <c r="V1062" s="127" t="s">
        <v>65</v>
      </c>
      <c r="W1062" s="127" t="s">
        <v>66</v>
      </c>
      <c r="X1062" s="127"/>
      <c r="Y1062" s="127">
        <v>7.4</v>
      </c>
      <c r="Z1062" s="127"/>
      <c r="AA1062" s="127" t="s">
        <v>1726</v>
      </c>
      <c r="AB1062" s="127">
        <v>5000</v>
      </c>
      <c r="AC1062" s="127">
        <v>24719</v>
      </c>
      <c r="AD1062" s="127"/>
      <c r="AE1062" s="127"/>
      <c r="AF1062" s="127">
        <v>0</v>
      </c>
      <c r="AG1062" s="127">
        <v>58075</v>
      </c>
      <c r="AH1062" s="127">
        <v>5000</v>
      </c>
      <c r="AI1062" s="127">
        <v>188</v>
      </c>
      <c r="AJ1062" s="127"/>
      <c r="AK1062" s="127">
        <v>7.4999999999999997E-3</v>
      </c>
      <c r="AL1062" s="127">
        <v>1</v>
      </c>
      <c r="AM1062" s="127"/>
      <c r="AN1062" s="127"/>
      <c r="AO1062" s="127" t="s">
        <v>4100</v>
      </c>
      <c r="AP1062" s="127" t="s">
        <v>3422</v>
      </c>
      <c r="AQ1062" s="127" t="s">
        <v>3423</v>
      </c>
      <c r="AR1062" s="127" t="s">
        <v>4118</v>
      </c>
      <c r="AS1062" s="127" t="s">
        <v>69</v>
      </c>
      <c r="AT1062" s="127" t="s">
        <v>70</v>
      </c>
      <c r="AU1062" s="127" t="s">
        <v>3211</v>
      </c>
      <c r="AV1062" s="127" t="s">
        <v>1726</v>
      </c>
      <c r="AW1062" s="149">
        <f t="shared" si="16"/>
        <v>2.3494073384845664</v>
      </c>
    </row>
    <row r="1063" spans="1:49" x14ac:dyDescent="0.2">
      <c r="A1063" s="127" t="s">
        <v>59</v>
      </c>
      <c r="B1063" s="127">
        <v>4.0999999999999996</v>
      </c>
      <c r="C1063" s="127">
        <v>20171204</v>
      </c>
      <c r="D1063" s="127" t="s">
        <v>60</v>
      </c>
      <c r="E1063" s="127" t="s">
        <v>60</v>
      </c>
      <c r="F1063" s="127">
        <v>3</v>
      </c>
      <c r="G1063" s="75" t="s">
        <v>4101</v>
      </c>
      <c r="H1063" s="127">
        <v>0</v>
      </c>
      <c r="I1063" s="127"/>
      <c r="J1063" s="127"/>
      <c r="K1063" s="127"/>
      <c r="L1063" s="127"/>
      <c r="M1063" s="127">
        <v>1</v>
      </c>
      <c r="N1063" s="127">
        <v>1</v>
      </c>
      <c r="O1063" s="127">
        <v>1986</v>
      </c>
      <c r="P1063" s="127">
        <v>198705</v>
      </c>
      <c r="Q1063" s="127">
        <v>19870513</v>
      </c>
      <c r="R1063" s="127" t="s">
        <v>3420</v>
      </c>
      <c r="S1063" s="127" t="s">
        <v>3421</v>
      </c>
      <c r="T1063" s="127" t="s">
        <v>4086</v>
      </c>
      <c r="U1063" s="127" t="s">
        <v>72</v>
      </c>
      <c r="V1063" s="127" t="s">
        <v>65</v>
      </c>
      <c r="W1063" s="127" t="s">
        <v>66</v>
      </c>
      <c r="X1063" s="127"/>
      <c r="Y1063" s="127">
        <v>7.6</v>
      </c>
      <c r="Z1063" s="127"/>
      <c r="AA1063" s="127" t="s">
        <v>1726</v>
      </c>
      <c r="AB1063" s="127">
        <v>5000</v>
      </c>
      <c r="AC1063" s="127">
        <v>24832</v>
      </c>
      <c r="AD1063" s="127"/>
      <c r="AE1063" s="127"/>
      <c r="AF1063" s="127">
        <v>0</v>
      </c>
      <c r="AG1063" s="127">
        <v>123189</v>
      </c>
      <c r="AH1063" s="127">
        <v>5000</v>
      </c>
      <c r="AI1063" s="127">
        <v>691</v>
      </c>
      <c r="AJ1063" s="127"/>
      <c r="AK1063" s="127">
        <v>2.7099999999999999E-2</v>
      </c>
      <c r="AL1063" s="127">
        <v>1</v>
      </c>
      <c r="AM1063" s="127"/>
      <c r="AN1063" s="127"/>
      <c r="AO1063" s="127" t="s">
        <v>4100</v>
      </c>
      <c r="AP1063" s="127" t="s">
        <v>3422</v>
      </c>
      <c r="AQ1063" s="127" t="s">
        <v>3423</v>
      </c>
      <c r="AR1063" s="127" t="s">
        <v>4089</v>
      </c>
      <c r="AS1063" s="127" t="s">
        <v>69</v>
      </c>
      <c r="AT1063" s="127" t="s">
        <v>70</v>
      </c>
      <c r="AU1063" s="127" t="s">
        <v>3211</v>
      </c>
      <c r="AV1063" s="127" t="s">
        <v>1726</v>
      </c>
      <c r="AW1063" s="149">
        <f t="shared" si="16"/>
        <v>4.9608972293814437</v>
      </c>
    </row>
    <row r="1064" spans="1:49" x14ac:dyDescent="0.2">
      <c r="A1064" s="127" t="s">
        <v>59</v>
      </c>
      <c r="B1064" s="127">
        <v>4.0999999999999996</v>
      </c>
      <c r="C1064" s="127">
        <v>20171204</v>
      </c>
      <c r="D1064" s="127" t="s">
        <v>60</v>
      </c>
      <c r="E1064" s="127" t="s">
        <v>60</v>
      </c>
      <c r="F1064" s="127">
        <v>3</v>
      </c>
      <c r="G1064" s="75" t="s">
        <v>4099</v>
      </c>
      <c r="H1064" s="127">
        <v>0</v>
      </c>
      <c r="I1064" s="127"/>
      <c r="J1064" s="127"/>
      <c r="K1064" s="127"/>
      <c r="L1064" s="127"/>
      <c r="M1064" s="127">
        <v>1</v>
      </c>
      <c r="N1064" s="127">
        <v>1</v>
      </c>
      <c r="O1064" s="127">
        <v>1986</v>
      </c>
      <c r="P1064" s="127">
        <v>198705</v>
      </c>
      <c r="Q1064" s="127">
        <v>19870513</v>
      </c>
      <c r="R1064" s="127" t="s">
        <v>3420</v>
      </c>
      <c r="S1064" s="127" t="s">
        <v>3421</v>
      </c>
      <c r="T1064" s="127" t="s">
        <v>4086</v>
      </c>
      <c r="U1064" s="127" t="s">
        <v>72</v>
      </c>
      <c r="V1064" s="127" t="s">
        <v>65</v>
      </c>
      <c r="W1064" s="127" t="s">
        <v>66</v>
      </c>
      <c r="X1064" s="127"/>
      <c r="Y1064" s="127">
        <v>7.6</v>
      </c>
      <c r="Z1064" s="127"/>
      <c r="AA1064" s="127" t="s">
        <v>1726</v>
      </c>
      <c r="AB1064" s="127">
        <v>5000</v>
      </c>
      <c r="AC1064" s="127">
        <v>25218</v>
      </c>
      <c r="AD1064" s="127"/>
      <c r="AE1064" s="127"/>
      <c r="AF1064" s="127">
        <v>0</v>
      </c>
      <c r="AG1064" s="127">
        <v>125175</v>
      </c>
      <c r="AH1064" s="127">
        <v>5000</v>
      </c>
      <c r="AI1064" s="127">
        <v>70</v>
      </c>
      <c r="AJ1064" s="127"/>
      <c r="AK1064" s="127">
        <v>2.8E-3</v>
      </c>
      <c r="AL1064" s="127">
        <v>1</v>
      </c>
      <c r="AM1064" s="127"/>
      <c r="AN1064" s="127"/>
      <c r="AO1064" s="127" t="s">
        <v>4100</v>
      </c>
      <c r="AP1064" s="127" t="s">
        <v>3422</v>
      </c>
      <c r="AQ1064" s="127" t="s">
        <v>3423</v>
      </c>
      <c r="AR1064" s="127" t="s">
        <v>4089</v>
      </c>
      <c r="AS1064" s="127" t="s">
        <v>69</v>
      </c>
      <c r="AT1064" s="127" t="s">
        <v>70</v>
      </c>
      <c r="AU1064" s="127" t="s">
        <v>3211</v>
      </c>
      <c r="AV1064" s="127" t="s">
        <v>1726</v>
      </c>
      <c r="AW1064" s="149">
        <f t="shared" si="16"/>
        <v>4.9637163930525814</v>
      </c>
    </row>
    <row r="1065" spans="1:49" x14ac:dyDescent="0.2">
      <c r="A1065" s="127" t="s">
        <v>59</v>
      </c>
      <c r="B1065" s="127">
        <v>4.0999999999999996</v>
      </c>
      <c r="C1065" s="127">
        <v>20171204</v>
      </c>
      <c r="D1065" s="127" t="s">
        <v>60</v>
      </c>
      <c r="E1065" s="127" t="s">
        <v>60</v>
      </c>
      <c r="F1065" s="127">
        <v>3</v>
      </c>
      <c r="G1065" s="75" t="s">
        <v>1327</v>
      </c>
      <c r="H1065" s="127">
        <v>12</v>
      </c>
      <c r="I1065" s="127"/>
      <c r="J1065" s="127"/>
      <c r="K1065" s="127"/>
      <c r="L1065" s="127"/>
      <c r="M1065" s="127">
        <v>1</v>
      </c>
      <c r="N1065" s="127">
        <v>2</v>
      </c>
      <c r="O1065" s="127">
        <v>2010</v>
      </c>
      <c r="P1065" s="127">
        <v>20110511</v>
      </c>
      <c r="Q1065" s="127">
        <v>20110513</v>
      </c>
      <c r="R1065" s="127" t="s">
        <v>475</v>
      </c>
      <c r="S1065" s="127" t="s">
        <v>476</v>
      </c>
      <c r="T1065" s="127" t="s">
        <v>477</v>
      </c>
      <c r="U1065" s="127" t="s">
        <v>72</v>
      </c>
      <c r="V1065" s="127" t="s">
        <v>65</v>
      </c>
      <c r="W1065" s="127" t="s">
        <v>64</v>
      </c>
      <c r="X1065" s="127" t="s">
        <v>1305</v>
      </c>
      <c r="Y1065" s="127">
        <v>5.96</v>
      </c>
      <c r="Z1065" s="127">
        <v>80</v>
      </c>
      <c r="AA1065" s="127" t="s">
        <v>1726</v>
      </c>
      <c r="AB1065" s="127">
        <v>5000</v>
      </c>
      <c r="AC1065" s="127">
        <v>54489</v>
      </c>
      <c r="AD1065" s="127"/>
      <c r="AE1065" s="127"/>
      <c r="AF1065" s="127">
        <v>0</v>
      </c>
      <c r="AG1065" s="127">
        <v>4761</v>
      </c>
      <c r="AH1065" s="127">
        <v>5000</v>
      </c>
      <c r="AI1065" s="127">
        <v>1685</v>
      </c>
      <c r="AJ1065" s="127" t="s">
        <v>66</v>
      </c>
      <c r="AK1065" s="127">
        <v>0.03</v>
      </c>
      <c r="AL1065" s="127">
        <v>37</v>
      </c>
      <c r="AM1065" s="127">
        <v>200</v>
      </c>
      <c r="AN1065" s="127"/>
      <c r="AO1065" s="127" t="s">
        <v>1328</v>
      </c>
      <c r="AP1065" s="127" t="s">
        <v>479</v>
      </c>
      <c r="AQ1065" s="127" t="s">
        <v>480</v>
      </c>
      <c r="AR1065" s="127" t="s">
        <v>481</v>
      </c>
      <c r="AS1065" s="127" t="s">
        <v>69</v>
      </c>
      <c r="AT1065" s="127" t="s">
        <v>70</v>
      </c>
      <c r="AU1065" s="127" t="s">
        <v>91</v>
      </c>
      <c r="AV1065" s="127" t="s">
        <v>1726</v>
      </c>
      <c r="AW1065" s="149">
        <f t="shared" si="16"/>
        <v>8.7375433573748829E-2</v>
      </c>
    </row>
    <row r="1066" spans="1:49" x14ac:dyDescent="0.2">
      <c r="A1066" s="127" t="s">
        <v>59</v>
      </c>
      <c r="B1066" s="127">
        <v>4.0999999999999996</v>
      </c>
      <c r="C1066" s="127">
        <v>20171204</v>
      </c>
      <c r="D1066" s="127" t="s">
        <v>60</v>
      </c>
      <c r="E1066" s="127" t="s">
        <v>60</v>
      </c>
      <c r="F1066" s="127">
        <v>3</v>
      </c>
      <c r="G1066" s="75" t="s">
        <v>941</v>
      </c>
      <c r="H1066" s="127">
        <v>9</v>
      </c>
      <c r="I1066" s="127"/>
      <c r="J1066" s="127"/>
      <c r="K1066" s="127"/>
      <c r="L1066" s="127"/>
      <c r="M1066" s="127">
        <v>1</v>
      </c>
      <c r="N1066" s="127">
        <v>2</v>
      </c>
      <c r="O1066" s="127">
        <v>1987</v>
      </c>
      <c r="P1066" s="127">
        <v>198805</v>
      </c>
      <c r="Q1066" s="127">
        <v>19880524</v>
      </c>
      <c r="R1066" s="127" t="s">
        <v>834</v>
      </c>
      <c r="S1066" s="127" t="s">
        <v>830</v>
      </c>
      <c r="T1066" s="127" t="s">
        <v>835</v>
      </c>
      <c r="U1066" s="127" t="s">
        <v>1643</v>
      </c>
      <c r="V1066" s="127" t="s">
        <v>65</v>
      </c>
      <c r="W1066" s="127" t="s">
        <v>66</v>
      </c>
      <c r="X1066" s="127"/>
      <c r="Y1066" s="127">
        <v>3.7</v>
      </c>
      <c r="Z1066" s="127"/>
      <c r="AA1066" s="127" t="s">
        <v>1726</v>
      </c>
      <c r="AB1066" s="127">
        <v>5000</v>
      </c>
      <c r="AC1066" s="127">
        <v>99266</v>
      </c>
      <c r="AD1066" s="127"/>
      <c r="AE1066" s="127"/>
      <c r="AF1066" s="127">
        <v>5000</v>
      </c>
      <c r="AG1066" s="127">
        <v>759</v>
      </c>
      <c r="AH1066" s="127"/>
      <c r="AI1066" s="127"/>
      <c r="AJ1066" s="127"/>
      <c r="AK1066" s="127">
        <v>7.6E-3</v>
      </c>
      <c r="AL1066" s="127">
        <v>4</v>
      </c>
      <c r="AM1066" s="127"/>
      <c r="AN1066" s="127"/>
      <c r="AO1066" s="127" t="s">
        <v>942</v>
      </c>
      <c r="AP1066" s="127" t="s">
        <v>837</v>
      </c>
      <c r="AQ1066" s="127" t="s">
        <v>831</v>
      </c>
      <c r="AR1066" s="127" t="s">
        <v>838</v>
      </c>
      <c r="AS1066" s="127" t="s">
        <v>69</v>
      </c>
      <c r="AT1066" s="127" t="s">
        <v>70</v>
      </c>
      <c r="AU1066" s="127" t="s">
        <v>91</v>
      </c>
      <c r="AV1066" s="127" t="s">
        <v>1726</v>
      </c>
      <c r="AW1066" s="149">
        <f t="shared" si="16"/>
        <v>7.6461225394394861E-3</v>
      </c>
    </row>
    <row r="1067" spans="1:49" x14ac:dyDescent="0.2">
      <c r="A1067" s="127" t="s">
        <v>59</v>
      </c>
      <c r="B1067" s="127">
        <v>4.0999999999999996</v>
      </c>
      <c r="C1067" s="127">
        <v>20171204</v>
      </c>
      <c r="D1067" s="127" t="s">
        <v>60</v>
      </c>
      <c r="E1067" s="127" t="s">
        <v>60</v>
      </c>
      <c r="F1067" s="127">
        <v>3</v>
      </c>
      <c r="G1067" s="75" t="s">
        <v>1601</v>
      </c>
      <c r="H1067" s="127">
        <v>0</v>
      </c>
      <c r="I1067" s="127"/>
      <c r="J1067" s="127"/>
      <c r="K1067" s="127"/>
      <c r="L1067" s="127"/>
      <c r="M1067" s="127">
        <v>1</v>
      </c>
      <c r="N1067" s="127">
        <v>1</v>
      </c>
      <c r="O1067" s="127">
        <v>1985</v>
      </c>
      <c r="P1067" s="127">
        <v>198605</v>
      </c>
      <c r="Q1067" s="127">
        <v>19860526</v>
      </c>
      <c r="R1067" s="127" t="s">
        <v>88</v>
      </c>
      <c r="S1067" s="127" t="s">
        <v>830</v>
      </c>
      <c r="T1067" s="127" t="s">
        <v>89</v>
      </c>
      <c r="U1067" s="127" t="s">
        <v>72</v>
      </c>
      <c r="V1067" s="127" t="s">
        <v>65</v>
      </c>
      <c r="W1067" s="127" t="s">
        <v>64</v>
      </c>
      <c r="X1067" s="127"/>
      <c r="Y1067" s="127">
        <v>3.5</v>
      </c>
      <c r="Z1067" s="127"/>
      <c r="AA1067" s="127" t="s">
        <v>1726</v>
      </c>
      <c r="AB1067" s="127">
        <v>5000</v>
      </c>
      <c r="AC1067" s="127">
        <v>25483</v>
      </c>
      <c r="AD1067" s="127"/>
      <c r="AE1067" s="127"/>
      <c r="AF1067" s="127">
        <v>0</v>
      </c>
      <c r="AG1067" s="127">
        <v>46819</v>
      </c>
      <c r="AH1067" s="127">
        <v>5000</v>
      </c>
      <c r="AI1067" s="127">
        <v>154</v>
      </c>
      <c r="AJ1067" s="127"/>
      <c r="AK1067" s="127">
        <v>6.0000000000000001E-3</v>
      </c>
      <c r="AL1067" s="127">
        <v>3</v>
      </c>
      <c r="AM1067" s="127"/>
      <c r="AN1067" s="127"/>
      <c r="AO1067" s="127"/>
      <c r="AP1067" s="127" t="s">
        <v>660</v>
      </c>
      <c r="AQ1067" s="127" t="s">
        <v>831</v>
      </c>
      <c r="AR1067" s="127" t="s">
        <v>662</v>
      </c>
      <c r="AS1067" s="127" t="s">
        <v>69</v>
      </c>
      <c r="AT1067" s="127" t="s">
        <v>70</v>
      </c>
      <c r="AU1067" s="127" t="s">
        <v>91</v>
      </c>
      <c r="AV1067" s="127" t="s">
        <v>1726</v>
      </c>
      <c r="AW1067" s="149">
        <f t="shared" si="16"/>
        <v>1.8372640583918691</v>
      </c>
    </row>
    <row r="1068" spans="1:49" x14ac:dyDescent="0.2">
      <c r="A1068" s="127" t="s">
        <v>59</v>
      </c>
      <c r="B1068" s="127">
        <v>4.0999999999999996</v>
      </c>
      <c r="C1068" s="127">
        <v>20171204</v>
      </c>
      <c r="D1068" s="127" t="s">
        <v>60</v>
      </c>
      <c r="E1068" s="127" t="s">
        <v>60</v>
      </c>
      <c r="F1068" s="127">
        <v>3</v>
      </c>
      <c r="G1068" s="75" t="s">
        <v>319</v>
      </c>
      <c r="H1068" s="127">
        <v>0</v>
      </c>
      <c r="I1068" s="127"/>
      <c r="J1068" s="127"/>
      <c r="K1068" s="127"/>
      <c r="L1068" s="127"/>
      <c r="M1068" s="127">
        <v>1</v>
      </c>
      <c r="N1068" s="127">
        <v>3</v>
      </c>
      <c r="O1068" s="127">
        <v>1985</v>
      </c>
      <c r="P1068" s="127">
        <v>198606</v>
      </c>
      <c r="Q1068" s="127">
        <v>19860626</v>
      </c>
      <c r="R1068" s="127" t="s">
        <v>3322</v>
      </c>
      <c r="S1068" s="127" t="s">
        <v>3323</v>
      </c>
      <c r="T1068" s="127" t="s">
        <v>3459</v>
      </c>
      <c r="U1068" s="127" t="s">
        <v>72</v>
      </c>
      <c r="V1068" s="127" t="s">
        <v>65</v>
      </c>
      <c r="W1068" s="127" t="s">
        <v>66</v>
      </c>
      <c r="X1068" s="127"/>
      <c r="Y1068" s="127">
        <v>5.4</v>
      </c>
      <c r="Z1068" s="127"/>
      <c r="AA1068" s="127" t="s">
        <v>1726</v>
      </c>
      <c r="AB1068" s="127">
        <v>5000</v>
      </c>
      <c r="AC1068" s="127">
        <v>25228</v>
      </c>
      <c r="AD1068" s="127"/>
      <c r="AE1068" s="127"/>
      <c r="AF1068" s="127">
        <v>5000</v>
      </c>
      <c r="AG1068" s="127">
        <v>255</v>
      </c>
      <c r="AH1068" s="127"/>
      <c r="AI1068" s="127"/>
      <c r="AJ1068" s="127"/>
      <c r="AK1068" s="127">
        <v>0.01</v>
      </c>
      <c r="AL1068" s="127">
        <v>14</v>
      </c>
      <c r="AM1068" s="127"/>
      <c r="AN1068" s="127"/>
      <c r="AO1068" s="127" t="s">
        <v>3471</v>
      </c>
      <c r="AP1068" s="127" t="s">
        <v>3325</v>
      </c>
      <c r="AQ1068" s="127" t="s">
        <v>3326</v>
      </c>
      <c r="AR1068" s="127" t="s">
        <v>3460</v>
      </c>
      <c r="AS1068" s="127" t="s">
        <v>69</v>
      </c>
      <c r="AT1068" s="127" t="s">
        <v>70</v>
      </c>
      <c r="AU1068" s="127" t="s">
        <v>3211</v>
      </c>
      <c r="AV1068" s="127" t="s">
        <v>1726</v>
      </c>
      <c r="AW1068" s="149">
        <f t="shared" si="16"/>
        <v>1.0107816711590296E-2</v>
      </c>
    </row>
    <row r="1069" spans="1:49" x14ac:dyDescent="0.2">
      <c r="A1069" s="127" t="s">
        <v>59</v>
      </c>
      <c r="B1069" s="127">
        <v>4.0999999999999996</v>
      </c>
      <c r="C1069" s="127">
        <v>20171204</v>
      </c>
      <c r="D1069" s="127" t="s">
        <v>60</v>
      </c>
      <c r="E1069" s="127" t="s">
        <v>60</v>
      </c>
      <c r="F1069" s="127">
        <v>3</v>
      </c>
      <c r="G1069" s="75" t="s">
        <v>297</v>
      </c>
      <c r="H1069" s="127">
        <v>0</v>
      </c>
      <c r="I1069" s="127"/>
      <c r="J1069" s="127"/>
      <c r="K1069" s="127"/>
      <c r="L1069" s="127"/>
      <c r="M1069" s="127">
        <v>1</v>
      </c>
      <c r="N1069" s="127">
        <v>3</v>
      </c>
      <c r="O1069" s="127">
        <v>1989</v>
      </c>
      <c r="P1069" s="127">
        <v>19900420</v>
      </c>
      <c r="Q1069" s="127">
        <v>19900425</v>
      </c>
      <c r="R1069" s="127" t="s">
        <v>3322</v>
      </c>
      <c r="S1069" s="127" t="s">
        <v>3323</v>
      </c>
      <c r="T1069" s="127" t="s">
        <v>3294</v>
      </c>
      <c r="U1069" s="127" t="s">
        <v>1643</v>
      </c>
      <c r="V1069" s="127" t="s">
        <v>65</v>
      </c>
      <c r="W1069" s="127" t="s">
        <v>66</v>
      </c>
      <c r="X1069" s="127"/>
      <c r="Y1069" s="127">
        <v>1.38</v>
      </c>
      <c r="Z1069" s="127">
        <v>52</v>
      </c>
      <c r="AA1069" s="127" t="s">
        <v>1726</v>
      </c>
      <c r="AB1069" s="127">
        <v>5000</v>
      </c>
      <c r="AC1069" s="127">
        <v>20976</v>
      </c>
      <c r="AD1069" s="127"/>
      <c r="AE1069" s="127"/>
      <c r="AF1069" s="127">
        <v>0</v>
      </c>
      <c r="AG1069" s="127">
        <v>190957</v>
      </c>
      <c r="AH1069" s="127">
        <v>5000</v>
      </c>
      <c r="AI1069" s="127">
        <v>1924</v>
      </c>
      <c r="AJ1069" s="127" t="s">
        <v>66</v>
      </c>
      <c r="AK1069" s="127">
        <v>8.4000000000000005E-2</v>
      </c>
      <c r="AL1069" s="127">
        <v>42</v>
      </c>
      <c r="AM1069" s="127">
        <v>640</v>
      </c>
      <c r="AN1069" s="127"/>
      <c r="AO1069" s="127" t="s">
        <v>3368</v>
      </c>
      <c r="AP1069" s="127" t="s">
        <v>3325</v>
      </c>
      <c r="AQ1069" s="127" t="s">
        <v>3326</v>
      </c>
      <c r="AR1069" s="127" t="s">
        <v>3298</v>
      </c>
      <c r="AS1069" s="127" t="s">
        <v>69</v>
      </c>
      <c r="AT1069" s="127" t="s">
        <v>70</v>
      </c>
      <c r="AU1069" s="127" t="s">
        <v>3211</v>
      </c>
      <c r="AV1069" s="127" t="s">
        <v>1726</v>
      </c>
      <c r="AW1069" s="149">
        <f t="shared" si="16"/>
        <v>9.1035945842868031</v>
      </c>
    </row>
    <row r="1070" spans="1:49" x14ac:dyDescent="0.2">
      <c r="A1070" s="127" t="s">
        <v>59</v>
      </c>
      <c r="B1070" s="127">
        <v>4.0999999999999996</v>
      </c>
      <c r="C1070" s="127">
        <v>20171204</v>
      </c>
      <c r="D1070" s="127" t="s">
        <v>60</v>
      </c>
      <c r="E1070" s="127" t="s">
        <v>60</v>
      </c>
      <c r="F1070" s="127">
        <v>3</v>
      </c>
      <c r="G1070" s="75" t="s">
        <v>298</v>
      </c>
      <c r="H1070" s="127">
        <v>0</v>
      </c>
      <c r="I1070" s="127"/>
      <c r="J1070" s="127"/>
      <c r="K1070" s="127"/>
      <c r="L1070" s="127"/>
      <c r="M1070" s="127">
        <v>1</v>
      </c>
      <c r="N1070" s="127">
        <v>3</v>
      </c>
      <c r="O1070" s="127">
        <v>1989</v>
      </c>
      <c r="P1070" s="127">
        <v>19900420</v>
      </c>
      <c r="Q1070" s="127">
        <v>19900425</v>
      </c>
      <c r="R1070" s="127" t="s">
        <v>3322</v>
      </c>
      <c r="S1070" s="127" t="s">
        <v>3323</v>
      </c>
      <c r="T1070" s="127" t="s">
        <v>3294</v>
      </c>
      <c r="U1070" s="127" t="s">
        <v>1643</v>
      </c>
      <c r="V1070" s="127" t="s">
        <v>65</v>
      </c>
      <c r="W1070" s="127" t="s">
        <v>66</v>
      </c>
      <c r="X1070" s="127"/>
      <c r="Y1070" s="127">
        <v>1.58</v>
      </c>
      <c r="Z1070" s="127">
        <v>55</v>
      </c>
      <c r="AA1070" s="127" t="s">
        <v>1726</v>
      </c>
      <c r="AB1070" s="127">
        <v>5000</v>
      </c>
      <c r="AC1070" s="127">
        <v>24974</v>
      </c>
      <c r="AD1070" s="127"/>
      <c r="AE1070" s="127"/>
      <c r="AF1070" s="127">
        <v>0</v>
      </c>
      <c r="AG1070" s="127">
        <v>774224</v>
      </c>
      <c r="AH1070" s="127">
        <v>5000</v>
      </c>
      <c r="AI1070" s="127">
        <v>375</v>
      </c>
      <c r="AJ1070" s="127" t="s">
        <v>66</v>
      </c>
      <c r="AK1070" s="127">
        <v>1.4800000000000001E-2</v>
      </c>
      <c r="AL1070" s="127">
        <v>40</v>
      </c>
      <c r="AM1070" s="127">
        <v>1218</v>
      </c>
      <c r="AN1070" s="127"/>
      <c r="AO1070" s="127" t="s">
        <v>3375</v>
      </c>
      <c r="AP1070" s="127" t="s">
        <v>3325</v>
      </c>
      <c r="AQ1070" s="127" t="s">
        <v>3326</v>
      </c>
      <c r="AR1070" s="127" t="s">
        <v>3298</v>
      </c>
      <c r="AS1070" s="127" t="s">
        <v>69</v>
      </c>
      <c r="AT1070" s="127" t="s">
        <v>70</v>
      </c>
      <c r="AU1070" s="127" t="s">
        <v>3211</v>
      </c>
      <c r="AV1070" s="127" t="s">
        <v>1726</v>
      </c>
      <c r="AW1070" s="149">
        <f t="shared" si="16"/>
        <v>31.001201249299271</v>
      </c>
    </row>
    <row r="1071" spans="1:49" x14ac:dyDescent="0.2">
      <c r="A1071" s="127" t="s">
        <v>1726</v>
      </c>
      <c r="B1071" s="127">
        <v>4.0999999999999996</v>
      </c>
      <c r="C1071" s="127">
        <v>20171204</v>
      </c>
      <c r="D1071" s="127" t="s">
        <v>60</v>
      </c>
      <c r="E1071" s="127" t="s">
        <v>60</v>
      </c>
      <c r="F1071" s="127">
        <v>3</v>
      </c>
      <c r="G1071" s="75" t="s">
        <v>3573</v>
      </c>
      <c r="H1071" s="127"/>
      <c r="I1071" s="127"/>
      <c r="J1071" s="127"/>
      <c r="K1071" s="127"/>
      <c r="L1071" s="127"/>
      <c r="M1071" s="127">
        <v>1</v>
      </c>
      <c r="N1071" s="127">
        <v>2</v>
      </c>
      <c r="O1071" s="127">
        <v>1994</v>
      </c>
      <c r="P1071" s="127">
        <v>199505</v>
      </c>
      <c r="Q1071" s="127">
        <v>199505</v>
      </c>
      <c r="R1071" s="127" t="s">
        <v>74</v>
      </c>
      <c r="S1071" s="127" t="s">
        <v>4796</v>
      </c>
      <c r="T1071" s="127" t="s">
        <v>75</v>
      </c>
      <c r="U1071" s="127" t="s">
        <v>72</v>
      </c>
      <c r="V1071" s="127" t="s">
        <v>65</v>
      </c>
      <c r="W1071" s="127" t="s">
        <v>66</v>
      </c>
      <c r="X1071" s="127" t="s">
        <v>1305</v>
      </c>
      <c r="Y1071" s="127"/>
      <c r="Z1071" s="127"/>
      <c r="AA1071" s="127" t="s">
        <v>1726</v>
      </c>
      <c r="AB1071" s="127"/>
      <c r="AC1071" s="127"/>
      <c r="AD1071" s="127"/>
      <c r="AE1071" s="127"/>
      <c r="AF1071" s="127">
        <v>0</v>
      </c>
      <c r="AG1071" s="127">
        <v>80</v>
      </c>
      <c r="AH1071" s="127"/>
      <c r="AI1071" s="127"/>
      <c r="AJ1071" s="127" t="s">
        <v>66</v>
      </c>
      <c r="AK1071" s="127"/>
      <c r="AL1071" s="127"/>
      <c r="AM1071" s="127"/>
      <c r="AN1071" s="127"/>
      <c r="AO1071" s="127"/>
      <c r="AP1071" s="127" t="s">
        <v>680</v>
      </c>
      <c r="AQ1071" s="127" t="s">
        <v>3574</v>
      </c>
      <c r="AR1071" s="127" t="s">
        <v>681</v>
      </c>
      <c r="AS1071" s="127" t="s">
        <v>69</v>
      </c>
      <c r="AT1071" s="127" t="s">
        <v>70</v>
      </c>
      <c r="AU1071" s="127" t="s">
        <v>77</v>
      </c>
      <c r="AV1071" s="127" t="s">
        <v>1726</v>
      </c>
      <c r="AW1071" s="149" t="str">
        <f t="shared" si="16"/>
        <v/>
      </c>
    </row>
    <row r="1072" spans="1:49" x14ac:dyDescent="0.2">
      <c r="A1072" s="127" t="s">
        <v>1726</v>
      </c>
      <c r="B1072" s="127">
        <v>4.0999999999999996</v>
      </c>
      <c r="C1072" s="127">
        <v>20171204</v>
      </c>
      <c r="D1072" s="127" t="s">
        <v>60</v>
      </c>
      <c r="E1072" s="127" t="s">
        <v>60</v>
      </c>
      <c r="F1072" s="127">
        <v>3</v>
      </c>
      <c r="G1072" s="75" t="s">
        <v>3556</v>
      </c>
      <c r="H1072" s="127"/>
      <c r="I1072" s="127"/>
      <c r="J1072" s="127"/>
      <c r="K1072" s="127"/>
      <c r="L1072" s="127"/>
      <c r="M1072" s="127">
        <v>1</v>
      </c>
      <c r="N1072" s="127">
        <v>2</v>
      </c>
      <c r="O1072" s="127">
        <v>1994</v>
      </c>
      <c r="P1072" s="127">
        <v>19950622</v>
      </c>
      <c r="Q1072" s="127">
        <v>19950622</v>
      </c>
      <c r="R1072" s="127" t="s">
        <v>74</v>
      </c>
      <c r="S1072" s="127" t="s">
        <v>3554</v>
      </c>
      <c r="T1072" s="127" t="s">
        <v>75</v>
      </c>
      <c r="U1072" s="127" t="s">
        <v>72</v>
      </c>
      <c r="V1072" s="127" t="s">
        <v>65</v>
      </c>
      <c r="W1072" s="127" t="s">
        <v>64</v>
      </c>
      <c r="X1072" s="127"/>
      <c r="Y1072" s="127">
        <v>5.5</v>
      </c>
      <c r="Z1072" s="127"/>
      <c r="AA1072" s="127" t="s">
        <v>1726</v>
      </c>
      <c r="AB1072" s="127"/>
      <c r="AC1072" s="127"/>
      <c r="AD1072" s="127"/>
      <c r="AE1072" s="127"/>
      <c r="AF1072" s="127">
        <v>0</v>
      </c>
      <c r="AG1072" s="127">
        <v>17290</v>
      </c>
      <c r="AH1072" s="127"/>
      <c r="AI1072" s="127"/>
      <c r="AJ1072" s="127" t="s">
        <v>67</v>
      </c>
      <c r="AK1072" s="127"/>
      <c r="AL1072" s="127"/>
      <c r="AM1072" s="127"/>
      <c r="AN1072" s="127"/>
      <c r="AO1072" s="127"/>
      <c r="AP1072" s="127" t="s">
        <v>680</v>
      </c>
      <c r="AQ1072" s="127" t="s">
        <v>3555</v>
      </c>
      <c r="AR1072" s="127" t="s">
        <v>681</v>
      </c>
      <c r="AS1072" s="127" t="s">
        <v>69</v>
      </c>
      <c r="AT1072" s="127" t="s">
        <v>70</v>
      </c>
      <c r="AU1072" s="127" t="s">
        <v>77</v>
      </c>
      <c r="AV1072" s="127" t="s">
        <v>1726</v>
      </c>
      <c r="AW1072" s="149" t="str">
        <f t="shared" si="16"/>
        <v/>
      </c>
    </row>
    <row r="1073" spans="1:49" x14ac:dyDescent="0.2">
      <c r="A1073" s="127" t="s">
        <v>59</v>
      </c>
      <c r="B1073" s="127">
        <v>4.0999999999999996</v>
      </c>
      <c r="C1073" s="127">
        <v>20171204</v>
      </c>
      <c r="D1073" s="127" t="s">
        <v>60</v>
      </c>
      <c r="E1073" s="127" t="s">
        <v>60</v>
      </c>
      <c r="F1073" s="127">
        <v>3</v>
      </c>
      <c r="G1073" s="75" t="s">
        <v>1092</v>
      </c>
      <c r="H1073" s="127">
        <v>0</v>
      </c>
      <c r="I1073" s="127"/>
      <c r="J1073" s="127"/>
      <c r="K1073" s="127"/>
      <c r="L1073" s="127"/>
      <c r="M1073" s="127">
        <v>1</v>
      </c>
      <c r="N1073" s="127">
        <v>2</v>
      </c>
      <c r="O1073" s="127">
        <v>1985</v>
      </c>
      <c r="P1073" s="127">
        <v>198604</v>
      </c>
      <c r="Q1073" s="127">
        <v>19860428</v>
      </c>
      <c r="R1073" s="127" t="s">
        <v>1068</v>
      </c>
      <c r="S1073" s="127" t="s">
        <v>1002</v>
      </c>
      <c r="T1073" s="127" t="s">
        <v>1069</v>
      </c>
      <c r="U1073" s="127" t="s">
        <v>72</v>
      </c>
      <c r="V1073" s="127" t="s">
        <v>65</v>
      </c>
      <c r="W1073" s="127" t="s">
        <v>66</v>
      </c>
      <c r="X1073" s="127"/>
      <c r="Y1073" s="127">
        <v>4.8</v>
      </c>
      <c r="Z1073" s="127"/>
      <c r="AA1073" s="127" t="s">
        <v>1726</v>
      </c>
      <c r="AB1073" s="127">
        <v>5000</v>
      </c>
      <c r="AC1073" s="127">
        <v>21258</v>
      </c>
      <c r="AD1073" s="127"/>
      <c r="AE1073" s="127"/>
      <c r="AF1073" s="127">
        <v>0</v>
      </c>
      <c r="AG1073" s="127">
        <v>13573</v>
      </c>
      <c r="AH1073" s="127">
        <v>5000</v>
      </c>
      <c r="AI1073" s="127">
        <v>203</v>
      </c>
      <c r="AJ1073" s="127"/>
      <c r="AK1073" s="127">
        <v>9.4999999999999998E-3</v>
      </c>
      <c r="AL1073" s="127">
        <v>1</v>
      </c>
      <c r="AM1073" s="127"/>
      <c r="AN1073" s="127"/>
      <c r="AO1073" s="127" t="s">
        <v>1093</v>
      </c>
      <c r="AP1073" s="127" t="s">
        <v>1071</v>
      </c>
      <c r="AQ1073" s="127" t="s">
        <v>1006</v>
      </c>
      <c r="AR1073" s="127" t="s">
        <v>1072</v>
      </c>
      <c r="AS1073" s="127" t="s">
        <v>69</v>
      </c>
      <c r="AT1073" s="127" t="s">
        <v>70</v>
      </c>
      <c r="AU1073" s="127" t="s">
        <v>91</v>
      </c>
      <c r="AV1073" s="127" t="s">
        <v>1726</v>
      </c>
      <c r="AW1073" s="149">
        <f t="shared" si="16"/>
        <v>0.63848903942045343</v>
      </c>
    </row>
    <row r="1074" spans="1:49" x14ac:dyDescent="0.2">
      <c r="A1074" s="127" t="s">
        <v>59</v>
      </c>
      <c r="B1074" s="127">
        <v>4.0999999999999996</v>
      </c>
      <c r="C1074" s="127">
        <v>20171204</v>
      </c>
      <c r="D1074" s="127" t="s">
        <v>60</v>
      </c>
      <c r="E1074" s="127" t="s">
        <v>60</v>
      </c>
      <c r="F1074" s="127">
        <v>3</v>
      </c>
      <c r="G1074" s="75" t="s">
        <v>4542</v>
      </c>
      <c r="H1074" s="127">
        <v>0</v>
      </c>
      <c r="I1074" s="127"/>
      <c r="J1074" s="127"/>
      <c r="K1074" s="127"/>
      <c r="L1074" s="127"/>
      <c r="M1074" s="127">
        <v>1</v>
      </c>
      <c r="N1074" s="127">
        <v>2</v>
      </c>
      <c r="O1074" s="127">
        <v>1986</v>
      </c>
      <c r="P1074" s="127">
        <v>198705</v>
      </c>
      <c r="Q1074" s="127">
        <v>19870514</v>
      </c>
      <c r="R1074" s="127" t="s">
        <v>4520</v>
      </c>
      <c r="S1074" s="127" t="s">
        <v>3307</v>
      </c>
      <c r="T1074" s="127" t="s">
        <v>4521</v>
      </c>
      <c r="U1074" s="127" t="s">
        <v>72</v>
      </c>
      <c r="V1074" s="127" t="s">
        <v>65</v>
      </c>
      <c r="W1074" s="127" t="s">
        <v>66</v>
      </c>
      <c r="X1074" s="127"/>
      <c r="Y1074" s="127">
        <v>12.4</v>
      </c>
      <c r="Z1074" s="127"/>
      <c r="AA1074" s="127" t="s">
        <v>1726</v>
      </c>
      <c r="AB1074" s="127">
        <v>5000</v>
      </c>
      <c r="AC1074" s="127">
        <v>20391</v>
      </c>
      <c r="AD1074" s="127"/>
      <c r="AE1074" s="127"/>
      <c r="AF1074" s="127">
        <v>0</v>
      </c>
      <c r="AG1074" s="127">
        <v>36881</v>
      </c>
      <c r="AH1074" s="127">
        <v>5000</v>
      </c>
      <c r="AI1074" s="127">
        <v>2446</v>
      </c>
      <c r="AJ1074" s="127"/>
      <c r="AK1074" s="127">
        <v>0.1071</v>
      </c>
      <c r="AL1074" s="127">
        <v>1</v>
      </c>
      <c r="AM1074" s="127"/>
      <c r="AN1074" s="127"/>
      <c r="AO1074" s="127" t="s">
        <v>4543</v>
      </c>
      <c r="AP1074" s="127" t="s">
        <v>4522</v>
      </c>
      <c r="AQ1074" s="127" t="s">
        <v>3310</v>
      </c>
      <c r="AR1074" s="127" t="s">
        <v>4523</v>
      </c>
      <c r="AS1074" s="127" t="s">
        <v>69</v>
      </c>
      <c r="AT1074" s="127" t="s">
        <v>70</v>
      </c>
      <c r="AU1074" s="127" t="s">
        <v>3211</v>
      </c>
      <c r="AV1074" s="127" t="s">
        <v>1726</v>
      </c>
      <c r="AW1074" s="149">
        <f t="shared" si="16"/>
        <v>1.8086901083811486</v>
      </c>
    </row>
    <row r="1075" spans="1:49" x14ac:dyDescent="0.2">
      <c r="A1075" s="127" t="s">
        <v>59</v>
      </c>
      <c r="B1075" s="127">
        <v>4.0999999999999996</v>
      </c>
      <c r="C1075" s="127">
        <v>20171204</v>
      </c>
      <c r="D1075" s="127" t="s">
        <v>60</v>
      </c>
      <c r="E1075" s="127" t="s">
        <v>60</v>
      </c>
      <c r="F1075" s="127">
        <v>3</v>
      </c>
      <c r="G1075" s="75" t="s">
        <v>1304</v>
      </c>
      <c r="H1075" s="127">
        <v>12</v>
      </c>
      <c r="I1075" s="127"/>
      <c r="J1075" s="127"/>
      <c r="K1075" s="127"/>
      <c r="L1075" s="127"/>
      <c r="M1075" s="127">
        <v>1</v>
      </c>
      <c r="N1075" s="127">
        <v>2</v>
      </c>
      <c r="O1075" s="127">
        <v>2010</v>
      </c>
      <c r="P1075" s="127">
        <v>20110511</v>
      </c>
      <c r="Q1075" s="127">
        <v>20110513</v>
      </c>
      <c r="R1075" s="127" t="s">
        <v>475</v>
      </c>
      <c r="S1075" s="127" t="s">
        <v>476</v>
      </c>
      <c r="T1075" s="127" t="s">
        <v>477</v>
      </c>
      <c r="U1075" s="127" t="s">
        <v>72</v>
      </c>
      <c r="V1075" s="127" t="s">
        <v>65</v>
      </c>
      <c r="W1075" s="127" t="s">
        <v>64</v>
      </c>
      <c r="X1075" s="127" t="s">
        <v>1305</v>
      </c>
      <c r="Y1075" s="127">
        <v>5.96</v>
      </c>
      <c r="Z1075" s="127">
        <v>80</v>
      </c>
      <c r="AA1075" s="127" t="s">
        <v>1726</v>
      </c>
      <c r="AB1075" s="127">
        <v>5000</v>
      </c>
      <c r="AC1075" s="127">
        <v>52914</v>
      </c>
      <c r="AD1075" s="127"/>
      <c r="AE1075" s="127"/>
      <c r="AF1075" s="127">
        <v>0</v>
      </c>
      <c r="AG1075" s="127">
        <v>4671</v>
      </c>
      <c r="AH1075" s="127">
        <v>5000</v>
      </c>
      <c r="AI1075" s="127">
        <v>2205</v>
      </c>
      <c r="AJ1075" s="127" t="s">
        <v>66</v>
      </c>
      <c r="AK1075" s="127">
        <v>0.04</v>
      </c>
      <c r="AL1075" s="127">
        <v>41</v>
      </c>
      <c r="AM1075" s="127">
        <v>200</v>
      </c>
      <c r="AN1075" s="127"/>
      <c r="AO1075" s="127" t="s">
        <v>1306</v>
      </c>
      <c r="AP1075" s="127" t="s">
        <v>479</v>
      </c>
      <c r="AQ1075" s="127" t="s">
        <v>480</v>
      </c>
      <c r="AR1075" s="127" t="s">
        <v>481</v>
      </c>
      <c r="AS1075" s="127" t="s">
        <v>69</v>
      </c>
      <c r="AT1075" s="127" t="s">
        <v>70</v>
      </c>
      <c r="AU1075" s="127" t="s">
        <v>91</v>
      </c>
      <c r="AV1075" s="127" t="s">
        <v>1726</v>
      </c>
      <c r="AW1075" s="149">
        <f t="shared" si="16"/>
        <v>8.8275314661526244E-2</v>
      </c>
    </row>
    <row r="1076" spans="1:49" x14ac:dyDescent="0.2">
      <c r="A1076" s="127" t="s">
        <v>59</v>
      </c>
      <c r="B1076" s="127">
        <v>4.0999999999999996</v>
      </c>
      <c r="C1076" s="127">
        <v>20171204</v>
      </c>
      <c r="D1076" s="127" t="s">
        <v>60</v>
      </c>
      <c r="E1076" s="127" t="s">
        <v>60</v>
      </c>
      <c r="F1076" s="127">
        <v>3</v>
      </c>
      <c r="G1076" s="75" t="s">
        <v>4837</v>
      </c>
      <c r="H1076" s="127">
        <v>12</v>
      </c>
      <c r="I1076" s="127"/>
      <c r="J1076" s="127"/>
      <c r="K1076" s="127"/>
      <c r="L1076" s="127"/>
      <c r="M1076" s="127">
        <v>1</v>
      </c>
      <c r="N1076" s="127">
        <v>2</v>
      </c>
      <c r="O1076" s="127">
        <v>2012</v>
      </c>
      <c r="P1076" s="127">
        <v>20130513</v>
      </c>
      <c r="Q1076" s="127">
        <v>20130515</v>
      </c>
      <c r="R1076" s="127" t="s">
        <v>475</v>
      </c>
      <c r="S1076" s="127" t="s">
        <v>476</v>
      </c>
      <c r="T1076" s="127" t="s">
        <v>477</v>
      </c>
      <c r="U1076" s="127" t="s">
        <v>72</v>
      </c>
      <c r="V1076" s="127" t="s">
        <v>65</v>
      </c>
      <c r="W1076" s="127" t="s">
        <v>64</v>
      </c>
      <c r="X1076" s="127" t="s">
        <v>1305</v>
      </c>
      <c r="Y1076" s="127">
        <v>6.36</v>
      </c>
      <c r="Z1076" s="127">
        <v>81</v>
      </c>
      <c r="AA1076" s="127" t="s">
        <v>1726</v>
      </c>
      <c r="AB1076" s="127">
        <v>5000</v>
      </c>
      <c r="AC1076" s="127">
        <v>56415</v>
      </c>
      <c r="AD1076" s="127"/>
      <c r="AE1076" s="127"/>
      <c r="AF1076" s="127">
        <v>0</v>
      </c>
      <c r="AG1076" s="127">
        <v>1277</v>
      </c>
      <c r="AH1076" s="127">
        <v>5000</v>
      </c>
      <c r="AI1076" s="127">
        <v>80</v>
      </c>
      <c r="AJ1076" s="127" t="s">
        <v>66</v>
      </c>
      <c r="AK1076" s="127">
        <v>1E-3</v>
      </c>
      <c r="AL1076" s="127">
        <v>27</v>
      </c>
      <c r="AM1076" s="127">
        <v>200</v>
      </c>
      <c r="AN1076" s="127"/>
      <c r="AO1076" s="127"/>
      <c r="AP1076" s="127" t="s">
        <v>479</v>
      </c>
      <c r="AQ1076" s="127" t="s">
        <v>480</v>
      </c>
      <c r="AR1076" s="127" t="s">
        <v>481</v>
      </c>
      <c r="AS1076" s="127" t="s">
        <v>69</v>
      </c>
      <c r="AT1076" s="127" t="s">
        <v>70</v>
      </c>
      <c r="AU1076" s="127" t="s">
        <v>91</v>
      </c>
      <c r="AV1076" s="127" t="s">
        <v>1726</v>
      </c>
      <c r="AW1076" s="149">
        <f t="shared" si="16"/>
        <v>2.2635823805725427E-2</v>
      </c>
    </row>
    <row r="1077" spans="1:49" x14ac:dyDescent="0.2">
      <c r="A1077" s="127" t="s">
        <v>59</v>
      </c>
      <c r="B1077" s="127">
        <v>4.0999999999999996</v>
      </c>
      <c r="C1077" s="127">
        <v>20171204</v>
      </c>
      <c r="D1077" s="127" t="s">
        <v>60</v>
      </c>
      <c r="E1077" s="127" t="s">
        <v>60</v>
      </c>
      <c r="F1077" s="127">
        <v>3</v>
      </c>
      <c r="G1077" s="75" t="s">
        <v>4258</v>
      </c>
      <c r="H1077" s="127">
        <v>12</v>
      </c>
      <c r="I1077" s="127"/>
      <c r="J1077" s="127"/>
      <c r="K1077" s="127" t="s">
        <v>106</v>
      </c>
      <c r="L1077" s="127" t="s">
        <v>4259</v>
      </c>
      <c r="M1077" s="127">
        <v>1</v>
      </c>
      <c r="N1077" s="127">
        <v>3</v>
      </c>
      <c r="O1077" s="127">
        <v>2010</v>
      </c>
      <c r="P1077" s="127">
        <v>20100516</v>
      </c>
      <c r="Q1077" s="127">
        <v>20110516</v>
      </c>
      <c r="R1077" s="127" t="s">
        <v>3420</v>
      </c>
      <c r="S1077" s="127" t="s">
        <v>3421</v>
      </c>
      <c r="T1077" s="127" t="s">
        <v>4165</v>
      </c>
      <c r="U1077" s="127" t="s">
        <v>72</v>
      </c>
      <c r="V1077" s="127" t="s">
        <v>65</v>
      </c>
      <c r="W1077" s="127" t="s">
        <v>64</v>
      </c>
      <c r="X1077" s="127" t="s">
        <v>1305</v>
      </c>
      <c r="Y1077" s="127"/>
      <c r="Z1077" s="127"/>
      <c r="AA1077" s="127" t="s">
        <v>1726</v>
      </c>
      <c r="AB1077" s="127">
        <v>5000</v>
      </c>
      <c r="AC1077" s="127">
        <v>47935</v>
      </c>
      <c r="AD1077" s="127"/>
      <c r="AE1077" s="127"/>
      <c r="AF1077" s="127">
        <v>0</v>
      </c>
      <c r="AG1077" s="127">
        <v>104499</v>
      </c>
      <c r="AH1077" s="127">
        <v>5000</v>
      </c>
      <c r="AI1077" s="127">
        <v>149</v>
      </c>
      <c r="AJ1077" s="127" t="s">
        <v>66</v>
      </c>
      <c r="AK1077" s="127">
        <v>3.0999999999999999E-3</v>
      </c>
      <c r="AL1077" s="127"/>
      <c r="AM1077" s="127"/>
      <c r="AN1077" s="127"/>
      <c r="AO1077" s="127"/>
      <c r="AP1077" s="127" t="s">
        <v>3422</v>
      </c>
      <c r="AQ1077" s="127" t="s">
        <v>3423</v>
      </c>
      <c r="AR1077" s="127" t="s">
        <v>4166</v>
      </c>
      <c r="AS1077" s="127" t="s">
        <v>69</v>
      </c>
      <c r="AT1077" s="127" t="s">
        <v>70</v>
      </c>
      <c r="AU1077" s="127" t="s">
        <v>3211</v>
      </c>
      <c r="AV1077" s="127" t="s">
        <v>1726</v>
      </c>
      <c r="AW1077" s="149">
        <f t="shared" si="16"/>
        <v>2.180014603108376</v>
      </c>
    </row>
    <row r="1078" spans="1:49" x14ac:dyDescent="0.2">
      <c r="A1078" s="127" t="s">
        <v>59</v>
      </c>
      <c r="B1078" s="127">
        <v>4.0999999999999996</v>
      </c>
      <c r="C1078" s="127">
        <v>20171204</v>
      </c>
      <c r="D1078" s="127" t="s">
        <v>60</v>
      </c>
      <c r="E1078" s="127" t="s">
        <v>60</v>
      </c>
      <c r="F1078" s="127">
        <v>3</v>
      </c>
      <c r="G1078" s="75" t="s">
        <v>299</v>
      </c>
      <c r="H1078" s="127">
        <v>0</v>
      </c>
      <c r="I1078" s="127"/>
      <c r="J1078" s="127"/>
      <c r="K1078" s="127"/>
      <c r="L1078" s="127"/>
      <c r="M1078" s="127">
        <v>1</v>
      </c>
      <c r="N1078" s="127">
        <v>3</v>
      </c>
      <c r="O1078" s="127">
        <v>1989</v>
      </c>
      <c r="P1078" s="127">
        <v>19900420</v>
      </c>
      <c r="Q1078" s="127">
        <v>19900425</v>
      </c>
      <c r="R1078" s="127" t="s">
        <v>3322</v>
      </c>
      <c r="S1078" s="127" t="s">
        <v>3323</v>
      </c>
      <c r="T1078" s="127" t="s">
        <v>3294</v>
      </c>
      <c r="U1078" s="127" t="s">
        <v>1643</v>
      </c>
      <c r="V1078" s="127" t="s">
        <v>65</v>
      </c>
      <c r="W1078" s="127" t="s">
        <v>66</v>
      </c>
      <c r="X1078" s="127"/>
      <c r="Y1078" s="127">
        <v>1.21</v>
      </c>
      <c r="Z1078" s="127">
        <v>51</v>
      </c>
      <c r="AA1078" s="127" t="s">
        <v>1726</v>
      </c>
      <c r="AB1078" s="127">
        <v>5000</v>
      </c>
      <c r="AC1078" s="127">
        <v>26305</v>
      </c>
      <c r="AD1078" s="127"/>
      <c r="AE1078" s="127"/>
      <c r="AF1078" s="127">
        <v>0</v>
      </c>
      <c r="AG1078" s="127">
        <v>568296</v>
      </c>
      <c r="AH1078" s="127">
        <v>5000</v>
      </c>
      <c r="AI1078" s="127">
        <v>336</v>
      </c>
      <c r="AJ1078" s="127" t="s">
        <v>66</v>
      </c>
      <c r="AK1078" s="127">
        <v>1.26E-2</v>
      </c>
      <c r="AL1078" s="127">
        <v>36</v>
      </c>
      <c r="AM1078" s="127">
        <v>1186</v>
      </c>
      <c r="AN1078" s="127"/>
      <c r="AO1078" s="127" t="s">
        <v>3352</v>
      </c>
      <c r="AP1078" s="127" t="s">
        <v>3325</v>
      </c>
      <c r="AQ1078" s="127" t="s">
        <v>3326</v>
      </c>
      <c r="AR1078" s="127" t="s">
        <v>3298</v>
      </c>
      <c r="AS1078" s="127" t="s">
        <v>69</v>
      </c>
      <c r="AT1078" s="127" t="s">
        <v>70</v>
      </c>
      <c r="AU1078" s="127" t="s">
        <v>3211</v>
      </c>
      <c r="AV1078" s="127" t="s">
        <v>1726</v>
      </c>
      <c r="AW1078" s="149">
        <f t="shared" si="16"/>
        <v>21.604105683330165</v>
      </c>
    </row>
    <row r="1079" spans="1:49" x14ac:dyDescent="0.2">
      <c r="A1079" s="127" t="s">
        <v>59</v>
      </c>
      <c r="B1079" s="127">
        <v>4.0999999999999996</v>
      </c>
      <c r="C1079" s="127">
        <v>20171204</v>
      </c>
      <c r="D1079" s="127" t="s">
        <v>60</v>
      </c>
      <c r="E1079" s="127" t="s">
        <v>60</v>
      </c>
      <c r="F1079" s="127">
        <v>3</v>
      </c>
      <c r="G1079" s="75" t="s">
        <v>1175</v>
      </c>
      <c r="H1079" s="127">
        <v>0</v>
      </c>
      <c r="I1079" s="127"/>
      <c r="J1079" s="127"/>
      <c r="K1079" s="127"/>
      <c r="L1079" s="127"/>
      <c r="M1079" s="127">
        <v>1</v>
      </c>
      <c r="N1079" s="127">
        <v>2</v>
      </c>
      <c r="O1079" s="127">
        <v>1989</v>
      </c>
      <c r="P1079" s="127">
        <v>19900521</v>
      </c>
      <c r="Q1079" s="127">
        <v>19900521</v>
      </c>
      <c r="R1079" s="127" t="s">
        <v>1165</v>
      </c>
      <c r="S1079" s="127" t="s">
        <v>1166</v>
      </c>
      <c r="T1079" s="127" t="s">
        <v>477</v>
      </c>
      <c r="U1079" s="127" t="s">
        <v>72</v>
      </c>
      <c r="V1079" s="127" t="s">
        <v>65</v>
      </c>
      <c r="W1079" s="127" t="s">
        <v>66</v>
      </c>
      <c r="X1079" s="127"/>
      <c r="Y1079" s="127">
        <v>5.5</v>
      </c>
      <c r="Z1079" s="127">
        <v>78</v>
      </c>
      <c r="AA1079" s="127" t="s">
        <v>1726</v>
      </c>
      <c r="AB1079" s="127">
        <v>5000</v>
      </c>
      <c r="AC1079" s="127">
        <v>24620</v>
      </c>
      <c r="AD1079" s="127"/>
      <c r="AE1079" s="127"/>
      <c r="AF1079" s="127">
        <v>0</v>
      </c>
      <c r="AG1079" s="127">
        <v>17405</v>
      </c>
      <c r="AH1079" s="127">
        <v>5000</v>
      </c>
      <c r="AI1079" s="127">
        <v>375</v>
      </c>
      <c r="AJ1079" s="127" t="s">
        <v>66</v>
      </c>
      <c r="AK1079" s="127">
        <v>1.4999999999999999E-2</v>
      </c>
      <c r="AL1079" s="127">
        <v>30</v>
      </c>
      <c r="AM1079" s="127">
        <v>200</v>
      </c>
      <c r="AN1079" s="127"/>
      <c r="AO1079" s="127"/>
      <c r="AP1079" s="127" t="s">
        <v>1167</v>
      </c>
      <c r="AQ1079" s="127" t="s">
        <v>1168</v>
      </c>
      <c r="AR1079" s="127" t="s">
        <v>481</v>
      </c>
      <c r="AS1079" s="127" t="s">
        <v>69</v>
      </c>
      <c r="AT1079" s="127" t="s">
        <v>70</v>
      </c>
      <c r="AU1079" s="127" t="s">
        <v>91</v>
      </c>
      <c r="AV1079" s="127" t="s">
        <v>1726</v>
      </c>
      <c r="AW1079" s="149">
        <f t="shared" si="16"/>
        <v>0.70694557270511782</v>
      </c>
    </row>
    <row r="1080" spans="1:49" x14ac:dyDescent="0.2">
      <c r="A1080" s="127" t="s">
        <v>1726</v>
      </c>
      <c r="B1080" s="127">
        <v>4.0999999999999996</v>
      </c>
      <c r="C1080" s="127">
        <v>20171204</v>
      </c>
      <c r="D1080" s="127" t="s">
        <v>60</v>
      </c>
      <c r="E1080" s="127" t="s">
        <v>60</v>
      </c>
      <c r="F1080" s="127">
        <v>3</v>
      </c>
      <c r="G1080" s="75" t="s">
        <v>3882</v>
      </c>
      <c r="H1080" s="127"/>
      <c r="I1080" s="127"/>
      <c r="J1080" s="127"/>
      <c r="K1080" s="127"/>
      <c r="L1080" s="127"/>
      <c r="M1080" s="127">
        <v>1</v>
      </c>
      <c r="N1080" s="127">
        <v>1</v>
      </c>
      <c r="O1080" s="127">
        <v>1993</v>
      </c>
      <c r="P1080" s="127">
        <v>19940410</v>
      </c>
      <c r="Q1080" s="127">
        <v>19940410</v>
      </c>
      <c r="R1080" s="127" t="s">
        <v>3855</v>
      </c>
      <c r="S1080" s="127" t="s">
        <v>3861</v>
      </c>
      <c r="T1080" s="127" t="s">
        <v>3857</v>
      </c>
      <c r="U1080" s="127" t="s">
        <v>1643</v>
      </c>
      <c r="V1080" s="127" t="s">
        <v>65</v>
      </c>
      <c r="W1080" s="127" t="s">
        <v>66</v>
      </c>
      <c r="X1080" s="127"/>
      <c r="Y1080" s="127">
        <v>0.4</v>
      </c>
      <c r="Z1080" s="127">
        <v>36</v>
      </c>
      <c r="AA1080" s="127" t="s">
        <v>1726</v>
      </c>
      <c r="AB1080" s="127"/>
      <c r="AC1080" s="127"/>
      <c r="AD1080" s="127"/>
      <c r="AE1080" s="127"/>
      <c r="AF1080" s="127">
        <v>0</v>
      </c>
      <c r="AG1080" s="127">
        <v>171128</v>
      </c>
      <c r="AH1080" s="127"/>
      <c r="AI1080" s="127"/>
      <c r="AJ1080" s="127" t="s">
        <v>67</v>
      </c>
      <c r="AK1080" s="127"/>
      <c r="AL1080" s="127"/>
      <c r="AM1080" s="127"/>
      <c r="AN1080" s="127"/>
      <c r="AO1080" s="127"/>
      <c r="AP1080" s="127" t="s">
        <v>3858</v>
      </c>
      <c r="AQ1080" s="127" t="s">
        <v>3863</v>
      </c>
      <c r="AR1080" s="127" t="s">
        <v>3860</v>
      </c>
      <c r="AS1080" s="127" t="s">
        <v>69</v>
      </c>
      <c r="AT1080" s="127" t="s">
        <v>70</v>
      </c>
      <c r="AU1080" s="127" t="s">
        <v>77</v>
      </c>
      <c r="AV1080" s="127" t="s">
        <v>1726</v>
      </c>
      <c r="AW1080" s="149" t="str">
        <f t="shared" si="16"/>
        <v/>
      </c>
    </row>
    <row r="1081" spans="1:49" x14ac:dyDescent="0.2">
      <c r="A1081" s="127" t="s">
        <v>1726</v>
      </c>
      <c r="B1081" s="127">
        <v>4.0999999999999996</v>
      </c>
      <c r="C1081" s="127">
        <v>20171204</v>
      </c>
      <c r="D1081" s="127" t="s">
        <v>60</v>
      </c>
      <c r="E1081" s="127" t="s">
        <v>60</v>
      </c>
      <c r="F1081" s="127">
        <v>3</v>
      </c>
      <c r="G1081" s="75" t="s">
        <v>3515</v>
      </c>
      <c r="H1081" s="127"/>
      <c r="I1081" s="127"/>
      <c r="J1081" s="127"/>
      <c r="K1081" s="127"/>
      <c r="L1081" s="127"/>
      <c r="M1081" s="127">
        <v>1</v>
      </c>
      <c r="N1081" s="127">
        <v>2</v>
      </c>
      <c r="O1081" s="127">
        <v>1993</v>
      </c>
      <c r="P1081" s="127">
        <v>19940506</v>
      </c>
      <c r="Q1081" s="127">
        <v>19940506</v>
      </c>
      <c r="R1081" s="127" t="s">
        <v>3483</v>
      </c>
      <c r="S1081" s="127" t="s">
        <v>3497</v>
      </c>
      <c r="T1081" s="127" t="s">
        <v>3485</v>
      </c>
      <c r="U1081" s="127" t="s">
        <v>72</v>
      </c>
      <c r="V1081" s="127" t="s">
        <v>65</v>
      </c>
      <c r="W1081" s="127" t="s">
        <v>64</v>
      </c>
      <c r="X1081" s="127"/>
      <c r="Y1081" s="127">
        <v>4.21</v>
      </c>
      <c r="Z1081" s="127">
        <v>70</v>
      </c>
      <c r="AA1081" s="127" t="s">
        <v>1726</v>
      </c>
      <c r="AB1081" s="127"/>
      <c r="AC1081" s="127"/>
      <c r="AD1081" s="127"/>
      <c r="AE1081" s="127"/>
      <c r="AF1081" s="127">
        <v>0</v>
      </c>
      <c r="AG1081" s="127">
        <v>23669</v>
      </c>
      <c r="AH1081" s="127"/>
      <c r="AI1081" s="127"/>
      <c r="AJ1081" s="127" t="s">
        <v>66</v>
      </c>
      <c r="AK1081" s="127"/>
      <c r="AL1081" s="127"/>
      <c r="AM1081" s="127"/>
      <c r="AN1081" s="127"/>
      <c r="AO1081" s="127"/>
      <c r="AP1081" s="127" t="s">
        <v>3486</v>
      </c>
      <c r="AQ1081" s="127" t="s">
        <v>3500</v>
      </c>
      <c r="AR1081" s="127" t="s">
        <v>3488</v>
      </c>
      <c r="AS1081" s="127" t="s">
        <v>69</v>
      </c>
      <c r="AT1081" s="127" t="s">
        <v>70</v>
      </c>
      <c r="AU1081" s="127" t="s">
        <v>77</v>
      </c>
      <c r="AV1081" s="127" t="s">
        <v>1726</v>
      </c>
      <c r="AW1081" s="149" t="str">
        <f t="shared" si="16"/>
        <v/>
      </c>
    </row>
    <row r="1082" spans="1:49" x14ac:dyDescent="0.2">
      <c r="A1082" s="127" t="s">
        <v>1726</v>
      </c>
      <c r="B1082" s="127">
        <v>4.0999999999999996</v>
      </c>
      <c r="C1082" s="127">
        <v>20171204</v>
      </c>
      <c r="D1082" s="127" t="s">
        <v>60</v>
      </c>
      <c r="E1082" s="127" t="s">
        <v>60</v>
      </c>
      <c r="F1082" s="127">
        <v>3</v>
      </c>
      <c r="G1082" s="75" t="s">
        <v>3872</v>
      </c>
      <c r="H1082" s="127"/>
      <c r="I1082" s="127"/>
      <c r="J1082" s="127"/>
      <c r="K1082" s="127"/>
      <c r="L1082" s="127"/>
      <c r="M1082" s="127">
        <v>1</v>
      </c>
      <c r="N1082" s="127">
        <v>1</v>
      </c>
      <c r="O1082" s="127">
        <v>1987</v>
      </c>
      <c r="P1082" s="127">
        <v>198806</v>
      </c>
      <c r="Q1082" s="127">
        <v>19880620</v>
      </c>
      <c r="R1082" s="127" t="s">
        <v>3855</v>
      </c>
      <c r="S1082" s="127" t="s">
        <v>3861</v>
      </c>
      <c r="T1082" s="127" t="s">
        <v>3857</v>
      </c>
      <c r="U1082" s="127" t="s">
        <v>1643</v>
      </c>
      <c r="V1082" s="127" t="s">
        <v>65</v>
      </c>
      <c r="W1082" s="127" t="s">
        <v>66</v>
      </c>
      <c r="X1082" s="127"/>
      <c r="Y1082" s="127">
        <v>1.3</v>
      </c>
      <c r="Z1082" s="127"/>
      <c r="AA1082" s="127" t="s">
        <v>1726</v>
      </c>
      <c r="AB1082" s="127"/>
      <c r="AC1082" s="127"/>
      <c r="AD1082" s="127"/>
      <c r="AE1082" s="127"/>
      <c r="AF1082" s="127">
        <v>2</v>
      </c>
      <c r="AG1082" s="127">
        <v>83032</v>
      </c>
      <c r="AH1082" s="127">
        <v>0</v>
      </c>
      <c r="AI1082" s="127">
        <v>16</v>
      </c>
      <c r="AJ1082" s="127" t="s">
        <v>92</v>
      </c>
      <c r="AK1082" s="127"/>
      <c r="AL1082" s="127"/>
      <c r="AM1082" s="127"/>
      <c r="AN1082" s="127"/>
      <c r="AO1082" s="127" t="s">
        <v>3873</v>
      </c>
      <c r="AP1082" s="127" t="s">
        <v>3858</v>
      </c>
      <c r="AQ1082" s="127" t="s">
        <v>3863</v>
      </c>
      <c r="AR1082" s="127" t="s">
        <v>3860</v>
      </c>
      <c r="AS1082" s="127" t="s">
        <v>69</v>
      </c>
      <c r="AT1082" s="127" t="s">
        <v>70</v>
      </c>
      <c r="AU1082" s="127" t="s">
        <v>77</v>
      </c>
      <c r="AV1082" s="127" t="s">
        <v>1726</v>
      </c>
      <c r="AW1082" s="149" t="str">
        <f t="shared" si="16"/>
        <v/>
      </c>
    </row>
    <row r="1083" spans="1:49" x14ac:dyDescent="0.2">
      <c r="A1083" s="127" t="s">
        <v>59</v>
      </c>
      <c r="B1083" s="127">
        <v>4.0999999999999996</v>
      </c>
      <c r="C1083" s="127">
        <v>20171204</v>
      </c>
      <c r="D1083" s="127" t="s">
        <v>60</v>
      </c>
      <c r="E1083" s="127" t="s">
        <v>60</v>
      </c>
      <c r="F1083" s="127">
        <v>3</v>
      </c>
      <c r="G1083" s="75" t="s">
        <v>4682</v>
      </c>
      <c r="H1083" s="127">
        <v>9</v>
      </c>
      <c r="I1083" s="127"/>
      <c r="J1083" s="127"/>
      <c r="K1083" s="127"/>
      <c r="L1083" s="127"/>
      <c r="M1083" s="127">
        <v>1</v>
      </c>
      <c r="N1083" s="127">
        <v>2</v>
      </c>
      <c r="O1083" s="127">
        <v>1988</v>
      </c>
      <c r="P1083" s="127">
        <v>19890614</v>
      </c>
      <c r="Q1083" s="127">
        <v>19890615</v>
      </c>
      <c r="R1083" s="127" t="s">
        <v>4560</v>
      </c>
      <c r="S1083" s="127" t="s">
        <v>3426</v>
      </c>
      <c r="T1083" s="127" t="s">
        <v>4561</v>
      </c>
      <c r="U1083" s="127" t="s">
        <v>72</v>
      </c>
      <c r="V1083" s="127" t="s">
        <v>65</v>
      </c>
      <c r="W1083" s="127" t="s">
        <v>66</v>
      </c>
      <c r="X1083" s="127"/>
      <c r="Y1083" s="127">
        <v>8</v>
      </c>
      <c r="Z1083" s="127">
        <v>87</v>
      </c>
      <c r="AA1083" s="127" t="s">
        <v>1726</v>
      </c>
      <c r="AB1083" s="127">
        <v>5000</v>
      </c>
      <c r="AC1083" s="127">
        <v>101626</v>
      </c>
      <c r="AD1083" s="127"/>
      <c r="AE1083" s="127"/>
      <c r="AF1083" s="127">
        <v>0</v>
      </c>
      <c r="AG1083" s="127">
        <v>196393</v>
      </c>
      <c r="AH1083" s="127">
        <v>5000</v>
      </c>
      <c r="AI1083" s="127">
        <v>671</v>
      </c>
      <c r="AJ1083" s="127"/>
      <c r="AK1083" s="127">
        <v>6.6E-3</v>
      </c>
      <c r="AL1083" s="127">
        <v>1</v>
      </c>
      <c r="AM1083" s="127"/>
      <c r="AN1083" s="127"/>
      <c r="AO1083" s="127" t="s">
        <v>4683</v>
      </c>
      <c r="AP1083" s="127" t="s">
        <v>4562</v>
      </c>
      <c r="AQ1083" s="127" t="s">
        <v>3429</v>
      </c>
      <c r="AR1083" s="127" t="s">
        <v>4563</v>
      </c>
      <c r="AS1083" s="127" t="s">
        <v>69</v>
      </c>
      <c r="AT1083" s="127" t="s">
        <v>70</v>
      </c>
      <c r="AU1083" s="127" t="s">
        <v>77</v>
      </c>
      <c r="AV1083" s="127" t="s">
        <v>1726</v>
      </c>
      <c r="AW1083" s="149">
        <f t="shared" si="16"/>
        <v>1.9325074292011886</v>
      </c>
    </row>
    <row r="1084" spans="1:49" x14ac:dyDescent="0.2">
      <c r="A1084" s="127" t="s">
        <v>1726</v>
      </c>
      <c r="B1084" s="127">
        <v>4.0999999999999996</v>
      </c>
      <c r="C1084" s="127">
        <v>20171204</v>
      </c>
      <c r="D1084" s="127" t="s">
        <v>60</v>
      </c>
      <c r="E1084" s="127" t="s">
        <v>60</v>
      </c>
      <c r="F1084" s="127">
        <v>3</v>
      </c>
      <c r="G1084" s="75" t="s">
        <v>1197</v>
      </c>
      <c r="H1084" s="127"/>
      <c r="I1084" s="127"/>
      <c r="J1084" s="127"/>
      <c r="K1084" s="127"/>
      <c r="L1084" s="127"/>
      <c r="M1084" s="127">
        <v>1</v>
      </c>
      <c r="N1084" s="127">
        <v>2</v>
      </c>
      <c r="O1084" s="127">
        <v>1990</v>
      </c>
      <c r="P1084" s="127">
        <v>19910414</v>
      </c>
      <c r="Q1084" s="127">
        <v>19910414</v>
      </c>
      <c r="R1084" s="127" t="s">
        <v>475</v>
      </c>
      <c r="S1084" s="127" t="s">
        <v>961</v>
      </c>
      <c r="T1084" s="127" t="s">
        <v>477</v>
      </c>
      <c r="U1084" s="127" t="s">
        <v>962</v>
      </c>
      <c r="V1084" s="127" t="s">
        <v>65</v>
      </c>
      <c r="W1084" s="127" t="s">
        <v>66</v>
      </c>
      <c r="X1084" s="127"/>
      <c r="Y1084" s="127"/>
      <c r="Z1084" s="127"/>
      <c r="AA1084" s="127" t="s">
        <v>1726</v>
      </c>
      <c r="AB1084" s="127"/>
      <c r="AC1084" s="127"/>
      <c r="AD1084" s="127"/>
      <c r="AE1084" s="127"/>
      <c r="AF1084" s="127">
        <v>0</v>
      </c>
      <c r="AG1084" s="127">
        <v>160000</v>
      </c>
      <c r="AH1084" s="127"/>
      <c r="AI1084" s="127"/>
      <c r="AJ1084" s="127" t="s">
        <v>66</v>
      </c>
      <c r="AK1084" s="127"/>
      <c r="AL1084" s="127"/>
      <c r="AM1084" s="127"/>
      <c r="AN1084" s="127"/>
      <c r="AO1084" s="127"/>
      <c r="AP1084" s="127" t="s">
        <v>479</v>
      </c>
      <c r="AQ1084" s="127" t="s">
        <v>963</v>
      </c>
      <c r="AR1084" s="127" t="s">
        <v>481</v>
      </c>
      <c r="AS1084" s="127" t="s">
        <v>69</v>
      </c>
      <c r="AT1084" s="127" t="s">
        <v>70</v>
      </c>
      <c r="AU1084" s="127" t="s">
        <v>91</v>
      </c>
      <c r="AV1084" s="127" t="s">
        <v>1726</v>
      </c>
      <c r="AW1084" s="149" t="str">
        <f t="shared" si="16"/>
        <v/>
      </c>
    </row>
    <row r="1085" spans="1:49" x14ac:dyDescent="0.2">
      <c r="A1085" s="127" t="s">
        <v>1726</v>
      </c>
      <c r="B1085" s="127">
        <v>4.0999999999999996</v>
      </c>
      <c r="C1085" s="127">
        <v>20171204</v>
      </c>
      <c r="D1085" s="127" t="s">
        <v>60</v>
      </c>
      <c r="E1085" s="127" t="s">
        <v>60</v>
      </c>
      <c r="F1085" s="127">
        <v>3</v>
      </c>
      <c r="G1085" s="75" t="s">
        <v>3888</v>
      </c>
      <c r="H1085" s="127"/>
      <c r="I1085" s="127"/>
      <c r="J1085" s="127"/>
      <c r="K1085" s="127"/>
      <c r="L1085" s="127"/>
      <c r="M1085" s="127">
        <v>1</v>
      </c>
      <c r="N1085" s="127">
        <v>1</v>
      </c>
      <c r="O1085" s="127">
        <v>1990</v>
      </c>
      <c r="P1085" s="127">
        <v>19910704</v>
      </c>
      <c r="Q1085" s="127">
        <v>19910704</v>
      </c>
      <c r="R1085" s="127" t="s">
        <v>3855</v>
      </c>
      <c r="S1085" s="127" t="s">
        <v>3861</v>
      </c>
      <c r="T1085" s="127" t="s">
        <v>3857</v>
      </c>
      <c r="U1085" s="127" t="s">
        <v>72</v>
      </c>
      <c r="V1085" s="127" t="s">
        <v>65</v>
      </c>
      <c r="W1085" s="127" t="s">
        <v>64</v>
      </c>
      <c r="X1085" s="127"/>
      <c r="Y1085" s="127">
        <v>2.4700000000000002</v>
      </c>
      <c r="Z1085" s="127">
        <v>61</v>
      </c>
      <c r="AA1085" s="127" t="s">
        <v>1726</v>
      </c>
      <c r="AB1085" s="127"/>
      <c r="AC1085" s="127"/>
      <c r="AD1085" s="127"/>
      <c r="AE1085" s="127"/>
      <c r="AF1085" s="127">
        <v>0</v>
      </c>
      <c r="AG1085" s="127">
        <v>68624</v>
      </c>
      <c r="AH1085" s="127"/>
      <c r="AI1085" s="127"/>
      <c r="AJ1085" s="127" t="s">
        <v>66</v>
      </c>
      <c r="AK1085" s="127"/>
      <c r="AL1085" s="127"/>
      <c r="AM1085" s="127"/>
      <c r="AN1085" s="127"/>
      <c r="AO1085" s="127"/>
      <c r="AP1085" s="127" t="s">
        <v>3858</v>
      </c>
      <c r="AQ1085" s="127" t="s">
        <v>3863</v>
      </c>
      <c r="AR1085" s="127" t="s">
        <v>3860</v>
      </c>
      <c r="AS1085" s="127" t="s">
        <v>69</v>
      </c>
      <c r="AT1085" s="127" t="s">
        <v>70</v>
      </c>
      <c r="AU1085" s="127" t="s">
        <v>77</v>
      </c>
      <c r="AV1085" s="127" t="s">
        <v>1726</v>
      </c>
      <c r="AW1085" s="149" t="str">
        <f t="shared" si="16"/>
        <v/>
      </c>
    </row>
    <row r="1086" spans="1:49" x14ac:dyDescent="0.2">
      <c r="A1086" s="127" t="s">
        <v>1726</v>
      </c>
      <c r="B1086" s="127">
        <v>4.0999999999999996</v>
      </c>
      <c r="C1086" s="127">
        <v>20171204</v>
      </c>
      <c r="D1086" s="127" t="s">
        <v>60</v>
      </c>
      <c r="E1086" s="127" t="s">
        <v>60</v>
      </c>
      <c r="F1086" s="127">
        <v>3</v>
      </c>
      <c r="G1086" s="75" t="s">
        <v>3513</v>
      </c>
      <c r="H1086" s="127"/>
      <c r="I1086" s="127"/>
      <c r="J1086" s="127"/>
      <c r="K1086" s="127"/>
      <c r="L1086" s="127"/>
      <c r="M1086" s="127">
        <v>1</v>
      </c>
      <c r="N1086" s="127">
        <v>2</v>
      </c>
      <c r="O1086" s="127">
        <v>1987</v>
      </c>
      <c r="P1086" s="127">
        <v>198803</v>
      </c>
      <c r="Q1086" s="127">
        <v>19880327</v>
      </c>
      <c r="R1086" s="127" t="s">
        <v>3483</v>
      </c>
      <c r="S1086" s="127" t="s">
        <v>3497</v>
      </c>
      <c r="T1086" s="127" t="s">
        <v>3485</v>
      </c>
      <c r="U1086" s="127" t="s">
        <v>72</v>
      </c>
      <c r="V1086" s="127" t="s">
        <v>65</v>
      </c>
      <c r="W1086" s="127" t="s">
        <v>64</v>
      </c>
      <c r="X1086" s="127"/>
      <c r="Y1086" s="127">
        <v>3.9</v>
      </c>
      <c r="Z1086" s="127"/>
      <c r="AA1086" s="127" t="s">
        <v>1726</v>
      </c>
      <c r="AB1086" s="127"/>
      <c r="AC1086" s="127"/>
      <c r="AD1086" s="127"/>
      <c r="AE1086" s="127"/>
      <c r="AF1086" s="127">
        <v>0</v>
      </c>
      <c r="AG1086" s="127">
        <v>10000</v>
      </c>
      <c r="AH1086" s="127"/>
      <c r="AI1086" s="127"/>
      <c r="AJ1086" s="127" t="s">
        <v>66</v>
      </c>
      <c r="AK1086" s="127"/>
      <c r="AL1086" s="127"/>
      <c r="AM1086" s="127"/>
      <c r="AN1086" s="127"/>
      <c r="AO1086" s="127"/>
      <c r="AP1086" s="127" t="s">
        <v>3486</v>
      </c>
      <c r="AQ1086" s="127" t="s">
        <v>3500</v>
      </c>
      <c r="AR1086" s="127" t="s">
        <v>3488</v>
      </c>
      <c r="AS1086" s="127" t="s">
        <v>69</v>
      </c>
      <c r="AT1086" s="127" t="s">
        <v>70</v>
      </c>
      <c r="AU1086" s="127" t="s">
        <v>77</v>
      </c>
      <c r="AV1086" s="127" t="s">
        <v>1726</v>
      </c>
      <c r="AW1086" s="149" t="str">
        <f t="shared" si="16"/>
        <v/>
      </c>
    </row>
    <row r="1087" spans="1:49" x14ac:dyDescent="0.2">
      <c r="A1087" s="127" t="s">
        <v>59</v>
      </c>
      <c r="B1087" s="127">
        <v>4.0999999999999996</v>
      </c>
      <c r="C1087" s="127">
        <v>20171204</v>
      </c>
      <c r="D1087" s="127" t="s">
        <v>60</v>
      </c>
      <c r="E1087" s="127" t="s">
        <v>60</v>
      </c>
      <c r="F1087" s="127">
        <v>3</v>
      </c>
      <c r="G1087" s="75" t="s">
        <v>1164</v>
      </c>
      <c r="H1087" s="127">
        <v>0</v>
      </c>
      <c r="I1087" s="127"/>
      <c r="J1087" s="127"/>
      <c r="K1087" s="127"/>
      <c r="L1087" s="127"/>
      <c r="M1087" s="127">
        <v>1</v>
      </c>
      <c r="N1087" s="127">
        <v>2</v>
      </c>
      <c r="O1087" s="127">
        <v>1991</v>
      </c>
      <c r="P1087" s="127">
        <v>19920519</v>
      </c>
      <c r="Q1087" s="127">
        <v>19920520</v>
      </c>
      <c r="R1087" s="127" t="s">
        <v>1165</v>
      </c>
      <c r="S1087" s="127" t="s">
        <v>1166</v>
      </c>
      <c r="T1087" s="127" t="s">
        <v>477</v>
      </c>
      <c r="U1087" s="127" t="s">
        <v>72</v>
      </c>
      <c r="V1087" s="127" t="s">
        <v>65</v>
      </c>
      <c r="W1087" s="127" t="s">
        <v>66</v>
      </c>
      <c r="X1087" s="127"/>
      <c r="Y1087" s="127">
        <v>6</v>
      </c>
      <c r="Z1087" s="127">
        <v>81</v>
      </c>
      <c r="AA1087" s="127" t="s">
        <v>1726</v>
      </c>
      <c r="AB1087" s="127">
        <v>5000</v>
      </c>
      <c r="AC1087" s="127">
        <v>75839</v>
      </c>
      <c r="AD1087" s="127"/>
      <c r="AE1087" s="127"/>
      <c r="AF1087" s="127">
        <v>0</v>
      </c>
      <c r="AG1087" s="127">
        <v>29821</v>
      </c>
      <c r="AH1087" s="127">
        <v>5000</v>
      </c>
      <c r="AI1087" s="127">
        <v>190</v>
      </c>
      <c r="AJ1087" s="127" t="s">
        <v>66</v>
      </c>
      <c r="AK1087" s="127">
        <v>2.5000000000000001E-3</v>
      </c>
      <c r="AL1087" s="127">
        <v>15</v>
      </c>
      <c r="AM1087" s="127">
        <v>400</v>
      </c>
      <c r="AN1087" s="127"/>
      <c r="AO1087" s="127" t="s">
        <v>1066</v>
      </c>
      <c r="AP1087" s="127" t="s">
        <v>1167</v>
      </c>
      <c r="AQ1087" s="127" t="s">
        <v>1168</v>
      </c>
      <c r="AR1087" s="127" t="s">
        <v>481</v>
      </c>
      <c r="AS1087" s="127" t="s">
        <v>69</v>
      </c>
      <c r="AT1087" s="127" t="s">
        <v>70</v>
      </c>
      <c r="AU1087" s="127" t="s">
        <v>91</v>
      </c>
      <c r="AV1087" s="127" t="s">
        <v>1726</v>
      </c>
      <c r="AW1087" s="149">
        <f t="shared" si="16"/>
        <v>0.39321457297696438</v>
      </c>
    </row>
    <row r="1088" spans="1:49" x14ac:dyDescent="0.2">
      <c r="A1088" s="127" t="s">
        <v>59</v>
      </c>
      <c r="B1088" s="127">
        <v>4.0999999999999996</v>
      </c>
      <c r="C1088" s="127">
        <v>20171204</v>
      </c>
      <c r="D1088" s="127" t="s">
        <v>60</v>
      </c>
      <c r="E1088" s="127" t="s">
        <v>60</v>
      </c>
      <c r="F1088" s="127">
        <v>3</v>
      </c>
      <c r="G1088" s="75" t="s">
        <v>3647</v>
      </c>
      <c r="H1088" s="127">
        <v>0</v>
      </c>
      <c r="I1088" s="127"/>
      <c r="J1088" s="127"/>
      <c r="K1088" s="127"/>
      <c r="L1088" s="127"/>
      <c r="M1088" s="127">
        <v>1</v>
      </c>
      <c r="N1088" s="127">
        <v>1</v>
      </c>
      <c r="O1088" s="127">
        <v>1975</v>
      </c>
      <c r="P1088" s="127">
        <v>197707</v>
      </c>
      <c r="Q1088" s="127">
        <v>197708</v>
      </c>
      <c r="R1088" s="127" t="s">
        <v>3626</v>
      </c>
      <c r="S1088" s="127"/>
      <c r="T1088" s="127" t="s">
        <v>3627</v>
      </c>
      <c r="U1088" s="127"/>
      <c r="V1088" s="127" t="s">
        <v>67</v>
      </c>
      <c r="W1088" s="127" t="s">
        <v>962</v>
      </c>
      <c r="X1088" s="127"/>
      <c r="Y1088" s="127"/>
      <c r="Z1088" s="127">
        <v>93</v>
      </c>
      <c r="AA1088" s="127"/>
      <c r="AB1088" s="127">
        <v>5000</v>
      </c>
      <c r="AC1088" s="127">
        <v>793</v>
      </c>
      <c r="AD1088" s="127"/>
      <c r="AE1088" s="127"/>
      <c r="AF1088" s="127">
        <v>5000</v>
      </c>
      <c r="AG1088" s="127">
        <v>14</v>
      </c>
      <c r="AH1088" s="127"/>
      <c r="AI1088" s="127"/>
      <c r="AJ1088" s="127"/>
      <c r="AK1088" s="127">
        <v>1.7299999999999999E-2</v>
      </c>
      <c r="AL1088" s="127">
        <v>1</v>
      </c>
      <c r="AM1088" s="127"/>
      <c r="AN1088" s="127"/>
      <c r="AO1088" s="127"/>
      <c r="AP1088" s="127" t="s">
        <v>3628</v>
      </c>
      <c r="AQ1088" s="127" t="s">
        <v>1106</v>
      </c>
      <c r="AR1088" s="127" t="s">
        <v>3629</v>
      </c>
      <c r="AS1088" s="127" t="s">
        <v>69</v>
      </c>
      <c r="AT1088" s="127" t="s">
        <v>70</v>
      </c>
      <c r="AU1088" s="127" t="s">
        <v>77</v>
      </c>
      <c r="AV1088" s="127" t="s">
        <v>1726</v>
      </c>
      <c r="AW1088" s="149">
        <f t="shared" si="16"/>
        <v>1.7654476670870115E-2</v>
      </c>
    </row>
    <row r="1089" spans="1:49" x14ac:dyDescent="0.2">
      <c r="A1089" s="127" t="s">
        <v>59</v>
      </c>
      <c r="B1089" s="127">
        <v>4.0999999999999996</v>
      </c>
      <c r="C1089" s="127">
        <v>20171204</v>
      </c>
      <c r="D1089" s="127" t="s">
        <v>60</v>
      </c>
      <c r="E1089" s="127" t="s">
        <v>60</v>
      </c>
      <c r="F1089" s="127">
        <v>3</v>
      </c>
      <c r="G1089" s="75" t="s">
        <v>3646</v>
      </c>
      <c r="H1089" s="127">
        <v>0</v>
      </c>
      <c r="I1089" s="127"/>
      <c r="J1089" s="127"/>
      <c r="K1089" s="127"/>
      <c r="L1089" s="127"/>
      <c r="M1089" s="127">
        <v>1</v>
      </c>
      <c r="N1089" s="127">
        <v>1</v>
      </c>
      <c r="O1089" s="127">
        <v>1976</v>
      </c>
      <c r="P1089" s="127">
        <v>197707</v>
      </c>
      <c r="Q1089" s="127">
        <v>197708</v>
      </c>
      <c r="R1089" s="127" t="s">
        <v>3626</v>
      </c>
      <c r="S1089" s="127"/>
      <c r="T1089" s="127" t="s">
        <v>3627</v>
      </c>
      <c r="U1089" s="127"/>
      <c r="V1089" s="127" t="s">
        <v>67</v>
      </c>
      <c r="W1089" s="127" t="s">
        <v>962</v>
      </c>
      <c r="X1089" s="127"/>
      <c r="Y1089" s="127">
        <v>2.2000000000000002</v>
      </c>
      <c r="Z1089" s="127"/>
      <c r="AA1089" s="127"/>
      <c r="AB1089" s="127">
        <v>5000</v>
      </c>
      <c r="AC1089" s="127">
        <v>49565</v>
      </c>
      <c r="AD1089" s="127"/>
      <c r="AE1089" s="127"/>
      <c r="AF1089" s="127">
        <v>5000</v>
      </c>
      <c r="AG1089" s="127">
        <v>657</v>
      </c>
      <c r="AH1089" s="127"/>
      <c r="AI1089" s="127"/>
      <c r="AJ1089" s="127"/>
      <c r="AK1089" s="127">
        <v>1.3100000000000001E-2</v>
      </c>
      <c r="AL1089" s="127">
        <v>1</v>
      </c>
      <c r="AM1089" s="127"/>
      <c r="AN1089" s="127"/>
      <c r="AO1089" s="127"/>
      <c r="AP1089" s="127" t="s">
        <v>3628</v>
      </c>
      <c r="AQ1089" s="127" t="s">
        <v>1106</v>
      </c>
      <c r="AR1089" s="127" t="s">
        <v>3629</v>
      </c>
      <c r="AS1089" s="127" t="s">
        <v>69</v>
      </c>
      <c r="AT1089" s="127" t="s">
        <v>70</v>
      </c>
      <c r="AU1089" s="127" t="s">
        <v>77</v>
      </c>
      <c r="AV1089" s="127" t="s">
        <v>1726</v>
      </c>
      <c r="AW1089" s="149">
        <f t="shared" si="16"/>
        <v>1.3255321295268839E-2</v>
      </c>
    </row>
    <row r="1090" spans="1:49" x14ac:dyDescent="0.2">
      <c r="A1090" s="127" t="s">
        <v>59</v>
      </c>
      <c r="B1090" s="127">
        <v>4.0999999999999996</v>
      </c>
      <c r="C1090" s="127">
        <v>20171204</v>
      </c>
      <c r="D1090" s="127" t="s">
        <v>60</v>
      </c>
      <c r="E1090" s="127" t="s">
        <v>60</v>
      </c>
      <c r="F1090" s="127">
        <v>3</v>
      </c>
      <c r="G1090" s="75" t="s">
        <v>4081</v>
      </c>
      <c r="H1090" s="127">
        <v>0</v>
      </c>
      <c r="I1090" s="127"/>
      <c r="J1090" s="127"/>
      <c r="K1090" s="127"/>
      <c r="L1090" s="127"/>
      <c r="M1090" s="127">
        <v>1</v>
      </c>
      <c r="N1090" s="127">
        <v>3</v>
      </c>
      <c r="O1090" s="127">
        <v>1999</v>
      </c>
      <c r="P1090" s="127">
        <v>20000531</v>
      </c>
      <c r="Q1090" s="127">
        <v>20000531</v>
      </c>
      <c r="R1090" s="127" t="s">
        <v>3306</v>
      </c>
      <c r="S1090" s="127" t="s">
        <v>3307</v>
      </c>
      <c r="T1090" s="127" t="s">
        <v>4068</v>
      </c>
      <c r="U1090" s="127" t="s">
        <v>72</v>
      </c>
      <c r="V1090" s="127" t="s">
        <v>65</v>
      </c>
      <c r="W1090" s="127" t="s">
        <v>64</v>
      </c>
      <c r="X1090" s="127"/>
      <c r="Y1090" s="127">
        <v>4.9000000000000004</v>
      </c>
      <c r="Z1090" s="127">
        <v>78</v>
      </c>
      <c r="AA1090" s="127" t="s">
        <v>1726</v>
      </c>
      <c r="AB1090" s="127">
        <v>5000</v>
      </c>
      <c r="AC1090" s="127">
        <v>50337</v>
      </c>
      <c r="AD1090" s="127"/>
      <c r="AE1090" s="127"/>
      <c r="AF1090" s="127">
        <v>0</v>
      </c>
      <c r="AG1090" s="127">
        <v>105557</v>
      </c>
      <c r="AH1090" s="127"/>
      <c r="AI1090" s="127"/>
      <c r="AJ1090" s="127" t="s">
        <v>66</v>
      </c>
      <c r="AK1090" s="127"/>
      <c r="AL1090" s="127">
        <v>2</v>
      </c>
      <c r="AM1090" s="127">
        <v>400</v>
      </c>
      <c r="AN1090" s="127"/>
      <c r="AO1090" s="127"/>
      <c r="AP1090" s="127" t="s">
        <v>3309</v>
      </c>
      <c r="AQ1090" s="127" t="s">
        <v>3310</v>
      </c>
      <c r="AR1090" s="127" t="s">
        <v>4070</v>
      </c>
      <c r="AS1090" s="127" t="s">
        <v>69</v>
      </c>
      <c r="AT1090" s="127" t="s">
        <v>70</v>
      </c>
      <c r="AU1090" s="127" t="s">
        <v>3211</v>
      </c>
      <c r="AV1090" s="127" t="s">
        <v>1726</v>
      </c>
      <c r="AW1090" s="149">
        <f t="shared" si="16"/>
        <v>2.097006178357868</v>
      </c>
    </row>
    <row r="1091" spans="1:49" x14ac:dyDescent="0.2">
      <c r="A1091" s="127" t="s">
        <v>1726</v>
      </c>
      <c r="B1091" s="127">
        <v>4.0999999999999996</v>
      </c>
      <c r="C1091" s="127">
        <v>20171204</v>
      </c>
      <c r="D1091" s="127" t="s">
        <v>60</v>
      </c>
      <c r="E1091" s="127" t="s">
        <v>60</v>
      </c>
      <c r="F1091" s="127">
        <v>3</v>
      </c>
      <c r="G1091" s="75" t="s">
        <v>1196</v>
      </c>
      <c r="H1091" s="127"/>
      <c r="I1091" s="127"/>
      <c r="J1091" s="127"/>
      <c r="K1091" s="127"/>
      <c r="L1091" s="127"/>
      <c r="M1091" s="127">
        <v>1</v>
      </c>
      <c r="N1091" s="127">
        <v>2</v>
      </c>
      <c r="O1091" s="127">
        <v>1993</v>
      </c>
      <c r="P1091" s="127">
        <v>19931113</v>
      </c>
      <c r="Q1091" s="127">
        <v>19931118</v>
      </c>
      <c r="R1091" s="127" t="s">
        <v>490</v>
      </c>
      <c r="S1091" s="127" t="s">
        <v>476</v>
      </c>
      <c r="T1091" s="127" t="s">
        <v>491</v>
      </c>
      <c r="U1091" s="127" t="s">
        <v>977</v>
      </c>
      <c r="V1091" s="127" t="s">
        <v>65</v>
      </c>
      <c r="W1091" s="127" t="s">
        <v>66</v>
      </c>
      <c r="X1091" s="127"/>
      <c r="Y1091" s="127">
        <v>0.35</v>
      </c>
      <c r="Z1091" s="127"/>
      <c r="AA1091" s="127" t="s">
        <v>1726</v>
      </c>
      <c r="AB1091" s="127"/>
      <c r="AC1091" s="127"/>
      <c r="AD1091" s="127"/>
      <c r="AE1091" s="127"/>
      <c r="AF1091" s="127">
        <v>0</v>
      </c>
      <c r="AG1091" s="127">
        <v>21740</v>
      </c>
      <c r="AH1091" s="127"/>
      <c r="AI1091" s="127"/>
      <c r="AJ1091" s="127" t="s">
        <v>66</v>
      </c>
      <c r="AK1091" s="127"/>
      <c r="AL1091" s="127"/>
      <c r="AM1091" s="127"/>
      <c r="AN1091" s="127"/>
      <c r="AO1091" s="127" t="s">
        <v>1195</v>
      </c>
      <c r="AP1091" s="127" t="s">
        <v>493</v>
      </c>
      <c r="AQ1091" s="127" t="s">
        <v>480</v>
      </c>
      <c r="AR1091" s="127" t="s">
        <v>494</v>
      </c>
      <c r="AS1091" s="127" t="s">
        <v>69</v>
      </c>
      <c r="AT1091" s="127" t="s">
        <v>70</v>
      </c>
      <c r="AU1091" s="127" t="s">
        <v>91</v>
      </c>
      <c r="AV1091" s="127" t="s">
        <v>1726</v>
      </c>
      <c r="AW1091" s="149" t="str">
        <f t="shared" ref="AW1091:AW1154" si="17">+IF(ISERROR(AG1091/AC1091),"",AG1091/AC1091)</f>
        <v/>
      </c>
    </row>
    <row r="1092" spans="1:49" x14ac:dyDescent="0.2">
      <c r="A1092" s="127" t="s">
        <v>1726</v>
      </c>
      <c r="B1092" s="127">
        <v>4.0999999999999996</v>
      </c>
      <c r="C1092" s="127">
        <v>20171204</v>
      </c>
      <c r="D1092" s="127" t="s">
        <v>60</v>
      </c>
      <c r="E1092" s="127" t="s">
        <v>60</v>
      </c>
      <c r="F1092" s="127">
        <v>3</v>
      </c>
      <c r="G1092" s="75" t="s">
        <v>1217</v>
      </c>
      <c r="H1092" s="127"/>
      <c r="I1092" s="127"/>
      <c r="J1092" s="127"/>
      <c r="K1092" s="127"/>
      <c r="L1092" s="127"/>
      <c r="M1092" s="127">
        <v>1</v>
      </c>
      <c r="N1092" s="127">
        <v>2</v>
      </c>
      <c r="O1092" s="127">
        <v>1994</v>
      </c>
      <c r="P1092" s="127">
        <v>19950405</v>
      </c>
      <c r="Q1092" s="127">
        <v>19950410</v>
      </c>
      <c r="R1092" s="127" t="s">
        <v>475</v>
      </c>
      <c r="S1092" s="127" t="s">
        <v>961</v>
      </c>
      <c r="T1092" s="127" t="s">
        <v>477</v>
      </c>
      <c r="U1092" s="127" t="s">
        <v>962</v>
      </c>
      <c r="V1092" s="127" t="s">
        <v>65</v>
      </c>
      <c r="W1092" s="127" t="s">
        <v>66</v>
      </c>
      <c r="X1092" s="127"/>
      <c r="Y1092" s="127">
        <v>0.5</v>
      </c>
      <c r="Z1092" s="127"/>
      <c r="AA1092" s="127" t="s">
        <v>1726</v>
      </c>
      <c r="AB1092" s="127"/>
      <c r="AC1092" s="127"/>
      <c r="AD1092" s="127"/>
      <c r="AE1092" s="127"/>
      <c r="AF1092" s="127">
        <v>0</v>
      </c>
      <c r="AG1092" s="127">
        <v>237000</v>
      </c>
      <c r="AH1092" s="127"/>
      <c r="AI1092" s="127"/>
      <c r="AJ1092" s="127" t="s">
        <v>66</v>
      </c>
      <c r="AK1092" s="127"/>
      <c r="AL1092" s="127"/>
      <c r="AM1092" s="127"/>
      <c r="AN1092" s="127"/>
      <c r="AO1092" s="127"/>
      <c r="AP1092" s="127" t="s">
        <v>479</v>
      </c>
      <c r="AQ1092" s="127" t="s">
        <v>963</v>
      </c>
      <c r="AR1092" s="127" t="s">
        <v>481</v>
      </c>
      <c r="AS1092" s="127" t="s">
        <v>69</v>
      </c>
      <c r="AT1092" s="127" t="s">
        <v>70</v>
      </c>
      <c r="AU1092" s="127" t="s">
        <v>91</v>
      </c>
      <c r="AV1092" s="127" t="s">
        <v>1726</v>
      </c>
      <c r="AW1092" s="149" t="str">
        <f t="shared" si="17"/>
        <v/>
      </c>
    </row>
    <row r="1093" spans="1:49" x14ac:dyDescent="0.2">
      <c r="A1093" s="127" t="s">
        <v>1726</v>
      </c>
      <c r="B1093" s="127">
        <v>4.0999999999999996</v>
      </c>
      <c r="C1093" s="127">
        <v>20171204</v>
      </c>
      <c r="D1093" s="127" t="s">
        <v>60</v>
      </c>
      <c r="E1093" s="127" t="s">
        <v>60</v>
      </c>
      <c r="F1093" s="127">
        <v>3</v>
      </c>
      <c r="G1093" s="75" t="s">
        <v>3835</v>
      </c>
      <c r="H1093" s="127"/>
      <c r="I1093" s="127"/>
      <c r="J1093" s="127"/>
      <c r="K1093" s="127"/>
      <c r="L1093" s="127"/>
      <c r="M1093" s="127">
        <v>1</v>
      </c>
      <c r="N1093" s="127">
        <v>1</v>
      </c>
      <c r="O1093" s="127">
        <v>1993</v>
      </c>
      <c r="P1093" s="127">
        <v>199405</v>
      </c>
      <c r="Q1093" s="127">
        <v>199405</v>
      </c>
      <c r="R1093" s="127" t="s">
        <v>3795</v>
      </c>
      <c r="S1093" s="127" t="s">
        <v>3484</v>
      </c>
      <c r="T1093" s="127" t="s">
        <v>3796</v>
      </c>
      <c r="U1093" s="127" t="s">
        <v>72</v>
      </c>
      <c r="V1093" s="127" t="s">
        <v>65</v>
      </c>
      <c r="W1093" s="127" t="s">
        <v>66</v>
      </c>
      <c r="X1093" s="127" t="s">
        <v>1305</v>
      </c>
      <c r="Y1093" s="127"/>
      <c r="Z1093" s="127"/>
      <c r="AA1093" s="127" t="s">
        <v>1726</v>
      </c>
      <c r="AB1093" s="127"/>
      <c r="AC1093" s="127"/>
      <c r="AD1093" s="127"/>
      <c r="AE1093" s="127"/>
      <c r="AF1093" s="127">
        <v>0</v>
      </c>
      <c r="AG1093" s="127">
        <v>450</v>
      </c>
      <c r="AH1093" s="127"/>
      <c r="AI1093" s="127"/>
      <c r="AJ1093" s="127"/>
      <c r="AK1093" s="127"/>
      <c r="AL1093" s="127"/>
      <c r="AM1093" s="127"/>
      <c r="AN1093" s="127"/>
      <c r="AO1093" s="127"/>
      <c r="AP1093" s="127" t="s">
        <v>3797</v>
      </c>
      <c r="AQ1093" s="127" t="s">
        <v>3487</v>
      </c>
      <c r="AR1093" s="127" t="s">
        <v>3799</v>
      </c>
      <c r="AS1093" s="127" t="s">
        <v>69</v>
      </c>
      <c r="AT1093" s="127" t="s">
        <v>70</v>
      </c>
      <c r="AU1093" s="127" t="s">
        <v>77</v>
      </c>
      <c r="AV1093" s="127" t="s">
        <v>1726</v>
      </c>
      <c r="AW1093" s="149" t="str">
        <f t="shared" si="17"/>
        <v/>
      </c>
    </row>
    <row r="1094" spans="1:49" x14ac:dyDescent="0.2">
      <c r="A1094" s="127" t="s">
        <v>59</v>
      </c>
      <c r="B1094" s="127">
        <v>4.0999999999999996</v>
      </c>
      <c r="C1094" s="127">
        <v>20171204</v>
      </c>
      <c r="D1094" s="127" t="s">
        <v>60</v>
      </c>
      <c r="E1094" s="127" t="s">
        <v>60</v>
      </c>
      <c r="F1094" s="127">
        <v>3</v>
      </c>
      <c r="G1094" s="75" t="s">
        <v>3543</v>
      </c>
      <c r="H1094" s="127">
        <v>0</v>
      </c>
      <c r="I1094" s="127"/>
      <c r="J1094" s="127"/>
      <c r="K1094" s="127"/>
      <c r="L1094" s="127"/>
      <c r="M1094" s="127">
        <v>1</v>
      </c>
      <c r="N1094" s="127">
        <v>2</v>
      </c>
      <c r="O1094" s="127">
        <v>1990</v>
      </c>
      <c r="P1094" s="127">
        <v>19910503</v>
      </c>
      <c r="Q1094" s="127">
        <v>19910505</v>
      </c>
      <c r="R1094" s="127" t="s">
        <v>3483</v>
      </c>
      <c r="S1094" s="127" t="s">
        <v>3497</v>
      </c>
      <c r="T1094" s="127" t="s">
        <v>3485</v>
      </c>
      <c r="U1094" s="127" t="s">
        <v>72</v>
      </c>
      <c r="V1094" s="127" t="s">
        <v>65</v>
      </c>
      <c r="W1094" s="127" t="s">
        <v>66</v>
      </c>
      <c r="X1094" s="127"/>
      <c r="Y1094" s="127">
        <v>5.03</v>
      </c>
      <c r="Z1094" s="127"/>
      <c r="AA1094" s="127" t="s">
        <v>1726</v>
      </c>
      <c r="AB1094" s="127">
        <v>5000</v>
      </c>
      <c r="AC1094" s="127">
        <v>26353</v>
      </c>
      <c r="AD1094" s="127"/>
      <c r="AE1094" s="127"/>
      <c r="AF1094" s="127">
        <v>0</v>
      </c>
      <c r="AG1094" s="127">
        <v>4188</v>
      </c>
      <c r="AH1094" s="127">
        <v>5000</v>
      </c>
      <c r="AI1094" s="127">
        <v>538</v>
      </c>
      <c r="AJ1094" s="127" t="s">
        <v>66</v>
      </c>
      <c r="AK1094" s="127">
        <v>0.02</v>
      </c>
      <c r="AL1094" s="127">
        <v>1</v>
      </c>
      <c r="AM1094" s="127"/>
      <c r="AN1094" s="127"/>
      <c r="AO1094" s="127" t="s">
        <v>3544</v>
      </c>
      <c r="AP1094" s="127" t="s">
        <v>3486</v>
      </c>
      <c r="AQ1094" s="127" t="s">
        <v>3500</v>
      </c>
      <c r="AR1094" s="127" t="s">
        <v>3488</v>
      </c>
      <c r="AS1094" s="127" t="s">
        <v>69</v>
      </c>
      <c r="AT1094" s="127" t="s">
        <v>70</v>
      </c>
      <c r="AU1094" s="127" t="s">
        <v>77</v>
      </c>
      <c r="AV1094" s="127" t="s">
        <v>1726</v>
      </c>
      <c r="AW1094" s="149">
        <f t="shared" si="17"/>
        <v>0.15891928812658901</v>
      </c>
    </row>
    <row r="1095" spans="1:49" x14ac:dyDescent="0.2">
      <c r="A1095" s="127" t="s">
        <v>1726</v>
      </c>
      <c r="B1095" s="127">
        <v>4.0999999999999996</v>
      </c>
      <c r="C1095" s="127">
        <v>20171204</v>
      </c>
      <c r="D1095" s="127" t="s">
        <v>60</v>
      </c>
      <c r="E1095" s="127" t="s">
        <v>60</v>
      </c>
      <c r="F1095" s="127">
        <v>3</v>
      </c>
      <c r="G1095" s="75" t="s">
        <v>4108</v>
      </c>
      <c r="H1095" s="127"/>
      <c r="I1095" s="127"/>
      <c r="J1095" s="127"/>
      <c r="K1095" s="127"/>
      <c r="L1095" s="127"/>
      <c r="M1095" s="127">
        <v>1</v>
      </c>
      <c r="N1095" s="127">
        <v>1</v>
      </c>
      <c r="O1095" s="127">
        <v>1983</v>
      </c>
      <c r="P1095" s="127">
        <v>19840515</v>
      </c>
      <c r="Q1095" s="127">
        <v>19840515</v>
      </c>
      <c r="R1095" s="127" t="s">
        <v>4085</v>
      </c>
      <c r="S1095" s="127" t="s">
        <v>3847</v>
      </c>
      <c r="T1095" s="127" t="s">
        <v>4086</v>
      </c>
      <c r="U1095" s="127" t="s">
        <v>72</v>
      </c>
      <c r="V1095" s="127" t="s">
        <v>65</v>
      </c>
      <c r="W1095" s="127" t="s">
        <v>64</v>
      </c>
      <c r="X1095" s="127"/>
      <c r="Y1095" s="127">
        <v>2.5</v>
      </c>
      <c r="Z1095" s="127"/>
      <c r="AA1095" s="127" t="s">
        <v>1726</v>
      </c>
      <c r="AB1095" s="127"/>
      <c r="AC1095" s="127"/>
      <c r="AD1095" s="127"/>
      <c r="AE1095" s="127"/>
      <c r="AF1095" s="127">
        <v>0</v>
      </c>
      <c r="AG1095" s="127">
        <v>14000</v>
      </c>
      <c r="AH1095" s="127"/>
      <c r="AI1095" s="127"/>
      <c r="AJ1095" s="127"/>
      <c r="AK1095" s="127"/>
      <c r="AL1095" s="127"/>
      <c r="AM1095" s="127"/>
      <c r="AN1095" s="127"/>
      <c r="AO1095" s="127"/>
      <c r="AP1095" s="127" t="s">
        <v>4088</v>
      </c>
      <c r="AQ1095" s="127" t="s">
        <v>3850</v>
      </c>
      <c r="AR1095" s="127" t="s">
        <v>4089</v>
      </c>
      <c r="AS1095" s="127" t="s">
        <v>69</v>
      </c>
      <c r="AT1095" s="127" t="s">
        <v>70</v>
      </c>
      <c r="AU1095" s="127" t="s">
        <v>77</v>
      </c>
      <c r="AV1095" s="127" t="s">
        <v>1726</v>
      </c>
      <c r="AW1095" s="149" t="str">
        <f t="shared" si="17"/>
        <v/>
      </c>
    </row>
    <row r="1096" spans="1:49" x14ac:dyDescent="0.2">
      <c r="A1096" s="127" t="s">
        <v>1726</v>
      </c>
      <c r="B1096" s="127">
        <v>4.0999999999999996</v>
      </c>
      <c r="C1096" s="127">
        <v>20171204</v>
      </c>
      <c r="D1096" s="127" t="s">
        <v>60</v>
      </c>
      <c r="E1096" s="127" t="s">
        <v>60</v>
      </c>
      <c r="F1096" s="127">
        <v>3</v>
      </c>
      <c r="G1096" s="75" t="s">
        <v>4493</v>
      </c>
      <c r="H1096" s="127"/>
      <c r="I1096" s="127"/>
      <c r="J1096" s="127"/>
      <c r="K1096" s="127"/>
      <c r="L1096" s="127"/>
      <c r="M1096" s="127">
        <v>1</v>
      </c>
      <c r="N1096" s="127">
        <v>1</v>
      </c>
      <c r="O1096" s="127">
        <v>1985</v>
      </c>
      <c r="P1096" s="127">
        <v>198605</v>
      </c>
      <c r="Q1096" s="127">
        <v>19860521</v>
      </c>
      <c r="R1096" s="127" t="s">
        <v>3435</v>
      </c>
      <c r="S1096" s="127" t="s">
        <v>3426</v>
      </c>
      <c r="T1096" s="127" t="s">
        <v>4489</v>
      </c>
      <c r="U1096" s="127" t="s">
        <v>1643</v>
      </c>
      <c r="V1096" s="127" t="s">
        <v>65</v>
      </c>
      <c r="W1096" s="127" t="s">
        <v>66</v>
      </c>
      <c r="X1096" s="127"/>
      <c r="Y1096" s="127">
        <v>1.9</v>
      </c>
      <c r="Z1096" s="127"/>
      <c r="AA1096" s="127" t="s">
        <v>1726</v>
      </c>
      <c r="AB1096" s="127"/>
      <c r="AC1096" s="127"/>
      <c r="AD1096" s="127"/>
      <c r="AE1096" s="127"/>
      <c r="AF1096" s="127">
        <v>0</v>
      </c>
      <c r="AG1096" s="127">
        <v>11675</v>
      </c>
      <c r="AH1096" s="127"/>
      <c r="AI1096" s="127"/>
      <c r="AJ1096" s="127"/>
      <c r="AK1096" s="127"/>
      <c r="AL1096" s="127"/>
      <c r="AM1096" s="127"/>
      <c r="AN1096" s="127"/>
      <c r="AO1096" s="127" t="s">
        <v>3664</v>
      </c>
      <c r="AP1096" s="127" t="s">
        <v>3437</v>
      </c>
      <c r="AQ1096" s="127" t="s">
        <v>3429</v>
      </c>
      <c r="AR1096" s="127" t="s">
        <v>4491</v>
      </c>
      <c r="AS1096" s="127" t="s">
        <v>69</v>
      </c>
      <c r="AT1096" s="127" t="s">
        <v>70</v>
      </c>
      <c r="AU1096" s="127" t="s">
        <v>77</v>
      </c>
      <c r="AV1096" s="127" t="s">
        <v>1726</v>
      </c>
      <c r="AW1096" s="149" t="str">
        <f t="shared" si="17"/>
        <v/>
      </c>
    </row>
    <row r="1097" spans="1:49" x14ac:dyDescent="0.2">
      <c r="A1097" s="127" t="s">
        <v>1726</v>
      </c>
      <c r="B1097" s="127">
        <v>4.0999999999999996</v>
      </c>
      <c r="C1097" s="127">
        <v>20171204</v>
      </c>
      <c r="D1097" s="127" t="s">
        <v>60</v>
      </c>
      <c r="E1097" s="127" t="s">
        <v>60</v>
      </c>
      <c r="F1097" s="127">
        <v>3</v>
      </c>
      <c r="G1097" s="75" t="s">
        <v>4064</v>
      </c>
      <c r="H1097" s="127"/>
      <c r="I1097" s="127"/>
      <c r="J1097" s="127"/>
      <c r="K1097" s="127"/>
      <c r="L1097" s="127"/>
      <c r="M1097" s="127">
        <v>1</v>
      </c>
      <c r="N1097" s="127">
        <v>2</v>
      </c>
      <c r="O1097" s="127">
        <v>2003</v>
      </c>
      <c r="P1097" s="127">
        <v>20040603</v>
      </c>
      <c r="Q1097" s="127">
        <v>20040603</v>
      </c>
      <c r="R1097" s="127" t="s">
        <v>4061</v>
      </c>
      <c r="S1097" s="127" t="s">
        <v>3307</v>
      </c>
      <c r="T1097" s="127" t="s">
        <v>4014</v>
      </c>
      <c r="U1097" s="127" t="s">
        <v>72</v>
      </c>
      <c r="V1097" s="127" t="s">
        <v>65</v>
      </c>
      <c r="W1097" s="127" t="s">
        <v>66</v>
      </c>
      <c r="X1097" s="127"/>
      <c r="Y1097" s="127">
        <v>8.6999999999999993</v>
      </c>
      <c r="Z1097" s="127">
        <v>94</v>
      </c>
      <c r="AA1097" s="127" t="s">
        <v>1726</v>
      </c>
      <c r="AB1097" s="127"/>
      <c r="AC1097" s="127"/>
      <c r="AD1097" s="127"/>
      <c r="AE1097" s="127"/>
      <c r="AF1097" s="127">
        <v>0</v>
      </c>
      <c r="AG1097" s="127">
        <v>28327</v>
      </c>
      <c r="AH1097" s="127"/>
      <c r="AI1097" s="127"/>
      <c r="AJ1097" s="127" t="s">
        <v>66</v>
      </c>
      <c r="AK1097" s="127"/>
      <c r="AL1097" s="127"/>
      <c r="AM1097" s="127"/>
      <c r="AN1097" s="127"/>
      <c r="AO1097" s="127" t="s">
        <v>4030</v>
      </c>
      <c r="AP1097" s="127" t="s">
        <v>4062</v>
      </c>
      <c r="AQ1097" s="127" t="s">
        <v>3310</v>
      </c>
      <c r="AR1097" s="127" t="s">
        <v>4017</v>
      </c>
      <c r="AS1097" s="127" t="s">
        <v>69</v>
      </c>
      <c r="AT1097" s="127" t="s">
        <v>70</v>
      </c>
      <c r="AU1097" s="127" t="s">
        <v>3211</v>
      </c>
      <c r="AV1097" s="127" t="s">
        <v>1726</v>
      </c>
      <c r="AW1097" s="149" t="str">
        <f t="shared" si="17"/>
        <v/>
      </c>
    </row>
    <row r="1098" spans="1:49" x14ac:dyDescent="0.2">
      <c r="A1098" s="127" t="s">
        <v>1726</v>
      </c>
      <c r="B1098" s="127">
        <v>4.0999999999999996</v>
      </c>
      <c r="C1098" s="127">
        <v>20171204</v>
      </c>
      <c r="D1098" s="127" t="s">
        <v>60</v>
      </c>
      <c r="E1098" s="127" t="s">
        <v>60</v>
      </c>
      <c r="F1098" s="127">
        <v>3</v>
      </c>
      <c r="G1098" s="75" t="s">
        <v>3880</v>
      </c>
      <c r="H1098" s="127"/>
      <c r="I1098" s="127"/>
      <c r="J1098" s="127"/>
      <c r="K1098" s="127"/>
      <c r="L1098" s="127"/>
      <c r="M1098" s="127">
        <v>1</v>
      </c>
      <c r="N1098" s="127">
        <v>1</v>
      </c>
      <c r="O1098" s="127">
        <v>1995</v>
      </c>
      <c r="P1098" s="127">
        <v>19960523</v>
      </c>
      <c r="Q1098" s="127">
        <v>19960617</v>
      </c>
      <c r="R1098" s="127" t="s">
        <v>3855</v>
      </c>
      <c r="S1098" s="127" t="s">
        <v>3861</v>
      </c>
      <c r="T1098" s="127" t="s">
        <v>3857</v>
      </c>
      <c r="U1098" s="127" t="s">
        <v>1643</v>
      </c>
      <c r="V1098" s="127" t="s">
        <v>65</v>
      </c>
      <c r="W1098" s="127" t="s">
        <v>66</v>
      </c>
      <c r="X1098" s="127"/>
      <c r="Y1098" s="127">
        <v>0.61</v>
      </c>
      <c r="Z1098" s="127">
        <v>40</v>
      </c>
      <c r="AA1098" s="127"/>
      <c r="AB1098" s="127"/>
      <c r="AC1098" s="127"/>
      <c r="AD1098" s="127"/>
      <c r="AE1098" s="127"/>
      <c r="AF1098" s="127">
        <v>0</v>
      </c>
      <c r="AG1098" s="127">
        <v>101737</v>
      </c>
      <c r="AH1098" s="127"/>
      <c r="AI1098" s="127"/>
      <c r="AJ1098" s="127" t="s">
        <v>66</v>
      </c>
      <c r="AK1098" s="127"/>
      <c r="AL1098" s="127"/>
      <c r="AM1098" s="127"/>
      <c r="AN1098" s="127"/>
      <c r="AO1098" s="127" t="s">
        <v>3215</v>
      </c>
      <c r="AP1098" s="127" t="s">
        <v>3858</v>
      </c>
      <c r="AQ1098" s="127" t="s">
        <v>3863</v>
      </c>
      <c r="AR1098" s="127" t="s">
        <v>3860</v>
      </c>
      <c r="AS1098" s="127" t="s">
        <v>69</v>
      </c>
      <c r="AT1098" s="127" t="s">
        <v>70</v>
      </c>
      <c r="AU1098" s="127" t="s">
        <v>77</v>
      </c>
      <c r="AV1098" s="127" t="s">
        <v>1726</v>
      </c>
      <c r="AW1098" s="149" t="str">
        <f t="shared" si="17"/>
        <v/>
      </c>
    </row>
    <row r="1099" spans="1:49" x14ac:dyDescent="0.2">
      <c r="A1099" s="127" t="s">
        <v>1726</v>
      </c>
      <c r="B1099" s="127">
        <v>4.0999999999999996</v>
      </c>
      <c r="C1099" s="127">
        <v>20171204</v>
      </c>
      <c r="D1099" s="127" t="s">
        <v>60</v>
      </c>
      <c r="E1099" s="127" t="s">
        <v>60</v>
      </c>
      <c r="F1099" s="127">
        <v>3</v>
      </c>
      <c r="G1099" s="75" t="s">
        <v>3816</v>
      </c>
      <c r="H1099" s="127"/>
      <c r="I1099" s="127"/>
      <c r="J1099" s="127"/>
      <c r="K1099" s="127"/>
      <c r="L1099" s="127"/>
      <c r="M1099" s="127">
        <v>1</v>
      </c>
      <c r="N1099" s="127">
        <v>1</v>
      </c>
      <c r="O1099" s="127">
        <v>1992</v>
      </c>
      <c r="P1099" s="127">
        <v>199305</v>
      </c>
      <c r="Q1099" s="127">
        <v>199305</v>
      </c>
      <c r="R1099" s="127" t="s">
        <v>3795</v>
      </c>
      <c r="S1099" s="127" t="s">
        <v>3805</v>
      </c>
      <c r="T1099" s="127" t="s">
        <v>3796</v>
      </c>
      <c r="U1099" s="127" t="s">
        <v>72</v>
      </c>
      <c r="V1099" s="127" t="s">
        <v>65</v>
      </c>
      <c r="W1099" s="127" t="s">
        <v>64</v>
      </c>
      <c r="X1099" s="127"/>
      <c r="Y1099" s="127"/>
      <c r="Z1099" s="127"/>
      <c r="AA1099" s="127" t="s">
        <v>1726</v>
      </c>
      <c r="AB1099" s="127"/>
      <c r="AC1099" s="127"/>
      <c r="AD1099" s="127"/>
      <c r="AE1099" s="127"/>
      <c r="AF1099" s="127">
        <v>1</v>
      </c>
      <c r="AG1099" s="127">
        <v>40000</v>
      </c>
      <c r="AH1099" s="127"/>
      <c r="AI1099" s="127"/>
      <c r="AJ1099" s="127"/>
      <c r="AK1099" s="127"/>
      <c r="AL1099" s="127"/>
      <c r="AM1099" s="127"/>
      <c r="AN1099" s="127"/>
      <c r="AO1099" s="127" t="s">
        <v>3570</v>
      </c>
      <c r="AP1099" s="127" t="s">
        <v>3797</v>
      </c>
      <c r="AQ1099" s="127" t="s">
        <v>3806</v>
      </c>
      <c r="AR1099" s="127" t="s">
        <v>3799</v>
      </c>
      <c r="AS1099" s="127" t="s">
        <v>69</v>
      </c>
      <c r="AT1099" s="127" t="s">
        <v>70</v>
      </c>
      <c r="AU1099" s="127" t="s">
        <v>77</v>
      </c>
      <c r="AV1099" s="127" t="s">
        <v>1726</v>
      </c>
      <c r="AW1099" s="149" t="str">
        <f t="shared" si="17"/>
        <v/>
      </c>
    </row>
    <row r="1100" spans="1:49" x14ac:dyDescent="0.2">
      <c r="A1100" s="127" t="s">
        <v>59</v>
      </c>
      <c r="B1100" s="127">
        <v>4.0999999999999996</v>
      </c>
      <c r="C1100" s="127">
        <v>20171204</v>
      </c>
      <c r="D1100" s="127" t="s">
        <v>60</v>
      </c>
      <c r="E1100" s="127" t="s">
        <v>60</v>
      </c>
      <c r="F1100" s="127">
        <v>3</v>
      </c>
      <c r="G1100" s="75" t="s">
        <v>677</v>
      </c>
      <c r="H1100" s="127">
        <v>0</v>
      </c>
      <c r="I1100" s="127"/>
      <c r="J1100" s="127"/>
      <c r="K1100" s="127"/>
      <c r="L1100" s="127"/>
      <c r="M1100" s="127">
        <v>1</v>
      </c>
      <c r="N1100" s="127">
        <v>1</v>
      </c>
      <c r="O1100" s="127">
        <v>1999</v>
      </c>
      <c r="P1100" s="127">
        <v>20010410</v>
      </c>
      <c r="Q1100" s="127">
        <v>20010411</v>
      </c>
      <c r="R1100" s="127" t="s">
        <v>88</v>
      </c>
      <c r="S1100" s="127" t="s">
        <v>62</v>
      </c>
      <c r="T1100" s="127" t="s">
        <v>89</v>
      </c>
      <c r="U1100" s="127" t="s">
        <v>1953</v>
      </c>
      <c r="V1100" s="127" t="s">
        <v>65</v>
      </c>
      <c r="W1100" s="127" t="s">
        <v>64</v>
      </c>
      <c r="X1100" s="127"/>
      <c r="Y1100" s="127">
        <v>10.36</v>
      </c>
      <c r="Z1100" s="127">
        <v>98</v>
      </c>
      <c r="AA1100" s="127" t="s">
        <v>1726</v>
      </c>
      <c r="AB1100" s="127">
        <v>5000</v>
      </c>
      <c r="AC1100" s="127">
        <v>39006</v>
      </c>
      <c r="AD1100" s="127"/>
      <c r="AE1100" s="127"/>
      <c r="AF1100" s="127">
        <v>0</v>
      </c>
      <c r="AG1100" s="127">
        <v>58819</v>
      </c>
      <c r="AH1100" s="127">
        <v>5000</v>
      </c>
      <c r="AI1100" s="127">
        <v>1625</v>
      </c>
      <c r="AJ1100" s="127" t="s">
        <v>67</v>
      </c>
      <c r="AK1100" s="127">
        <v>0.04</v>
      </c>
      <c r="AL1100" s="127">
        <v>30</v>
      </c>
      <c r="AM1100" s="127">
        <v>300</v>
      </c>
      <c r="AN1100" s="127"/>
      <c r="AO1100" s="127" t="s">
        <v>678</v>
      </c>
      <c r="AP1100" s="127" t="s">
        <v>660</v>
      </c>
      <c r="AQ1100" s="127" t="s">
        <v>661</v>
      </c>
      <c r="AR1100" s="127" t="s">
        <v>662</v>
      </c>
      <c r="AS1100" s="127" t="s">
        <v>69</v>
      </c>
      <c r="AT1100" s="127" t="s">
        <v>70</v>
      </c>
      <c r="AU1100" s="127" t="s">
        <v>91</v>
      </c>
      <c r="AV1100" s="127" t="s">
        <v>1726</v>
      </c>
      <c r="AW1100" s="149">
        <f t="shared" si="17"/>
        <v>1.5079474952571399</v>
      </c>
    </row>
    <row r="1101" spans="1:49" x14ac:dyDescent="0.2">
      <c r="A1101" s="127" t="s">
        <v>59</v>
      </c>
      <c r="B1101" s="127">
        <v>4.0999999999999996</v>
      </c>
      <c r="C1101" s="127">
        <v>20171204</v>
      </c>
      <c r="D1101" s="127" t="s">
        <v>60</v>
      </c>
      <c r="E1101" s="127" t="s">
        <v>60</v>
      </c>
      <c r="F1101" s="127">
        <v>3</v>
      </c>
      <c r="G1101" s="75" t="s">
        <v>3866</v>
      </c>
      <c r="H1101" s="127">
        <v>12</v>
      </c>
      <c r="I1101" s="127"/>
      <c r="J1101" s="127"/>
      <c r="K1101" s="127"/>
      <c r="L1101" s="127"/>
      <c r="M1101" s="127">
        <v>1</v>
      </c>
      <c r="N1101" s="127">
        <v>1</v>
      </c>
      <c r="O1101" s="127">
        <v>2003</v>
      </c>
      <c r="P1101" s="127">
        <v>20050415</v>
      </c>
      <c r="Q1101" s="127">
        <v>20050415</v>
      </c>
      <c r="R1101" s="127" t="s">
        <v>3855</v>
      </c>
      <c r="S1101" s="127" t="s">
        <v>3861</v>
      </c>
      <c r="T1101" s="127" t="s">
        <v>3857</v>
      </c>
      <c r="U1101" s="127" t="s">
        <v>1953</v>
      </c>
      <c r="V1101" s="127" t="s">
        <v>65</v>
      </c>
      <c r="W1101" s="127" t="s">
        <v>64</v>
      </c>
      <c r="X1101" s="127"/>
      <c r="Y1101" s="127">
        <v>12.46</v>
      </c>
      <c r="Z1101" s="127">
        <v>101</v>
      </c>
      <c r="AA1101" s="127" t="s">
        <v>1726</v>
      </c>
      <c r="AB1101" s="127">
        <v>5000</v>
      </c>
      <c r="AC1101" s="127">
        <v>23591</v>
      </c>
      <c r="AD1101" s="127"/>
      <c r="AE1101" s="127"/>
      <c r="AF1101" s="127">
        <v>0</v>
      </c>
      <c r="AG1101" s="127">
        <v>73</v>
      </c>
      <c r="AH1101" s="127"/>
      <c r="AI1101" s="127"/>
      <c r="AJ1101" s="127" t="s">
        <v>66</v>
      </c>
      <c r="AK1101" s="127"/>
      <c r="AL1101" s="127">
        <v>1</v>
      </c>
      <c r="AM1101" s="127">
        <v>100</v>
      </c>
      <c r="AN1101" s="127"/>
      <c r="AO1101" s="127" t="s">
        <v>3867</v>
      </c>
      <c r="AP1101" s="127" t="s">
        <v>3858</v>
      </c>
      <c r="AQ1101" s="127" t="s">
        <v>3863</v>
      </c>
      <c r="AR1101" s="127" t="s">
        <v>3860</v>
      </c>
      <c r="AS1101" s="127" t="s">
        <v>69</v>
      </c>
      <c r="AT1101" s="127" t="s">
        <v>70</v>
      </c>
      <c r="AU1101" s="127" t="s">
        <v>77</v>
      </c>
      <c r="AV1101" s="127" t="s">
        <v>1726</v>
      </c>
      <c r="AW1101" s="149">
        <f t="shared" si="17"/>
        <v>3.094400406934848E-3</v>
      </c>
    </row>
    <row r="1102" spans="1:49" x14ac:dyDescent="0.2">
      <c r="A1102" s="127" t="s">
        <v>59</v>
      </c>
      <c r="B1102" s="127">
        <v>4.0999999999999996</v>
      </c>
      <c r="C1102" s="127">
        <v>20171204</v>
      </c>
      <c r="D1102" s="127" t="s">
        <v>60</v>
      </c>
      <c r="E1102" s="127" t="s">
        <v>60</v>
      </c>
      <c r="F1102" s="127">
        <v>3</v>
      </c>
      <c r="G1102" s="75" t="s">
        <v>818</v>
      </c>
      <c r="H1102" s="127">
        <v>12</v>
      </c>
      <c r="I1102" s="127"/>
      <c r="J1102" s="127"/>
      <c r="K1102" s="127"/>
      <c r="L1102" s="127"/>
      <c r="M1102" s="127">
        <v>1</v>
      </c>
      <c r="N1102" s="127">
        <v>1</v>
      </c>
      <c r="O1102" s="127">
        <v>2008</v>
      </c>
      <c r="P1102" s="127">
        <v>20100414</v>
      </c>
      <c r="Q1102" s="127">
        <v>20100414</v>
      </c>
      <c r="R1102" s="127" t="s">
        <v>61</v>
      </c>
      <c r="S1102" s="127" t="s">
        <v>62</v>
      </c>
      <c r="T1102" s="127" t="s">
        <v>63</v>
      </c>
      <c r="U1102" s="127" t="s">
        <v>1953</v>
      </c>
      <c r="V1102" s="127" t="s">
        <v>65</v>
      </c>
      <c r="W1102" s="127" t="s">
        <v>64</v>
      </c>
      <c r="X1102" s="127"/>
      <c r="Y1102" s="127">
        <v>17.07</v>
      </c>
      <c r="Z1102" s="127">
        <v>113</v>
      </c>
      <c r="AA1102" s="127" t="s">
        <v>1726</v>
      </c>
      <c r="AB1102" s="127">
        <v>5000</v>
      </c>
      <c r="AC1102" s="127">
        <v>49256</v>
      </c>
      <c r="AD1102" s="127"/>
      <c r="AE1102" s="127"/>
      <c r="AF1102" s="127">
        <v>5000</v>
      </c>
      <c r="AG1102" s="127">
        <v>3468</v>
      </c>
      <c r="AH1102" s="127"/>
      <c r="AI1102" s="127"/>
      <c r="AJ1102" s="127" t="s">
        <v>67</v>
      </c>
      <c r="AK1102" s="127">
        <v>6.7999999999999996E-3</v>
      </c>
      <c r="AL1102" s="127">
        <v>30</v>
      </c>
      <c r="AM1102" s="127">
        <v>443</v>
      </c>
      <c r="AN1102" s="127"/>
      <c r="AO1102" s="127"/>
      <c r="AP1102" s="127" t="s">
        <v>663</v>
      </c>
      <c r="AQ1102" s="127" t="s">
        <v>661</v>
      </c>
      <c r="AR1102" s="127" t="s">
        <v>664</v>
      </c>
      <c r="AS1102" s="127" t="s">
        <v>69</v>
      </c>
      <c r="AT1102" s="127" t="s">
        <v>70</v>
      </c>
      <c r="AU1102" s="127" t="s">
        <v>71</v>
      </c>
      <c r="AV1102" s="127" t="s">
        <v>1726</v>
      </c>
      <c r="AW1102" s="149">
        <f t="shared" si="17"/>
        <v>7.0407666071138547E-2</v>
      </c>
    </row>
    <row r="1103" spans="1:49" x14ac:dyDescent="0.2">
      <c r="A1103" s="127" t="s">
        <v>59</v>
      </c>
      <c r="B1103" s="127">
        <v>4.0999999999999996</v>
      </c>
      <c r="C1103" s="127">
        <v>20171204</v>
      </c>
      <c r="D1103" s="127" t="s">
        <v>60</v>
      </c>
      <c r="E1103" s="127" t="s">
        <v>60</v>
      </c>
      <c r="F1103" s="127">
        <v>3</v>
      </c>
      <c r="G1103" s="75" t="s">
        <v>4096</v>
      </c>
      <c r="H1103" s="127">
        <v>0</v>
      </c>
      <c r="I1103" s="127"/>
      <c r="J1103" s="127"/>
      <c r="K1103" s="127"/>
      <c r="L1103" s="127"/>
      <c r="M1103" s="127">
        <v>1</v>
      </c>
      <c r="N1103" s="127">
        <v>1</v>
      </c>
      <c r="O1103" s="127">
        <v>1988</v>
      </c>
      <c r="P1103" s="127">
        <v>19890515</v>
      </c>
      <c r="Q1103" s="127">
        <v>19890517</v>
      </c>
      <c r="R1103" s="127" t="s">
        <v>3322</v>
      </c>
      <c r="S1103" s="127" t="s">
        <v>3323</v>
      </c>
      <c r="T1103" s="127" t="s">
        <v>4086</v>
      </c>
      <c r="U1103" s="127" t="s">
        <v>72</v>
      </c>
      <c r="V1103" s="127" t="s">
        <v>65</v>
      </c>
      <c r="W1103" s="127" t="s">
        <v>66</v>
      </c>
      <c r="X1103" s="127"/>
      <c r="Y1103" s="127">
        <v>7</v>
      </c>
      <c r="Z1103" s="127"/>
      <c r="AA1103" s="127" t="s">
        <v>1726</v>
      </c>
      <c r="AB1103" s="127">
        <v>5000</v>
      </c>
      <c r="AC1103" s="127">
        <v>26630</v>
      </c>
      <c r="AD1103" s="127"/>
      <c r="AE1103" s="127"/>
      <c r="AF1103" s="127">
        <v>0</v>
      </c>
      <c r="AG1103" s="127">
        <v>25868</v>
      </c>
      <c r="AH1103" s="127">
        <v>5000</v>
      </c>
      <c r="AI1103" s="127">
        <v>334</v>
      </c>
      <c r="AJ1103" s="127"/>
      <c r="AK1103" s="127">
        <v>1.24E-2</v>
      </c>
      <c r="AL1103" s="127">
        <v>37</v>
      </c>
      <c r="AM1103" s="127"/>
      <c r="AN1103" s="127"/>
      <c r="AO1103" s="127" t="s">
        <v>4094</v>
      </c>
      <c r="AP1103" s="127" t="s">
        <v>3325</v>
      </c>
      <c r="AQ1103" s="127" t="s">
        <v>3326</v>
      </c>
      <c r="AR1103" s="127" t="s">
        <v>4089</v>
      </c>
      <c r="AS1103" s="127" t="s">
        <v>69</v>
      </c>
      <c r="AT1103" s="127" t="s">
        <v>70</v>
      </c>
      <c r="AU1103" s="127" t="s">
        <v>3211</v>
      </c>
      <c r="AV1103" s="127" t="s">
        <v>1726</v>
      </c>
      <c r="AW1103" s="149">
        <f t="shared" si="17"/>
        <v>0.97138565527600451</v>
      </c>
    </row>
    <row r="1104" spans="1:49" x14ac:dyDescent="0.2">
      <c r="A1104" s="127" t="s">
        <v>1726</v>
      </c>
      <c r="B1104" s="127">
        <v>4.0999999999999996</v>
      </c>
      <c r="C1104" s="127">
        <v>20171204</v>
      </c>
      <c r="D1104" s="127" t="s">
        <v>60</v>
      </c>
      <c r="E1104" s="127" t="s">
        <v>60</v>
      </c>
      <c r="F1104" s="127">
        <v>3</v>
      </c>
      <c r="G1104" s="75" t="s">
        <v>3954</v>
      </c>
      <c r="H1104" s="127"/>
      <c r="I1104" s="127"/>
      <c r="J1104" s="127"/>
      <c r="K1104" s="127"/>
      <c r="L1104" s="127"/>
      <c r="M1104" s="127">
        <v>1</v>
      </c>
      <c r="N1104" s="127">
        <v>1</v>
      </c>
      <c r="O1104" s="127">
        <v>1984</v>
      </c>
      <c r="P1104" s="127">
        <v>198504</v>
      </c>
      <c r="Q1104" s="127">
        <v>19850413</v>
      </c>
      <c r="R1104" s="127" t="s">
        <v>3950</v>
      </c>
      <c r="S1104" s="127" t="s">
        <v>3426</v>
      </c>
      <c r="T1104" s="127" t="s">
        <v>3951</v>
      </c>
      <c r="U1104" s="127" t="s">
        <v>72</v>
      </c>
      <c r="V1104" s="127" t="s">
        <v>65</v>
      </c>
      <c r="W1104" s="127" t="s">
        <v>64</v>
      </c>
      <c r="X1104" s="127"/>
      <c r="Y1104" s="127">
        <v>3</v>
      </c>
      <c r="Z1104" s="127"/>
      <c r="AA1104" s="127" t="s">
        <v>1726</v>
      </c>
      <c r="AB1104" s="127"/>
      <c r="AC1104" s="127"/>
      <c r="AD1104" s="127"/>
      <c r="AE1104" s="127"/>
      <c r="AF1104" s="127">
        <v>0</v>
      </c>
      <c r="AG1104" s="127">
        <v>35621</v>
      </c>
      <c r="AH1104" s="127"/>
      <c r="AI1104" s="127"/>
      <c r="AJ1104" s="127" t="s">
        <v>66</v>
      </c>
      <c r="AK1104" s="127"/>
      <c r="AL1104" s="127"/>
      <c r="AM1104" s="127"/>
      <c r="AN1104" s="127"/>
      <c r="AO1104" s="127"/>
      <c r="AP1104" s="127" t="s">
        <v>3952</v>
      </c>
      <c r="AQ1104" s="127" t="s">
        <v>3429</v>
      </c>
      <c r="AR1104" s="127" t="s">
        <v>3953</v>
      </c>
      <c r="AS1104" s="127" t="s">
        <v>69</v>
      </c>
      <c r="AT1104" s="127" t="s">
        <v>70</v>
      </c>
      <c r="AU1104" s="127" t="s">
        <v>77</v>
      </c>
      <c r="AV1104" s="127" t="s">
        <v>1726</v>
      </c>
      <c r="AW1104" s="149" t="str">
        <f t="shared" si="17"/>
        <v/>
      </c>
    </row>
    <row r="1105" spans="1:49" x14ac:dyDescent="0.2">
      <c r="A1105" s="127" t="s">
        <v>1726</v>
      </c>
      <c r="B1105" s="127">
        <v>4.0999999999999996</v>
      </c>
      <c r="C1105" s="127">
        <v>20171204</v>
      </c>
      <c r="D1105" s="127" t="s">
        <v>60</v>
      </c>
      <c r="E1105" s="127" t="s">
        <v>60</v>
      </c>
      <c r="F1105" s="127">
        <v>3</v>
      </c>
      <c r="G1105" s="75" t="s">
        <v>3656</v>
      </c>
      <c r="H1105" s="127"/>
      <c r="I1105" s="127"/>
      <c r="J1105" s="127"/>
      <c r="K1105" s="127"/>
      <c r="L1105" s="127"/>
      <c r="M1105" s="127">
        <v>1</v>
      </c>
      <c r="N1105" s="127">
        <v>1</v>
      </c>
      <c r="O1105" s="127">
        <v>1984</v>
      </c>
      <c r="P1105" s="127">
        <v>198504</v>
      </c>
      <c r="Q1105" s="127">
        <v>19850406</v>
      </c>
      <c r="R1105" s="127" t="s">
        <v>3652</v>
      </c>
      <c r="S1105" s="127" t="s">
        <v>3426</v>
      </c>
      <c r="T1105" s="127" t="s">
        <v>3653</v>
      </c>
      <c r="U1105" s="127" t="s">
        <v>72</v>
      </c>
      <c r="V1105" s="127" t="s">
        <v>65</v>
      </c>
      <c r="W1105" s="127" t="s">
        <v>64</v>
      </c>
      <c r="X1105" s="127"/>
      <c r="Y1105" s="127">
        <v>3.5</v>
      </c>
      <c r="Z1105" s="127"/>
      <c r="AA1105" s="127" t="s">
        <v>1726</v>
      </c>
      <c r="AB1105" s="127"/>
      <c r="AC1105" s="127"/>
      <c r="AD1105" s="127"/>
      <c r="AE1105" s="127"/>
      <c r="AF1105" s="127">
        <v>0</v>
      </c>
      <c r="AG1105" s="127">
        <v>110966</v>
      </c>
      <c r="AH1105" s="127"/>
      <c r="AI1105" s="127"/>
      <c r="AJ1105" s="127"/>
      <c r="AK1105" s="127"/>
      <c r="AL1105" s="127"/>
      <c r="AM1105" s="127"/>
      <c r="AN1105" s="127"/>
      <c r="AO1105" s="127"/>
      <c r="AP1105" s="127" t="s">
        <v>3654</v>
      </c>
      <c r="AQ1105" s="127" t="s">
        <v>3429</v>
      </c>
      <c r="AR1105" s="127" t="s">
        <v>3655</v>
      </c>
      <c r="AS1105" s="127" t="s">
        <v>69</v>
      </c>
      <c r="AT1105" s="127" t="s">
        <v>70</v>
      </c>
      <c r="AU1105" s="127" t="s">
        <v>77</v>
      </c>
      <c r="AV1105" s="127" t="s">
        <v>1726</v>
      </c>
      <c r="AW1105" s="149" t="str">
        <f t="shared" si="17"/>
        <v/>
      </c>
    </row>
    <row r="1106" spans="1:49" x14ac:dyDescent="0.2">
      <c r="A1106" s="127" t="s">
        <v>1726</v>
      </c>
      <c r="B1106" s="127">
        <v>4.0999999999999996</v>
      </c>
      <c r="C1106" s="127">
        <v>20171204</v>
      </c>
      <c r="D1106" s="127" t="s">
        <v>60</v>
      </c>
      <c r="E1106" s="127" t="s">
        <v>60</v>
      </c>
      <c r="F1106" s="127">
        <v>3</v>
      </c>
      <c r="G1106" s="75" t="s">
        <v>3214</v>
      </c>
      <c r="H1106" s="127"/>
      <c r="I1106" s="127"/>
      <c r="J1106" s="127"/>
      <c r="K1106" s="127"/>
      <c r="L1106" s="127"/>
      <c r="M1106" s="127">
        <v>1</v>
      </c>
      <c r="N1106" s="127">
        <v>1</v>
      </c>
      <c r="O1106" s="127">
        <v>1995</v>
      </c>
      <c r="P1106" s="127">
        <v>19960624</v>
      </c>
      <c r="Q1106" s="127">
        <v>19960624</v>
      </c>
      <c r="R1106" s="127" t="s">
        <v>3204</v>
      </c>
      <c r="S1106" s="127" t="s">
        <v>3205</v>
      </c>
      <c r="T1106" s="127" t="s">
        <v>3206</v>
      </c>
      <c r="U1106" s="127" t="s">
        <v>1643</v>
      </c>
      <c r="V1106" s="127" t="s">
        <v>65</v>
      </c>
      <c r="W1106" s="127" t="s">
        <v>66</v>
      </c>
      <c r="X1106" s="127"/>
      <c r="Y1106" s="127">
        <v>3.3</v>
      </c>
      <c r="Z1106" s="127"/>
      <c r="AA1106" s="127"/>
      <c r="AB1106" s="127"/>
      <c r="AC1106" s="127"/>
      <c r="AD1106" s="127"/>
      <c r="AE1106" s="127"/>
      <c r="AF1106" s="127">
        <v>0</v>
      </c>
      <c r="AG1106" s="127">
        <v>8000</v>
      </c>
      <c r="AH1106" s="127"/>
      <c r="AI1106" s="127"/>
      <c r="AJ1106" s="127" t="s">
        <v>66</v>
      </c>
      <c r="AK1106" s="127"/>
      <c r="AL1106" s="127"/>
      <c r="AM1106" s="127"/>
      <c r="AN1106" s="127"/>
      <c r="AO1106" s="127" t="s">
        <v>3215</v>
      </c>
      <c r="AP1106" s="127" t="s">
        <v>3208</v>
      </c>
      <c r="AQ1106" s="127" t="s">
        <v>3209</v>
      </c>
      <c r="AR1106" s="127" t="s">
        <v>3210</v>
      </c>
      <c r="AS1106" s="127" t="s">
        <v>69</v>
      </c>
      <c r="AT1106" s="127" t="s">
        <v>70</v>
      </c>
      <c r="AU1106" s="127" t="s">
        <v>3211</v>
      </c>
      <c r="AV1106" s="127" t="s">
        <v>1726</v>
      </c>
      <c r="AW1106" s="149" t="str">
        <f t="shared" si="17"/>
        <v/>
      </c>
    </row>
    <row r="1107" spans="1:49" x14ac:dyDescent="0.2">
      <c r="A1107" s="127" t="s">
        <v>1726</v>
      </c>
      <c r="B1107" s="127">
        <v>4.0999999999999996</v>
      </c>
      <c r="C1107" s="127">
        <v>20171204</v>
      </c>
      <c r="D1107" s="127" t="s">
        <v>60</v>
      </c>
      <c r="E1107" s="127" t="s">
        <v>60</v>
      </c>
      <c r="F1107" s="127">
        <v>3</v>
      </c>
      <c r="G1107" s="75" t="s">
        <v>1241</v>
      </c>
      <c r="H1107" s="127"/>
      <c r="I1107" s="127"/>
      <c r="J1107" s="127"/>
      <c r="K1107" s="127"/>
      <c r="L1107" s="127"/>
      <c r="M1107" s="127">
        <v>1</v>
      </c>
      <c r="N1107" s="127">
        <v>2</v>
      </c>
      <c r="O1107" s="127">
        <v>1985</v>
      </c>
      <c r="P1107" s="127">
        <v>198607</v>
      </c>
      <c r="Q1107" s="127">
        <v>19860731</v>
      </c>
      <c r="R1107" s="127" t="s">
        <v>475</v>
      </c>
      <c r="S1107" s="127" t="s">
        <v>961</v>
      </c>
      <c r="T1107" s="127" t="s">
        <v>477</v>
      </c>
      <c r="U1107" s="127" t="s">
        <v>72</v>
      </c>
      <c r="V1107" s="127" t="s">
        <v>65</v>
      </c>
      <c r="W1107" s="127" t="s">
        <v>64</v>
      </c>
      <c r="X1107" s="127"/>
      <c r="Y1107" s="127">
        <v>3</v>
      </c>
      <c r="Z1107" s="127"/>
      <c r="AA1107" s="127" t="s">
        <v>1726</v>
      </c>
      <c r="AB1107" s="127"/>
      <c r="AC1107" s="127"/>
      <c r="AD1107" s="127"/>
      <c r="AE1107" s="127"/>
      <c r="AF1107" s="127">
        <v>0</v>
      </c>
      <c r="AG1107" s="127">
        <v>180000</v>
      </c>
      <c r="AH1107" s="127"/>
      <c r="AI1107" s="127"/>
      <c r="AJ1107" s="127"/>
      <c r="AK1107" s="127"/>
      <c r="AL1107" s="127"/>
      <c r="AM1107" s="127"/>
      <c r="AN1107" s="127"/>
      <c r="AO1107" s="127"/>
      <c r="AP1107" s="127" t="s">
        <v>479</v>
      </c>
      <c r="AQ1107" s="127" t="s">
        <v>963</v>
      </c>
      <c r="AR1107" s="127" t="s">
        <v>481</v>
      </c>
      <c r="AS1107" s="127" t="s">
        <v>69</v>
      </c>
      <c r="AT1107" s="127" t="s">
        <v>70</v>
      </c>
      <c r="AU1107" s="127" t="s">
        <v>91</v>
      </c>
      <c r="AV1107" s="127" t="s">
        <v>1726</v>
      </c>
      <c r="AW1107" s="149" t="str">
        <f t="shared" si="17"/>
        <v/>
      </c>
    </row>
    <row r="1108" spans="1:49" x14ac:dyDescent="0.2">
      <c r="A1108" s="127" t="s">
        <v>1726</v>
      </c>
      <c r="B1108" s="127">
        <v>4.0999999999999996</v>
      </c>
      <c r="C1108" s="127">
        <v>20171204</v>
      </c>
      <c r="D1108" s="127" t="s">
        <v>60</v>
      </c>
      <c r="E1108" s="127" t="s">
        <v>60</v>
      </c>
      <c r="F1108" s="127">
        <v>3</v>
      </c>
      <c r="G1108" s="75" t="s">
        <v>4003</v>
      </c>
      <c r="H1108" s="127"/>
      <c r="I1108" s="127"/>
      <c r="J1108" s="127"/>
      <c r="K1108" s="127"/>
      <c r="L1108" s="127"/>
      <c r="M1108" s="127">
        <v>1</v>
      </c>
      <c r="N1108" s="127">
        <v>2</v>
      </c>
      <c r="O1108" s="127">
        <v>2000</v>
      </c>
      <c r="P1108" s="127">
        <v>20010507</v>
      </c>
      <c r="Q1108" s="127">
        <v>20010509</v>
      </c>
      <c r="R1108" s="127" t="s">
        <v>3322</v>
      </c>
      <c r="S1108" s="127" t="s">
        <v>3323</v>
      </c>
      <c r="T1108" s="127" t="s">
        <v>3984</v>
      </c>
      <c r="U1108" s="127" t="s">
        <v>72</v>
      </c>
      <c r="V1108" s="127" t="s">
        <v>65</v>
      </c>
      <c r="W1108" s="127" t="s">
        <v>64</v>
      </c>
      <c r="X1108" s="127"/>
      <c r="Y1108" s="127">
        <v>5.9</v>
      </c>
      <c r="Z1108" s="127"/>
      <c r="AA1108" s="127" t="s">
        <v>1726</v>
      </c>
      <c r="AB1108" s="127"/>
      <c r="AC1108" s="127"/>
      <c r="AD1108" s="127"/>
      <c r="AE1108" s="127"/>
      <c r="AF1108" s="127">
        <v>0</v>
      </c>
      <c r="AG1108" s="127">
        <v>186230</v>
      </c>
      <c r="AH1108" s="127"/>
      <c r="AI1108" s="127"/>
      <c r="AJ1108" s="127" t="s">
        <v>66</v>
      </c>
      <c r="AK1108" s="127"/>
      <c r="AL1108" s="127"/>
      <c r="AM1108" s="127"/>
      <c r="AN1108" s="127"/>
      <c r="AO1108" s="127"/>
      <c r="AP1108" s="127" t="s">
        <v>3325</v>
      </c>
      <c r="AQ1108" s="127" t="s">
        <v>3326</v>
      </c>
      <c r="AR1108" s="127" t="s">
        <v>3985</v>
      </c>
      <c r="AS1108" s="127" t="s">
        <v>69</v>
      </c>
      <c r="AT1108" s="127" t="s">
        <v>70</v>
      </c>
      <c r="AU1108" s="127" t="s">
        <v>3211</v>
      </c>
      <c r="AV1108" s="127" t="s">
        <v>1726</v>
      </c>
      <c r="AW1108" s="149" t="str">
        <f t="shared" si="17"/>
        <v/>
      </c>
    </row>
    <row r="1109" spans="1:49" x14ac:dyDescent="0.2">
      <c r="A1109" s="127" t="s">
        <v>1726</v>
      </c>
      <c r="B1109" s="127">
        <v>4.0999999999999996</v>
      </c>
      <c r="C1109" s="127">
        <v>20171204</v>
      </c>
      <c r="D1109" s="127" t="s">
        <v>60</v>
      </c>
      <c r="E1109" s="127" t="s">
        <v>60</v>
      </c>
      <c r="F1109" s="127">
        <v>3</v>
      </c>
      <c r="G1109" s="75" t="s">
        <v>960</v>
      </c>
      <c r="H1109" s="127"/>
      <c r="I1109" s="127"/>
      <c r="J1109" s="127"/>
      <c r="K1109" s="127"/>
      <c r="L1109" s="127"/>
      <c r="M1109" s="127">
        <v>1</v>
      </c>
      <c r="N1109" s="127">
        <v>2</v>
      </c>
      <c r="O1109" s="127">
        <v>2000</v>
      </c>
      <c r="P1109" s="127">
        <v>20010518</v>
      </c>
      <c r="Q1109" s="127">
        <v>20010525</v>
      </c>
      <c r="R1109" s="127" t="s">
        <v>475</v>
      </c>
      <c r="S1109" s="127" t="s">
        <v>961</v>
      </c>
      <c r="T1109" s="127" t="s">
        <v>477</v>
      </c>
      <c r="U1109" s="127" t="s">
        <v>962</v>
      </c>
      <c r="V1109" s="127" t="s">
        <v>65</v>
      </c>
      <c r="W1109" s="127" t="s">
        <v>66</v>
      </c>
      <c r="X1109" s="127"/>
      <c r="Y1109" s="127">
        <v>0.5</v>
      </c>
      <c r="Z1109" s="127"/>
      <c r="AA1109" s="127" t="s">
        <v>1726</v>
      </c>
      <c r="AB1109" s="127"/>
      <c r="AC1109" s="127"/>
      <c r="AD1109" s="127"/>
      <c r="AE1109" s="127"/>
      <c r="AF1109" s="127">
        <v>0</v>
      </c>
      <c r="AG1109" s="127">
        <v>196366</v>
      </c>
      <c r="AH1109" s="127"/>
      <c r="AI1109" s="127"/>
      <c r="AJ1109" s="127" t="s">
        <v>66</v>
      </c>
      <c r="AK1109" s="127"/>
      <c r="AL1109" s="127"/>
      <c r="AM1109" s="127"/>
      <c r="AN1109" s="127"/>
      <c r="AO1109" s="127"/>
      <c r="AP1109" s="127" t="s">
        <v>479</v>
      </c>
      <c r="AQ1109" s="127" t="s">
        <v>963</v>
      </c>
      <c r="AR1109" s="127" t="s">
        <v>481</v>
      </c>
      <c r="AS1109" s="127" t="s">
        <v>69</v>
      </c>
      <c r="AT1109" s="127" t="s">
        <v>70</v>
      </c>
      <c r="AU1109" s="127" t="s">
        <v>91</v>
      </c>
      <c r="AV1109" s="127" t="s">
        <v>1726</v>
      </c>
      <c r="AW1109" s="149" t="str">
        <f t="shared" si="17"/>
        <v/>
      </c>
    </row>
    <row r="1110" spans="1:49" x14ac:dyDescent="0.2">
      <c r="A1110" s="127" t="s">
        <v>1726</v>
      </c>
      <c r="B1110" s="127">
        <v>4.0999999999999996</v>
      </c>
      <c r="C1110" s="127">
        <v>20171204</v>
      </c>
      <c r="D1110" s="127" t="s">
        <v>60</v>
      </c>
      <c r="E1110" s="127" t="s">
        <v>60</v>
      </c>
      <c r="F1110" s="127">
        <v>3</v>
      </c>
      <c r="G1110" s="75" t="s">
        <v>4275</v>
      </c>
      <c r="H1110" s="127"/>
      <c r="I1110" s="127"/>
      <c r="J1110" s="127"/>
      <c r="K1110" s="127"/>
      <c r="L1110" s="127"/>
      <c r="M1110" s="127">
        <v>1</v>
      </c>
      <c r="N1110" s="127">
        <v>3</v>
      </c>
      <c r="O1110" s="127">
        <v>1985</v>
      </c>
      <c r="P1110" s="127">
        <v>198606</v>
      </c>
      <c r="Q1110" s="127">
        <v>19860610</v>
      </c>
      <c r="R1110" s="127" t="s">
        <v>3420</v>
      </c>
      <c r="S1110" s="127" t="s">
        <v>3421</v>
      </c>
      <c r="T1110" s="127" t="s">
        <v>4165</v>
      </c>
      <c r="U1110" s="127" t="s">
        <v>1643</v>
      </c>
      <c r="V1110" s="127" t="s">
        <v>65</v>
      </c>
      <c r="W1110" s="127" t="s">
        <v>66</v>
      </c>
      <c r="X1110" s="127"/>
      <c r="Y1110" s="127">
        <v>2.9</v>
      </c>
      <c r="Z1110" s="127"/>
      <c r="AA1110" s="127" t="s">
        <v>1726</v>
      </c>
      <c r="AB1110" s="127"/>
      <c r="AC1110" s="127"/>
      <c r="AD1110" s="127"/>
      <c r="AE1110" s="127"/>
      <c r="AF1110" s="127">
        <v>0</v>
      </c>
      <c r="AG1110" s="127">
        <v>36951</v>
      </c>
      <c r="AH1110" s="127"/>
      <c r="AI1110" s="127"/>
      <c r="AJ1110" s="127"/>
      <c r="AK1110" s="127"/>
      <c r="AL1110" s="127"/>
      <c r="AM1110" s="127"/>
      <c r="AN1110" s="127"/>
      <c r="AO1110" s="127" t="s">
        <v>3664</v>
      </c>
      <c r="AP1110" s="127" t="s">
        <v>3422</v>
      </c>
      <c r="AQ1110" s="127" t="s">
        <v>3423</v>
      </c>
      <c r="AR1110" s="127" t="s">
        <v>4166</v>
      </c>
      <c r="AS1110" s="127" t="s">
        <v>69</v>
      </c>
      <c r="AT1110" s="127" t="s">
        <v>70</v>
      </c>
      <c r="AU1110" s="127" t="s">
        <v>3211</v>
      </c>
      <c r="AV1110" s="127" t="s">
        <v>1726</v>
      </c>
      <c r="AW1110" s="149" t="str">
        <f t="shared" si="17"/>
        <v/>
      </c>
    </row>
    <row r="1111" spans="1:49" x14ac:dyDescent="0.2">
      <c r="A1111" s="127" t="s">
        <v>59</v>
      </c>
      <c r="B1111" s="127">
        <v>4.0999999999999996</v>
      </c>
      <c r="C1111" s="127">
        <v>20171204</v>
      </c>
      <c r="D1111" s="127" t="s">
        <v>60</v>
      </c>
      <c r="E1111" s="127" t="s">
        <v>60</v>
      </c>
      <c r="F1111" s="127">
        <v>3</v>
      </c>
      <c r="G1111" s="75" t="s">
        <v>2001</v>
      </c>
      <c r="H1111" s="127">
        <v>0</v>
      </c>
      <c r="I1111" s="127"/>
      <c r="J1111" s="127"/>
      <c r="K1111" s="127"/>
      <c r="L1111" s="127"/>
      <c r="M1111" s="127">
        <v>1</v>
      </c>
      <c r="N1111" s="127">
        <v>3</v>
      </c>
      <c r="O1111" s="127">
        <v>1996</v>
      </c>
      <c r="P1111" s="127">
        <v>19970528</v>
      </c>
      <c r="Q1111" s="127">
        <v>19970610</v>
      </c>
      <c r="R1111" s="127" t="s">
        <v>3420</v>
      </c>
      <c r="S1111" s="127" t="s">
        <v>3421</v>
      </c>
      <c r="T1111" s="127" t="s">
        <v>4165</v>
      </c>
      <c r="U1111" s="127" t="s">
        <v>72</v>
      </c>
      <c r="V1111" s="127" t="s">
        <v>65</v>
      </c>
      <c r="W1111" s="127" t="s">
        <v>64</v>
      </c>
      <c r="X1111" s="127"/>
      <c r="Y1111" s="127">
        <v>5.8</v>
      </c>
      <c r="Z1111" s="127"/>
      <c r="AA1111" s="127" t="s">
        <v>1726</v>
      </c>
      <c r="AB1111" s="127">
        <v>5000</v>
      </c>
      <c r="AC1111" s="127">
        <v>41158</v>
      </c>
      <c r="AD1111" s="127"/>
      <c r="AE1111" s="127"/>
      <c r="AF1111" s="127">
        <v>0</v>
      </c>
      <c r="AG1111" s="127">
        <v>655939</v>
      </c>
      <c r="AH1111" s="127">
        <v>5000</v>
      </c>
      <c r="AI1111" s="127">
        <v>8700</v>
      </c>
      <c r="AJ1111" s="127" t="s">
        <v>66</v>
      </c>
      <c r="AK1111" s="127">
        <v>0.17449999999999999</v>
      </c>
      <c r="AL1111" s="127">
        <v>30</v>
      </c>
      <c r="AM1111" s="127">
        <v>1000</v>
      </c>
      <c r="AN1111" s="127"/>
      <c r="AO1111" s="127" t="s">
        <v>4335</v>
      </c>
      <c r="AP1111" s="127" t="s">
        <v>3422</v>
      </c>
      <c r="AQ1111" s="127" t="s">
        <v>3423</v>
      </c>
      <c r="AR1111" s="127" t="s">
        <v>4166</v>
      </c>
      <c r="AS1111" s="127" t="s">
        <v>69</v>
      </c>
      <c r="AT1111" s="127" t="s">
        <v>70</v>
      </c>
      <c r="AU1111" s="127" t="s">
        <v>3211</v>
      </c>
      <c r="AV1111" s="127" t="s">
        <v>1726</v>
      </c>
      <c r="AW1111" s="149">
        <f t="shared" si="17"/>
        <v>15.937096068808009</v>
      </c>
    </row>
    <row r="1112" spans="1:49" x14ac:dyDescent="0.2">
      <c r="A1112" s="127" t="s">
        <v>1726</v>
      </c>
      <c r="B1112" s="127">
        <v>4.0999999999999996</v>
      </c>
      <c r="C1112" s="127">
        <v>20171204</v>
      </c>
      <c r="D1112" s="127" t="s">
        <v>60</v>
      </c>
      <c r="E1112" s="127" t="s">
        <v>60</v>
      </c>
      <c r="F1112" s="127">
        <v>3</v>
      </c>
      <c r="G1112" s="75" t="s">
        <v>4417</v>
      </c>
      <c r="H1112" s="127"/>
      <c r="I1112" s="127"/>
      <c r="J1112" s="127"/>
      <c r="K1112" s="127"/>
      <c r="L1112" s="127"/>
      <c r="M1112" s="127">
        <v>1</v>
      </c>
      <c r="N1112" s="127">
        <v>3</v>
      </c>
      <c r="O1112" s="127">
        <v>2003</v>
      </c>
      <c r="P1112" s="127">
        <v>20040604</v>
      </c>
      <c r="Q1112" s="127">
        <v>20040604</v>
      </c>
      <c r="R1112" s="127" t="s">
        <v>4418</v>
      </c>
      <c r="S1112" s="127" t="s">
        <v>4396</v>
      </c>
      <c r="T1112" s="127" t="s">
        <v>4165</v>
      </c>
      <c r="U1112" s="127" t="s">
        <v>1643</v>
      </c>
      <c r="V1112" s="127" t="s">
        <v>65</v>
      </c>
      <c r="W1112" s="127" t="s">
        <v>66</v>
      </c>
      <c r="X1112" s="127"/>
      <c r="Y1112" s="127">
        <v>2.4</v>
      </c>
      <c r="Z1112" s="127"/>
      <c r="AA1112" s="127" t="s">
        <v>1726</v>
      </c>
      <c r="AB1112" s="127"/>
      <c r="AC1112" s="127"/>
      <c r="AD1112" s="127"/>
      <c r="AE1112" s="127"/>
      <c r="AF1112" s="127">
        <v>0</v>
      </c>
      <c r="AG1112" s="127">
        <v>8687</v>
      </c>
      <c r="AH1112" s="127"/>
      <c r="AI1112" s="127"/>
      <c r="AJ1112" s="127" t="s">
        <v>66</v>
      </c>
      <c r="AK1112" s="127"/>
      <c r="AL1112" s="127"/>
      <c r="AM1112" s="127"/>
      <c r="AN1112" s="127"/>
      <c r="AO1112" s="127" t="s">
        <v>4419</v>
      </c>
      <c r="AP1112" s="127" t="s">
        <v>4420</v>
      </c>
      <c r="AQ1112" s="127" t="s">
        <v>4397</v>
      </c>
      <c r="AR1112" s="127" t="s">
        <v>4166</v>
      </c>
      <c r="AS1112" s="127" t="s">
        <v>69</v>
      </c>
      <c r="AT1112" s="127" t="s">
        <v>70</v>
      </c>
      <c r="AU1112" s="127" t="s">
        <v>3211</v>
      </c>
      <c r="AV1112" s="127" t="s">
        <v>1726</v>
      </c>
      <c r="AW1112" s="149" t="str">
        <f t="shared" si="17"/>
        <v/>
      </c>
    </row>
    <row r="1113" spans="1:49" x14ac:dyDescent="0.2">
      <c r="A1113" s="127" t="s">
        <v>1726</v>
      </c>
      <c r="B1113" s="127">
        <v>4.0999999999999996</v>
      </c>
      <c r="C1113" s="127">
        <v>20171204</v>
      </c>
      <c r="D1113" s="127" t="s">
        <v>60</v>
      </c>
      <c r="E1113" s="127" t="s">
        <v>60</v>
      </c>
      <c r="F1113" s="127">
        <v>3</v>
      </c>
      <c r="G1113" s="75" t="s">
        <v>1279</v>
      </c>
      <c r="H1113" s="127"/>
      <c r="I1113" s="127"/>
      <c r="J1113" s="127"/>
      <c r="K1113" s="127"/>
      <c r="L1113" s="127"/>
      <c r="M1113" s="127">
        <v>1</v>
      </c>
      <c r="N1113" s="127">
        <v>2</v>
      </c>
      <c r="O1113" s="127">
        <v>2003</v>
      </c>
      <c r="P1113" s="127">
        <v>20040531</v>
      </c>
      <c r="Q1113" s="127">
        <v>20040531</v>
      </c>
      <c r="R1113" s="127" t="s">
        <v>490</v>
      </c>
      <c r="S1113" s="127" t="s">
        <v>476</v>
      </c>
      <c r="T1113" s="127" t="s">
        <v>491</v>
      </c>
      <c r="U1113" s="127" t="s">
        <v>72</v>
      </c>
      <c r="V1113" s="127" t="s">
        <v>65</v>
      </c>
      <c r="W1113" s="127" t="s">
        <v>64</v>
      </c>
      <c r="X1113" s="127"/>
      <c r="Y1113" s="127">
        <v>9</v>
      </c>
      <c r="Z1113" s="127">
        <v>91</v>
      </c>
      <c r="AA1113" s="127" t="s">
        <v>1726</v>
      </c>
      <c r="AB1113" s="127"/>
      <c r="AC1113" s="127"/>
      <c r="AD1113" s="127"/>
      <c r="AE1113" s="127"/>
      <c r="AF1113" s="127">
        <v>0</v>
      </c>
      <c r="AG1113" s="127">
        <v>252100</v>
      </c>
      <c r="AH1113" s="127"/>
      <c r="AI1113" s="127"/>
      <c r="AJ1113" s="127" t="s">
        <v>66</v>
      </c>
      <c r="AK1113" s="127"/>
      <c r="AL1113" s="127"/>
      <c r="AM1113" s="127"/>
      <c r="AN1113" s="127"/>
      <c r="AO1113" s="127"/>
      <c r="AP1113" s="127" t="s">
        <v>493</v>
      </c>
      <c r="AQ1113" s="127" t="s">
        <v>480</v>
      </c>
      <c r="AR1113" s="127" t="s">
        <v>494</v>
      </c>
      <c r="AS1113" s="127" t="s">
        <v>69</v>
      </c>
      <c r="AT1113" s="127" t="s">
        <v>70</v>
      </c>
      <c r="AU1113" s="127" t="s">
        <v>91</v>
      </c>
      <c r="AV1113" s="127" t="s">
        <v>1726</v>
      </c>
      <c r="AW1113" s="149" t="str">
        <f t="shared" si="17"/>
        <v/>
      </c>
    </row>
    <row r="1114" spans="1:49" x14ac:dyDescent="0.2">
      <c r="A1114" s="127" t="s">
        <v>1726</v>
      </c>
      <c r="B1114" s="127">
        <v>4.0999999999999996</v>
      </c>
      <c r="C1114" s="127">
        <v>20171204</v>
      </c>
      <c r="D1114" s="127" t="s">
        <v>60</v>
      </c>
      <c r="E1114" s="127" t="s">
        <v>60</v>
      </c>
      <c r="F1114" s="127">
        <v>3</v>
      </c>
      <c r="G1114" s="75" t="s">
        <v>1188</v>
      </c>
      <c r="H1114" s="127"/>
      <c r="I1114" s="127"/>
      <c r="J1114" s="127"/>
      <c r="K1114" s="127"/>
      <c r="L1114" s="127"/>
      <c r="M1114" s="127">
        <v>1</v>
      </c>
      <c r="N1114" s="127">
        <v>2</v>
      </c>
      <c r="O1114" s="127">
        <v>1986</v>
      </c>
      <c r="P1114" s="127">
        <v>198706</v>
      </c>
      <c r="Q1114" s="127">
        <v>19870630</v>
      </c>
      <c r="R1114" s="127" t="s">
        <v>475</v>
      </c>
      <c r="S1114" s="127" t="s">
        <v>961</v>
      </c>
      <c r="T1114" s="127" t="s">
        <v>477</v>
      </c>
      <c r="U1114" s="127" t="s">
        <v>72</v>
      </c>
      <c r="V1114" s="127" t="s">
        <v>65</v>
      </c>
      <c r="W1114" s="127" t="s">
        <v>64</v>
      </c>
      <c r="X1114" s="127"/>
      <c r="Y1114" s="127">
        <v>2</v>
      </c>
      <c r="Z1114" s="127"/>
      <c r="AA1114" s="127" t="s">
        <v>1726</v>
      </c>
      <c r="AB1114" s="127"/>
      <c r="AC1114" s="127"/>
      <c r="AD1114" s="127"/>
      <c r="AE1114" s="127"/>
      <c r="AF1114" s="127">
        <v>0</v>
      </c>
      <c r="AG1114" s="127">
        <v>135000</v>
      </c>
      <c r="AH1114" s="127"/>
      <c r="AI1114" s="127"/>
      <c r="AJ1114" s="127"/>
      <c r="AK1114" s="127"/>
      <c r="AL1114" s="127"/>
      <c r="AM1114" s="127"/>
      <c r="AN1114" s="127"/>
      <c r="AO1114" s="127"/>
      <c r="AP1114" s="127" t="s">
        <v>479</v>
      </c>
      <c r="AQ1114" s="127" t="s">
        <v>963</v>
      </c>
      <c r="AR1114" s="127" t="s">
        <v>481</v>
      </c>
      <c r="AS1114" s="127" t="s">
        <v>69</v>
      </c>
      <c r="AT1114" s="127" t="s">
        <v>70</v>
      </c>
      <c r="AU1114" s="127" t="s">
        <v>91</v>
      </c>
      <c r="AV1114" s="127" t="s">
        <v>1726</v>
      </c>
      <c r="AW1114" s="149" t="str">
        <f t="shared" si="17"/>
        <v/>
      </c>
    </row>
    <row r="1115" spans="1:49" x14ac:dyDescent="0.2">
      <c r="A1115" s="127" t="s">
        <v>1726</v>
      </c>
      <c r="B1115" s="127">
        <v>4.0999999999999996</v>
      </c>
      <c r="C1115" s="127">
        <v>20171204</v>
      </c>
      <c r="D1115" s="127" t="s">
        <v>60</v>
      </c>
      <c r="E1115" s="127" t="s">
        <v>60</v>
      </c>
      <c r="F1115" s="127">
        <v>3</v>
      </c>
      <c r="G1115" s="75" t="s">
        <v>1187</v>
      </c>
      <c r="H1115" s="127"/>
      <c r="I1115" s="127"/>
      <c r="J1115" s="127"/>
      <c r="K1115" s="127"/>
      <c r="L1115" s="127"/>
      <c r="M1115" s="127">
        <v>1</v>
      </c>
      <c r="N1115" s="127">
        <v>2</v>
      </c>
      <c r="O1115" s="127">
        <v>1986</v>
      </c>
      <c r="P1115" s="127">
        <v>198704</v>
      </c>
      <c r="Q1115" s="127">
        <v>19870415</v>
      </c>
      <c r="R1115" s="127" t="s">
        <v>475</v>
      </c>
      <c r="S1115" s="127" t="s">
        <v>961</v>
      </c>
      <c r="T1115" s="127" t="s">
        <v>477</v>
      </c>
      <c r="U1115" s="127" t="s">
        <v>962</v>
      </c>
      <c r="V1115" s="127" t="s">
        <v>65</v>
      </c>
      <c r="W1115" s="127" t="s">
        <v>66</v>
      </c>
      <c r="X1115" s="127"/>
      <c r="Y1115" s="127">
        <v>0.5</v>
      </c>
      <c r="Z1115" s="127"/>
      <c r="AA1115" s="127" t="s">
        <v>1726</v>
      </c>
      <c r="AB1115" s="127"/>
      <c r="AC1115" s="127"/>
      <c r="AD1115" s="127"/>
      <c r="AE1115" s="127"/>
      <c r="AF1115" s="127">
        <v>0</v>
      </c>
      <c r="AG1115" s="127">
        <v>100000</v>
      </c>
      <c r="AH1115" s="127"/>
      <c r="AI1115" s="127"/>
      <c r="AJ1115" s="127"/>
      <c r="AK1115" s="127"/>
      <c r="AL1115" s="127"/>
      <c r="AM1115" s="127"/>
      <c r="AN1115" s="127"/>
      <c r="AO1115" s="127"/>
      <c r="AP1115" s="127" t="s">
        <v>479</v>
      </c>
      <c r="AQ1115" s="127" t="s">
        <v>963</v>
      </c>
      <c r="AR1115" s="127" t="s">
        <v>481</v>
      </c>
      <c r="AS1115" s="127" t="s">
        <v>69</v>
      </c>
      <c r="AT1115" s="127" t="s">
        <v>70</v>
      </c>
      <c r="AU1115" s="127" t="s">
        <v>91</v>
      </c>
      <c r="AV1115" s="127" t="s">
        <v>1726</v>
      </c>
      <c r="AW1115" s="149" t="str">
        <f t="shared" si="17"/>
        <v/>
      </c>
    </row>
    <row r="1116" spans="1:49" x14ac:dyDescent="0.2">
      <c r="A1116" s="127" t="s">
        <v>1726</v>
      </c>
      <c r="B1116" s="127">
        <v>4.0999999999999996</v>
      </c>
      <c r="C1116" s="127">
        <v>20171204</v>
      </c>
      <c r="D1116" s="127" t="s">
        <v>60</v>
      </c>
      <c r="E1116" s="127" t="s">
        <v>60</v>
      </c>
      <c r="F1116" s="127">
        <v>3</v>
      </c>
      <c r="G1116" s="75" t="s">
        <v>1443</v>
      </c>
      <c r="H1116" s="127"/>
      <c r="I1116" s="127"/>
      <c r="J1116" s="127"/>
      <c r="K1116" s="127"/>
      <c r="L1116" s="127"/>
      <c r="M1116" s="127">
        <v>1</v>
      </c>
      <c r="N1116" s="127">
        <v>1</v>
      </c>
      <c r="O1116" s="127">
        <v>1995</v>
      </c>
      <c r="P1116" s="127">
        <v>199605</v>
      </c>
      <c r="Q1116" s="127">
        <v>199605</v>
      </c>
      <c r="R1116" s="127" t="s">
        <v>61</v>
      </c>
      <c r="S1116" s="127" t="s">
        <v>1415</v>
      </c>
      <c r="T1116" s="127" t="s">
        <v>63</v>
      </c>
      <c r="U1116" s="127" t="s">
        <v>1643</v>
      </c>
      <c r="V1116" s="127" t="s">
        <v>65</v>
      </c>
      <c r="W1116" s="127" t="s">
        <v>66</v>
      </c>
      <c r="X1116" s="127" t="s">
        <v>1305</v>
      </c>
      <c r="Y1116" s="127">
        <v>2</v>
      </c>
      <c r="Z1116" s="127"/>
      <c r="AA1116" s="127" t="s">
        <v>1726</v>
      </c>
      <c r="AB1116" s="127"/>
      <c r="AC1116" s="127"/>
      <c r="AD1116" s="127"/>
      <c r="AE1116" s="127"/>
      <c r="AF1116" s="127">
        <v>0</v>
      </c>
      <c r="AG1116" s="127">
        <v>80</v>
      </c>
      <c r="AH1116" s="127"/>
      <c r="AI1116" s="127"/>
      <c r="AJ1116" s="127" t="s">
        <v>66</v>
      </c>
      <c r="AK1116" s="127"/>
      <c r="AL1116" s="127"/>
      <c r="AM1116" s="127"/>
      <c r="AN1116" s="127"/>
      <c r="AO1116" s="127"/>
      <c r="AP1116" s="127" t="s">
        <v>663</v>
      </c>
      <c r="AQ1116" s="127" t="s">
        <v>1416</v>
      </c>
      <c r="AR1116" s="127" t="s">
        <v>664</v>
      </c>
      <c r="AS1116" s="127" t="s">
        <v>69</v>
      </c>
      <c r="AT1116" s="127" t="s">
        <v>70</v>
      </c>
      <c r="AU1116" s="127" t="s">
        <v>71</v>
      </c>
      <c r="AV1116" s="127" t="s">
        <v>1726</v>
      </c>
      <c r="AW1116" s="149" t="str">
        <f t="shared" si="17"/>
        <v/>
      </c>
    </row>
    <row r="1117" spans="1:49" x14ac:dyDescent="0.2">
      <c r="A1117" s="127" t="s">
        <v>1726</v>
      </c>
      <c r="B1117" s="127">
        <v>4.0999999999999996</v>
      </c>
      <c r="C1117" s="127">
        <v>20171204</v>
      </c>
      <c r="D1117" s="127" t="s">
        <v>60</v>
      </c>
      <c r="E1117" s="127" t="s">
        <v>60</v>
      </c>
      <c r="F1117" s="127">
        <v>3</v>
      </c>
      <c r="G1117" s="75" t="s">
        <v>1237</v>
      </c>
      <c r="H1117" s="127"/>
      <c r="I1117" s="127"/>
      <c r="J1117" s="127"/>
      <c r="K1117" s="127"/>
      <c r="L1117" s="127"/>
      <c r="M1117" s="127">
        <v>1</v>
      </c>
      <c r="N1117" s="127">
        <v>2</v>
      </c>
      <c r="O1117" s="127">
        <v>1995</v>
      </c>
      <c r="P1117" s="127">
        <v>199605</v>
      </c>
      <c r="Q1117" s="127">
        <v>199605</v>
      </c>
      <c r="R1117" s="127" t="s">
        <v>475</v>
      </c>
      <c r="S1117" s="127" t="s">
        <v>965</v>
      </c>
      <c r="T1117" s="127" t="s">
        <v>477</v>
      </c>
      <c r="U1117" s="127" t="s">
        <v>72</v>
      </c>
      <c r="V1117" s="127" t="s">
        <v>65</v>
      </c>
      <c r="W1117" s="127" t="s">
        <v>66</v>
      </c>
      <c r="X1117" s="127" t="s">
        <v>1305</v>
      </c>
      <c r="Y1117" s="127">
        <v>2</v>
      </c>
      <c r="Z1117" s="127"/>
      <c r="AA1117" s="127" t="s">
        <v>1726</v>
      </c>
      <c r="AB1117" s="127"/>
      <c r="AC1117" s="127"/>
      <c r="AD1117" s="127"/>
      <c r="AE1117" s="127"/>
      <c r="AF1117" s="127">
        <v>0</v>
      </c>
      <c r="AG1117" s="127">
        <v>750</v>
      </c>
      <c r="AH1117" s="127"/>
      <c r="AI1117" s="127"/>
      <c r="AJ1117" s="127" t="s">
        <v>66</v>
      </c>
      <c r="AK1117" s="127"/>
      <c r="AL1117" s="127"/>
      <c r="AM1117" s="127"/>
      <c r="AN1117" s="127"/>
      <c r="AO1117" s="127"/>
      <c r="AP1117" s="127" t="s">
        <v>479</v>
      </c>
      <c r="AQ1117" s="127" t="s">
        <v>4754</v>
      </c>
      <c r="AR1117" s="127" t="s">
        <v>481</v>
      </c>
      <c r="AS1117" s="127" t="s">
        <v>69</v>
      </c>
      <c r="AT1117" s="127" t="s">
        <v>70</v>
      </c>
      <c r="AU1117" s="127" t="s">
        <v>91</v>
      </c>
      <c r="AV1117" s="127" t="s">
        <v>1726</v>
      </c>
      <c r="AW1117" s="149" t="str">
        <f t="shared" si="17"/>
        <v/>
      </c>
    </row>
    <row r="1118" spans="1:49" x14ac:dyDescent="0.2">
      <c r="A1118" s="127" t="s">
        <v>1726</v>
      </c>
      <c r="B1118" s="127">
        <v>4.0999999999999996</v>
      </c>
      <c r="C1118" s="127">
        <v>20171204</v>
      </c>
      <c r="D1118" s="127" t="s">
        <v>60</v>
      </c>
      <c r="E1118" s="127" t="s">
        <v>60</v>
      </c>
      <c r="F1118" s="127">
        <v>3</v>
      </c>
      <c r="G1118" s="75" t="s">
        <v>3553</v>
      </c>
      <c r="H1118" s="127"/>
      <c r="I1118" s="127"/>
      <c r="J1118" s="127"/>
      <c r="K1118" s="127"/>
      <c r="L1118" s="127"/>
      <c r="M1118" s="127">
        <v>1</v>
      </c>
      <c r="N1118" s="127">
        <v>2</v>
      </c>
      <c r="O1118" s="127">
        <v>1995</v>
      </c>
      <c r="P1118" s="127">
        <v>19960523</v>
      </c>
      <c r="Q1118" s="127">
        <v>19960523</v>
      </c>
      <c r="R1118" s="127" t="s">
        <v>74</v>
      </c>
      <c r="S1118" s="127" t="s">
        <v>3554</v>
      </c>
      <c r="T1118" s="127" t="s">
        <v>75</v>
      </c>
      <c r="U1118" s="127" t="s">
        <v>72</v>
      </c>
      <c r="V1118" s="127" t="s">
        <v>65</v>
      </c>
      <c r="W1118" s="127" t="s">
        <v>64</v>
      </c>
      <c r="X1118" s="127"/>
      <c r="Y1118" s="127">
        <v>5</v>
      </c>
      <c r="Z1118" s="127"/>
      <c r="AA1118" s="127" t="s">
        <v>1726</v>
      </c>
      <c r="AB1118" s="127"/>
      <c r="AC1118" s="127"/>
      <c r="AD1118" s="127"/>
      <c r="AE1118" s="127"/>
      <c r="AF1118" s="127">
        <v>0</v>
      </c>
      <c r="AG1118" s="127">
        <v>16000</v>
      </c>
      <c r="AH1118" s="127"/>
      <c r="AI1118" s="127"/>
      <c r="AJ1118" s="127" t="s">
        <v>66</v>
      </c>
      <c r="AK1118" s="127"/>
      <c r="AL1118" s="127"/>
      <c r="AM1118" s="127"/>
      <c r="AN1118" s="127"/>
      <c r="AO1118" s="127"/>
      <c r="AP1118" s="127" t="s">
        <v>680</v>
      </c>
      <c r="AQ1118" s="127" t="s">
        <v>3555</v>
      </c>
      <c r="AR1118" s="127" t="s">
        <v>681</v>
      </c>
      <c r="AS1118" s="127" t="s">
        <v>69</v>
      </c>
      <c r="AT1118" s="127" t="s">
        <v>70</v>
      </c>
      <c r="AU1118" s="127" t="s">
        <v>77</v>
      </c>
      <c r="AV1118" s="127" t="s">
        <v>1726</v>
      </c>
      <c r="AW1118" s="149" t="str">
        <f t="shared" si="17"/>
        <v/>
      </c>
    </row>
    <row r="1119" spans="1:49" x14ac:dyDescent="0.2">
      <c r="A1119" s="127" t="s">
        <v>59</v>
      </c>
      <c r="B1119" s="127">
        <v>4.0999999999999996</v>
      </c>
      <c r="C1119" s="127">
        <v>20171204</v>
      </c>
      <c r="D1119" s="127" t="s">
        <v>60</v>
      </c>
      <c r="E1119" s="127" t="s">
        <v>60</v>
      </c>
      <c r="F1119" s="127">
        <v>3</v>
      </c>
      <c r="G1119" s="75" t="s">
        <v>4370</v>
      </c>
      <c r="H1119" s="127">
        <v>12</v>
      </c>
      <c r="I1119" s="127"/>
      <c r="J1119" s="127"/>
      <c r="K1119" s="127" t="s">
        <v>106</v>
      </c>
      <c r="L1119" s="127" t="s">
        <v>4211</v>
      </c>
      <c r="M1119" s="127">
        <v>1</v>
      </c>
      <c r="N1119" s="127">
        <v>3</v>
      </c>
      <c r="O1119" s="127">
        <v>2011</v>
      </c>
      <c r="P1119" s="127">
        <v>20120516</v>
      </c>
      <c r="Q1119" s="127">
        <v>20120528</v>
      </c>
      <c r="R1119" s="127" t="s">
        <v>3420</v>
      </c>
      <c r="S1119" s="127" t="s">
        <v>3421</v>
      </c>
      <c r="T1119" s="127" t="s">
        <v>4165</v>
      </c>
      <c r="U1119" s="127" t="s">
        <v>72</v>
      </c>
      <c r="V1119" s="127" t="s">
        <v>65</v>
      </c>
      <c r="W1119" s="127" t="s">
        <v>64</v>
      </c>
      <c r="X1119" s="127" t="s">
        <v>646</v>
      </c>
      <c r="Y1119" s="127">
        <v>5.23</v>
      </c>
      <c r="Z1119" s="127"/>
      <c r="AA1119" s="127" t="s">
        <v>1726</v>
      </c>
      <c r="AB1119" s="127">
        <v>5000</v>
      </c>
      <c r="AC1119" s="127">
        <v>48949</v>
      </c>
      <c r="AD1119" s="127"/>
      <c r="AE1119" s="127"/>
      <c r="AF1119" s="127">
        <v>0</v>
      </c>
      <c r="AG1119" s="127">
        <v>104081</v>
      </c>
      <c r="AH1119" s="127">
        <v>5000</v>
      </c>
      <c r="AI1119" s="127">
        <v>542</v>
      </c>
      <c r="AJ1119" s="127" t="s">
        <v>66</v>
      </c>
      <c r="AK1119" s="127">
        <v>1.0999999999999999E-2</v>
      </c>
      <c r="AL1119" s="127"/>
      <c r="AM1119" s="127"/>
      <c r="AN1119" s="127"/>
      <c r="AO1119" s="127"/>
      <c r="AP1119" s="127" t="s">
        <v>3422</v>
      </c>
      <c r="AQ1119" s="127" t="s">
        <v>3423</v>
      </c>
      <c r="AR1119" s="127" t="s">
        <v>4166</v>
      </c>
      <c r="AS1119" s="127" t="s">
        <v>69</v>
      </c>
      <c r="AT1119" s="127" t="s">
        <v>70</v>
      </c>
      <c r="AU1119" s="127" t="s">
        <v>3211</v>
      </c>
      <c r="AV1119" s="127" t="s">
        <v>1726</v>
      </c>
      <c r="AW1119" s="149">
        <f t="shared" si="17"/>
        <v>2.1263151443338986</v>
      </c>
    </row>
    <row r="1120" spans="1:49" x14ac:dyDescent="0.2">
      <c r="A1120" s="127" t="s">
        <v>59</v>
      </c>
      <c r="B1120" s="127">
        <v>4.0999999999999996</v>
      </c>
      <c r="C1120" s="127">
        <v>20171204</v>
      </c>
      <c r="D1120" s="127" t="s">
        <v>60</v>
      </c>
      <c r="E1120" s="127" t="s">
        <v>60</v>
      </c>
      <c r="F1120" s="127">
        <v>3</v>
      </c>
      <c r="G1120" s="75" t="s">
        <v>4373</v>
      </c>
      <c r="H1120" s="127">
        <v>12</v>
      </c>
      <c r="I1120" s="127"/>
      <c r="J1120" s="127"/>
      <c r="K1120" s="127" t="s">
        <v>106</v>
      </c>
      <c r="L1120" s="127" t="s">
        <v>4211</v>
      </c>
      <c r="M1120" s="127">
        <v>1</v>
      </c>
      <c r="N1120" s="127">
        <v>3</v>
      </c>
      <c r="O1120" s="127">
        <v>2011</v>
      </c>
      <c r="P1120" s="127">
        <v>20120516</v>
      </c>
      <c r="Q1120" s="127">
        <v>20120528</v>
      </c>
      <c r="R1120" s="127" t="s">
        <v>3420</v>
      </c>
      <c r="S1120" s="127" t="s">
        <v>3421</v>
      </c>
      <c r="T1120" s="127" t="s">
        <v>4165</v>
      </c>
      <c r="U1120" s="127" t="s">
        <v>72</v>
      </c>
      <c r="V1120" s="127" t="s">
        <v>65</v>
      </c>
      <c r="W1120" s="127" t="s">
        <v>64</v>
      </c>
      <c r="X1120" s="127" t="s">
        <v>646</v>
      </c>
      <c r="Y1120" s="127">
        <v>5.23</v>
      </c>
      <c r="Z1120" s="127"/>
      <c r="AA1120" s="127" t="s">
        <v>1726</v>
      </c>
      <c r="AB1120" s="127">
        <v>0</v>
      </c>
      <c r="AC1120" s="127">
        <v>98886</v>
      </c>
      <c r="AD1120" s="127"/>
      <c r="AE1120" s="127"/>
      <c r="AF1120" s="127">
        <v>0</v>
      </c>
      <c r="AG1120" s="127">
        <v>218359</v>
      </c>
      <c r="AH1120" s="127"/>
      <c r="AI1120" s="127"/>
      <c r="AJ1120" s="127" t="s">
        <v>66</v>
      </c>
      <c r="AK1120" s="127">
        <v>1.0999999999999999E-2</v>
      </c>
      <c r="AL1120" s="127"/>
      <c r="AM1120" s="127"/>
      <c r="AN1120" s="127"/>
      <c r="AO1120" s="127"/>
      <c r="AP1120" s="127" t="s">
        <v>3422</v>
      </c>
      <c r="AQ1120" s="127" t="s">
        <v>3423</v>
      </c>
      <c r="AR1120" s="127" t="s">
        <v>4166</v>
      </c>
      <c r="AS1120" s="127" t="s">
        <v>69</v>
      </c>
      <c r="AT1120" s="127" t="s">
        <v>70</v>
      </c>
      <c r="AU1120" s="127" t="s">
        <v>3211</v>
      </c>
      <c r="AV1120" s="127" t="s">
        <v>1726</v>
      </c>
      <c r="AW1120" s="149">
        <f t="shared" si="17"/>
        <v>2.2081892279999189</v>
      </c>
    </row>
    <row r="1121" spans="1:49" x14ac:dyDescent="0.2">
      <c r="A1121" s="127" t="s">
        <v>1726</v>
      </c>
      <c r="B1121" s="127">
        <v>4.0999999999999996</v>
      </c>
      <c r="C1121" s="127">
        <v>20171204</v>
      </c>
      <c r="D1121" s="127" t="s">
        <v>60</v>
      </c>
      <c r="E1121" s="127" t="s">
        <v>60</v>
      </c>
      <c r="F1121" s="127">
        <v>3</v>
      </c>
      <c r="G1121" s="75" t="s">
        <v>4548</v>
      </c>
      <c r="H1121" s="127"/>
      <c r="I1121" s="127"/>
      <c r="J1121" s="127"/>
      <c r="K1121" s="127"/>
      <c r="L1121" s="127"/>
      <c r="M1121" s="127">
        <v>1</v>
      </c>
      <c r="N1121" s="127">
        <v>2</v>
      </c>
      <c r="O1121" s="127">
        <v>1981</v>
      </c>
      <c r="P1121" s="127">
        <v>198204</v>
      </c>
      <c r="Q1121" s="127">
        <v>19820401</v>
      </c>
      <c r="R1121" s="127" t="s">
        <v>3420</v>
      </c>
      <c r="S1121" s="127" t="s">
        <v>3421</v>
      </c>
      <c r="T1121" s="127" t="s">
        <v>4521</v>
      </c>
      <c r="U1121" s="127" t="s">
        <v>1643</v>
      </c>
      <c r="V1121" s="127" t="s">
        <v>65</v>
      </c>
      <c r="W1121" s="127" t="s">
        <v>66</v>
      </c>
      <c r="X1121" s="127"/>
      <c r="Y1121" s="127">
        <v>2</v>
      </c>
      <c r="Z1121" s="127"/>
      <c r="AA1121" s="127" t="s">
        <v>1726</v>
      </c>
      <c r="AB1121" s="127"/>
      <c r="AC1121" s="127"/>
      <c r="AD1121" s="127"/>
      <c r="AE1121" s="127"/>
      <c r="AF1121" s="127">
        <v>0</v>
      </c>
      <c r="AG1121" s="127">
        <v>2521</v>
      </c>
      <c r="AH1121" s="127"/>
      <c r="AI1121" s="127"/>
      <c r="AJ1121" s="127"/>
      <c r="AK1121" s="127"/>
      <c r="AL1121" s="127"/>
      <c r="AM1121" s="127"/>
      <c r="AN1121" s="127"/>
      <c r="AO1121" s="127" t="s">
        <v>4111</v>
      </c>
      <c r="AP1121" s="127" t="s">
        <v>3422</v>
      </c>
      <c r="AQ1121" s="127" t="s">
        <v>3423</v>
      </c>
      <c r="AR1121" s="127" t="s">
        <v>4523</v>
      </c>
      <c r="AS1121" s="127" t="s">
        <v>69</v>
      </c>
      <c r="AT1121" s="127" t="s">
        <v>70</v>
      </c>
      <c r="AU1121" s="127" t="s">
        <v>3211</v>
      </c>
      <c r="AV1121" s="127" t="s">
        <v>1726</v>
      </c>
      <c r="AW1121" s="149" t="str">
        <f t="shared" si="17"/>
        <v/>
      </c>
    </row>
    <row r="1122" spans="1:49" x14ac:dyDescent="0.2">
      <c r="A1122" s="127" t="s">
        <v>1726</v>
      </c>
      <c r="B1122" s="127">
        <v>4.0999999999999996</v>
      </c>
      <c r="C1122" s="127">
        <v>20171204</v>
      </c>
      <c r="D1122" s="127" t="s">
        <v>60</v>
      </c>
      <c r="E1122" s="127" t="s">
        <v>60</v>
      </c>
      <c r="F1122" s="127">
        <v>3</v>
      </c>
      <c r="G1122" s="75" t="s">
        <v>3300</v>
      </c>
      <c r="H1122" s="127"/>
      <c r="I1122" s="127"/>
      <c r="J1122" s="127"/>
      <c r="K1122" s="127"/>
      <c r="L1122" s="127"/>
      <c r="M1122" s="127">
        <v>1</v>
      </c>
      <c r="N1122" s="127">
        <v>3</v>
      </c>
      <c r="O1122" s="127">
        <v>1982</v>
      </c>
      <c r="P1122" s="127">
        <v>198304</v>
      </c>
      <c r="Q1122" s="127">
        <v>19830425</v>
      </c>
      <c r="R1122" s="127" t="s">
        <v>3301</v>
      </c>
      <c r="S1122" s="127" t="s">
        <v>3293</v>
      </c>
      <c r="T1122" s="127" t="s">
        <v>3294</v>
      </c>
      <c r="U1122" s="127" t="s">
        <v>1643</v>
      </c>
      <c r="V1122" s="127" t="s">
        <v>65</v>
      </c>
      <c r="W1122" s="127" t="s">
        <v>66</v>
      </c>
      <c r="X1122" s="127"/>
      <c r="Y1122" s="127"/>
      <c r="Z1122" s="127"/>
      <c r="AA1122" s="127" t="s">
        <v>1726</v>
      </c>
      <c r="AB1122" s="127"/>
      <c r="AC1122" s="127"/>
      <c r="AD1122" s="127"/>
      <c r="AE1122" s="127"/>
      <c r="AF1122" s="127">
        <v>0</v>
      </c>
      <c r="AG1122" s="127">
        <v>70138</v>
      </c>
      <c r="AH1122" s="127"/>
      <c r="AI1122" s="127"/>
      <c r="AJ1122" s="127"/>
      <c r="AK1122" s="127"/>
      <c r="AL1122" s="127"/>
      <c r="AM1122" s="127"/>
      <c r="AN1122" s="127"/>
      <c r="AO1122" s="127"/>
      <c r="AP1122" s="127" t="s">
        <v>3302</v>
      </c>
      <c r="AQ1122" s="127" t="s">
        <v>3297</v>
      </c>
      <c r="AR1122" s="127" t="s">
        <v>3298</v>
      </c>
      <c r="AS1122" s="127" t="s">
        <v>69</v>
      </c>
      <c r="AT1122" s="127" t="s">
        <v>70</v>
      </c>
      <c r="AU1122" s="127" t="s">
        <v>3211</v>
      </c>
      <c r="AV1122" s="127" t="s">
        <v>1726</v>
      </c>
      <c r="AW1122" s="149" t="str">
        <f t="shared" si="17"/>
        <v/>
      </c>
    </row>
    <row r="1123" spans="1:49" x14ac:dyDescent="0.2">
      <c r="A1123" s="127" t="s">
        <v>1726</v>
      </c>
      <c r="B1123" s="127">
        <v>4.0999999999999996</v>
      </c>
      <c r="C1123" s="127">
        <v>20171204</v>
      </c>
      <c r="D1123" s="127" t="s">
        <v>60</v>
      </c>
      <c r="E1123" s="127" t="s">
        <v>60</v>
      </c>
      <c r="F1123" s="127">
        <v>3</v>
      </c>
      <c r="G1123" s="75" t="s">
        <v>3903</v>
      </c>
      <c r="H1123" s="127"/>
      <c r="I1123" s="127"/>
      <c r="J1123" s="127"/>
      <c r="K1123" s="127"/>
      <c r="L1123" s="127"/>
      <c r="M1123" s="127">
        <v>1</v>
      </c>
      <c r="N1123" s="127">
        <v>1</v>
      </c>
      <c r="O1123" s="127">
        <v>1997</v>
      </c>
      <c r="P1123" s="127">
        <v>19980615</v>
      </c>
      <c r="Q1123" s="127">
        <v>19980615</v>
      </c>
      <c r="R1123" s="127" t="s">
        <v>3855</v>
      </c>
      <c r="S1123" s="127" t="s">
        <v>3861</v>
      </c>
      <c r="T1123" s="127" t="s">
        <v>3857</v>
      </c>
      <c r="U1123" s="127" t="s">
        <v>1643</v>
      </c>
      <c r="V1123" s="127" t="s">
        <v>65</v>
      </c>
      <c r="W1123" s="127" t="s">
        <v>66</v>
      </c>
      <c r="X1123" s="127"/>
      <c r="Y1123" s="127">
        <v>1.77</v>
      </c>
      <c r="Z1123" s="127"/>
      <c r="AA1123" s="127" t="s">
        <v>1726</v>
      </c>
      <c r="AB1123" s="127"/>
      <c r="AC1123" s="127"/>
      <c r="AD1123" s="127"/>
      <c r="AE1123" s="127"/>
      <c r="AF1123" s="127">
        <v>0</v>
      </c>
      <c r="AG1123" s="127">
        <v>49356</v>
      </c>
      <c r="AH1123" s="127"/>
      <c r="AI1123" s="127"/>
      <c r="AJ1123" s="127" t="s">
        <v>66</v>
      </c>
      <c r="AK1123" s="127"/>
      <c r="AL1123" s="127"/>
      <c r="AM1123" s="127"/>
      <c r="AN1123" s="127"/>
      <c r="AO1123" s="127" t="s">
        <v>3904</v>
      </c>
      <c r="AP1123" s="127" t="s">
        <v>3858</v>
      </c>
      <c r="AQ1123" s="127" t="s">
        <v>3863</v>
      </c>
      <c r="AR1123" s="127" t="s">
        <v>3860</v>
      </c>
      <c r="AS1123" s="127" t="s">
        <v>69</v>
      </c>
      <c r="AT1123" s="127" t="s">
        <v>70</v>
      </c>
      <c r="AU1123" s="127" t="s">
        <v>77</v>
      </c>
      <c r="AV1123" s="127" t="s">
        <v>1726</v>
      </c>
      <c r="AW1123" s="149" t="str">
        <f t="shared" si="17"/>
        <v/>
      </c>
    </row>
    <row r="1124" spans="1:49" x14ac:dyDescent="0.2">
      <c r="A1124" s="127" t="s">
        <v>1726</v>
      </c>
      <c r="B1124" s="127">
        <v>4.0999999999999996</v>
      </c>
      <c r="C1124" s="127">
        <v>20171204</v>
      </c>
      <c r="D1124" s="127" t="s">
        <v>60</v>
      </c>
      <c r="E1124" s="127" t="s">
        <v>60</v>
      </c>
      <c r="F1124" s="127">
        <v>3</v>
      </c>
      <c r="G1124" s="75" t="s">
        <v>4353</v>
      </c>
      <c r="H1124" s="127"/>
      <c r="I1124" s="127"/>
      <c r="J1124" s="127"/>
      <c r="K1124" s="127"/>
      <c r="L1124" s="127"/>
      <c r="M1124" s="127">
        <v>1</v>
      </c>
      <c r="N1124" s="127">
        <v>2</v>
      </c>
      <c r="O1124" s="127">
        <v>1997</v>
      </c>
      <c r="P1124" s="127">
        <v>19980406</v>
      </c>
      <c r="Q1124" s="127">
        <v>19980422</v>
      </c>
      <c r="R1124" s="127" t="s">
        <v>3420</v>
      </c>
      <c r="S1124" s="127" t="s">
        <v>3421</v>
      </c>
      <c r="T1124" s="127" t="s">
        <v>4165</v>
      </c>
      <c r="U1124" s="127" t="s">
        <v>72</v>
      </c>
      <c r="V1124" s="127" t="s">
        <v>65</v>
      </c>
      <c r="W1124" s="127" t="s">
        <v>64</v>
      </c>
      <c r="X1124" s="127"/>
      <c r="Y1124" s="127">
        <v>6</v>
      </c>
      <c r="Z1124" s="127"/>
      <c r="AA1124" s="127" t="s">
        <v>1726</v>
      </c>
      <c r="AB1124" s="127"/>
      <c r="AC1124" s="127"/>
      <c r="AD1124" s="127"/>
      <c r="AE1124" s="127"/>
      <c r="AF1124" s="127">
        <v>0</v>
      </c>
      <c r="AG1124" s="127">
        <v>409319</v>
      </c>
      <c r="AH1124" s="127"/>
      <c r="AI1124" s="127"/>
      <c r="AJ1124" s="127" t="s">
        <v>66</v>
      </c>
      <c r="AK1124" s="127"/>
      <c r="AL1124" s="127"/>
      <c r="AM1124" s="127"/>
      <c r="AN1124" s="127"/>
      <c r="AO1124" s="127"/>
      <c r="AP1124" s="127" t="s">
        <v>3422</v>
      </c>
      <c r="AQ1124" s="127" t="s">
        <v>3423</v>
      </c>
      <c r="AR1124" s="127" t="s">
        <v>4166</v>
      </c>
      <c r="AS1124" s="127" t="s">
        <v>69</v>
      </c>
      <c r="AT1124" s="127" t="s">
        <v>70</v>
      </c>
      <c r="AU1124" s="127" t="s">
        <v>3211</v>
      </c>
      <c r="AV1124" s="127" t="s">
        <v>1726</v>
      </c>
      <c r="AW1124" s="149" t="str">
        <f t="shared" si="17"/>
        <v/>
      </c>
    </row>
    <row r="1125" spans="1:49" x14ac:dyDescent="0.2">
      <c r="A1125" s="127" t="s">
        <v>1726</v>
      </c>
      <c r="B1125" s="127">
        <v>4.0999999999999996</v>
      </c>
      <c r="C1125" s="127">
        <v>20171204</v>
      </c>
      <c r="D1125" s="127" t="s">
        <v>60</v>
      </c>
      <c r="E1125" s="127" t="s">
        <v>60</v>
      </c>
      <c r="F1125" s="127">
        <v>3</v>
      </c>
      <c r="G1125" s="75" t="s">
        <v>3999</v>
      </c>
      <c r="H1125" s="127"/>
      <c r="I1125" s="127"/>
      <c r="J1125" s="127"/>
      <c r="K1125" s="127"/>
      <c r="L1125" s="127"/>
      <c r="M1125" s="127">
        <v>1</v>
      </c>
      <c r="N1125" s="127">
        <v>2</v>
      </c>
      <c r="O1125" s="127">
        <v>1996</v>
      </c>
      <c r="P1125" s="127">
        <v>19980428</v>
      </c>
      <c r="Q1125" s="127">
        <v>19980430</v>
      </c>
      <c r="R1125" s="127" t="s">
        <v>3322</v>
      </c>
      <c r="S1125" s="127" t="s">
        <v>3323</v>
      </c>
      <c r="T1125" s="127" t="s">
        <v>3984</v>
      </c>
      <c r="U1125" s="127" t="s">
        <v>1953</v>
      </c>
      <c r="V1125" s="127" t="s">
        <v>65</v>
      </c>
      <c r="W1125" s="127" t="s">
        <v>66</v>
      </c>
      <c r="X1125" s="127"/>
      <c r="Y1125" s="127">
        <v>21.8</v>
      </c>
      <c r="Z1125" s="127"/>
      <c r="AA1125" s="127" t="s">
        <v>1726</v>
      </c>
      <c r="AB1125" s="127"/>
      <c r="AC1125" s="127"/>
      <c r="AD1125" s="127"/>
      <c r="AE1125" s="127"/>
      <c r="AF1125" s="127">
        <v>0</v>
      </c>
      <c r="AG1125" s="127">
        <v>18092</v>
      </c>
      <c r="AH1125" s="127"/>
      <c r="AI1125" s="127"/>
      <c r="AJ1125" s="127" t="s">
        <v>66</v>
      </c>
      <c r="AK1125" s="127"/>
      <c r="AL1125" s="127"/>
      <c r="AM1125" s="127"/>
      <c r="AN1125" s="127"/>
      <c r="AO1125" s="127" t="s">
        <v>90</v>
      </c>
      <c r="AP1125" s="127" t="s">
        <v>3325</v>
      </c>
      <c r="AQ1125" s="127" t="s">
        <v>3326</v>
      </c>
      <c r="AR1125" s="127" t="s">
        <v>3985</v>
      </c>
      <c r="AS1125" s="127" t="s">
        <v>69</v>
      </c>
      <c r="AT1125" s="127" t="s">
        <v>70</v>
      </c>
      <c r="AU1125" s="127" t="s">
        <v>3211</v>
      </c>
      <c r="AV1125" s="127" t="s">
        <v>1726</v>
      </c>
      <c r="AW1125" s="149" t="str">
        <f t="shared" si="17"/>
        <v/>
      </c>
    </row>
    <row r="1126" spans="1:49" x14ac:dyDescent="0.2">
      <c r="A1126" s="127" t="s">
        <v>59</v>
      </c>
      <c r="B1126" s="127">
        <v>4.0999999999999996</v>
      </c>
      <c r="C1126" s="127">
        <v>20171204</v>
      </c>
      <c r="D1126" s="127" t="s">
        <v>60</v>
      </c>
      <c r="E1126" s="127" t="s">
        <v>60</v>
      </c>
      <c r="F1126" s="127">
        <v>3</v>
      </c>
      <c r="G1126" s="75" t="s">
        <v>290</v>
      </c>
      <c r="H1126" s="127">
        <v>0</v>
      </c>
      <c r="I1126" s="127"/>
      <c r="J1126" s="127"/>
      <c r="K1126" s="127"/>
      <c r="L1126" s="127"/>
      <c r="M1126" s="127">
        <v>1</v>
      </c>
      <c r="N1126" s="127">
        <v>3</v>
      </c>
      <c r="O1126" s="127">
        <v>1992</v>
      </c>
      <c r="P1126" s="127">
        <v>19930416</v>
      </c>
      <c r="Q1126" s="127">
        <v>19930427</v>
      </c>
      <c r="R1126" s="127" t="s">
        <v>3322</v>
      </c>
      <c r="S1126" s="127" t="s">
        <v>3323</v>
      </c>
      <c r="T1126" s="127" t="s">
        <v>3294</v>
      </c>
      <c r="U1126" s="127" t="s">
        <v>1643</v>
      </c>
      <c r="V1126" s="127" t="s">
        <v>65</v>
      </c>
      <c r="W1126" s="127" t="s">
        <v>64</v>
      </c>
      <c r="X1126" s="127"/>
      <c r="Y1126" s="127">
        <v>2.1</v>
      </c>
      <c r="Z1126" s="127">
        <v>59</v>
      </c>
      <c r="AA1126" s="127" t="s">
        <v>1726</v>
      </c>
      <c r="AB1126" s="127">
        <v>5000</v>
      </c>
      <c r="AC1126" s="127">
        <v>46799</v>
      </c>
      <c r="AD1126" s="127"/>
      <c r="AE1126" s="127"/>
      <c r="AF1126" s="127">
        <v>0</v>
      </c>
      <c r="AG1126" s="127">
        <v>2007022</v>
      </c>
      <c r="AH1126" s="127">
        <v>5000</v>
      </c>
      <c r="AI1126" s="127">
        <v>1518</v>
      </c>
      <c r="AJ1126" s="127" t="s">
        <v>66</v>
      </c>
      <c r="AK1126" s="127">
        <v>3.1399999999999997E-2</v>
      </c>
      <c r="AL1126" s="127">
        <v>50</v>
      </c>
      <c r="AM1126" s="127">
        <v>2800</v>
      </c>
      <c r="AN1126" s="127"/>
      <c r="AO1126" s="127" t="s">
        <v>3383</v>
      </c>
      <c r="AP1126" s="127" t="s">
        <v>3325</v>
      </c>
      <c r="AQ1126" s="127" t="s">
        <v>3326</v>
      </c>
      <c r="AR1126" s="127" t="s">
        <v>3298</v>
      </c>
      <c r="AS1126" s="127" t="s">
        <v>69</v>
      </c>
      <c r="AT1126" s="127" t="s">
        <v>70</v>
      </c>
      <c r="AU1126" s="127" t="s">
        <v>3211</v>
      </c>
      <c r="AV1126" s="127" t="s">
        <v>1726</v>
      </c>
      <c r="AW1126" s="149">
        <f t="shared" si="17"/>
        <v>42.886001837646106</v>
      </c>
    </row>
    <row r="1127" spans="1:49" x14ac:dyDescent="0.2">
      <c r="A1127" s="127" t="s">
        <v>59</v>
      </c>
      <c r="B1127" s="127">
        <v>4.0999999999999996</v>
      </c>
      <c r="C1127" s="127">
        <v>20171204</v>
      </c>
      <c r="D1127" s="127" t="s">
        <v>60</v>
      </c>
      <c r="E1127" s="127" t="s">
        <v>60</v>
      </c>
      <c r="F1127" s="127">
        <v>3</v>
      </c>
      <c r="G1127" s="75" t="s">
        <v>1696</v>
      </c>
      <c r="H1127" s="127">
        <v>0</v>
      </c>
      <c r="I1127" s="127"/>
      <c r="J1127" s="127"/>
      <c r="K1127" s="127"/>
      <c r="L1127" s="127"/>
      <c r="M1127" s="127">
        <v>1</v>
      </c>
      <c r="N1127" s="127">
        <v>1</v>
      </c>
      <c r="O1127" s="127">
        <v>1992</v>
      </c>
      <c r="P1127" s="127">
        <v>19930413</v>
      </c>
      <c r="Q1127" s="127">
        <v>19930422</v>
      </c>
      <c r="R1127" s="127" t="s">
        <v>61</v>
      </c>
      <c r="S1127" s="127" t="s">
        <v>62</v>
      </c>
      <c r="T1127" s="127" t="s">
        <v>63</v>
      </c>
      <c r="U1127" s="127" t="s">
        <v>72</v>
      </c>
      <c r="V1127" s="127" t="s">
        <v>65</v>
      </c>
      <c r="W1127" s="127" t="s">
        <v>64</v>
      </c>
      <c r="X1127" s="127"/>
      <c r="Y1127" s="127">
        <v>5</v>
      </c>
      <c r="Z1127" s="127">
        <v>72</v>
      </c>
      <c r="AA1127" s="127" t="s">
        <v>1726</v>
      </c>
      <c r="AB1127" s="127">
        <v>5000</v>
      </c>
      <c r="AC1127" s="127">
        <v>75062</v>
      </c>
      <c r="AD1127" s="127"/>
      <c r="AE1127" s="127"/>
      <c r="AF1127" s="127">
        <v>0</v>
      </c>
      <c r="AG1127" s="127">
        <v>75759</v>
      </c>
      <c r="AH1127" s="127">
        <v>5000</v>
      </c>
      <c r="AI1127" s="127">
        <v>758</v>
      </c>
      <c r="AJ1127" s="127" t="s">
        <v>67</v>
      </c>
      <c r="AK1127" s="127">
        <v>0.01</v>
      </c>
      <c r="AL1127" s="127">
        <v>1</v>
      </c>
      <c r="AM1127" s="127">
        <v>300</v>
      </c>
      <c r="AN1127" s="127"/>
      <c r="AO1127" s="127" t="s">
        <v>80</v>
      </c>
      <c r="AP1127" s="127" t="s">
        <v>663</v>
      </c>
      <c r="AQ1127" s="127" t="s">
        <v>661</v>
      </c>
      <c r="AR1127" s="127" t="s">
        <v>664</v>
      </c>
      <c r="AS1127" s="127" t="s">
        <v>69</v>
      </c>
      <c r="AT1127" s="127" t="s">
        <v>70</v>
      </c>
      <c r="AU1127" s="127" t="s">
        <v>71</v>
      </c>
      <c r="AV1127" s="127" t="s">
        <v>1726</v>
      </c>
      <c r="AW1127" s="149">
        <f t="shared" si="17"/>
        <v>1.0092856571900561</v>
      </c>
    </row>
    <row r="1128" spans="1:49" x14ac:dyDescent="0.2">
      <c r="A1128" s="127" t="s">
        <v>59</v>
      </c>
      <c r="B1128" s="127">
        <v>4.0999999999999996</v>
      </c>
      <c r="C1128" s="127">
        <v>20171204</v>
      </c>
      <c r="D1128" s="127" t="s">
        <v>60</v>
      </c>
      <c r="E1128" s="127" t="s">
        <v>60</v>
      </c>
      <c r="F1128" s="127">
        <v>3</v>
      </c>
      <c r="G1128" s="75" t="s">
        <v>2950</v>
      </c>
      <c r="H1128" s="127">
        <v>0</v>
      </c>
      <c r="I1128" s="127"/>
      <c r="J1128" s="127"/>
      <c r="K1128" s="127"/>
      <c r="L1128" s="127"/>
      <c r="M1128" s="127">
        <v>1</v>
      </c>
      <c r="N1128" s="127">
        <v>2</v>
      </c>
      <c r="O1128" s="127">
        <v>1992</v>
      </c>
      <c r="P1128" s="127">
        <v>19930503</v>
      </c>
      <c r="Q1128" s="127">
        <v>19930506</v>
      </c>
      <c r="R1128" s="127" t="s">
        <v>475</v>
      </c>
      <c r="S1128" s="127" t="s">
        <v>476</v>
      </c>
      <c r="T1128" s="127" t="s">
        <v>477</v>
      </c>
      <c r="U1128" s="127" t="s">
        <v>72</v>
      </c>
      <c r="V1128" s="127" t="s">
        <v>65</v>
      </c>
      <c r="W1128" s="127" t="s">
        <v>64</v>
      </c>
      <c r="X1128" s="127"/>
      <c r="Y1128" s="127">
        <v>4.0999999999999996</v>
      </c>
      <c r="Z1128" s="127">
        <v>72</v>
      </c>
      <c r="AA1128" s="127" t="s">
        <v>1726</v>
      </c>
      <c r="AB1128" s="127">
        <v>5000</v>
      </c>
      <c r="AC1128" s="127">
        <v>73321</v>
      </c>
      <c r="AD1128" s="127"/>
      <c r="AE1128" s="127"/>
      <c r="AF1128" s="127">
        <v>0</v>
      </c>
      <c r="AG1128" s="127">
        <v>329679</v>
      </c>
      <c r="AH1128" s="127"/>
      <c r="AI1128" s="127"/>
      <c r="AJ1128" s="127" t="s">
        <v>66</v>
      </c>
      <c r="AK1128" s="127"/>
      <c r="AL1128" s="127">
        <v>20</v>
      </c>
      <c r="AM1128" s="127">
        <v>200</v>
      </c>
      <c r="AN1128" s="127"/>
      <c r="AO1128" s="127"/>
      <c r="AP1128" s="127" t="s">
        <v>479</v>
      </c>
      <c r="AQ1128" s="127" t="s">
        <v>480</v>
      </c>
      <c r="AR1128" s="127" t="s">
        <v>481</v>
      </c>
      <c r="AS1128" s="127" t="s">
        <v>69</v>
      </c>
      <c r="AT1128" s="127" t="s">
        <v>70</v>
      </c>
      <c r="AU1128" s="127" t="s">
        <v>91</v>
      </c>
      <c r="AV1128" s="127" t="s">
        <v>1726</v>
      </c>
      <c r="AW1128" s="149">
        <f t="shared" si="17"/>
        <v>4.4963789364574955</v>
      </c>
    </row>
    <row r="1129" spans="1:49" x14ac:dyDescent="0.2">
      <c r="A1129" s="127" t="s">
        <v>1726</v>
      </c>
      <c r="B1129" s="127">
        <v>4.0999999999999996</v>
      </c>
      <c r="C1129" s="127">
        <v>20171204</v>
      </c>
      <c r="D1129" s="127" t="s">
        <v>60</v>
      </c>
      <c r="E1129" s="127" t="s">
        <v>60</v>
      </c>
      <c r="F1129" s="127">
        <v>3</v>
      </c>
      <c r="G1129" s="75" t="s">
        <v>1352</v>
      </c>
      <c r="H1129" s="127"/>
      <c r="I1129" s="127"/>
      <c r="J1129" s="127"/>
      <c r="K1129" s="127"/>
      <c r="L1129" s="127"/>
      <c r="M1129" s="127">
        <v>1</v>
      </c>
      <c r="N1129" s="127">
        <v>1</v>
      </c>
      <c r="O1129" s="127">
        <v>1997</v>
      </c>
      <c r="P1129" s="127">
        <v>19990412</v>
      </c>
      <c r="Q1129" s="127">
        <v>19990415</v>
      </c>
      <c r="R1129" s="127" t="s">
        <v>78</v>
      </c>
      <c r="S1129" s="127" t="s">
        <v>62</v>
      </c>
      <c r="T1129" s="127" t="s">
        <v>79</v>
      </c>
      <c r="U1129" s="127" t="s">
        <v>1953</v>
      </c>
      <c r="V1129" s="127" t="s">
        <v>65</v>
      </c>
      <c r="W1129" s="127" t="s">
        <v>66</v>
      </c>
      <c r="X1129" s="127"/>
      <c r="Y1129" s="127">
        <v>18.399999999999999</v>
      </c>
      <c r="Z1129" s="127">
        <v>116</v>
      </c>
      <c r="AA1129" s="127" t="s">
        <v>1726</v>
      </c>
      <c r="AB1129" s="127"/>
      <c r="AC1129" s="127"/>
      <c r="AD1129" s="127"/>
      <c r="AE1129" s="127"/>
      <c r="AF1129" s="127">
        <v>0</v>
      </c>
      <c r="AG1129" s="127">
        <v>84830</v>
      </c>
      <c r="AH1129" s="127"/>
      <c r="AI1129" s="127"/>
      <c r="AJ1129" s="127" t="s">
        <v>66</v>
      </c>
      <c r="AK1129" s="127"/>
      <c r="AL1129" s="127"/>
      <c r="AM1129" s="127"/>
      <c r="AN1129" s="127"/>
      <c r="AO1129" s="127"/>
      <c r="AP1129" s="127" t="s">
        <v>675</v>
      </c>
      <c r="AQ1129" s="127" t="s">
        <v>661</v>
      </c>
      <c r="AR1129" s="127" t="s">
        <v>676</v>
      </c>
      <c r="AS1129" s="127" t="s">
        <v>69</v>
      </c>
      <c r="AT1129" s="127" t="s">
        <v>70</v>
      </c>
      <c r="AU1129" s="127" t="s">
        <v>71</v>
      </c>
      <c r="AV1129" s="127" t="s">
        <v>1726</v>
      </c>
      <c r="AW1129" s="149" t="str">
        <f t="shared" si="17"/>
        <v/>
      </c>
    </row>
    <row r="1130" spans="1:49" x14ac:dyDescent="0.2">
      <c r="A1130" s="127" t="s">
        <v>1726</v>
      </c>
      <c r="B1130" s="127">
        <v>4.0999999999999996</v>
      </c>
      <c r="C1130" s="127">
        <v>20171204</v>
      </c>
      <c r="D1130" s="127" t="s">
        <v>60</v>
      </c>
      <c r="E1130" s="127" t="s">
        <v>60</v>
      </c>
      <c r="F1130" s="127">
        <v>3</v>
      </c>
      <c r="G1130" s="75" t="s">
        <v>1251</v>
      </c>
      <c r="H1130" s="127"/>
      <c r="I1130" s="127"/>
      <c r="J1130" s="127"/>
      <c r="K1130" s="127"/>
      <c r="L1130" s="127"/>
      <c r="M1130" s="127">
        <v>1</v>
      </c>
      <c r="N1130" s="127">
        <v>2</v>
      </c>
      <c r="O1130" s="127">
        <v>1982</v>
      </c>
      <c r="P1130" s="127">
        <v>198304</v>
      </c>
      <c r="Q1130" s="127">
        <v>19830401</v>
      </c>
      <c r="R1130" s="127" t="s">
        <v>475</v>
      </c>
      <c r="S1130" s="127" t="s">
        <v>961</v>
      </c>
      <c r="T1130" s="127" t="s">
        <v>477</v>
      </c>
      <c r="U1130" s="127" t="s">
        <v>962</v>
      </c>
      <c r="V1130" s="127" t="s">
        <v>65</v>
      </c>
      <c r="W1130" s="127" t="s">
        <v>66</v>
      </c>
      <c r="X1130" s="127"/>
      <c r="Y1130" s="127">
        <v>0.5</v>
      </c>
      <c r="Z1130" s="127"/>
      <c r="AA1130" s="127" t="s">
        <v>1726</v>
      </c>
      <c r="AB1130" s="127"/>
      <c r="AC1130" s="127"/>
      <c r="AD1130" s="127"/>
      <c r="AE1130" s="127"/>
      <c r="AF1130" s="127">
        <v>0</v>
      </c>
      <c r="AG1130" s="127">
        <v>27000</v>
      </c>
      <c r="AH1130" s="127"/>
      <c r="AI1130" s="127"/>
      <c r="AJ1130" s="127"/>
      <c r="AK1130" s="127"/>
      <c r="AL1130" s="127"/>
      <c r="AM1130" s="127"/>
      <c r="AN1130" s="127"/>
      <c r="AO1130" s="127"/>
      <c r="AP1130" s="127" t="s">
        <v>479</v>
      </c>
      <c r="AQ1130" s="127" t="s">
        <v>963</v>
      </c>
      <c r="AR1130" s="127" t="s">
        <v>481</v>
      </c>
      <c r="AS1130" s="127" t="s">
        <v>69</v>
      </c>
      <c r="AT1130" s="127" t="s">
        <v>70</v>
      </c>
      <c r="AU1130" s="127" t="s">
        <v>91</v>
      </c>
      <c r="AV1130" s="127" t="s">
        <v>1726</v>
      </c>
      <c r="AW1130" s="149" t="str">
        <f t="shared" si="17"/>
        <v/>
      </c>
    </row>
    <row r="1131" spans="1:49" x14ac:dyDescent="0.2">
      <c r="A1131" s="127" t="s">
        <v>1726</v>
      </c>
      <c r="B1131" s="127">
        <v>4.0999999999999996</v>
      </c>
      <c r="C1131" s="127">
        <v>20171204</v>
      </c>
      <c r="D1131" s="127" t="s">
        <v>60</v>
      </c>
      <c r="E1131" s="127" t="s">
        <v>60</v>
      </c>
      <c r="F1131" s="127">
        <v>3</v>
      </c>
      <c r="G1131" s="75" t="s">
        <v>4736</v>
      </c>
      <c r="H1131" s="127"/>
      <c r="I1131" s="127"/>
      <c r="J1131" s="127"/>
      <c r="K1131" s="127"/>
      <c r="L1131" s="127"/>
      <c r="M1131" s="127">
        <v>1</v>
      </c>
      <c r="N1131" s="127">
        <v>2</v>
      </c>
      <c r="O1131" s="127">
        <v>2000</v>
      </c>
      <c r="P1131" s="127">
        <v>20010427</v>
      </c>
      <c r="Q1131" s="127">
        <v>20010427</v>
      </c>
      <c r="R1131" s="127" t="s">
        <v>4560</v>
      </c>
      <c r="S1131" s="127" t="s">
        <v>3426</v>
      </c>
      <c r="T1131" s="127" t="s">
        <v>4561</v>
      </c>
      <c r="U1131" s="127" t="s">
        <v>1643</v>
      </c>
      <c r="V1131" s="127" t="s">
        <v>65</v>
      </c>
      <c r="W1131" s="127" t="s">
        <v>66</v>
      </c>
      <c r="X1131" s="127"/>
      <c r="Y1131" s="127">
        <v>2.97</v>
      </c>
      <c r="Z1131" s="127"/>
      <c r="AA1131" s="127" t="s">
        <v>1726</v>
      </c>
      <c r="AB1131" s="127"/>
      <c r="AC1131" s="127"/>
      <c r="AD1131" s="127"/>
      <c r="AE1131" s="127"/>
      <c r="AF1131" s="127">
        <v>0</v>
      </c>
      <c r="AG1131" s="127">
        <v>97105</v>
      </c>
      <c r="AH1131" s="127"/>
      <c r="AI1131" s="127"/>
      <c r="AJ1131" s="127" t="s">
        <v>66</v>
      </c>
      <c r="AK1131" s="127"/>
      <c r="AL1131" s="127"/>
      <c r="AM1131" s="127"/>
      <c r="AN1131" s="127"/>
      <c r="AO1131" s="127"/>
      <c r="AP1131" s="127" t="s">
        <v>4562</v>
      </c>
      <c r="AQ1131" s="127" t="s">
        <v>3429</v>
      </c>
      <c r="AR1131" s="127" t="s">
        <v>4563</v>
      </c>
      <c r="AS1131" s="127" t="s">
        <v>69</v>
      </c>
      <c r="AT1131" s="127" t="s">
        <v>70</v>
      </c>
      <c r="AU1131" s="127" t="s">
        <v>77</v>
      </c>
      <c r="AV1131" s="127" t="s">
        <v>1726</v>
      </c>
      <c r="AW1131" s="149" t="str">
        <f t="shared" si="17"/>
        <v/>
      </c>
    </row>
    <row r="1132" spans="1:49" x14ac:dyDescent="0.2">
      <c r="A1132" s="127" t="s">
        <v>1726</v>
      </c>
      <c r="B1132" s="127">
        <v>4.0999999999999996</v>
      </c>
      <c r="C1132" s="127">
        <v>20171204</v>
      </c>
      <c r="D1132" s="127" t="s">
        <v>60</v>
      </c>
      <c r="E1132" s="127" t="s">
        <v>60</v>
      </c>
      <c r="F1132" s="127">
        <v>3</v>
      </c>
      <c r="G1132" s="75" t="s">
        <v>1356</v>
      </c>
      <c r="H1132" s="127"/>
      <c r="I1132" s="127"/>
      <c r="J1132" s="127"/>
      <c r="K1132" s="127"/>
      <c r="L1132" s="127"/>
      <c r="M1132" s="127">
        <v>1</v>
      </c>
      <c r="N1132" s="127">
        <v>1</v>
      </c>
      <c r="O1132" s="127">
        <v>1998</v>
      </c>
      <c r="P1132" s="127">
        <v>20000430</v>
      </c>
      <c r="Q1132" s="127">
        <v>20000430</v>
      </c>
      <c r="R1132" s="127" t="s">
        <v>109</v>
      </c>
      <c r="S1132" s="127" t="s">
        <v>1343</v>
      </c>
      <c r="T1132" s="127" t="s">
        <v>110</v>
      </c>
      <c r="U1132" s="127" t="s">
        <v>1953</v>
      </c>
      <c r="V1132" s="127" t="s">
        <v>65</v>
      </c>
      <c r="W1132" s="127" t="s">
        <v>66</v>
      </c>
      <c r="X1132" s="127"/>
      <c r="Y1132" s="127">
        <v>20</v>
      </c>
      <c r="Z1132" s="127"/>
      <c r="AA1132" s="127" t="s">
        <v>1726</v>
      </c>
      <c r="AB1132" s="127"/>
      <c r="AC1132" s="127"/>
      <c r="AD1132" s="127"/>
      <c r="AE1132" s="127"/>
      <c r="AF1132" s="127">
        <v>0</v>
      </c>
      <c r="AG1132" s="127">
        <v>51500</v>
      </c>
      <c r="AH1132" s="127"/>
      <c r="AI1132" s="127"/>
      <c r="AJ1132" s="127" t="s">
        <v>66</v>
      </c>
      <c r="AK1132" s="127"/>
      <c r="AL1132" s="127"/>
      <c r="AM1132" s="127"/>
      <c r="AN1132" s="127"/>
      <c r="AO1132" s="127" t="s">
        <v>117</v>
      </c>
      <c r="AP1132" s="127" t="s">
        <v>685</v>
      </c>
      <c r="AQ1132" s="127" t="s">
        <v>1619</v>
      </c>
      <c r="AR1132" s="127" t="s">
        <v>686</v>
      </c>
      <c r="AS1132" s="127" t="s">
        <v>69</v>
      </c>
      <c r="AT1132" s="127" t="s">
        <v>70</v>
      </c>
      <c r="AU1132" s="127" t="s">
        <v>71</v>
      </c>
      <c r="AV1132" s="127" t="s">
        <v>1726</v>
      </c>
      <c r="AW1132" s="149" t="str">
        <f t="shared" si="17"/>
        <v/>
      </c>
    </row>
    <row r="1133" spans="1:49" x14ac:dyDescent="0.2">
      <c r="A1133" s="127" t="s">
        <v>1726</v>
      </c>
      <c r="B1133" s="127">
        <v>4.0999999999999996</v>
      </c>
      <c r="C1133" s="127">
        <v>20171204</v>
      </c>
      <c r="D1133" s="127" t="s">
        <v>60</v>
      </c>
      <c r="E1133" s="127" t="s">
        <v>60</v>
      </c>
      <c r="F1133" s="127">
        <v>3</v>
      </c>
      <c r="G1133" s="75" t="s">
        <v>1357</v>
      </c>
      <c r="H1133" s="127"/>
      <c r="I1133" s="127"/>
      <c r="J1133" s="127"/>
      <c r="K1133" s="127"/>
      <c r="L1133" s="127"/>
      <c r="M1133" s="127">
        <v>1</v>
      </c>
      <c r="N1133" s="127">
        <v>1</v>
      </c>
      <c r="O1133" s="127">
        <v>1998</v>
      </c>
      <c r="P1133" s="127">
        <v>20000418</v>
      </c>
      <c r="Q1133" s="127">
        <v>20000420</v>
      </c>
      <c r="R1133" s="127" t="s">
        <v>84</v>
      </c>
      <c r="S1133" s="127" t="s">
        <v>62</v>
      </c>
      <c r="T1133" s="127" t="s">
        <v>85</v>
      </c>
      <c r="U1133" s="127" t="s">
        <v>1953</v>
      </c>
      <c r="V1133" s="127" t="s">
        <v>65</v>
      </c>
      <c r="W1133" s="127" t="s">
        <v>66</v>
      </c>
      <c r="X1133" s="127"/>
      <c r="Y1133" s="127">
        <v>19.13</v>
      </c>
      <c r="Z1133" s="127">
        <v>177</v>
      </c>
      <c r="AA1133" s="127" t="s">
        <v>1726</v>
      </c>
      <c r="AB1133" s="127"/>
      <c r="AC1133" s="127"/>
      <c r="AD1133" s="127"/>
      <c r="AE1133" s="127"/>
      <c r="AF1133" s="127">
        <v>0</v>
      </c>
      <c r="AG1133" s="127">
        <v>26063</v>
      </c>
      <c r="AH1133" s="127"/>
      <c r="AI1133" s="127"/>
      <c r="AJ1133" s="127" t="s">
        <v>67</v>
      </c>
      <c r="AK1133" s="127"/>
      <c r="AL1133" s="127"/>
      <c r="AM1133" s="127"/>
      <c r="AN1133" s="127"/>
      <c r="AO1133" s="127" t="s">
        <v>117</v>
      </c>
      <c r="AP1133" s="127" t="s">
        <v>669</v>
      </c>
      <c r="AQ1133" s="127" t="s">
        <v>661</v>
      </c>
      <c r="AR1133" s="127" t="s">
        <v>670</v>
      </c>
      <c r="AS1133" s="127" t="s">
        <v>69</v>
      </c>
      <c r="AT1133" s="127" t="s">
        <v>70</v>
      </c>
      <c r="AU1133" s="127" t="s">
        <v>71</v>
      </c>
      <c r="AV1133" s="127" t="s">
        <v>1726</v>
      </c>
      <c r="AW1133" s="149" t="str">
        <f t="shared" si="17"/>
        <v/>
      </c>
    </row>
    <row r="1134" spans="1:49" x14ac:dyDescent="0.2">
      <c r="A1134" s="127" t="s">
        <v>1726</v>
      </c>
      <c r="B1134" s="127">
        <v>4.0999999999999996</v>
      </c>
      <c r="C1134" s="127">
        <v>20171204</v>
      </c>
      <c r="D1134" s="127" t="s">
        <v>60</v>
      </c>
      <c r="E1134" s="127" t="s">
        <v>60</v>
      </c>
      <c r="F1134" s="127">
        <v>3</v>
      </c>
      <c r="G1134" s="75" t="s">
        <v>1271</v>
      </c>
      <c r="H1134" s="127"/>
      <c r="I1134" s="127"/>
      <c r="J1134" s="127"/>
      <c r="K1134" s="127"/>
      <c r="L1134" s="127"/>
      <c r="M1134" s="127">
        <v>1</v>
      </c>
      <c r="N1134" s="127">
        <v>2</v>
      </c>
      <c r="O1134" s="127">
        <v>2006</v>
      </c>
      <c r="P1134" s="127">
        <v>20070622</v>
      </c>
      <c r="Q1134" s="127">
        <v>20070622</v>
      </c>
      <c r="R1134" s="127" t="s">
        <v>475</v>
      </c>
      <c r="S1134" s="127" t="s">
        <v>961</v>
      </c>
      <c r="T1134" s="127" t="s">
        <v>477</v>
      </c>
      <c r="U1134" s="127" t="s">
        <v>72</v>
      </c>
      <c r="V1134" s="127" t="s">
        <v>65</v>
      </c>
      <c r="W1134" s="127" t="s">
        <v>64</v>
      </c>
      <c r="X1134" s="127"/>
      <c r="Y1134" s="127">
        <v>5</v>
      </c>
      <c r="Z1134" s="127"/>
      <c r="AA1134" s="127" t="s">
        <v>1726</v>
      </c>
      <c r="AB1134" s="127"/>
      <c r="AC1134" s="127"/>
      <c r="AD1134" s="127"/>
      <c r="AE1134" s="127"/>
      <c r="AF1134" s="127">
        <v>0</v>
      </c>
      <c r="AG1134" s="127">
        <v>180000</v>
      </c>
      <c r="AH1134" s="127"/>
      <c r="AI1134" s="127"/>
      <c r="AJ1134" s="127" t="s">
        <v>66</v>
      </c>
      <c r="AK1134" s="127"/>
      <c r="AL1134" s="127"/>
      <c r="AM1134" s="127"/>
      <c r="AN1134" s="127"/>
      <c r="AO1134" s="127"/>
      <c r="AP1134" s="127" t="s">
        <v>479</v>
      </c>
      <c r="AQ1134" s="127" t="s">
        <v>963</v>
      </c>
      <c r="AR1134" s="127" t="s">
        <v>481</v>
      </c>
      <c r="AS1134" s="127" t="s">
        <v>69</v>
      </c>
      <c r="AT1134" s="127" t="s">
        <v>70</v>
      </c>
      <c r="AU1134" s="127" t="s">
        <v>91</v>
      </c>
      <c r="AV1134" s="127" t="s">
        <v>1726</v>
      </c>
      <c r="AW1134" s="149" t="str">
        <f t="shared" si="17"/>
        <v/>
      </c>
    </row>
    <row r="1135" spans="1:49" x14ac:dyDescent="0.2">
      <c r="A1135" s="127" t="s">
        <v>1726</v>
      </c>
      <c r="B1135" s="127">
        <v>4.0999999999999996</v>
      </c>
      <c r="C1135" s="127">
        <v>20171204</v>
      </c>
      <c r="D1135" s="127" t="s">
        <v>60</v>
      </c>
      <c r="E1135" s="127" t="s">
        <v>60</v>
      </c>
      <c r="F1135" s="127">
        <v>3</v>
      </c>
      <c r="G1135" s="75" t="s">
        <v>3481</v>
      </c>
      <c r="H1135" s="127"/>
      <c r="I1135" s="127"/>
      <c r="J1135" s="127"/>
      <c r="K1135" s="127"/>
      <c r="L1135" s="127"/>
      <c r="M1135" s="127">
        <v>1</v>
      </c>
      <c r="N1135" s="127">
        <v>3</v>
      </c>
      <c r="O1135" s="127">
        <v>2000</v>
      </c>
      <c r="P1135" s="127">
        <v>20010603</v>
      </c>
      <c r="Q1135" s="127">
        <v>20010610</v>
      </c>
      <c r="R1135" s="127" t="s">
        <v>3474</v>
      </c>
      <c r="S1135" s="127" t="s">
        <v>3475</v>
      </c>
      <c r="T1135" s="127" t="s">
        <v>3476</v>
      </c>
      <c r="U1135" s="127" t="s">
        <v>72</v>
      </c>
      <c r="V1135" s="127" t="s">
        <v>65</v>
      </c>
      <c r="W1135" s="127" t="s">
        <v>64</v>
      </c>
      <c r="X1135" s="127"/>
      <c r="Y1135" s="127">
        <v>3</v>
      </c>
      <c r="Z1135" s="127"/>
      <c r="AA1135" s="127" t="s">
        <v>1726</v>
      </c>
      <c r="AB1135" s="127"/>
      <c r="AC1135" s="127"/>
      <c r="AD1135" s="127"/>
      <c r="AE1135" s="127"/>
      <c r="AF1135" s="127">
        <v>0</v>
      </c>
      <c r="AG1135" s="127">
        <v>84794</v>
      </c>
      <c r="AH1135" s="127"/>
      <c r="AI1135" s="127"/>
      <c r="AJ1135" s="127" t="s">
        <v>66</v>
      </c>
      <c r="AK1135" s="127"/>
      <c r="AL1135" s="127"/>
      <c r="AM1135" s="127"/>
      <c r="AN1135" s="127"/>
      <c r="AO1135" s="127"/>
      <c r="AP1135" s="127" t="s">
        <v>3477</v>
      </c>
      <c r="AQ1135" s="127" t="s">
        <v>3478</v>
      </c>
      <c r="AR1135" s="127" t="s">
        <v>3479</v>
      </c>
      <c r="AS1135" s="127" t="s">
        <v>69</v>
      </c>
      <c r="AT1135" s="127" t="s">
        <v>70</v>
      </c>
      <c r="AU1135" s="127" t="s">
        <v>3211</v>
      </c>
      <c r="AV1135" s="127" t="s">
        <v>1726</v>
      </c>
      <c r="AW1135" s="149" t="str">
        <f t="shared" si="17"/>
        <v/>
      </c>
    </row>
    <row r="1136" spans="1:49" x14ac:dyDescent="0.2">
      <c r="A1136" s="127" t="s">
        <v>59</v>
      </c>
      <c r="B1136" s="127">
        <v>4.0999999999999996</v>
      </c>
      <c r="C1136" s="127">
        <v>20171204</v>
      </c>
      <c r="D1136" s="127" t="s">
        <v>60</v>
      </c>
      <c r="E1136" s="127" t="s">
        <v>60</v>
      </c>
      <c r="F1136" s="127">
        <v>3</v>
      </c>
      <c r="G1136" s="75" t="s">
        <v>3069</v>
      </c>
      <c r="H1136" s="127">
        <v>12</v>
      </c>
      <c r="I1136" s="127"/>
      <c r="J1136" s="127"/>
      <c r="K1136" s="127" t="s">
        <v>106</v>
      </c>
      <c r="L1136" s="127" t="s">
        <v>4218</v>
      </c>
      <c r="M1136" s="127">
        <v>1</v>
      </c>
      <c r="N1136" s="127">
        <v>3</v>
      </c>
      <c r="O1136" s="127">
        <v>2006</v>
      </c>
      <c r="P1136" s="127">
        <v>20070516</v>
      </c>
      <c r="Q1136" s="127">
        <v>20070604</v>
      </c>
      <c r="R1136" s="127" t="s">
        <v>3420</v>
      </c>
      <c r="S1136" s="127" t="s">
        <v>3421</v>
      </c>
      <c r="T1136" s="127" t="s">
        <v>4165</v>
      </c>
      <c r="U1136" s="127" t="s">
        <v>72</v>
      </c>
      <c r="V1136" s="127" t="s">
        <v>65</v>
      </c>
      <c r="W1136" s="127" t="s">
        <v>64</v>
      </c>
      <c r="X1136" s="127"/>
      <c r="Y1136" s="127">
        <v>5.8</v>
      </c>
      <c r="Z1136" s="127"/>
      <c r="AA1136" s="127" t="s">
        <v>1726</v>
      </c>
      <c r="AB1136" s="127">
        <v>0</v>
      </c>
      <c r="AC1136" s="127">
        <v>23188</v>
      </c>
      <c r="AD1136" s="127"/>
      <c r="AE1136" s="127"/>
      <c r="AF1136" s="127">
        <v>0</v>
      </c>
      <c r="AG1136" s="127">
        <v>118269</v>
      </c>
      <c r="AH1136" s="127"/>
      <c r="AI1136" s="127"/>
      <c r="AJ1136" s="127" t="s">
        <v>66</v>
      </c>
      <c r="AK1136" s="127">
        <v>6.9800000000000001E-2</v>
      </c>
      <c r="AL1136" s="127">
        <v>44</v>
      </c>
      <c r="AM1136" s="127">
        <v>525</v>
      </c>
      <c r="AN1136" s="127"/>
      <c r="AO1136" s="127" t="s">
        <v>4265</v>
      </c>
      <c r="AP1136" s="127" t="s">
        <v>3422</v>
      </c>
      <c r="AQ1136" s="127" t="s">
        <v>3423</v>
      </c>
      <c r="AR1136" s="127" t="s">
        <v>4166</v>
      </c>
      <c r="AS1136" s="127" t="s">
        <v>69</v>
      </c>
      <c r="AT1136" s="127" t="s">
        <v>70</v>
      </c>
      <c r="AU1136" s="127" t="s">
        <v>3211</v>
      </c>
      <c r="AV1136" s="127" t="s">
        <v>1726</v>
      </c>
      <c r="AW1136" s="149">
        <f t="shared" si="17"/>
        <v>5.1004398826979473</v>
      </c>
    </row>
    <row r="1137" spans="1:49" x14ac:dyDescent="0.2">
      <c r="A1137" s="127" t="s">
        <v>1726</v>
      </c>
      <c r="B1137" s="127">
        <v>4.0999999999999996</v>
      </c>
      <c r="C1137" s="127">
        <v>20171204</v>
      </c>
      <c r="D1137" s="127" t="s">
        <v>60</v>
      </c>
      <c r="E1137" s="127" t="s">
        <v>60</v>
      </c>
      <c r="F1137" s="127">
        <v>3</v>
      </c>
      <c r="G1137" s="75" t="s">
        <v>3494</v>
      </c>
      <c r="H1137" s="127"/>
      <c r="I1137" s="127"/>
      <c r="J1137" s="127"/>
      <c r="K1137" s="127"/>
      <c r="L1137" s="127"/>
      <c r="M1137" s="127">
        <v>1</v>
      </c>
      <c r="N1137" s="127">
        <v>2</v>
      </c>
      <c r="O1137" s="127">
        <v>1990</v>
      </c>
      <c r="P1137" s="127">
        <v>199105</v>
      </c>
      <c r="Q1137" s="127">
        <v>199105</v>
      </c>
      <c r="R1137" s="127" t="s">
        <v>3483</v>
      </c>
      <c r="S1137" s="127" t="s">
        <v>3484</v>
      </c>
      <c r="T1137" s="127" t="s">
        <v>3485</v>
      </c>
      <c r="U1137" s="127" t="s">
        <v>72</v>
      </c>
      <c r="V1137" s="127" t="s">
        <v>65</v>
      </c>
      <c r="W1137" s="127" t="s">
        <v>66</v>
      </c>
      <c r="X1137" s="127" t="s">
        <v>1305</v>
      </c>
      <c r="Y1137" s="127"/>
      <c r="Z1137" s="127"/>
      <c r="AA1137" s="127" t="s">
        <v>1726</v>
      </c>
      <c r="AB1137" s="127"/>
      <c r="AC1137" s="127"/>
      <c r="AD1137" s="127"/>
      <c r="AE1137" s="127"/>
      <c r="AF1137" s="127">
        <v>0</v>
      </c>
      <c r="AG1137" s="127">
        <v>80</v>
      </c>
      <c r="AH1137" s="127"/>
      <c r="AI1137" s="127"/>
      <c r="AJ1137" s="127" t="s">
        <v>66</v>
      </c>
      <c r="AK1137" s="127"/>
      <c r="AL1137" s="127"/>
      <c r="AM1137" s="127"/>
      <c r="AN1137" s="127"/>
      <c r="AO1137" s="127"/>
      <c r="AP1137" s="127" t="s">
        <v>3486</v>
      </c>
      <c r="AQ1137" s="127" t="s">
        <v>3487</v>
      </c>
      <c r="AR1137" s="127" t="s">
        <v>3488</v>
      </c>
      <c r="AS1137" s="127" t="s">
        <v>69</v>
      </c>
      <c r="AT1137" s="127" t="s">
        <v>70</v>
      </c>
      <c r="AU1137" s="127" t="s">
        <v>77</v>
      </c>
      <c r="AV1137" s="127" t="s">
        <v>1726</v>
      </c>
      <c r="AW1137" s="149" t="str">
        <f t="shared" si="17"/>
        <v/>
      </c>
    </row>
    <row r="1138" spans="1:49" x14ac:dyDescent="0.2">
      <c r="A1138" s="127" t="s">
        <v>59</v>
      </c>
      <c r="B1138" s="127">
        <v>4.0999999999999996</v>
      </c>
      <c r="C1138" s="127">
        <v>20171204</v>
      </c>
      <c r="D1138" s="127" t="s">
        <v>60</v>
      </c>
      <c r="E1138" s="127" t="s">
        <v>60</v>
      </c>
      <c r="F1138" s="127">
        <v>3</v>
      </c>
      <c r="G1138" s="75" t="s">
        <v>1685</v>
      </c>
      <c r="H1138" s="127">
        <v>0</v>
      </c>
      <c r="I1138" s="127"/>
      <c r="J1138" s="127"/>
      <c r="K1138" s="127"/>
      <c r="L1138" s="127"/>
      <c r="M1138" s="127">
        <v>1</v>
      </c>
      <c r="N1138" s="127">
        <v>1</v>
      </c>
      <c r="O1138" s="127">
        <v>2003</v>
      </c>
      <c r="P1138" s="127">
        <v>20050429</v>
      </c>
      <c r="Q1138" s="127">
        <v>20050429</v>
      </c>
      <c r="R1138" s="127" t="s">
        <v>61</v>
      </c>
      <c r="S1138" s="127" t="s">
        <v>62</v>
      </c>
      <c r="T1138" s="127" t="s">
        <v>63</v>
      </c>
      <c r="U1138" s="127" t="s">
        <v>1953</v>
      </c>
      <c r="V1138" s="127" t="s">
        <v>65</v>
      </c>
      <c r="W1138" s="127" t="s">
        <v>64</v>
      </c>
      <c r="X1138" s="127"/>
      <c r="Y1138" s="127">
        <v>16</v>
      </c>
      <c r="Z1138" s="127">
        <v>112</v>
      </c>
      <c r="AA1138" s="127" t="s">
        <v>1726</v>
      </c>
      <c r="AB1138" s="127">
        <v>5000</v>
      </c>
      <c r="AC1138" s="127">
        <v>16627</v>
      </c>
      <c r="AD1138" s="127"/>
      <c r="AE1138" s="127"/>
      <c r="AF1138" s="127">
        <v>0</v>
      </c>
      <c r="AG1138" s="127">
        <v>14804</v>
      </c>
      <c r="AH1138" s="127">
        <v>5000</v>
      </c>
      <c r="AI1138" s="127">
        <v>50</v>
      </c>
      <c r="AJ1138" s="127" t="s">
        <v>67</v>
      </c>
      <c r="AK1138" s="127">
        <v>3.0000000000000001E-3</v>
      </c>
      <c r="AL1138" s="127">
        <v>30</v>
      </c>
      <c r="AM1138" s="127">
        <v>300</v>
      </c>
      <c r="AN1138" s="127"/>
      <c r="AO1138" s="127" t="s">
        <v>96</v>
      </c>
      <c r="AP1138" s="127" t="s">
        <v>663</v>
      </c>
      <c r="AQ1138" s="127" t="s">
        <v>661</v>
      </c>
      <c r="AR1138" s="127" t="s">
        <v>664</v>
      </c>
      <c r="AS1138" s="127" t="s">
        <v>69</v>
      </c>
      <c r="AT1138" s="127" t="s">
        <v>70</v>
      </c>
      <c r="AU1138" s="127" t="s">
        <v>71</v>
      </c>
      <c r="AV1138" s="127" t="s">
        <v>1726</v>
      </c>
      <c r="AW1138" s="149">
        <f t="shared" si="17"/>
        <v>0.89035905454982855</v>
      </c>
    </row>
    <row r="1139" spans="1:49" x14ac:dyDescent="0.2">
      <c r="A1139" s="127" t="s">
        <v>1726</v>
      </c>
      <c r="B1139" s="127">
        <v>4.0999999999999996</v>
      </c>
      <c r="C1139" s="127">
        <v>20171204</v>
      </c>
      <c r="D1139" s="127" t="s">
        <v>60</v>
      </c>
      <c r="E1139" s="127" t="s">
        <v>60</v>
      </c>
      <c r="F1139" s="127">
        <v>3</v>
      </c>
      <c r="G1139" s="75" t="s">
        <v>3841</v>
      </c>
      <c r="H1139" s="127"/>
      <c r="I1139" s="127"/>
      <c r="J1139" s="127"/>
      <c r="K1139" s="127"/>
      <c r="L1139" s="127"/>
      <c r="M1139" s="127">
        <v>1</v>
      </c>
      <c r="N1139" s="127">
        <v>1</v>
      </c>
      <c r="O1139" s="127">
        <v>1990</v>
      </c>
      <c r="P1139" s="127">
        <v>199105</v>
      </c>
      <c r="Q1139" s="127">
        <v>199106</v>
      </c>
      <c r="R1139" s="127" t="s">
        <v>3795</v>
      </c>
      <c r="S1139" s="127" t="s">
        <v>3484</v>
      </c>
      <c r="T1139" s="127" t="s">
        <v>3796</v>
      </c>
      <c r="U1139" s="127" t="s">
        <v>72</v>
      </c>
      <c r="V1139" s="127" t="s">
        <v>65</v>
      </c>
      <c r="W1139" s="127" t="s">
        <v>66</v>
      </c>
      <c r="X1139" s="127" t="s">
        <v>1305</v>
      </c>
      <c r="Y1139" s="127"/>
      <c r="Z1139" s="127"/>
      <c r="AA1139" s="127" t="s">
        <v>1726</v>
      </c>
      <c r="AB1139" s="127"/>
      <c r="AC1139" s="127"/>
      <c r="AD1139" s="127"/>
      <c r="AE1139" s="127"/>
      <c r="AF1139" s="127">
        <v>0</v>
      </c>
      <c r="AG1139" s="127">
        <v>400</v>
      </c>
      <c r="AH1139" s="127"/>
      <c r="AI1139" s="127"/>
      <c r="AJ1139" s="127" t="s">
        <v>66</v>
      </c>
      <c r="AK1139" s="127"/>
      <c r="AL1139" s="127"/>
      <c r="AM1139" s="127"/>
      <c r="AN1139" s="127"/>
      <c r="AO1139" s="127"/>
      <c r="AP1139" s="127" t="s">
        <v>3797</v>
      </c>
      <c r="AQ1139" s="127" t="s">
        <v>3487</v>
      </c>
      <c r="AR1139" s="127" t="s">
        <v>3799</v>
      </c>
      <c r="AS1139" s="127" t="s">
        <v>69</v>
      </c>
      <c r="AT1139" s="127" t="s">
        <v>70</v>
      </c>
      <c r="AU1139" s="127" t="s">
        <v>77</v>
      </c>
      <c r="AV1139" s="127" t="s">
        <v>1726</v>
      </c>
      <c r="AW1139" s="149" t="str">
        <f t="shared" si="17"/>
        <v/>
      </c>
    </row>
    <row r="1140" spans="1:49" x14ac:dyDescent="0.2">
      <c r="A1140" s="127" t="s">
        <v>59</v>
      </c>
      <c r="B1140" s="127">
        <v>4.0999999999999996</v>
      </c>
      <c r="C1140" s="127">
        <v>20171204</v>
      </c>
      <c r="D1140" s="127" t="s">
        <v>60</v>
      </c>
      <c r="E1140" s="127" t="s">
        <v>60</v>
      </c>
      <c r="F1140" s="127">
        <v>3</v>
      </c>
      <c r="G1140" s="75" t="s">
        <v>3051</v>
      </c>
      <c r="H1140" s="127">
        <v>12</v>
      </c>
      <c r="I1140" s="127"/>
      <c r="J1140" s="127"/>
      <c r="K1140" s="127"/>
      <c r="L1140" s="127"/>
      <c r="M1140" s="127">
        <v>1</v>
      </c>
      <c r="N1140" s="127">
        <v>1</v>
      </c>
      <c r="O1140" s="127">
        <v>2006</v>
      </c>
      <c r="P1140" s="127">
        <v>20080423</v>
      </c>
      <c r="Q1140" s="127">
        <v>20080425</v>
      </c>
      <c r="R1140" s="127" t="s">
        <v>61</v>
      </c>
      <c r="S1140" s="127" t="s">
        <v>62</v>
      </c>
      <c r="T1140" s="127" t="s">
        <v>63</v>
      </c>
      <c r="U1140" s="127" t="s">
        <v>1953</v>
      </c>
      <c r="V1140" s="127" t="s">
        <v>65</v>
      </c>
      <c r="W1140" s="127" t="s">
        <v>64</v>
      </c>
      <c r="X1140" s="127"/>
      <c r="Y1140" s="127">
        <v>14.03</v>
      </c>
      <c r="Z1140" s="127">
        <v>107</v>
      </c>
      <c r="AA1140" s="127" t="s">
        <v>1726</v>
      </c>
      <c r="AB1140" s="127">
        <v>5000</v>
      </c>
      <c r="AC1140" s="127">
        <v>56661</v>
      </c>
      <c r="AD1140" s="127"/>
      <c r="AE1140" s="127"/>
      <c r="AF1140" s="127">
        <v>0</v>
      </c>
      <c r="AG1140" s="127">
        <v>2230</v>
      </c>
      <c r="AH1140" s="127"/>
      <c r="AI1140" s="127"/>
      <c r="AJ1140" s="127" t="s">
        <v>66</v>
      </c>
      <c r="AK1140" s="127"/>
      <c r="AL1140" s="127">
        <v>30</v>
      </c>
      <c r="AM1140" s="127">
        <v>300</v>
      </c>
      <c r="AN1140" s="127"/>
      <c r="AO1140" s="127" t="s">
        <v>159</v>
      </c>
      <c r="AP1140" s="127" t="s">
        <v>663</v>
      </c>
      <c r="AQ1140" s="127" t="s">
        <v>661</v>
      </c>
      <c r="AR1140" s="127" t="s">
        <v>664</v>
      </c>
      <c r="AS1140" s="127" t="s">
        <v>69</v>
      </c>
      <c r="AT1140" s="127" t="s">
        <v>70</v>
      </c>
      <c r="AU1140" s="127" t="s">
        <v>71</v>
      </c>
      <c r="AV1140" s="127" t="s">
        <v>1726</v>
      </c>
      <c r="AW1140" s="149">
        <f t="shared" si="17"/>
        <v>3.9356876864157002E-2</v>
      </c>
    </row>
    <row r="1141" spans="1:49" x14ac:dyDescent="0.2">
      <c r="A1141" s="127" t="s">
        <v>1726</v>
      </c>
      <c r="B1141" s="127">
        <v>4.0999999999999996</v>
      </c>
      <c r="C1141" s="127">
        <v>20171204</v>
      </c>
      <c r="D1141" s="127" t="s">
        <v>60</v>
      </c>
      <c r="E1141" s="127" t="s">
        <v>60</v>
      </c>
      <c r="F1141" s="127">
        <v>3</v>
      </c>
      <c r="G1141" s="75" t="s">
        <v>4606</v>
      </c>
      <c r="H1141" s="127"/>
      <c r="I1141" s="127"/>
      <c r="J1141" s="127"/>
      <c r="K1141" s="127"/>
      <c r="L1141" s="127"/>
      <c r="M1141" s="127">
        <v>1</v>
      </c>
      <c r="N1141" s="127">
        <v>2</v>
      </c>
      <c r="O1141" s="127">
        <v>1990</v>
      </c>
      <c r="P1141" s="127">
        <v>199104</v>
      </c>
      <c r="Q1141" s="127">
        <v>199105</v>
      </c>
      <c r="R1141" s="127" t="s">
        <v>4560</v>
      </c>
      <c r="S1141" s="127" t="s">
        <v>3910</v>
      </c>
      <c r="T1141" s="127" t="s">
        <v>4561</v>
      </c>
      <c r="U1141" s="127" t="s">
        <v>72</v>
      </c>
      <c r="V1141" s="127" t="s">
        <v>65</v>
      </c>
      <c r="W1141" s="127" t="s">
        <v>66</v>
      </c>
      <c r="X1141" s="127" t="s">
        <v>1305</v>
      </c>
      <c r="Y1141" s="127">
        <v>3</v>
      </c>
      <c r="Z1141" s="127"/>
      <c r="AA1141" s="127" t="s">
        <v>1726</v>
      </c>
      <c r="AB1141" s="127"/>
      <c r="AC1141" s="127"/>
      <c r="AD1141" s="127"/>
      <c r="AE1141" s="127"/>
      <c r="AF1141" s="127">
        <v>0</v>
      </c>
      <c r="AG1141" s="127">
        <v>440</v>
      </c>
      <c r="AH1141" s="127"/>
      <c r="AI1141" s="127"/>
      <c r="AJ1141" s="127" t="s">
        <v>66</v>
      </c>
      <c r="AK1141" s="127"/>
      <c r="AL1141" s="127"/>
      <c r="AM1141" s="127"/>
      <c r="AN1141" s="127"/>
      <c r="AO1141" s="127"/>
      <c r="AP1141" s="127" t="s">
        <v>4562</v>
      </c>
      <c r="AQ1141" s="127" t="s">
        <v>3911</v>
      </c>
      <c r="AR1141" s="127" t="s">
        <v>4563</v>
      </c>
      <c r="AS1141" s="127" t="s">
        <v>69</v>
      </c>
      <c r="AT1141" s="127" t="s">
        <v>70</v>
      </c>
      <c r="AU1141" s="127" t="s">
        <v>77</v>
      </c>
      <c r="AV1141" s="127" t="s">
        <v>1726</v>
      </c>
      <c r="AW1141" s="149" t="str">
        <f t="shared" si="17"/>
        <v/>
      </c>
    </row>
    <row r="1142" spans="1:49" x14ac:dyDescent="0.2">
      <c r="A1142" s="127" t="s">
        <v>1726</v>
      </c>
      <c r="B1142" s="127">
        <v>4.0999999999999996</v>
      </c>
      <c r="C1142" s="127">
        <v>20171204</v>
      </c>
      <c r="D1142" s="127" t="s">
        <v>60</v>
      </c>
      <c r="E1142" s="127" t="s">
        <v>60</v>
      </c>
      <c r="F1142" s="127">
        <v>3</v>
      </c>
      <c r="G1142" s="75" t="s">
        <v>1159</v>
      </c>
      <c r="H1142" s="127"/>
      <c r="I1142" s="127"/>
      <c r="J1142" s="127"/>
      <c r="K1142" s="127"/>
      <c r="L1142" s="127"/>
      <c r="M1142" s="127">
        <v>1</v>
      </c>
      <c r="N1142" s="127">
        <v>2</v>
      </c>
      <c r="O1142" s="127">
        <v>1990</v>
      </c>
      <c r="P1142" s="127">
        <v>199105</v>
      </c>
      <c r="Q1142" s="127">
        <v>199105</v>
      </c>
      <c r="R1142" s="127" t="s">
        <v>475</v>
      </c>
      <c r="S1142" s="127" t="s">
        <v>965</v>
      </c>
      <c r="T1142" s="127" t="s">
        <v>477</v>
      </c>
      <c r="U1142" s="127" t="s">
        <v>72</v>
      </c>
      <c r="V1142" s="127" t="s">
        <v>65</v>
      </c>
      <c r="W1142" s="127" t="s">
        <v>66</v>
      </c>
      <c r="X1142" s="127" t="s">
        <v>1305</v>
      </c>
      <c r="Y1142" s="127"/>
      <c r="Z1142" s="127"/>
      <c r="AA1142" s="127" t="s">
        <v>1726</v>
      </c>
      <c r="AB1142" s="127"/>
      <c r="AC1142" s="127"/>
      <c r="AD1142" s="127"/>
      <c r="AE1142" s="127"/>
      <c r="AF1142" s="127">
        <v>0</v>
      </c>
      <c r="AG1142" s="127">
        <v>80</v>
      </c>
      <c r="AH1142" s="127"/>
      <c r="AI1142" s="127"/>
      <c r="AJ1142" s="127" t="s">
        <v>66</v>
      </c>
      <c r="AK1142" s="127"/>
      <c r="AL1142" s="127"/>
      <c r="AM1142" s="127"/>
      <c r="AN1142" s="127"/>
      <c r="AO1142" s="127"/>
      <c r="AP1142" s="127" t="s">
        <v>479</v>
      </c>
      <c r="AQ1142" s="127" t="s">
        <v>4754</v>
      </c>
      <c r="AR1142" s="127" t="s">
        <v>481</v>
      </c>
      <c r="AS1142" s="127" t="s">
        <v>69</v>
      </c>
      <c r="AT1142" s="127" t="s">
        <v>70</v>
      </c>
      <c r="AU1142" s="127" t="s">
        <v>91</v>
      </c>
      <c r="AV1142" s="127" t="s">
        <v>1726</v>
      </c>
      <c r="AW1142" s="149" t="str">
        <f t="shared" si="17"/>
        <v/>
      </c>
    </row>
    <row r="1143" spans="1:49" x14ac:dyDescent="0.2">
      <c r="A1143" s="127" t="s">
        <v>1726</v>
      </c>
      <c r="B1143" s="127">
        <v>4.0999999999999996</v>
      </c>
      <c r="C1143" s="127">
        <v>20171204</v>
      </c>
      <c r="D1143" s="127" t="s">
        <v>60</v>
      </c>
      <c r="E1143" s="127" t="s">
        <v>60</v>
      </c>
      <c r="F1143" s="127">
        <v>3</v>
      </c>
      <c r="G1143" s="75" t="s">
        <v>3560</v>
      </c>
      <c r="H1143" s="127"/>
      <c r="I1143" s="127"/>
      <c r="J1143" s="127"/>
      <c r="K1143" s="127"/>
      <c r="L1143" s="127"/>
      <c r="M1143" s="127">
        <v>1</v>
      </c>
      <c r="N1143" s="127">
        <v>2</v>
      </c>
      <c r="O1143" s="127">
        <v>1990</v>
      </c>
      <c r="P1143" s="127">
        <v>199106</v>
      </c>
      <c r="Q1143" s="127">
        <v>199106</v>
      </c>
      <c r="R1143" s="127" t="s">
        <v>74</v>
      </c>
      <c r="S1143" s="127" t="s">
        <v>3554</v>
      </c>
      <c r="T1143" s="127" t="s">
        <v>75</v>
      </c>
      <c r="U1143" s="127" t="s">
        <v>72</v>
      </c>
      <c r="V1143" s="127" t="s">
        <v>65</v>
      </c>
      <c r="W1143" s="127" t="s">
        <v>64</v>
      </c>
      <c r="X1143" s="127"/>
      <c r="Y1143" s="127"/>
      <c r="Z1143" s="127"/>
      <c r="AA1143" s="127" t="s">
        <v>1726</v>
      </c>
      <c r="AB1143" s="127"/>
      <c r="AC1143" s="127"/>
      <c r="AD1143" s="127"/>
      <c r="AE1143" s="127"/>
      <c r="AF1143" s="127">
        <v>0</v>
      </c>
      <c r="AG1143" s="127">
        <v>25000</v>
      </c>
      <c r="AH1143" s="127"/>
      <c r="AI1143" s="127"/>
      <c r="AJ1143" s="127" t="s">
        <v>66</v>
      </c>
      <c r="AK1143" s="127"/>
      <c r="AL1143" s="127"/>
      <c r="AM1143" s="127"/>
      <c r="AN1143" s="127"/>
      <c r="AO1143" s="127"/>
      <c r="AP1143" s="127" t="s">
        <v>680</v>
      </c>
      <c r="AQ1143" s="127" t="s">
        <v>3555</v>
      </c>
      <c r="AR1143" s="127" t="s">
        <v>681</v>
      </c>
      <c r="AS1143" s="127" t="s">
        <v>69</v>
      </c>
      <c r="AT1143" s="127" t="s">
        <v>70</v>
      </c>
      <c r="AU1143" s="127" t="s">
        <v>77</v>
      </c>
      <c r="AV1143" s="127" t="s">
        <v>1726</v>
      </c>
      <c r="AW1143" s="149" t="str">
        <f t="shared" si="17"/>
        <v/>
      </c>
    </row>
    <row r="1144" spans="1:49" x14ac:dyDescent="0.2">
      <c r="A1144" s="127" t="s">
        <v>59</v>
      </c>
      <c r="B1144" s="127">
        <v>4.0999999999999996</v>
      </c>
      <c r="C1144" s="127">
        <v>20171204</v>
      </c>
      <c r="D1144" s="127" t="s">
        <v>60</v>
      </c>
      <c r="E1144" s="127" t="s">
        <v>60</v>
      </c>
      <c r="F1144" s="127">
        <v>3</v>
      </c>
      <c r="G1144" s="75" t="s">
        <v>1</v>
      </c>
      <c r="H1144" s="127">
        <v>12</v>
      </c>
      <c r="I1144" s="127"/>
      <c r="J1144" s="127"/>
      <c r="K1144" s="127" t="s">
        <v>106</v>
      </c>
      <c r="L1144" s="127" t="s">
        <v>4263</v>
      </c>
      <c r="M1144" s="127">
        <v>1</v>
      </c>
      <c r="N1144" s="127">
        <v>3</v>
      </c>
      <c r="O1144" s="127">
        <v>2007</v>
      </c>
      <c r="P1144" s="127">
        <v>20080520</v>
      </c>
      <c r="Q1144" s="127">
        <v>20080520</v>
      </c>
      <c r="R1144" s="127" t="s">
        <v>3420</v>
      </c>
      <c r="S1144" s="127" t="s">
        <v>3421</v>
      </c>
      <c r="T1144" s="127" t="s">
        <v>4165</v>
      </c>
      <c r="U1144" s="127" t="s">
        <v>72</v>
      </c>
      <c r="V1144" s="127" t="s">
        <v>65</v>
      </c>
      <c r="W1144" s="127" t="s">
        <v>64</v>
      </c>
      <c r="X1144" s="127"/>
      <c r="Y1144" s="127">
        <v>6.3</v>
      </c>
      <c r="Z1144" s="127"/>
      <c r="AA1144" s="127" t="s">
        <v>1726</v>
      </c>
      <c r="AB1144" s="127">
        <v>0</v>
      </c>
      <c r="AC1144" s="127">
        <v>49761</v>
      </c>
      <c r="AD1144" s="127"/>
      <c r="AE1144" s="127"/>
      <c r="AF1144" s="127">
        <v>0</v>
      </c>
      <c r="AG1144" s="127">
        <v>267445</v>
      </c>
      <c r="AH1144" s="127"/>
      <c r="AI1144" s="127"/>
      <c r="AJ1144" s="127" t="s">
        <v>66</v>
      </c>
      <c r="AK1144" s="127">
        <v>4.4000000000000003E-3</v>
      </c>
      <c r="AL1144" s="127">
        <v>41</v>
      </c>
      <c r="AM1144" s="127">
        <v>912</v>
      </c>
      <c r="AN1144" s="127"/>
      <c r="AO1144" s="127" t="s">
        <v>4264</v>
      </c>
      <c r="AP1144" s="127" t="s">
        <v>3422</v>
      </c>
      <c r="AQ1144" s="127" t="s">
        <v>3423</v>
      </c>
      <c r="AR1144" s="127" t="s">
        <v>4166</v>
      </c>
      <c r="AS1144" s="127" t="s">
        <v>69</v>
      </c>
      <c r="AT1144" s="127" t="s">
        <v>70</v>
      </c>
      <c r="AU1144" s="127" t="s">
        <v>3211</v>
      </c>
      <c r="AV1144" s="127" t="s">
        <v>1726</v>
      </c>
      <c r="AW1144" s="149">
        <f t="shared" si="17"/>
        <v>5.3745905427945582</v>
      </c>
    </row>
    <row r="1145" spans="1:49" x14ac:dyDescent="0.2">
      <c r="A1145" s="127" t="s">
        <v>59</v>
      </c>
      <c r="B1145" s="127">
        <v>4.0999999999999996</v>
      </c>
      <c r="C1145" s="127">
        <v>20171204</v>
      </c>
      <c r="D1145" s="127" t="s">
        <v>60</v>
      </c>
      <c r="E1145" s="127" t="s">
        <v>60</v>
      </c>
      <c r="F1145" s="127">
        <v>3</v>
      </c>
      <c r="G1145" s="75" t="s">
        <v>244</v>
      </c>
      <c r="H1145" s="127">
        <v>12</v>
      </c>
      <c r="I1145" s="127"/>
      <c r="J1145" s="127"/>
      <c r="K1145" s="127"/>
      <c r="L1145" s="127"/>
      <c r="M1145" s="127">
        <v>1</v>
      </c>
      <c r="N1145" s="127">
        <v>3</v>
      </c>
      <c r="O1145" s="127">
        <v>2007</v>
      </c>
      <c r="P1145" s="127">
        <v>20080602</v>
      </c>
      <c r="Q1145" s="127">
        <v>20080602</v>
      </c>
      <c r="R1145" s="127" t="s">
        <v>3301</v>
      </c>
      <c r="S1145" s="127" t="s">
        <v>3323</v>
      </c>
      <c r="T1145" s="127" t="s">
        <v>3294</v>
      </c>
      <c r="U1145" s="127" t="s">
        <v>72</v>
      </c>
      <c r="V1145" s="127" t="s">
        <v>65</v>
      </c>
      <c r="W1145" s="127" t="s">
        <v>64</v>
      </c>
      <c r="X1145" s="127"/>
      <c r="Y1145" s="127">
        <v>5.59</v>
      </c>
      <c r="Z1145" s="127"/>
      <c r="AA1145" s="127" t="s">
        <v>1726</v>
      </c>
      <c r="AB1145" s="127">
        <v>5000</v>
      </c>
      <c r="AC1145" s="127">
        <v>25857</v>
      </c>
      <c r="AD1145" s="127"/>
      <c r="AE1145" s="127"/>
      <c r="AF1145" s="127">
        <v>5000</v>
      </c>
      <c r="AG1145" s="127">
        <v>104</v>
      </c>
      <c r="AH1145" s="127"/>
      <c r="AI1145" s="127"/>
      <c r="AJ1145" s="127"/>
      <c r="AK1145" s="127">
        <v>4.0000000000000001E-3</v>
      </c>
      <c r="AL1145" s="127"/>
      <c r="AM1145" s="127">
        <v>500</v>
      </c>
      <c r="AN1145" s="127"/>
      <c r="AO1145" s="127" t="s">
        <v>3416</v>
      </c>
      <c r="AP1145" s="127" t="s">
        <v>3302</v>
      </c>
      <c r="AQ1145" s="127" t="s">
        <v>3326</v>
      </c>
      <c r="AR1145" s="127" t="s">
        <v>3298</v>
      </c>
      <c r="AS1145" s="127" t="s">
        <v>69</v>
      </c>
      <c r="AT1145" s="127" t="s">
        <v>70</v>
      </c>
      <c r="AU1145" s="127" t="s">
        <v>3211</v>
      </c>
      <c r="AV1145" s="127" t="s">
        <v>1726</v>
      </c>
      <c r="AW1145" s="149">
        <f t="shared" si="17"/>
        <v>4.0221216691804923E-3</v>
      </c>
    </row>
    <row r="1146" spans="1:49" x14ac:dyDescent="0.2">
      <c r="A1146" s="127" t="s">
        <v>1726</v>
      </c>
      <c r="B1146" s="127">
        <v>4.0999999999999996</v>
      </c>
      <c r="C1146" s="127">
        <v>20171204</v>
      </c>
      <c r="D1146" s="127" t="s">
        <v>60</v>
      </c>
      <c r="E1146" s="127" t="s">
        <v>60</v>
      </c>
      <c r="F1146" s="127">
        <v>3</v>
      </c>
      <c r="G1146" s="75" t="s">
        <v>4209</v>
      </c>
      <c r="H1146" s="127"/>
      <c r="I1146" s="127"/>
      <c r="J1146" s="127"/>
      <c r="K1146" s="127"/>
      <c r="L1146" s="127"/>
      <c r="M1146" s="127">
        <v>1</v>
      </c>
      <c r="N1146" s="127">
        <v>2</v>
      </c>
      <c r="O1146" s="127">
        <v>2005</v>
      </c>
      <c r="P1146" s="127">
        <v>20060508</v>
      </c>
      <c r="Q1146" s="127">
        <v>20060508</v>
      </c>
      <c r="R1146" s="127" t="s">
        <v>3420</v>
      </c>
      <c r="S1146" s="127" t="s">
        <v>3323</v>
      </c>
      <c r="T1146" s="127" t="s">
        <v>4165</v>
      </c>
      <c r="U1146" s="127" t="s">
        <v>72</v>
      </c>
      <c r="V1146" s="127" t="s">
        <v>65</v>
      </c>
      <c r="W1146" s="127" t="s">
        <v>64</v>
      </c>
      <c r="X1146" s="127"/>
      <c r="Y1146" s="127">
        <v>7.36</v>
      </c>
      <c r="Z1146" s="127"/>
      <c r="AA1146" s="127"/>
      <c r="AB1146" s="127"/>
      <c r="AC1146" s="127"/>
      <c r="AD1146" s="127"/>
      <c r="AE1146" s="127"/>
      <c r="AF1146" s="127">
        <v>0</v>
      </c>
      <c r="AG1146" s="127">
        <v>374501</v>
      </c>
      <c r="AH1146" s="127"/>
      <c r="AI1146" s="127"/>
      <c r="AJ1146" s="127" t="s">
        <v>66</v>
      </c>
      <c r="AK1146" s="127"/>
      <c r="AL1146" s="127"/>
      <c r="AM1146" s="127"/>
      <c r="AN1146" s="127"/>
      <c r="AO1146" s="127"/>
      <c r="AP1146" s="127" t="s">
        <v>3422</v>
      </c>
      <c r="AQ1146" s="127" t="s">
        <v>3326</v>
      </c>
      <c r="AR1146" s="127" t="s">
        <v>4166</v>
      </c>
      <c r="AS1146" s="127" t="s">
        <v>69</v>
      </c>
      <c r="AT1146" s="127" t="s">
        <v>70</v>
      </c>
      <c r="AU1146" s="127" t="s">
        <v>3211</v>
      </c>
      <c r="AV1146" s="127" t="s">
        <v>1726</v>
      </c>
      <c r="AW1146" s="149" t="str">
        <f t="shared" si="17"/>
        <v/>
      </c>
    </row>
    <row r="1147" spans="1:49" x14ac:dyDescent="0.2">
      <c r="A1147" s="127" t="s">
        <v>1726</v>
      </c>
      <c r="B1147" s="127">
        <v>4.0999999999999996</v>
      </c>
      <c r="C1147" s="127">
        <v>20171204</v>
      </c>
      <c r="D1147" s="127" t="s">
        <v>60</v>
      </c>
      <c r="E1147" s="127" t="s">
        <v>60</v>
      </c>
      <c r="F1147" s="127">
        <v>3</v>
      </c>
      <c r="G1147" s="75" t="s">
        <v>1475</v>
      </c>
      <c r="H1147" s="127"/>
      <c r="I1147" s="127"/>
      <c r="J1147" s="127"/>
      <c r="K1147" s="127"/>
      <c r="L1147" s="127"/>
      <c r="M1147" s="127">
        <v>1</v>
      </c>
      <c r="N1147" s="127">
        <v>1</v>
      </c>
      <c r="O1147" s="127">
        <v>2006</v>
      </c>
      <c r="P1147" s="127">
        <v>20070502</v>
      </c>
      <c r="Q1147" s="127">
        <v>20070504</v>
      </c>
      <c r="R1147" s="127" t="s">
        <v>78</v>
      </c>
      <c r="S1147" s="127" t="s">
        <v>62</v>
      </c>
      <c r="T1147" s="127" t="s">
        <v>79</v>
      </c>
      <c r="U1147" s="127" t="s">
        <v>1643</v>
      </c>
      <c r="V1147" s="127" t="s">
        <v>65</v>
      </c>
      <c r="W1147" s="127" t="s">
        <v>66</v>
      </c>
      <c r="X1147" s="127"/>
      <c r="Y1147" s="127">
        <v>1.96</v>
      </c>
      <c r="Z1147" s="127">
        <v>56</v>
      </c>
      <c r="AA1147" s="127" t="s">
        <v>1726</v>
      </c>
      <c r="AB1147" s="127"/>
      <c r="AC1147" s="127"/>
      <c r="AD1147" s="127"/>
      <c r="AE1147" s="127"/>
      <c r="AF1147" s="127">
        <v>0</v>
      </c>
      <c r="AG1147" s="127">
        <v>52858</v>
      </c>
      <c r="AH1147" s="127"/>
      <c r="AI1147" s="127"/>
      <c r="AJ1147" s="127" t="s">
        <v>67</v>
      </c>
      <c r="AK1147" s="127"/>
      <c r="AL1147" s="127"/>
      <c r="AM1147" s="127"/>
      <c r="AN1147" s="127"/>
      <c r="AO1147" s="127"/>
      <c r="AP1147" s="127" t="s">
        <v>675</v>
      </c>
      <c r="AQ1147" s="127" t="s">
        <v>661</v>
      </c>
      <c r="AR1147" s="127" t="s">
        <v>676</v>
      </c>
      <c r="AS1147" s="127" t="s">
        <v>69</v>
      </c>
      <c r="AT1147" s="127" t="s">
        <v>70</v>
      </c>
      <c r="AU1147" s="127" t="s">
        <v>71</v>
      </c>
      <c r="AV1147" s="127" t="s">
        <v>1726</v>
      </c>
      <c r="AW1147" s="149" t="str">
        <f t="shared" si="17"/>
        <v/>
      </c>
    </row>
    <row r="1148" spans="1:49" x14ac:dyDescent="0.2">
      <c r="A1148" s="127" t="s">
        <v>1726</v>
      </c>
      <c r="B1148" s="127">
        <v>4.0999999999999996</v>
      </c>
      <c r="C1148" s="127">
        <v>20171204</v>
      </c>
      <c r="D1148" s="127" t="s">
        <v>60</v>
      </c>
      <c r="E1148" s="127" t="s">
        <v>60</v>
      </c>
      <c r="F1148" s="127">
        <v>3</v>
      </c>
      <c r="G1148" s="75" t="s">
        <v>4199</v>
      </c>
      <c r="H1148" s="127"/>
      <c r="I1148" s="127"/>
      <c r="J1148" s="127"/>
      <c r="K1148" s="127"/>
      <c r="L1148" s="127"/>
      <c r="M1148" s="127">
        <v>1</v>
      </c>
      <c r="N1148" s="127">
        <v>2</v>
      </c>
      <c r="O1148" s="127">
        <v>2005</v>
      </c>
      <c r="P1148" s="127">
        <v>20060508</v>
      </c>
      <c r="Q1148" s="127">
        <v>20060508</v>
      </c>
      <c r="R1148" s="127" t="s">
        <v>3322</v>
      </c>
      <c r="S1148" s="127" t="s">
        <v>3323</v>
      </c>
      <c r="T1148" s="127" t="s">
        <v>4165</v>
      </c>
      <c r="U1148" s="127" t="s">
        <v>72</v>
      </c>
      <c r="V1148" s="127" t="s">
        <v>65</v>
      </c>
      <c r="W1148" s="127" t="s">
        <v>64</v>
      </c>
      <c r="X1148" s="127"/>
      <c r="Y1148" s="127">
        <v>7.36</v>
      </c>
      <c r="Z1148" s="127"/>
      <c r="AA1148" s="127" t="s">
        <v>1726</v>
      </c>
      <c r="AB1148" s="127"/>
      <c r="AC1148" s="127"/>
      <c r="AD1148" s="127"/>
      <c r="AE1148" s="127"/>
      <c r="AF1148" s="127">
        <v>0</v>
      </c>
      <c r="AG1148" s="127">
        <v>374501</v>
      </c>
      <c r="AH1148" s="127"/>
      <c r="AI1148" s="127"/>
      <c r="AJ1148" s="127" t="s">
        <v>66</v>
      </c>
      <c r="AK1148" s="127"/>
      <c r="AL1148" s="127"/>
      <c r="AM1148" s="127"/>
      <c r="AN1148" s="127"/>
      <c r="AO1148" s="127"/>
      <c r="AP1148" s="127" t="s">
        <v>3325</v>
      </c>
      <c r="AQ1148" s="127" t="s">
        <v>3326</v>
      </c>
      <c r="AR1148" s="127" t="s">
        <v>4166</v>
      </c>
      <c r="AS1148" s="127" t="s">
        <v>69</v>
      </c>
      <c r="AT1148" s="127" t="s">
        <v>70</v>
      </c>
      <c r="AU1148" s="127" t="s">
        <v>3211</v>
      </c>
      <c r="AV1148" s="127" t="s">
        <v>1726</v>
      </c>
      <c r="AW1148" s="149" t="str">
        <f t="shared" si="17"/>
        <v/>
      </c>
    </row>
    <row r="1149" spans="1:49" x14ac:dyDescent="0.2">
      <c r="A1149" s="127" t="s">
        <v>1726</v>
      </c>
      <c r="B1149" s="127">
        <v>4.0999999999999996</v>
      </c>
      <c r="C1149" s="127">
        <v>20171204</v>
      </c>
      <c r="D1149" s="127" t="s">
        <v>60</v>
      </c>
      <c r="E1149" s="127" t="s">
        <v>60</v>
      </c>
      <c r="F1149" s="127">
        <v>3</v>
      </c>
      <c r="G1149" s="75" t="s">
        <v>1399</v>
      </c>
      <c r="H1149" s="127"/>
      <c r="I1149" s="127"/>
      <c r="J1149" s="127"/>
      <c r="K1149" s="127"/>
      <c r="L1149" s="127"/>
      <c r="M1149" s="127">
        <v>1</v>
      </c>
      <c r="N1149" s="127">
        <v>1</v>
      </c>
      <c r="O1149" s="127">
        <v>1991</v>
      </c>
      <c r="P1149" s="127">
        <v>199206</v>
      </c>
      <c r="Q1149" s="127">
        <v>19920611</v>
      </c>
      <c r="R1149" s="127" t="s">
        <v>78</v>
      </c>
      <c r="S1149" s="127" t="s">
        <v>62</v>
      </c>
      <c r="T1149" s="127" t="s">
        <v>79</v>
      </c>
      <c r="U1149" s="127" t="s">
        <v>72</v>
      </c>
      <c r="V1149" s="127" t="s">
        <v>65</v>
      </c>
      <c r="W1149" s="127" t="s">
        <v>64</v>
      </c>
      <c r="X1149" s="127"/>
      <c r="Y1149" s="127">
        <v>3</v>
      </c>
      <c r="Z1149" s="127">
        <v>63</v>
      </c>
      <c r="AA1149" s="127" t="s">
        <v>1726</v>
      </c>
      <c r="AB1149" s="127"/>
      <c r="AC1149" s="127"/>
      <c r="AD1149" s="127"/>
      <c r="AE1149" s="127"/>
      <c r="AF1149" s="127">
        <v>0</v>
      </c>
      <c r="AG1149" s="127">
        <v>29450</v>
      </c>
      <c r="AH1149" s="127"/>
      <c r="AI1149" s="127"/>
      <c r="AJ1149" s="127" t="s">
        <v>67</v>
      </c>
      <c r="AK1149" s="127"/>
      <c r="AL1149" s="127"/>
      <c r="AM1149" s="127"/>
      <c r="AN1149" s="127"/>
      <c r="AO1149" s="127" t="s">
        <v>1400</v>
      </c>
      <c r="AP1149" s="127" t="s">
        <v>675</v>
      </c>
      <c r="AQ1149" s="127" t="s">
        <v>661</v>
      </c>
      <c r="AR1149" s="127" t="s">
        <v>676</v>
      </c>
      <c r="AS1149" s="127" t="s">
        <v>69</v>
      </c>
      <c r="AT1149" s="127" t="s">
        <v>70</v>
      </c>
      <c r="AU1149" s="127" t="s">
        <v>71</v>
      </c>
      <c r="AV1149" s="127" t="s">
        <v>1726</v>
      </c>
      <c r="AW1149" s="149" t="str">
        <f t="shared" si="17"/>
        <v/>
      </c>
    </row>
    <row r="1150" spans="1:49" x14ac:dyDescent="0.2">
      <c r="A1150" s="127" t="s">
        <v>1726</v>
      </c>
      <c r="B1150" s="127">
        <v>4.0999999999999996</v>
      </c>
      <c r="C1150" s="127">
        <v>20171204</v>
      </c>
      <c r="D1150" s="127" t="s">
        <v>60</v>
      </c>
      <c r="E1150" s="127" t="s">
        <v>60</v>
      </c>
      <c r="F1150" s="127">
        <v>3</v>
      </c>
      <c r="G1150" s="75" t="s">
        <v>1531</v>
      </c>
      <c r="H1150" s="127"/>
      <c r="I1150" s="127"/>
      <c r="J1150" s="127"/>
      <c r="K1150" s="127"/>
      <c r="L1150" s="127"/>
      <c r="M1150" s="127">
        <v>1</v>
      </c>
      <c r="N1150" s="127">
        <v>1</v>
      </c>
      <c r="O1150" s="127">
        <v>2006</v>
      </c>
      <c r="P1150" s="127">
        <v>20080417</v>
      </c>
      <c r="Q1150" s="127">
        <v>20080421</v>
      </c>
      <c r="R1150" s="127" t="s">
        <v>78</v>
      </c>
      <c r="S1150" s="127" t="s">
        <v>62</v>
      </c>
      <c r="T1150" s="127" t="s">
        <v>79</v>
      </c>
      <c r="U1150" s="127" t="s">
        <v>1953</v>
      </c>
      <c r="V1150" s="127" t="s">
        <v>65</v>
      </c>
      <c r="W1150" s="127" t="s">
        <v>64</v>
      </c>
      <c r="X1150" s="127"/>
      <c r="Y1150" s="127">
        <v>21.37</v>
      </c>
      <c r="Z1150" s="127">
        <v>120</v>
      </c>
      <c r="AA1150" s="127" t="s">
        <v>1726</v>
      </c>
      <c r="AB1150" s="127"/>
      <c r="AC1150" s="127"/>
      <c r="AD1150" s="127"/>
      <c r="AE1150" s="127"/>
      <c r="AF1150" s="127">
        <v>0</v>
      </c>
      <c r="AG1150" s="127">
        <v>42769</v>
      </c>
      <c r="AH1150" s="127"/>
      <c r="AI1150" s="127"/>
      <c r="AJ1150" s="127" t="s">
        <v>66</v>
      </c>
      <c r="AK1150" s="127"/>
      <c r="AL1150" s="127"/>
      <c r="AM1150" s="127"/>
      <c r="AN1150" s="127"/>
      <c r="AO1150" s="127"/>
      <c r="AP1150" s="127" t="s">
        <v>675</v>
      </c>
      <c r="AQ1150" s="127" t="s">
        <v>661</v>
      </c>
      <c r="AR1150" s="127" t="s">
        <v>676</v>
      </c>
      <c r="AS1150" s="127" t="s">
        <v>69</v>
      </c>
      <c r="AT1150" s="127" t="s">
        <v>70</v>
      </c>
      <c r="AU1150" s="127" t="s">
        <v>71</v>
      </c>
      <c r="AV1150" s="127" t="s">
        <v>1726</v>
      </c>
      <c r="AW1150" s="149" t="str">
        <f t="shared" si="17"/>
        <v/>
      </c>
    </row>
    <row r="1151" spans="1:49" x14ac:dyDescent="0.2">
      <c r="A1151" s="127" t="s">
        <v>1726</v>
      </c>
      <c r="B1151" s="127">
        <v>4.0999999999999996</v>
      </c>
      <c r="C1151" s="127">
        <v>20171204</v>
      </c>
      <c r="D1151" s="127" t="s">
        <v>60</v>
      </c>
      <c r="E1151" s="127" t="s">
        <v>60</v>
      </c>
      <c r="F1151" s="127">
        <v>3</v>
      </c>
      <c r="G1151" s="75" t="s">
        <v>4041</v>
      </c>
      <c r="H1151" s="127"/>
      <c r="I1151" s="127"/>
      <c r="J1151" s="127"/>
      <c r="K1151" s="127"/>
      <c r="L1151" s="127"/>
      <c r="M1151" s="127">
        <v>1</v>
      </c>
      <c r="N1151" s="127">
        <v>2</v>
      </c>
      <c r="O1151" s="127">
        <v>2003</v>
      </c>
      <c r="P1151" s="127">
        <v>20040602</v>
      </c>
      <c r="Q1151" s="127">
        <v>20040602</v>
      </c>
      <c r="R1151" s="127" t="s">
        <v>4013</v>
      </c>
      <c r="S1151" s="127" t="s">
        <v>3307</v>
      </c>
      <c r="T1151" s="127" t="s">
        <v>4014</v>
      </c>
      <c r="U1151" s="127" t="s">
        <v>72</v>
      </c>
      <c r="V1151" s="127" t="s">
        <v>65</v>
      </c>
      <c r="W1151" s="127" t="s">
        <v>64</v>
      </c>
      <c r="X1151" s="127"/>
      <c r="Y1151" s="127">
        <v>8.6999999999999993</v>
      </c>
      <c r="Z1151" s="127">
        <v>94</v>
      </c>
      <c r="AA1151" s="127" t="s">
        <v>1726</v>
      </c>
      <c r="AB1151" s="127"/>
      <c r="AC1151" s="127"/>
      <c r="AD1151" s="127"/>
      <c r="AE1151" s="127"/>
      <c r="AF1151" s="127">
        <v>0</v>
      </c>
      <c r="AG1151" s="127">
        <v>20276</v>
      </c>
      <c r="AH1151" s="127"/>
      <c r="AI1151" s="127"/>
      <c r="AJ1151" s="127" t="s">
        <v>67</v>
      </c>
      <c r="AK1151" s="127"/>
      <c r="AL1151" s="127"/>
      <c r="AM1151" s="127"/>
      <c r="AN1151" s="127"/>
      <c r="AO1151" s="127" t="s">
        <v>4042</v>
      </c>
      <c r="AP1151" s="127" t="s">
        <v>4016</v>
      </c>
      <c r="AQ1151" s="127" t="s">
        <v>3310</v>
      </c>
      <c r="AR1151" s="127" t="s">
        <v>4017</v>
      </c>
      <c r="AS1151" s="127" t="s">
        <v>69</v>
      </c>
      <c r="AT1151" s="127" t="s">
        <v>70</v>
      </c>
      <c r="AU1151" s="127" t="s">
        <v>3211</v>
      </c>
      <c r="AV1151" s="127" t="s">
        <v>1726</v>
      </c>
      <c r="AW1151" s="149" t="str">
        <f t="shared" si="17"/>
        <v/>
      </c>
    </row>
    <row r="1152" spans="1:49" x14ac:dyDescent="0.2">
      <c r="A1152" s="127" t="s">
        <v>1726</v>
      </c>
      <c r="B1152" s="127">
        <v>4.0999999999999996</v>
      </c>
      <c r="C1152" s="127">
        <v>20171204</v>
      </c>
      <c r="D1152" s="127" t="s">
        <v>60</v>
      </c>
      <c r="E1152" s="127" t="s">
        <v>60</v>
      </c>
      <c r="F1152" s="127">
        <v>3</v>
      </c>
      <c r="G1152" s="75" t="s">
        <v>4574</v>
      </c>
      <c r="H1152" s="127"/>
      <c r="I1152" s="127"/>
      <c r="J1152" s="127"/>
      <c r="K1152" s="127"/>
      <c r="L1152" s="127"/>
      <c r="M1152" s="127">
        <v>1</v>
      </c>
      <c r="N1152" s="127">
        <v>2</v>
      </c>
      <c r="O1152" s="127">
        <v>2006</v>
      </c>
      <c r="P1152" s="127">
        <v>20070620</v>
      </c>
      <c r="Q1152" s="127">
        <v>20070620</v>
      </c>
      <c r="R1152" s="127" t="s">
        <v>4572</v>
      </c>
      <c r="S1152" s="127" t="s">
        <v>3856</v>
      </c>
      <c r="T1152" s="127" t="s">
        <v>4561</v>
      </c>
      <c r="U1152" s="127" t="s">
        <v>1643</v>
      </c>
      <c r="V1152" s="127" t="s">
        <v>65</v>
      </c>
      <c r="W1152" s="127" t="s">
        <v>66</v>
      </c>
      <c r="X1152" s="127" t="s">
        <v>1305</v>
      </c>
      <c r="Y1152" s="127">
        <v>2</v>
      </c>
      <c r="Z1152" s="127"/>
      <c r="AA1152" s="127" t="s">
        <v>1726</v>
      </c>
      <c r="AB1152" s="127"/>
      <c r="AC1152" s="127"/>
      <c r="AD1152" s="127"/>
      <c r="AE1152" s="127"/>
      <c r="AF1152" s="127">
        <v>0</v>
      </c>
      <c r="AG1152" s="127">
        <v>900</v>
      </c>
      <c r="AH1152" s="127"/>
      <c r="AI1152" s="127"/>
      <c r="AJ1152" s="127" t="s">
        <v>66</v>
      </c>
      <c r="AK1152" s="127"/>
      <c r="AL1152" s="127"/>
      <c r="AM1152" s="127"/>
      <c r="AN1152" s="127"/>
      <c r="AO1152" s="127" t="s">
        <v>1284</v>
      </c>
      <c r="AP1152" s="127" t="s">
        <v>4573</v>
      </c>
      <c r="AQ1152" s="127" t="s">
        <v>3859</v>
      </c>
      <c r="AR1152" s="127" t="s">
        <v>4563</v>
      </c>
      <c r="AS1152" s="127" t="s">
        <v>69</v>
      </c>
      <c r="AT1152" s="127" t="s">
        <v>70</v>
      </c>
      <c r="AU1152" s="127" t="s">
        <v>77</v>
      </c>
      <c r="AV1152" s="127" t="s">
        <v>1726</v>
      </c>
      <c r="AW1152" s="149" t="str">
        <f t="shared" si="17"/>
        <v/>
      </c>
    </row>
    <row r="1153" spans="1:49" x14ac:dyDescent="0.2">
      <c r="A1153" s="127" t="s">
        <v>1726</v>
      </c>
      <c r="B1153" s="127">
        <v>4.0999999999999996</v>
      </c>
      <c r="C1153" s="127">
        <v>20171204</v>
      </c>
      <c r="D1153" s="127" t="s">
        <v>60</v>
      </c>
      <c r="E1153" s="127" t="s">
        <v>60</v>
      </c>
      <c r="F1153" s="127">
        <v>3</v>
      </c>
      <c r="G1153" s="75" t="s">
        <v>4267</v>
      </c>
      <c r="H1153" s="127"/>
      <c r="I1153" s="127"/>
      <c r="J1153" s="127"/>
      <c r="K1153" s="127"/>
      <c r="L1153" s="127"/>
      <c r="M1153" s="127">
        <v>1</v>
      </c>
      <c r="N1153" s="127">
        <v>2</v>
      </c>
      <c r="O1153" s="127">
        <v>2003</v>
      </c>
      <c r="P1153" s="127">
        <v>20040407</v>
      </c>
      <c r="Q1153" s="127">
        <v>20040427</v>
      </c>
      <c r="R1153" s="127" t="s">
        <v>3420</v>
      </c>
      <c r="S1153" s="127" t="s">
        <v>3421</v>
      </c>
      <c r="T1153" s="127" t="s">
        <v>4165</v>
      </c>
      <c r="U1153" s="127" t="s">
        <v>72</v>
      </c>
      <c r="V1153" s="127" t="s">
        <v>65</v>
      </c>
      <c r="W1153" s="127" t="s">
        <v>64</v>
      </c>
      <c r="X1153" s="127"/>
      <c r="Y1153" s="127">
        <v>7.76</v>
      </c>
      <c r="Z1153" s="127"/>
      <c r="AA1153" s="127" t="s">
        <v>1726</v>
      </c>
      <c r="AB1153" s="127"/>
      <c r="AC1153" s="127"/>
      <c r="AD1153" s="127"/>
      <c r="AE1153" s="127"/>
      <c r="AF1153" s="127">
        <v>0</v>
      </c>
      <c r="AG1153" s="127">
        <v>501659</v>
      </c>
      <c r="AH1153" s="127"/>
      <c r="AI1153" s="127"/>
      <c r="AJ1153" s="127" t="s">
        <v>66</v>
      </c>
      <c r="AK1153" s="127"/>
      <c r="AL1153" s="127"/>
      <c r="AM1153" s="127"/>
      <c r="AN1153" s="127"/>
      <c r="AO1153" s="127"/>
      <c r="AP1153" s="127" t="s">
        <v>3422</v>
      </c>
      <c r="AQ1153" s="127" t="s">
        <v>3423</v>
      </c>
      <c r="AR1153" s="127" t="s">
        <v>4166</v>
      </c>
      <c r="AS1153" s="127" t="s">
        <v>69</v>
      </c>
      <c r="AT1153" s="127" t="s">
        <v>70</v>
      </c>
      <c r="AU1153" s="127" t="s">
        <v>3211</v>
      </c>
      <c r="AV1153" s="127" t="s">
        <v>1726</v>
      </c>
      <c r="AW1153" s="149" t="str">
        <f t="shared" si="17"/>
        <v/>
      </c>
    </row>
    <row r="1154" spans="1:49" x14ac:dyDescent="0.2">
      <c r="A1154" s="127" t="s">
        <v>1726</v>
      </c>
      <c r="B1154" s="127">
        <v>4.0999999999999996</v>
      </c>
      <c r="C1154" s="127">
        <v>20171204</v>
      </c>
      <c r="D1154" s="127" t="s">
        <v>60</v>
      </c>
      <c r="E1154" s="127" t="s">
        <v>60</v>
      </c>
      <c r="F1154" s="127">
        <v>3</v>
      </c>
      <c r="G1154" s="75" t="s">
        <v>3845</v>
      </c>
      <c r="H1154" s="127"/>
      <c r="I1154" s="127"/>
      <c r="J1154" s="127"/>
      <c r="K1154" s="127"/>
      <c r="L1154" s="127"/>
      <c r="M1154" s="127">
        <v>1</v>
      </c>
      <c r="N1154" s="127">
        <v>1</v>
      </c>
      <c r="O1154" s="127">
        <v>1995</v>
      </c>
      <c r="P1154" s="127">
        <v>19960430</v>
      </c>
      <c r="Q1154" s="127">
        <v>19960430</v>
      </c>
      <c r="R1154" s="127" t="s">
        <v>3846</v>
      </c>
      <c r="S1154" s="127" t="s">
        <v>3847</v>
      </c>
      <c r="T1154" s="127" t="s">
        <v>3796</v>
      </c>
      <c r="U1154" s="127" t="s">
        <v>72</v>
      </c>
      <c r="V1154" s="127" t="s">
        <v>65</v>
      </c>
      <c r="W1154" s="127" t="s">
        <v>66</v>
      </c>
      <c r="X1154" s="127"/>
      <c r="Y1154" s="127">
        <v>5</v>
      </c>
      <c r="Z1154" s="127"/>
      <c r="AA1154" s="127" t="s">
        <v>1726</v>
      </c>
      <c r="AB1154" s="127"/>
      <c r="AC1154" s="127"/>
      <c r="AD1154" s="127"/>
      <c r="AE1154" s="127"/>
      <c r="AF1154" s="127">
        <v>0</v>
      </c>
      <c r="AG1154" s="127">
        <v>5500</v>
      </c>
      <c r="AH1154" s="127"/>
      <c r="AI1154" s="127"/>
      <c r="AJ1154" s="127" t="s">
        <v>66</v>
      </c>
      <c r="AK1154" s="127"/>
      <c r="AL1154" s="127"/>
      <c r="AM1154" s="127"/>
      <c r="AN1154" s="127"/>
      <c r="AO1154" s="127" t="s">
        <v>3848</v>
      </c>
      <c r="AP1154" s="127" t="s">
        <v>3849</v>
      </c>
      <c r="AQ1154" s="127" t="s">
        <v>3850</v>
      </c>
      <c r="AR1154" s="127" t="s">
        <v>3799</v>
      </c>
      <c r="AS1154" s="127" t="s">
        <v>69</v>
      </c>
      <c r="AT1154" s="127" t="s">
        <v>70</v>
      </c>
      <c r="AU1154" s="127" t="s">
        <v>77</v>
      </c>
      <c r="AV1154" s="127" t="s">
        <v>1726</v>
      </c>
      <c r="AW1154" s="149" t="str">
        <f t="shared" si="17"/>
        <v/>
      </c>
    </row>
    <row r="1155" spans="1:49" x14ac:dyDescent="0.2">
      <c r="A1155" s="127" t="s">
        <v>1726</v>
      </c>
      <c r="B1155" s="127">
        <v>4.0999999999999996</v>
      </c>
      <c r="C1155" s="127">
        <v>20171204</v>
      </c>
      <c r="D1155" s="127" t="s">
        <v>60</v>
      </c>
      <c r="E1155" s="127" t="s">
        <v>60</v>
      </c>
      <c r="F1155" s="127">
        <v>3</v>
      </c>
      <c r="G1155" s="75" t="s">
        <v>4076</v>
      </c>
      <c r="H1155" s="127"/>
      <c r="I1155" s="127"/>
      <c r="J1155" s="127"/>
      <c r="K1155" s="127"/>
      <c r="L1155" s="127"/>
      <c r="M1155" s="127">
        <v>1</v>
      </c>
      <c r="N1155" s="127">
        <v>3</v>
      </c>
      <c r="O1155" s="127">
        <v>2006</v>
      </c>
      <c r="P1155" s="127">
        <v>20070529</v>
      </c>
      <c r="Q1155" s="127">
        <v>20070529</v>
      </c>
      <c r="R1155" s="127" t="s">
        <v>3306</v>
      </c>
      <c r="S1155" s="127" t="s">
        <v>3307</v>
      </c>
      <c r="T1155" s="127" t="s">
        <v>4068</v>
      </c>
      <c r="U1155" s="127" t="s">
        <v>72</v>
      </c>
      <c r="V1155" s="127" t="s">
        <v>65</v>
      </c>
      <c r="W1155" s="127" t="s">
        <v>64</v>
      </c>
      <c r="X1155" s="127"/>
      <c r="Y1155" s="127">
        <v>4.5999999999999996</v>
      </c>
      <c r="Z1155" s="127">
        <v>78</v>
      </c>
      <c r="AA1155" s="127" t="s">
        <v>1726</v>
      </c>
      <c r="AB1155" s="127"/>
      <c r="AC1155" s="127"/>
      <c r="AD1155" s="127"/>
      <c r="AE1155" s="127"/>
      <c r="AF1155" s="127">
        <v>0</v>
      </c>
      <c r="AG1155" s="127">
        <v>102185</v>
      </c>
      <c r="AH1155" s="127"/>
      <c r="AI1155" s="127"/>
      <c r="AJ1155" s="127" t="s">
        <v>66</v>
      </c>
      <c r="AK1155" s="127"/>
      <c r="AL1155" s="127"/>
      <c r="AM1155" s="127"/>
      <c r="AN1155" s="127"/>
      <c r="AO1155" s="127" t="s">
        <v>4077</v>
      </c>
      <c r="AP1155" s="127" t="s">
        <v>3309</v>
      </c>
      <c r="AQ1155" s="127" t="s">
        <v>3310</v>
      </c>
      <c r="AR1155" s="127" t="s">
        <v>4070</v>
      </c>
      <c r="AS1155" s="127" t="s">
        <v>69</v>
      </c>
      <c r="AT1155" s="127" t="s">
        <v>70</v>
      </c>
      <c r="AU1155" s="127" t="s">
        <v>3211</v>
      </c>
      <c r="AV1155" s="127" t="s">
        <v>1726</v>
      </c>
      <c r="AW1155" s="149" t="str">
        <f t="shared" ref="AW1155:AW1218" si="18">+IF(ISERROR(AG1155/AC1155),"",AG1155/AC1155)</f>
        <v/>
      </c>
    </row>
    <row r="1156" spans="1:49" x14ac:dyDescent="0.2">
      <c r="A1156" s="127" t="s">
        <v>1726</v>
      </c>
      <c r="B1156" s="127">
        <v>4.0999999999999996</v>
      </c>
      <c r="C1156" s="127">
        <v>20171204</v>
      </c>
      <c r="D1156" s="127" t="s">
        <v>60</v>
      </c>
      <c r="E1156" s="127" t="s">
        <v>60</v>
      </c>
      <c r="F1156" s="127">
        <v>3</v>
      </c>
      <c r="G1156" s="75" t="s">
        <v>3458</v>
      </c>
      <c r="H1156" s="127"/>
      <c r="I1156" s="127"/>
      <c r="J1156" s="127"/>
      <c r="K1156" s="127"/>
      <c r="L1156" s="127"/>
      <c r="M1156" s="127">
        <v>1</v>
      </c>
      <c r="N1156" s="127">
        <v>3</v>
      </c>
      <c r="O1156" s="127">
        <v>2003</v>
      </c>
      <c r="P1156" s="127">
        <v>20040526</v>
      </c>
      <c r="Q1156" s="127">
        <v>20040526</v>
      </c>
      <c r="R1156" s="127" t="s">
        <v>3306</v>
      </c>
      <c r="S1156" s="127" t="s">
        <v>3307</v>
      </c>
      <c r="T1156" s="127" t="s">
        <v>3459</v>
      </c>
      <c r="U1156" s="127" t="s">
        <v>72</v>
      </c>
      <c r="V1156" s="127" t="s">
        <v>65</v>
      </c>
      <c r="W1156" s="127" t="s">
        <v>64</v>
      </c>
      <c r="X1156" s="127"/>
      <c r="Y1156" s="127">
        <v>7.1</v>
      </c>
      <c r="Z1156" s="127">
        <v>88</v>
      </c>
      <c r="AA1156" s="127" t="s">
        <v>1726</v>
      </c>
      <c r="AB1156" s="127"/>
      <c r="AC1156" s="127"/>
      <c r="AD1156" s="127"/>
      <c r="AE1156" s="127"/>
      <c r="AF1156" s="127">
        <v>0</v>
      </c>
      <c r="AG1156" s="127">
        <v>286414</v>
      </c>
      <c r="AH1156" s="127"/>
      <c r="AI1156" s="127"/>
      <c r="AJ1156" s="127" t="s">
        <v>66</v>
      </c>
      <c r="AK1156" s="127"/>
      <c r="AL1156" s="127"/>
      <c r="AM1156" s="127"/>
      <c r="AN1156" s="127"/>
      <c r="AO1156" s="127"/>
      <c r="AP1156" s="127" t="s">
        <v>3309</v>
      </c>
      <c r="AQ1156" s="127" t="s">
        <v>3310</v>
      </c>
      <c r="AR1156" s="127" t="s">
        <v>3460</v>
      </c>
      <c r="AS1156" s="127" t="s">
        <v>69</v>
      </c>
      <c r="AT1156" s="127" t="s">
        <v>70</v>
      </c>
      <c r="AU1156" s="127" t="s">
        <v>3211</v>
      </c>
      <c r="AV1156" s="127" t="s">
        <v>1726</v>
      </c>
      <c r="AW1156" s="149" t="str">
        <f t="shared" si="18"/>
        <v/>
      </c>
    </row>
    <row r="1157" spans="1:49" x14ac:dyDescent="0.2">
      <c r="A1157" s="127" t="s">
        <v>1726</v>
      </c>
      <c r="B1157" s="127">
        <v>4.0999999999999996</v>
      </c>
      <c r="C1157" s="127">
        <v>20171204</v>
      </c>
      <c r="D1157" s="127" t="s">
        <v>60</v>
      </c>
      <c r="E1157" s="127" t="s">
        <v>60</v>
      </c>
      <c r="F1157" s="127">
        <v>3</v>
      </c>
      <c r="G1157" s="75" t="s">
        <v>3996</v>
      </c>
      <c r="H1157" s="127"/>
      <c r="I1157" s="127"/>
      <c r="J1157" s="127"/>
      <c r="K1157" s="127"/>
      <c r="L1157" s="127"/>
      <c r="M1157" s="127">
        <v>1</v>
      </c>
      <c r="N1157" s="127">
        <v>2</v>
      </c>
      <c r="O1157" s="127">
        <v>1996</v>
      </c>
      <c r="P1157" s="127">
        <v>19970509</v>
      </c>
      <c r="Q1157" s="127">
        <v>19970515</v>
      </c>
      <c r="R1157" s="127" t="s">
        <v>3322</v>
      </c>
      <c r="S1157" s="127" t="s">
        <v>3323</v>
      </c>
      <c r="T1157" s="127" t="s">
        <v>3984</v>
      </c>
      <c r="U1157" s="127" t="s">
        <v>72</v>
      </c>
      <c r="V1157" s="127" t="s">
        <v>65</v>
      </c>
      <c r="W1157" s="127" t="s">
        <v>64</v>
      </c>
      <c r="X1157" s="127"/>
      <c r="Y1157" s="127">
        <v>6.5</v>
      </c>
      <c r="Z1157" s="127"/>
      <c r="AA1157" s="127" t="s">
        <v>1726</v>
      </c>
      <c r="AB1157" s="127"/>
      <c r="AC1157" s="127"/>
      <c r="AD1157" s="127"/>
      <c r="AE1157" s="127"/>
      <c r="AF1157" s="127">
        <v>0</v>
      </c>
      <c r="AG1157" s="127">
        <v>562941</v>
      </c>
      <c r="AH1157" s="127"/>
      <c r="AI1157" s="127"/>
      <c r="AJ1157" s="127" t="s">
        <v>66</v>
      </c>
      <c r="AK1157" s="127"/>
      <c r="AL1157" s="127"/>
      <c r="AM1157" s="127"/>
      <c r="AN1157" s="127"/>
      <c r="AO1157" s="127"/>
      <c r="AP1157" s="127" t="s">
        <v>3325</v>
      </c>
      <c r="AQ1157" s="127" t="s">
        <v>3326</v>
      </c>
      <c r="AR1157" s="127" t="s">
        <v>3985</v>
      </c>
      <c r="AS1157" s="127" t="s">
        <v>69</v>
      </c>
      <c r="AT1157" s="127" t="s">
        <v>70</v>
      </c>
      <c r="AU1157" s="127" t="s">
        <v>3211</v>
      </c>
      <c r="AV1157" s="127" t="s">
        <v>1726</v>
      </c>
      <c r="AW1157" s="149" t="str">
        <f t="shared" si="18"/>
        <v/>
      </c>
    </row>
    <row r="1158" spans="1:49" x14ac:dyDescent="0.2">
      <c r="A1158" s="127" t="s">
        <v>59</v>
      </c>
      <c r="B1158" s="127">
        <v>4.0999999999999996</v>
      </c>
      <c r="C1158" s="127">
        <v>20171204</v>
      </c>
      <c r="D1158" s="127" t="s">
        <v>60</v>
      </c>
      <c r="E1158" s="127" t="s">
        <v>60</v>
      </c>
      <c r="F1158" s="127">
        <v>3</v>
      </c>
      <c r="G1158" s="75" t="s">
        <v>1692</v>
      </c>
      <c r="H1158" s="127">
        <v>0</v>
      </c>
      <c r="I1158" s="127"/>
      <c r="J1158" s="127"/>
      <c r="K1158" s="127"/>
      <c r="L1158" s="127"/>
      <c r="M1158" s="127">
        <v>1</v>
      </c>
      <c r="N1158" s="127">
        <v>1</v>
      </c>
      <c r="O1158" s="127">
        <v>1994</v>
      </c>
      <c r="P1158" s="127">
        <v>19960506</v>
      </c>
      <c r="Q1158" s="127">
        <v>19960508</v>
      </c>
      <c r="R1158" s="127" t="s">
        <v>61</v>
      </c>
      <c r="S1158" s="127" t="s">
        <v>62</v>
      </c>
      <c r="T1158" s="127" t="s">
        <v>63</v>
      </c>
      <c r="U1158" s="127" t="s">
        <v>1953</v>
      </c>
      <c r="V1158" s="127" t="s">
        <v>65</v>
      </c>
      <c r="W1158" s="127" t="s">
        <v>64</v>
      </c>
      <c r="X1158" s="127"/>
      <c r="Y1158" s="127">
        <v>13.6</v>
      </c>
      <c r="Z1158" s="127">
        <v>108</v>
      </c>
      <c r="AA1158" s="127" t="s">
        <v>1726</v>
      </c>
      <c r="AB1158" s="127">
        <v>5000</v>
      </c>
      <c r="AC1158" s="127">
        <v>48208</v>
      </c>
      <c r="AD1158" s="127"/>
      <c r="AE1158" s="127"/>
      <c r="AF1158" s="127">
        <v>0</v>
      </c>
      <c r="AG1158" s="127">
        <v>44590</v>
      </c>
      <c r="AH1158" s="127">
        <v>5000</v>
      </c>
      <c r="AI1158" s="127">
        <v>487</v>
      </c>
      <c r="AJ1158" s="127" t="s">
        <v>67</v>
      </c>
      <c r="AK1158" s="127">
        <v>0.01</v>
      </c>
      <c r="AL1158" s="127">
        <v>1</v>
      </c>
      <c r="AM1158" s="127">
        <v>500</v>
      </c>
      <c r="AN1158" s="127"/>
      <c r="AO1158" s="127" t="s">
        <v>90</v>
      </c>
      <c r="AP1158" s="127" t="s">
        <v>663</v>
      </c>
      <c r="AQ1158" s="127" t="s">
        <v>661</v>
      </c>
      <c r="AR1158" s="127" t="s">
        <v>664</v>
      </c>
      <c r="AS1158" s="127" t="s">
        <v>69</v>
      </c>
      <c r="AT1158" s="127" t="s">
        <v>70</v>
      </c>
      <c r="AU1158" s="127" t="s">
        <v>71</v>
      </c>
      <c r="AV1158" s="127" t="s">
        <v>1726</v>
      </c>
      <c r="AW1158" s="149">
        <f t="shared" si="18"/>
        <v>0.92495021573182878</v>
      </c>
    </row>
    <row r="1159" spans="1:49" x14ac:dyDescent="0.2">
      <c r="A1159" s="127" t="s">
        <v>1726</v>
      </c>
      <c r="B1159" s="127">
        <v>4.0999999999999996</v>
      </c>
      <c r="C1159" s="127">
        <v>20171204</v>
      </c>
      <c r="D1159" s="127" t="s">
        <v>60</v>
      </c>
      <c r="E1159" s="127" t="s">
        <v>60</v>
      </c>
      <c r="F1159" s="127">
        <v>3</v>
      </c>
      <c r="G1159" s="75" t="s">
        <v>1533</v>
      </c>
      <c r="H1159" s="127"/>
      <c r="I1159" s="127"/>
      <c r="J1159" s="127"/>
      <c r="K1159" s="127"/>
      <c r="L1159" s="127"/>
      <c r="M1159" s="127">
        <v>1</v>
      </c>
      <c r="N1159" s="127">
        <v>1</v>
      </c>
      <c r="O1159" s="127">
        <v>2008</v>
      </c>
      <c r="P1159" s="127">
        <v>20090504</v>
      </c>
      <c r="Q1159" s="127">
        <v>20090506</v>
      </c>
      <c r="R1159" s="127" t="s">
        <v>78</v>
      </c>
      <c r="S1159" s="127" t="s">
        <v>62</v>
      </c>
      <c r="T1159" s="127" t="s">
        <v>79</v>
      </c>
      <c r="U1159" s="127" t="s">
        <v>1643</v>
      </c>
      <c r="V1159" s="127" t="s">
        <v>65</v>
      </c>
      <c r="W1159" s="127" t="s">
        <v>66</v>
      </c>
      <c r="X1159" s="127"/>
      <c r="Y1159" s="127">
        <v>1.65</v>
      </c>
      <c r="Z1159" s="127">
        <v>51</v>
      </c>
      <c r="AA1159" s="127" t="s">
        <v>1726</v>
      </c>
      <c r="AB1159" s="127"/>
      <c r="AC1159" s="127"/>
      <c r="AD1159" s="127"/>
      <c r="AE1159" s="127"/>
      <c r="AF1159" s="127">
        <v>0</v>
      </c>
      <c r="AG1159" s="127">
        <v>47449</v>
      </c>
      <c r="AH1159" s="127"/>
      <c r="AI1159" s="127"/>
      <c r="AJ1159" s="127" t="s">
        <v>66</v>
      </c>
      <c r="AK1159" s="127"/>
      <c r="AL1159" s="127"/>
      <c r="AM1159" s="127"/>
      <c r="AN1159" s="127"/>
      <c r="AO1159" s="127" t="s">
        <v>1534</v>
      </c>
      <c r="AP1159" s="127" t="s">
        <v>675</v>
      </c>
      <c r="AQ1159" s="127" t="s">
        <v>661</v>
      </c>
      <c r="AR1159" s="127" t="s">
        <v>676</v>
      </c>
      <c r="AS1159" s="127" t="s">
        <v>69</v>
      </c>
      <c r="AT1159" s="127" t="s">
        <v>70</v>
      </c>
      <c r="AU1159" s="127" t="s">
        <v>71</v>
      </c>
      <c r="AV1159" s="127" t="s">
        <v>1726</v>
      </c>
      <c r="AW1159" s="149" t="str">
        <f t="shared" si="18"/>
        <v/>
      </c>
    </row>
    <row r="1160" spans="1:49" x14ac:dyDescent="0.2">
      <c r="A1160" s="127" t="s">
        <v>1726</v>
      </c>
      <c r="B1160" s="127">
        <v>4.0999999999999996</v>
      </c>
      <c r="C1160" s="127">
        <v>20171204</v>
      </c>
      <c r="D1160" s="127" t="s">
        <v>60</v>
      </c>
      <c r="E1160" s="127" t="s">
        <v>60</v>
      </c>
      <c r="F1160" s="127">
        <v>3</v>
      </c>
      <c r="G1160" s="75" t="s">
        <v>1532</v>
      </c>
      <c r="H1160" s="127"/>
      <c r="I1160" s="127"/>
      <c r="J1160" s="127"/>
      <c r="K1160" s="127"/>
      <c r="L1160" s="127"/>
      <c r="M1160" s="127">
        <v>1</v>
      </c>
      <c r="N1160" s="127">
        <v>1</v>
      </c>
      <c r="O1160" s="127">
        <v>2007</v>
      </c>
      <c r="P1160" s="127">
        <v>20090421</v>
      </c>
      <c r="Q1160" s="127">
        <v>20090422</v>
      </c>
      <c r="R1160" s="127" t="s">
        <v>84</v>
      </c>
      <c r="S1160" s="127" t="s">
        <v>62</v>
      </c>
      <c r="T1160" s="127" t="s">
        <v>85</v>
      </c>
      <c r="U1160" s="127" t="s">
        <v>1953</v>
      </c>
      <c r="V1160" s="127" t="s">
        <v>65</v>
      </c>
      <c r="W1160" s="127" t="s">
        <v>64</v>
      </c>
      <c r="X1160" s="127"/>
      <c r="Y1160" s="127">
        <v>18.239999999999998</v>
      </c>
      <c r="Z1160" s="127">
        <v>117</v>
      </c>
      <c r="AA1160" s="127" t="s">
        <v>1726</v>
      </c>
      <c r="AB1160" s="127"/>
      <c r="AC1160" s="127"/>
      <c r="AD1160" s="127"/>
      <c r="AE1160" s="127"/>
      <c r="AF1160" s="127">
        <v>0</v>
      </c>
      <c r="AG1160" s="127">
        <v>30867</v>
      </c>
      <c r="AH1160" s="127"/>
      <c r="AI1160" s="127"/>
      <c r="AJ1160" s="127" t="s">
        <v>67</v>
      </c>
      <c r="AK1160" s="127"/>
      <c r="AL1160" s="127"/>
      <c r="AM1160" s="127"/>
      <c r="AN1160" s="127"/>
      <c r="AO1160" s="127"/>
      <c r="AP1160" s="127" t="s">
        <v>669</v>
      </c>
      <c r="AQ1160" s="127" t="s">
        <v>661</v>
      </c>
      <c r="AR1160" s="127" t="s">
        <v>670</v>
      </c>
      <c r="AS1160" s="127" t="s">
        <v>69</v>
      </c>
      <c r="AT1160" s="127" t="s">
        <v>70</v>
      </c>
      <c r="AU1160" s="127" t="s">
        <v>71</v>
      </c>
      <c r="AV1160" s="127" t="s">
        <v>1726</v>
      </c>
      <c r="AW1160" s="149" t="str">
        <f t="shared" si="18"/>
        <v/>
      </c>
    </row>
    <row r="1161" spans="1:49" x14ac:dyDescent="0.2">
      <c r="A1161" s="127" t="s">
        <v>1726</v>
      </c>
      <c r="B1161" s="127">
        <v>4.0999999999999996</v>
      </c>
      <c r="C1161" s="127">
        <v>20171204</v>
      </c>
      <c r="D1161" s="127" t="s">
        <v>60</v>
      </c>
      <c r="E1161" s="127" t="s">
        <v>60</v>
      </c>
      <c r="F1161" s="127">
        <v>3</v>
      </c>
      <c r="G1161" s="75" t="s">
        <v>3878</v>
      </c>
      <c r="H1161" s="127"/>
      <c r="I1161" s="127"/>
      <c r="J1161" s="127"/>
      <c r="K1161" s="127"/>
      <c r="L1161" s="127"/>
      <c r="M1161" s="127">
        <v>1</v>
      </c>
      <c r="N1161" s="127">
        <v>1</v>
      </c>
      <c r="O1161" s="127">
        <v>2005</v>
      </c>
      <c r="P1161" s="127">
        <v>20060612</v>
      </c>
      <c r="Q1161" s="127">
        <v>20060612</v>
      </c>
      <c r="R1161" s="127" t="s">
        <v>3855</v>
      </c>
      <c r="S1161" s="127" t="s">
        <v>3861</v>
      </c>
      <c r="T1161" s="127" t="s">
        <v>3857</v>
      </c>
      <c r="U1161" s="127" t="s">
        <v>1643</v>
      </c>
      <c r="V1161" s="127" t="s">
        <v>65</v>
      </c>
      <c r="W1161" s="127" t="s">
        <v>66</v>
      </c>
      <c r="X1161" s="127"/>
      <c r="Y1161" s="127">
        <v>1.07</v>
      </c>
      <c r="Z1161" s="127">
        <v>48</v>
      </c>
      <c r="AA1161" s="127" t="s">
        <v>1726</v>
      </c>
      <c r="AB1161" s="127"/>
      <c r="AC1161" s="127"/>
      <c r="AD1161" s="127"/>
      <c r="AE1161" s="127"/>
      <c r="AF1161" s="127">
        <v>0</v>
      </c>
      <c r="AG1161" s="127">
        <v>55059</v>
      </c>
      <c r="AH1161" s="127"/>
      <c r="AI1161" s="127"/>
      <c r="AJ1161" s="127" t="s">
        <v>66</v>
      </c>
      <c r="AK1161" s="127"/>
      <c r="AL1161" s="127"/>
      <c r="AM1161" s="127"/>
      <c r="AN1161" s="127"/>
      <c r="AO1161" s="127" t="s">
        <v>3879</v>
      </c>
      <c r="AP1161" s="127" t="s">
        <v>3858</v>
      </c>
      <c r="AQ1161" s="127" t="s">
        <v>3863</v>
      </c>
      <c r="AR1161" s="127" t="s">
        <v>3860</v>
      </c>
      <c r="AS1161" s="127" t="s">
        <v>69</v>
      </c>
      <c r="AT1161" s="127" t="s">
        <v>70</v>
      </c>
      <c r="AU1161" s="127" t="s">
        <v>77</v>
      </c>
      <c r="AV1161" s="127" t="s">
        <v>1726</v>
      </c>
      <c r="AW1161" s="149" t="str">
        <f t="shared" si="18"/>
        <v/>
      </c>
    </row>
    <row r="1162" spans="1:49" x14ac:dyDescent="0.2">
      <c r="A1162" s="127" t="s">
        <v>1726</v>
      </c>
      <c r="B1162" s="127">
        <v>4.0999999999999996</v>
      </c>
      <c r="C1162" s="127">
        <v>20171204</v>
      </c>
      <c r="D1162" s="127" t="s">
        <v>60</v>
      </c>
      <c r="E1162" s="127" t="s">
        <v>60</v>
      </c>
      <c r="F1162" s="127">
        <v>3</v>
      </c>
      <c r="G1162" s="75" t="s">
        <v>4063</v>
      </c>
      <c r="H1162" s="127"/>
      <c r="I1162" s="127"/>
      <c r="J1162" s="127"/>
      <c r="K1162" s="127"/>
      <c r="L1162" s="127"/>
      <c r="M1162" s="127">
        <v>1</v>
      </c>
      <c r="N1162" s="127">
        <v>2</v>
      </c>
      <c r="O1162" s="127">
        <v>2004</v>
      </c>
      <c r="P1162" s="127">
        <v>20050601</v>
      </c>
      <c r="Q1162" s="127">
        <v>20050601</v>
      </c>
      <c r="R1162" s="127" t="s">
        <v>4061</v>
      </c>
      <c r="S1162" s="127" t="s">
        <v>3307</v>
      </c>
      <c r="T1162" s="127" t="s">
        <v>4014</v>
      </c>
      <c r="U1162" s="127" t="s">
        <v>72</v>
      </c>
      <c r="V1162" s="127" t="s">
        <v>65</v>
      </c>
      <c r="W1162" s="127" t="s">
        <v>66</v>
      </c>
      <c r="X1162" s="127"/>
      <c r="Y1162" s="127">
        <v>8.1</v>
      </c>
      <c r="Z1162" s="127">
        <v>90</v>
      </c>
      <c r="AA1162" s="127" t="s">
        <v>1726</v>
      </c>
      <c r="AB1162" s="127"/>
      <c r="AC1162" s="127"/>
      <c r="AD1162" s="127"/>
      <c r="AE1162" s="127"/>
      <c r="AF1162" s="127">
        <v>0</v>
      </c>
      <c r="AG1162" s="127">
        <v>25323</v>
      </c>
      <c r="AH1162" s="127"/>
      <c r="AI1162" s="127"/>
      <c r="AJ1162" s="127" t="s">
        <v>66</v>
      </c>
      <c r="AK1162" s="127"/>
      <c r="AL1162" s="127"/>
      <c r="AM1162" s="127"/>
      <c r="AN1162" s="127"/>
      <c r="AO1162" s="127" t="s">
        <v>4032</v>
      </c>
      <c r="AP1162" s="127" t="s">
        <v>4062</v>
      </c>
      <c r="AQ1162" s="127" t="s">
        <v>3310</v>
      </c>
      <c r="AR1162" s="127" t="s">
        <v>4017</v>
      </c>
      <c r="AS1162" s="127" t="s">
        <v>69</v>
      </c>
      <c r="AT1162" s="127" t="s">
        <v>70</v>
      </c>
      <c r="AU1162" s="127" t="s">
        <v>3211</v>
      </c>
      <c r="AV1162" s="127" t="s">
        <v>1726</v>
      </c>
      <c r="AW1162" s="149" t="str">
        <f t="shared" si="18"/>
        <v/>
      </c>
    </row>
    <row r="1163" spans="1:49" x14ac:dyDescent="0.2">
      <c r="A1163" s="127" t="s">
        <v>59</v>
      </c>
      <c r="B1163" s="127">
        <v>4.0999999999999996</v>
      </c>
      <c r="C1163" s="127">
        <v>20171204</v>
      </c>
      <c r="D1163" s="127" t="s">
        <v>60</v>
      </c>
      <c r="E1163" s="127" t="s">
        <v>60</v>
      </c>
      <c r="F1163" s="127">
        <v>3</v>
      </c>
      <c r="G1163" s="75" t="s">
        <v>1987</v>
      </c>
      <c r="H1163" s="127">
        <v>0</v>
      </c>
      <c r="I1163" s="127"/>
      <c r="J1163" s="127"/>
      <c r="K1163" s="127" t="s">
        <v>106</v>
      </c>
      <c r="L1163" s="127" t="s">
        <v>4464</v>
      </c>
      <c r="M1163" s="127">
        <v>1</v>
      </c>
      <c r="N1163" s="127">
        <v>3</v>
      </c>
      <c r="O1163" s="127">
        <v>2000</v>
      </c>
      <c r="P1163" s="127">
        <v>20010522</v>
      </c>
      <c r="Q1163" s="127">
        <v>20010522</v>
      </c>
      <c r="R1163" s="127" t="s">
        <v>3420</v>
      </c>
      <c r="S1163" s="127" t="s">
        <v>3421</v>
      </c>
      <c r="T1163" s="127" t="s">
        <v>4465</v>
      </c>
      <c r="U1163" s="127" t="s">
        <v>72</v>
      </c>
      <c r="V1163" s="127" t="s">
        <v>65</v>
      </c>
      <c r="W1163" s="127" t="s">
        <v>64</v>
      </c>
      <c r="X1163" s="127"/>
      <c r="Y1163" s="127">
        <v>5</v>
      </c>
      <c r="Z1163" s="127"/>
      <c r="AA1163" s="127" t="s">
        <v>1726</v>
      </c>
      <c r="AB1163" s="127">
        <v>5000</v>
      </c>
      <c r="AC1163" s="127">
        <v>24932</v>
      </c>
      <c r="AD1163" s="127"/>
      <c r="AE1163" s="127"/>
      <c r="AF1163" s="127">
        <v>0</v>
      </c>
      <c r="AG1163" s="127">
        <v>52989</v>
      </c>
      <c r="AH1163" s="127">
        <v>5000</v>
      </c>
      <c r="AI1163" s="127">
        <v>62</v>
      </c>
      <c r="AJ1163" s="127" t="s">
        <v>66</v>
      </c>
      <c r="AK1163" s="127">
        <v>2.5000000000000001E-3</v>
      </c>
      <c r="AL1163" s="127">
        <v>17</v>
      </c>
      <c r="AM1163" s="127">
        <v>2006</v>
      </c>
      <c r="AN1163" s="127"/>
      <c r="AO1163" s="127" t="s">
        <v>4470</v>
      </c>
      <c r="AP1163" s="127" t="s">
        <v>3422</v>
      </c>
      <c r="AQ1163" s="127" t="s">
        <v>3423</v>
      </c>
      <c r="AR1163" s="127" t="s">
        <v>4467</v>
      </c>
      <c r="AS1163" s="127" t="s">
        <v>69</v>
      </c>
      <c r="AT1163" s="127" t="s">
        <v>70</v>
      </c>
      <c r="AU1163" s="127" t="s">
        <v>3211</v>
      </c>
      <c r="AV1163" s="127" t="s">
        <v>1726</v>
      </c>
      <c r="AW1163" s="149">
        <f t="shared" si="18"/>
        <v>2.1253409273223167</v>
      </c>
    </row>
    <row r="1164" spans="1:49" x14ac:dyDescent="0.2">
      <c r="A1164" s="127" t="s">
        <v>59</v>
      </c>
      <c r="B1164" s="127">
        <v>4.0999999999999996</v>
      </c>
      <c r="C1164" s="127">
        <v>20171204</v>
      </c>
      <c r="D1164" s="127" t="s">
        <v>60</v>
      </c>
      <c r="E1164" s="127" t="s">
        <v>60</v>
      </c>
      <c r="F1164" s="127">
        <v>3</v>
      </c>
      <c r="G1164" s="75" t="s">
        <v>2154</v>
      </c>
      <c r="H1164" s="127">
        <v>12</v>
      </c>
      <c r="I1164" s="127"/>
      <c r="J1164" s="127"/>
      <c r="K1164" s="127"/>
      <c r="L1164" s="127"/>
      <c r="M1164" s="127">
        <v>1</v>
      </c>
      <c r="N1164" s="127">
        <v>1</v>
      </c>
      <c r="O1164" s="127">
        <v>2001</v>
      </c>
      <c r="P1164" s="127">
        <v>20020826</v>
      </c>
      <c r="Q1164" s="127">
        <v>20020826</v>
      </c>
      <c r="R1164" s="127" t="s">
        <v>3855</v>
      </c>
      <c r="S1164" s="127" t="s">
        <v>3861</v>
      </c>
      <c r="T1164" s="127" t="s">
        <v>3857</v>
      </c>
      <c r="U1164" s="127" t="s">
        <v>1643</v>
      </c>
      <c r="V1164" s="127" t="s">
        <v>65</v>
      </c>
      <c r="W1164" s="127" t="s">
        <v>66</v>
      </c>
      <c r="X1164" s="127"/>
      <c r="Y1164" s="127">
        <v>2.36</v>
      </c>
      <c r="Z1164" s="127">
        <v>56</v>
      </c>
      <c r="AA1164" s="127" t="s">
        <v>1726</v>
      </c>
      <c r="AB1164" s="127">
        <v>5000</v>
      </c>
      <c r="AC1164" s="127">
        <v>25128</v>
      </c>
      <c r="AD1164" s="127"/>
      <c r="AE1164" s="127"/>
      <c r="AF1164" s="127">
        <v>0</v>
      </c>
      <c r="AG1164" s="127">
        <v>1129</v>
      </c>
      <c r="AH1164" s="127"/>
      <c r="AI1164" s="127"/>
      <c r="AJ1164" s="127" t="s">
        <v>66</v>
      </c>
      <c r="AK1164" s="127"/>
      <c r="AL1164" s="127">
        <v>1</v>
      </c>
      <c r="AM1164" s="127">
        <v>100</v>
      </c>
      <c r="AN1164" s="127"/>
      <c r="AO1164" s="127" t="s">
        <v>3901</v>
      </c>
      <c r="AP1164" s="127" t="s">
        <v>3858</v>
      </c>
      <c r="AQ1164" s="127" t="s">
        <v>3863</v>
      </c>
      <c r="AR1164" s="127" t="s">
        <v>3860</v>
      </c>
      <c r="AS1164" s="127" t="s">
        <v>69</v>
      </c>
      <c r="AT1164" s="127" t="s">
        <v>70</v>
      </c>
      <c r="AU1164" s="127" t="s">
        <v>77</v>
      </c>
      <c r="AV1164" s="127" t="s">
        <v>1726</v>
      </c>
      <c r="AW1164" s="149">
        <f t="shared" si="18"/>
        <v>4.4929958611907038E-2</v>
      </c>
    </row>
    <row r="1165" spans="1:49" x14ac:dyDescent="0.2">
      <c r="A1165" s="127" t="s">
        <v>59</v>
      </c>
      <c r="B1165" s="127">
        <v>4.0999999999999996</v>
      </c>
      <c r="C1165" s="127">
        <v>20171204</v>
      </c>
      <c r="D1165" s="127" t="s">
        <v>60</v>
      </c>
      <c r="E1165" s="127" t="s">
        <v>60</v>
      </c>
      <c r="F1165" s="127">
        <v>3</v>
      </c>
      <c r="G1165" s="75" t="s">
        <v>2155</v>
      </c>
      <c r="H1165" s="127">
        <v>12</v>
      </c>
      <c r="I1165" s="127"/>
      <c r="J1165" s="127"/>
      <c r="K1165" s="127"/>
      <c r="L1165" s="127"/>
      <c r="M1165" s="127">
        <v>1</v>
      </c>
      <c r="N1165" s="127">
        <v>1</v>
      </c>
      <c r="O1165" s="127">
        <v>2001</v>
      </c>
      <c r="P1165" s="127">
        <v>20020826</v>
      </c>
      <c r="Q1165" s="127">
        <v>20020826</v>
      </c>
      <c r="R1165" s="127" t="s">
        <v>3855</v>
      </c>
      <c r="S1165" s="127" t="s">
        <v>3861</v>
      </c>
      <c r="T1165" s="127" t="s">
        <v>3857</v>
      </c>
      <c r="U1165" s="127" t="s">
        <v>1643</v>
      </c>
      <c r="V1165" s="127" t="s">
        <v>65</v>
      </c>
      <c r="W1165" s="127" t="s">
        <v>66</v>
      </c>
      <c r="X1165" s="127"/>
      <c r="Y1165" s="127">
        <v>2.36</v>
      </c>
      <c r="Z1165" s="127">
        <v>56</v>
      </c>
      <c r="AA1165" s="127" t="s">
        <v>1726</v>
      </c>
      <c r="AB1165" s="127">
        <v>5000</v>
      </c>
      <c r="AC1165" s="127">
        <v>25202</v>
      </c>
      <c r="AD1165" s="127"/>
      <c r="AE1165" s="127"/>
      <c r="AF1165" s="127">
        <v>0</v>
      </c>
      <c r="AG1165" s="127">
        <v>1132</v>
      </c>
      <c r="AH1165" s="127"/>
      <c r="AI1165" s="127"/>
      <c r="AJ1165" s="127" t="s">
        <v>66</v>
      </c>
      <c r="AK1165" s="127"/>
      <c r="AL1165" s="127">
        <v>1</v>
      </c>
      <c r="AM1165" s="127">
        <v>100</v>
      </c>
      <c r="AN1165" s="127"/>
      <c r="AO1165" s="127" t="s">
        <v>3901</v>
      </c>
      <c r="AP1165" s="127" t="s">
        <v>3858</v>
      </c>
      <c r="AQ1165" s="127" t="s">
        <v>3863</v>
      </c>
      <c r="AR1165" s="127" t="s">
        <v>3860</v>
      </c>
      <c r="AS1165" s="127" t="s">
        <v>69</v>
      </c>
      <c r="AT1165" s="127" t="s">
        <v>70</v>
      </c>
      <c r="AU1165" s="127" t="s">
        <v>77</v>
      </c>
      <c r="AV1165" s="127" t="s">
        <v>1726</v>
      </c>
      <c r="AW1165" s="149">
        <f t="shared" si="18"/>
        <v>4.4917070073803668E-2</v>
      </c>
    </row>
    <row r="1166" spans="1:49" x14ac:dyDescent="0.2">
      <c r="A1166" s="127" t="s">
        <v>59</v>
      </c>
      <c r="B1166" s="127">
        <v>4.0999999999999996</v>
      </c>
      <c r="C1166" s="127">
        <v>20171204</v>
      </c>
      <c r="D1166" s="127" t="s">
        <v>60</v>
      </c>
      <c r="E1166" s="127" t="s">
        <v>60</v>
      </c>
      <c r="F1166" s="127">
        <v>3</v>
      </c>
      <c r="G1166" s="75" t="s">
        <v>1180</v>
      </c>
      <c r="H1166" s="127">
        <v>0</v>
      </c>
      <c r="I1166" s="127"/>
      <c r="J1166" s="127"/>
      <c r="K1166" s="127"/>
      <c r="L1166" s="127"/>
      <c r="M1166" s="127">
        <v>1</v>
      </c>
      <c r="N1166" s="127">
        <v>2</v>
      </c>
      <c r="O1166" s="127">
        <v>1990</v>
      </c>
      <c r="P1166" s="127">
        <v>199105</v>
      </c>
      <c r="Q1166" s="127">
        <v>19910515</v>
      </c>
      <c r="R1166" s="127" t="s">
        <v>1165</v>
      </c>
      <c r="S1166" s="127" t="s">
        <v>1166</v>
      </c>
      <c r="T1166" s="127" t="s">
        <v>477</v>
      </c>
      <c r="U1166" s="127" t="s">
        <v>72</v>
      </c>
      <c r="V1166" s="127" t="s">
        <v>65</v>
      </c>
      <c r="W1166" s="127" t="s">
        <v>66</v>
      </c>
      <c r="X1166" s="127"/>
      <c r="Y1166" s="127">
        <v>6.8</v>
      </c>
      <c r="Z1166" s="127">
        <v>83</v>
      </c>
      <c r="AA1166" s="127" t="s">
        <v>1726</v>
      </c>
      <c r="AB1166" s="127">
        <v>5000</v>
      </c>
      <c r="AC1166" s="127">
        <v>39766</v>
      </c>
      <c r="AD1166" s="127"/>
      <c r="AE1166" s="127"/>
      <c r="AF1166" s="127">
        <v>0</v>
      </c>
      <c r="AG1166" s="127">
        <v>11422</v>
      </c>
      <c r="AH1166" s="127">
        <v>5000</v>
      </c>
      <c r="AI1166" s="127">
        <v>402</v>
      </c>
      <c r="AJ1166" s="127" t="s">
        <v>66</v>
      </c>
      <c r="AK1166" s="127">
        <v>0.01</v>
      </c>
      <c r="AL1166" s="127"/>
      <c r="AM1166" s="127"/>
      <c r="AN1166" s="127"/>
      <c r="AO1166" s="127" t="s">
        <v>1070</v>
      </c>
      <c r="AP1166" s="127" t="s">
        <v>1167</v>
      </c>
      <c r="AQ1166" s="127" t="s">
        <v>1168</v>
      </c>
      <c r="AR1166" s="127" t="s">
        <v>481</v>
      </c>
      <c r="AS1166" s="127" t="s">
        <v>69</v>
      </c>
      <c r="AT1166" s="127" t="s">
        <v>70</v>
      </c>
      <c r="AU1166" s="127" t="s">
        <v>91</v>
      </c>
      <c r="AV1166" s="127" t="s">
        <v>1726</v>
      </c>
      <c r="AW1166" s="149">
        <f t="shared" si="18"/>
        <v>0.28723029723884724</v>
      </c>
    </row>
    <row r="1167" spans="1:49" x14ac:dyDescent="0.2">
      <c r="A1167" s="127" t="s">
        <v>59</v>
      </c>
      <c r="B1167" s="127">
        <v>4.0999999999999996</v>
      </c>
      <c r="C1167" s="127">
        <v>20171204</v>
      </c>
      <c r="D1167" s="127" t="s">
        <v>60</v>
      </c>
      <c r="E1167" s="127" t="s">
        <v>60</v>
      </c>
      <c r="F1167" s="127">
        <v>3</v>
      </c>
      <c r="G1167" s="75" t="s">
        <v>1182</v>
      </c>
      <c r="H1167" s="127">
        <v>0</v>
      </c>
      <c r="I1167" s="127"/>
      <c r="J1167" s="127"/>
      <c r="K1167" s="127"/>
      <c r="L1167" s="127"/>
      <c r="M1167" s="127">
        <v>1</v>
      </c>
      <c r="N1167" s="127">
        <v>2</v>
      </c>
      <c r="O1167" s="127">
        <v>1990</v>
      </c>
      <c r="P1167" s="127">
        <v>199105</v>
      </c>
      <c r="Q1167" s="127">
        <v>19910515</v>
      </c>
      <c r="R1167" s="127" t="s">
        <v>1165</v>
      </c>
      <c r="S1167" s="127" t="s">
        <v>1166</v>
      </c>
      <c r="T1167" s="127" t="s">
        <v>477</v>
      </c>
      <c r="U1167" s="127" t="s">
        <v>72</v>
      </c>
      <c r="V1167" s="127" t="s">
        <v>65</v>
      </c>
      <c r="W1167" s="127" t="s">
        <v>66</v>
      </c>
      <c r="X1167" s="127"/>
      <c r="Y1167" s="127">
        <v>6.8</v>
      </c>
      <c r="Z1167" s="127">
        <v>83</v>
      </c>
      <c r="AA1167" s="127" t="s">
        <v>1726</v>
      </c>
      <c r="AB1167" s="127">
        <v>5000</v>
      </c>
      <c r="AC1167" s="127">
        <v>40178</v>
      </c>
      <c r="AD1167" s="127"/>
      <c r="AE1167" s="127"/>
      <c r="AF1167" s="127">
        <v>0</v>
      </c>
      <c r="AG1167" s="127">
        <v>11862</v>
      </c>
      <c r="AH1167" s="127"/>
      <c r="AI1167" s="127"/>
      <c r="AJ1167" s="127" t="s">
        <v>66</v>
      </c>
      <c r="AK1167" s="127"/>
      <c r="AL1167" s="127"/>
      <c r="AM1167" s="127"/>
      <c r="AN1167" s="127"/>
      <c r="AO1167" s="127" t="s">
        <v>1183</v>
      </c>
      <c r="AP1167" s="127" t="s">
        <v>1167</v>
      </c>
      <c r="AQ1167" s="127" t="s">
        <v>1168</v>
      </c>
      <c r="AR1167" s="127" t="s">
        <v>481</v>
      </c>
      <c r="AS1167" s="127" t="s">
        <v>69</v>
      </c>
      <c r="AT1167" s="127" t="s">
        <v>70</v>
      </c>
      <c r="AU1167" s="127" t="s">
        <v>91</v>
      </c>
      <c r="AV1167" s="127" t="s">
        <v>1726</v>
      </c>
      <c r="AW1167" s="149">
        <f t="shared" si="18"/>
        <v>0.295236198914829</v>
      </c>
    </row>
    <row r="1168" spans="1:49" x14ac:dyDescent="0.2">
      <c r="A1168" s="127" t="s">
        <v>1726</v>
      </c>
      <c r="B1168" s="127">
        <v>4.0999999999999996</v>
      </c>
      <c r="C1168" s="127">
        <v>20171204</v>
      </c>
      <c r="D1168" s="127" t="s">
        <v>60</v>
      </c>
      <c r="E1168" s="127" t="s">
        <v>60</v>
      </c>
      <c r="F1168" s="127">
        <v>3</v>
      </c>
      <c r="G1168" s="75" t="s">
        <v>1295</v>
      </c>
      <c r="H1168" s="127"/>
      <c r="I1168" s="127"/>
      <c r="J1168" s="127"/>
      <c r="K1168" s="127"/>
      <c r="L1168" s="127"/>
      <c r="M1168" s="127">
        <v>1</v>
      </c>
      <c r="N1168" s="127">
        <v>2</v>
      </c>
      <c r="O1168" s="127">
        <v>2008</v>
      </c>
      <c r="P1168" s="127">
        <v>20090801</v>
      </c>
      <c r="Q1168" s="127">
        <v>20090801</v>
      </c>
      <c r="R1168" s="127" t="s">
        <v>475</v>
      </c>
      <c r="S1168" s="127" t="s">
        <v>961</v>
      </c>
      <c r="T1168" s="127" t="s">
        <v>477</v>
      </c>
      <c r="U1168" s="127" t="s">
        <v>72</v>
      </c>
      <c r="V1168" s="127" t="s">
        <v>65</v>
      </c>
      <c r="W1168" s="127" t="s">
        <v>64</v>
      </c>
      <c r="X1168" s="127"/>
      <c r="Y1168" s="127">
        <v>2.8</v>
      </c>
      <c r="Z1168" s="127"/>
      <c r="AA1168" s="127" t="s">
        <v>1726</v>
      </c>
      <c r="AB1168" s="127"/>
      <c r="AC1168" s="127"/>
      <c r="AD1168" s="127"/>
      <c r="AE1168" s="127"/>
      <c r="AF1168" s="127">
        <v>0</v>
      </c>
      <c r="AG1168" s="127">
        <v>160000</v>
      </c>
      <c r="AH1168" s="127"/>
      <c r="AI1168" s="127"/>
      <c r="AJ1168" s="127" t="s">
        <v>66</v>
      </c>
      <c r="AK1168" s="127"/>
      <c r="AL1168" s="127"/>
      <c r="AM1168" s="127"/>
      <c r="AN1168" s="127"/>
      <c r="AO1168" s="127"/>
      <c r="AP1168" s="127" t="s">
        <v>479</v>
      </c>
      <c r="AQ1168" s="127" t="s">
        <v>963</v>
      </c>
      <c r="AR1168" s="127" t="s">
        <v>481</v>
      </c>
      <c r="AS1168" s="127" t="s">
        <v>69</v>
      </c>
      <c r="AT1168" s="127" t="s">
        <v>70</v>
      </c>
      <c r="AU1168" s="127" t="s">
        <v>91</v>
      </c>
      <c r="AV1168" s="127" t="s">
        <v>1726</v>
      </c>
      <c r="AW1168" s="149" t="str">
        <f t="shared" si="18"/>
        <v/>
      </c>
    </row>
    <row r="1169" spans="1:49" x14ac:dyDescent="0.2">
      <c r="A1169" s="127" t="s">
        <v>1726</v>
      </c>
      <c r="B1169" s="127">
        <v>4.0999999999999996</v>
      </c>
      <c r="C1169" s="127">
        <v>20171204</v>
      </c>
      <c r="D1169" s="127" t="s">
        <v>60</v>
      </c>
      <c r="E1169" s="127" t="s">
        <v>60</v>
      </c>
      <c r="F1169" s="127">
        <v>3</v>
      </c>
      <c r="G1169" s="75" t="s">
        <v>972</v>
      </c>
      <c r="H1169" s="127"/>
      <c r="I1169" s="127"/>
      <c r="J1169" s="127"/>
      <c r="K1169" s="127"/>
      <c r="L1169" s="127"/>
      <c r="M1169" s="127">
        <v>1</v>
      </c>
      <c r="N1169" s="127">
        <v>2</v>
      </c>
      <c r="O1169" s="127">
        <v>1997</v>
      </c>
      <c r="P1169" s="127">
        <v>19980627</v>
      </c>
      <c r="Q1169" s="127">
        <v>19980627</v>
      </c>
      <c r="R1169" s="127" t="s">
        <v>475</v>
      </c>
      <c r="S1169" s="127" t="s">
        <v>961</v>
      </c>
      <c r="T1169" s="127" t="s">
        <v>477</v>
      </c>
      <c r="U1169" s="127" t="s">
        <v>72</v>
      </c>
      <c r="V1169" s="127" t="s">
        <v>65</v>
      </c>
      <c r="W1169" s="127" t="s">
        <v>64</v>
      </c>
      <c r="X1169" s="127"/>
      <c r="Y1169" s="127">
        <v>4</v>
      </c>
      <c r="Z1169" s="127"/>
      <c r="AA1169" s="127" t="s">
        <v>1726</v>
      </c>
      <c r="AB1169" s="127"/>
      <c r="AC1169" s="127"/>
      <c r="AD1169" s="127"/>
      <c r="AE1169" s="127"/>
      <c r="AF1169" s="127">
        <v>0</v>
      </c>
      <c r="AG1169" s="127">
        <v>31000</v>
      </c>
      <c r="AH1169" s="127"/>
      <c r="AI1169" s="127"/>
      <c r="AJ1169" s="127" t="s">
        <v>66</v>
      </c>
      <c r="AK1169" s="127"/>
      <c r="AL1169" s="127"/>
      <c r="AM1169" s="127"/>
      <c r="AN1169" s="127"/>
      <c r="AO1169" s="127"/>
      <c r="AP1169" s="127" t="s">
        <v>479</v>
      </c>
      <c r="AQ1169" s="127" t="s">
        <v>963</v>
      </c>
      <c r="AR1169" s="127" t="s">
        <v>481</v>
      </c>
      <c r="AS1169" s="127" t="s">
        <v>69</v>
      </c>
      <c r="AT1169" s="127" t="s">
        <v>70</v>
      </c>
      <c r="AU1169" s="127" t="s">
        <v>91</v>
      </c>
      <c r="AV1169" s="127" t="s">
        <v>1726</v>
      </c>
      <c r="AW1169" s="149" t="str">
        <f t="shared" si="18"/>
        <v/>
      </c>
    </row>
    <row r="1170" spans="1:49" x14ac:dyDescent="0.2">
      <c r="A1170" s="127" t="s">
        <v>59</v>
      </c>
      <c r="B1170" s="127">
        <v>4.0999999999999996</v>
      </c>
      <c r="C1170" s="127">
        <v>20171204</v>
      </c>
      <c r="D1170" s="127" t="s">
        <v>60</v>
      </c>
      <c r="E1170" s="127" t="s">
        <v>60</v>
      </c>
      <c r="F1170" s="127">
        <v>3</v>
      </c>
      <c r="G1170" s="75" t="s">
        <v>495</v>
      </c>
      <c r="H1170" s="127">
        <v>12</v>
      </c>
      <c r="I1170" s="127"/>
      <c r="J1170" s="127"/>
      <c r="K1170" s="127"/>
      <c r="L1170" s="127"/>
      <c r="M1170" s="127">
        <v>1</v>
      </c>
      <c r="N1170" s="127">
        <v>2</v>
      </c>
      <c r="O1170" s="127">
        <v>2001</v>
      </c>
      <c r="P1170" s="127">
        <v>20020528</v>
      </c>
      <c r="Q1170" s="127">
        <v>20020528</v>
      </c>
      <c r="R1170" s="127" t="s">
        <v>490</v>
      </c>
      <c r="S1170" s="127" t="s">
        <v>476</v>
      </c>
      <c r="T1170" s="127" t="s">
        <v>491</v>
      </c>
      <c r="U1170" s="127" t="s">
        <v>72</v>
      </c>
      <c r="V1170" s="127" t="s">
        <v>65</v>
      </c>
      <c r="W1170" s="127" t="s">
        <v>64</v>
      </c>
      <c r="X1170" s="127"/>
      <c r="Y1170" s="127">
        <v>10.43</v>
      </c>
      <c r="Z1170" s="127">
        <v>96</v>
      </c>
      <c r="AA1170" s="127" t="s">
        <v>1726</v>
      </c>
      <c r="AB1170" s="127">
        <v>5000</v>
      </c>
      <c r="AC1170" s="127">
        <v>25318</v>
      </c>
      <c r="AD1170" s="127"/>
      <c r="AE1170" s="127"/>
      <c r="AF1170" s="127">
        <v>0</v>
      </c>
      <c r="AG1170" s="127">
        <v>59668</v>
      </c>
      <c r="AH1170" s="127">
        <v>5000</v>
      </c>
      <c r="AI1170" s="127">
        <v>256</v>
      </c>
      <c r="AJ1170" s="127" t="s">
        <v>66</v>
      </c>
      <c r="AK1170" s="127">
        <v>0.01</v>
      </c>
      <c r="AL1170" s="127">
        <v>60</v>
      </c>
      <c r="AM1170" s="127">
        <v>100</v>
      </c>
      <c r="AN1170" s="127"/>
      <c r="AO1170" s="127" t="s">
        <v>496</v>
      </c>
      <c r="AP1170" s="127" t="s">
        <v>493</v>
      </c>
      <c r="AQ1170" s="127" t="s">
        <v>480</v>
      </c>
      <c r="AR1170" s="127" t="s">
        <v>494</v>
      </c>
      <c r="AS1170" s="127" t="s">
        <v>69</v>
      </c>
      <c r="AT1170" s="127" t="s">
        <v>70</v>
      </c>
      <c r="AU1170" s="127" t="s">
        <v>91</v>
      </c>
      <c r="AV1170" s="127" t="s">
        <v>1726</v>
      </c>
      <c r="AW1170" s="149">
        <f t="shared" si="18"/>
        <v>2.356742238723438</v>
      </c>
    </row>
    <row r="1171" spans="1:49" x14ac:dyDescent="0.2">
      <c r="A1171" s="127" t="s">
        <v>1726</v>
      </c>
      <c r="B1171" s="127">
        <v>4.0999999999999996</v>
      </c>
      <c r="C1171" s="127">
        <v>20171204</v>
      </c>
      <c r="D1171" s="127" t="s">
        <v>60</v>
      </c>
      <c r="E1171" s="127" t="s">
        <v>60</v>
      </c>
      <c r="F1171" s="127">
        <v>3</v>
      </c>
      <c r="G1171" s="75" t="s">
        <v>3393</v>
      </c>
      <c r="H1171" s="127"/>
      <c r="I1171" s="127"/>
      <c r="J1171" s="127"/>
      <c r="K1171" s="127"/>
      <c r="L1171" s="127"/>
      <c r="M1171" s="127">
        <v>1</v>
      </c>
      <c r="N1171" s="127">
        <v>3</v>
      </c>
      <c r="O1171" s="127">
        <v>2000</v>
      </c>
      <c r="P1171" s="127">
        <v>20010427</v>
      </c>
      <c r="Q1171" s="127">
        <v>20010510</v>
      </c>
      <c r="R1171" s="127" t="s">
        <v>3322</v>
      </c>
      <c r="S1171" s="127" t="s">
        <v>3323</v>
      </c>
      <c r="T1171" s="127" t="s">
        <v>3294</v>
      </c>
      <c r="U1171" s="127" t="s">
        <v>1643</v>
      </c>
      <c r="V1171" s="127" t="s">
        <v>65</v>
      </c>
      <c r="W1171" s="127" t="s">
        <v>66</v>
      </c>
      <c r="X1171" s="127"/>
      <c r="Y1171" s="127">
        <v>1.85</v>
      </c>
      <c r="Z1171" s="127"/>
      <c r="AA1171" s="127"/>
      <c r="AB1171" s="127"/>
      <c r="AC1171" s="127"/>
      <c r="AD1171" s="127"/>
      <c r="AE1171" s="127"/>
      <c r="AF1171" s="127">
        <v>0</v>
      </c>
      <c r="AG1171" s="127">
        <v>536844</v>
      </c>
      <c r="AH1171" s="127"/>
      <c r="AI1171" s="127"/>
      <c r="AJ1171" s="127" t="s">
        <v>66</v>
      </c>
      <c r="AK1171" s="127"/>
      <c r="AL1171" s="127"/>
      <c r="AM1171" s="127"/>
      <c r="AN1171" s="127"/>
      <c r="AO1171" s="127" t="s">
        <v>3394</v>
      </c>
      <c r="AP1171" s="127" t="s">
        <v>3325</v>
      </c>
      <c r="AQ1171" s="127" t="s">
        <v>3326</v>
      </c>
      <c r="AR1171" s="127" t="s">
        <v>3298</v>
      </c>
      <c r="AS1171" s="127" t="s">
        <v>69</v>
      </c>
      <c r="AT1171" s="127" t="s">
        <v>70</v>
      </c>
      <c r="AU1171" s="127" t="s">
        <v>3211</v>
      </c>
      <c r="AV1171" s="127" t="s">
        <v>1726</v>
      </c>
      <c r="AW1171" s="149" t="str">
        <f t="shared" si="18"/>
        <v/>
      </c>
    </row>
    <row r="1172" spans="1:49" x14ac:dyDescent="0.2">
      <c r="A1172" s="127" t="s">
        <v>59</v>
      </c>
      <c r="B1172" s="127">
        <v>4.0999999999999996</v>
      </c>
      <c r="C1172" s="127">
        <v>20171204</v>
      </c>
      <c r="D1172" s="127" t="s">
        <v>60</v>
      </c>
      <c r="E1172" s="127" t="s">
        <v>60</v>
      </c>
      <c r="F1172" s="127">
        <v>3</v>
      </c>
      <c r="G1172" s="75" t="s">
        <v>497</v>
      </c>
      <c r="H1172" s="127">
        <v>12</v>
      </c>
      <c r="I1172" s="127"/>
      <c r="J1172" s="127"/>
      <c r="K1172" s="127"/>
      <c r="L1172" s="127"/>
      <c r="M1172" s="127">
        <v>1</v>
      </c>
      <c r="N1172" s="127">
        <v>2</v>
      </c>
      <c r="O1172" s="127">
        <v>2001</v>
      </c>
      <c r="P1172" s="127">
        <v>20020528</v>
      </c>
      <c r="Q1172" s="127">
        <v>20020528</v>
      </c>
      <c r="R1172" s="127" t="s">
        <v>490</v>
      </c>
      <c r="S1172" s="127" t="s">
        <v>476</v>
      </c>
      <c r="T1172" s="127" t="s">
        <v>491</v>
      </c>
      <c r="U1172" s="127" t="s">
        <v>72</v>
      </c>
      <c r="V1172" s="127" t="s">
        <v>65</v>
      </c>
      <c r="W1172" s="127" t="s">
        <v>64</v>
      </c>
      <c r="X1172" s="127"/>
      <c r="Y1172" s="127">
        <v>10.43</v>
      </c>
      <c r="Z1172" s="127">
        <v>96</v>
      </c>
      <c r="AA1172" s="127" t="s">
        <v>1726</v>
      </c>
      <c r="AB1172" s="127">
        <v>5000</v>
      </c>
      <c r="AC1172" s="127">
        <v>25357</v>
      </c>
      <c r="AD1172" s="127"/>
      <c r="AE1172" s="127"/>
      <c r="AF1172" s="127">
        <v>0</v>
      </c>
      <c r="AG1172" s="127">
        <v>59759</v>
      </c>
      <c r="AH1172" s="127">
        <v>5000</v>
      </c>
      <c r="AI1172" s="127">
        <v>256</v>
      </c>
      <c r="AJ1172" s="127" t="s">
        <v>66</v>
      </c>
      <c r="AK1172" s="127">
        <v>0.01</v>
      </c>
      <c r="AL1172" s="127">
        <v>60</v>
      </c>
      <c r="AM1172" s="127">
        <v>100</v>
      </c>
      <c r="AN1172" s="127"/>
      <c r="AO1172" s="127" t="s">
        <v>498</v>
      </c>
      <c r="AP1172" s="127" t="s">
        <v>493</v>
      </c>
      <c r="AQ1172" s="127" t="s">
        <v>480</v>
      </c>
      <c r="AR1172" s="127" t="s">
        <v>494</v>
      </c>
      <c r="AS1172" s="127" t="s">
        <v>69</v>
      </c>
      <c r="AT1172" s="127" t="s">
        <v>70</v>
      </c>
      <c r="AU1172" s="127" t="s">
        <v>91</v>
      </c>
      <c r="AV1172" s="127" t="s">
        <v>1726</v>
      </c>
      <c r="AW1172" s="149">
        <f t="shared" si="18"/>
        <v>2.3567062349647041</v>
      </c>
    </row>
    <row r="1173" spans="1:49" x14ac:dyDescent="0.2">
      <c r="A1173" s="127" t="s">
        <v>59</v>
      </c>
      <c r="B1173" s="127">
        <v>4.0999999999999996</v>
      </c>
      <c r="C1173" s="127">
        <v>20171204</v>
      </c>
      <c r="D1173" s="127" t="s">
        <v>60</v>
      </c>
      <c r="E1173" s="127" t="s">
        <v>60</v>
      </c>
      <c r="F1173" s="127">
        <v>3</v>
      </c>
      <c r="G1173" s="75" t="s">
        <v>2919</v>
      </c>
      <c r="H1173" s="127">
        <v>12</v>
      </c>
      <c r="I1173" s="127"/>
      <c r="J1173" s="127"/>
      <c r="K1173" s="127" t="s">
        <v>106</v>
      </c>
      <c r="L1173" s="127" t="s">
        <v>499</v>
      </c>
      <c r="M1173" s="127">
        <v>1</v>
      </c>
      <c r="N1173" s="127">
        <v>2</v>
      </c>
      <c r="O1173" s="127">
        <v>2001</v>
      </c>
      <c r="P1173" s="127">
        <v>20020517</v>
      </c>
      <c r="Q1173" s="127">
        <v>20020519</v>
      </c>
      <c r="R1173" s="127" t="s">
        <v>475</v>
      </c>
      <c r="S1173" s="127" t="s">
        <v>476</v>
      </c>
      <c r="T1173" s="127" t="s">
        <v>477</v>
      </c>
      <c r="U1173" s="127" t="s">
        <v>72</v>
      </c>
      <c r="V1173" s="127" t="s">
        <v>65</v>
      </c>
      <c r="W1173" s="127" t="s">
        <v>64</v>
      </c>
      <c r="X1173" s="127"/>
      <c r="Y1173" s="127">
        <v>6.54</v>
      </c>
      <c r="Z1173" s="127">
        <v>82</v>
      </c>
      <c r="AA1173" s="127" t="s">
        <v>1726</v>
      </c>
      <c r="AB1173" s="127">
        <v>5000</v>
      </c>
      <c r="AC1173" s="127">
        <v>25800</v>
      </c>
      <c r="AD1173" s="127"/>
      <c r="AE1173" s="127"/>
      <c r="AF1173" s="127">
        <v>0</v>
      </c>
      <c r="AG1173" s="127">
        <v>114207</v>
      </c>
      <c r="AH1173" s="127"/>
      <c r="AI1173" s="127"/>
      <c r="AJ1173" s="127" t="s">
        <v>66</v>
      </c>
      <c r="AK1173" s="127"/>
      <c r="AL1173" s="127">
        <v>44</v>
      </c>
      <c r="AM1173" s="127">
        <v>100</v>
      </c>
      <c r="AN1173" s="127"/>
      <c r="AO1173" s="127" t="s">
        <v>500</v>
      </c>
      <c r="AP1173" s="127" t="s">
        <v>479</v>
      </c>
      <c r="AQ1173" s="127" t="s">
        <v>480</v>
      </c>
      <c r="AR1173" s="127" t="s">
        <v>481</v>
      </c>
      <c r="AS1173" s="127" t="s">
        <v>69</v>
      </c>
      <c r="AT1173" s="127" t="s">
        <v>70</v>
      </c>
      <c r="AU1173" s="127" t="s">
        <v>91</v>
      </c>
      <c r="AV1173" s="127" t="s">
        <v>1726</v>
      </c>
      <c r="AW1173" s="149">
        <f t="shared" si="18"/>
        <v>4.4266279069767442</v>
      </c>
    </row>
    <row r="1174" spans="1:49" x14ac:dyDescent="0.2">
      <c r="A1174" s="127" t="s">
        <v>59</v>
      </c>
      <c r="B1174" s="127">
        <v>4.0999999999999996</v>
      </c>
      <c r="C1174" s="127">
        <v>20171204</v>
      </c>
      <c r="D1174" s="127" t="s">
        <v>60</v>
      </c>
      <c r="E1174" s="127" t="s">
        <v>60</v>
      </c>
      <c r="F1174" s="127">
        <v>3</v>
      </c>
      <c r="G1174" s="75" t="s">
        <v>1980</v>
      </c>
      <c r="H1174" s="127">
        <v>0</v>
      </c>
      <c r="I1174" s="127"/>
      <c r="J1174" s="127"/>
      <c r="K1174" s="127" t="s">
        <v>106</v>
      </c>
      <c r="L1174" s="127" t="s">
        <v>4464</v>
      </c>
      <c r="M1174" s="127">
        <v>1</v>
      </c>
      <c r="N1174" s="127">
        <v>3</v>
      </c>
      <c r="O1174" s="127">
        <v>2000</v>
      </c>
      <c r="P1174" s="127">
        <v>20010522</v>
      </c>
      <c r="Q1174" s="127">
        <v>20010522</v>
      </c>
      <c r="R1174" s="127" t="s">
        <v>3420</v>
      </c>
      <c r="S1174" s="127" t="s">
        <v>3421</v>
      </c>
      <c r="T1174" s="127" t="s">
        <v>4465</v>
      </c>
      <c r="U1174" s="127" t="s">
        <v>72</v>
      </c>
      <c r="V1174" s="127" t="s">
        <v>65</v>
      </c>
      <c r="W1174" s="127" t="s">
        <v>64</v>
      </c>
      <c r="X1174" s="127"/>
      <c r="Y1174" s="127">
        <v>5</v>
      </c>
      <c r="Z1174" s="127"/>
      <c r="AA1174" s="127" t="s">
        <v>1726</v>
      </c>
      <c r="AB1174" s="127">
        <v>0</v>
      </c>
      <c r="AC1174" s="127">
        <v>24832</v>
      </c>
      <c r="AD1174" s="127"/>
      <c r="AE1174" s="127"/>
      <c r="AF1174" s="127">
        <v>0</v>
      </c>
      <c r="AG1174" s="127">
        <v>53160</v>
      </c>
      <c r="AH1174" s="127"/>
      <c r="AI1174" s="127"/>
      <c r="AJ1174" s="127" t="s">
        <v>66</v>
      </c>
      <c r="AK1174" s="127">
        <v>6.8999999999999999E-3</v>
      </c>
      <c r="AL1174" s="127">
        <v>38</v>
      </c>
      <c r="AM1174" s="127">
        <v>2030</v>
      </c>
      <c r="AN1174" s="127"/>
      <c r="AO1174" s="127" t="s">
        <v>4469</v>
      </c>
      <c r="AP1174" s="127" t="s">
        <v>3422</v>
      </c>
      <c r="AQ1174" s="127" t="s">
        <v>3423</v>
      </c>
      <c r="AR1174" s="127" t="s">
        <v>4467</v>
      </c>
      <c r="AS1174" s="127" t="s">
        <v>69</v>
      </c>
      <c r="AT1174" s="127" t="s">
        <v>70</v>
      </c>
      <c r="AU1174" s="127" t="s">
        <v>3211</v>
      </c>
      <c r="AV1174" s="127" t="s">
        <v>1726</v>
      </c>
      <c r="AW1174" s="149">
        <f t="shared" si="18"/>
        <v>2.1407860824742269</v>
      </c>
    </row>
    <row r="1175" spans="1:49" x14ac:dyDescent="0.2">
      <c r="A1175" s="127" t="s">
        <v>1726</v>
      </c>
      <c r="B1175" s="127">
        <v>4.0999999999999996</v>
      </c>
      <c r="C1175" s="127">
        <v>20171204</v>
      </c>
      <c r="D1175" s="127" t="s">
        <v>60</v>
      </c>
      <c r="E1175" s="127" t="s">
        <v>60</v>
      </c>
      <c r="F1175" s="127">
        <v>3</v>
      </c>
      <c r="G1175" s="75" t="s">
        <v>995</v>
      </c>
      <c r="H1175" s="127"/>
      <c r="I1175" s="127"/>
      <c r="J1175" s="127"/>
      <c r="K1175" s="127"/>
      <c r="L1175" s="127"/>
      <c r="M1175" s="127">
        <v>1</v>
      </c>
      <c r="N1175" s="127">
        <v>2</v>
      </c>
      <c r="O1175" s="127">
        <v>1999</v>
      </c>
      <c r="P1175" s="127">
        <v>20000422</v>
      </c>
      <c r="Q1175" s="127">
        <v>20000519</v>
      </c>
      <c r="R1175" s="127" t="s">
        <v>475</v>
      </c>
      <c r="S1175" s="127" t="s">
        <v>961</v>
      </c>
      <c r="T1175" s="127" t="s">
        <v>477</v>
      </c>
      <c r="U1175" s="127" t="s">
        <v>1643</v>
      </c>
      <c r="V1175" s="127" t="s">
        <v>65</v>
      </c>
      <c r="W1175" s="127" t="s">
        <v>66</v>
      </c>
      <c r="X1175" s="127"/>
      <c r="Y1175" s="127">
        <v>0.5</v>
      </c>
      <c r="Z1175" s="127"/>
      <c r="AA1175" s="127" t="s">
        <v>1726</v>
      </c>
      <c r="AB1175" s="127"/>
      <c r="AC1175" s="127"/>
      <c r="AD1175" s="127"/>
      <c r="AE1175" s="127"/>
      <c r="AF1175" s="127">
        <v>0</v>
      </c>
      <c r="AG1175" s="127">
        <v>222465</v>
      </c>
      <c r="AH1175" s="127"/>
      <c r="AI1175" s="127"/>
      <c r="AJ1175" s="127" t="s">
        <v>66</v>
      </c>
      <c r="AK1175" s="127"/>
      <c r="AL1175" s="127"/>
      <c r="AM1175" s="127"/>
      <c r="AN1175" s="127"/>
      <c r="AO1175" s="127"/>
      <c r="AP1175" s="127" t="s">
        <v>479</v>
      </c>
      <c r="AQ1175" s="127" t="s">
        <v>963</v>
      </c>
      <c r="AR1175" s="127" t="s">
        <v>481</v>
      </c>
      <c r="AS1175" s="127" t="s">
        <v>69</v>
      </c>
      <c r="AT1175" s="127" t="s">
        <v>70</v>
      </c>
      <c r="AU1175" s="127" t="s">
        <v>91</v>
      </c>
      <c r="AV1175" s="127" t="s">
        <v>1726</v>
      </c>
      <c r="AW1175" s="149" t="str">
        <f t="shared" si="18"/>
        <v/>
      </c>
    </row>
    <row r="1176" spans="1:49" x14ac:dyDescent="0.2">
      <c r="A1176" s="127" t="s">
        <v>1726</v>
      </c>
      <c r="B1176" s="127">
        <v>4.0999999999999996</v>
      </c>
      <c r="C1176" s="127">
        <v>20171204</v>
      </c>
      <c r="D1176" s="127" t="s">
        <v>60</v>
      </c>
      <c r="E1176" s="127" t="s">
        <v>60</v>
      </c>
      <c r="F1176" s="127">
        <v>3</v>
      </c>
      <c r="G1176" s="75" t="s">
        <v>4272</v>
      </c>
      <c r="H1176" s="127"/>
      <c r="I1176" s="127"/>
      <c r="J1176" s="127"/>
      <c r="K1176" s="127"/>
      <c r="L1176" s="127"/>
      <c r="M1176" s="127">
        <v>1</v>
      </c>
      <c r="N1176" s="127">
        <v>2</v>
      </c>
      <c r="O1176" s="127">
        <v>1992</v>
      </c>
      <c r="P1176" s="127">
        <v>199212</v>
      </c>
      <c r="Q1176" s="127">
        <v>19921209</v>
      </c>
      <c r="R1176" s="127" t="s">
        <v>3420</v>
      </c>
      <c r="S1176" s="127" t="s">
        <v>3421</v>
      </c>
      <c r="T1176" s="127" t="s">
        <v>4165</v>
      </c>
      <c r="U1176" s="127" t="s">
        <v>962</v>
      </c>
      <c r="V1176" s="127" t="s">
        <v>65</v>
      </c>
      <c r="W1176" s="127" t="s">
        <v>64</v>
      </c>
      <c r="X1176" s="127"/>
      <c r="Y1176" s="127">
        <v>0.35</v>
      </c>
      <c r="Z1176" s="127"/>
      <c r="AA1176" s="127" t="s">
        <v>1726</v>
      </c>
      <c r="AB1176" s="127"/>
      <c r="AC1176" s="127"/>
      <c r="AD1176" s="127"/>
      <c r="AE1176" s="127"/>
      <c r="AF1176" s="127">
        <v>0</v>
      </c>
      <c r="AG1176" s="127">
        <v>53313</v>
      </c>
      <c r="AH1176" s="127"/>
      <c r="AI1176" s="127"/>
      <c r="AJ1176" s="127" t="s">
        <v>66</v>
      </c>
      <c r="AK1176" s="127"/>
      <c r="AL1176" s="127"/>
      <c r="AM1176" s="127"/>
      <c r="AN1176" s="127"/>
      <c r="AO1176" s="127"/>
      <c r="AP1176" s="127" t="s">
        <v>3422</v>
      </c>
      <c r="AQ1176" s="127" t="s">
        <v>3423</v>
      </c>
      <c r="AR1176" s="127" t="s">
        <v>4166</v>
      </c>
      <c r="AS1176" s="127" t="s">
        <v>69</v>
      </c>
      <c r="AT1176" s="127" t="s">
        <v>70</v>
      </c>
      <c r="AU1176" s="127" t="s">
        <v>3211</v>
      </c>
      <c r="AV1176" s="127" t="s">
        <v>1726</v>
      </c>
      <c r="AW1176" s="149" t="str">
        <f t="shared" si="18"/>
        <v/>
      </c>
    </row>
    <row r="1177" spans="1:49" x14ac:dyDescent="0.2">
      <c r="A1177" s="127" t="s">
        <v>1726</v>
      </c>
      <c r="B1177" s="127">
        <v>4.0999999999999996</v>
      </c>
      <c r="C1177" s="127">
        <v>20171204</v>
      </c>
      <c r="D1177" s="127" t="s">
        <v>60</v>
      </c>
      <c r="E1177" s="127" t="s">
        <v>60</v>
      </c>
      <c r="F1177" s="127">
        <v>3</v>
      </c>
      <c r="G1177" s="75" t="s">
        <v>1527</v>
      </c>
      <c r="H1177" s="127"/>
      <c r="I1177" s="127"/>
      <c r="J1177" s="127"/>
      <c r="K1177" s="127"/>
      <c r="L1177" s="127"/>
      <c r="M1177" s="127">
        <v>1</v>
      </c>
      <c r="N1177" s="127">
        <v>1</v>
      </c>
      <c r="O1177" s="127">
        <v>2004</v>
      </c>
      <c r="P1177" s="127">
        <v>20060419</v>
      </c>
      <c r="Q1177" s="127">
        <v>20060420</v>
      </c>
      <c r="R1177" s="127" t="s">
        <v>84</v>
      </c>
      <c r="S1177" s="127" t="s">
        <v>62</v>
      </c>
      <c r="T1177" s="127" t="s">
        <v>85</v>
      </c>
      <c r="U1177" s="127" t="s">
        <v>1953</v>
      </c>
      <c r="V1177" s="127" t="s">
        <v>65</v>
      </c>
      <c r="W1177" s="127" t="s">
        <v>64</v>
      </c>
      <c r="X1177" s="127"/>
      <c r="Y1177" s="127">
        <v>15.73</v>
      </c>
      <c r="Z1177" s="127">
        <v>111</v>
      </c>
      <c r="AA1177" s="127" t="s">
        <v>1726</v>
      </c>
      <c r="AB1177" s="127"/>
      <c r="AC1177" s="127"/>
      <c r="AD1177" s="127"/>
      <c r="AE1177" s="127"/>
      <c r="AF1177" s="127">
        <v>0</v>
      </c>
      <c r="AG1177" s="127">
        <v>62142</v>
      </c>
      <c r="AH1177" s="127"/>
      <c r="AI1177" s="127"/>
      <c r="AJ1177" s="127" t="s">
        <v>67</v>
      </c>
      <c r="AK1177" s="127"/>
      <c r="AL1177" s="127"/>
      <c r="AM1177" s="127"/>
      <c r="AN1177" s="127"/>
      <c r="AO1177" s="127" t="s">
        <v>1528</v>
      </c>
      <c r="AP1177" s="127" t="s">
        <v>669</v>
      </c>
      <c r="AQ1177" s="127" t="s">
        <v>661</v>
      </c>
      <c r="AR1177" s="127" t="s">
        <v>670</v>
      </c>
      <c r="AS1177" s="127" t="s">
        <v>69</v>
      </c>
      <c r="AT1177" s="127" t="s">
        <v>70</v>
      </c>
      <c r="AU1177" s="127" t="s">
        <v>71</v>
      </c>
      <c r="AV1177" s="127" t="s">
        <v>1726</v>
      </c>
      <c r="AW1177" s="149" t="str">
        <f t="shared" si="18"/>
        <v/>
      </c>
    </row>
    <row r="1178" spans="1:49" x14ac:dyDescent="0.2">
      <c r="A1178" s="127" t="s">
        <v>1726</v>
      </c>
      <c r="B1178" s="127">
        <v>4.0999999999999996</v>
      </c>
      <c r="C1178" s="127">
        <v>20171204</v>
      </c>
      <c r="D1178" s="127" t="s">
        <v>60</v>
      </c>
      <c r="E1178" s="127" t="s">
        <v>60</v>
      </c>
      <c r="F1178" s="127">
        <v>3</v>
      </c>
      <c r="G1178" s="75" t="s">
        <v>1274</v>
      </c>
      <c r="H1178" s="127"/>
      <c r="I1178" s="127"/>
      <c r="J1178" s="127"/>
      <c r="K1178" s="127"/>
      <c r="L1178" s="127"/>
      <c r="M1178" s="127">
        <v>1</v>
      </c>
      <c r="N1178" s="127">
        <v>2</v>
      </c>
      <c r="O1178" s="127">
        <v>2004</v>
      </c>
      <c r="P1178" s="127">
        <v>20050621</v>
      </c>
      <c r="Q1178" s="127">
        <v>20050621</v>
      </c>
      <c r="R1178" s="127" t="s">
        <v>475</v>
      </c>
      <c r="S1178" s="127" t="s">
        <v>961</v>
      </c>
      <c r="T1178" s="127" t="s">
        <v>477</v>
      </c>
      <c r="U1178" s="127" t="s">
        <v>72</v>
      </c>
      <c r="V1178" s="127" t="s">
        <v>65</v>
      </c>
      <c r="W1178" s="127" t="s">
        <v>64</v>
      </c>
      <c r="X1178" s="127"/>
      <c r="Y1178" s="127">
        <v>3</v>
      </c>
      <c r="Z1178" s="127"/>
      <c r="AA1178" s="127" t="s">
        <v>1726</v>
      </c>
      <c r="AB1178" s="127"/>
      <c r="AC1178" s="127"/>
      <c r="AD1178" s="127"/>
      <c r="AE1178" s="127"/>
      <c r="AF1178" s="127">
        <v>0</v>
      </c>
      <c r="AG1178" s="127">
        <v>64350</v>
      </c>
      <c r="AH1178" s="127"/>
      <c r="AI1178" s="127"/>
      <c r="AJ1178" s="127" t="s">
        <v>66</v>
      </c>
      <c r="AK1178" s="127"/>
      <c r="AL1178" s="127"/>
      <c r="AM1178" s="127"/>
      <c r="AN1178" s="127"/>
      <c r="AO1178" s="127"/>
      <c r="AP1178" s="127" t="s">
        <v>479</v>
      </c>
      <c r="AQ1178" s="127" t="s">
        <v>963</v>
      </c>
      <c r="AR1178" s="127" t="s">
        <v>481</v>
      </c>
      <c r="AS1178" s="127" t="s">
        <v>69</v>
      </c>
      <c r="AT1178" s="127" t="s">
        <v>70</v>
      </c>
      <c r="AU1178" s="127" t="s">
        <v>91</v>
      </c>
      <c r="AV1178" s="127" t="s">
        <v>1726</v>
      </c>
      <c r="AW1178" s="149" t="str">
        <f t="shared" si="18"/>
        <v/>
      </c>
    </row>
    <row r="1179" spans="1:49" x14ac:dyDescent="0.2">
      <c r="A1179" s="127" t="s">
        <v>1726</v>
      </c>
      <c r="B1179" s="127">
        <v>4.0999999999999996</v>
      </c>
      <c r="C1179" s="127">
        <v>20171204</v>
      </c>
      <c r="D1179" s="127" t="s">
        <v>60</v>
      </c>
      <c r="E1179" s="127" t="s">
        <v>60</v>
      </c>
      <c r="F1179" s="127">
        <v>3</v>
      </c>
      <c r="G1179" s="75" t="s">
        <v>1445</v>
      </c>
      <c r="H1179" s="127"/>
      <c r="I1179" s="127"/>
      <c r="J1179" s="127"/>
      <c r="K1179" s="127"/>
      <c r="L1179" s="127"/>
      <c r="M1179" s="127">
        <v>1</v>
      </c>
      <c r="N1179" s="127">
        <v>1</v>
      </c>
      <c r="O1179" s="127">
        <v>1993</v>
      </c>
      <c r="P1179" s="127">
        <v>199505</v>
      </c>
      <c r="Q1179" s="127">
        <v>19950501</v>
      </c>
      <c r="R1179" s="127" t="s">
        <v>78</v>
      </c>
      <c r="S1179" s="127" t="s">
        <v>62</v>
      </c>
      <c r="T1179" s="127" t="s">
        <v>79</v>
      </c>
      <c r="U1179" s="127" t="s">
        <v>1953</v>
      </c>
      <c r="V1179" s="127" t="s">
        <v>65</v>
      </c>
      <c r="W1179" s="127" t="s">
        <v>66</v>
      </c>
      <c r="X1179" s="127"/>
      <c r="Y1179" s="127">
        <v>18.8</v>
      </c>
      <c r="Z1179" s="127">
        <v>213</v>
      </c>
      <c r="AA1179" s="127" t="s">
        <v>1726</v>
      </c>
      <c r="AB1179" s="127"/>
      <c r="AC1179" s="127"/>
      <c r="AD1179" s="127"/>
      <c r="AE1179" s="127"/>
      <c r="AF1179" s="127">
        <v>0</v>
      </c>
      <c r="AG1179" s="127">
        <v>49668</v>
      </c>
      <c r="AH1179" s="127"/>
      <c r="AI1179" s="127"/>
      <c r="AJ1179" s="127" t="s">
        <v>67</v>
      </c>
      <c r="AK1179" s="127"/>
      <c r="AL1179" s="127"/>
      <c r="AM1179" s="127"/>
      <c r="AN1179" s="127"/>
      <c r="AO1179" s="127" t="s">
        <v>90</v>
      </c>
      <c r="AP1179" s="127" t="s">
        <v>675</v>
      </c>
      <c r="AQ1179" s="127" t="s">
        <v>661</v>
      </c>
      <c r="AR1179" s="127" t="s">
        <v>676</v>
      </c>
      <c r="AS1179" s="127" t="s">
        <v>69</v>
      </c>
      <c r="AT1179" s="127" t="s">
        <v>70</v>
      </c>
      <c r="AU1179" s="127" t="s">
        <v>71</v>
      </c>
      <c r="AV1179" s="127" t="s">
        <v>1726</v>
      </c>
      <c r="AW1179" s="149" t="str">
        <f t="shared" si="18"/>
        <v/>
      </c>
    </row>
    <row r="1180" spans="1:49" x14ac:dyDescent="0.2">
      <c r="A1180" s="127" t="s">
        <v>1726</v>
      </c>
      <c r="B1180" s="127">
        <v>4.0999999999999996</v>
      </c>
      <c r="C1180" s="127">
        <v>20171204</v>
      </c>
      <c r="D1180" s="127" t="s">
        <v>60</v>
      </c>
      <c r="E1180" s="127" t="s">
        <v>60</v>
      </c>
      <c r="F1180" s="127">
        <v>3</v>
      </c>
      <c r="G1180" s="75" t="s">
        <v>1501</v>
      </c>
      <c r="H1180" s="127"/>
      <c r="I1180" s="127"/>
      <c r="J1180" s="127"/>
      <c r="K1180" s="127"/>
      <c r="L1180" s="127"/>
      <c r="M1180" s="127">
        <v>1</v>
      </c>
      <c r="N1180" s="127">
        <v>1</v>
      </c>
      <c r="O1180" s="127">
        <v>2001</v>
      </c>
      <c r="P1180" s="127">
        <v>20030414</v>
      </c>
      <c r="Q1180" s="127">
        <v>20030415</v>
      </c>
      <c r="R1180" s="127" t="s">
        <v>78</v>
      </c>
      <c r="S1180" s="127" t="s">
        <v>62</v>
      </c>
      <c r="T1180" s="127" t="s">
        <v>79</v>
      </c>
      <c r="U1180" s="127" t="s">
        <v>1953</v>
      </c>
      <c r="V1180" s="127" t="s">
        <v>65</v>
      </c>
      <c r="W1180" s="127" t="s">
        <v>64</v>
      </c>
      <c r="X1180" s="127"/>
      <c r="Y1180" s="127">
        <v>14.7</v>
      </c>
      <c r="Z1180" s="127">
        <v>111</v>
      </c>
      <c r="AA1180" s="127" t="s">
        <v>1726</v>
      </c>
      <c r="AB1180" s="127"/>
      <c r="AC1180" s="127"/>
      <c r="AD1180" s="127"/>
      <c r="AE1180" s="127"/>
      <c r="AF1180" s="127">
        <v>0</v>
      </c>
      <c r="AG1180" s="127">
        <v>85385</v>
      </c>
      <c r="AH1180" s="127"/>
      <c r="AI1180" s="127"/>
      <c r="AJ1180" s="127" t="s">
        <v>67</v>
      </c>
      <c r="AK1180" s="127"/>
      <c r="AL1180" s="127"/>
      <c r="AM1180" s="127"/>
      <c r="AN1180" s="127"/>
      <c r="AO1180" s="127" t="s">
        <v>1502</v>
      </c>
      <c r="AP1180" s="127" t="s">
        <v>675</v>
      </c>
      <c r="AQ1180" s="127" t="s">
        <v>661</v>
      </c>
      <c r="AR1180" s="127" t="s">
        <v>676</v>
      </c>
      <c r="AS1180" s="127" t="s">
        <v>69</v>
      </c>
      <c r="AT1180" s="127" t="s">
        <v>70</v>
      </c>
      <c r="AU1180" s="127" t="s">
        <v>71</v>
      </c>
      <c r="AV1180" s="127" t="s">
        <v>1726</v>
      </c>
      <c r="AW1180" s="149" t="str">
        <f t="shared" si="18"/>
        <v/>
      </c>
    </row>
    <row r="1181" spans="1:49" x14ac:dyDescent="0.2">
      <c r="A1181" s="127" t="s">
        <v>1726</v>
      </c>
      <c r="B1181" s="127">
        <v>4.0999999999999996</v>
      </c>
      <c r="C1181" s="127">
        <v>20171204</v>
      </c>
      <c r="D1181" s="127" t="s">
        <v>60</v>
      </c>
      <c r="E1181" s="127" t="s">
        <v>60</v>
      </c>
      <c r="F1181" s="127">
        <v>3</v>
      </c>
      <c r="G1181" s="75" t="s">
        <v>4027</v>
      </c>
      <c r="H1181" s="127"/>
      <c r="I1181" s="127"/>
      <c r="J1181" s="127"/>
      <c r="K1181" s="127"/>
      <c r="L1181" s="127"/>
      <c r="M1181" s="127">
        <v>1</v>
      </c>
      <c r="N1181" s="127">
        <v>2</v>
      </c>
      <c r="O1181" s="127">
        <v>2006</v>
      </c>
      <c r="P1181" s="127">
        <v>20070606</v>
      </c>
      <c r="Q1181" s="127">
        <v>20070606</v>
      </c>
      <c r="R1181" s="127" t="s">
        <v>4025</v>
      </c>
      <c r="S1181" s="127" t="s">
        <v>3307</v>
      </c>
      <c r="T1181" s="127" t="s">
        <v>4014</v>
      </c>
      <c r="U1181" s="127" t="s">
        <v>72</v>
      </c>
      <c r="V1181" s="127" t="s">
        <v>65</v>
      </c>
      <c r="W1181" s="127" t="s">
        <v>66</v>
      </c>
      <c r="X1181" s="127"/>
      <c r="Y1181" s="127">
        <v>4</v>
      </c>
      <c r="Z1181" s="127">
        <v>73</v>
      </c>
      <c r="AA1181" s="127" t="s">
        <v>1726</v>
      </c>
      <c r="AB1181" s="127"/>
      <c r="AC1181" s="127"/>
      <c r="AD1181" s="127"/>
      <c r="AE1181" s="127"/>
      <c r="AF1181" s="127">
        <v>0</v>
      </c>
      <c r="AG1181" s="127">
        <v>36507</v>
      </c>
      <c r="AH1181" s="127"/>
      <c r="AI1181" s="127"/>
      <c r="AJ1181" s="127" t="s">
        <v>66</v>
      </c>
      <c r="AK1181" s="127"/>
      <c r="AL1181" s="127"/>
      <c r="AM1181" s="127"/>
      <c r="AN1181" s="127"/>
      <c r="AO1181" s="127" t="s">
        <v>4028</v>
      </c>
      <c r="AP1181" s="127" t="s">
        <v>4026</v>
      </c>
      <c r="AQ1181" s="127" t="s">
        <v>3310</v>
      </c>
      <c r="AR1181" s="127" t="s">
        <v>4017</v>
      </c>
      <c r="AS1181" s="127" t="s">
        <v>69</v>
      </c>
      <c r="AT1181" s="127" t="s">
        <v>70</v>
      </c>
      <c r="AU1181" s="127" t="s">
        <v>3211</v>
      </c>
      <c r="AV1181" s="127" t="s">
        <v>1726</v>
      </c>
      <c r="AW1181" s="149" t="str">
        <f t="shared" si="18"/>
        <v/>
      </c>
    </row>
    <row r="1182" spans="1:49" x14ac:dyDescent="0.2">
      <c r="A1182" s="127" t="s">
        <v>1726</v>
      </c>
      <c r="B1182" s="127">
        <v>4.0999999999999996</v>
      </c>
      <c r="C1182" s="127">
        <v>20171204</v>
      </c>
      <c r="D1182" s="127" t="s">
        <v>60</v>
      </c>
      <c r="E1182" s="127" t="s">
        <v>60</v>
      </c>
      <c r="F1182" s="127">
        <v>3</v>
      </c>
      <c r="G1182" s="75" t="s">
        <v>4175</v>
      </c>
      <c r="H1182" s="127"/>
      <c r="I1182" s="127"/>
      <c r="J1182" s="127"/>
      <c r="K1182" s="127"/>
      <c r="L1182" s="127"/>
      <c r="M1182" s="127">
        <v>1</v>
      </c>
      <c r="N1182" s="127">
        <v>3</v>
      </c>
      <c r="O1182" s="127">
        <v>2010</v>
      </c>
      <c r="P1182" s="127">
        <v>20110620</v>
      </c>
      <c r="Q1182" s="127">
        <v>20110620</v>
      </c>
      <c r="R1182" s="127" t="s">
        <v>3474</v>
      </c>
      <c r="S1182" s="127" t="s">
        <v>3475</v>
      </c>
      <c r="T1182" s="127" t="s">
        <v>4165</v>
      </c>
      <c r="U1182" s="127" t="s">
        <v>72</v>
      </c>
      <c r="V1182" s="127" t="s">
        <v>65</v>
      </c>
      <c r="W1182" s="127" t="s">
        <v>64</v>
      </c>
      <c r="X1182" s="127"/>
      <c r="Y1182" s="127">
        <v>4.8</v>
      </c>
      <c r="Z1182" s="127"/>
      <c r="AA1182" s="127" t="s">
        <v>1726</v>
      </c>
      <c r="AB1182" s="127"/>
      <c r="AC1182" s="127"/>
      <c r="AD1182" s="127"/>
      <c r="AE1182" s="127"/>
      <c r="AF1182" s="127">
        <v>0</v>
      </c>
      <c r="AG1182" s="127">
        <v>73500</v>
      </c>
      <c r="AH1182" s="127"/>
      <c r="AI1182" s="127"/>
      <c r="AJ1182" s="127" t="s">
        <v>67</v>
      </c>
      <c r="AK1182" s="127"/>
      <c r="AL1182" s="127"/>
      <c r="AM1182" s="127"/>
      <c r="AN1182" s="127"/>
      <c r="AO1182" s="127"/>
      <c r="AP1182" s="127" t="s">
        <v>3477</v>
      </c>
      <c r="AQ1182" s="127" t="s">
        <v>3478</v>
      </c>
      <c r="AR1182" s="127" t="s">
        <v>4166</v>
      </c>
      <c r="AS1182" s="127" t="s">
        <v>69</v>
      </c>
      <c r="AT1182" s="127" t="s">
        <v>70</v>
      </c>
      <c r="AU1182" s="127" t="s">
        <v>3211</v>
      </c>
      <c r="AV1182" s="127" t="s">
        <v>1726</v>
      </c>
      <c r="AW1182" s="149" t="str">
        <f t="shared" si="18"/>
        <v/>
      </c>
    </row>
    <row r="1183" spans="1:49" x14ac:dyDescent="0.2">
      <c r="A1183" s="127" t="s">
        <v>1726</v>
      </c>
      <c r="B1183" s="127">
        <v>4.0999999999999996</v>
      </c>
      <c r="C1183" s="127">
        <v>20171204</v>
      </c>
      <c r="D1183" s="127" t="s">
        <v>60</v>
      </c>
      <c r="E1183" s="127" t="s">
        <v>60</v>
      </c>
      <c r="F1183" s="127">
        <v>3</v>
      </c>
      <c r="G1183" s="75" t="s">
        <v>4189</v>
      </c>
      <c r="H1183" s="127"/>
      <c r="I1183" s="127"/>
      <c r="J1183" s="127"/>
      <c r="K1183" s="127"/>
      <c r="L1183" s="127"/>
      <c r="M1183" s="127">
        <v>1</v>
      </c>
      <c r="N1183" s="127">
        <v>3</v>
      </c>
      <c r="O1183" s="127">
        <v>2010</v>
      </c>
      <c r="P1183" s="127">
        <v>20110628</v>
      </c>
      <c r="Q1183" s="127">
        <v>20110628</v>
      </c>
      <c r="R1183" s="127" t="s">
        <v>4190</v>
      </c>
      <c r="S1183" s="127" t="s">
        <v>3475</v>
      </c>
      <c r="T1183" s="127" t="s">
        <v>4165</v>
      </c>
      <c r="U1183" s="127" t="s">
        <v>72</v>
      </c>
      <c r="V1183" s="127" t="s">
        <v>65</v>
      </c>
      <c r="W1183" s="127" t="s">
        <v>64</v>
      </c>
      <c r="X1183" s="127"/>
      <c r="Y1183" s="127">
        <v>5.2</v>
      </c>
      <c r="Z1183" s="127"/>
      <c r="AA1183" s="127" t="s">
        <v>1726</v>
      </c>
      <c r="AB1183" s="127"/>
      <c r="AC1183" s="127"/>
      <c r="AD1183" s="127"/>
      <c r="AE1183" s="127"/>
      <c r="AF1183" s="127">
        <v>0</v>
      </c>
      <c r="AG1183" s="127">
        <v>48200</v>
      </c>
      <c r="AH1183" s="127"/>
      <c r="AI1183" s="127"/>
      <c r="AJ1183" s="127" t="s">
        <v>67</v>
      </c>
      <c r="AK1183" s="127"/>
      <c r="AL1183" s="127"/>
      <c r="AM1183" s="127"/>
      <c r="AN1183" s="127"/>
      <c r="AO1183" s="127"/>
      <c r="AP1183" s="127" t="s">
        <v>4191</v>
      </c>
      <c r="AQ1183" s="127" t="s">
        <v>3478</v>
      </c>
      <c r="AR1183" s="127" t="s">
        <v>4166</v>
      </c>
      <c r="AS1183" s="127" t="s">
        <v>69</v>
      </c>
      <c r="AT1183" s="127" t="s">
        <v>70</v>
      </c>
      <c r="AU1183" s="127" t="s">
        <v>3211</v>
      </c>
      <c r="AV1183" s="127" t="s">
        <v>1726</v>
      </c>
      <c r="AW1183" s="149" t="str">
        <f t="shared" si="18"/>
        <v/>
      </c>
    </row>
    <row r="1184" spans="1:49" x14ac:dyDescent="0.2">
      <c r="A1184" s="127" t="s">
        <v>1726</v>
      </c>
      <c r="B1184" s="127">
        <v>4.0999999999999996</v>
      </c>
      <c r="C1184" s="127">
        <v>20171204</v>
      </c>
      <c r="D1184" s="127" t="s">
        <v>60</v>
      </c>
      <c r="E1184" s="127" t="s">
        <v>60</v>
      </c>
      <c r="F1184" s="127">
        <v>3</v>
      </c>
      <c r="G1184" s="75" t="s">
        <v>1315</v>
      </c>
      <c r="H1184" s="127"/>
      <c r="I1184" s="127"/>
      <c r="J1184" s="127"/>
      <c r="K1184" s="127"/>
      <c r="L1184" s="127"/>
      <c r="M1184" s="127">
        <v>1</v>
      </c>
      <c r="N1184" s="127">
        <v>2</v>
      </c>
      <c r="O1184" s="127">
        <v>2010</v>
      </c>
      <c r="P1184" s="127">
        <v>20110510</v>
      </c>
      <c r="Q1184" s="127">
        <v>20110510</v>
      </c>
      <c r="R1184" s="127" t="s">
        <v>475</v>
      </c>
      <c r="S1184" s="127" t="s">
        <v>961</v>
      </c>
      <c r="T1184" s="127" t="s">
        <v>477</v>
      </c>
      <c r="U1184" s="127" t="s">
        <v>962</v>
      </c>
      <c r="V1184" s="127" t="s">
        <v>65</v>
      </c>
      <c r="W1184" s="127" t="s">
        <v>64</v>
      </c>
      <c r="X1184" s="127" t="s">
        <v>1305</v>
      </c>
      <c r="Y1184" s="127"/>
      <c r="Z1184" s="127"/>
      <c r="AA1184" s="127" t="s">
        <v>1726</v>
      </c>
      <c r="AB1184" s="127"/>
      <c r="AC1184" s="127"/>
      <c r="AD1184" s="127"/>
      <c r="AE1184" s="127"/>
      <c r="AF1184" s="127">
        <v>0</v>
      </c>
      <c r="AG1184" s="127">
        <v>144200</v>
      </c>
      <c r="AH1184" s="127"/>
      <c r="AI1184" s="127"/>
      <c r="AJ1184" s="127" t="s">
        <v>66</v>
      </c>
      <c r="AK1184" s="127"/>
      <c r="AL1184" s="127"/>
      <c r="AM1184" s="127"/>
      <c r="AN1184" s="127"/>
      <c r="AO1184" s="127"/>
      <c r="AP1184" s="127" t="s">
        <v>479</v>
      </c>
      <c r="AQ1184" s="127" t="s">
        <v>963</v>
      </c>
      <c r="AR1184" s="127" t="s">
        <v>481</v>
      </c>
      <c r="AS1184" s="127" t="s">
        <v>69</v>
      </c>
      <c r="AT1184" s="127" t="s">
        <v>70</v>
      </c>
      <c r="AU1184" s="127" t="s">
        <v>91</v>
      </c>
      <c r="AV1184" s="127" t="s">
        <v>1726</v>
      </c>
      <c r="AW1184" s="149" t="str">
        <f t="shared" si="18"/>
        <v/>
      </c>
    </row>
    <row r="1185" spans="1:49" x14ac:dyDescent="0.2">
      <c r="A1185" s="127" t="s">
        <v>1726</v>
      </c>
      <c r="B1185" s="127">
        <v>4.0999999999999996</v>
      </c>
      <c r="C1185" s="127">
        <v>20171204</v>
      </c>
      <c r="D1185" s="127" t="s">
        <v>60</v>
      </c>
      <c r="E1185" s="127" t="s">
        <v>60</v>
      </c>
      <c r="F1185" s="127">
        <v>3</v>
      </c>
      <c r="G1185" s="75" t="s">
        <v>1316</v>
      </c>
      <c r="H1185" s="127"/>
      <c r="I1185" s="127"/>
      <c r="J1185" s="127"/>
      <c r="K1185" s="127"/>
      <c r="L1185" s="127"/>
      <c r="M1185" s="127">
        <v>1</v>
      </c>
      <c r="N1185" s="127">
        <v>2</v>
      </c>
      <c r="O1185" s="127">
        <v>2010</v>
      </c>
      <c r="P1185" s="127">
        <v>20110703</v>
      </c>
      <c r="Q1185" s="127">
        <v>20110703</v>
      </c>
      <c r="R1185" s="127" t="s">
        <v>475</v>
      </c>
      <c r="S1185" s="127" t="s">
        <v>961</v>
      </c>
      <c r="T1185" s="127" t="s">
        <v>477</v>
      </c>
      <c r="U1185" s="127" t="s">
        <v>1643</v>
      </c>
      <c r="V1185" s="127" t="s">
        <v>65</v>
      </c>
      <c r="W1185" s="127" t="s">
        <v>64</v>
      </c>
      <c r="X1185" s="127" t="s">
        <v>1305</v>
      </c>
      <c r="Y1185" s="127">
        <v>1.2</v>
      </c>
      <c r="Z1185" s="127"/>
      <c r="AA1185" s="127" t="s">
        <v>1726</v>
      </c>
      <c r="AB1185" s="127"/>
      <c r="AC1185" s="127"/>
      <c r="AD1185" s="127"/>
      <c r="AE1185" s="127"/>
      <c r="AF1185" s="127">
        <v>0</v>
      </c>
      <c r="AG1185" s="127">
        <v>79700</v>
      </c>
      <c r="AH1185" s="127"/>
      <c r="AI1185" s="127"/>
      <c r="AJ1185" s="127" t="s">
        <v>66</v>
      </c>
      <c r="AK1185" s="127"/>
      <c r="AL1185" s="127"/>
      <c r="AM1185" s="127"/>
      <c r="AN1185" s="127"/>
      <c r="AO1185" s="127"/>
      <c r="AP1185" s="127" t="s">
        <v>479</v>
      </c>
      <c r="AQ1185" s="127" t="s">
        <v>963</v>
      </c>
      <c r="AR1185" s="127" t="s">
        <v>481</v>
      </c>
      <c r="AS1185" s="127" t="s">
        <v>69</v>
      </c>
      <c r="AT1185" s="127" t="s">
        <v>70</v>
      </c>
      <c r="AU1185" s="127" t="s">
        <v>91</v>
      </c>
      <c r="AV1185" s="127" t="s">
        <v>1726</v>
      </c>
      <c r="AW1185" s="149" t="str">
        <f t="shared" si="18"/>
        <v/>
      </c>
    </row>
    <row r="1186" spans="1:49" x14ac:dyDescent="0.2">
      <c r="A1186" s="127" t="s">
        <v>59</v>
      </c>
      <c r="B1186" s="127">
        <v>4.0999999999999996</v>
      </c>
      <c r="C1186" s="127">
        <v>20171204</v>
      </c>
      <c r="D1186" s="127" t="s">
        <v>60</v>
      </c>
      <c r="E1186" s="127" t="s">
        <v>60</v>
      </c>
      <c r="F1186" s="127">
        <v>3</v>
      </c>
      <c r="G1186" s="75" t="s">
        <v>2926</v>
      </c>
      <c r="H1186" s="127">
        <v>12</v>
      </c>
      <c r="I1186" s="127"/>
      <c r="J1186" s="127"/>
      <c r="K1186" s="127" t="s">
        <v>106</v>
      </c>
      <c r="L1186" s="127" t="s">
        <v>499</v>
      </c>
      <c r="M1186" s="127">
        <v>1</v>
      </c>
      <c r="N1186" s="127">
        <v>2</v>
      </c>
      <c r="O1186" s="127">
        <v>2001</v>
      </c>
      <c r="P1186" s="127">
        <v>20020517</v>
      </c>
      <c r="Q1186" s="127">
        <v>20020519</v>
      </c>
      <c r="R1186" s="127" t="s">
        <v>475</v>
      </c>
      <c r="S1186" s="127" t="s">
        <v>476</v>
      </c>
      <c r="T1186" s="127" t="s">
        <v>477</v>
      </c>
      <c r="U1186" s="127" t="s">
        <v>72</v>
      </c>
      <c r="V1186" s="127" t="s">
        <v>65</v>
      </c>
      <c r="W1186" s="127" t="s">
        <v>64</v>
      </c>
      <c r="X1186" s="127"/>
      <c r="Y1186" s="127">
        <v>6.54</v>
      </c>
      <c r="Z1186" s="127">
        <v>82</v>
      </c>
      <c r="AA1186" s="127" t="s">
        <v>1726</v>
      </c>
      <c r="AB1186" s="127">
        <v>0</v>
      </c>
      <c r="AC1186" s="127">
        <v>26581</v>
      </c>
      <c r="AD1186" s="127"/>
      <c r="AE1186" s="127"/>
      <c r="AF1186" s="127">
        <v>0</v>
      </c>
      <c r="AG1186" s="127">
        <v>269</v>
      </c>
      <c r="AH1186" s="127"/>
      <c r="AI1186" s="127"/>
      <c r="AJ1186" s="127"/>
      <c r="AK1186" s="127">
        <v>0.01</v>
      </c>
      <c r="AL1186" s="127">
        <v>42</v>
      </c>
      <c r="AM1186" s="127">
        <v>100</v>
      </c>
      <c r="AN1186" s="127"/>
      <c r="AO1186" s="127" t="s">
        <v>507</v>
      </c>
      <c r="AP1186" s="127" t="s">
        <v>479</v>
      </c>
      <c r="AQ1186" s="127" t="s">
        <v>480</v>
      </c>
      <c r="AR1186" s="127" t="s">
        <v>481</v>
      </c>
      <c r="AS1186" s="127" t="s">
        <v>69</v>
      </c>
      <c r="AT1186" s="127" t="s">
        <v>70</v>
      </c>
      <c r="AU1186" s="127" t="s">
        <v>91</v>
      </c>
      <c r="AV1186" s="127" t="s">
        <v>1726</v>
      </c>
      <c r="AW1186" s="149">
        <f t="shared" si="18"/>
        <v>1.0120010533839961E-2</v>
      </c>
    </row>
    <row r="1187" spans="1:49" x14ac:dyDescent="0.2">
      <c r="A1187" s="127" t="s">
        <v>59</v>
      </c>
      <c r="B1187" s="127">
        <v>4.0999999999999996</v>
      </c>
      <c r="C1187" s="127">
        <v>20171204</v>
      </c>
      <c r="D1187" s="127" t="s">
        <v>60</v>
      </c>
      <c r="E1187" s="127" t="s">
        <v>60</v>
      </c>
      <c r="F1187" s="127">
        <v>3</v>
      </c>
      <c r="G1187" s="75" t="s">
        <v>4657</v>
      </c>
      <c r="H1187" s="127">
        <v>9</v>
      </c>
      <c r="I1187" s="127"/>
      <c r="J1187" s="127"/>
      <c r="K1187" s="127"/>
      <c r="L1187" s="127"/>
      <c r="M1187" s="127">
        <v>1</v>
      </c>
      <c r="N1187" s="127">
        <v>2</v>
      </c>
      <c r="O1187" s="127">
        <v>1989</v>
      </c>
      <c r="P1187" s="127">
        <v>199010</v>
      </c>
      <c r="Q1187" s="127">
        <v>19901001</v>
      </c>
      <c r="R1187" s="127" t="s">
        <v>4560</v>
      </c>
      <c r="S1187" s="127" t="s">
        <v>3426</v>
      </c>
      <c r="T1187" s="127" t="s">
        <v>4561</v>
      </c>
      <c r="U1187" s="127" t="s">
        <v>1643</v>
      </c>
      <c r="V1187" s="127" t="s">
        <v>65</v>
      </c>
      <c r="W1187" s="127" t="s">
        <v>66</v>
      </c>
      <c r="X1187" s="127"/>
      <c r="Y1187" s="127">
        <v>9.98</v>
      </c>
      <c r="Z1187" s="127">
        <v>98</v>
      </c>
      <c r="AA1187" s="127" t="s">
        <v>1726</v>
      </c>
      <c r="AB1187" s="127">
        <v>5000</v>
      </c>
      <c r="AC1187" s="127">
        <v>75744</v>
      </c>
      <c r="AD1187" s="127"/>
      <c r="AE1187" s="127"/>
      <c r="AF1187" s="127">
        <v>5000</v>
      </c>
      <c r="AG1187" s="127">
        <v>154</v>
      </c>
      <c r="AH1187" s="127"/>
      <c r="AI1187" s="127"/>
      <c r="AJ1187" s="127"/>
      <c r="AK1187" s="127">
        <v>2E-3</v>
      </c>
      <c r="AL1187" s="127">
        <v>1</v>
      </c>
      <c r="AM1187" s="127"/>
      <c r="AN1187" s="127"/>
      <c r="AO1187" s="127" t="s">
        <v>4658</v>
      </c>
      <c r="AP1187" s="127" t="s">
        <v>4562</v>
      </c>
      <c r="AQ1187" s="127" t="s">
        <v>3429</v>
      </c>
      <c r="AR1187" s="127" t="s">
        <v>4563</v>
      </c>
      <c r="AS1187" s="127" t="s">
        <v>69</v>
      </c>
      <c r="AT1187" s="127" t="s">
        <v>70</v>
      </c>
      <c r="AU1187" s="127" t="s">
        <v>77</v>
      </c>
      <c r="AV1187" s="127" t="s">
        <v>1726</v>
      </c>
      <c r="AW1187" s="149">
        <f t="shared" si="18"/>
        <v>2.0331643430502745E-3</v>
      </c>
    </row>
    <row r="1188" spans="1:49" x14ac:dyDescent="0.2">
      <c r="A1188" s="127" t="s">
        <v>59</v>
      </c>
      <c r="B1188" s="127">
        <v>4.0999999999999996</v>
      </c>
      <c r="C1188" s="127">
        <v>20171204</v>
      </c>
      <c r="D1188" s="127" t="s">
        <v>60</v>
      </c>
      <c r="E1188" s="127" t="s">
        <v>60</v>
      </c>
      <c r="F1188" s="127">
        <v>3</v>
      </c>
      <c r="G1188" s="75" t="s">
        <v>3431</v>
      </c>
      <c r="H1188" s="127">
        <v>0</v>
      </c>
      <c r="I1188" s="127"/>
      <c r="J1188" s="127"/>
      <c r="K1188" s="127"/>
      <c r="L1188" s="127"/>
      <c r="M1188" s="127">
        <v>1</v>
      </c>
      <c r="N1188" s="127">
        <v>1</v>
      </c>
      <c r="O1188" s="127">
        <v>1984</v>
      </c>
      <c r="P1188" s="127">
        <v>198504</v>
      </c>
      <c r="Q1188" s="127">
        <v>19850415</v>
      </c>
      <c r="R1188" s="127" t="s">
        <v>3425</v>
      </c>
      <c r="S1188" s="127" t="s">
        <v>3426</v>
      </c>
      <c r="T1188" s="127" t="s">
        <v>3427</v>
      </c>
      <c r="U1188" s="127" t="s">
        <v>72</v>
      </c>
      <c r="V1188" s="127" t="s">
        <v>65</v>
      </c>
      <c r="W1188" s="127" t="s">
        <v>64</v>
      </c>
      <c r="X1188" s="127"/>
      <c r="Y1188" s="127">
        <v>5.3</v>
      </c>
      <c r="Z1188" s="127"/>
      <c r="AA1188" s="127" t="s">
        <v>1726</v>
      </c>
      <c r="AB1188" s="127">
        <v>5000</v>
      </c>
      <c r="AC1188" s="127">
        <v>26779</v>
      </c>
      <c r="AD1188" s="127"/>
      <c r="AE1188" s="127"/>
      <c r="AF1188" s="127">
        <v>0</v>
      </c>
      <c r="AG1188" s="127">
        <v>1667</v>
      </c>
      <c r="AH1188" s="127">
        <v>5000</v>
      </c>
      <c r="AI1188" s="127">
        <v>135</v>
      </c>
      <c r="AJ1188" s="127"/>
      <c r="AK1188" s="127">
        <v>5.0000000000000001E-3</v>
      </c>
      <c r="AL1188" s="127">
        <v>1</v>
      </c>
      <c r="AM1188" s="127"/>
      <c r="AN1188" s="127"/>
      <c r="AO1188" s="127"/>
      <c r="AP1188" s="127" t="s">
        <v>3428</v>
      </c>
      <c r="AQ1188" s="127" t="s">
        <v>3429</v>
      </c>
      <c r="AR1188" s="127" t="s">
        <v>3430</v>
      </c>
      <c r="AS1188" s="127" t="s">
        <v>69</v>
      </c>
      <c r="AT1188" s="127" t="s">
        <v>70</v>
      </c>
      <c r="AU1188" s="127" t="s">
        <v>77</v>
      </c>
      <c r="AV1188" s="127" t="s">
        <v>1726</v>
      </c>
      <c r="AW1188" s="149">
        <f t="shared" si="18"/>
        <v>6.2250270734530787E-2</v>
      </c>
    </row>
    <row r="1189" spans="1:49" x14ac:dyDescent="0.2">
      <c r="A1189" s="127" t="s">
        <v>59</v>
      </c>
      <c r="B1189" s="127">
        <v>4.0999999999999996</v>
      </c>
      <c r="C1189" s="127">
        <v>20171204</v>
      </c>
      <c r="D1189" s="127" t="s">
        <v>60</v>
      </c>
      <c r="E1189" s="127" t="s">
        <v>60</v>
      </c>
      <c r="F1189" s="127">
        <v>3</v>
      </c>
      <c r="G1189" s="75" t="s">
        <v>3942</v>
      </c>
      <c r="H1189" s="127">
        <v>12</v>
      </c>
      <c r="I1189" s="127"/>
      <c r="J1189" s="127"/>
      <c r="K1189" s="127"/>
      <c r="L1189" s="127"/>
      <c r="M1189" s="127">
        <v>1</v>
      </c>
      <c r="N1189" s="127">
        <v>1</v>
      </c>
      <c r="O1189" s="127">
        <v>2010</v>
      </c>
      <c r="P1189" s="127">
        <v>20120419</v>
      </c>
      <c r="Q1189" s="127">
        <v>20120424</v>
      </c>
      <c r="R1189" s="127" t="s">
        <v>61</v>
      </c>
      <c r="S1189" s="127" t="s">
        <v>62</v>
      </c>
      <c r="T1189" s="127" t="s">
        <v>63</v>
      </c>
      <c r="U1189" s="127" t="s">
        <v>1953</v>
      </c>
      <c r="V1189" s="127" t="s">
        <v>65</v>
      </c>
      <c r="W1189" s="127" t="s">
        <v>64</v>
      </c>
      <c r="X1189" s="127" t="s">
        <v>1305</v>
      </c>
      <c r="Y1189" s="127">
        <v>14.3</v>
      </c>
      <c r="Z1189" s="127">
        <v>107</v>
      </c>
      <c r="AA1189" s="127" t="s">
        <v>1726</v>
      </c>
      <c r="AB1189" s="127">
        <v>5000</v>
      </c>
      <c r="AC1189" s="127">
        <v>21273</v>
      </c>
      <c r="AD1189" s="127"/>
      <c r="AE1189" s="127"/>
      <c r="AF1189" s="127">
        <v>0</v>
      </c>
      <c r="AG1189" s="127">
        <v>568</v>
      </c>
      <c r="AH1189" s="127">
        <v>5000</v>
      </c>
      <c r="AI1189" s="127">
        <v>402</v>
      </c>
      <c r="AJ1189" s="127" t="s">
        <v>66</v>
      </c>
      <c r="AK1189" s="127">
        <v>1.7999999999999999E-2</v>
      </c>
      <c r="AL1189" s="127"/>
      <c r="AM1189" s="127"/>
      <c r="AN1189" s="127"/>
      <c r="AO1189" s="127" t="s">
        <v>3933</v>
      </c>
      <c r="AP1189" s="127" t="s">
        <v>663</v>
      </c>
      <c r="AQ1189" s="127" t="s">
        <v>661</v>
      </c>
      <c r="AR1189" s="127" t="s">
        <v>664</v>
      </c>
      <c r="AS1189" s="127" t="s">
        <v>69</v>
      </c>
      <c r="AT1189" s="127" t="s">
        <v>70</v>
      </c>
      <c r="AU1189" s="127" t="s">
        <v>71</v>
      </c>
      <c r="AV1189" s="127" t="s">
        <v>1726</v>
      </c>
      <c r="AW1189" s="149">
        <f t="shared" si="18"/>
        <v>2.6700512386593333E-2</v>
      </c>
    </row>
    <row r="1190" spans="1:49" x14ac:dyDescent="0.2">
      <c r="A1190" s="127" t="s">
        <v>59</v>
      </c>
      <c r="B1190" s="127">
        <v>4.0999999999999996</v>
      </c>
      <c r="C1190" s="127">
        <v>20171204</v>
      </c>
      <c r="D1190" s="127" t="s">
        <v>60</v>
      </c>
      <c r="E1190" s="127" t="s">
        <v>60</v>
      </c>
      <c r="F1190" s="127">
        <v>3</v>
      </c>
      <c r="G1190" s="75" t="s">
        <v>3070</v>
      </c>
      <c r="H1190" s="127">
        <v>12</v>
      </c>
      <c r="I1190" s="127"/>
      <c r="J1190" s="127"/>
      <c r="K1190" s="127" t="s">
        <v>106</v>
      </c>
      <c r="L1190" s="127" t="s">
        <v>4218</v>
      </c>
      <c r="M1190" s="127">
        <v>1</v>
      </c>
      <c r="N1190" s="127">
        <v>3</v>
      </c>
      <c r="O1190" s="127">
        <v>2006</v>
      </c>
      <c r="P1190" s="127">
        <v>20070516</v>
      </c>
      <c r="Q1190" s="127">
        <v>20070523</v>
      </c>
      <c r="R1190" s="127" t="s">
        <v>3420</v>
      </c>
      <c r="S1190" s="127" t="s">
        <v>3421</v>
      </c>
      <c r="T1190" s="127" t="s">
        <v>4165</v>
      </c>
      <c r="U1190" s="127" t="s">
        <v>72</v>
      </c>
      <c r="V1190" s="127" t="s">
        <v>65</v>
      </c>
      <c r="W1190" s="127" t="s">
        <v>64</v>
      </c>
      <c r="X1190" s="127"/>
      <c r="Y1190" s="127">
        <v>5.93</v>
      </c>
      <c r="Z1190" s="127"/>
      <c r="AA1190" s="127" t="s">
        <v>1726</v>
      </c>
      <c r="AB1190" s="127">
        <v>5000</v>
      </c>
      <c r="AC1190" s="127">
        <v>24174</v>
      </c>
      <c r="AD1190" s="127"/>
      <c r="AE1190" s="127"/>
      <c r="AF1190" s="127">
        <v>0</v>
      </c>
      <c r="AG1190" s="127">
        <v>134398</v>
      </c>
      <c r="AH1190" s="127">
        <v>5000</v>
      </c>
      <c r="AI1190" s="127">
        <v>831</v>
      </c>
      <c r="AJ1190" s="127" t="s">
        <v>66</v>
      </c>
      <c r="AK1190" s="127">
        <v>3.32E-2</v>
      </c>
      <c r="AL1190" s="127">
        <v>42</v>
      </c>
      <c r="AM1190" s="127">
        <v>611</v>
      </c>
      <c r="AN1190" s="127"/>
      <c r="AO1190" s="127" t="s">
        <v>4238</v>
      </c>
      <c r="AP1190" s="127" t="s">
        <v>3422</v>
      </c>
      <c r="AQ1190" s="127" t="s">
        <v>3423</v>
      </c>
      <c r="AR1190" s="127" t="s">
        <v>4166</v>
      </c>
      <c r="AS1190" s="127" t="s">
        <v>69</v>
      </c>
      <c r="AT1190" s="127" t="s">
        <v>70</v>
      </c>
      <c r="AU1190" s="127" t="s">
        <v>3211</v>
      </c>
      <c r="AV1190" s="127" t="s">
        <v>1726</v>
      </c>
      <c r="AW1190" s="149">
        <f t="shared" si="18"/>
        <v>5.5596094978075614</v>
      </c>
    </row>
    <row r="1191" spans="1:49" x14ac:dyDescent="0.2">
      <c r="A1191" s="127" t="s">
        <v>59</v>
      </c>
      <c r="B1191" s="127">
        <v>4.0999999999999996</v>
      </c>
      <c r="C1191" s="127">
        <v>20171204</v>
      </c>
      <c r="D1191" s="127" t="s">
        <v>60</v>
      </c>
      <c r="E1191" s="127" t="s">
        <v>60</v>
      </c>
      <c r="F1191" s="127">
        <v>3</v>
      </c>
      <c r="G1191" s="75" t="s">
        <v>1105</v>
      </c>
      <c r="H1191" s="127">
        <v>0</v>
      </c>
      <c r="I1191" s="127"/>
      <c r="J1191" s="127"/>
      <c r="K1191" s="127"/>
      <c r="L1191" s="127"/>
      <c r="M1191" s="127">
        <v>1</v>
      </c>
      <c r="N1191" s="127">
        <v>2</v>
      </c>
      <c r="O1191" s="127">
        <v>1990</v>
      </c>
      <c r="P1191" s="127">
        <v>199105</v>
      </c>
      <c r="Q1191" s="127">
        <v>19910516</v>
      </c>
      <c r="R1191" s="127" t="s">
        <v>1029</v>
      </c>
      <c r="S1191" s="127" t="s">
        <v>1002</v>
      </c>
      <c r="T1191" s="127" t="s">
        <v>1030</v>
      </c>
      <c r="U1191" s="127" t="s">
        <v>72</v>
      </c>
      <c r="V1191" s="127" t="s">
        <v>65</v>
      </c>
      <c r="W1191" s="127" t="s">
        <v>66</v>
      </c>
      <c r="X1191" s="127"/>
      <c r="Y1191" s="127">
        <v>5.8</v>
      </c>
      <c r="Z1191" s="127">
        <v>98</v>
      </c>
      <c r="AA1191" s="127" t="s">
        <v>1726</v>
      </c>
      <c r="AB1191" s="127">
        <v>5000</v>
      </c>
      <c r="AC1191" s="127">
        <v>24536</v>
      </c>
      <c r="AD1191" s="127"/>
      <c r="AE1191" s="127"/>
      <c r="AF1191" s="127">
        <v>0</v>
      </c>
      <c r="AG1191" s="127">
        <v>9620</v>
      </c>
      <c r="AH1191" s="127">
        <v>5000</v>
      </c>
      <c r="AI1191" s="127">
        <v>248</v>
      </c>
      <c r="AJ1191" s="127" t="s">
        <v>66</v>
      </c>
      <c r="AK1191" s="127">
        <v>0.01</v>
      </c>
      <c r="AL1191" s="127"/>
      <c r="AM1191" s="127"/>
      <c r="AN1191" s="127"/>
      <c r="AO1191" s="127" t="s">
        <v>1113</v>
      </c>
      <c r="AP1191" s="127" t="s">
        <v>1032</v>
      </c>
      <c r="AQ1191" s="127" t="s">
        <v>1006</v>
      </c>
      <c r="AR1191" s="127" t="s">
        <v>1033</v>
      </c>
      <c r="AS1191" s="127" t="s">
        <v>69</v>
      </c>
      <c r="AT1191" s="127" t="s">
        <v>70</v>
      </c>
      <c r="AU1191" s="127" t="s">
        <v>91</v>
      </c>
      <c r="AV1191" s="127" t="s">
        <v>1726</v>
      </c>
      <c r="AW1191" s="149">
        <f t="shared" si="18"/>
        <v>0.39207694815780891</v>
      </c>
    </row>
    <row r="1192" spans="1:49" x14ac:dyDescent="0.2">
      <c r="A1192" s="127" t="s">
        <v>59</v>
      </c>
      <c r="B1192" s="127">
        <v>4.0999999999999996</v>
      </c>
      <c r="C1192" s="127">
        <v>20171204</v>
      </c>
      <c r="D1192" s="127" t="s">
        <v>60</v>
      </c>
      <c r="E1192" s="127" t="s">
        <v>60</v>
      </c>
      <c r="F1192" s="127">
        <v>3</v>
      </c>
      <c r="G1192" s="75" t="s">
        <v>1063</v>
      </c>
      <c r="H1192" s="127">
        <v>0</v>
      </c>
      <c r="I1192" s="127"/>
      <c r="J1192" s="127"/>
      <c r="K1192" s="127"/>
      <c r="L1192" s="127"/>
      <c r="M1192" s="127">
        <v>1</v>
      </c>
      <c r="N1192" s="127">
        <v>2</v>
      </c>
      <c r="O1192" s="127">
        <v>1990</v>
      </c>
      <c r="P1192" s="127">
        <v>199106</v>
      </c>
      <c r="Q1192" s="127">
        <v>19910627</v>
      </c>
      <c r="R1192" s="127" t="s">
        <v>1029</v>
      </c>
      <c r="S1192" s="127" t="s">
        <v>1002</v>
      </c>
      <c r="T1192" s="127" t="s">
        <v>1030</v>
      </c>
      <c r="U1192" s="127" t="s">
        <v>72</v>
      </c>
      <c r="V1192" s="127" t="s">
        <v>65</v>
      </c>
      <c r="W1192" s="127" t="s">
        <v>66</v>
      </c>
      <c r="X1192" s="127"/>
      <c r="Y1192" s="127">
        <v>11.2</v>
      </c>
      <c r="Z1192" s="127">
        <v>101</v>
      </c>
      <c r="AA1192" s="127" t="s">
        <v>1726</v>
      </c>
      <c r="AB1192" s="127">
        <v>5000</v>
      </c>
      <c r="AC1192" s="127">
        <v>25331</v>
      </c>
      <c r="AD1192" s="127"/>
      <c r="AE1192" s="127"/>
      <c r="AF1192" s="127">
        <v>0</v>
      </c>
      <c r="AG1192" s="127">
        <v>8723</v>
      </c>
      <c r="AH1192" s="127">
        <v>5000</v>
      </c>
      <c r="AI1192" s="127">
        <v>256</v>
      </c>
      <c r="AJ1192" s="127" t="s">
        <v>66</v>
      </c>
      <c r="AK1192" s="127">
        <v>0.01</v>
      </c>
      <c r="AL1192" s="127"/>
      <c r="AM1192" s="127"/>
      <c r="AN1192" s="127"/>
      <c r="AO1192" s="127" t="s">
        <v>1064</v>
      </c>
      <c r="AP1192" s="127" t="s">
        <v>1032</v>
      </c>
      <c r="AQ1192" s="127" t="s">
        <v>1006</v>
      </c>
      <c r="AR1192" s="127" t="s">
        <v>1033</v>
      </c>
      <c r="AS1192" s="127" t="s">
        <v>69</v>
      </c>
      <c r="AT1192" s="127" t="s">
        <v>70</v>
      </c>
      <c r="AU1192" s="127" t="s">
        <v>91</v>
      </c>
      <c r="AV1192" s="127" t="s">
        <v>1726</v>
      </c>
      <c r="AW1192" s="149">
        <f t="shared" si="18"/>
        <v>0.34436066479807348</v>
      </c>
    </row>
    <row r="1193" spans="1:49" x14ac:dyDescent="0.2">
      <c r="A1193" s="127" t="s">
        <v>59</v>
      </c>
      <c r="B1193" s="127">
        <v>4.0999999999999996</v>
      </c>
      <c r="C1193" s="127">
        <v>20171204</v>
      </c>
      <c r="D1193" s="127" t="s">
        <v>60</v>
      </c>
      <c r="E1193" s="127" t="s">
        <v>60</v>
      </c>
      <c r="F1193" s="127">
        <v>3</v>
      </c>
      <c r="G1193" s="75" t="s">
        <v>1061</v>
      </c>
      <c r="H1193" s="127">
        <v>0</v>
      </c>
      <c r="I1193" s="127"/>
      <c r="J1193" s="127"/>
      <c r="K1193" s="127"/>
      <c r="L1193" s="127"/>
      <c r="M1193" s="127">
        <v>1</v>
      </c>
      <c r="N1193" s="127">
        <v>2</v>
      </c>
      <c r="O1193" s="127">
        <v>1990</v>
      </c>
      <c r="P1193" s="127">
        <v>199105</v>
      </c>
      <c r="Q1193" s="127">
        <v>19910516</v>
      </c>
      <c r="R1193" s="127" t="s">
        <v>1029</v>
      </c>
      <c r="S1193" s="127" t="s">
        <v>1002</v>
      </c>
      <c r="T1193" s="127" t="s">
        <v>1030</v>
      </c>
      <c r="U1193" s="127" t="s">
        <v>72</v>
      </c>
      <c r="V1193" s="127" t="s">
        <v>65</v>
      </c>
      <c r="W1193" s="127" t="s">
        <v>66</v>
      </c>
      <c r="X1193" s="127"/>
      <c r="Y1193" s="127">
        <v>5.8</v>
      </c>
      <c r="Z1193" s="127">
        <v>78</v>
      </c>
      <c r="AA1193" s="127" t="s">
        <v>1726</v>
      </c>
      <c r="AB1193" s="127">
        <v>5000</v>
      </c>
      <c r="AC1193" s="127">
        <v>25351</v>
      </c>
      <c r="AD1193" s="127"/>
      <c r="AE1193" s="127"/>
      <c r="AF1193" s="127">
        <v>0</v>
      </c>
      <c r="AG1193" s="127">
        <v>9939</v>
      </c>
      <c r="AH1193" s="127">
        <v>5000</v>
      </c>
      <c r="AI1193" s="127">
        <v>256</v>
      </c>
      <c r="AJ1193" s="127" t="s">
        <v>66</v>
      </c>
      <c r="AK1193" s="127">
        <v>0.01</v>
      </c>
      <c r="AL1193" s="127"/>
      <c r="AM1193" s="127"/>
      <c r="AN1193" s="127"/>
      <c r="AO1193" s="127" t="s">
        <v>1062</v>
      </c>
      <c r="AP1193" s="127" t="s">
        <v>1032</v>
      </c>
      <c r="AQ1193" s="127" t="s">
        <v>1006</v>
      </c>
      <c r="AR1193" s="127" t="s">
        <v>1033</v>
      </c>
      <c r="AS1193" s="127" t="s">
        <v>69</v>
      </c>
      <c r="AT1193" s="127" t="s">
        <v>70</v>
      </c>
      <c r="AU1193" s="127" t="s">
        <v>91</v>
      </c>
      <c r="AV1193" s="127" t="s">
        <v>1726</v>
      </c>
      <c r="AW1193" s="149">
        <f t="shared" si="18"/>
        <v>0.39205554021537614</v>
      </c>
    </row>
    <row r="1194" spans="1:49" x14ac:dyDescent="0.2">
      <c r="A1194" s="127" t="s">
        <v>59</v>
      </c>
      <c r="B1194" s="127">
        <v>4.0999999999999996</v>
      </c>
      <c r="C1194" s="127">
        <v>20171204</v>
      </c>
      <c r="D1194" s="127" t="s">
        <v>60</v>
      </c>
      <c r="E1194" s="127" t="s">
        <v>60</v>
      </c>
      <c r="F1194" s="127">
        <v>3</v>
      </c>
      <c r="G1194" s="75" t="s">
        <v>1983</v>
      </c>
      <c r="H1194" s="127">
        <v>0</v>
      </c>
      <c r="I1194" s="127"/>
      <c r="J1194" s="127"/>
      <c r="K1194" s="127" t="s">
        <v>106</v>
      </c>
      <c r="L1194" s="127" t="s">
        <v>4464</v>
      </c>
      <c r="M1194" s="127">
        <v>1</v>
      </c>
      <c r="N1194" s="127">
        <v>3</v>
      </c>
      <c r="O1194" s="127">
        <v>2000</v>
      </c>
      <c r="P1194" s="127">
        <v>20010522</v>
      </c>
      <c r="Q1194" s="127">
        <v>20010522</v>
      </c>
      <c r="R1194" s="127" t="s">
        <v>3420</v>
      </c>
      <c r="S1194" s="127" t="s">
        <v>3421</v>
      </c>
      <c r="T1194" s="127" t="s">
        <v>4465</v>
      </c>
      <c r="U1194" s="127" t="s">
        <v>72</v>
      </c>
      <c r="V1194" s="127" t="s">
        <v>65</v>
      </c>
      <c r="W1194" s="127" t="s">
        <v>64</v>
      </c>
      <c r="X1194" s="127"/>
      <c r="Y1194" s="127">
        <v>5</v>
      </c>
      <c r="Z1194" s="127"/>
      <c r="AA1194" s="127" t="s">
        <v>1726</v>
      </c>
      <c r="AB1194" s="127">
        <v>5000</v>
      </c>
      <c r="AC1194" s="127">
        <v>24955</v>
      </c>
      <c r="AD1194" s="127"/>
      <c r="AE1194" s="127"/>
      <c r="AF1194" s="127">
        <v>0</v>
      </c>
      <c r="AG1194" s="127">
        <v>52988</v>
      </c>
      <c r="AH1194" s="127">
        <v>5000</v>
      </c>
      <c r="AI1194" s="127">
        <v>62</v>
      </c>
      <c r="AJ1194" s="127" t="s">
        <v>66</v>
      </c>
      <c r="AK1194" s="127">
        <v>2.5000000000000001E-3</v>
      </c>
      <c r="AL1194" s="127">
        <v>28</v>
      </c>
      <c r="AM1194" s="127">
        <v>2006</v>
      </c>
      <c r="AN1194" s="127"/>
      <c r="AO1194" s="127" t="s">
        <v>4466</v>
      </c>
      <c r="AP1194" s="127" t="s">
        <v>3422</v>
      </c>
      <c r="AQ1194" s="127" t="s">
        <v>3423</v>
      </c>
      <c r="AR1194" s="127" t="s">
        <v>4467</v>
      </c>
      <c r="AS1194" s="127" t="s">
        <v>69</v>
      </c>
      <c r="AT1194" s="127" t="s">
        <v>70</v>
      </c>
      <c r="AU1194" s="127" t="s">
        <v>3211</v>
      </c>
      <c r="AV1194" s="127" t="s">
        <v>1726</v>
      </c>
      <c r="AW1194" s="149">
        <f t="shared" si="18"/>
        <v>2.1233420156281309</v>
      </c>
    </row>
    <row r="1195" spans="1:49" x14ac:dyDescent="0.2">
      <c r="A1195" s="127" t="s">
        <v>1726</v>
      </c>
      <c r="B1195" s="127">
        <v>4.0999999999999996</v>
      </c>
      <c r="C1195" s="127">
        <v>20171204</v>
      </c>
      <c r="D1195" s="127" t="s">
        <v>60</v>
      </c>
      <c r="E1195" s="127" t="s">
        <v>60</v>
      </c>
      <c r="F1195" s="127">
        <v>3</v>
      </c>
      <c r="G1195" s="75" t="s">
        <v>1442</v>
      </c>
      <c r="H1195" s="127"/>
      <c r="I1195" s="127"/>
      <c r="J1195" s="127"/>
      <c r="K1195" s="127"/>
      <c r="L1195" s="127"/>
      <c r="M1195" s="127">
        <v>1</v>
      </c>
      <c r="N1195" s="127">
        <v>1</v>
      </c>
      <c r="O1195" s="127">
        <v>1993</v>
      </c>
      <c r="P1195" s="127">
        <v>199406</v>
      </c>
      <c r="Q1195" s="127">
        <v>19940608</v>
      </c>
      <c r="R1195" s="127" t="s">
        <v>61</v>
      </c>
      <c r="S1195" s="127" t="s">
        <v>62</v>
      </c>
      <c r="T1195" s="127" t="s">
        <v>63</v>
      </c>
      <c r="U1195" s="127" t="s">
        <v>72</v>
      </c>
      <c r="V1195" s="127" t="s">
        <v>65</v>
      </c>
      <c r="W1195" s="127" t="s">
        <v>64</v>
      </c>
      <c r="X1195" s="127"/>
      <c r="Y1195" s="127">
        <v>3.9</v>
      </c>
      <c r="Z1195" s="127">
        <v>68</v>
      </c>
      <c r="AA1195" s="127" t="s">
        <v>1726</v>
      </c>
      <c r="AB1195" s="127"/>
      <c r="AC1195" s="127"/>
      <c r="AD1195" s="127"/>
      <c r="AE1195" s="127"/>
      <c r="AF1195" s="127">
        <v>0</v>
      </c>
      <c r="AG1195" s="127">
        <v>25000</v>
      </c>
      <c r="AH1195" s="127"/>
      <c r="AI1195" s="127"/>
      <c r="AJ1195" s="127" t="s">
        <v>67</v>
      </c>
      <c r="AK1195" s="127"/>
      <c r="AL1195" s="127"/>
      <c r="AM1195" s="127"/>
      <c r="AN1195" s="127"/>
      <c r="AO1195" s="127"/>
      <c r="AP1195" s="127" t="s">
        <v>663</v>
      </c>
      <c r="AQ1195" s="127" t="s">
        <v>661</v>
      </c>
      <c r="AR1195" s="127" t="s">
        <v>664</v>
      </c>
      <c r="AS1195" s="127" t="s">
        <v>69</v>
      </c>
      <c r="AT1195" s="127" t="s">
        <v>70</v>
      </c>
      <c r="AU1195" s="127" t="s">
        <v>71</v>
      </c>
      <c r="AV1195" s="127" t="s">
        <v>1726</v>
      </c>
      <c r="AW1195" s="149" t="str">
        <f t="shared" si="18"/>
        <v/>
      </c>
    </row>
    <row r="1196" spans="1:49" x14ac:dyDescent="0.2">
      <c r="A1196" s="127" t="s">
        <v>1726</v>
      </c>
      <c r="B1196" s="127">
        <v>4.0999999999999996</v>
      </c>
      <c r="C1196" s="127">
        <v>20171204</v>
      </c>
      <c r="D1196" s="127" t="s">
        <v>60</v>
      </c>
      <c r="E1196" s="127" t="s">
        <v>60</v>
      </c>
      <c r="F1196" s="127">
        <v>3</v>
      </c>
      <c r="G1196" s="75" t="s">
        <v>1268</v>
      </c>
      <c r="H1196" s="127"/>
      <c r="I1196" s="127"/>
      <c r="J1196" s="127"/>
      <c r="K1196" s="127"/>
      <c r="L1196" s="127"/>
      <c r="M1196" s="127">
        <v>1</v>
      </c>
      <c r="N1196" s="127">
        <v>2</v>
      </c>
      <c r="O1196" s="127">
        <v>2002</v>
      </c>
      <c r="P1196" s="127">
        <v>200305</v>
      </c>
      <c r="Q1196" s="127">
        <v>200305</v>
      </c>
      <c r="R1196" s="127" t="s">
        <v>475</v>
      </c>
      <c r="S1196" s="127" t="s">
        <v>961</v>
      </c>
      <c r="T1196" s="127" t="s">
        <v>477</v>
      </c>
      <c r="U1196" s="127" t="s">
        <v>962</v>
      </c>
      <c r="V1196" s="127" t="s">
        <v>65</v>
      </c>
      <c r="W1196" s="127" t="s">
        <v>66</v>
      </c>
      <c r="X1196" s="127"/>
      <c r="Y1196" s="127">
        <v>0.5</v>
      </c>
      <c r="Z1196" s="127"/>
      <c r="AA1196" s="127" t="s">
        <v>1726</v>
      </c>
      <c r="AB1196" s="127"/>
      <c r="AC1196" s="127"/>
      <c r="AD1196" s="127"/>
      <c r="AE1196" s="127"/>
      <c r="AF1196" s="127">
        <v>0</v>
      </c>
      <c r="AG1196" s="127">
        <v>208000</v>
      </c>
      <c r="AH1196" s="127"/>
      <c r="AI1196" s="127"/>
      <c r="AJ1196" s="127" t="s">
        <v>66</v>
      </c>
      <c r="AK1196" s="127"/>
      <c r="AL1196" s="127"/>
      <c r="AM1196" s="127"/>
      <c r="AN1196" s="127"/>
      <c r="AO1196" s="127"/>
      <c r="AP1196" s="127" t="s">
        <v>479</v>
      </c>
      <c r="AQ1196" s="127" t="s">
        <v>963</v>
      </c>
      <c r="AR1196" s="127" t="s">
        <v>481</v>
      </c>
      <c r="AS1196" s="127" t="s">
        <v>69</v>
      </c>
      <c r="AT1196" s="127" t="s">
        <v>70</v>
      </c>
      <c r="AU1196" s="127" t="s">
        <v>91</v>
      </c>
      <c r="AV1196" s="127" t="s">
        <v>1726</v>
      </c>
      <c r="AW1196" s="149" t="str">
        <f t="shared" si="18"/>
        <v/>
      </c>
    </row>
    <row r="1197" spans="1:49" x14ac:dyDescent="0.2">
      <c r="A1197" s="127" t="s">
        <v>1726</v>
      </c>
      <c r="B1197" s="127">
        <v>4.0999999999999996</v>
      </c>
      <c r="C1197" s="127">
        <v>20171204</v>
      </c>
      <c r="D1197" s="127" t="s">
        <v>60</v>
      </c>
      <c r="E1197" s="127" t="s">
        <v>60</v>
      </c>
      <c r="F1197" s="127">
        <v>3</v>
      </c>
      <c r="G1197" s="75" t="s">
        <v>3807</v>
      </c>
      <c r="H1197" s="127"/>
      <c r="I1197" s="127"/>
      <c r="J1197" s="127"/>
      <c r="K1197" s="127"/>
      <c r="L1197" s="127"/>
      <c r="M1197" s="127">
        <v>1</v>
      </c>
      <c r="N1197" s="127">
        <v>1</v>
      </c>
      <c r="O1197" s="127">
        <v>2003</v>
      </c>
      <c r="P1197" s="127">
        <v>200406</v>
      </c>
      <c r="Q1197" s="127">
        <v>200406</v>
      </c>
      <c r="R1197" s="127" t="s">
        <v>3795</v>
      </c>
      <c r="S1197" s="127" t="s">
        <v>3805</v>
      </c>
      <c r="T1197" s="127" t="s">
        <v>3796</v>
      </c>
      <c r="U1197" s="127" t="s">
        <v>72</v>
      </c>
      <c r="V1197" s="127" t="s">
        <v>65</v>
      </c>
      <c r="W1197" s="127" t="s">
        <v>64</v>
      </c>
      <c r="X1197" s="127"/>
      <c r="Y1197" s="127">
        <v>3</v>
      </c>
      <c r="Z1197" s="127"/>
      <c r="AA1197" s="127" t="s">
        <v>1726</v>
      </c>
      <c r="AB1197" s="127"/>
      <c r="AC1197" s="127"/>
      <c r="AD1197" s="127"/>
      <c r="AE1197" s="127"/>
      <c r="AF1197" s="127">
        <v>0</v>
      </c>
      <c r="AG1197" s="127">
        <v>13000</v>
      </c>
      <c r="AH1197" s="127"/>
      <c r="AI1197" s="127"/>
      <c r="AJ1197" s="127"/>
      <c r="AK1197" s="127"/>
      <c r="AL1197" s="127"/>
      <c r="AM1197" s="127"/>
      <c r="AN1197" s="127"/>
      <c r="AO1197" s="127" t="s">
        <v>3808</v>
      </c>
      <c r="AP1197" s="127" t="s">
        <v>3797</v>
      </c>
      <c r="AQ1197" s="127" t="s">
        <v>3806</v>
      </c>
      <c r="AR1197" s="127" t="s">
        <v>3799</v>
      </c>
      <c r="AS1197" s="127" t="s">
        <v>69</v>
      </c>
      <c r="AT1197" s="127" t="s">
        <v>70</v>
      </c>
      <c r="AU1197" s="127" t="s">
        <v>77</v>
      </c>
      <c r="AV1197" s="127" t="s">
        <v>1726</v>
      </c>
      <c r="AW1197" s="149" t="str">
        <f t="shared" si="18"/>
        <v/>
      </c>
    </row>
    <row r="1198" spans="1:49" x14ac:dyDescent="0.2">
      <c r="A1198" s="127" t="s">
        <v>59</v>
      </c>
      <c r="B1198" s="127">
        <v>4.0999999999999996</v>
      </c>
      <c r="C1198" s="127">
        <v>20171204</v>
      </c>
      <c r="D1198" s="127" t="s">
        <v>60</v>
      </c>
      <c r="E1198" s="127" t="s">
        <v>60</v>
      </c>
      <c r="F1198" s="127">
        <v>3</v>
      </c>
      <c r="G1198" s="75" t="s">
        <v>251</v>
      </c>
      <c r="H1198" s="127">
        <v>12</v>
      </c>
      <c r="I1198" s="127"/>
      <c r="J1198" s="127"/>
      <c r="K1198" s="127"/>
      <c r="L1198" s="127"/>
      <c r="M1198" s="127">
        <v>1</v>
      </c>
      <c r="N1198" s="127">
        <v>3</v>
      </c>
      <c r="O1198" s="127">
        <v>2006</v>
      </c>
      <c r="P1198" s="127">
        <v>20070601</v>
      </c>
      <c r="Q1198" s="127">
        <v>20070601</v>
      </c>
      <c r="R1198" s="127" t="s">
        <v>3301</v>
      </c>
      <c r="S1198" s="127" t="s">
        <v>3323</v>
      </c>
      <c r="T1198" s="127" t="s">
        <v>3294</v>
      </c>
      <c r="U1198" s="127" t="s">
        <v>72</v>
      </c>
      <c r="V1198" s="127" t="s">
        <v>65</v>
      </c>
      <c r="W1198" s="127" t="s">
        <v>64</v>
      </c>
      <c r="X1198" s="127"/>
      <c r="Y1198" s="127">
        <v>5.5</v>
      </c>
      <c r="Z1198" s="127">
        <v>82</v>
      </c>
      <c r="AA1198" s="127" t="s">
        <v>1726</v>
      </c>
      <c r="AB1198" s="127">
        <v>5000</v>
      </c>
      <c r="AC1198" s="127">
        <v>25899</v>
      </c>
      <c r="AD1198" s="127"/>
      <c r="AE1198" s="127"/>
      <c r="AF1198" s="127">
        <v>5000</v>
      </c>
      <c r="AG1198" s="127">
        <v>59</v>
      </c>
      <c r="AH1198" s="127"/>
      <c r="AI1198" s="127"/>
      <c r="AJ1198" s="127"/>
      <c r="AK1198" s="127">
        <v>2.3E-3</v>
      </c>
      <c r="AL1198" s="127">
        <v>1</v>
      </c>
      <c r="AM1198" s="127">
        <v>1329</v>
      </c>
      <c r="AN1198" s="127"/>
      <c r="AO1198" s="127"/>
      <c r="AP1198" s="127" t="s">
        <v>3302</v>
      </c>
      <c r="AQ1198" s="127" t="s">
        <v>3326</v>
      </c>
      <c r="AR1198" s="127" t="s">
        <v>3298</v>
      </c>
      <c r="AS1198" s="127" t="s">
        <v>69</v>
      </c>
      <c r="AT1198" s="127" t="s">
        <v>70</v>
      </c>
      <c r="AU1198" s="127" t="s">
        <v>3211</v>
      </c>
      <c r="AV1198" s="127" t="s">
        <v>1726</v>
      </c>
      <c r="AW1198" s="149">
        <f t="shared" si="18"/>
        <v>2.2780802347580988E-3</v>
      </c>
    </row>
    <row r="1199" spans="1:49" x14ac:dyDescent="0.2">
      <c r="A1199" s="127" t="s">
        <v>59</v>
      </c>
      <c r="B1199" s="127">
        <v>4.0999999999999996</v>
      </c>
      <c r="C1199" s="127">
        <v>20171204</v>
      </c>
      <c r="D1199" s="127" t="s">
        <v>60</v>
      </c>
      <c r="E1199" s="127" t="s">
        <v>60</v>
      </c>
      <c r="F1199" s="127">
        <v>3</v>
      </c>
      <c r="G1199" s="75" t="s">
        <v>3045</v>
      </c>
      <c r="H1199" s="127">
        <v>12</v>
      </c>
      <c r="I1199" s="127"/>
      <c r="J1199" s="127"/>
      <c r="K1199" s="127"/>
      <c r="L1199" s="127"/>
      <c r="M1199" s="127">
        <v>1</v>
      </c>
      <c r="N1199" s="127">
        <v>1</v>
      </c>
      <c r="O1199" s="127">
        <v>2005</v>
      </c>
      <c r="P1199" s="127">
        <v>20070424</v>
      </c>
      <c r="Q1199" s="127">
        <v>20070424</v>
      </c>
      <c r="R1199" s="127" t="s">
        <v>61</v>
      </c>
      <c r="S1199" s="127" t="s">
        <v>62</v>
      </c>
      <c r="T1199" s="127" t="s">
        <v>63</v>
      </c>
      <c r="U1199" s="127" t="s">
        <v>1953</v>
      </c>
      <c r="V1199" s="127" t="s">
        <v>65</v>
      </c>
      <c r="W1199" s="127" t="s">
        <v>64</v>
      </c>
      <c r="X1199" s="127"/>
      <c r="Y1199" s="127">
        <v>15.82</v>
      </c>
      <c r="Z1199" s="127">
        <v>112</v>
      </c>
      <c r="AA1199" s="127" t="s">
        <v>1726</v>
      </c>
      <c r="AB1199" s="127">
        <v>5000</v>
      </c>
      <c r="AC1199" s="127">
        <v>29584</v>
      </c>
      <c r="AD1199" s="127"/>
      <c r="AE1199" s="127"/>
      <c r="AF1199" s="127"/>
      <c r="AG1199" s="127"/>
      <c r="AH1199" s="127"/>
      <c r="AI1199" s="127"/>
      <c r="AJ1199" s="127"/>
      <c r="AK1199" s="127"/>
      <c r="AL1199" s="127">
        <v>30</v>
      </c>
      <c r="AM1199" s="127">
        <v>233</v>
      </c>
      <c r="AN1199" s="127"/>
      <c r="AO1199" s="127" t="s">
        <v>151</v>
      </c>
      <c r="AP1199" s="127" t="s">
        <v>663</v>
      </c>
      <c r="AQ1199" s="127" t="s">
        <v>661</v>
      </c>
      <c r="AR1199" s="127" t="s">
        <v>664</v>
      </c>
      <c r="AS1199" s="127" t="s">
        <v>69</v>
      </c>
      <c r="AT1199" s="127" t="s">
        <v>70</v>
      </c>
      <c r="AU1199" s="127" t="s">
        <v>71</v>
      </c>
      <c r="AV1199" s="127" t="s">
        <v>1726</v>
      </c>
      <c r="AW1199" s="149">
        <f t="shared" si="18"/>
        <v>0</v>
      </c>
    </row>
    <row r="1200" spans="1:49" x14ac:dyDescent="0.2">
      <c r="A1200" s="127" t="s">
        <v>1726</v>
      </c>
      <c r="B1200" s="127">
        <v>4.0999999999999996</v>
      </c>
      <c r="C1200" s="127">
        <v>20171204</v>
      </c>
      <c r="D1200" s="127" t="s">
        <v>60</v>
      </c>
      <c r="E1200" s="127" t="s">
        <v>60</v>
      </c>
      <c r="F1200" s="127">
        <v>3</v>
      </c>
      <c r="G1200" s="75" t="s">
        <v>1235</v>
      </c>
      <c r="H1200" s="127"/>
      <c r="I1200" s="127"/>
      <c r="J1200" s="127"/>
      <c r="K1200" s="127"/>
      <c r="L1200" s="127"/>
      <c r="M1200" s="127">
        <v>1</v>
      </c>
      <c r="N1200" s="127">
        <v>2</v>
      </c>
      <c r="O1200" s="127">
        <v>1988</v>
      </c>
      <c r="P1200" s="127">
        <v>19890402</v>
      </c>
      <c r="Q1200" s="127">
        <v>19890518</v>
      </c>
      <c r="R1200" s="127" t="s">
        <v>475</v>
      </c>
      <c r="S1200" s="127" t="s">
        <v>961</v>
      </c>
      <c r="T1200" s="127" t="s">
        <v>477</v>
      </c>
      <c r="U1200" s="127" t="s">
        <v>962</v>
      </c>
      <c r="V1200" s="127" t="s">
        <v>65</v>
      </c>
      <c r="W1200" s="127" t="s">
        <v>66</v>
      </c>
      <c r="X1200" s="127"/>
      <c r="Y1200" s="127">
        <v>0.5</v>
      </c>
      <c r="Z1200" s="127"/>
      <c r="AA1200" s="127" t="s">
        <v>1726</v>
      </c>
      <c r="AB1200" s="127"/>
      <c r="AC1200" s="127"/>
      <c r="AD1200" s="127"/>
      <c r="AE1200" s="127"/>
      <c r="AF1200" s="127">
        <v>0</v>
      </c>
      <c r="AG1200" s="127">
        <v>172000</v>
      </c>
      <c r="AH1200" s="127"/>
      <c r="AI1200" s="127"/>
      <c r="AJ1200" s="127" t="s">
        <v>66</v>
      </c>
      <c r="AK1200" s="127"/>
      <c r="AL1200" s="127"/>
      <c r="AM1200" s="127"/>
      <c r="AN1200" s="127"/>
      <c r="AO1200" s="127"/>
      <c r="AP1200" s="127" t="s">
        <v>479</v>
      </c>
      <c r="AQ1200" s="127" t="s">
        <v>963</v>
      </c>
      <c r="AR1200" s="127" t="s">
        <v>481</v>
      </c>
      <c r="AS1200" s="127" t="s">
        <v>69</v>
      </c>
      <c r="AT1200" s="127" t="s">
        <v>70</v>
      </c>
      <c r="AU1200" s="127" t="s">
        <v>91</v>
      </c>
      <c r="AV1200" s="127" t="s">
        <v>1726</v>
      </c>
      <c r="AW1200" s="149" t="str">
        <f t="shared" si="18"/>
        <v/>
      </c>
    </row>
    <row r="1201" spans="1:49" x14ac:dyDescent="0.2">
      <c r="A1201" s="127" t="s">
        <v>59</v>
      </c>
      <c r="B1201" s="127">
        <v>4.0999999999999996</v>
      </c>
      <c r="C1201" s="127">
        <v>20171204</v>
      </c>
      <c r="D1201" s="127" t="s">
        <v>60</v>
      </c>
      <c r="E1201" s="127" t="s">
        <v>60</v>
      </c>
      <c r="F1201" s="127">
        <v>3</v>
      </c>
      <c r="G1201" s="75" t="s">
        <v>1645</v>
      </c>
      <c r="H1201" s="127">
        <v>12</v>
      </c>
      <c r="I1201" s="127"/>
      <c r="J1201" s="127"/>
      <c r="K1201" s="127"/>
      <c r="L1201" s="127"/>
      <c r="M1201" s="127">
        <v>1</v>
      </c>
      <c r="N1201" s="127">
        <v>1</v>
      </c>
      <c r="O1201" s="127">
        <v>2000</v>
      </c>
      <c r="P1201" s="127">
        <v>20020415</v>
      </c>
      <c r="Q1201" s="127">
        <v>20020417</v>
      </c>
      <c r="R1201" s="127" t="s">
        <v>61</v>
      </c>
      <c r="S1201" s="127" t="s">
        <v>62</v>
      </c>
      <c r="T1201" s="127" t="s">
        <v>63</v>
      </c>
      <c r="U1201" s="127" t="s">
        <v>1953</v>
      </c>
      <c r="V1201" s="127" t="s">
        <v>65</v>
      </c>
      <c r="W1201" s="127" t="s">
        <v>64</v>
      </c>
      <c r="X1201" s="127"/>
      <c r="Y1201" s="127">
        <v>13.8</v>
      </c>
      <c r="Z1201" s="127">
        <v>107</v>
      </c>
      <c r="AA1201" s="127" t="s">
        <v>1726</v>
      </c>
      <c r="AB1201" s="127">
        <v>5000</v>
      </c>
      <c r="AC1201" s="127">
        <v>23735</v>
      </c>
      <c r="AD1201" s="127"/>
      <c r="AE1201" s="127"/>
      <c r="AF1201" s="127">
        <v>0</v>
      </c>
      <c r="AG1201" s="127">
        <v>26489</v>
      </c>
      <c r="AH1201" s="127">
        <v>5000</v>
      </c>
      <c r="AI1201" s="127">
        <v>484</v>
      </c>
      <c r="AJ1201" s="127" t="s">
        <v>66</v>
      </c>
      <c r="AK1201" s="127">
        <v>0.02</v>
      </c>
      <c r="AL1201" s="127">
        <v>30</v>
      </c>
      <c r="AM1201" s="127">
        <v>300</v>
      </c>
      <c r="AN1201" s="127"/>
      <c r="AO1201" s="127" t="s">
        <v>123</v>
      </c>
      <c r="AP1201" s="127" t="s">
        <v>663</v>
      </c>
      <c r="AQ1201" s="127" t="s">
        <v>661</v>
      </c>
      <c r="AR1201" s="127" t="s">
        <v>664</v>
      </c>
      <c r="AS1201" s="127" t="s">
        <v>69</v>
      </c>
      <c r="AT1201" s="127" t="s">
        <v>70</v>
      </c>
      <c r="AU1201" s="127" t="s">
        <v>71</v>
      </c>
      <c r="AV1201" s="127" t="s">
        <v>1726</v>
      </c>
      <c r="AW1201" s="149">
        <f t="shared" si="18"/>
        <v>1.1160311775858436</v>
      </c>
    </row>
    <row r="1202" spans="1:49" x14ac:dyDescent="0.2">
      <c r="A1202" s="127" t="s">
        <v>59</v>
      </c>
      <c r="B1202" s="127">
        <v>4.0999999999999996</v>
      </c>
      <c r="C1202" s="127">
        <v>20171204</v>
      </c>
      <c r="D1202" s="127" t="s">
        <v>60</v>
      </c>
      <c r="E1202" s="127" t="s">
        <v>60</v>
      </c>
      <c r="F1202" s="127">
        <v>3</v>
      </c>
      <c r="G1202" s="75" t="s">
        <v>1651</v>
      </c>
      <c r="H1202" s="127">
        <v>12</v>
      </c>
      <c r="I1202" s="127"/>
      <c r="J1202" s="127"/>
      <c r="K1202" s="127"/>
      <c r="L1202" s="127"/>
      <c r="M1202" s="127">
        <v>1</v>
      </c>
      <c r="N1202" s="127">
        <v>1</v>
      </c>
      <c r="O1202" s="127">
        <v>2000</v>
      </c>
      <c r="P1202" s="127">
        <v>20020415</v>
      </c>
      <c r="Q1202" s="127">
        <v>20020417</v>
      </c>
      <c r="R1202" s="127" t="s">
        <v>61</v>
      </c>
      <c r="S1202" s="127" t="s">
        <v>62</v>
      </c>
      <c r="T1202" s="127" t="s">
        <v>63</v>
      </c>
      <c r="U1202" s="127" t="s">
        <v>1953</v>
      </c>
      <c r="V1202" s="127" t="s">
        <v>65</v>
      </c>
      <c r="W1202" s="127" t="s">
        <v>64</v>
      </c>
      <c r="X1202" s="127"/>
      <c r="Y1202" s="127">
        <v>13.26</v>
      </c>
      <c r="Z1202" s="127">
        <v>107</v>
      </c>
      <c r="AA1202" s="127" t="s">
        <v>1726</v>
      </c>
      <c r="AB1202" s="127">
        <v>5000</v>
      </c>
      <c r="AC1202" s="127">
        <v>23267</v>
      </c>
      <c r="AD1202" s="127"/>
      <c r="AE1202" s="127"/>
      <c r="AF1202" s="127">
        <v>0</v>
      </c>
      <c r="AG1202" s="127">
        <v>25968</v>
      </c>
      <c r="AH1202" s="127">
        <v>5000</v>
      </c>
      <c r="AI1202" s="127">
        <v>475</v>
      </c>
      <c r="AJ1202" s="127" t="s">
        <v>66</v>
      </c>
      <c r="AK1202" s="127">
        <v>0.02</v>
      </c>
      <c r="AL1202" s="127">
        <v>30</v>
      </c>
      <c r="AM1202" s="127">
        <v>300</v>
      </c>
      <c r="AN1202" s="127"/>
      <c r="AO1202" s="127" t="s">
        <v>124</v>
      </c>
      <c r="AP1202" s="127" t="s">
        <v>663</v>
      </c>
      <c r="AQ1202" s="127" t="s">
        <v>661</v>
      </c>
      <c r="AR1202" s="127" t="s">
        <v>664</v>
      </c>
      <c r="AS1202" s="127" t="s">
        <v>69</v>
      </c>
      <c r="AT1202" s="127" t="s">
        <v>70</v>
      </c>
      <c r="AU1202" s="127" t="s">
        <v>71</v>
      </c>
      <c r="AV1202" s="127" t="s">
        <v>1726</v>
      </c>
      <c r="AW1202" s="149">
        <f t="shared" si="18"/>
        <v>1.1160871620750419</v>
      </c>
    </row>
    <row r="1203" spans="1:49" x14ac:dyDescent="0.2">
      <c r="A1203" s="127" t="s">
        <v>1726</v>
      </c>
      <c r="B1203" s="127">
        <v>4.0999999999999996</v>
      </c>
      <c r="C1203" s="127">
        <v>20171204</v>
      </c>
      <c r="D1203" s="127" t="s">
        <v>60</v>
      </c>
      <c r="E1203" s="127" t="s">
        <v>60</v>
      </c>
      <c r="F1203" s="127">
        <v>3</v>
      </c>
      <c r="G1203" s="75" t="s">
        <v>4577</v>
      </c>
      <c r="H1203" s="127"/>
      <c r="I1203" s="127"/>
      <c r="J1203" s="127"/>
      <c r="K1203" s="127"/>
      <c r="L1203" s="127"/>
      <c r="M1203" s="127">
        <v>1</v>
      </c>
      <c r="N1203" s="127">
        <v>2</v>
      </c>
      <c r="O1203" s="127">
        <v>2008</v>
      </c>
      <c r="P1203" s="127">
        <v>200905</v>
      </c>
      <c r="Q1203" s="127">
        <v>200905</v>
      </c>
      <c r="R1203" s="127" t="s">
        <v>4560</v>
      </c>
      <c r="S1203" s="127" t="s">
        <v>4822</v>
      </c>
      <c r="T1203" s="127" t="s">
        <v>4561</v>
      </c>
      <c r="U1203" s="127" t="s">
        <v>1643</v>
      </c>
      <c r="V1203" s="127" t="s">
        <v>65</v>
      </c>
      <c r="W1203" s="127" t="s">
        <v>66</v>
      </c>
      <c r="X1203" s="127" t="s">
        <v>1305</v>
      </c>
      <c r="Y1203" s="127">
        <v>2</v>
      </c>
      <c r="Z1203" s="127"/>
      <c r="AA1203" s="127" t="s">
        <v>1726</v>
      </c>
      <c r="AB1203" s="127"/>
      <c r="AC1203" s="127"/>
      <c r="AD1203" s="127"/>
      <c r="AE1203" s="127"/>
      <c r="AF1203" s="127">
        <v>0</v>
      </c>
      <c r="AG1203" s="127">
        <v>180</v>
      </c>
      <c r="AH1203" s="127"/>
      <c r="AI1203" s="127"/>
      <c r="AJ1203" s="127"/>
      <c r="AK1203" s="127"/>
      <c r="AL1203" s="127"/>
      <c r="AM1203" s="127"/>
      <c r="AN1203" s="127"/>
      <c r="AO1203" s="127"/>
      <c r="AP1203" s="127" t="s">
        <v>4562</v>
      </c>
      <c r="AQ1203" s="127" t="s">
        <v>3798</v>
      </c>
      <c r="AR1203" s="127" t="s">
        <v>4563</v>
      </c>
      <c r="AS1203" s="127" t="s">
        <v>69</v>
      </c>
      <c r="AT1203" s="127" t="s">
        <v>70</v>
      </c>
      <c r="AU1203" s="127" t="s">
        <v>77</v>
      </c>
      <c r="AV1203" s="127" t="s">
        <v>1726</v>
      </c>
      <c r="AW1203" s="149" t="str">
        <f t="shared" si="18"/>
        <v/>
      </c>
    </row>
    <row r="1204" spans="1:49" x14ac:dyDescent="0.2">
      <c r="A1204" s="127" t="s">
        <v>1726</v>
      </c>
      <c r="B1204" s="127">
        <v>4.0999999999999996</v>
      </c>
      <c r="C1204" s="127">
        <v>20171204</v>
      </c>
      <c r="D1204" s="127" t="s">
        <v>60</v>
      </c>
      <c r="E1204" s="127" t="s">
        <v>60</v>
      </c>
      <c r="F1204" s="127">
        <v>3</v>
      </c>
      <c r="G1204" s="75" t="s">
        <v>4477</v>
      </c>
      <c r="H1204" s="127"/>
      <c r="I1204" s="127"/>
      <c r="J1204" s="127"/>
      <c r="K1204" s="127"/>
      <c r="L1204" s="127"/>
      <c r="M1204" s="127">
        <v>1</v>
      </c>
      <c r="N1204" s="127">
        <v>1</v>
      </c>
      <c r="O1204" s="127">
        <v>2011</v>
      </c>
      <c r="P1204" s="127">
        <v>20120604</v>
      </c>
      <c r="Q1204" s="127">
        <v>20120614</v>
      </c>
      <c r="R1204" s="127" t="s">
        <v>84</v>
      </c>
      <c r="S1204" s="127" t="s">
        <v>62</v>
      </c>
      <c r="T1204" s="127" t="s">
        <v>85</v>
      </c>
      <c r="U1204" s="127" t="s">
        <v>1643</v>
      </c>
      <c r="V1204" s="127" t="s">
        <v>65</v>
      </c>
      <c r="W1204" s="127" t="s">
        <v>64</v>
      </c>
      <c r="X1204" s="127" t="s">
        <v>1305</v>
      </c>
      <c r="Y1204" s="127">
        <v>3.31</v>
      </c>
      <c r="Z1204" s="127">
        <v>64</v>
      </c>
      <c r="AA1204" s="127" t="s">
        <v>1726</v>
      </c>
      <c r="AB1204" s="127"/>
      <c r="AC1204" s="127"/>
      <c r="AD1204" s="127"/>
      <c r="AE1204" s="127"/>
      <c r="AF1204" s="127">
        <v>0</v>
      </c>
      <c r="AG1204" s="127">
        <v>18485</v>
      </c>
      <c r="AH1204" s="127"/>
      <c r="AI1204" s="127"/>
      <c r="AJ1204" s="127" t="s">
        <v>66</v>
      </c>
      <c r="AK1204" s="127"/>
      <c r="AL1204" s="127"/>
      <c r="AM1204" s="127"/>
      <c r="AN1204" s="127"/>
      <c r="AO1204" s="127" t="s">
        <v>4478</v>
      </c>
      <c r="AP1204" s="127" t="s">
        <v>669</v>
      </c>
      <c r="AQ1204" s="127" t="s">
        <v>661</v>
      </c>
      <c r="AR1204" s="127" t="s">
        <v>670</v>
      </c>
      <c r="AS1204" s="127" t="s">
        <v>69</v>
      </c>
      <c r="AT1204" s="127" t="s">
        <v>70</v>
      </c>
      <c r="AU1204" s="127" t="s">
        <v>71</v>
      </c>
      <c r="AV1204" s="127" t="s">
        <v>1726</v>
      </c>
      <c r="AW1204" s="149" t="str">
        <f t="shared" si="18"/>
        <v/>
      </c>
    </row>
    <row r="1205" spans="1:49" x14ac:dyDescent="0.2">
      <c r="A1205" s="127" t="s">
        <v>1726</v>
      </c>
      <c r="B1205" s="127">
        <v>4.0999999999999996</v>
      </c>
      <c r="C1205" s="127">
        <v>20171204</v>
      </c>
      <c r="D1205" s="127" t="s">
        <v>60</v>
      </c>
      <c r="E1205" s="127" t="s">
        <v>60</v>
      </c>
      <c r="F1205" s="127">
        <v>3</v>
      </c>
      <c r="G1205" s="75" t="s">
        <v>3649</v>
      </c>
      <c r="H1205" s="127"/>
      <c r="I1205" s="127"/>
      <c r="J1205" s="127"/>
      <c r="K1205" s="127"/>
      <c r="L1205" s="127"/>
      <c r="M1205" s="127">
        <v>1</v>
      </c>
      <c r="N1205" s="127">
        <v>1</v>
      </c>
      <c r="O1205" s="127">
        <v>2011</v>
      </c>
      <c r="P1205" s="127">
        <v>20120605</v>
      </c>
      <c r="Q1205" s="127">
        <v>20120605</v>
      </c>
      <c r="R1205" s="127" t="s">
        <v>78</v>
      </c>
      <c r="S1205" s="127" t="s">
        <v>62</v>
      </c>
      <c r="T1205" s="127" t="s">
        <v>79</v>
      </c>
      <c r="U1205" s="127" t="s">
        <v>1643</v>
      </c>
      <c r="V1205" s="127" t="s">
        <v>65</v>
      </c>
      <c r="W1205" s="127" t="s">
        <v>64</v>
      </c>
      <c r="X1205" s="127" t="s">
        <v>1305</v>
      </c>
      <c r="Y1205" s="127">
        <v>2.99</v>
      </c>
      <c r="Z1205" s="127">
        <v>62</v>
      </c>
      <c r="AA1205" s="127" t="s">
        <v>1726</v>
      </c>
      <c r="AB1205" s="127"/>
      <c r="AC1205" s="127"/>
      <c r="AD1205" s="127"/>
      <c r="AE1205" s="127"/>
      <c r="AF1205" s="127">
        <v>0</v>
      </c>
      <c r="AG1205" s="127">
        <v>66269</v>
      </c>
      <c r="AH1205" s="127"/>
      <c r="AI1205" s="127"/>
      <c r="AJ1205" s="127" t="s">
        <v>66</v>
      </c>
      <c r="AK1205" s="127"/>
      <c r="AL1205" s="127"/>
      <c r="AM1205" s="127"/>
      <c r="AN1205" s="127"/>
      <c r="AO1205" s="127" t="s">
        <v>3650</v>
      </c>
      <c r="AP1205" s="127" t="s">
        <v>675</v>
      </c>
      <c r="AQ1205" s="127" t="s">
        <v>661</v>
      </c>
      <c r="AR1205" s="127" t="s">
        <v>676</v>
      </c>
      <c r="AS1205" s="127" t="s">
        <v>69</v>
      </c>
      <c r="AT1205" s="127" t="s">
        <v>70</v>
      </c>
      <c r="AU1205" s="127" t="s">
        <v>71</v>
      </c>
      <c r="AV1205" s="127" t="s">
        <v>1726</v>
      </c>
      <c r="AW1205" s="149" t="str">
        <f t="shared" si="18"/>
        <v/>
      </c>
    </row>
    <row r="1206" spans="1:49" x14ac:dyDescent="0.2">
      <c r="A1206" s="127" t="s">
        <v>1726</v>
      </c>
      <c r="B1206" s="127">
        <v>4.0999999999999996</v>
      </c>
      <c r="C1206" s="127">
        <v>20171204</v>
      </c>
      <c r="D1206" s="127" t="s">
        <v>60</v>
      </c>
      <c r="E1206" s="127" t="s">
        <v>60</v>
      </c>
      <c r="F1206" s="127">
        <v>3</v>
      </c>
      <c r="G1206" s="75" t="s">
        <v>3945</v>
      </c>
      <c r="H1206" s="127"/>
      <c r="I1206" s="127"/>
      <c r="J1206" s="127"/>
      <c r="K1206" s="127"/>
      <c r="L1206" s="127"/>
      <c r="M1206" s="127">
        <v>1</v>
      </c>
      <c r="N1206" s="127">
        <v>1</v>
      </c>
      <c r="O1206" s="127">
        <v>2001</v>
      </c>
      <c r="P1206" s="127">
        <v>200205</v>
      </c>
      <c r="Q1206" s="127">
        <v>200205</v>
      </c>
      <c r="R1206" s="127" t="s">
        <v>61</v>
      </c>
      <c r="S1206" s="127" t="s">
        <v>4796</v>
      </c>
      <c r="T1206" s="127" t="s">
        <v>63</v>
      </c>
      <c r="U1206" s="127" t="s">
        <v>72</v>
      </c>
      <c r="V1206" s="127" t="s">
        <v>65</v>
      </c>
      <c r="W1206" s="127" t="s">
        <v>66</v>
      </c>
      <c r="X1206" s="127" t="s">
        <v>1305</v>
      </c>
      <c r="Y1206" s="127"/>
      <c r="Z1206" s="127"/>
      <c r="AA1206" s="127" t="s">
        <v>1726</v>
      </c>
      <c r="AB1206" s="127"/>
      <c r="AC1206" s="127"/>
      <c r="AD1206" s="127"/>
      <c r="AE1206" s="127"/>
      <c r="AF1206" s="127">
        <v>0</v>
      </c>
      <c r="AG1206" s="127">
        <v>150</v>
      </c>
      <c r="AH1206" s="127"/>
      <c r="AI1206" s="127"/>
      <c r="AJ1206" s="127" t="s">
        <v>66</v>
      </c>
      <c r="AK1206" s="127"/>
      <c r="AL1206" s="127"/>
      <c r="AM1206" s="127"/>
      <c r="AN1206" s="127"/>
      <c r="AO1206" s="127"/>
      <c r="AP1206" s="127" t="s">
        <v>663</v>
      </c>
      <c r="AQ1206" s="127" t="s">
        <v>3574</v>
      </c>
      <c r="AR1206" s="127" t="s">
        <v>664</v>
      </c>
      <c r="AS1206" s="127" t="s">
        <v>69</v>
      </c>
      <c r="AT1206" s="127" t="s">
        <v>70</v>
      </c>
      <c r="AU1206" s="127" t="s">
        <v>71</v>
      </c>
      <c r="AV1206" s="127" t="s">
        <v>1726</v>
      </c>
      <c r="AW1206" s="149" t="str">
        <f t="shared" si="18"/>
        <v/>
      </c>
    </row>
    <row r="1207" spans="1:49" x14ac:dyDescent="0.2">
      <c r="A1207" s="127" t="s">
        <v>1726</v>
      </c>
      <c r="B1207" s="127">
        <v>4.0999999999999996</v>
      </c>
      <c r="C1207" s="127">
        <v>20171204</v>
      </c>
      <c r="D1207" s="127" t="s">
        <v>60</v>
      </c>
      <c r="E1207" s="127" t="s">
        <v>60</v>
      </c>
      <c r="F1207" s="127">
        <v>3</v>
      </c>
      <c r="G1207" s="75" t="s">
        <v>1231</v>
      </c>
      <c r="H1207" s="127"/>
      <c r="I1207" s="127"/>
      <c r="J1207" s="127"/>
      <c r="K1207" s="127"/>
      <c r="L1207" s="127"/>
      <c r="M1207" s="127">
        <v>1</v>
      </c>
      <c r="N1207" s="127">
        <v>2</v>
      </c>
      <c r="O1207" s="127">
        <v>1985</v>
      </c>
      <c r="P1207" s="127">
        <v>198606</v>
      </c>
      <c r="Q1207" s="127">
        <v>19860627</v>
      </c>
      <c r="R1207" s="127" t="s">
        <v>475</v>
      </c>
      <c r="S1207" s="127" t="s">
        <v>961</v>
      </c>
      <c r="T1207" s="127" t="s">
        <v>477</v>
      </c>
      <c r="U1207" s="127" t="s">
        <v>1643</v>
      </c>
      <c r="V1207" s="127" t="s">
        <v>65</v>
      </c>
      <c r="W1207" s="127" t="s">
        <v>66</v>
      </c>
      <c r="X1207" s="127"/>
      <c r="Y1207" s="127">
        <v>1.5</v>
      </c>
      <c r="Z1207" s="127"/>
      <c r="AA1207" s="127" t="s">
        <v>1726</v>
      </c>
      <c r="AB1207" s="127"/>
      <c r="AC1207" s="127"/>
      <c r="AD1207" s="127"/>
      <c r="AE1207" s="127"/>
      <c r="AF1207" s="127">
        <v>0</v>
      </c>
      <c r="AG1207" s="127">
        <v>20000</v>
      </c>
      <c r="AH1207" s="127"/>
      <c r="AI1207" s="127"/>
      <c r="AJ1207" s="127"/>
      <c r="AK1207" s="127"/>
      <c r="AL1207" s="127"/>
      <c r="AM1207" s="127"/>
      <c r="AN1207" s="127"/>
      <c r="AO1207" s="127"/>
      <c r="AP1207" s="127" t="s">
        <v>479</v>
      </c>
      <c r="AQ1207" s="127" t="s">
        <v>963</v>
      </c>
      <c r="AR1207" s="127" t="s">
        <v>481</v>
      </c>
      <c r="AS1207" s="127" t="s">
        <v>69</v>
      </c>
      <c r="AT1207" s="127" t="s">
        <v>70</v>
      </c>
      <c r="AU1207" s="127" t="s">
        <v>91</v>
      </c>
      <c r="AV1207" s="127" t="s">
        <v>1726</v>
      </c>
      <c r="AW1207" s="149" t="str">
        <f t="shared" si="18"/>
        <v/>
      </c>
    </row>
    <row r="1208" spans="1:49" x14ac:dyDescent="0.2">
      <c r="A1208" s="127" t="s">
        <v>1726</v>
      </c>
      <c r="B1208" s="127">
        <v>4.0999999999999996</v>
      </c>
      <c r="C1208" s="127">
        <v>20171204</v>
      </c>
      <c r="D1208" s="127" t="s">
        <v>60</v>
      </c>
      <c r="E1208" s="127" t="s">
        <v>60</v>
      </c>
      <c r="F1208" s="127">
        <v>3</v>
      </c>
      <c r="G1208" s="75" t="s">
        <v>1232</v>
      </c>
      <c r="H1208" s="127"/>
      <c r="I1208" s="127"/>
      <c r="J1208" s="127"/>
      <c r="K1208" s="127"/>
      <c r="L1208" s="127"/>
      <c r="M1208" s="127">
        <v>1</v>
      </c>
      <c r="N1208" s="127">
        <v>2</v>
      </c>
      <c r="O1208" s="127">
        <v>1987</v>
      </c>
      <c r="P1208" s="127">
        <v>19880506</v>
      </c>
      <c r="Q1208" s="127">
        <v>19880524</v>
      </c>
      <c r="R1208" s="127" t="s">
        <v>834</v>
      </c>
      <c r="S1208" s="127" t="s">
        <v>830</v>
      </c>
      <c r="T1208" s="127" t="s">
        <v>835</v>
      </c>
      <c r="U1208" s="127" t="s">
        <v>1643</v>
      </c>
      <c r="V1208" s="127" t="s">
        <v>65</v>
      </c>
      <c r="W1208" s="127" t="s">
        <v>64</v>
      </c>
      <c r="X1208" s="127"/>
      <c r="Y1208" s="127">
        <v>0.99</v>
      </c>
      <c r="Z1208" s="127"/>
      <c r="AA1208" s="127" t="s">
        <v>1726</v>
      </c>
      <c r="AB1208" s="127"/>
      <c r="AC1208" s="127"/>
      <c r="AD1208" s="127"/>
      <c r="AE1208" s="127"/>
      <c r="AF1208" s="127">
        <v>0</v>
      </c>
      <c r="AG1208" s="127">
        <v>257499</v>
      </c>
      <c r="AH1208" s="127"/>
      <c r="AI1208" s="127"/>
      <c r="AJ1208" s="127" t="s">
        <v>66</v>
      </c>
      <c r="AK1208" s="127"/>
      <c r="AL1208" s="127"/>
      <c r="AM1208" s="127"/>
      <c r="AN1208" s="127"/>
      <c r="AO1208" s="127" t="s">
        <v>1233</v>
      </c>
      <c r="AP1208" s="127" t="s">
        <v>837</v>
      </c>
      <c r="AQ1208" s="127" t="s">
        <v>831</v>
      </c>
      <c r="AR1208" s="127" t="s">
        <v>838</v>
      </c>
      <c r="AS1208" s="127" t="s">
        <v>69</v>
      </c>
      <c r="AT1208" s="127" t="s">
        <v>70</v>
      </c>
      <c r="AU1208" s="127" t="s">
        <v>91</v>
      </c>
      <c r="AV1208" s="127" t="s">
        <v>1726</v>
      </c>
      <c r="AW1208" s="149" t="str">
        <f t="shared" si="18"/>
        <v/>
      </c>
    </row>
    <row r="1209" spans="1:49" x14ac:dyDescent="0.2">
      <c r="A1209" s="127" t="s">
        <v>1726</v>
      </c>
      <c r="B1209" s="127">
        <v>4.0999999999999996</v>
      </c>
      <c r="C1209" s="127">
        <v>20171204</v>
      </c>
      <c r="D1209" s="127" t="s">
        <v>60</v>
      </c>
      <c r="E1209" s="127" t="s">
        <v>60</v>
      </c>
      <c r="F1209" s="127">
        <v>3</v>
      </c>
      <c r="G1209" s="75" t="s">
        <v>3831</v>
      </c>
      <c r="H1209" s="127"/>
      <c r="I1209" s="127"/>
      <c r="J1209" s="127"/>
      <c r="K1209" s="127"/>
      <c r="L1209" s="127"/>
      <c r="M1209" s="127">
        <v>1</v>
      </c>
      <c r="N1209" s="127">
        <v>1</v>
      </c>
      <c r="O1209" s="127">
        <v>2002</v>
      </c>
      <c r="P1209" s="127">
        <v>200306</v>
      </c>
      <c r="Q1209" s="127">
        <v>200306</v>
      </c>
      <c r="R1209" s="127" t="s">
        <v>3795</v>
      </c>
      <c r="S1209" s="127" t="s">
        <v>3805</v>
      </c>
      <c r="T1209" s="127" t="s">
        <v>3796</v>
      </c>
      <c r="U1209" s="127" t="s">
        <v>72</v>
      </c>
      <c r="V1209" s="127" t="s">
        <v>65</v>
      </c>
      <c r="W1209" s="127" t="s">
        <v>64</v>
      </c>
      <c r="X1209" s="127"/>
      <c r="Y1209" s="127">
        <v>3</v>
      </c>
      <c r="Z1209" s="127"/>
      <c r="AA1209" s="127" t="s">
        <v>1726</v>
      </c>
      <c r="AB1209" s="127"/>
      <c r="AC1209" s="127"/>
      <c r="AD1209" s="127"/>
      <c r="AE1209" s="127"/>
      <c r="AF1209" s="127">
        <v>0</v>
      </c>
      <c r="AG1209" s="127">
        <v>1200</v>
      </c>
      <c r="AH1209" s="127"/>
      <c r="AI1209" s="127"/>
      <c r="AJ1209" s="127"/>
      <c r="AK1209" s="127"/>
      <c r="AL1209" s="127"/>
      <c r="AM1209" s="127"/>
      <c r="AN1209" s="127"/>
      <c r="AO1209" s="127" t="s">
        <v>3808</v>
      </c>
      <c r="AP1209" s="127" t="s">
        <v>3797</v>
      </c>
      <c r="AQ1209" s="127" t="s">
        <v>3806</v>
      </c>
      <c r="AR1209" s="127" t="s">
        <v>3799</v>
      </c>
      <c r="AS1209" s="127" t="s">
        <v>69</v>
      </c>
      <c r="AT1209" s="127" t="s">
        <v>70</v>
      </c>
      <c r="AU1209" s="127" t="s">
        <v>77</v>
      </c>
      <c r="AV1209" s="127" t="s">
        <v>1726</v>
      </c>
      <c r="AW1209" s="149" t="str">
        <f t="shared" si="18"/>
        <v/>
      </c>
    </row>
    <row r="1210" spans="1:49" x14ac:dyDescent="0.2">
      <c r="A1210" s="127" t="s">
        <v>59</v>
      </c>
      <c r="B1210" s="127">
        <v>4.0999999999999996</v>
      </c>
      <c r="C1210" s="127">
        <v>20171204</v>
      </c>
      <c r="D1210" s="127" t="s">
        <v>60</v>
      </c>
      <c r="E1210" s="127" t="s">
        <v>60</v>
      </c>
      <c r="F1210" s="127">
        <v>3</v>
      </c>
      <c r="G1210" s="75" t="s">
        <v>464</v>
      </c>
      <c r="H1210" s="127">
        <v>12</v>
      </c>
      <c r="I1210" s="127"/>
      <c r="J1210" s="127"/>
      <c r="K1210" s="127"/>
      <c r="L1210" s="127"/>
      <c r="M1210" s="127">
        <v>1</v>
      </c>
      <c r="N1210" s="127">
        <v>2</v>
      </c>
      <c r="O1210" s="127">
        <v>2008</v>
      </c>
      <c r="P1210" s="127">
        <v>20090514</v>
      </c>
      <c r="Q1210" s="127">
        <v>20090515</v>
      </c>
      <c r="R1210" s="127" t="s">
        <v>475</v>
      </c>
      <c r="S1210" s="127" t="s">
        <v>476</v>
      </c>
      <c r="T1210" s="127" t="s">
        <v>477</v>
      </c>
      <c r="U1210" s="127" t="s">
        <v>72</v>
      </c>
      <c r="V1210" s="127" t="s">
        <v>65</v>
      </c>
      <c r="W1210" s="127" t="s">
        <v>64</v>
      </c>
      <c r="X1210" s="127"/>
      <c r="Y1210" s="127">
        <v>4.8</v>
      </c>
      <c r="Z1210" s="127">
        <v>75</v>
      </c>
      <c r="AA1210" s="127" t="s">
        <v>1726</v>
      </c>
      <c r="AB1210" s="127">
        <v>5000</v>
      </c>
      <c r="AC1210" s="127">
        <v>24233</v>
      </c>
      <c r="AD1210" s="127"/>
      <c r="AE1210" s="127"/>
      <c r="AF1210" s="127">
        <v>0</v>
      </c>
      <c r="AG1210" s="127">
        <v>24192</v>
      </c>
      <c r="AH1210" s="127">
        <v>5000</v>
      </c>
      <c r="AI1210" s="127">
        <v>749</v>
      </c>
      <c r="AJ1210" s="127" t="s">
        <v>66</v>
      </c>
      <c r="AK1210" s="127">
        <v>0.03</v>
      </c>
      <c r="AL1210" s="127">
        <v>23</v>
      </c>
      <c r="AM1210" s="127">
        <v>200</v>
      </c>
      <c r="AN1210" s="127"/>
      <c r="AO1210" s="127" t="s">
        <v>638</v>
      </c>
      <c r="AP1210" s="127" t="s">
        <v>479</v>
      </c>
      <c r="AQ1210" s="127" t="s">
        <v>480</v>
      </c>
      <c r="AR1210" s="127" t="s">
        <v>481</v>
      </c>
      <c r="AS1210" s="127" t="s">
        <v>69</v>
      </c>
      <c r="AT1210" s="127" t="s">
        <v>70</v>
      </c>
      <c r="AU1210" s="127" t="s">
        <v>91</v>
      </c>
      <c r="AV1210" s="127" t="s">
        <v>1726</v>
      </c>
      <c r="AW1210" s="149">
        <f t="shared" si="18"/>
        <v>0.99830809227087025</v>
      </c>
    </row>
    <row r="1211" spans="1:49" x14ac:dyDescent="0.2">
      <c r="A1211" s="127" t="s">
        <v>59</v>
      </c>
      <c r="B1211" s="127">
        <v>4.0999999999999996</v>
      </c>
      <c r="C1211" s="127">
        <v>20171204</v>
      </c>
      <c r="D1211" s="127" t="s">
        <v>60</v>
      </c>
      <c r="E1211" s="127" t="s">
        <v>60</v>
      </c>
      <c r="F1211" s="127">
        <v>3</v>
      </c>
      <c r="G1211" s="75" t="s">
        <v>465</v>
      </c>
      <c r="H1211" s="127">
        <v>12</v>
      </c>
      <c r="I1211" s="127"/>
      <c r="J1211" s="127"/>
      <c r="K1211" s="127"/>
      <c r="L1211" s="127"/>
      <c r="M1211" s="127">
        <v>1</v>
      </c>
      <c r="N1211" s="127">
        <v>2</v>
      </c>
      <c r="O1211" s="127">
        <v>2008</v>
      </c>
      <c r="P1211" s="127">
        <v>20090514</v>
      </c>
      <c r="Q1211" s="127">
        <v>20090515</v>
      </c>
      <c r="R1211" s="127" t="s">
        <v>475</v>
      </c>
      <c r="S1211" s="127" t="s">
        <v>476</v>
      </c>
      <c r="T1211" s="127" t="s">
        <v>477</v>
      </c>
      <c r="U1211" s="127" t="s">
        <v>72</v>
      </c>
      <c r="V1211" s="127" t="s">
        <v>65</v>
      </c>
      <c r="W1211" s="127" t="s">
        <v>64</v>
      </c>
      <c r="X1211" s="127"/>
      <c r="Y1211" s="127">
        <v>4.8</v>
      </c>
      <c r="Z1211" s="127">
        <v>75</v>
      </c>
      <c r="AA1211" s="127" t="s">
        <v>1726</v>
      </c>
      <c r="AB1211" s="127">
        <v>5000</v>
      </c>
      <c r="AC1211" s="127">
        <v>24735</v>
      </c>
      <c r="AD1211" s="127"/>
      <c r="AE1211" s="127"/>
      <c r="AF1211" s="127">
        <v>0</v>
      </c>
      <c r="AG1211" s="127">
        <v>24693</v>
      </c>
      <c r="AH1211" s="127">
        <v>5000</v>
      </c>
      <c r="AI1211" s="127">
        <v>765</v>
      </c>
      <c r="AJ1211" s="127" t="s">
        <v>66</v>
      </c>
      <c r="AK1211" s="127">
        <v>0.03</v>
      </c>
      <c r="AL1211" s="127">
        <v>21</v>
      </c>
      <c r="AM1211" s="127">
        <v>200</v>
      </c>
      <c r="AN1211" s="127"/>
      <c r="AO1211" s="127" t="s">
        <v>639</v>
      </c>
      <c r="AP1211" s="127" t="s">
        <v>479</v>
      </c>
      <c r="AQ1211" s="127" t="s">
        <v>480</v>
      </c>
      <c r="AR1211" s="127" t="s">
        <v>481</v>
      </c>
      <c r="AS1211" s="127" t="s">
        <v>69</v>
      </c>
      <c r="AT1211" s="127" t="s">
        <v>70</v>
      </c>
      <c r="AU1211" s="127" t="s">
        <v>91</v>
      </c>
      <c r="AV1211" s="127" t="s">
        <v>1726</v>
      </c>
      <c r="AW1211" s="149">
        <f t="shared" si="18"/>
        <v>0.99830200121285628</v>
      </c>
    </row>
    <row r="1212" spans="1:49" x14ac:dyDescent="0.2">
      <c r="A1212" s="127" t="s">
        <v>59</v>
      </c>
      <c r="B1212" s="127">
        <v>4.0999999999999996</v>
      </c>
      <c r="C1212" s="127">
        <v>20171204</v>
      </c>
      <c r="D1212" s="127" t="s">
        <v>60</v>
      </c>
      <c r="E1212" s="127" t="s">
        <v>60</v>
      </c>
      <c r="F1212" s="127">
        <v>3</v>
      </c>
      <c r="G1212" s="75" t="s">
        <v>468</v>
      </c>
      <c r="H1212" s="127">
        <v>12</v>
      </c>
      <c r="I1212" s="127"/>
      <c r="J1212" s="127"/>
      <c r="K1212" s="127"/>
      <c r="L1212" s="127"/>
      <c r="M1212" s="127">
        <v>1</v>
      </c>
      <c r="N1212" s="127">
        <v>2</v>
      </c>
      <c r="O1212" s="127">
        <v>2008</v>
      </c>
      <c r="P1212" s="127">
        <v>20090514</v>
      </c>
      <c r="Q1212" s="127">
        <v>20090515</v>
      </c>
      <c r="R1212" s="127" t="s">
        <v>475</v>
      </c>
      <c r="S1212" s="127" t="s">
        <v>476</v>
      </c>
      <c r="T1212" s="127" t="s">
        <v>477</v>
      </c>
      <c r="U1212" s="127" t="s">
        <v>72</v>
      </c>
      <c r="V1212" s="127" t="s">
        <v>65</v>
      </c>
      <c r="W1212" s="127" t="s">
        <v>64</v>
      </c>
      <c r="X1212" s="127"/>
      <c r="Y1212" s="127">
        <v>4.8</v>
      </c>
      <c r="Z1212" s="127">
        <v>75</v>
      </c>
      <c r="AA1212" s="127" t="s">
        <v>1726</v>
      </c>
      <c r="AB1212" s="127">
        <v>5000</v>
      </c>
      <c r="AC1212" s="127">
        <v>24854</v>
      </c>
      <c r="AD1212" s="127"/>
      <c r="AE1212" s="127"/>
      <c r="AF1212" s="127">
        <v>0</v>
      </c>
      <c r="AG1212" s="127">
        <v>24812</v>
      </c>
      <c r="AH1212" s="127">
        <v>5000</v>
      </c>
      <c r="AI1212" s="127">
        <v>769</v>
      </c>
      <c r="AJ1212" s="127" t="s">
        <v>66</v>
      </c>
      <c r="AK1212" s="127">
        <v>0.03</v>
      </c>
      <c r="AL1212" s="127">
        <v>17</v>
      </c>
      <c r="AM1212" s="127">
        <v>200</v>
      </c>
      <c r="AN1212" s="127"/>
      <c r="AO1212" s="127" t="s">
        <v>629</v>
      </c>
      <c r="AP1212" s="127" t="s">
        <v>479</v>
      </c>
      <c r="AQ1212" s="127" t="s">
        <v>480</v>
      </c>
      <c r="AR1212" s="127" t="s">
        <v>481</v>
      </c>
      <c r="AS1212" s="127" t="s">
        <v>69</v>
      </c>
      <c r="AT1212" s="127" t="s">
        <v>70</v>
      </c>
      <c r="AU1212" s="127" t="s">
        <v>91</v>
      </c>
      <c r="AV1212" s="127" t="s">
        <v>1726</v>
      </c>
      <c r="AW1212" s="149">
        <f t="shared" si="18"/>
        <v>0.99831013116600953</v>
      </c>
    </row>
    <row r="1213" spans="1:49" x14ac:dyDescent="0.2">
      <c r="A1213" s="127" t="s">
        <v>1726</v>
      </c>
      <c r="B1213" s="127">
        <v>4.0999999999999996</v>
      </c>
      <c r="C1213" s="127">
        <v>20171204</v>
      </c>
      <c r="D1213" s="127" t="s">
        <v>60</v>
      </c>
      <c r="E1213" s="127" t="s">
        <v>60</v>
      </c>
      <c r="F1213" s="127">
        <v>3</v>
      </c>
      <c r="G1213" s="75" t="s">
        <v>3802</v>
      </c>
      <c r="H1213" s="127"/>
      <c r="I1213" s="127"/>
      <c r="J1213" s="127"/>
      <c r="K1213" s="127"/>
      <c r="L1213" s="127"/>
      <c r="M1213" s="127">
        <v>1</v>
      </c>
      <c r="N1213" s="127">
        <v>1</v>
      </c>
      <c r="O1213" s="127">
        <v>2003</v>
      </c>
      <c r="P1213" s="127">
        <v>200406</v>
      </c>
      <c r="Q1213" s="127">
        <v>200406</v>
      </c>
      <c r="R1213" s="127" t="s">
        <v>3795</v>
      </c>
      <c r="S1213" s="127" t="s">
        <v>4822</v>
      </c>
      <c r="T1213" s="127" t="s">
        <v>3796</v>
      </c>
      <c r="U1213" s="127" t="s">
        <v>72</v>
      </c>
      <c r="V1213" s="127" t="s">
        <v>65</v>
      </c>
      <c r="W1213" s="127" t="s">
        <v>66</v>
      </c>
      <c r="X1213" s="127" t="s">
        <v>1305</v>
      </c>
      <c r="Y1213" s="127">
        <v>3</v>
      </c>
      <c r="Z1213" s="127"/>
      <c r="AA1213" s="127" t="s">
        <v>1726</v>
      </c>
      <c r="AB1213" s="127"/>
      <c r="AC1213" s="127"/>
      <c r="AD1213" s="127"/>
      <c r="AE1213" s="127"/>
      <c r="AF1213" s="127">
        <v>0</v>
      </c>
      <c r="AG1213" s="127">
        <v>270</v>
      </c>
      <c r="AH1213" s="127"/>
      <c r="AI1213" s="127"/>
      <c r="AJ1213" s="127"/>
      <c r="AK1213" s="127"/>
      <c r="AL1213" s="127"/>
      <c r="AM1213" s="127"/>
      <c r="AN1213" s="127"/>
      <c r="AO1213" s="127"/>
      <c r="AP1213" s="127" t="s">
        <v>3797</v>
      </c>
      <c r="AQ1213" s="127" t="s">
        <v>3798</v>
      </c>
      <c r="AR1213" s="127" t="s">
        <v>3799</v>
      </c>
      <c r="AS1213" s="127" t="s">
        <v>69</v>
      </c>
      <c r="AT1213" s="127" t="s">
        <v>70</v>
      </c>
      <c r="AU1213" s="127" t="s">
        <v>77</v>
      </c>
      <c r="AV1213" s="127" t="s">
        <v>1726</v>
      </c>
      <c r="AW1213" s="149" t="str">
        <f t="shared" si="18"/>
        <v/>
      </c>
    </row>
    <row r="1214" spans="1:49" x14ac:dyDescent="0.2">
      <c r="A1214" s="127" t="s">
        <v>1726</v>
      </c>
      <c r="B1214" s="127">
        <v>4.0999999999999996</v>
      </c>
      <c r="C1214" s="127">
        <v>20171204</v>
      </c>
      <c r="D1214" s="127" t="s">
        <v>60</v>
      </c>
      <c r="E1214" s="127" t="s">
        <v>60</v>
      </c>
      <c r="F1214" s="127">
        <v>3</v>
      </c>
      <c r="G1214" s="75" t="s">
        <v>1236</v>
      </c>
      <c r="H1214" s="127"/>
      <c r="I1214" s="127"/>
      <c r="J1214" s="127"/>
      <c r="K1214" s="127"/>
      <c r="L1214" s="127"/>
      <c r="M1214" s="127">
        <v>1</v>
      </c>
      <c r="N1214" s="127">
        <v>2</v>
      </c>
      <c r="O1214" s="127">
        <v>1992</v>
      </c>
      <c r="P1214" s="127">
        <v>199305</v>
      </c>
      <c r="Q1214" s="127">
        <v>199305</v>
      </c>
      <c r="R1214" s="127" t="s">
        <v>475</v>
      </c>
      <c r="S1214" s="127" t="s">
        <v>970</v>
      </c>
      <c r="T1214" s="127" t="s">
        <v>477</v>
      </c>
      <c r="U1214" s="127" t="s">
        <v>1643</v>
      </c>
      <c r="V1214" s="127" t="s">
        <v>65</v>
      </c>
      <c r="W1214" s="127" t="s">
        <v>66</v>
      </c>
      <c r="X1214" s="127" t="s">
        <v>1305</v>
      </c>
      <c r="Y1214" s="127"/>
      <c r="Z1214" s="127"/>
      <c r="AA1214" s="127" t="s">
        <v>1726</v>
      </c>
      <c r="AB1214" s="127"/>
      <c r="AC1214" s="127"/>
      <c r="AD1214" s="127"/>
      <c r="AE1214" s="127"/>
      <c r="AF1214" s="127">
        <v>0</v>
      </c>
      <c r="AG1214" s="127">
        <v>650</v>
      </c>
      <c r="AH1214" s="127"/>
      <c r="AI1214" s="127"/>
      <c r="AJ1214" s="127" t="s">
        <v>66</v>
      </c>
      <c r="AK1214" s="127"/>
      <c r="AL1214" s="127"/>
      <c r="AM1214" s="127"/>
      <c r="AN1214" s="127"/>
      <c r="AO1214" s="127"/>
      <c r="AP1214" s="127" t="s">
        <v>479</v>
      </c>
      <c r="AQ1214" s="127" t="s">
        <v>971</v>
      </c>
      <c r="AR1214" s="127" t="s">
        <v>481</v>
      </c>
      <c r="AS1214" s="127" t="s">
        <v>69</v>
      </c>
      <c r="AT1214" s="127" t="s">
        <v>70</v>
      </c>
      <c r="AU1214" s="127" t="s">
        <v>91</v>
      </c>
      <c r="AV1214" s="127" t="s">
        <v>1726</v>
      </c>
      <c r="AW1214" s="149" t="str">
        <f t="shared" si="18"/>
        <v/>
      </c>
    </row>
    <row r="1215" spans="1:49" x14ac:dyDescent="0.2">
      <c r="A1215" s="127" t="s">
        <v>59</v>
      </c>
      <c r="B1215" s="127">
        <v>4.0999999999999996</v>
      </c>
      <c r="C1215" s="127">
        <v>20171204</v>
      </c>
      <c r="D1215" s="127" t="s">
        <v>60</v>
      </c>
      <c r="E1215" s="127" t="s">
        <v>60</v>
      </c>
      <c r="F1215" s="127">
        <v>3</v>
      </c>
      <c r="G1215" s="75" t="s">
        <v>4546</v>
      </c>
      <c r="H1215" s="127">
        <v>0</v>
      </c>
      <c r="I1215" s="127"/>
      <c r="J1215" s="127"/>
      <c r="K1215" s="127"/>
      <c r="L1215" s="127"/>
      <c r="M1215" s="127">
        <v>1</v>
      </c>
      <c r="N1215" s="127">
        <v>2</v>
      </c>
      <c r="O1215" s="127">
        <v>1987</v>
      </c>
      <c r="P1215" s="127">
        <v>198805</v>
      </c>
      <c r="Q1215" s="127">
        <v>19880504</v>
      </c>
      <c r="R1215" s="127" t="s">
        <v>4520</v>
      </c>
      <c r="S1215" s="127" t="s">
        <v>3307</v>
      </c>
      <c r="T1215" s="127" t="s">
        <v>4521</v>
      </c>
      <c r="U1215" s="127" t="s">
        <v>72</v>
      </c>
      <c r="V1215" s="127" t="s">
        <v>65</v>
      </c>
      <c r="W1215" s="127" t="s">
        <v>66</v>
      </c>
      <c r="X1215" s="127"/>
      <c r="Y1215" s="127">
        <v>11.6</v>
      </c>
      <c r="Z1215" s="127">
        <v>100</v>
      </c>
      <c r="AA1215" s="127" t="s">
        <v>1726</v>
      </c>
      <c r="AB1215" s="127">
        <v>5000</v>
      </c>
      <c r="AC1215" s="127">
        <v>26308</v>
      </c>
      <c r="AD1215" s="127"/>
      <c r="AE1215" s="127"/>
      <c r="AF1215" s="127">
        <v>0</v>
      </c>
      <c r="AG1215" s="127">
        <v>40307</v>
      </c>
      <c r="AH1215" s="127">
        <v>5000</v>
      </c>
      <c r="AI1215" s="127">
        <v>387</v>
      </c>
      <c r="AJ1215" s="127" t="s">
        <v>66</v>
      </c>
      <c r="AK1215" s="127">
        <v>1.4500000000000001E-2</v>
      </c>
      <c r="AL1215" s="127">
        <v>2</v>
      </c>
      <c r="AM1215" s="127"/>
      <c r="AN1215" s="127"/>
      <c r="AO1215" s="127" t="s">
        <v>4547</v>
      </c>
      <c r="AP1215" s="127" t="s">
        <v>4522</v>
      </c>
      <c r="AQ1215" s="127" t="s">
        <v>3310</v>
      </c>
      <c r="AR1215" s="127" t="s">
        <v>4523</v>
      </c>
      <c r="AS1215" s="127" t="s">
        <v>69</v>
      </c>
      <c r="AT1215" s="127" t="s">
        <v>70</v>
      </c>
      <c r="AU1215" s="127" t="s">
        <v>3211</v>
      </c>
      <c r="AV1215" s="127" t="s">
        <v>1726</v>
      </c>
      <c r="AW1215" s="149">
        <f t="shared" si="18"/>
        <v>1.5321195073741827</v>
      </c>
    </row>
    <row r="1216" spans="1:49" x14ac:dyDescent="0.2">
      <c r="A1216" s="127" t="s">
        <v>59</v>
      </c>
      <c r="B1216" s="127">
        <v>4.0999999999999996</v>
      </c>
      <c r="C1216" s="127">
        <v>20171204</v>
      </c>
      <c r="D1216" s="127" t="s">
        <v>60</v>
      </c>
      <c r="E1216" s="127" t="s">
        <v>60</v>
      </c>
      <c r="F1216" s="127">
        <v>3</v>
      </c>
      <c r="G1216" s="75" t="s">
        <v>1674</v>
      </c>
      <c r="H1216" s="127">
        <v>0</v>
      </c>
      <c r="I1216" s="127"/>
      <c r="J1216" s="127"/>
      <c r="K1216" s="127"/>
      <c r="L1216" s="127"/>
      <c r="M1216" s="127">
        <v>1</v>
      </c>
      <c r="N1216" s="127">
        <v>1</v>
      </c>
      <c r="O1216" s="127">
        <v>1997</v>
      </c>
      <c r="P1216" s="127">
        <v>19990420</v>
      </c>
      <c r="Q1216" s="127">
        <v>19990421</v>
      </c>
      <c r="R1216" s="127" t="s">
        <v>84</v>
      </c>
      <c r="S1216" s="127" t="s">
        <v>62</v>
      </c>
      <c r="T1216" s="127" t="s">
        <v>85</v>
      </c>
      <c r="U1216" s="127" t="s">
        <v>1953</v>
      </c>
      <c r="V1216" s="127" t="s">
        <v>65</v>
      </c>
      <c r="W1216" s="127" t="s">
        <v>64</v>
      </c>
      <c r="X1216" s="127"/>
      <c r="Y1216" s="127">
        <v>19.3</v>
      </c>
      <c r="Z1216" s="127">
        <v>119</v>
      </c>
      <c r="AA1216" s="127" t="s">
        <v>1726</v>
      </c>
      <c r="AB1216" s="127">
        <v>5000</v>
      </c>
      <c r="AC1216" s="127">
        <v>47921</v>
      </c>
      <c r="AD1216" s="127"/>
      <c r="AE1216" s="127"/>
      <c r="AF1216" s="127">
        <v>0</v>
      </c>
      <c r="AG1216" s="127">
        <v>38054</v>
      </c>
      <c r="AH1216" s="127">
        <v>5000</v>
      </c>
      <c r="AI1216" s="127">
        <v>120</v>
      </c>
      <c r="AJ1216" s="127" t="s">
        <v>66</v>
      </c>
      <c r="AK1216" s="127">
        <v>2.5000000000000001E-3</v>
      </c>
      <c r="AL1216" s="127"/>
      <c r="AM1216" s="127"/>
      <c r="AN1216" s="127"/>
      <c r="AO1216" s="127"/>
      <c r="AP1216" s="127" t="s">
        <v>669</v>
      </c>
      <c r="AQ1216" s="127" t="s">
        <v>661</v>
      </c>
      <c r="AR1216" s="127" t="s">
        <v>670</v>
      </c>
      <c r="AS1216" s="127" t="s">
        <v>69</v>
      </c>
      <c r="AT1216" s="127" t="s">
        <v>70</v>
      </c>
      <c r="AU1216" s="127" t="s">
        <v>71</v>
      </c>
      <c r="AV1216" s="127" t="s">
        <v>1726</v>
      </c>
      <c r="AW1216" s="149">
        <f t="shared" si="18"/>
        <v>0.79409862064648062</v>
      </c>
    </row>
    <row r="1217" spans="1:49" x14ac:dyDescent="0.2">
      <c r="A1217" s="127" t="s">
        <v>59</v>
      </c>
      <c r="B1217" s="127">
        <v>4.0999999999999996</v>
      </c>
      <c r="C1217" s="127">
        <v>20171204</v>
      </c>
      <c r="D1217" s="127" t="s">
        <v>60</v>
      </c>
      <c r="E1217" s="127" t="s">
        <v>60</v>
      </c>
      <c r="F1217" s="127">
        <v>3</v>
      </c>
      <c r="G1217" s="75" t="s">
        <v>3418</v>
      </c>
      <c r="H1217" s="127">
        <v>12</v>
      </c>
      <c r="I1217" s="127"/>
      <c r="J1217" s="127"/>
      <c r="K1217" s="127"/>
      <c r="L1217" s="127"/>
      <c r="M1217" s="127">
        <v>1</v>
      </c>
      <c r="N1217" s="127">
        <v>3</v>
      </c>
      <c r="O1217" s="127">
        <v>2011</v>
      </c>
      <c r="P1217" s="127">
        <v>20120619</v>
      </c>
      <c r="Q1217" s="127">
        <v>20120619</v>
      </c>
      <c r="R1217" s="127" t="s">
        <v>3301</v>
      </c>
      <c r="S1217" s="127" t="s">
        <v>3323</v>
      </c>
      <c r="T1217" s="127" t="s">
        <v>3294</v>
      </c>
      <c r="U1217" s="127" t="s">
        <v>72</v>
      </c>
      <c r="V1217" s="127" t="s">
        <v>65</v>
      </c>
      <c r="W1217" s="127" t="s">
        <v>64</v>
      </c>
      <c r="X1217" s="127" t="s">
        <v>1305</v>
      </c>
      <c r="Y1217" s="127">
        <v>5.86</v>
      </c>
      <c r="Z1217" s="127">
        <v>83</v>
      </c>
      <c r="AA1217" s="127" t="s">
        <v>1726</v>
      </c>
      <c r="AB1217" s="127">
        <v>5000</v>
      </c>
      <c r="AC1217" s="127">
        <v>4806</v>
      </c>
      <c r="AD1217" s="127"/>
      <c r="AE1217" s="127"/>
      <c r="AF1217" s="127">
        <v>0</v>
      </c>
      <c r="AG1217" s="127">
        <v>456</v>
      </c>
      <c r="AH1217" s="127">
        <v>5000</v>
      </c>
      <c r="AI1217" s="127">
        <v>253</v>
      </c>
      <c r="AJ1217" s="127" t="s">
        <v>66</v>
      </c>
      <c r="AK1217" s="127">
        <v>0.05</v>
      </c>
      <c r="AL1217" s="127"/>
      <c r="AM1217" s="127">
        <v>20</v>
      </c>
      <c r="AN1217" s="127"/>
      <c r="AO1217" s="127"/>
      <c r="AP1217" s="127" t="s">
        <v>3302</v>
      </c>
      <c r="AQ1217" s="127" t="s">
        <v>3326</v>
      </c>
      <c r="AR1217" s="127" t="s">
        <v>3298</v>
      </c>
      <c r="AS1217" s="127" t="s">
        <v>69</v>
      </c>
      <c r="AT1217" s="127" t="s">
        <v>70</v>
      </c>
      <c r="AU1217" s="127" t="s">
        <v>3211</v>
      </c>
      <c r="AV1217" s="127" t="s">
        <v>1726</v>
      </c>
      <c r="AW1217" s="149">
        <f t="shared" si="18"/>
        <v>9.4881398252184765E-2</v>
      </c>
    </row>
    <row r="1218" spans="1:49" x14ac:dyDescent="0.2">
      <c r="A1218" s="127" t="s">
        <v>1726</v>
      </c>
      <c r="B1218" s="127">
        <v>4.0999999999999996</v>
      </c>
      <c r="C1218" s="127">
        <v>20171204</v>
      </c>
      <c r="D1218" s="127" t="s">
        <v>60</v>
      </c>
      <c r="E1218" s="127" t="s">
        <v>60</v>
      </c>
      <c r="F1218" s="127">
        <v>3</v>
      </c>
      <c r="G1218" s="75" t="s">
        <v>3949</v>
      </c>
      <c r="H1218" s="127"/>
      <c r="I1218" s="127"/>
      <c r="J1218" s="127"/>
      <c r="K1218" s="127"/>
      <c r="L1218" s="127"/>
      <c r="M1218" s="127">
        <v>1</v>
      </c>
      <c r="N1218" s="127">
        <v>1</v>
      </c>
      <c r="O1218" s="127">
        <v>1982</v>
      </c>
      <c r="P1218" s="127">
        <v>198304</v>
      </c>
      <c r="Q1218" s="127">
        <v>19830412</v>
      </c>
      <c r="R1218" s="127" t="s">
        <v>3950</v>
      </c>
      <c r="S1218" s="127" t="s">
        <v>3426</v>
      </c>
      <c r="T1218" s="127" t="s">
        <v>3951</v>
      </c>
      <c r="U1218" s="127" t="s">
        <v>1643</v>
      </c>
      <c r="V1218" s="127" t="s">
        <v>65</v>
      </c>
      <c r="W1218" s="127" t="s">
        <v>66</v>
      </c>
      <c r="X1218" s="127"/>
      <c r="Y1218" s="127">
        <v>1.8</v>
      </c>
      <c r="Z1218" s="127"/>
      <c r="AA1218" s="127" t="s">
        <v>1726</v>
      </c>
      <c r="AB1218" s="127"/>
      <c r="AC1218" s="127"/>
      <c r="AD1218" s="127"/>
      <c r="AE1218" s="127"/>
      <c r="AF1218" s="127">
        <v>0</v>
      </c>
      <c r="AG1218" s="127">
        <v>387</v>
      </c>
      <c r="AH1218" s="127"/>
      <c r="AI1218" s="127"/>
      <c r="AJ1218" s="127"/>
      <c r="AK1218" s="127"/>
      <c r="AL1218" s="127"/>
      <c r="AM1218" s="127"/>
      <c r="AN1218" s="127"/>
      <c r="AO1218" s="127"/>
      <c r="AP1218" s="127" t="s">
        <v>3952</v>
      </c>
      <c r="AQ1218" s="127" t="s">
        <v>3429</v>
      </c>
      <c r="AR1218" s="127" t="s">
        <v>3953</v>
      </c>
      <c r="AS1218" s="127" t="s">
        <v>69</v>
      </c>
      <c r="AT1218" s="127" t="s">
        <v>70</v>
      </c>
      <c r="AU1218" s="127" t="s">
        <v>77</v>
      </c>
      <c r="AV1218" s="127" t="s">
        <v>1726</v>
      </c>
      <c r="AW1218" s="149" t="str">
        <f t="shared" si="18"/>
        <v/>
      </c>
    </row>
    <row r="1219" spans="1:49" x14ac:dyDescent="0.2">
      <c r="A1219" s="127" t="s">
        <v>1726</v>
      </c>
      <c r="B1219" s="127">
        <v>4.0999999999999996</v>
      </c>
      <c r="C1219" s="127">
        <v>20171204</v>
      </c>
      <c r="D1219" s="127" t="s">
        <v>60</v>
      </c>
      <c r="E1219" s="127" t="s">
        <v>60</v>
      </c>
      <c r="F1219" s="127">
        <v>3</v>
      </c>
      <c r="G1219" s="75" t="s">
        <v>3969</v>
      </c>
      <c r="H1219" s="127"/>
      <c r="I1219" s="127"/>
      <c r="J1219" s="127"/>
      <c r="K1219" s="127"/>
      <c r="L1219" s="127"/>
      <c r="M1219" s="127">
        <v>1</v>
      </c>
      <c r="N1219" s="127">
        <v>1</v>
      </c>
      <c r="O1219" s="127">
        <v>1982</v>
      </c>
      <c r="P1219" s="127">
        <v>198306</v>
      </c>
      <c r="Q1219" s="127">
        <v>19830619</v>
      </c>
      <c r="R1219" s="127" t="s">
        <v>3970</v>
      </c>
      <c r="S1219" s="127" t="s">
        <v>3861</v>
      </c>
      <c r="T1219" s="127" t="s">
        <v>3971</v>
      </c>
      <c r="U1219" s="127" t="s">
        <v>1643</v>
      </c>
      <c r="V1219" s="127" t="s">
        <v>65</v>
      </c>
      <c r="W1219" s="127" t="s">
        <v>64</v>
      </c>
      <c r="X1219" s="127"/>
      <c r="Y1219" s="127">
        <v>1.1000000000000001</v>
      </c>
      <c r="Z1219" s="127"/>
      <c r="AA1219" s="127" t="s">
        <v>1726</v>
      </c>
      <c r="AB1219" s="127"/>
      <c r="AC1219" s="127"/>
      <c r="AD1219" s="127"/>
      <c r="AE1219" s="127"/>
      <c r="AF1219" s="127">
        <v>0</v>
      </c>
      <c r="AG1219" s="127">
        <v>22351</v>
      </c>
      <c r="AH1219" s="127"/>
      <c r="AI1219" s="127"/>
      <c r="AJ1219" s="127"/>
      <c r="AK1219" s="127"/>
      <c r="AL1219" s="127"/>
      <c r="AM1219" s="127"/>
      <c r="AN1219" s="127"/>
      <c r="AO1219" s="127"/>
      <c r="AP1219" s="127" t="s">
        <v>3972</v>
      </c>
      <c r="AQ1219" s="127" t="s">
        <v>3863</v>
      </c>
      <c r="AR1219" s="127" t="s">
        <v>3973</v>
      </c>
      <c r="AS1219" s="127" t="s">
        <v>69</v>
      </c>
      <c r="AT1219" s="127" t="s">
        <v>70</v>
      </c>
      <c r="AU1219" s="127" t="s">
        <v>77</v>
      </c>
      <c r="AV1219" s="127" t="s">
        <v>1726</v>
      </c>
      <c r="AW1219" s="149" t="str">
        <f t="shared" ref="AW1219:AW1282" si="19">+IF(ISERROR(AG1219/AC1219),"",AG1219/AC1219)</f>
        <v/>
      </c>
    </row>
    <row r="1220" spans="1:49" x14ac:dyDescent="0.2">
      <c r="A1220" s="127" t="s">
        <v>1726</v>
      </c>
      <c r="B1220" s="127">
        <v>4.0999999999999996</v>
      </c>
      <c r="C1220" s="127">
        <v>20171204</v>
      </c>
      <c r="D1220" s="127" t="s">
        <v>60</v>
      </c>
      <c r="E1220" s="127" t="s">
        <v>60</v>
      </c>
      <c r="F1220" s="127">
        <v>3</v>
      </c>
      <c r="G1220" s="75" t="s">
        <v>984</v>
      </c>
      <c r="H1220" s="127"/>
      <c r="I1220" s="127"/>
      <c r="J1220" s="127"/>
      <c r="K1220" s="127"/>
      <c r="L1220" s="127"/>
      <c r="M1220" s="127">
        <v>1</v>
      </c>
      <c r="N1220" s="127">
        <v>2</v>
      </c>
      <c r="O1220" s="127">
        <v>1998</v>
      </c>
      <c r="P1220" s="127">
        <v>199904</v>
      </c>
      <c r="Q1220" s="127">
        <v>199904</v>
      </c>
      <c r="R1220" s="127" t="s">
        <v>475</v>
      </c>
      <c r="S1220" s="127" t="s">
        <v>965</v>
      </c>
      <c r="T1220" s="127" t="s">
        <v>477</v>
      </c>
      <c r="U1220" s="127" t="s">
        <v>72</v>
      </c>
      <c r="V1220" s="127" t="s">
        <v>65</v>
      </c>
      <c r="W1220" s="127" t="s">
        <v>66</v>
      </c>
      <c r="X1220" s="127" t="s">
        <v>1305</v>
      </c>
      <c r="Y1220" s="127">
        <v>3</v>
      </c>
      <c r="Z1220" s="127"/>
      <c r="AA1220" s="127" t="s">
        <v>1726</v>
      </c>
      <c r="AB1220" s="127"/>
      <c r="AC1220" s="127"/>
      <c r="AD1220" s="127"/>
      <c r="AE1220" s="127"/>
      <c r="AF1220" s="127">
        <v>0</v>
      </c>
      <c r="AG1220" s="127">
        <v>1200</v>
      </c>
      <c r="AH1220" s="127"/>
      <c r="AI1220" s="127"/>
      <c r="AJ1220" s="127"/>
      <c r="AK1220" s="127"/>
      <c r="AL1220" s="127"/>
      <c r="AM1220" s="127"/>
      <c r="AN1220" s="127"/>
      <c r="AO1220" s="127" t="s">
        <v>985</v>
      </c>
      <c r="AP1220" s="127" t="s">
        <v>479</v>
      </c>
      <c r="AQ1220" s="127" t="s">
        <v>4754</v>
      </c>
      <c r="AR1220" s="127" t="s">
        <v>481</v>
      </c>
      <c r="AS1220" s="127" t="s">
        <v>69</v>
      </c>
      <c r="AT1220" s="127" t="s">
        <v>70</v>
      </c>
      <c r="AU1220" s="127" t="s">
        <v>91</v>
      </c>
      <c r="AV1220" s="127" t="s">
        <v>1726</v>
      </c>
      <c r="AW1220" s="149" t="str">
        <f t="shared" si="19"/>
        <v/>
      </c>
    </row>
    <row r="1221" spans="1:49" x14ac:dyDescent="0.2">
      <c r="A1221" s="127" t="s">
        <v>1726</v>
      </c>
      <c r="B1221" s="127">
        <v>4.0999999999999996</v>
      </c>
      <c r="C1221" s="127">
        <v>20171204</v>
      </c>
      <c r="D1221" s="127" t="s">
        <v>60</v>
      </c>
      <c r="E1221" s="127" t="s">
        <v>60</v>
      </c>
      <c r="F1221" s="127">
        <v>3</v>
      </c>
      <c r="G1221" s="75" t="s">
        <v>986</v>
      </c>
      <c r="H1221" s="127"/>
      <c r="I1221" s="127"/>
      <c r="J1221" s="127"/>
      <c r="K1221" s="127"/>
      <c r="L1221" s="127"/>
      <c r="M1221" s="127">
        <v>1</v>
      </c>
      <c r="N1221" s="127">
        <v>2</v>
      </c>
      <c r="O1221" s="127">
        <v>1998</v>
      </c>
      <c r="P1221" s="127">
        <v>199904</v>
      </c>
      <c r="Q1221" s="127">
        <v>199904</v>
      </c>
      <c r="R1221" s="127" t="s">
        <v>475</v>
      </c>
      <c r="S1221" s="127" t="s">
        <v>967</v>
      </c>
      <c r="T1221" s="127" t="s">
        <v>477</v>
      </c>
      <c r="U1221" s="127" t="s">
        <v>72</v>
      </c>
      <c r="V1221" s="127" t="s">
        <v>65</v>
      </c>
      <c r="W1221" s="127" t="s">
        <v>66</v>
      </c>
      <c r="X1221" s="127" t="s">
        <v>1305</v>
      </c>
      <c r="Y1221" s="127">
        <v>3</v>
      </c>
      <c r="Z1221" s="127"/>
      <c r="AA1221" s="127" t="s">
        <v>1726</v>
      </c>
      <c r="AB1221" s="127"/>
      <c r="AC1221" s="127"/>
      <c r="AD1221" s="127"/>
      <c r="AE1221" s="127"/>
      <c r="AF1221" s="127">
        <v>0</v>
      </c>
      <c r="AG1221" s="127">
        <v>480</v>
      </c>
      <c r="AH1221" s="127"/>
      <c r="AI1221" s="127"/>
      <c r="AJ1221" s="127"/>
      <c r="AK1221" s="127"/>
      <c r="AL1221" s="127"/>
      <c r="AM1221" s="127"/>
      <c r="AN1221" s="127"/>
      <c r="AO1221" s="127" t="s">
        <v>987</v>
      </c>
      <c r="AP1221" s="127" t="s">
        <v>479</v>
      </c>
      <c r="AQ1221" s="127" t="s">
        <v>968</v>
      </c>
      <c r="AR1221" s="127" t="s">
        <v>481</v>
      </c>
      <c r="AS1221" s="127" t="s">
        <v>69</v>
      </c>
      <c r="AT1221" s="127" t="s">
        <v>70</v>
      </c>
      <c r="AU1221" s="127" t="s">
        <v>91</v>
      </c>
      <c r="AV1221" s="127" t="s">
        <v>1726</v>
      </c>
      <c r="AW1221" s="149" t="str">
        <f t="shared" si="19"/>
        <v/>
      </c>
    </row>
    <row r="1222" spans="1:49" x14ac:dyDescent="0.2">
      <c r="A1222" s="127" t="s">
        <v>59</v>
      </c>
      <c r="B1222" s="127">
        <v>4.0999999999999996</v>
      </c>
      <c r="C1222" s="127">
        <v>20171204</v>
      </c>
      <c r="D1222" s="127" t="s">
        <v>60</v>
      </c>
      <c r="E1222" s="127" t="s">
        <v>60</v>
      </c>
      <c r="F1222" s="127">
        <v>3</v>
      </c>
      <c r="G1222" s="75" t="s">
        <v>645</v>
      </c>
      <c r="H1222" s="127">
        <v>12</v>
      </c>
      <c r="I1222" s="127"/>
      <c r="J1222" s="127"/>
      <c r="K1222" s="127"/>
      <c r="L1222" s="127"/>
      <c r="M1222" s="127">
        <v>1</v>
      </c>
      <c r="N1222" s="127">
        <v>2</v>
      </c>
      <c r="O1222" s="127">
        <v>2009</v>
      </c>
      <c r="P1222" s="127">
        <v>20100529</v>
      </c>
      <c r="Q1222" s="127">
        <v>20100529</v>
      </c>
      <c r="R1222" s="127" t="s">
        <v>490</v>
      </c>
      <c r="S1222" s="127" t="s">
        <v>476</v>
      </c>
      <c r="T1222" s="127" t="s">
        <v>491</v>
      </c>
      <c r="U1222" s="127" t="s">
        <v>72</v>
      </c>
      <c r="V1222" s="127" t="s">
        <v>65</v>
      </c>
      <c r="W1222" s="127" t="s">
        <v>64</v>
      </c>
      <c r="X1222" s="127" t="s">
        <v>646</v>
      </c>
      <c r="Y1222" s="127">
        <v>8.86</v>
      </c>
      <c r="Z1222" s="127">
        <v>90</v>
      </c>
      <c r="AA1222" s="127" t="s">
        <v>1726</v>
      </c>
      <c r="AB1222" s="127">
        <v>5000</v>
      </c>
      <c r="AC1222" s="127">
        <v>36427</v>
      </c>
      <c r="AD1222" s="127"/>
      <c r="AE1222" s="127"/>
      <c r="AF1222" s="127">
        <v>0</v>
      </c>
      <c r="AG1222" s="127">
        <v>1376</v>
      </c>
      <c r="AH1222" s="127">
        <v>5000</v>
      </c>
      <c r="AI1222" s="127">
        <v>743</v>
      </c>
      <c r="AJ1222" s="127" t="s">
        <v>66</v>
      </c>
      <c r="AK1222" s="127">
        <v>0.02</v>
      </c>
      <c r="AL1222" s="127">
        <v>63</v>
      </c>
      <c r="AM1222" s="127">
        <v>200</v>
      </c>
      <c r="AN1222" s="127"/>
      <c r="AO1222" s="127"/>
      <c r="AP1222" s="127" t="s">
        <v>493</v>
      </c>
      <c r="AQ1222" s="127" t="s">
        <v>480</v>
      </c>
      <c r="AR1222" s="127" t="s">
        <v>494</v>
      </c>
      <c r="AS1222" s="127" t="s">
        <v>69</v>
      </c>
      <c r="AT1222" s="127" t="s">
        <v>70</v>
      </c>
      <c r="AU1222" s="127" t="s">
        <v>91</v>
      </c>
      <c r="AV1222" s="127" t="s">
        <v>1726</v>
      </c>
      <c r="AW1222" s="149">
        <f t="shared" si="19"/>
        <v>3.7774178493974249E-2</v>
      </c>
    </row>
    <row r="1223" spans="1:49" x14ac:dyDescent="0.2">
      <c r="A1223" s="127" t="s">
        <v>59</v>
      </c>
      <c r="B1223" s="127">
        <v>4.0999999999999996</v>
      </c>
      <c r="C1223" s="127">
        <v>20171204</v>
      </c>
      <c r="D1223" s="127" t="s">
        <v>60</v>
      </c>
      <c r="E1223" s="127" t="s">
        <v>60</v>
      </c>
      <c r="F1223" s="127">
        <v>3</v>
      </c>
      <c r="G1223" s="75" t="s">
        <v>3504</v>
      </c>
      <c r="H1223" s="127">
        <v>0</v>
      </c>
      <c r="I1223" s="127"/>
      <c r="J1223" s="127"/>
      <c r="K1223" s="127"/>
      <c r="L1223" s="127"/>
      <c r="M1223" s="127">
        <v>1</v>
      </c>
      <c r="N1223" s="127">
        <v>2</v>
      </c>
      <c r="O1223" s="127">
        <v>1992</v>
      </c>
      <c r="P1223" s="127">
        <v>19930506</v>
      </c>
      <c r="Q1223" s="127">
        <v>19930506</v>
      </c>
      <c r="R1223" s="127" t="s">
        <v>3496</v>
      </c>
      <c r="S1223" s="127" t="s">
        <v>3497</v>
      </c>
      <c r="T1223" s="127" t="s">
        <v>3485</v>
      </c>
      <c r="U1223" s="127" t="s">
        <v>72</v>
      </c>
      <c r="V1223" s="127" t="s">
        <v>65</v>
      </c>
      <c r="W1223" s="127" t="s">
        <v>66</v>
      </c>
      <c r="X1223" s="127"/>
      <c r="Y1223" s="127">
        <v>7</v>
      </c>
      <c r="Z1223" s="127"/>
      <c r="AA1223" s="127" t="s">
        <v>1726</v>
      </c>
      <c r="AB1223" s="127">
        <v>5000</v>
      </c>
      <c r="AC1223" s="127">
        <v>26428</v>
      </c>
      <c r="AD1223" s="127"/>
      <c r="AE1223" s="127"/>
      <c r="AF1223" s="127">
        <v>0</v>
      </c>
      <c r="AG1223" s="127">
        <v>13570</v>
      </c>
      <c r="AH1223" s="127"/>
      <c r="AI1223" s="127"/>
      <c r="AJ1223" s="127" t="s">
        <v>66</v>
      </c>
      <c r="AK1223" s="127"/>
      <c r="AL1223" s="127">
        <v>1</v>
      </c>
      <c r="AM1223" s="127">
        <v>100</v>
      </c>
      <c r="AN1223" s="127"/>
      <c r="AO1223" s="127" t="s">
        <v>3505</v>
      </c>
      <c r="AP1223" s="127" t="s">
        <v>3499</v>
      </c>
      <c r="AQ1223" s="127" t="s">
        <v>3500</v>
      </c>
      <c r="AR1223" s="127" t="s">
        <v>3488</v>
      </c>
      <c r="AS1223" s="127" t="s">
        <v>69</v>
      </c>
      <c r="AT1223" s="127" t="s">
        <v>70</v>
      </c>
      <c r="AU1223" s="127" t="s">
        <v>77</v>
      </c>
      <c r="AV1223" s="127" t="s">
        <v>1726</v>
      </c>
      <c r="AW1223" s="149">
        <f t="shared" si="19"/>
        <v>0.51347056152565462</v>
      </c>
    </row>
    <row r="1224" spans="1:49" x14ac:dyDescent="0.2">
      <c r="A1224" s="127" t="s">
        <v>1726</v>
      </c>
      <c r="B1224" s="127">
        <v>4.0999999999999996</v>
      </c>
      <c r="C1224" s="127">
        <v>20171204</v>
      </c>
      <c r="D1224" s="127" t="s">
        <v>60</v>
      </c>
      <c r="E1224" s="127" t="s">
        <v>60</v>
      </c>
      <c r="F1224" s="127">
        <v>3</v>
      </c>
      <c r="G1224" s="75" t="s">
        <v>3804</v>
      </c>
      <c r="H1224" s="127"/>
      <c r="I1224" s="127"/>
      <c r="J1224" s="127"/>
      <c r="K1224" s="127"/>
      <c r="L1224" s="127"/>
      <c r="M1224" s="127">
        <v>1</v>
      </c>
      <c r="N1224" s="127">
        <v>1</v>
      </c>
      <c r="O1224" s="127">
        <v>1991</v>
      </c>
      <c r="P1224" s="127">
        <v>19920506</v>
      </c>
      <c r="Q1224" s="127">
        <v>19920506</v>
      </c>
      <c r="R1224" s="127" t="s">
        <v>3795</v>
      </c>
      <c r="S1224" s="127" t="s">
        <v>3805</v>
      </c>
      <c r="T1224" s="127" t="s">
        <v>3796</v>
      </c>
      <c r="U1224" s="127" t="s">
        <v>72</v>
      </c>
      <c r="V1224" s="127" t="s">
        <v>65</v>
      </c>
      <c r="W1224" s="127" t="s">
        <v>64</v>
      </c>
      <c r="X1224" s="127"/>
      <c r="Y1224" s="127">
        <v>5.8</v>
      </c>
      <c r="Z1224" s="127"/>
      <c r="AA1224" s="127" t="s">
        <v>1726</v>
      </c>
      <c r="AB1224" s="127"/>
      <c r="AC1224" s="127"/>
      <c r="AD1224" s="127"/>
      <c r="AE1224" s="127"/>
      <c r="AF1224" s="127">
        <v>1</v>
      </c>
      <c r="AG1224" s="127">
        <v>43804</v>
      </c>
      <c r="AH1224" s="127"/>
      <c r="AI1224" s="127"/>
      <c r="AJ1224" s="127"/>
      <c r="AK1224" s="127"/>
      <c r="AL1224" s="127"/>
      <c r="AM1224" s="127"/>
      <c r="AN1224" s="127"/>
      <c r="AO1224" s="127" t="s">
        <v>3570</v>
      </c>
      <c r="AP1224" s="127" t="s">
        <v>3797</v>
      </c>
      <c r="AQ1224" s="127" t="s">
        <v>3806</v>
      </c>
      <c r="AR1224" s="127" t="s">
        <v>3799</v>
      </c>
      <c r="AS1224" s="127" t="s">
        <v>69</v>
      </c>
      <c r="AT1224" s="127" t="s">
        <v>70</v>
      </c>
      <c r="AU1224" s="127" t="s">
        <v>77</v>
      </c>
      <c r="AV1224" s="127" t="s">
        <v>1726</v>
      </c>
      <c r="AW1224" s="149" t="str">
        <f t="shared" si="19"/>
        <v/>
      </c>
    </row>
    <row r="1225" spans="1:49" x14ac:dyDescent="0.2">
      <c r="A1225" s="127" t="s">
        <v>1726</v>
      </c>
      <c r="B1225" s="127">
        <v>4.0999999999999996</v>
      </c>
      <c r="C1225" s="127">
        <v>20171204</v>
      </c>
      <c r="D1225" s="127" t="s">
        <v>60</v>
      </c>
      <c r="E1225" s="127" t="s">
        <v>60</v>
      </c>
      <c r="F1225" s="127">
        <v>3</v>
      </c>
      <c r="G1225" s="75" t="s">
        <v>3921</v>
      </c>
      <c r="H1225" s="127"/>
      <c r="I1225" s="127"/>
      <c r="J1225" s="127"/>
      <c r="K1225" s="127"/>
      <c r="L1225" s="127"/>
      <c r="M1225" s="127">
        <v>1</v>
      </c>
      <c r="N1225" s="127">
        <v>1</v>
      </c>
      <c r="O1225" s="127">
        <v>2001</v>
      </c>
      <c r="P1225" s="127">
        <v>200205</v>
      </c>
      <c r="Q1225" s="127">
        <v>200205</v>
      </c>
      <c r="R1225" s="127" t="s">
        <v>3846</v>
      </c>
      <c r="S1225" s="127" t="s">
        <v>3805</v>
      </c>
      <c r="T1225" s="127" t="s">
        <v>3922</v>
      </c>
      <c r="U1225" s="127" t="s">
        <v>72</v>
      </c>
      <c r="V1225" s="127" t="s">
        <v>65</v>
      </c>
      <c r="W1225" s="127" t="s">
        <v>64</v>
      </c>
      <c r="X1225" s="127"/>
      <c r="Y1225" s="127">
        <v>7</v>
      </c>
      <c r="Z1225" s="127"/>
      <c r="AA1225" s="127" t="s">
        <v>1726</v>
      </c>
      <c r="AB1225" s="127"/>
      <c r="AC1225" s="127"/>
      <c r="AD1225" s="127"/>
      <c r="AE1225" s="127"/>
      <c r="AF1225" s="127">
        <v>0</v>
      </c>
      <c r="AG1225" s="127">
        <v>3500</v>
      </c>
      <c r="AH1225" s="127"/>
      <c r="AI1225" s="127"/>
      <c r="AJ1225" s="127"/>
      <c r="AK1225" s="127"/>
      <c r="AL1225" s="127"/>
      <c r="AM1225" s="127"/>
      <c r="AN1225" s="127"/>
      <c r="AO1225" s="127" t="s">
        <v>3923</v>
      </c>
      <c r="AP1225" s="127" t="s">
        <v>3849</v>
      </c>
      <c r="AQ1225" s="127" t="s">
        <v>3806</v>
      </c>
      <c r="AR1225" s="127" t="s">
        <v>3924</v>
      </c>
      <c r="AS1225" s="127" t="s">
        <v>69</v>
      </c>
      <c r="AT1225" s="127" t="s">
        <v>70</v>
      </c>
      <c r="AU1225" s="127" t="s">
        <v>77</v>
      </c>
      <c r="AV1225" s="127" t="s">
        <v>1726</v>
      </c>
      <c r="AW1225" s="149" t="str">
        <f t="shared" si="19"/>
        <v/>
      </c>
    </row>
    <row r="1226" spans="1:49" x14ac:dyDescent="0.2">
      <c r="A1226" s="127" t="s">
        <v>1726</v>
      </c>
      <c r="B1226" s="127">
        <v>4.0999999999999996</v>
      </c>
      <c r="C1226" s="127">
        <v>20171204</v>
      </c>
      <c r="D1226" s="127" t="s">
        <v>60</v>
      </c>
      <c r="E1226" s="127" t="s">
        <v>60</v>
      </c>
      <c r="F1226" s="127">
        <v>3</v>
      </c>
      <c r="G1226" s="75" t="s">
        <v>1444</v>
      </c>
      <c r="H1226" s="127"/>
      <c r="I1226" s="127"/>
      <c r="J1226" s="127"/>
      <c r="K1226" s="127"/>
      <c r="L1226" s="127"/>
      <c r="M1226" s="127">
        <v>1</v>
      </c>
      <c r="N1226" s="127">
        <v>1</v>
      </c>
      <c r="O1226" s="127">
        <v>1981</v>
      </c>
      <c r="P1226" s="127">
        <v>19820426</v>
      </c>
      <c r="Q1226" s="127">
        <v>19820430</v>
      </c>
      <c r="R1226" s="127" t="s">
        <v>1382</v>
      </c>
      <c r="S1226" s="127" t="s">
        <v>1377</v>
      </c>
      <c r="T1226" s="127" t="s">
        <v>748</v>
      </c>
      <c r="U1226" s="127" t="s">
        <v>1643</v>
      </c>
      <c r="V1226" s="127" t="s">
        <v>65</v>
      </c>
      <c r="W1226" s="127" t="s">
        <v>66</v>
      </c>
      <c r="X1226" s="127"/>
      <c r="Y1226" s="127">
        <v>1</v>
      </c>
      <c r="Z1226" s="127"/>
      <c r="AA1226" s="127" t="s">
        <v>1726</v>
      </c>
      <c r="AB1226" s="127"/>
      <c r="AC1226" s="127"/>
      <c r="AD1226" s="127"/>
      <c r="AE1226" s="127"/>
      <c r="AF1226" s="127">
        <v>0</v>
      </c>
      <c r="AG1226" s="127">
        <v>6500</v>
      </c>
      <c r="AH1226" s="127"/>
      <c r="AI1226" s="127"/>
      <c r="AJ1226" s="127"/>
      <c r="AK1226" s="127"/>
      <c r="AL1226" s="127"/>
      <c r="AM1226" s="127"/>
      <c r="AN1226" s="127"/>
      <c r="AO1226" s="127" t="s">
        <v>1438</v>
      </c>
      <c r="AP1226" s="127" t="s">
        <v>1383</v>
      </c>
      <c r="AQ1226" s="127" t="s">
        <v>1378</v>
      </c>
      <c r="AR1226" s="127" t="s">
        <v>751</v>
      </c>
      <c r="AS1226" s="127" t="s">
        <v>69</v>
      </c>
      <c r="AT1226" s="127" t="s">
        <v>70</v>
      </c>
      <c r="AU1226" s="127" t="s">
        <v>71</v>
      </c>
      <c r="AV1226" s="127" t="s">
        <v>1726</v>
      </c>
      <c r="AW1226" s="149" t="str">
        <f t="shared" si="19"/>
        <v/>
      </c>
    </row>
    <row r="1227" spans="1:49" x14ac:dyDescent="0.2">
      <c r="A1227" s="127" t="s">
        <v>1726</v>
      </c>
      <c r="B1227" s="127">
        <v>4.0999999999999996</v>
      </c>
      <c r="C1227" s="127">
        <v>20171204</v>
      </c>
      <c r="D1227" s="127" t="s">
        <v>60</v>
      </c>
      <c r="E1227" s="127" t="s">
        <v>60</v>
      </c>
      <c r="F1227" s="127">
        <v>3</v>
      </c>
      <c r="G1227" s="75" t="s">
        <v>4197</v>
      </c>
      <c r="H1227" s="127"/>
      <c r="I1227" s="127"/>
      <c r="J1227" s="127"/>
      <c r="K1227" s="127"/>
      <c r="L1227" s="127"/>
      <c r="M1227" s="127">
        <v>1</v>
      </c>
      <c r="N1227" s="127">
        <v>2</v>
      </c>
      <c r="O1227" s="127">
        <v>1993</v>
      </c>
      <c r="P1227" s="127">
        <v>199404</v>
      </c>
      <c r="Q1227" s="127">
        <v>19940428</v>
      </c>
      <c r="R1227" s="127" t="s">
        <v>3322</v>
      </c>
      <c r="S1227" s="127" t="s">
        <v>3323</v>
      </c>
      <c r="T1227" s="127" t="s">
        <v>4165</v>
      </c>
      <c r="U1227" s="127" t="s">
        <v>72</v>
      </c>
      <c r="V1227" s="127" t="s">
        <v>65</v>
      </c>
      <c r="W1227" s="127" t="s">
        <v>66</v>
      </c>
      <c r="X1227" s="127"/>
      <c r="Y1227" s="127">
        <v>6.9</v>
      </c>
      <c r="Z1227" s="127"/>
      <c r="AA1227" s="127" t="s">
        <v>1726</v>
      </c>
      <c r="AB1227" s="127"/>
      <c r="AC1227" s="127"/>
      <c r="AD1227" s="127"/>
      <c r="AE1227" s="127"/>
      <c r="AF1227" s="127">
        <v>0</v>
      </c>
      <c r="AG1227" s="127">
        <v>214735</v>
      </c>
      <c r="AH1227" s="127"/>
      <c r="AI1227" s="127"/>
      <c r="AJ1227" s="127" t="s">
        <v>66</v>
      </c>
      <c r="AK1227" s="127"/>
      <c r="AL1227" s="127"/>
      <c r="AM1227" s="127"/>
      <c r="AN1227" s="127"/>
      <c r="AO1227" s="127" t="s">
        <v>4198</v>
      </c>
      <c r="AP1227" s="127" t="s">
        <v>3325</v>
      </c>
      <c r="AQ1227" s="127" t="s">
        <v>3326</v>
      </c>
      <c r="AR1227" s="127" t="s">
        <v>4166</v>
      </c>
      <c r="AS1227" s="127" t="s">
        <v>69</v>
      </c>
      <c r="AT1227" s="127" t="s">
        <v>70</v>
      </c>
      <c r="AU1227" s="127" t="s">
        <v>3211</v>
      </c>
      <c r="AV1227" s="127" t="s">
        <v>1726</v>
      </c>
      <c r="AW1227" s="149" t="str">
        <f t="shared" si="19"/>
        <v/>
      </c>
    </row>
    <row r="1228" spans="1:49" x14ac:dyDescent="0.2">
      <c r="A1228" s="127" t="s">
        <v>1726</v>
      </c>
      <c r="B1228" s="127">
        <v>4.0999999999999996</v>
      </c>
      <c r="C1228" s="127">
        <v>20171204</v>
      </c>
      <c r="D1228" s="127" t="s">
        <v>60</v>
      </c>
      <c r="E1228" s="127" t="s">
        <v>60</v>
      </c>
      <c r="F1228" s="127">
        <v>3</v>
      </c>
      <c r="G1228" s="75" t="s">
        <v>1272</v>
      </c>
      <c r="H1228" s="127"/>
      <c r="I1228" s="127"/>
      <c r="J1228" s="127"/>
      <c r="K1228" s="127"/>
      <c r="L1228" s="127"/>
      <c r="M1228" s="127">
        <v>1</v>
      </c>
      <c r="N1228" s="127">
        <v>2</v>
      </c>
      <c r="O1228" s="127">
        <v>2004</v>
      </c>
      <c r="P1228" s="127">
        <v>200505</v>
      </c>
      <c r="Q1228" s="127">
        <v>200505</v>
      </c>
      <c r="R1228" s="127" t="s">
        <v>475</v>
      </c>
      <c r="S1228" s="127" t="s">
        <v>967</v>
      </c>
      <c r="T1228" s="127" t="s">
        <v>477</v>
      </c>
      <c r="U1228" s="127" t="s">
        <v>72</v>
      </c>
      <c r="V1228" s="127" t="s">
        <v>65</v>
      </c>
      <c r="W1228" s="127" t="s">
        <v>66</v>
      </c>
      <c r="X1228" s="127" t="s">
        <v>1305</v>
      </c>
      <c r="Y1228" s="127">
        <v>3</v>
      </c>
      <c r="Z1228" s="127"/>
      <c r="AA1228" s="127" t="s">
        <v>1726</v>
      </c>
      <c r="AB1228" s="127"/>
      <c r="AC1228" s="127"/>
      <c r="AD1228" s="127"/>
      <c r="AE1228" s="127"/>
      <c r="AF1228" s="127">
        <v>0</v>
      </c>
      <c r="AG1228" s="127">
        <v>200</v>
      </c>
      <c r="AH1228" s="127"/>
      <c r="AI1228" s="127"/>
      <c r="AJ1228" s="127" t="s">
        <v>66</v>
      </c>
      <c r="AK1228" s="127"/>
      <c r="AL1228" s="127"/>
      <c r="AM1228" s="127"/>
      <c r="AN1228" s="127"/>
      <c r="AO1228" s="127"/>
      <c r="AP1228" s="127" t="s">
        <v>479</v>
      </c>
      <c r="AQ1228" s="127" t="s">
        <v>968</v>
      </c>
      <c r="AR1228" s="127" t="s">
        <v>481</v>
      </c>
      <c r="AS1228" s="127" t="s">
        <v>69</v>
      </c>
      <c r="AT1228" s="127" t="s">
        <v>70</v>
      </c>
      <c r="AU1228" s="127" t="s">
        <v>91</v>
      </c>
      <c r="AV1228" s="127" t="s">
        <v>1726</v>
      </c>
      <c r="AW1228" s="149" t="str">
        <f t="shared" si="19"/>
        <v/>
      </c>
    </row>
    <row r="1229" spans="1:49" x14ac:dyDescent="0.2">
      <c r="A1229" s="127" t="s">
        <v>59</v>
      </c>
      <c r="B1229" s="127">
        <v>4.0999999999999996</v>
      </c>
      <c r="C1229" s="127">
        <v>20171204</v>
      </c>
      <c r="D1229" s="127" t="s">
        <v>60</v>
      </c>
      <c r="E1229" s="127" t="s">
        <v>60</v>
      </c>
      <c r="F1229" s="127">
        <v>3</v>
      </c>
      <c r="G1229" s="75" t="s">
        <v>336</v>
      </c>
      <c r="H1229" s="127">
        <v>12</v>
      </c>
      <c r="I1229" s="127"/>
      <c r="J1229" s="127"/>
      <c r="K1229" s="127" t="s">
        <v>106</v>
      </c>
      <c r="L1229" s="127" t="s">
        <v>4236</v>
      </c>
      <c r="M1229" s="127">
        <v>1</v>
      </c>
      <c r="N1229" s="127">
        <v>3</v>
      </c>
      <c r="O1229" s="127">
        <v>2008</v>
      </c>
      <c r="P1229" s="127">
        <v>20090519</v>
      </c>
      <c r="Q1229" s="127">
        <v>20090526</v>
      </c>
      <c r="R1229" s="127" t="s">
        <v>3420</v>
      </c>
      <c r="S1229" s="127" t="s">
        <v>3421</v>
      </c>
      <c r="T1229" s="127" t="s">
        <v>4165</v>
      </c>
      <c r="U1229" s="127" t="s">
        <v>72</v>
      </c>
      <c r="V1229" s="127" t="s">
        <v>65</v>
      </c>
      <c r="W1229" s="127" t="s">
        <v>64</v>
      </c>
      <c r="X1229" s="127"/>
      <c r="Y1229" s="127">
        <v>5.6</v>
      </c>
      <c r="Z1229" s="127"/>
      <c r="AA1229" s="127" t="s">
        <v>1726</v>
      </c>
      <c r="AB1229" s="127">
        <v>0</v>
      </c>
      <c r="AC1229" s="127">
        <v>50030</v>
      </c>
      <c r="AD1229" s="127"/>
      <c r="AE1229" s="127"/>
      <c r="AF1229" s="127">
        <v>0</v>
      </c>
      <c r="AG1229" s="127">
        <v>220981</v>
      </c>
      <c r="AH1229" s="127"/>
      <c r="AI1229" s="127"/>
      <c r="AJ1229" s="127" t="s">
        <v>66</v>
      </c>
      <c r="AK1229" s="127"/>
      <c r="AL1229" s="127">
        <v>41</v>
      </c>
      <c r="AM1229" s="127">
        <v>1010</v>
      </c>
      <c r="AN1229" s="127"/>
      <c r="AO1229" s="127" t="s">
        <v>4268</v>
      </c>
      <c r="AP1229" s="127" t="s">
        <v>3422</v>
      </c>
      <c r="AQ1229" s="127" t="s">
        <v>3423</v>
      </c>
      <c r="AR1229" s="127" t="s">
        <v>4166</v>
      </c>
      <c r="AS1229" s="127" t="s">
        <v>69</v>
      </c>
      <c r="AT1229" s="127" t="s">
        <v>70</v>
      </c>
      <c r="AU1229" s="127" t="s">
        <v>3211</v>
      </c>
      <c r="AV1229" s="127" t="s">
        <v>1726</v>
      </c>
      <c r="AW1229" s="149">
        <f t="shared" si="19"/>
        <v>4.4169698181091341</v>
      </c>
    </row>
    <row r="1230" spans="1:49" x14ac:dyDescent="0.2">
      <c r="A1230" s="127" t="s">
        <v>59</v>
      </c>
      <c r="B1230" s="127">
        <v>4.0999999999999996</v>
      </c>
      <c r="C1230" s="127">
        <v>20171204</v>
      </c>
      <c r="D1230" s="127" t="s">
        <v>60</v>
      </c>
      <c r="E1230" s="127" t="s">
        <v>60</v>
      </c>
      <c r="F1230" s="127">
        <v>3</v>
      </c>
      <c r="G1230" s="75" t="s">
        <v>238</v>
      </c>
      <c r="H1230" s="127">
        <v>12</v>
      </c>
      <c r="I1230" s="127"/>
      <c r="J1230" s="127"/>
      <c r="K1230" s="127"/>
      <c r="L1230" s="127"/>
      <c r="M1230" s="127">
        <v>1</v>
      </c>
      <c r="N1230" s="127">
        <v>3</v>
      </c>
      <c r="O1230" s="127">
        <v>2008</v>
      </c>
      <c r="P1230" s="127">
        <v>20090608</v>
      </c>
      <c r="Q1230" s="127">
        <v>20090608</v>
      </c>
      <c r="R1230" s="127" t="s">
        <v>3301</v>
      </c>
      <c r="S1230" s="127" t="s">
        <v>3323</v>
      </c>
      <c r="T1230" s="127" t="s">
        <v>3294</v>
      </c>
      <c r="U1230" s="127" t="s">
        <v>72</v>
      </c>
      <c r="V1230" s="127" t="s">
        <v>65</v>
      </c>
      <c r="W1230" s="127" t="s">
        <v>64</v>
      </c>
      <c r="X1230" s="127"/>
      <c r="Y1230" s="127">
        <v>6</v>
      </c>
      <c r="Z1230" s="127">
        <v>82</v>
      </c>
      <c r="AA1230" s="127" t="s">
        <v>1726</v>
      </c>
      <c r="AB1230" s="127">
        <v>5000</v>
      </c>
      <c r="AC1230" s="127">
        <v>54343</v>
      </c>
      <c r="AD1230" s="127"/>
      <c r="AE1230" s="127"/>
      <c r="AF1230" s="127">
        <v>0</v>
      </c>
      <c r="AG1230" s="127">
        <v>25849</v>
      </c>
      <c r="AH1230" s="127">
        <v>5000</v>
      </c>
      <c r="AI1230" s="127">
        <v>717</v>
      </c>
      <c r="AJ1230" s="127" t="s">
        <v>66</v>
      </c>
      <c r="AK1230" s="127">
        <v>1.2999999999999999E-2</v>
      </c>
      <c r="AL1230" s="127">
        <v>1</v>
      </c>
      <c r="AM1230" s="127">
        <v>307</v>
      </c>
      <c r="AN1230" s="127"/>
      <c r="AO1230" s="127" t="s">
        <v>3409</v>
      </c>
      <c r="AP1230" s="127" t="s">
        <v>3302</v>
      </c>
      <c r="AQ1230" s="127" t="s">
        <v>3326</v>
      </c>
      <c r="AR1230" s="127" t="s">
        <v>3298</v>
      </c>
      <c r="AS1230" s="127" t="s">
        <v>69</v>
      </c>
      <c r="AT1230" s="127" t="s">
        <v>70</v>
      </c>
      <c r="AU1230" s="127" t="s">
        <v>3211</v>
      </c>
      <c r="AV1230" s="127" t="s">
        <v>1726</v>
      </c>
      <c r="AW1230" s="149">
        <f t="shared" si="19"/>
        <v>0.47566383894889869</v>
      </c>
    </row>
    <row r="1231" spans="1:49" x14ac:dyDescent="0.2">
      <c r="A1231" s="127" t="s">
        <v>1726</v>
      </c>
      <c r="B1231" s="127">
        <v>4.0999999999999996</v>
      </c>
      <c r="C1231" s="127">
        <v>20171204</v>
      </c>
      <c r="D1231" s="127" t="s">
        <v>60</v>
      </c>
      <c r="E1231" s="127" t="s">
        <v>60</v>
      </c>
      <c r="F1231" s="127">
        <v>3</v>
      </c>
      <c r="G1231" s="75" t="s">
        <v>4592</v>
      </c>
      <c r="H1231" s="127"/>
      <c r="I1231" s="127"/>
      <c r="J1231" s="127"/>
      <c r="K1231" s="127"/>
      <c r="L1231" s="127"/>
      <c r="M1231" s="127">
        <v>1</v>
      </c>
      <c r="N1231" s="127">
        <v>2</v>
      </c>
      <c r="O1231" s="127">
        <v>2008</v>
      </c>
      <c r="P1231" s="127">
        <v>200905</v>
      </c>
      <c r="Q1231" s="127">
        <v>200905</v>
      </c>
      <c r="R1231" s="127" t="s">
        <v>4560</v>
      </c>
      <c r="S1231" s="127" t="s">
        <v>3484</v>
      </c>
      <c r="T1231" s="127" t="s">
        <v>4561</v>
      </c>
      <c r="U1231" s="127" t="s">
        <v>1643</v>
      </c>
      <c r="V1231" s="127" t="s">
        <v>65</v>
      </c>
      <c r="W1231" s="127" t="s">
        <v>66</v>
      </c>
      <c r="X1231" s="127" t="s">
        <v>1305</v>
      </c>
      <c r="Y1231" s="127">
        <v>2</v>
      </c>
      <c r="Z1231" s="127"/>
      <c r="AA1231" s="127" t="s">
        <v>1726</v>
      </c>
      <c r="AB1231" s="127"/>
      <c r="AC1231" s="127"/>
      <c r="AD1231" s="127"/>
      <c r="AE1231" s="127"/>
      <c r="AF1231" s="127">
        <v>0</v>
      </c>
      <c r="AG1231" s="127">
        <v>720</v>
      </c>
      <c r="AH1231" s="127"/>
      <c r="AI1231" s="127"/>
      <c r="AJ1231" s="127" t="s">
        <v>66</v>
      </c>
      <c r="AK1231" s="127"/>
      <c r="AL1231" s="127"/>
      <c r="AM1231" s="127"/>
      <c r="AN1231" s="127"/>
      <c r="AO1231" s="127" t="s">
        <v>1284</v>
      </c>
      <c r="AP1231" s="127" t="s">
        <v>4562</v>
      </c>
      <c r="AQ1231" s="127" t="s">
        <v>3487</v>
      </c>
      <c r="AR1231" s="127" t="s">
        <v>4563</v>
      </c>
      <c r="AS1231" s="127" t="s">
        <v>69</v>
      </c>
      <c r="AT1231" s="127" t="s">
        <v>70</v>
      </c>
      <c r="AU1231" s="127" t="s">
        <v>77</v>
      </c>
      <c r="AV1231" s="127" t="s">
        <v>1726</v>
      </c>
      <c r="AW1231" s="149" t="str">
        <f t="shared" si="19"/>
        <v/>
      </c>
    </row>
    <row r="1232" spans="1:49" x14ac:dyDescent="0.2">
      <c r="A1232" s="127" t="s">
        <v>1726</v>
      </c>
      <c r="B1232" s="127">
        <v>4.0999999999999996</v>
      </c>
      <c r="C1232" s="127">
        <v>20171204</v>
      </c>
      <c r="D1232" s="127" t="s">
        <v>60</v>
      </c>
      <c r="E1232" s="127" t="s">
        <v>60</v>
      </c>
      <c r="F1232" s="127">
        <v>3</v>
      </c>
      <c r="G1232" s="75" t="s">
        <v>4402</v>
      </c>
      <c r="H1232" s="127"/>
      <c r="I1232" s="127"/>
      <c r="J1232" s="127"/>
      <c r="K1232" s="127"/>
      <c r="L1232" s="127"/>
      <c r="M1232" s="127">
        <v>1</v>
      </c>
      <c r="N1232" s="127">
        <v>3</v>
      </c>
      <c r="O1232" s="127">
        <v>2007</v>
      </c>
      <c r="P1232" s="127">
        <v>20080501</v>
      </c>
      <c r="Q1232" s="127">
        <v>20080501</v>
      </c>
      <c r="R1232" s="127" t="s">
        <v>4190</v>
      </c>
      <c r="S1232" s="127" t="s">
        <v>4396</v>
      </c>
      <c r="T1232" s="127" t="s">
        <v>4165</v>
      </c>
      <c r="U1232" s="127" t="s">
        <v>72</v>
      </c>
      <c r="V1232" s="127" t="s">
        <v>65</v>
      </c>
      <c r="W1232" s="127" t="s">
        <v>64</v>
      </c>
      <c r="X1232" s="127"/>
      <c r="Y1232" s="127">
        <v>4.5</v>
      </c>
      <c r="Z1232" s="127"/>
      <c r="AA1232" s="127" t="s">
        <v>1726</v>
      </c>
      <c r="AB1232" s="127"/>
      <c r="AC1232" s="127"/>
      <c r="AD1232" s="127"/>
      <c r="AE1232" s="127"/>
      <c r="AF1232" s="127">
        <v>0</v>
      </c>
      <c r="AG1232" s="127">
        <v>200000</v>
      </c>
      <c r="AH1232" s="127"/>
      <c r="AI1232" s="127"/>
      <c r="AJ1232" s="127"/>
      <c r="AK1232" s="127"/>
      <c r="AL1232" s="127"/>
      <c r="AM1232" s="127"/>
      <c r="AN1232" s="127"/>
      <c r="AO1232" s="127"/>
      <c r="AP1232" s="127" t="s">
        <v>4191</v>
      </c>
      <c r="AQ1232" s="127" t="s">
        <v>4397</v>
      </c>
      <c r="AR1232" s="127" t="s">
        <v>4166</v>
      </c>
      <c r="AS1232" s="127" t="s">
        <v>69</v>
      </c>
      <c r="AT1232" s="127" t="s">
        <v>70</v>
      </c>
      <c r="AU1232" s="127" t="s">
        <v>3211</v>
      </c>
      <c r="AV1232" s="127" t="s">
        <v>1726</v>
      </c>
      <c r="AW1232" s="149" t="str">
        <f t="shared" si="19"/>
        <v/>
      </c>
    </row>
    <row r="1233" spans="1:49" x14ac:dyDescent="0.2">
      <c r="A1233" s="127" t="s">
        <v>59</v>
      </c>
      <c r="B1233" s="127">
        <v>4.0999999999999996</v>
      </c>
      <c r="C1233" s="127">
        <v>20171204</v>
      </c>
      <c r="D1233" s="127" t="s">
        <v>60</v>
      </c>
      <c r="E1233" s="127" t="s">
        <v>60</v>
      </c>
      <c r="F1233" s="127">
        <v>3</v>
      </c>
      <c r="G1233" s="75" t="s">
        <v>2930</v>
      </c>
      <c r="H1233" s="127">
        <v>0</v>
      </c>
      <c r="I1233" s="127"/>
      <c r="J1233" s="127"/>
      <c r="K1233" s="127" t="s">
        <v>106</v>
      </c>
      <c r="L1233" s="127" t="s">
        <v>508</v>
      </c>
      <c r="M1233" s="127">
        <v>1</v>
      </c>
      <c r="N1233" s="127">
        <v>2</v>
      </c>
      <c r="O1233" s="127">
        <v>2000</v>
      </c>
      <c r="P1233" s="127">
        <v>20010515</v>
      </c>
      <c r="Q1233" s="127">
        <v>20010518</v>
      </c>
      <c r="R1233" s="127" t="s">
        <v>475</v>
      </c>
      <c r="S1233" s="127" t="s">
        <v>476</v>
      </c>
      <c r="T1233" s="127" t="s">
        <v>477</v>
      </c>
      <c r="U1233" s="127" t="s">
        <v>72</v>
      </c>
      <c r="V1233" s="127" t="s">
        <v>65</v>
      </c>
      <c r="W1233" s="127" t="s">
        <v>64</v>
      </c>
      <c r="X1233" s="127"/>
      <c r="Y1233" s="127">
        <v>6.38</v>
      </c>
      <c r="Z1233" s="127">
        <v>82</v>
      </c>
      <c r="AA1233" s="127" t="s">
        <v>1726</v>
      </c>
      <c r="AB1233" s="127">
        <v>5000</v>
      </c>
      <c r="AC1233" s="127">
        <v>25335</v>
      </c>
      <c r="AD1233" s="127"/>
      <c r="AE1233" s="127"/>
      <c r="AF1233" s="127">
        <v>0</v>
      </c>
      <c r="AG1233" s="127">
        <v>99903</v>
      </c>
      <c r="AH1233" s="127">
        <v>5000</v>
      </c>
      <c r="AI1233" s="127">
        <v>784</v>
      </c>
      <c r="AJ1233" s="127" t="s">
        <v>66</v>
      </c>
      <c r="AK1233" s="127">
        <v>0.03</v>
      </c>
      <c r="AL1233" s="127">
        <v>37</v>
      </c>
      <c r="AM1233" s="127">
        <v>100</v>
      </c>
      <c r="AN1233" s="127"/>
      <c r="AO1233" s="127" t="s">
        <v>512</v>
      </c>
      <c r="AP1233" s="127" t="s">
        <v>479</v>
      </c>
      <c r="AQ1233" s="127" t="s">
        <v>480</v>
      </c>
      <c r="AR1233" s="127" t="s">
        <v>481</v>
      </c>
      <c r="AS1233" s="127" t="s">
        <v>69</v>
      </c>
      <c r="AT1233" s="127" t="s">
        <v>70</v>
      </c>
      <c r="AU1233" s="127" t="s">
        <v>91</v>
      </c>
      <c r="AV1233" s="127" t="s">
        <v>1726</v>
      </c>
      <c r="AW1233" s="149">
        <f t="shared" si="19"/>
        <v>3.9432800473653051</v>
      </c>
    </row>
    <row r="1234" spans="1:49" x14ac:dyDescent="0.2">
      <c r="A1234" s="127" t="s">
        <v>1726</v>
      </c>
      <c r="B1234" s="127">
        <v>4.0999999999999996</v>
      </c>
      <c r="C1234" s="127">
        <v>20171204</v>
      </c>
      <c r="D1234" s="127" t="s">
        <v>60</v>
      </c>
      <c r="E1234" s="127" t="s">
        <v>60</v>
      </c>
      <c r="F1234" s="127">
        <v>3</v>
      </c>
      <c r="G1234" s="75" t="s">
        <v>3993</v>
      </c>
      <c r="H1234" s="127"/>
      <c r="I1234" s="127"/>
      <c r="J1234" s="127"/>
      <c r="K1234" s="127"/>
      <c r="L1234" s="127"/>
      <c r="M1234" s="127">
        <v>1</v>
      </c>
      <c r="N1234" s="127">
        <v>2</v>
      </c>
      <c r="O1234" s="127">
        <v>2009</v>
      </c>
      <c r="P1234" s="127">
        <v>20100509</v>
      </c>
      <c r="Q1234" s="127">
        <v>20100509</v>
      </c>
      <c r="R1234" s="127" t="s">
        <v>3322</v>
      </c>
      <c r="S1234" s="127" t="s">
        <v>3323</v>
      </c>
      <c r="T1234" s="127" t="s">
        <v>3984</v>
      </c>
      <c r="U1234" s="127" t="s">
        <v>72</v>
      </c>
      <c r="V1234" s="127" t="s">
        <v>65</v>
      </c>
      <c r="W1234" s="127" t="s">
        <v>64</v>
      </c>
      <c r="X1234" s="127" t="s">
        <v>646</v>
      </c>
      <c r="Y1234" s="127">
        <v>6.38</v>
      </c>
      <c r="Z1234" s="127">
        <v>82</v>
      </c>
      <c r="AA1234" s="127" t="s">
        <v>1726</v>
      </c>
      <c r="AB1234" s="127"/>
      <c r="AC1234" s="127"/>
      <c r="AD1234" s="127"/>
      <c r="AE1234" s="127"/>
      <c r="AF1234" s="127">
        <v>0</v>
      </c>
      <c r="AG1234" s="127">
        <v>549441</v>
      </c>
      <c r="AH1234" s="127"/>
      <c r="AI1234" s="127"/>
      <c r="AJ1234" s="127" t="s">
        <v>66</v>
      </c>
      <c r="AK1234" s="127"/>
      <c r="AL1234" s="127"/>
      <c r="AM1234" s="127"/>
      <c r="AN1234" s="127"/>
      <c r="AO1234" s="127"/>
      <c r="AP1234" s="127" t="s">
        <v>3325</v>
      </c>
      <c r="AQ1234" s="127" t="s">
        <v>3326</v>
      </c>
      <c r="AR1234" s="127" t="s">
        <v>3985</v>
      </c>
      <c r="AS1234" s="127" t="s">
        <v>69</v>
      </c>
      <c r="AT1234" s="127" t="s">
        <v>70</v>
      </c>
      <c r="AU1234" s="127" t="s">
        <v>3211</v>
      </c>
      <c r="AV1234" s="127" t="s">
        <v>1726</v>
      </c>
      <c r="AW1234" s="149" t="str">
        <f t="shared" si="19"/>
        <v/>
      </c>
    </row>
    <row r="1235" spans="1:49" x14ac:dyDescent="0.2">
      <c r="A1235" s="127" t="s">
        <v>1726</v>
      </c>
      <c r="B1235" s="127">
        <v>4.0999999999999996</v>
      </c>
      <c r="C1235" s="127">
        <v>20171204</v>
      </c>
      <c r="D1235" s="127" t="s">
        <v>60</v>
      </c>
      <c r="E1235" s="127" t="s">
        <v>60</v>
      </c>
      <c r="F1235" s="127">
        <v>3</v>
      </c>
      <c r="G1235" s="75" t="s">
        <v>4176</v>
      </c>
      <c r="H1235" s="127"/>
      <c r="I1235" s="127"/>
      <c r="J1235" s="127"/>
      <c r="K1235" s="127"/>
      <c r="L1235" s="127"/>
      <c r="M1235" s="127">
        <v>1</v>
      </c>
      <c r="N1235" s="127">
        <v>3</v>
      </c>
      <c r="O1235" s="127">
        <v>2010</v>
      </c>
      <c r="P1235" s="127">
        <v>20110619</v>
      </c>
      <c r="Q1235" s="127">
        <v>20110619</v>
      </c>
      <c r="R1235" s="127" t="s">
        <v>3474</v>
      </c>
      <c r="S1235" s="127" t="s">
        <v>3475</v>
      </c>
      <c r="T1235" s="127" t="s">
        <v>4165</v>
      </c>
      <c r="U1235" s="127" t="s">
        <v>72</v>
      </c>
      <c r="V1235" s="127" t="s">
        <v>65</v>
      </c>
      <c r="W1235" s="127" t="s">
        <v>64</v>
      </c>
      <c r="X1235" s="127"/>
      <c r="Y1235" s="127">
        <v>4.8</v>
      </c>
      <c r="Z1235" s="127"/>
      <c r="AA1235" s="127" t="s">
        <v>1726</v>
      </c>
      <c r="AB1235" s="127"/>
      <c r="AC1235" s="127"/>
      <c r="AD1235" s="127"/>
      <c r="AE1235" s="127"/>
      <c r="AF1235" s="127">
        <v>0</v>
      </c>
      <c r="AG1235" s="127">
        <v>3000</v>
      </c>
      <c r="AH1235" s="127"/>
      <c r="AI1235" s="127"/>
      <c r="AJ1235" s="127" t="s">
        <v>67</v>
      </c>
      <c r="AK1235" s="127"/>
      <c r="AL1235" s="127"/>
      <c r="AM1235" s="127"/>
      <c r="AN1235" s="127"/>
      <c r="AO1235" s="127"/>
      <c r="AP1235" s="127" t="s">
        <v>3477</v>
      </c>
      <c r="AQ1235" s="127" t="s">
        <v>3478</v>
      </c>
      <c r="AR1235" s="127" t="s">
        <v>4166</v>
      </c>
      <c r="AS1235" s="127" t="s">
        <v>69</v>
      </c>
      <c r="AT1235" s="127" t="s">
        <v>70</v>
      </c>
      <c r="AU1235" s="127" t="s">
        <v>3211</v>
      </c>
      <c r="AV1235" s="127" t="s">
        <v>1726</v>
      </c>
      <c r="AW1235" s="149" t="str">
        <f t="shared" si="19"/>
        <v/>
      </c>
    </row>
    <row r="1236" spans="1:49" x14ac:dyDescent="0.2">
      <c r="A1236" s="127" t="s">
        <v>59</v>
      </c>
      <c r="B1236" s="127">
        <v>4.0999999999999996</v>
      </c>
      <c r="C1236" s="127">
        <v>20171204</v>
      </c>
      <c r="D1236" s="127" t="s">
        <v>60</v>
      </c>
      <c r="E1236" s="127" t="s">
        <v>60</v>
      </c>
      <c r="F1236" s="127">
        <v>3</v>
      </c>
      <c r="G1236" s="75" t="s">
        <v>1325</v>
      </c>
      <c r="H1236" s="127">
        <v>12</v>
      </c>
      <c r="I1236" s="127"/>
      <c r="J1236" s="127"/>
      <c r="K1236" s="127"/>
      <c r="L1236" s="127"/>
      <c r="M1236" s="127">
        <v>1</v>
      </c>
      <c r="N1236" s="127">
        <v>2</v>
      </c>
      <c r="O1236" s="127">
        <v>2010</v>
      </c>
      <c r="P1236" s="127">
        <v>20110511</v>
      </c>
      <c r="Q1236" s="127">
        <v>20110513</v>
      </c>
      <c r="R1236" s="127" t="s">
        <v>475</v>
      </c>
      <c r="S1236" s="127" t="s">
        <v>476</v>
      </c>
      <c r="T1236" s="127" t="s">
        <v>477</v>
      </c>
      <c r="U1236" s="127" t="s">
        <v>72</v>
      </c>
      <c r="V1236" s="127" t="s">
        <v>65</v>
      </c>
      <c r="W1236" s="127" t="s">
        <v>64</v>
      </c>
      <c r="X1236" s="127" t="s">
        <v>1305</v>
      </c>
      <c r="Y1236" s="127">
        <v>5.96</v>
      </c>
      <c r="Z1236" s="127">
        <v>80</v>
      </c>
      <c r="AA1236" s="127" t="s">
        <v>1726</v>
      </c>
      <c r="AB1236" s="127">
        <v>5000</v>
      </c>
      <c r="AC1236" s="127">
        <v>54257</v>
      </c>
      <c r="AD1236" s="127"/>
      <c r="AE1236" s="127"/>
      <c r="AF1236" s="127">
        <v>0</v>
      </c>
      <c r="AG1236" s="127">
        <v>4692</v>
      </c>
      <c r="AH1236" s="127">
        <v>5000</v>
      </c>
      <c r="AI1236" s="127">
        <v>1107</v>
      </c>
      <c r="AJ1236" s="127" t="s">
        <v>66</v>
      </c>
      <c r="AK1236" s="127">
        <v>0.02</v>
      </c>
      <c r="AL1236" s="127">
        <v>33</v>
      </c>
      <c r="AM1236" s="127">
        <v>200</v>
      </c>
      <c r="AN1236" s="127"/>
      <c r="AO1236" s="127" t="s">
        <v>1326</v>
      </c>
      <c r="AP1236" s="127" t="s">
        <v>479</v>
      </c>
      <c r="AQ1236" s="127" t="s">
        <v>480</v>
      </c>
      <c r="AR1236" s="127" t="s">
        <v>481</v>
      </c>
      <c r="AS1236" s="127" t="s">
        <v>69</v>
      </c>
      <c r="AT1236" s="127" t="s">
        <v>70</v>
      </c>
      <c r="AU1236" s="127" t="s">
        <v>91</v>
      </c>
      <c r="AV1236" s="127" t="s">
        <v>1726</v>
      </c>
      <c r="AW1236" s="149">
        <f t="shared" si="19"/>
        <v>8.6477320898685886E-2</v>
      </c>
    </row>
    <row r="1237" spans="1:49" x14ac:dyDescent="0.2">
      <c r="A1237" s="127" t="s">
        <v>59</v>
      </c>
      <c r="B1237" s="127">
        <v>4.0999999999999996</v>
      </c>
      <c r="C1237" s="127">
        <v>20171204</v>
      </c>
      <c r="D1237" s="127" t="s">
        <v>60</v>
      </c>
      <c r="E1237" s="127" t="s">
        <v>60</v>
      </c>
      <c r="F1237" s="127">
        <v>3</v>
      </c>
      <c r="G1237" s="75" t="s">
        <v>1321</v>
      </c>
      <c r="H1237" s="127">
        <v>12</v>
      </c>
      <c r="I1237" s="127"/>
      <c r="J1237" s="127"/>
      <c r="K1237" s="127"/>
      <c r="L1237" s="127"/>
      <c r="M1237" s="127">
        <v>1</v>
      </c>
      <c r="N1237" s="127">
        <v>2</v>
      </c>
      <c r="O1237" s="127">
        <v>2010</v>
      </c>
      <c r="P1237" s="127">
        <v>20110511</v>
      </c>
      <c r="Q1237" s="127">
        <v>20110513</v>
      </c>
      <c r="R1237" s="127" t="s">
        <v>475</v>
      </c>
      <c r="S1237" s="127" t="s">
        <v>476</v>
      </c>
      <c r="T1237" s="127" t="s">
        <v>477</v>
      </c>
      <c r="U1237" s="127" t="s">
        <v>72</v>
      </c>
      <c r="V1237" s="127" t="s">
        <v>65</v>
      </c>
      <c r="W1237" s="127" t="s">
        <v>64</v>
      </c>
      <c r="X1237" s="127" t="s">
        <v>1305</v>
      </c>
      <c r="Y1237" s="127">
        <v>5.96</v>
      </c>
      <c r="Z1237" s="127">
        <v>80</v>
      </c>
      <c r="AA1237" s="127" t="s">
        <v>1726</v>
      </c>
      <c r="AB1237" s="127">
        <v>5000</v>
      </c>
      <c r="AC1237" s="127">
        <v>54319</v>
      </c>
      <c r="AD1237" s="127"/>
      <c r="AE1237" s="127"/>
      <c r="AF1237" s="127">
        <v>0</v>
      </c>
      <c r="AG1237" s="127">
        <v>4698</v>
      </c>
      <c r="AH1237" s="127">
        <v>5000</v>
      </c>
      <c r="AI1237" s="127">
        <v>1109</v>
      </c>
      <c r="AJ1237" s="127" t="s">
        <v>66</v>
      </c>
      <c r="AK1237" s="127">
        <v>0.02</v>
      </c>
      <c r="AL1237" s="127">
        <v>35</v>
      </c>
      <c r="AM1237" s="127">
        <v>200</v>
      </c>
      <c r="AN1237" s="127"/>
      <c r="AO1237" s="127" t="s">
        <v>1322</v>
      </c>
      <c r="AP1237" s="127" t="s">
        <v>479</v>
      </c>
      <c r="AQ1237" s="127" t="s">
        <v>480</v>
      </c>
      <c r="AR1237" s="127" t="s">
        <v>481</v>
      </c>
      <c r="AS1237" s="127" t="s">
        <v>69</v>
      </c>
      <c r="AT1237" s="127" t="s">
        <v>70</v>
      </c>
      <c r="AU1237" s="127" t="s">
        <v>91</v>
      </c>
      <c r="AV1237" s="127" t="s">
        <v>1726</v>
      </c>
      <c r="AW1237" s="149">
        <f t="shared" si="19"/>
        <v>8.6489073804746033E-2</v>
      </c>
    </row>
    <row r="1238" spans="1:49" x14ac:dyDescent="0.2">
      <c r="A1238" s="127" t="s">
        <v>1726</v>
      </c>
      <c r="B1238" s="127">
        <v>4.0999999999999996</v>
      </c>
      <c r="C1238" s="127">
        <v>20171204</v>
      </c>
      <c r="D1238" s="127" t="s">
        <v>60</v>
      </c>
      <c r="E1238" s="127" t="s">
        <v>60</v>
      </c>
      <c r="F1238" s="127">
        <v>3</v>
      </c>
      <c r="G1238" s="75" t="s">
        <v>3854</v>
      </c>
      <c r="H1238" s="127"/>
      <c r="I1238" s="127"/>
      <c r="J1238" s="127"/>
      <c r="K1238" s="127"/>
      <c r="L1238" s="127"/>
      <c r="M1238" s="127">
        <v>1</v>
      </c>
      <c r="N1238" s="127">
        <v>1</v>
      </c>
      <c r="O1238" s="127">
        <v>2001</v>
      </c>
      <c r="P1238" s="127">
        <v>200205</v>
      </c>
      <c r="Q1238" s="127">
        <v>200205</v>
      </c>
      <c r="R1238" s="127" t="s">
        <v>3855</v>
      </c>
      <c r="S1238" s="127" t="s">
        <v>3856</v>
      </c>
      <c r="T1238" s="127" t="s">
        <v>3857</v>
      </c>
      <c r="U1238" s="127" t="s">
        <v>1643</v>
      </c>
      <c r="V1238" s="127" t="s">
        <v>65</v>
      </c>
      <c r="W1238" s="127" t="s">
        <v>66</v>
      </c>
      <c r="X1238" s="127" t="s">
        <v>1305</v>
      </c>
      <c r="Y1238" s="127">
        <v>2</v>
      </c>
      <c r="Z1238" s="127"/>
      <c r="AA1238" s="127" t="s">
        <v>1726</v>
      </c>
      <c r="AB1238" s="127"/>
      <c r="AC1238" s="127"/>
      <c r="AD1238" s="127"/>
      <c r="AE1238" s="127"/>
      <c r="AF1238" s="127">
        <v>0</v>
      </c>
      <c r="AG1238" s="127">
        <v>200</v>
      </c>
      <c r="AH1238" s="127"/>
      <c r="AI1238" s="127"/>
      <c r="AJ1238" s="127"/>
      <c r="AK1238" s="127"/>
      <c r="AL1238" s="127"/>
      <c r="AM1238" s="127"/>
      <c r="AN1238" s="127"/>
      <c r="AO1238" s="127"/>
      <c r="AP1238" s="127" t="s">
        <v>3858</v>
      </c>
      <c r="AQ1238" s="127" t="s">
        <v>3859</v>
      </c>
      <c r="AR1238" s="127" t="s">
        <v>3860</v>
      </c>
      <c r="AS1238" s="127" t="s">
        <v>69</v>
      </c>
      <c r="AT1238" s="127" t="s">
        <v>70</v>
      </c>
      <c r="AU1238" s="127" t="s">
        <v>77</v>
      </c>
      <c r="AV1238" s="127" t="s">
        <v>1726</v>
      </c>
      <c r="AW1238" s="149" t="str">
        <f t="shared" si="19"/>
        <v/>
      </c>
    </row>
    <row r="1239" spans="1:49" x14ac:dyDescent="0.2">
      <c r="A1239" s="127" t="s">
        <v>1726</v>
      </c>
      <c r="B1239" s="127">
        <v>4.0999999999999996</v>
      </c>
      <c r="C1239" s="127">
        <v>20171204</v>
      </c>
      <c r="D1239" s="127" t="s">
        <v>60</v>
      </c>
      <c r="E1239" s="127" t="s">
        <v>60</v>
      </c>
      <c r="F1239" s="127">
        <v>3</v>
      </c>
      <c r="G1239" s="75" t="s">
        <v>1536</v>
      </c>
      <c r="H1239" s="127"/>
      <c r="I1239" s="127"/>
      <c r="J1239" s="127"/>
      <c r="K1239" s="127"/>
      <c r="L1239" s="127"/>
      <c r="M1239" s="127">
        <v>1</v>
      </c>
      <c r="N1239" s="127">
        <v>1</v>
      </c>
      <c r="O1239" s="127">
        <v>2007</v>
      </c>
      <c r="P1239" s="127">
        <v>20090409</v>
      </c>
      <c r="Q1239" s="127">
        <v>20090417</v>
      </c>
      <c r="R1239" s="127" t="s">
        <v>88</v>
      </c>
      <c r="S1239" s="127" t="s">
        <v>62</v>
      </c>
      <c r="T1239" s="127" t="s">
        <v>89</v>
      </c>
      <c r="U1239" s="127" t="s">
        <v>1953</v>
      </c>
      <c r="V1239" s="127" t="s">
        <v>65</v>
      </c>
      <c r="W1239" s="127" t="s">
        <v>64</v>
      </c>
      <c r="X1239" s="127"/>
      <c r="Y1239" s="127">
        <v>17.809999999999999</v>
      </c>
      <c r="Z1239" s="127">
        <v>116</v>
      </c>
      <c r="AA1239" s="127" t="s">
        <v>1726</v>
      </c>
      <c r="AB1239" s="127"/>
      <c r="AC1239" s="127"/>
      <c r="AD1239" s="127"/>
      <c r="AE1239" s="127"/>
      <c r="AF1239" s="127">
        <v>0</v>
      </c>
      <c r="AG1239" s="127">
        <v>74382</v>
      </c>
      <c r="AH1239" s="127"/>
      <c r="AI1239" s="127"/>
      <c r="AJ1239" s="127" t="s">
        <v>66</v>
      </c>
      <c r="AK1239" s="127"/>
      <c r="AL1239" s="127"/>
      <c r="AM1239" s="127"/>
      <c r="AN1239" s="127"/>
      <c r="AO1239" s="127"/>
      <c r="AP1239" s="127" t="s">
        <v>660</v>
      </c>
      <c r="AQ1239" s="127" t="s">
        <v>661</v>
      </c>
      <c r="AR1239" s="127" t="s">
        <v>662</v>
      </c>
      <c r="AS1239" s="127" t="s">
        <v>69</v>
      </c>
      <c r="AT1239" s="127" t="s">
        <v>70</v>
      </c>
      <c r="AU1239" s="127" t="s">
        <v>91</v>
      </c>
      <c r="AV1239" s="127" t="s">
        <v>1726</v>
      </c>
      <c r="AW1239" s="149" t="str">
        <f t="shared" si="19"/>
        <v/>
      </c>
    </row>
    <row r="1240" spans="1:49" x14ac:dyDescent="0.2">
      <c r="A1240" s="127" t="s">
        <v>59</v>
      </c>
      <c r="B1240" s="127">
        <v>4.0999999999999996</v>
      </c>
      <c r="C1240" s="127">
        <v>20171204</v>
      </c>
      <c r="D1240" s="127" t="s">
        <v>60</v>
      </c>
      <c r="E1240" s="127" t="s">
        <v>60</v>
      </c>
      <c r="F1240" s="127">
        <v>3</v>
      </c>
      <c r="G1240" s="75" t="s">
        <v>240</v>
      </c>
      <c r="H1240" s="127">
        <v>12</v>
      </c>
      <c r="I1240" s="127"/>
      <c r="J1240" s="127"/>
      <c r="K1240" s="127"/>
      <c r="L1240" s="127"/>
      <c r="M1240" s="127">
        <v>1</v>
      </c>
      <c r="N1240" s="127">
        <v>3</v>
      </c>
      <c r="O1240" s="127">
        <v>2008</v>
      </c>
      <c r="P1240" s="127">
        <v>20090608</v>
      </c>
      <c r="Q1240" s="127">
        <v>20090608</v>
      </c>
      <c r="R1240" s="127" t="s">
        <v>3301</v>
      </c>
      <c r="S1240" s="127" t="s">
        <v>3323</v>
      </c>
      <c r="T1240" s="127" t="s">
        <v>3294</v>
      </c>
      <c r="U1240" s="127" t="s">
        <v>72</v>
      </c>
      <c r="V1240" s="127" t="s">
        <v>65</v>
      </c>
      <c r="W1240" s="127" t="s">
        <v>64</v>
      </c>
      <c r="X1240" s="127"/>
      <c r="Y1240" s="127">
        <v>6</v>
      </c>
      <c r="Z1240" s="127">
        <v>82</v>
      </c>
      <c r="AA1240" s="127" t="s">
        <v>1726</v>
      </c>
      <c r="AB1240" s="127">
        <v>5000</v>
      </c>
      <c r="AC1240" s="127">
        <v>32558</v>
      </c>
      <c r="AD1240" s="127"/>
      <c r="AE1240" s="127"/>
      <c r="AF1240" s="127">
        <v>0</v>
      </c>
      <c r="AG1240" s="127">
        <v>15550</v>
      </c>
      <c r="AH1240" s="127">
        <v>5000</v>
      </c>
      <c r="AI1240" s="127">
        <v>565</v>
      </c>
      <c r="AJ1240" s="127" t="s">
        <v>66</v>
      </c>
      <c r="AK1240" s="127">
        <v>1.7100000000000001E-2</v>
      </c>
      <c r="AL1240" s="127">
        <v>1</v>
      </c>
      <c r="AM1240" s="127">
        <v>176</v>
      </c>
      <c r="AN1240" s="127"/>
      <c r="AO1240" s="127" t="s">
        <v>3411</v>
      </c>
      <c r="AP1240" s="127" t="s">
        <v>3302</v>
      </c>
      <c r="AQ1240" s="127" t="s">
        <v>3326</v>
      </c>
      <c r="AR1240" s="127" t="s">
        <v>3298</v>
      </c>
      <c r="AS1240" s="127" t="s">
        <v>69</v>
      </c>
      <c r="AT1240" s="127" t="s">
        <v>70</v>
      </c>
      <c r="AU1240" s="127" t="s">
        <v>3211</v>
      </c>
      <c r="AV1240" s="127" t="s">
        <v>1726</v>
      </c>
      <c r="AW1240" s="149">
        <f t="shared" si="19"/>
        <v>0.47760918975367039</v>
      </c>
    </row>
    <row r="1241" spans="1:49" x14ac:dyDescent="0.2">
      <c r="A1241" s="127" t="s">
        <v>1726</v>
      </c>
      <c r="B1241" s="127">
        <v>4.0999999999999996</v>
      </c>
      <c r="C1241" s="127">
        <v>20171204</v>
      </c>
      <c r="D1241" s="127" t="s">
        <v>60</v>
      </c>
      <c r="E1241" s="127" t="s">
        <v>60</v>
      </c>
      <c r="F1241" s="127">
        <v>3</v>
      </c>
      <c r="G1241" s="75" t="s">
        <v>1535</v>
      </c>
      <c r="H1241" s="127"/>
      <c r="I1241" s="127"/>
      <c r="J1241" s="127"/>
      <c r="K1241" s="127"/>
      <c r="L1241" s="127"/>
      <c r="M1241" s="127">
        <v>1</v>
      </c>
      <c r="N1241" s="127">
        <v>1</v>
      </c>
      <c r="O1241" s="127">
        <v>2007</v>
      </c>
      <c r="P1241" s="127">
        <v>20090420</v>
      </c>
      <c r="Q1241" s="127">
        <v>20090420</v>
      </c>
      <c r="R1241" s="127" t="s">
        <v>78</v>
      </c>
      <c r="S1241" s="127" t="s">
        <v>62</v>
      </c>
      <c r="T1241" s="127" t="s">
        <v>79</v>
      </c>
      <c r="U1241" s="127" t="s">
        <v>1953</v>
      </c>
      <c r="V1241" s="127" t="s">
        <v>65</v>
      </c>
      <c r="W1241" s="127" t="s">
        <v>64</v>
      </c>
      <c r="X1241" s="127"/>
      <c r="Y1241" s="127">
        <v>18.440000000000001</v>
      </c>
      <c r="Z1241" s="127">
        <v>117</v>
      </c>
      <c r="AA1241" s="127" t="s">
        <v>1726</v>
      </c>
      <c r="AB1241" s="127"/>
      <c r="AC1241" s="127"/>
      <c r="AD1241" s="127"/>
      <c r="AE1241" s="127"/>
      <c r="AF1241" s="127">
        <v>0</v>
      </c>
      <c r="AG1241" s="127">
        <v>33060</v>
      </c>
      <c r="AH1241" s="127"/>
      <c r="AI1241" s="127"/>
      <c r="AJ1241" s="127" t="s">
        <v>66</v>
      </c>
      <c r="AK1241" s="127"/>
      <c r="AL1241" s="127"/>
      <c r="AM1241" s="127"/>
      <c r="AN1241" s="127"/>
      <c r="AO1241" s="127"/>
      <c r="AP1241" s="127" t="s">
        <v>675</v>
      </c>
      <c r="AQ1241" s="127" t="s">
        <v>661</v>
      </c>
      <c r="AR1241" s="127" t="s">
        <v>676</v>
      </c>
      <c r="AS1241" s="127" t="s">
        <v>69</v>
      </c>
      <c r="AT1241" s="127" t="s">
        <v>70</v>
      </c>
      <c r="AU1241" s="127" t="s">
        <v>71</v>
      </c>
      <c r="AV1241" s="127" t="s">
        <v>1726</v>
      </c>
      <c r="AW1241" s="149" t="str">
        <f t="shared" si="19"/>
        <v/>
      </c>
    </row>
    <row r="1242" spans="1:49" x14ac:dyDescent="0.2">
      <c r="A1242" s="127" t="s">
        <v>59</v>
      </c>
      <c r="B1242" s="127">
        <v>4.0999999999999996</v>
      </c>
      <c r="C1242" s="127">
        <v>20171204</v>
      </c>
      <c r="D1242" s="127" t="s">
        <v>60</v>
      </c>
      <c r="E1242" s="127" t="s">
        <v>60</v>
      </c>
      <c r="F1242" s="127">
        <v>3</v>
      </c>
      <c r="G1242" s="75" t="s">
        <v>4260</v>
      </c>
      <c r="H1242" s="127">
        <v>12</v>
      </c>
      <c r="I1242" s="127"/>
      <c r="J1242" s="127"/>
      <c r="K1242" s="127" t="s">
        <v>106</v>
      </c>
      <c r="L1242" s="127" t="s">
        <v>4259</v>
      </c>
      <c r="M1242" s="127">
        <v>1</v>
      </c>
      <c r="N1242" s="127">
        <v>3</v>
      </c>
      <c r="O1242" s="127">
        <v>2010</v>
      </c>
      <c r="P1242" s="127">
        <v>20110516</v>
      </c>
      <c r="Q1242" s="127">
        <v>20110518</v>
      </c>
      <c r="R1242" s="127" t="s">
        <v>3420</v>
      </c>
      <c r="S1242" s="127" t="s">
        <v>3421</v>
      </c>
      <c r="T1242" s="127" t="s">
        <v>4165</v>
      </c>
      <c r="U1242" s="127" t="s">
        <v>72</v>
      </c>
      <c r="V1242" s="127" t="s">
        <v>65</v>
      </c>
      <c r="W1242" s="127" t="s">
        <v>64</v>
      </c>
      <c r="X1242" s="127" t="s">
        <v>1305</v>
      </c>
      <c r="Y1242" s="127"/>
      <c r="Z1242" s="127"/>
      <c r="AA1242" s="127" t="s">
        <v>1726</v>
      </c>
      <c r="AB1242" s="127">
        <v>5000</v>
      </c>
      <c r="AC1242" s="127">
        <v>50902</v>
      </c>
      <c r="AD1242" s="127"/>
      <c r="AE1242" s="127"/>
      <c r="AF1242" s="127">
        <v>0</v>
      </c>
      <c r="AG1242" s="127">
        <v>140142</v>
      </c>
      <c r="AH1242" s="127">
        <v>5000</v>
      </c>
      <c r="AI1242" s="127">
        <v>1235</v>
      </c>
      <c r="AJ1242" s="127" t="s">
        <v>66</v>
      </c>
      <c r="AK1242" s="127">
        <v>2.3699999999999999E-2</v>
      </c>
      <c r="AL1242" s="127"/>
      <c r="AM1242" s="127"/>
      <c r="AN1242" s="127"/>
      <c r="AO1242" s="127"/>
      <c r="AP1242" s="127" t="s">
        <v>3422</v>
      </c>
      <c r="AQ1242" s="127" t="s">
        <v>3423</v>
      </c>
      <c r="AR1242" s="127" t="s">
        <v>4166</v>
      </c>
      <c r="AS1242" s="127" t="s">
        <v>69</v>
      </c>
      <c r="AT1242" s="127" t="s">
        <v>70</v>
      </c>
      <c r="AU1242" s="127" t="s">
        <v>3211</v>
      </c>
      <c r="AV1242" s="127" t="s">
        <v>1726</v>
      </c>
      <c r="AW1242" s="149">
        <f t="shared" si="19"/>
        <v>2.7531727633491809</v>
      </c>
    </row>
    <row r="1243" spans="1:49" x14ac:dyDescent="0.2">
      <c r="A1243" s="127" t="s">
        <v>1726</v>
      </c>
      <c r="B1243" s="127">
        <v>4.0999999999999996</v>
      </c>
      <c r="C1243" s="127">
        <v>20171204</v>
      </c>
      <c r="D1243" s="127" t="s">
        <v>60</v>
      </c>
      <c r="E1243" s="127" t="s">
        <v>60</v>
      </c>
      <c r="F1243" s="127">
        <v>3</v>
      </c>
      <c r="G1243" s="75" t="s">
        <v>1459</v>
      </c>
      <c r="H1243" s="127"/>
      <c r="I1243" s="127"/>
      <c r="J1243" s="127"/>
      <c r="K1243" s="127"/>
      <c r="L1243" s="127"/>
      <c r="M1243" s="127">
        <v>1</v>
      </c>
      <c r="N1243" s="127">
        <v>1</v>
      </c>
      <c r="O1243" s="127">
        <v>2005</v>
      </c>
      <c r="P1243" s="127">
        <v>200705</v>
      </c>
      <c r="Q1243" s="127">
        <v>200705</v>
      </c>
      <c r="R1243" s="127" t="s">
        <v>61</v>
      </c>
      <c r="S1243" s="127" t="s">
        <v>62</v>
      </c>
      <c r="T1243" s="127" t="s">
        <v>63</v>
      </c>
      <c r="U1243" s="127" t="s">
        <v>1953</v>
      </c>
      <c r="V1243" s="127" t="s">
        <v>65</v>
      </c>
      <c r="W1243" s="127" t="s">
        <v>64</v>
      </c>
      <c r="X1243" s="127"/>
      <c r="Y1243" s="127">
        <v>15</v>
      </c>
      <c r="Z1243" s="127"/>
      <c r="AA1243" s="127"/>
      <c r="AB1243" s="127"/>
      <c r="AC1243" s="127"/>
      <c r="AD1243" s="127"/>
      <c r="AE1243" s="127"/>
      <c r="AF1243" s="127">
        <v>0</v>
      </c>
      <c r="AG1243" s="127">
        <v>140238</v>
      </c>
      <c r="AH1243" s="127"/>
      <c r="AI1243" s="127"/>
      <c r="AJ1243" s="127" t="s">
        <v>66</v>
      </c>
      <c r="AK1243" s="127"/>
      <c r="AL1243" s="127"/>
      <c r="AM1243" s="127"/>
      <c r="AN1243" s="127"/>
      <c r="AO1243" s="127" t="s">
        <v>1460</v>
      </c>
      <c r="AP1243" s="127" t="s">
        <v>663</v>
      </c>
      <c r="AQ1243" s="127" t="s">
        <v>661</v>
      </c>
      <c r="AR1243" s="127" t="s">
        <v>664</v>
      </c>
      <c r="AS1243" s="127" t="s">
        <v>69</v>
      </c>
      <c r="AT1243" s="127" t="s">
        <v>70</v>
      </c>
      <c r="AU1243" s="127" t="s">
        <v>71</v>
      </c>
      <c r="AV1243" s="127" t="s">
        <v>1726</v>
      </c>
      <c r="AW1243" s="149" t="str">
        <f t="shared" si="19"/>
        <v/>
      </c>
    </row>
    <row r="1244" spans="1:49" x14ac:dyDescent="0.2">
      <c r="A1244" s="127" t="s">
        <v>1726</v>
      </c>
      <c r="B1244" s="127">
        <v>4.0999999999999996</v>
      </c>
      <c r="C1244" s="127">
        <v>20171204</v>
      </c>
      <c r="D1244" s="127" t="s">
        <v>60</v>
      </c>
      <c r="E1244" s="127" t="s">
        <v>60</v>
      </c>
      <c r="F1244" s="127">
        <v>3</v>
      </c>
      <c r="G1244" s="75" t="s">
        <v>4404</v>
      </c>
      <c r="H1244" s="127"/>
      <c r="I1244" s="127"/>
      <c r="J1244" s="127"/>
      <c r="K1244" s="127"/>
      <c r="L1244" s="127"/>
      <c r="M1244" s="127">
        <v>1</v>
      </c>
      <c r="N1244" s="127">
        <v>3</v>
      </c>
      <c r="O1244" s="127">
        <v>2006</v>
      </c>
      <c r="P1244" s="127">
        <v>20070501</v>
      </c>
      <c r="Q1244" s="127">
        <v>20070501</v>
      </c>
      <c r="R1244" s="127" t="s">
        <v>4190</v>
      </c>
      <c r="S1244" s="127" t="s">
        <v>4396</v>
      </c>
      <c r="T1244" s="127" t="s">
        <v>4165</v>
      </c>
      <c r="U1244" s="127" t="s">
        <v>72</v>
      </c>
      <c r="V1244" s="127" t="s">
        <v>65</v>
      </c>
      <c r="W1244" s="127" t="s">
        <v>64</v>
      </c>
      <c r="X1244" s="127"/>
      <c r="Y1244" s="127">
        <v>4</v>
      </c>
      <c r="Z1244" s="127"/>
      <c r="AA1244" s="127" t="s">
        <v>1726</v>
      </c>
      <c r="AB1244" s="127"/>
      <c r="AC1244" s="127"/>
      <c r="AD1244" s="127"/>
      <c r="AE1244" s="127"/>
      <c r="AF1244" s="127">
        <v>0</v>
      </c>
      <c r="AG1244" s="127">
        <v>75000</v>
      </c>
      <c r="AH1244" s="127"/>
      <c r="AI1244" s="127"/>
      <c r="AJ1244" s="127" t="s">
        <v>66</v>
      </c>
      <c r="AK1244" s="127"/>
      <c r="AL1244" s="127"/>
      <c r="AM1244" s="127"/>
      <c r="AN1244" s="127"/>
      <c r="AO1244" s="127" t="s">
        <v>4405</v>
      </c>
      <c r="AP1244" s="127" t="s">
        <v>4191</v>
      </c>
      <c r="AQ1244" s="127" t="s">
        <v>4397</v>
      </c>
      <c r="AR1244" s="127" t="s">
        <v>4166</v>
      </c>
      <c r="AS1244" s="127" t="s">
        <v>69</v>
      </c>
      <c r="AT1244" s="127" t="s">
        <v>70</v>
      </c>
      <c r="AU1244" s="127" t="s">
        <v>3211</v>
      </c>
      <c r="AV1244" s="127" t="s">
        <v>1726</v>
      </c>
      <c r="AW1244" s="149" t="str">
        <f t="shared" si="19"/>
        <v/>
      </c>
    </row>
    <row r="1245" spans="1:49" x14ac:dyDescent="0.2">
      <c r="A1245" s="127" t="s">
        <v>1726</v>
      </c>
      <c r="B1245" s="127">
        <v>4.0999999999999996</v>
      </c>
      <c r="C1245" s="127">
        <v>20171204</v>
      </c>
      <c r="D1245" s="127" t="s">
        <v>60</v>
      </c>
      <c r="E1245" s="127" t="s">
        <v>60</v>
      </c>
      <c r="F1245" s="127">
        <v>3</v>
      </c>
      <c r="G1245" s="75" t="s">
        <v>5081</v>
      </c>
      <c r="H1245" s="127"/>
      <c r="I1245" s="127"/>
      <c r="J1245" s="127"/>
      <c r="K1245" s="127"/>
      <c r="L1245" s="127"/>
      <c r="M1245" s="127">
        <v>1</v>
      </c>
      <c r="N1245" s="127">
        <v>3</v>
      </c>
      <c r="O1245" s="127">
        <v>2014</v>
      </c>
      <c r="P1245" s="127">
        <v>20150602</v>
      </c>
      <c r="Q1245" s="127">
        <v>20150602</v>
      </c>
      <c r="R1245" s="127" t="s">
        <v>3474</v>
      </c>
      <c r="S1245" s="127" t="s">
        <v>3475</v>
      </c>
      <c r="T1245" s="127" t="s">
        <v>4165</v>
      </c>
      <c r="U1245" s="127" t="s">
        <v>72</v>
      </c>
      <c r="V1245" s="127" t="s">
        <v>65</v>
      </c>
      <c r="W1245" s="127" t="s">
        <v>64</v>
      </c>
      <c r="X1245" s="127" t="s">
        <v>1305</v>
      </c>
      <c r="Y1245" s="127">
        <v>4</v>
      </c>
      <c r="Z1245" s="127"/>
      <c r="AA1245" s="127" t="s">
        <v>1726</v>
      </c>
      <c r="AB1245" s="127"/>
      <c r="AC1245" s="127"/>
      <c r="AD1245" s="127"/>
      <c r="AE1245" s="127"/>
      <c r="AF1245" s="127">
        <v>0</v>
      </c>
      <c r="AG1245" s="127">
        <v>70410</v>
      </c>
      <c r="AH1245" s="127"/>
      <c r="AI1245" s="127"/>
      <c r="AJ1245" s="127" t="s">
        <v>67</v>
      </c>
      <c r="AK1245" s="127"/>
      <c r="AL1245" s="127"/>
      <c r="AM1245" s="127"/>
      <c r="AN1245" s="127"/>
      <c r="AO1245" s="127"/>
      <c r="AP1245" s="127" t="s">
        <v>3477</v>
      </c>
      <c r="AQ1245" s="127" t="s">
        <v>3478</v>
      </c>
      <c r="AR1245" s="127" t="s">
        <v>4166</v>
      </c>
      <c r="AS1245" s="127" t="s">
        <v>69</v>
      </c>
      <c r="AT1245" s="127" t="s">
        <v>70</v>
      </c>
      <c r="AU1245" s="127" t="s">
        <v>3211</v>
      </c>
      <c r="AV1245" s="127" t="s">
        <v>1726</v>
      </c>
      <c r="AW1245" s="149" t="str">
        <f t="shared" si="19"/>
        <v/>
      </c>
    </row>
    <row r="1246" spans="1:49" x14ac:dyDescent="0.2">
      <c r="A1246" s="127" t="s">
        <v>1726</v>
      </c>
      <c r="B1246" s="127">
        <v>4.0999999999999996</v>
      </c>
      <c r="C1246" s="127">
        <v>20171204</v>
      </c>
      <c r="D1246" s="127" t="s">
        <v>60</v>
      </c>
      <c r="E1246" s="127" t="s">
        <v>60</v>
      </c>
      <c r="F1246" s="127">
        <v>3</v>
      </c>
      <c r="G1246" s="75" t="s">
        <v>5093</v>
      </c>
      <c r="H1246" s="127"/>
      <c r="I1246" s="127"/>
      <c r="J1246" s="127"/>
      <c r="K1246" s="127"/>
      <c r="L1246" s="127"/>
      <c r="M1246" s="127">
        <v>1</v>
      </c>
      <c r="N1246" s="127">
        <v>3</v>
      </c>
      <c r="O1246" s="127">
        <v>2014</v>
      </c>
      <c r="P1246" s="127">
        <v>20150616</v>
      </c>
      <c r="Q1246" s="127">
        <v>20150616</v>
      </c>
      <c r="R1246" s="127" t="s">
        <v>4190</v>
      </c>
      <c r="S1246" s="127" t="s">
        <v>3475</v>
      </c>
      <c r="T1246" s="127" t="s">
        <v>4165</v>
      </c>
      <c r="U1246" s="127" t="s">
        <v>72</v>
      </c>
      <c r="V1246" s="127" t="s">
        <v>65</v>
      </c>
      <c r="W1246" s="127" t="s">
        <v>64</v>
      </c>
      <c r="X1246" s="127" t="s">
        <v>1305</v>
      </c>
      <c r="Y1246" s="127">
        <v>4</v>
      </c>
      <c r="Z1246" s="127"/>
      <c r="AA1246" s="127" t="s">
        <v>1726</v>
      </c>
      <c r="AB1246" s="127"/>
      <c r="AC1246" s="127"/>
      <c r="AD1246" s="127"/>
      <c r="AE1246" s="127"/>
      <c r="AF1246" s="127">
        <v>0</v>
      </c>
      <c r="AG1246" s="127">
        <v>48026</v>
      </c>
      <c r="AH1246" s="127"/>
      <c r="AI1246" s="127"/>
      <c r="AJ1246" s="127" t="s">
        <v>67</v>
      </c>
      <c r="AK1246" s="127"/>
      <c r="AL1246" s="127"/>
      <c r="AM1246" s="127"/>
      <c r="AN1246" s="127"/>
      <c r="AO1246" s="127"/>
      <c r="AP1246" s="127" t="s">
        <v>4191</v>
      </c>
      <c r="AQ1246" s="127" t="s">
        <v>3478</v>
      </c>
      <c r="AR1246" s="127" t="s">
        <v>4166</v>
      </c>
      <c r="AS1246" s="127" t="s">
        <v>69</v>
      </c>
      <c r="AT1246" s="127" t="s">
        <v>70</v>
      </c>
      <c r="AU1246" s="127" t="s">
        <v>3211</v>
      </c>
      <c r="AV1246" s="127" t="s">
        <v>1726</v>
      </c>
      <c r="AW1246" s="149" t="str">
        <f t="shared" si="19"/>
        <v/>
      </c>
    </row>
    <row r="1247" spans="1:49" x14ac:dyDescent="0.2">
      <c r="A1247" s="127" t="s">
        <v>59</v>
      </c>
      <c r="B1247" s="127">
        <v>4.0999999999999996</v>
      </c>
      <c r="C1247" s="127">
        <v>20171204</v>
      </c>
      <c r="D1247" s="127" t="s">
        <v>60</v>
      </c>
      <c r="E1247" s="127" t="s">
        <v>60</v>
      </c>
      <c r="F1247" s="127">
        <v>3</v>
      </c>
      <c r="G1247" s="75" t="s">
        <v>288</v>
      </c>
      <c r="H1247" s="127">
        <v>0</v>
      </c>
      <c r="I1247" s="127"/>
      <c r="J1247" s="127"/>
      <c r="K1247" s="127"/>
      <c r="L1247" s="127"/>
      <c r="M1247" s="127">
        <v>1</v>
      </c>
      <c r="N1247" s="127">
        <v>3</v>
      </c>
      <c r="O1247" s="127">
        <v>1993</v>
      </c>
      <c r="P1247" s="127">
        <v>19940414</v>
      </c>
      <c r="Q1247" s="127">
        <v>19940418</v>
      </c>
      <c r="R1247" s="127" t="s">
        <v>3322</v>
      </c>
      <c r="S1247" s="127" t="s">
        <v>3323</v>
      </c>
      <c r="T1247" s="127" t="s">
        <v>3294</v>
      </c>
      <c r="U1247" s="127" t="s">
        <v>1643</v>
      </c>
      <c r="V1247" s="127" t="s">
        <v>65</v>
      </c>
      <c r="W1247" s="127" t="s">
        <v>66</v>
      </c>
      <c r="X1247" s="127"/>
      <c r="Y1247" s="127">
        <v>1.7</v>
      </c>
      <c r="Z1247" s="127">
        <v>56</v>
      </c>
      <c r="AA1247" s="127" t="s">
        <v>1726</v>
      </c>
      <c r="AB1247" s="127">
        <v>5000</v>
      </c>
      <c r="AC1247" s="127">
        <v>49269</v>
      </c>
      <c r="AD1247" s="127"/>
      <c r="AE1247" s="127"/>
      <c r="AF1247" s="127">
        <v>0</v>
      </c>
      <c r="AG1247" s="127">
        <v>514461</v>
      </c>
      <c r="AH1247" s="127">
        <v>5000</v>
      </c>
      <c r="AI1247" s="127">
        <v>74</v>
      </c>
      <c r="AJ1247" s="127" t="s">
        <v>66</v>
      </c>
      <c r="AK1247" s="127">
        <v>1.5E-3</v>
      </c>
      <c r="AL1247" s="127">
        <v>35</v>
      </c>
      <c r="AM1247" s="127">
        <v>2001</v>
      </c>
      <c r="AN1247" s="127"/>
      <c r="AO1247" s="127" t="s">
        <v>3369</v>
      </c>
      <c r="AP1247" s="127" t="s">
        <v>3325</v>
      </c>
      <c r="AQ1247" s="127" t="s">
        <v>3326</v>
      </c>
      <c r="AR1247" s="127" t="s">
        <v>3298</v>
      </c>
      <c r="AS1247" s="127" t="s">
        <v>69</v>
      </c>
      <c r="AT1247" s="127" t="s">
        <v>70</v>
      </c>
      <c r="AU1247" s="127" t="s">
        <v>3211</v>
      </c>
      <c r="AV1247" s="127" t="s">
        <v>1726</v>
      </c>
      <c r="AW1247" s="149">
        <f t="shared" si="19"/>
        <v>10.441880289837423</v>
      </c>
    </row>
    <row r="1248" spans="1:49" x14ac:dyDescent="0.2">
      <c r="A1248" s="127" t="s">
        <v>59</v>
      </c>
      <c r="B1248" s="127">
        <v>4.0999999999999996</v>
      </c>
      <c r="C1248" s="127">
        <v>20171204</v>
      </c>
      <c r="D1248" s="127" t="s">
        <v>60</v>
      </c>
      <c r="E1248" s="127" t="s">
        <v>60</v>
      </c>
      <c r="F1248" s="127">
        <v>3</v>
      </c>
      <c r="G1248" s="75" t="s">
        <v>5140</v>
      </c>
      <c r="H1248" s="127">
        <v>12</v>
      </c>
      <c r="I1248" s="127"/>
      <c r="J1248" s="127"/>
      <c r="K1248" s="127"/>
      <c r="L1248" s="127"/>
      <c r="M1248" s="127">
        <v>1</v>
      </c>
      <c r="N1248" s="127">
        <v>2</v>
      </c>
      <c r="O1248" s="127">
        <v>2013</v>
      </c>
      <c r="P1248" s="127">
        <v>20140514</v>
      </c>
      <c r="Q1248" s="127">
        <v>20140515</v>
      </c>
      <c r="R1248" s="127" t="s">
        <v>475</v>
      </c>
      <c r="S1248" s="127" t="s">
        <v>476</v>
      </c>
      <c r="T1248" s="127" t="s">
        <v>477</v>
      </c>
      <c r="U1248" s="127" t="s">
        <v>72</v>
      </c>
      <c r="V1248" s="127" t="s">
        <v>65</v>
      </c>
      <c r="W1248" s="127" t="s">
        <v>64</v>
      </c>
      <c r="X1248" s="127" t="s">
        <v>1305</v>
      </c>
      <c r="Y1248" s="127">
        <v>5.19</v>
      </c>
      <c r="Z1248" s="127">
        <v>75</v>
      </c>
      <c r="AA1248" s="127" t="s">
        <v>1726</v>
      </c>
      <c r="AB1248" s="127">
        <v>5000</v>
      </c>
      <c r="AC1248" s="127">
        <v>55384</v>
      </c>
      <c r="AD1248" s="127"/>
      <c r="AE1248" s="127"/>
      <c r="AF1248" s="127">
        <v>0</v>
      </c>
      <c r="AG1248" s="127">
        <v>2185</v>
      </c>
      <c r="AH1248" s="127">
        <v>5000</v>
      </c>
      <c r="AI1248" s="127">
        <v>1713</v>
      </c>
      <c r="AJ1248" s="127" t="s">
        <v>66</v>
      </c>
      <c r="AK1248" s="127">
        <v>0.03</v>
      </c>
      <c r="AL1248" s="127">
        <v>35</v>
      </c>
      <c r="AM1248" s="127">
        <v>200</v>
      </c>
      <c r="AN1248" s="127"/>
      <c r="AO1248" s="127"/>
      <c r="AP1248" s="127" t="s">
        <v>479</v>
      </c>
      <c r="AQ1248" s="127" t="s">
        <v>480</v>
      </c>
      <c r="AR1248" s="127" t="s">
        <v>481</v>
      </c>
      <c r="AS1248" s="127" t="s">
        <v>69</v>
      </c>
      <c r="AT1248" s="127" t="s">
        <v>70</v>
      </c>
      <c r="AU1248" s="127" t="s">
        <v>91</v>
      </c>
      <c r="AV1248" s="127" t="s">
        <v>1726</v>
      </c>
      <c r="AW1248" s="149">
        <f t="shared" si="19"/>
        <v>3.9451827242524919E-2</v>
      </c>
    </row>
    <row r="1249" spans="1:49" x14ac:dyDescent="0.2">
      <c r="A1249" s="127" t="s">
        <v>1726</v>
      </c>
      <c r="B1249" s="127">
        <v>4.0999999999999996</v>
      </c>
      <c r="C1249" s="127">
        <v>20171204</v>
      </c>
      <c r="D1249" s="127" t="s">
        <v>60</v>
      </c>
      <c r="E1249" s="127" t="s">
        <v>60</v>
      </c>
      <c r="F1249" s="127">
        <v>3</v>
      </c>
      <c r="G1249" s="75" t="s">
        <v>4188</v>
      </c>
      <c r="H1249" s="127"/>
      <c r="I1249" s="127"/>
      <c r="J1249" s="127"/>
      <c r="K1249" s="127"/>
      <c r="L1249" s="127"/>
      <c r="M1249" s="127">
        <v>1</v>
      </c>
      <c r="N1249" s="127">
        <v>3</v>
      </c>
      <c r="O1249" s="127">
        <v>2009</v>
      </c>
      <c r="P1249" s="127">
        <v>20100626</v>
      </c>
      <c r="Q1249" s="127">
        <v>20100626</v>
      </c>
      <c r="R1249" s="127" t="s">
        <v>4184</v>
      </c>
      <c r="S1249" s="127" t="s">
        <v>3475</v>
      </c>
      <c r="T1249" s="127" t="s">
        <v>4165</v>
      </c>
      <c r="U1249" s="127" t="s">
        <v>72</v>
      </c>
      <c r="V1249" s="127" t="s">
        <v>65</v>
      </c>
      <c r="W1249" s="127" t="s">
        <v>962</v>
      </c>
      <c r="X1249" s="127"/>
      <c r="Y1249" s="127">
        <v>8</v>
      </c>
      <c r="Z1249" s="127"/>
      <c r="AA1249" s="127" t="s">
        <v>1726</v>
      </c>
      <c r="AB1249" s="127"/>
      <c r="AC1249" s="127"/>
      <c r="AD1249" s="127"/>
      <c r="AE1249" s="127"/>
      <c r="AF1249" s="127">
        <v>0</v>
      </c>
      <c r="AG1249" s="127">
        <v>129500</v>
      </c>
      <c r="AH1249" s="127"/>
      <c r="AI1249" s="127"/>
      <c r="AJ1249" s="127"/>
      <c r="AK1249" s="127"/>
      <c r="AL1249" s="127"/>
      <c r="AM1249" s="127"/>
      <c r="AN1249" s="127"/>
      <c r="AO1249" s="127"/>
      <c r="AP1249" s="127" t="s">
        <v>4186</v>
      </c>
      <c r="AQ1249" s="127" t="s">
        <v>3478</v>
      </c>
      <c r="AR1249" s="127" t="s">
        <v>4166</v>
      </c>
      <c r="AS1249" s="127" t="s">
        <v>69</v>
      </c>
      <c r="AT1249" s="127" t="s">
        <v>70</v>
      </c>
      <c r="AU1249" s="127" t="s">
        <v>3211</v>
      </c>
      <c r="AV1249" s="127" t="s">
        <v>1726</v>
      </c>
      <c r="AW1249" s="149" t="str">
        <f t="shared" si="19"/>
        <v/>
      </c>
    </row>
    <row r="1250" spans="1:49" x14ac:dyDescent="0.2">
      <c r="A1250" s="127" t="s">
        <v>1726</v>
      </c>
      <c r="B1250" s="127">
        <v>4.0999999999999996</v>
      </c>
      <c r="C1250" s="127">
        <v>20171204</v>
      </c>
      <c r="D1250" s="127" t="s">
        <v>60</v>
      </c>
      <c r="E1250" s="127" t="s">
        <v>60</v>
      </c>
      <c r="F1250" s="127">
        <v>3</v>
      </c>
      <c r="G1250" s="75" t="s">
        <v>4187</v>
      </c>
      <c r="H1250" s="127"/>
      <c r="I1250" s="127"/>
      <c r="J1250" s="127"/>
      <c r="K1250" s="127"/>
      <c r="L1250" s="127"/>
      <c r="M1250" s="127">
        <v>1</v>
      </c>
      <c r="N1250" s="127">
        <v>3</v>
      </c>
      <c r="O1250" s="127">
        <v>2009</v>
      </c>
      <c r="P1250" s="127">
        <v>20100503</v>
      </c>
      <c r="Q1250" s="127">
        <v>20100503</v>
      </c>
      <c r="R1250" s="127" t="s">
        <v>4184</v>
      </c>
      <c r="S1250" s="127" t="s">
        <v>3475</v>
      </c>
      <c r="T1250" s="127" t="s">
        <v>4165</v>
      </c>
      <c r="U1250" s="127" t="s">
        <v>72</v>
      </c>
      <c r="V1250" s="127" t="s">
        <v>65</v>
      </c>
      <c r="W1250" s="127" t="s">
        <v>66</v>
      </c>
      <c r="X1250" s="127"/>
      <c r="Y1250" s="127">
        <v>4.5</v>
      </c>
      <c r="Z1250" s="127"/>
      <c r="AA1250" s="127" t="s">
        <v>1726</v>
      </c>
      <c r="AB1250" s="127"/>
      <c r="AC1250" s="127"/>
      <c r="AD1250" s="127"/>
      <c r="AE1250" s="127"/>
      <c r="AF1250" s="127">
        <v>0</v>
      </c>
      <c r="AG1250" s="127">
        <v>200000</v>
      </c>
      <c r="AH1250" s="127"/>
      <c r="AI1250" s="127"/>
      <c r="AJ1250" s="127"/>
      <c r="AK1250" s="127"/>
      <c r="AL1250" s="127"/>
      <c r="AM1250" s="127"/>
      <c r="AN1250" s="127"/>
      <c r="AO1250" s="127"/>
      <c r="AP1250" s="127" t="s">
        <v>4186</v>
      </c>
      <c r="AQ1250" s="127" t="s">
        <v>3478</v>
      </c>
      <c r="AR1250" s="127" t="s">
        <v>4166</v>
      </c>
      <c r="AS1250" s="127" t="s">
        <v>69</v>
      </c>
      <c r="AT1250" s="127" t="s">
        <v>70</v>
      </c>
      <c r="AU1250" s="127" t="s">
        <v>3211</v>
      </c>
      <c r="AV1250" s="127" t="s">
        <v>1726</v>
      </c>
      <c r="AW1250" s="149" t="str">
        <f t="shared" si="19"/>
        <v/>
      </c>
    </row>
    <row r="1251" spans="1:49" x14ac:dyDescent="0.2">
      <c r="A1251" s="127" t="s">
        <v>1726</v>
      </c>
      <c r="B1251" s="127">
        <v>4.0999999999999996</v>
      </c>
      <c r="C1251" s="127">
        <v>20171204</v>
      </c>
      <c r="D1251" s="127" t="s">
        <v>60</v>
      </c>
      <c r="E1251" s="127" t="s">
        <v>60</v>
      </c>
      <c r="F1251" s="127">
        <v>3</v>
      </c>
      <c r="G1251" s="75" t="s">
        <v>1549</v>
      </c>
      <c r="H1251" s="127"/>
      <c r="I1251" s="127"/>
      <c r="J1251" s="127"/>
      <c r="K1251" s="127"/>
      <c r="L1251" s="127"/>
      <c r="M1251" s="127">
        <v>1</v>
      </c>
      <c r="N1251" s="127">
        <v>1</v>
      </c>
      <c r="O1251" s="127">
        <v>2009</v>
      </c>
      <c r="P1251" s="127">
        <v>20100525</v>
      </c>
      <c r="Q1251" s="127">
        <v>20100525</v>
      </c>
      <c r="R1251" s="127" t="s">
        <v>78</v>
      </c>
      <c r="S1251" s="127" t="s">
        <v>62</v>
      </c>
      <c r="T1251" s="127" t="s">
        <v>79</v>
      </c>
      <c r="U1251" s="127" t="s">
        <v>1643</v>
      </c>
      <c r="V1251" s="127" t="s">
        <v>65</v>
      </c>
      <c r="W1251" s="127" t="s">
        <v>66</v>
      </c>
      <c r="X1251" s="127"/>
      <c r="Y1251" s="127">
        <v>3.64</v>
      </c>
      <c r="Z1251" s="127">
        <v>67</v>
      </c>
      <c r="AA1251" s="127" t="s">
        <v>1726</v>
      </c>
      <c r="AB1251" s="127"/>
      <c r="AC1251" s="127"/>
      <c r="AD1251" s="127"/>
      <c r="AE1251" s="127"/>
      <c r="AF1251" s="127">
        <v>0</v>
      </c>
      <c r="AG1251" s="127">
        <v>11875</v>
      </c>
      <c r="AH1251" s="127"/>
      <c r="AI1251" s="127"/>
      <c r="AJ1251" s="127" t="s">
        <v>66</v>
      </c>
      <c r="AK1251" s="127"/>
      <c r="AL1251" s="127"/>
      <c r="AM1251" s="127"/>
      <c r="AN1251" s="127"/>
      <c r="AO1251" s="127"/>
      <c r="AP1251" s="127" t="s">
        <v>675</v>
      </c>
      <c r="AQ1251" s="127" t="s">
        <v>661</v>
      </c>
      <c r="AR1251" s="127" t="s">
        <v>676</v>
      </c>
      <c r="AS1251" s="127" t="s">
        <v>69</v>
      </c>
      <c r="AT1251" s="127" t="s">
        <v>70</v>
      </c>
      <c r="AU1251" s="127" t="s">
        <v>71</v>
      </c>
      <c r="AV1251" s="127" t="s">
        <v>1726</v>
      </c>
      <c r="AW1251" s="149" t="str">
        <f t="shared" si="19"/>
        <v/>
      </c>
    </row>
    <row r="1252" spans="1:49" x14ac:dyDescent="0.2">
      <c r="A1252" s="127" t="s">
        <v>1726</v>
      </c>
      <c r="B1252" s="127">
        <v>4.0999999999999996</v>
      </c>
      <c r="C1252" s="127">
        <v>20171204</v>
      </c>
      <c r="D1252" s="127" t="s">
        <v>60</v>
      </c>
      <c r="E1252" s="127" t="s">
        <v>60</v>
      </c>
      <c r="F1252" s="127">
        <v>3</v>
      </c>
      <c r="G1252" s="75" t="s">
        <v>1548</v>
      </c>
      <c r="H1252" s="127"/>
      <c r="I1252" s="127"/>
      <c r="J1252" s="127"/>
      <c r="K1252" s="127"/>
      <c r="L1252" s="127"/>
      <c r="M1252" s="127">
        <v>1</v>
      </c>
      <c r="N1252" s="127">
        <v>1</v>
      </c>
      <c r="O1252" s="127">
        <v>2009</v>
      </c>
      <c r="P1252" s="127">
        <v>20100520</v>
      </c>
      <c r="Q1252" s="127">
        <v>20100521</v>
      </c>
      <c r="R1252" s="127" t="s">
        <v>88</v>
      </c>
      <c r="S1252" s="127" t="s">
        <v>62</v>
      </c>
      <c r="T1252" s="127" t="s">
        <v>89</v>
      </c>
      <c r="U1252" s="127" t="s">
        <v>1643</v>
      </c>
      <c r="V1252" s="127" t="s">
        <v>65</v>
      </c>
      <c r="W1252" s="127" t="s">
        <v>66</v>
      </c>
      <c r="X1252" s="127"/>
      <c r="Y1252" s="127">
        <v>1.1100000000000001</v>
      </c>
      <c r="Z1252" s="127">
        <v>47</v>
      </c>
      <c r="AA1252" s="127" t="s">
        <v>1726</v>
      </c>
      <c r="AB1252" s="127"/>
      <c r="AC1252" s="127"/>
      <c r="AD1252" s="127"/>
      <c r="AE1252" s="127"/>
      <c r="AF1252" s="127">
        <v>0</v>
      </c>
      <c r="AG1252" s="127">
        <v>95022</v>
      </c>
      <c r="AH1252" s="127"/>
      <c r="AI1252" s="127"/>
      <c r="AJ1252" s="127" t="s">
        <v>66</v>
      </c>
      <c r="AK1252" s="127"/>
      <c r="AL1252" s="127"/>
      <c r="AM1252" s="127"/>
      <c r="AN1252" s="127"/>
      <c r="AO1252" s="127"/>
      <c r="AP1252" s="127" t="s">
        <v>660</v>
      </c>
      <c r="AQ1252" s="127" t="s">
        <v>661</v>
      </c>
      <c r="AR1252" s="127" t="s">
        <v>662</v>
      </c>
      <c r="AS1252" s="127" t="s">
        <v>69</v>
      </c>
      <c r="AT1252" s="127" t="s">
        <v>70</v>
      </c>
      <c r="AU1252" s="127" t="s">
        <v>91</v>
      </c>
      <c r="AV1252" s="127" t="s">
        <v>1726</v>
      </c>
      <c r="AW1252" s="149" t="str">
        <f t="shared" si="19"/>
        <v/>
      </c>
    </row>
    <row r="1253" spans="1:49" x14ac:dyDescent="0.2">
      <c r="A1253" s="127" t="s">
        <v>1726</v>
      </c>
      <c r="B1253" s="127">
        <v>4.0999999999999996</v>
      </c>
      <c r="C1253" s="127">
        <v>20171204</v>
      </c>
      <c r="D1253" s="127" t="s">
        <v>60</v>
      </c>
      <c r="E1253" s="127" t="s">
        <v>60</v>
      </c>
      <c r="F1253" s="127">
        <v>3</v>
      </c>
      <c r="G1253" s="75" t="s">
        <v>4413</v>
      </c>
      <c r="H1253" s="127"/>
      <c r="I1253" s="127"/>
      <c r="J1253" s="127"/>
      <c r="K1253" s="127"/>
      <c r="L1253" s="127"/>
      <c r="M1253" s="127">
        <v>1</v>
      </c>
      <c r="N1253" s="127">
        <v>3</v>
      </c>
      <c r="O1253" s="127">
        <v>2009</v>
      </c>
      <c r="P1253" s="127">
        <v>20100505</v>
      </c>
      <c r="Q1253" s="127">
        <v>20100505</v>
      </c>
      <c r="R1253" s="127" t="s">
        <v>4190</v>
      </c>
      <c r="S1253" s="127" t="s">
        <v>4396</v>
      </c>
      <c r="T1253" s="127" t="s">
        <v>4165</v>
      </c>
      <c r="U1253" s="127" t="s">
        <v>72</v>
      </c>
      <c r="V1253" s="127" t="s">
        <v>65</v>
      </c>
      <c r="W1253" s="127" t="s">
        <v>64</v>
      </c>
      <c r="X1253" s="127"/>
      <c r="Y1253" s="127">
        <v>4.5</v>
      </c>
      <c r="Z1253" s="127"/>
      <c r="AA1253" s="127" t="s">
        <v>1726</v>
      </c>
      <c r="AB1253" s="127"/>
      <c r="AC1253" s="127"/>
      <c r="AD1253" s="127"/>
      <c r="AE1253" s="127"/>
      <c r="AF1253" s="127">
        <v>0</v>
      </c>
      <c r="AG1253" s="127">
        <v>200000</v>
      </c>
      <c r="AH1253" s="127"/>
      <c r="AI1253" s="127"/>
      <c r="AJ1253" s="127"/>
      <c r="AK1253" s="127"/>
      <c r="AL1253" s="127"/>
      <c r="AM1253" s="127"/>
      <c r="AN1253" s="127"/>
      <c r="AO1253" s="127"/>
      <c r="AP1253" s="127" t="s">
        <v>4191</v>
      </c>
      <c r="AQ1253" s="127" t="s">
        <v>4397</v>
      </c>
      <c r="AR1253" s="127" t="s">
        <v>4166</v>
      </c>
      <c r="AS1253" s="127" t="s">
        <v>69</v>
      </c>
      <c r="AT1253" s="127" t="s">
        <v>70</v>
      </c>
      <c r="AU1253" s="127" t="s">
        <v>3211</v>
      </c>
      <c r="AV1253" s="127" t="s">
        <v>1726</v>
      </c>
      <c r="AW1253" s="149" t="str">
        <f t="shared" si="19"/>
        <v/>
      </c>
    </row>
    <row r="1254" spans="1:49" x14ac:dyDescent="0.2">
      <c r="A1254" s="127" t="s">
        <v>59</v>
      </c>
      <c r="B1254" s="127">
        <v>4.0999999999999996</v>
      </c>
      <c r="C1254" s="127">
        <v>20171204</v>
      </c>
      <c r="D1254" s="127" t="s">
        <v>60</v>
      </c>
      <c r="E1254" s="127" t="s">
        <v>60</v>
      </c>
      <c r="F1254" s="127">
        <v>3</v>
      </c>
      <c r="G1254" s="75" t="s">
        <v>5103</v>
      </c>
      <c r="H1254" s="127">
        <v>12</v>
      </c>
      <c r="I1254" s="127"/>
      <c r="J1254" s="127"/>
      <c r="K1254" s="127"/>
      <c r="L1254" s="127"/>
      <c r="M1254" s="127">
        <v>1</v>
      </c>
      <c r="N1254" s="127">
        <v>3</v>
      </c>
      <c r="O1254" s="127">
        <v>2013</v>
      </c>
      <c r="P1254" s="127">
        <v>20140512</v>
      </c>
      <c r="Q1254" s="127">
        <v>20140602</v>
      </c>
      <c r="R1254" s="127" t="s">
        <v>3420</v>
      </c>
      <c r="S1254" s="127" t="s">
        <v>3421</v>
      </c>
      <c r="T1254" s="127" t="s">
        <v>4165</v>
      </c>
      <c r="U1254" s="127" t="s">
        <v>72</v>
      </c>
      <c r="V1254" s="127" t="s">
        <v>65</v>
      </c>
      <c r="W1254" s="127" t="s">
        <v>64</v>
      </c>
      <c r="X1254" s="127" t="s">
        <v>1305</v>
      </c>
      <c r="Y1254" s="127">
        <v>4.58</v>
      </c>
      <c r="Z1254" s="127"/>
      <c r="AA1254" s="127" t="s">
        <v>1726</v>
      </c>
      <c r="AB1254" s="127">
        <v>5000</v>
      </c>
      <c r="AC1254" s="127">
        <v>47811</v>
      </c>
      <c r="AD1254" s="127"/>
      <c r="AE1254" s="127"/>
      <c r="AF1254" s="127">
        <v>0</v>
      </c>
      <c r="AG1254" s="127">
        <v>199420</v>
      </c>
      <c r="AH1254" s="127">
        <v>5000</v>
      </c>
      <c r="AI1254" s="127">
        <v>199</v>
      </c>
      <c r="AJ1254" s="127" t="s">
        <v>66</v>
      </c>
      <c r="AK1254" s="127">
        <v>4.1000000000000003E-3</v>
      </c>
      <c r="AL1254" s="127">
        <v>40</v>
      </c>
      <c r="AM1254" s="127">
        <v>1032</v>
      </c>
      <c r="AN1254" s="127"/>
      <c r="AO1254" s="127"/>
      <c r="AP1254" s="127" t="s">
        <v>3422</v>
      </c>
      <c r="AQ1254" s="127" t="s">
        <v>3423</v>
      </c>
      <c r="AR1254" s="127" t="s">
        <v>4166</v>
      </c>
      <c r="AS1254" s="127" t="s">
        <v>69</v>
      </c>
      <c r="AT1254" s="127" t="s">
        <v>70</v>
      </c>
      <c r="AU1254" s="127" t="s">
        <v>3211</v>
      </c>
      <c r="AV1254" s="127" t="s">
        <v>1726</v>
      </c>
      <c r="AW1254" s="149">
        <f t="shared" si="19"/>
        <v>4.1710066721047454</v>
      </c>
    </row>
    <row r="1255" spans="1:49" x14ac:dyDescent="0.2">
      <c r="A1255" s="127" t="s">
        <v>1726</v>
      </c>
      <c r="B1255" s="127">
        <v>4.0999999999999996</v>
      </c>
      <c r="C1255" s="127">
        <v>20171204</v>
      </c>
      <c r="D1255" s="127" t="s">
        <v>60</v>
      </c>
      <c r="E1255" s="127" t="s">
        <v>60</v>
      </c>
      <c r="F1255" s="127">
        <v>3</v>
      </c>
      <c r="G1255" s="75" t="s">
        <v>1550</v>
      </c>
      <c r="H1255" s="127"/>
      <c r="I1255" s="127"/>
      <c r="J1255" s="127"/>
      <c r="K1255" s="127"/>
      <c r="L1255" s="127"/>
      <c r="M1255" s="127">
        <v>1</v>
      </c>
      <c r="N1255" s="127">
        <v>1</v>
      </c>
      <c r="O1255" s="127">
        <v>2008</v>
      </c>
      <c r="P1255" s="127">
        <v>20100421</v>
      </c>
      <c r="Q1255" s="127">
        <v>20100422</v>
      </c>
      <c r="R1255" s="127" t="s">
        <v>84</v>
      </c>
      <c r="S1255" s="127" t="s">
        <v>62</v>
      </c>
      <c r="T1255" s="127" t="s">
        <v>85</v>
      </c>
      <c r="U1255" s="127" t="s">
        <v>1953</v>
      </c>
      <c r="V1255" s="127" t="s">
        <v>65</v>
      </c>
      <c r="W1255" s="127" t="s">
        <v>64</v>
      </c>
      <c r="X1255" s="127"/>
      <c r="Y1255" s="127">
        <v>15.85</v>
      </c>
      <c r="Z1255" s="127">
        <v>112</v>
      </c>
      <c r="AA1255" s="127" t="s">
        <v>1726</v>
      </c>
      <c r="AB1255" s="127"/>
      <c r="AC1255" s="127"/>
      <c r="AD1255" s="127"/>
      <c r="AE1255" s="127"/>
      <c r="AF1255" s="127">
        <v>0</v>
      </c>
      <c r="AG1255" s="127">
        <v>52982</v>
      </c>
      <c r="AH1255" s="127"/>
      <c r="AI1255" s="127"/>
      <c r="AJ1255" s="127" t="s">
        <v>67</v>
      </c>
      <c r="AK1255" s="127"/>
      <c r="AL1255" s="127"/>
      <c r="AM1255" s="127"/>
      <c r="AN1255" s="127"/>
      <c r="AO1255" s="127"/>
      <c r="AP1255" s="127" t="s">
        <v>669</v>
      </c>
      <c r="AQ1255" s="127" t="s">
        <v>661</v>
      </c>
      <c r="AR1255" s="127" t="s">
        <v>670</v>
      </c>
      <c r="AS1255" s="127" t="s">
        <v>69</v>
      </c>
      <c r="AT1255" s="127" t="s">
        <v>70</v>
      </c>
      <c r="AU1255" s="127" t="s">
        <v>71</v>
      </c>
      <c r="AV1255" s="127" t="s">
        <v>1726</v>
      </c>
      <c r="AW1255" s="149" t="str">
        <f t="shared" si="19"/>
        <v/>
      </c>
    </row>
    <row r="1256" spans="1:49" x14ac:dyDescent="0.2">
      <c r="A1256" s="127" t="s">
        <v>59</v>
      </c>
      <c r="B1256" s="127">
        <v>4.0999999999999996</v>
      </c>
      <c r="C1256" s="127">
        <v>20171204</v>
      </c>
      <c r="D1256" s="127" t="s">
        <v>60</v>
      </c>
      <c r="E1256" s="127" t="s">
        <v>60</v>
      </c>
      <c r="F1256" s="127">
        <v>3</v>
      </c>
      <c r="G1256" s="75" t="s">
        <v>829</v>
      </c>
      <c r="H1256" s="127">
        <v>12</v>
      </c>
      <c r="I1256" s="127"/>
      <c r="J1256" s="127"/>
      <c r="K1256" s="127"/>
      <c r="L1256" s="127"/>
      <c r="M1256" s="127">
        <v>1</v>
      </c>
      <c r="N1256" s="127">
        <v>1</v>
      </c>
      <c r="O1256" s="127">
        <v>2008</v>
      </c>
      <c r="P1256" s="127">
        <v>20100414</v>
      </c>
      <c r="Q1256" s="127">
        <v>20100414</v>
      </c>
      <c r="R1256" s="127" t="s">
        <v>61</v>
      </c>
      <c r="S1256" s="127" t="s">
        <v>62</v>
      </c>
      <c r="T1256" s="127" t="s">
        <v>63</v>
      </c>
      <c r="U1256" s="127" t="s">
        <v>1953</v>
      </c>
      <c r="V1256" s="127" t="s">
        <v>65</v>
      </c>
      <c r="W1256" s="127" t="s">
        <v>64</v>
      </c>
      <c r="X1256" s="127"/>
      <c r="Y1256" s="127">
        <v>17.47</v>
      </c>
      <c r="Z1256" s="127">
        <v>114</v>
      </c>
      <c r="AA1256" s="127" t="s">
        <v>1726</v>
      </c>
      <c r="AB1256" s="127">
        <v>5000</v>
      </c>
      <c r="AC1256" s="127">
        <v>53511</v>
      </c>
      <c r="AD1256" s="127"/>
      <c r="AE1256" s="127"/>
      <c r="AF1256" s="127">
        <v>5000</v>
      </c>
      <c r="AG1256" s="127">
        <v>367</v>
      </c>
      <c r="AH1256" s="127"/>
      <c r="AI1256" s="127"/>
      <c r="AJ1256" s="127" t="s">
        <v>67</v>
      </c>
      <c r="AK1256" s="127">
        <v>6.6299999999999998E-2</v>
      </c>
      <c r="AL1256" s="127">
        <v>30</v>
      </c>
      <c r="AM1256" s="127">
        <v>422</v>
      </c>
      <c r="AN1256" s="127"/>
      <c r="AO1256" s="127"/>
      <c r="AP1256" s="127" t="s">
        <v>663</v>
      </c>
      <c r="AQ1256" s="127" t="s">
        <v>661</v>
      </c>
      <c r="AR1256" s="127" t="s">
        <v>664</v>
      </c>
      <c r="AS1256" s="127" t="s">
        <v>69</v>
      </c>
      <c r="AT1256" s="127" t="s">
        <v>70</v>
      </c>
      <c r="AU1256" s="127" t="s">
        <v>71</v>
      </c>
      <c r="AV1256" s="127" t="s">
        <v>1726</v>
      </c>
      <c r="AW1256" s="149">
        <f t="shared" si="19"/>
        <v>6.8584029451888399E-3</v>
      </c>
    </row>
    <row r="1257" spans="1:49" x14ac:dyDescent="0.2">
      <c r="A1257" s="127" t="s">
        <v>59</v>
      </c>
      <c r="B1257" s="127">
        <v>4.0999999999999996</v>
      </c>
      <c r="C1257" s="127">
        <v>20171204</v>
      </c>
      <c r="D1257" s="127" t="s">
        <v>60</v>
      </c>
      <c r="E1257" s="127" t="s">
        <v>60</v>
      </c>
      <c r="F1257" s="127">
        <v>3</v>
      </c>
      <c r="G1257" s="75" t="s">
        <v>656</v>
      </c>
      <c r="H1257" s="127">
        <v>12</v>
      </c>
      <c r="I1257" s="127"/>
      <c r="J1257" s="127"/>
      <c r="K1257" s="127"/>
      <c r="L1257" s="127"/>
      <c r="M1257" s="127">
        <v>1</v>
      </c>
      <c r="N1257" s="127">
        <v>2</v>
      </c>
      <c r="O1257" s="127">
        <v>2009</v>
      </c>
      <c r="P1257" s="127">
        <v>20100511</v>
      </c>
      <c r="Q1257" s="127">
        <v>20100513</v>
      </c>
      <c r="R1257" s="127" t="s">
        <v>475</v>
      </c>
      <c r="S1257" s="127" t="s">
        <v>476</v>
      </c>
      <c r="T1257" s="127" t="s">
        <v>477</v>
      </c>
      <c r="U1257" s="127" t="s">
        <v>72</v>
      </c>
      <c r="V1257" s="127" t="s">
        <v>65</v>
      </c>
      <c r="W1257" s="127" t="s">
        <v>64</v>
      </c>
      <c r="X1257" s="127" t="s">
        <v>646</v>
      </c>
      <c r="Y1257" s="127">
        <v>6.13</v>
      </c>
      <c r="Z1257" s="127">
        <v>80</v>
      </c>
      <c r="AA1257" s="127" t="s">
        <v>1726</v>
      </c>
      <c r="AB1257" s="127">
        <v>5000</v>
      </c>
      <c r="AC1257" s="127">
        <v>53162</v>
      </c>
      <c r="AD1257" s="127"/>
      <c r="AE1257" s="127"/>
      <c r="AF1257" s="127">
        <v>0</v>
      </c>
      <c r="AG1257" s="127">
        <v>4973</v>
      </c>
      <c r="AH1257" s="127">
        <v>5000</v>
      </c>
      <c r="AI1257" s="127">
        <v>1644</v>
      </c>
      <c r="AJ1257" s="127" t="s">
        <v>648</v>
      </c>
      <c r="AK1257" s="127">
        <v>0.03</v>
      </c>
      <c r="AL1257" s="127">
        <v>40</v>
      </c>
      <c r="AM1257" s="127">
        <v>200</v>
      </c>
      <c r="AN1257" s="127"/>
      <c r="AO1257" s="127"/>
      <c r="AP1257" s="127" t="s">
        <v>479</v>
      </c>
      <c r="AQ1257" s="127" t="s">
        <v>480</v>
      </c>
      <c r="AR1257" s="127" t="s">
        <v>481</v>
      </c>
      <c r="AS1257" s="127" t="s">
        <v>69</v>
      </c>
      <c r="AT1257" s="127" t="s">
        <v>70</v>
      </c>
      <c r="AU1257" s="127" t="s">
        <v>91</v>
      </c>
      <c r="AV1257" s="127" t="s">
        <v>1726</v>
      </c>
      <c r="AW1257" s="149">
        <f t="shared" si="19"/>
        <v>9.3544260938264179E-2</v>
      </c>
    </row>
    <row r="1258" spans="1:49" x14ac:dyDescent="0.2">
      <c r="A1258" s="127" t="s">
        <v>59</v>
      </c>
      <c r="B1258" s="127">
        <v>4.0999999999999996</v>
      </c>
      <c r="C1258" s="127">
        <v>20171204</v>
      </c>
      <c r="D1258" s="127" t="s">
        <v>60</v>
      </c>
      <c r="E1258" s="127" t="s">
        <v>60</v>
      </c>
      <c r="F1258" s="127">
        <v>3</v>
      </c>
      <c r="G1258" s="75" t="s">
        <v>239</v>
      </c>
      <c r="H1258" s="127">
        <v>12</v>
      </c>
      <c r="I1258" s="127"/>
      <c r="J1258" s="127"/>
      <c r="K1258" s="127"/>
      <c r="L1258" s="127"/>
      <c r="M1258" s="127">
        <v>1</v>
      </c>
      <c r="N1258" s="127">
        <v>3</v>
      </c>
      <c r="O1258" s="127">
        <v>2008</v>
      </c>
      <c r="P1258" s="127">
        <v>20090608</v>
      </c>
      <c r="Q1258" s="127">
        <v>20090608</v>
      </c>
      <c r="R1258" s="127" t="s">
        <v>3301</v>
      </c>
      <c r="S1258" s="127" t="s">
        <v>3323</v>
      </c>
      <c r="T1258" s="127" t="s">
        <v>3294</v>
      </c>
      <c r="U1258" s="127" t="s">
        <v>72</v>
      </c>
      <c r="V1258" s="127" t="s">
        <v>65</v>
      </c>
      <c r="W1258" s="127" t="s">
        <v>64</v>
      </c>
      <c r="X1258" s="127"/>
      <c r="Y1258" s="127">
        <v>6</v>
      </c>
      <c r="Z1258" s="127">
        <v>82</v>
      </c>
      <c r="AA1258" s="127" t="s">
        <v>1726</v>
      </c>
      <c r="AB1258" s="127">
        <v>5000</v>
      </c>
      <c r="AC1258" s="127">
        <v>53273</v>
      </c>
      <c r="AD1258" s="127"/>
      <c r="AE1258" s="127"/>
      <c r="AF1258" s="127">
        <v>0</v>
      </c>
      <c r="AG1258" s="127">
        <v>25341</v>
      </c>
      <c r="AH1258" s="127">
        <v>5000</v>
      </c>
      <c r="AI1258" s="127">
        <v>703</v>
      </c>
      <c r="AJ1258" s="127" t="s">
        <v>66</v>
      </c>
      <c r="AK1258" s="127">
        <v>1.2999999999999999E-2</v>
      </c>
      <c r="AL1258" s="127">
        <v>1</v>
      </c>
      <c r="AM1258" s="127">
        <v>307</v>
      </c>
      <c r="AN1258" s="127"/>
      <c r="AO1258" s="127" t="s">
        <v>3410</v>
      </c>
      <c r="AP1258" s="127" t="s">
        <v>3302</v>
      </c>
      <c r="AQ1258" s="127" t="s">
        <v>3326</v>
      </c>
      <c r="AR1258" s="127" t="s">
        <v>3298</v>
      </c>
      <c r="AS1258" s="127" t="s">
        <v>69</v>
      </c>
      <c r="AT1258" s="127" t="s">
        <v>70</v>
      </c>
      <c r="AU1258" s="127" t="s">
        <v>3211</v>
      </c>
      <c r="AV1258" s="127" t="s">
        <v>1726</v>
      </c>
      <c r="AW1258" s="149">
        <f t="shared" si="19"/>
        <v>0.47568186510990557</v>
      </c>
    </row>
    <row r="1259" spans="1:49" x14ac:dyDescent="0.2">
      <c r="A1259" s="127" t="s">
        <v>59</v>
      </c>
      <c r="B1259" s="127">
        <v>4.0999999999999996</v>
      </c>
      <c r="C1259" s="127">
        <v>20171204</v>
      </c>
      <c r="D1259" s="127" t="s">
        <v>60</v>
      </c>
      <c r="E1259" s="127" t="s">
        <v>60</v>
      </c>
      <c r="F1259" s="127">
        <v>3</v>
      </c>
      <c r="G1259" s="75" t="s">
        <v>5141</v>
      </c>
      <c r="H1259" s="127">
        <v>12</v>
      </c>
      <c r="I1259" s="127"/>
      <c r="J1259" s="127"/>
      <c r="K1259" s="127"/>
      <c r="L1259" s="127"/>
      <c r="M1259" s="127">
        <v>1</v>
      </c>
      <c r="N1259" s="127">
        <v>2</v>
      </c>
      <c r="O1259" s="127">
        <v>2013</v>
      </c>
      <c r="P1259" s="127">
        <v>20140528</v>
      </c>
      <c r="Q1259" s="127">
        <v>20140528</v>
      </c>
      <c r="R1259" s="127" t="s">
        <v>490</v>
      </c>
      <c r="S1259" s="127" t="s">
        <v>476</v>
      </c>
      <c r="T1259" s="127" t="s">
        <v>491</v>
      </c>
      <c r="U1259" s="127" t="s">
        <v>72</v>
      </c>
      <c r="V1259" s="127" t="s">
        <v>65</v>
      </c>
      <c r="W1259" s="127" t="s">
        <v>64</v>
      </c>
      <c r="X1259" s="127" t="s">
        <v>1308</v>
      </c>
      <c r="Y1259" s="127">
        <v>8.64</v>
      </c>
      <c r="Z1259" s="127">
        <v>89</v>
      </c>
      <c r="AA1259" s="127" t="s">
        <v>1726</v>
      </c>
      <c r="AB1259" s="127">
        <v>5000</v>
      </c>
      <c r="AC1259" s="127">
        <v>34715</v>
      </c>
      <c r="AD1259" s="127"/>
      <c r="AE1259" s="127"/>
      <c r="AF1259" s="127">
        <v>0</v>
      </c>
      <c r="AG1259" s="127">
        <v>1670</v>
      </c>
      <c r="AH1259" s="127">
        <v>5000</v>
      </c>
      <c r="AI1259" s="127">
        <v>1074</v>
      </c>
      <c r="AJ1259" s="127" t="s">
        <v>66</v>
      </c>
      <c r="AK1259" s="127">
        <v>0.03</v>
      </c>
      <c r="AL1259" s="127"/>
      <c r="AM1259" s="127"/>
      <c r="AN1259" s="127"/>
      <c r="AO1259" s="127"/>
      <c r="AP1259" s="127" t="s">
        <v>493</v>
      </c>
      <c r="AQ1259" s="127" t="s">
        <v>480</v>
      </c>
      <c r="AR1259" s="127" t="s">
        <v>494</v>
      </c>
      <c r="AS1259" s="127" t="s">
        <v>69</v>
      </c>
      <c r="AT1259" s="127" t="s">
        <v>70</v>
      </c>
      <c r="AU1259" s="127" t="s">
        <v>91</v>
      </c>
      <c r="AV1259" s="127" t="s">
        <v>1726</v>
      </c>
      <c r="AW1259" s="149">
        <f t="shared" si="19"/>
        <v>4.8106006049258243E-2</v>
      </c>
    </row>
    <row r="1260" spans="1:49" x14ac:dyDescent="0.2">
      <c r="A1260" s="127" t="s">
        <v>59</v>
      </c>
      <c r="B1260" s="127">
        <v>4.0999999999999996</v>
      </c>
      <c r="C1260" s="127">
        <v>20171204</v>
      </c>
      <c r="D1260" s="127" t="s">
        <v>60</v>
      </c>
      <c r="E1260" s="127" t="s">
        <v>60</v>
      </c>
      <c r="F1260" s="127">
        <v>3</v>
      </c>
      <c r="G1260" s="75" t="s">
        <v>5112</v>
      </c>
      <c r="H1260" s="127">
        <v>12</v>
      </c>
      <c r="I1260" s="127"/>
      <c r="J1260" s="127"/>
      <c r="K1260" s="127"/>
      <c r="L1260" s="127"/>
      <c r="M1260" s="127">
        <v>1</v>
      </c>
      <c r="N1260" s="127">
        <v>2</v>
      </c>
      <c r="O1260" s="127">
        <v>2013</v>
      </c>
      <c r="P1260" s="127">
        <v>20140514</v>
      </c>
      <c r="Q1260" s="127">
        <v>20140515</v>
      </c>
      <c r="R1260" s="127" t="s">
        <v>475</v>
      </c>
      <c r="S1260" s="127" t="s">
        <v>476</v>
      </c>
      <c r="T1260" s="127" t="s">
        <v>477</v>
      </c>
      <c r="U1260" s="127" t="s">
        <v>72</v>
      </c>
      <c r="V1260" s="127" t="s">
        <v>65</v>
      </c>
      <c r="W1260" s="127" t="s">
        <v>64</v>
      </c>
      <c r="X1260" s="127" t="s">
        <v>1305</v>
      </c>
      <c r="Y1260" s="127">
        <v>5.19</v>
      </c>
      <c r="Z1260" s="127">
        <v>75</v>
      </c>
      <c r="AA1260" s="127" t="s">
        <v>1726</v>
      </c>
      <c r="AB1260" s="127">
        <v>5000</v>
      </c>
      <c r="AC1260" s="127">
        <v>54562</v>
      </c>
      <c r="AD1260" s="127"/>
      <c r="AE1260" s="127"/>
      <c r="AF1260" s="127">
        <v>0</v>
      </c>
      <c r="AG1260" s="127">
        <v>2153</v>
      </c>
      <c r="AH1260" s="127">
        <v>5000</v>
      </c>
      <c r="AI1260" s="127">
        <v>1687</v>
      </c>
      <c r="AJ1260" s="127" t="s">
        <v>66</v>
      </c>
      <c r="AK1260" s="127">
        <v>0.03</v>
      </c>
      <c r="AL1260" s="127">
        <v>30</v>
      </c>
      <c r="AM1260" s="127">
        <v>200</v>
      </c>
      <c r="AN1260" s="127"/>
      <c r="AO1260" s="127"/>
      <c r="AP1260" s="127" t="s">
        <v>479</v>
      </c>
      <c r="AQ1260" s="127" t="s">
        <v>480</v>
      </c>
      <c r="AR1260" s="127" t="s">
        <v>481</v>
      </c>
      <c r="AS1260" s="127" t="s">
        <v>69</v>
      </c>
      <c r="AT1260" s="127" t="s">
        <v>70</v>
      </c>
      <c r="AU1260" s="127" t="s">
        <v>91</v>
      </c>
      <c r="AV1260" s="127" t="s">
        <v>1726</v>
      </c>
      <c r="AW1260" s="149">
        <f t="shared" si="19"/>
        <v>3.9459697225175033E-2</v>
      </c>
    </row>
    <row r="1261" spans="1:49" x14ac:dyDescent="0.2">
      <c r="A1261" s="127" t="s">
        <v>59</v>
      </c>
      <c r="B1261" s="127">
        <v>4.0999999999999996</v>
      </c>
      <c r="C1261" s="127">
        <v>20171204</v>
      </c>
      <c r="D1261" s="127" t="s">
        <v>60</v>
      </c>
      <c r="E1261" s="127" t="s">
        <v>60</v>
      </c>
      <c r="F1261" s="127">
        <v>3</v>
      </c>
      <c r="G1261" s="75" t="s">
        <v>5113</v>
      </c>
      <c r="H1261" s="127">
        <v>12</v>
      </c>
      <c r="I1261" s="127"/>
      <c r="J1261" s="127"/>
      <c r="K1261" s="127"/>
      <c r="L1261" s="127"/>
      <c r="M1261" s="127">
        <v>1</v>
      </c>
      <c r="N1261" s="127">
        <v>2</v>
      </c>
      <c r="O1261" s="127">
        <v>2013</v>
      </c>
      <c r="P1261" s="127">
        <v>20140514</v>
      </c>
      <c r="Q1261" s="127">
        <v>20140515</v>
      </c>
      <c r="R1261" s="127" t="s">
        <v>475</v>
      </c>
      <c r="S1261" s="127" t="s">
        <v>476</v>
      </c>
      <c r="T1261" s="127" t="s">
        <v>477</v>
      </c>
      <c r="U1261" s="127" t="s">
        <v>72</v>
      </c>
      <c r="V1261" s="127" t="s">
        <v>65</v>
      </c>
      <c r="W1261" s="127" t="s">
        <v>64</v>
      </c>
      <c r="X1261" s="127" t="s">
        <v>1305</v>
      </c>
      <c r="Y1261" s="127">
        <v>5.19</v>
      </c>
      <c r="Z1261" s="127">
        <v>75</v>
      </c>
      <c r="AA1261" s="127" t="s">
        <v>1726</v>
      </c>
      <c r="AB1261" s="127">
        <v>5000</v>
      </c>
      <c r="AC1261" s="127">
        <v>55705</v>
      </c>
      <c r="AD1261" s="127"/>
      <c r="AE1261" s="127"/>
      <c r="AF1261" s="127">
        <v>0</v>
      </c>
      <c r="AG1261" s="127">
        <v>2186</v>
      </c>
      <c r="AH1261" s="127">
        <v>5000</v>
      </c>
      <c r="AI1261" s="127">
        <v>1428</v>
      </c>
      <c r="AJ1261" s="127" t="s">
        <v>66</v>
      </c>
      <c r="AK1261" s="127">
        <v>2.5000000000000001E-2</v>
      </c>
      <c r="AL1261" s="127">
        <v>26</v>
      </c>
      <c r="AM1261" s="127">
        <v>200</v>
      </c>
      <c r="AN1261" s="127"/>
      <c r="AO1261" s="127"/>
      <c r="AP1261" s="127" t="s">
        <v>479</v>
      </c>
      <c r="AQ1261" s="127" t="s">
        <v>480</v>
      </c>
      <c r="AR1261" s="127" t="s">
        <v>481</v>
      </c>
      <c r="AS1261" s="127" t="s">
        <v>69</v>
      </c>
      <c r="AT1261" s="127" t="s">
        <v>70</v>
      </c>
      <c r="AU1261" s="127" t="s">
        <v>91</v>
      </c>
      <c r="AV1261" s="127" t="s">
        <v>1726</v>
      </c>
      <c r="AW1261" s="149">
        <f t="shared" si="19"/>
        <v>3.9242437842204471E-2</v>
      </c>
    </row>
    <row r="1262" spans="1:49" x14ac:dyDescent="0.2">
      <c r="A1262" s="127" t="s">
        <v>59</v>
      </c>
      <c r="B1262" s="127">
        <v>4.0999999999999996</v>
      </c>
      <c r="C1262" s="127">
        <v>20171204</v>
      </c>
      <c r="D1262" s="127" t="s">
        <v>60</v>
      </c>
      <c r="E1262" s="127" t="s">
        <v>60</v>
      </c>
      <c r="F1262" s="127">
        <v>3</v>
      </c>
      <c r="G1262" s="75" t="s">
        <v>5114</v>
      </c>
      <c r="H1262" s="127">
        <v>12</v>
      </c>
      <c r="I1262" s="127"/>
      <c r="J1262" s="127"/>
      <c r="K1262" s="127"/>
      <c r="L1262" s="127"/>
      <c r="M1262" s="127">
        <v>1</v>
      </c>
      <c r="N1262" s="127">
        <v>2</v>
      </c>
      <c r="O1262" s="127">
        <v>2013</v>
      </c>
      <c r="P1262" s="127">
        <v>20140514</v>
      </c>
      <c r="Q1262" s="127">
        <v>20140515</v>
      </c>
      <c r="R1262" s="127" t="s">
        <v>475</v>
      </c>
      <c r="S1262" s="127" t="s">
        <v>476</v>
      </c>
      <c r="T1262" s="127" t="s">
        <v>477</v>
      </c>
      <c r="U1262" s="127" t="s">
        <v>72</v>
      </c>
      <c r="V1262" s="127" t="s">
        <v>65</v>
      </c>
      <c r="W1262" s="127" t="s">
        <v>64</v>
      </c>
      <c r="X1262" s="127" t="s">
        <v>1305</v>
      </c>
      <c r="Y1262" s="127">
        <v>5.19</v>
      </c>
      <c r="Z1262" s="127">
        <v>75</v>
      </c>
      <c r="AA1262" s="127" t="s">
        <v>1726</v>
      </c>
      <c r="AB1262" s="127">
        <v>5000</v>
      </c>
      <c r="AC1262" s="127">
        <v>55253</v>
      </c>
      <c r="AD1262" s="127"/>
      <c r="AE1262" s="127"/>
      <c r="AF1262" s="127">
        <v>0</v>
      </c>
      <c r="AG1262" s="127">
        <v>2169</v>
      </c>
      <c r="AH1262" s="127">
        <v>5000</v>
      </c>
      <c r="AI1262" s="127">
        <v>1417</v>
      </c>
      <c r="AJ1262" s="127" t="s">
        <v>66</v>
      </c>
      <c r="AK1262" s="127">
        <v>2.5000000000000001E-2</v>
      </c>
      <c r="AL1262" s="127">
        <v>23</v>
      </c>
      <c r="AM1262" s="127">
        <v>200</v>
      </c>
      <c r="AN1262" s="127"/>
      <c r="AO1262" s="127"/>
      <c r="AP1262" s="127" t="s">
        <v>479</v>
      </c>
      <c r="AQ1262" s="127" t="s">
        <v>480</v>
      </c>
      <c r="AR1262" s="127" t="s">
        <v>481</v>
      </c>
      <c r="AS1262" s="127" t="s">
        <v>69</v>
      </c>
      <c r="AT1262" s="127" t="s">
        <v>70</v>
      </c>
      <c r="AU1262" s="127" t="s">
        <v>91</v>
      </c>
      <c r="AV1262" s="127" t="s">
        <v>1726</v>
      </c>
      <c r="AW1262" s="149">
        <f t="shared" si="19"/>
        <v>3.9255787016089623E-2</v>
      </c>
    </row>
    <row r="1263" spans="1:49" x14ac:dyDescent="0.2">
      <c r="A1263" s="127" t="s">
        <v>1726</v>
      </c>
      <c r="B1263" s="127">
        <v>4.0999999999999996</v>
      </c>
      <c r="C1263" s="127">
        <v>20171204</v>
      </c>
      <c r="D1263" s="127" t="s">
        <v>60</v>
      </c>
      <c r="E1263" s="127" t="s">
        <v>60</v>
      </c>
      <c r="F1263" s="127">
        <v>3</v>
      </c>
      <c r="G1263" s="75" t="s">
        <v>1303</v>
      </c>
      <c r="H1263" s="127"/>
      <c r="I1263" s="127"/>
      <c r="J1263" s="127"/>
      <c r="K1263" s="127"/>
      <c r="L1263" s="127"/>
      <c r="M1263" s="127">
        <v>1</v>
      </c>
      <c r="N1263" s="127">
        <v>2</v>
      </c>
      <c r="O1263" s="127">
        <v>2009</v>
      </c>
      <c r="P1263" s="127">
        <v>20100626</v>
      </c>
      <c r="Q1263" s="127">
        <v>20100626</v>
      </c>
      <c r="R1263" s="127" t="s">
        <v>475</v>
      </c>
      <c r="S1263" s="127" t="s">
        <v>961</v>
      </c>
      <c r="T1263" s="127" t="s">
        <v>477</v>
      </c>
      <c r="U1263" s="127" t="s">
        <v>72</v>
      </c>
      <c r="V1263" s="127" t="s">
        <v>65</v>
      </c>
      <c r="W1263" s="127" t="s">
        <v>64</v>
      </c>
      <c r="X1263" s="127"/>
      <c r="Y1263" s="127">
        <v>3</v>
      </c>
      <c r="Z1263" s="127"/>
      <c r="AA1263" s="127" t="s">
        <v>1726</v>
      </c>
      <c r="AB1263" s="127"/>
      <c r="AC1263" s="127"/>
      <c r="AD1263" s="127"/>
      <c r="AE1263" s="127"/>
      <c r="AF1263" s="127">
        <v>0</v>
      </c>
      <c r="AG1263" s="127">
        <v>170000</v>
      </c>
      <c r="AH1263" s="127"/>
      <c r="AI1263" s="127"/>
      <c r="AJ1263" s="127"/>
      <c r="AK1263" s="127"/>
      <c r="AL1263" s="127"/>
      <c r="AM1263" s="127"/>
      <c r="AN1263" s="127"/>
      <c r="AO1263" s="127"/>
      <c r="AP1263" s="127" t="s">
        <v>479</v>
      </c>
      <c r="AQ1263" s="127" t="s">
        <v>963</v>
      </c>
      <c r="AR1263" s="127" t="s">
        <v>481</v>
      </c>
      <c r="AS1263" s="127" t="s">
        <v>69</v>
      </c>
      <c r="AT1263" s="127" t="s">
        <v>70</v>
      </c>
      <c r="AU1263" s="127" t="s">
        <v>91</v>
      </c>
      <c r="AV1263" s="127" t="s">
        <v>1726</v>
      </c>
      <c r="AW1263" s="149" t="str">
        <f t="shared" si="19"/>
        <v/>
      </c>
    </row>
    <row r="1264" spans="1:49" x14ac:dyDescent="0.2">
      <c r="A1264" s="127" t="s">
        <v>1726</v>
      </c>
      <c r="B1264" s="127">
        <v>4.0999999999999996</v>
      </c>
      <c r="C1264" s="127">
        <v>20171204</v>
      </c>
      <c r="D1264" s="127" t="s">
        <v>60</v>
      </c>
      <c r="E1264" s="127" t="s">
        <v>60</v>
      </c>
      <c r="F1264" s="127">
        <v>3</v>
      </c>
      <c r="G1264" s="75" t="s">
        <v>4800</v>
      </c>
      <c r="H1264" s="127"/>
      <c r="I1264" s="127"/>
      <c r="J1264" s="127"/>
      <c r="K1264" s="127"/>
      <c r="L1264" s="127"/>
      <c r="M1264" s="127">
        <v>1</v>
      </c>
      <c r="N1264" s="127">
        <v>3</v>
      </c>
      <c r="O1264" s="127">
        <v>2007</v>
      </c>
      <c r="P1264" s="127">
        <v>20080430</v>
      </c>
      <c r="Q1264" s="127">
        <v>20080430</v>
      </c>
      <c r="R1264" s="127" t="s">
        <v>3474</v>
      </c>
      <c r="S1264" s="127" t="s">
        <v>3475</v>
      </c>
      <c r="T1264" s="127" t="s">
        <v>4165</v>
      </c>
      <c r="U1264" s="127" t="s">
        <v>72</v>
      </c>
      <c r="V1264" s="127" t="s">
        <v>65</v>
      </c>
      <c r="W1264" s="127" t="s">
        <v>64</v>
      </c>
      <c r="X1264" s="127" t="s">
        <v>1305</v>
      </c>
      <c r="Y1264" s="127">
        <v>4</v>
      </c>
      <c r="Z1264" s="127"/>
      <c r="AA1264" s="127" t="s">
        <v>1726</v>
      </c>
      <c r="AB1264" s="127"/>
      <c r="AC1264" s="127"/>
      <c r="AD1264" s="127"/>
      <c r="AE1264" s="127"/>
      <c r="AF1264" s="127">
        <v>0</v>
      </c>
      <c r="AG1264" s="127">
        <v>200000</v>
      </c>
      <c r="AH1264" s="127"/>
      <c r="AI1264" s="127"/>
      <c r="AJ1264" s="127"/>
      <c r="AK1264" s="127"/>
      <c r="AL1264" s="127"/>
      <c r="AM1264" s="127"/>
      <c r="AN1264" s="127"/>
      <c r="AO1264" s="127"/>
      <c r="AP1264" s="127" t="s">
        <v>3477</v>
      </c>
      <c r="AQ1264" s="127" t="s">
        <v>3478</v>
      </c>
      <c r="AR1264" s="127" t="s">
        <v>4166</v>
      </c>
      <c r="AS1264" s="127" t="s">
        <v>69</v>
      </c>
      <c r="AT1264" s="127" t="s">
        <v>70</v>
      </c>
      <c r="AU1264" s="127" t="s">
        <v>3211</v>
      </c>
      <c r="AV1264" s="127" t="s">
        <v>1726</v>
      </c>
      <c r="AW1264" s="149" t="str">
        <f t="shared" si="19"/>
        <v/>
      </c>
    </row>
    <row r="1265" spans="1:49" x14ac:dyDescent="0.2">
      <c r="A1265" s="127" t="s">
        <v>59</v>
      </c>
      <c r="B1265" s="127">
        <v>4.0999999999999996</v>
      </c>
      <c r="C1265" s="127">
        <v>20171204</v>
      </c>
      <c r="D1265" s="127" t="s">
        <v>60</v>
      </c>
      <c r="E1265" s="127" t="s">
        <v>60</v>
      </c>
      <c r="F1265" s="127">
        <v>3</v>
      </c>
      <c r="G1265" s="75" t="s">
        <v>5076</v>
      </c>
      <c r="H1265" s="127">
        <v>12</v>
      </c>
      <c r="I1265" s="127"/>
      <c r="J1265" s="127"/>
      <c r="K1265" s="127"/>
      <c r="L1265" s="127"/>
      <c r="M1265" s="127">
        <v>1</v>
      </c>
      <c r="N1265" s="127">
        <v>1</v>
      </c>
      <c r="O1265" s="127">
        <v>2012</v>
      </c>
      <c r="P1265" s="127">
        <v>20140422</v>
      </c>
      <c r="Q1265" s="127">
        <v>20140423</v>
      </c>
      <c r="R1265" s="127" t="s">
        <v>61</v>
      </c>
      <c r="S1265" s="127" t="s">
        <v>62</v>
      </c>
      <c r="T1265" s="127" t="s">
        <v>63</v>
      </c>
      <c r="U1265" s="127" t="s">
        <v>1953</v>
      </c>
      <c r="V1265" s="127" t="s">
        <v>65</v>
      </c>
      <c r="W1265" s="127" t="s">
        <v>64</v>
      </c>
      <c r="X1265" s="127" t="s">
        <v>1305</v>
      </c>
      <c r="Y1265" s="127">
        <v>14.08</v>
      </c>
      <c r="Z1265" s="127">
        <v>108</v>
      </c>
      <c r="AA1265" s="127" t="s">
        <v>1726</v>
      </c>
      <c r="AB1265" s="127">
        <v>5000</v>
      </c>
      <c r="AC1265" s="127">
        <v>56161</v>
      </c>
      <c r="AD1265" s="127"/>
      <c r="AE1265" s="127"/>
      <c r="AF1265" s="127">
        <v>0</v>
      </c>
      <c r="AG1265" s="127">
        <v>7579</v>
      </c>
      <c r="AH1265" s="127">
        <v>5000</v>
      </c>
      <c r="AI1265" s="127">
        <v>459</v>
      </c>
      <c r="AJ1265" s="127" t="s">
        <v>66</v>
      </c>
      <c r="AK1265" s="127">
        <v>8.0999999999999996E-3</v>
      </c>
      <c r="AL1265" s="127">
        <v>197</v>
      </c>
      <c r="AM1265" s="127">
        <v>1113</v>
      </c>
      <c r="AN1265" s="127"/>
      <c r="AO1265" s="127"/>
      <c r="AP1265" s="127" t="s">
        <v>663</v>
      </c>
      <c r="AQ1265" s="127" t="s">
        <v>661</v>
      </c>
      <c r="AR1265" s="127" t="s">
        <v>664</v>
      </c>
      <c r="AS1265" s="127" t="s">
        <v>69</v>
      </c>
      <c r="AT1265" s="127" t="s">
        <v>70</v>
      </c>
      <c r="AU1265" s="127" t="s">
        <v>71</v>
      </c>
      <c r="AV1265" s="127" t="s">
        <v>1726</v>
      </c>
      <c r="AW1265" s="149">
        <f t="shared" si="19"/>
        <v>0.13495130072470218</v>
      </c>
    </row>
    <row r="1266" spans="1:49" x14ac:dyDescent="0.2">
      <c r="A1266" s="127" t="s">
        <v>59</v>
      </c>
      <c r="B1266" s="127">
        <v>4.0999999999999996</v>
      </c>
      <c r="C1266" s="127">
        <v>20171204</v>
      </c>
      <c r="D1266" s="127" t="s">
        <v>60</v>
      </c>
      <c r="E1266" s="127" t="s">
        <v>60</v>
      </c>
      <c r="F1266" s="127">
        <v>3</v>
      </c>
      <c r="G1266" s="75" t="s">
        <v>5128</v>
      </c>
      <c r="H1266" s="127">
        <v>12</v>
      </c>
      <c r="I1266" s="127"/>
      <c r="J1266" s="127"/>
      <c r="K1266" s="127"/>
      <c r="L1266" s="127"/>
      <c r="M1266" s="127">
        <v>1</v>
      </c>
      <c r="N1266" s="127">
        <v>3</v>
      </c>
      <c r="O1266" s="127">
        <v>2013</v>
      </c>
      <c r="P1266" s="127">
        <v>20140515</v>
      </c>
      <c r="Q1266" s="127">
        <v>20140616</v>
      </c>
      <c r="R1266" s="127" t="s">
        <v>3420</v>
      </c>
      <c r="S1266" s="127" t="s">
        <v>3421</v>
      </c>
      <c r="T1266" s="127" t="s">
        <v>4165</v>
      </c>
      <c r="U1266" s="127" t="s">
        <v>72</v>
      </c>
      <c r="V1266" s="127" t="s">
        <v>65</v>
      </c>
      <c r="W1266" s="127" t="s">
        <v>64</v>
      </c>
      <c r="X1266" s="127" t="s">
        <v>1305</v>
      </c>
      <c r="Y1266" s="127">
        <v>4.1500000000000004</v>
      </c>
      <c r="Z1266" s="127"/>
      <c r="AA1266" s="127" t="s">
        <v>1726</v>
      </c>
      <c r="AB1266" s="127">
        <v>5000</v>
      </c>
      <c r="AC1266" s="127">
        <v>47084</v>
      </c>
      <c r="AD1266" s="127"/>
      <c r="AE1266" s="127"/>
      <c r="AF1266" s="127">
        <v>0</v>
      </c>
      <c r="AG1266" s="127">
        <v>212243</v>
      </c>
      <c r="AH1266" s="127">
        <v>5000</v>
      </c>
      <c r="AI1266" s="127">
        <v>2767</v>
      </c>
      <c r="AJ1266" s="127" t="s">
        <v>66</v>
      </c>
      <c r="AK1266" s="127">
        <v>5.5500000000000001E-2</v>
      </c>
      <c r="AL1266" s="127">
        <v>44</v>
      </c>
      <c r="AM1266" s="127">
        <v>1017</v>
      </c>
      <c r="AN1266" s="127"/>
      <c r="AO1266" s="127"/>
      <c r="AP1266" s="127" t="s">
        <v>3422</v>
      </c>
      <c r="AQ1266" s="127" t="s">
        <v>3423</v>
      </c>
      <c r="AR1266" s="127" t="s">
        <v>4166</v>
      </c>
      <c r="AS1266" s="127" t="s">
        <v>69</v>
      </c>
      <c r="AT1266" s="127" t="s">
        <v>70</v>
      </c>
      <c r="AU1266" s="127" t="s">
        <v>3211</v>
      </c>
      <c r="AV1266" s="127" t="s">
        <v>1726</v>
      </c>
      <c r="AW1266" s="149">
        <f t="shared" si="19"/>
        <v>4.507752102625096</v>
      </c>
    </row>
    <row r="1267" spans="1:49" x14ac:dyDescent="0.2">
      <c r="A1267" s="127" t="s">
        <v>59</v>
      </c>
      <c r="B1267" s="127">
        <v>4.0999999999999996</v>
      </c>
      <c r="C1267" s="127">
        <v>20171204</v>
      </c>
      <c r="D1267" s="127" t="s">
        <v>60</v>
      </c>
      <c r="E1267" s="127" t="s">
        <v>60</v>
      </c>
      <c r="F1267" s="127">
        <v>3</v>
      </c>
      <c r="G1267" s="75" t="s">
        <v>5129</v>
      </c>
      <c r="H1267" s="127">
        <v>12</v>
      </c>
      <c r="I1267" s="127"/>
      <c r="J1267" s="127"/>
      <c r="K1267" s="127"/>
      <c r="L1267" s="127"/>
      <c r="M1267" s="127">
        <v>1</v>
      </c>
      <c r="N1267" s="127">
        <v>3</v>
      </c>
      <c r="O1267" s="127">
        <v>2013</v>
      </c>
      <c r="P1267" s="127">
        <v>20140515</v>
      </c>
      <c r="Q1267" s="127">
        <v>20140616</v>
      </c>
      <c r="R1267" s="127" t="s">
        <v>3420</v>
      </c>
      <c r="S1267" s="127" t="s">
        <v>3421</v>
      </c>
      <c r="T1267" s="127" t="s">
        <v>4165</v>
      </c>
      <c r="U1267" s="127" t="s">
        <v>72</v>
      </c>
      <c r="V1267" s="127" t="s">
        <v>65</v>
      </c>
      <c r="W1267" s="127" t="s">
        <v>64</v>
      </c>
      <c r="X1267" s="127" t="s">
        <v>1305</v>
      </c>
      <c r="Y1267" s="127">
        <v>4.1500000000000004</v>
      </c>
      <c r="Z1267" s="127"/>
      <c r="AA1267" s="127" t="s">
        <v>1726</v>
      </c>
      <c r="AB1267" s="127">
        <v>5000</v>
      </c>
      <c r="AC1267" s="127">
        <v>49253</v>
      </c>
      <c r="AD1267" s="127"/>
      <c r="AE1267" s="127"/>
      <c r="AF1267" s="127">
        <v>0</v>
      </c>
      <c r="AG1267" s="127">
        <v>212242</v>
      </c>
      <c r="AH1267" s="127">
        <v>5000</v>
      </c>
      <c r="AI1267" s="127">
        <v>584</v>
      </c>
      <c r="AJ1267" s="127" t="s">
        <v>66</v>
      </c>
      <c r="AK1267" s="127">
        <v>1.17E-2</v>
      </c>
      <c r="AL1267" s="127">
        <v>44</v>
      </c>
      <c r="AM1267" s="127">
        <v>1007</v>
      </c>
      <c r="AN1267" s="127"/>
      <c r="AO1267" s="127"/>
      <c r="AP1267" s="127" t="s">
        <v>3422</v>
      </c>
      <c r="AQ1267" s="127" t="s">
        <v>3423</v>
      </c>
      <c r="AR1267" s="127" t="s">
        <v>4166</v>
      </c>
      <c r="AS1267" s="127" t="s">
        <v>69</v>
      </c>
      <c r="AT1267" s="127" t="s">
        <v>70</v>
      </c>
      <c r="AU1267" s="127" t="s">
        <v>3211</v>
      </c>
      <c r="AV1267" s="127" t="s">
        <v>1726</v>
      </c>
      <c r="AW1267" s="149">
        <f t="shared" si="19"/>
        <v>4.3092197429598196</v>
      </c>
    </row>
    <row r="1268" spans="1:49" x14ac:dyDescent="0.2">
      <c r="A1268" s="127" t="s">
        <v>59</v>
      </c>
      <c r="B1268" s="127">
        <v>4.0999999999999996</v>
      </c>
      <c r="C1268" s="127">
        <v>20171204</v>
      </c>
      <c r="D1268" s="127" t="s">
        <v>60</v>
      </c>
      <c r="E1268" s="127" t="s">
        <v>60</v>
      </c>
      <c r="F1268" s="127">
        <v>3</v>
      </c>
      <c r="G1268" s="75" t="s">
        <v>3178</v>
      </c>
      <c r="H1268" s="127">
        <v>12</v>
      </c>
      <c r="I1268" s="127"/>
      <c r="J1268" s="127"/>
      <c r="K1268" s="127"/>
      <c r="L1268" s="127"/>
      <c r="M1268" s="127">
        <v>1</v>
      </c>
      <c r="N1268" s="127">
        <v>2</v>
      </c>
      <c r="O1268" s="127">
        <v>2007</v>
      </c>
      <c r="P1268" s="127">
        <v>20080514</v>
      </c>
      <c r="Q1268" s="127">
        <v>20080515</v>
      </c>
      <c r="R1268" s="127" t="s">
        <v>475</v>
      </c>
      <c r="S1268" s="127" t="s">
        <v>476</v>
      </c>
      <c r="T1268" s="127" t="s">
        <v>477</v>
      </c>
      <c r="U1268" s="127" t="s">
        <v>72</v>
      </c>
      <c r="V1268" s="127" t="s">
        <v>65</v>
      </c>
      <c r="W1268" s="127" t="s">
        <v>64</v>
      </c>
      <c r="X1268" s="127"/>
      <c r="Y1268" s="127">
        <v>5.54</v>
      </c>
      <c r="Z1268" s="127">
        <v>78</v>
      </c>
      <c r="AA1268" s="127" t="s">
        <v>1726</v>
      </c>
      <c r="AB1268" s="127">
        <v>5000</v>
      </c>
      <c r="AC1268" s="127">
        <v>23944</v>
      </c>
      <c r="AD1268" s="127"/>
      <c r="AE1268" s="127"/>
      <c r="AF1268" s="127">
        <v>0</v>
      </c>
      <c r="AG1268" s="127">
        <v>20767</v>
      </c>
      <c r="AH1268" s="127">
        <v>5000</v>
      </c>
      <c r="AI1268" s="127">
        <v>741</v>
      </c>
      <c r="AJ1268" s="127"/>
      <c r="AK1268" s="127">
        <v>0.03</v>
      </c>
      <c r="AL1268" s="127">
        <v>30</v>
      </c>
      <c r="AM1268" s="127">
        <v>100</v>
      </c>
      <c r="AN1268" s="127"/>
      <c r="AO1268" s="127" t="s">
        <v>626</v>
      </c>
      <c r="AP1268" s="127" t="s">
        <v>479</v>
      </c>
      <c r="AQ1268" s="127" t="s">
        <v>480</v>
      </c>
      <c r="AR1268" s="127" t="s">
        <v>481</v>
      </c>
      <c r="AS1268" s="127" t="s">
        <v>69</v>
      </c>
      <c r="AT1268" s="127" t="s">
        <v>70</v>
      </c>
      <c r="AU1268" s="127" t="s">
        <v>91</v>
      </c>
      <c r="AV1268" s="127" t="s">
        <v>1726</v>
      </c>
      <c r="AW1268" s="149">
        <f t="shared" si="19"/>
        <v>0.86731540260608087</v>
      </c>
    </row>
    <row r="1269" spans="1:49" x14ac:dyDescent="0.2">
      <c r="A1269" s="127" t="s">
        <v>59</v>
      </c>
      <c r="B1269" s="127">
        <v>4.0999999999999996</v>
      </c>
      <c r="C1269" s="127">
        <v>20171204</v>
      </c>
      <c r="D1269" s="127" t="s">
        <v>60</v>
      </c>
      <c r="E1269" s="127" t="s">
        <v>60</v>
      </c>
      <c r="F1269" s="127">
        <v>3</v>
      </c>
      <c r="G1269" s="75" t="s">
        <v>3179</v>
      </c>
      <c r="H1269" s="127">
        <v>12</v>
      </c>
      <c r="I1269" s="127"/>
      <c r="J1269" s="127"/>
      <c r="K1269" s="127"/>
      <c r="L1269" s="127"/>
      <c r="M1269" s="127">
        <v>1</v>
      </c>
      <c r="N1269" s="127">
        <v>2</v>
      </c>
      <c r="O1269" s="127">
        <v>2007</v>
      </c>
      <c r="P1269" s="127">
        <v>20080514</v>
      </c>
      <c r="Q1269" s="127">
        <v>20080515</v>
      </c>
      <c r="R1269" s="127" t="s">
        <v>475</v>
      </c>
      <c r="S1269" s="127" t="s">
        <v>476</v>
      </c>
      <c r="T1269" s="127" t="s">
        <v>477</v>
      </c>
      <c r="U1269" s="127" t="s">
        <v>72</v>
      </c>
      <c r="V1269" s="127" t="s">
        <v>65</v>
      </c>
      <c r="W1269" s="127" t="s">
        <v>64</v>
      </c>
      <c r="X1269" s="127"/>
      <c r="Y1269" s="127">
        <v>5.54</v>
      </c>
      <c r="Z1269" s="127">
        <v>78</v>
      </c>
      <c r="AA1269" s="127" t="s">
        <v>1726</v>
      </c>
      <c r="AB1269" s="127">
        <v>5000</v>
      </c>
      <c r="AC1269" s="127">
        <v>24964</v>
      </c>
      <c r="AD1269" s="127"/>
      <c r="AE1269" s="127"/>
      <c r="AF1269" s="127">
        <v>0</v>
      </c>
      <c r="AG1269" s="127">
        <v>21651</v>
      </c>
      <c r="AH1269" s="127">
        <v>5000</v>
      </c>
      <c r="AI1269" s="127">
        <v>772</v>
      </c>
      <c r="AJ1269" s="127"/>
      <c r="AK1269" s="127">
        <v>0.03</v>
      </c>
      <c r="AL1269" s="127">
        <v>28</v>
      </c>
      <c r="AM1269" s="127">
        <v>100</v>
      </c>
      <c r="AN1269" s="127"/>
      <c r="AO1269" s="127" t="s">
        <v>625</v>
      </c>
      <c r="AP1269" s="127" t="s">
        <v>479</v>
      </c>
      <c r="AQ1269" s="127" t="s">
        <v>480</v>
      </c>
      <c r="AR1269" s="127" t="s">
        <v>481</v>
      </c>
      <c r="AS1269" s="127" t="s">
        <v>69</v>
      </c>
      <c r="AT1269" s="127" t="s">
        <v>70</v>
      </c>
      <c r="AU1269" s="127" t="s">
        <v>91</v>
      </c>
      <c r="AV1269" s="127" t="s">
        <v>1726</v>
      </c>
      <c r="AW1269" s="149">
        <f t="shared" si="19"/>
        <v>0.86728889601025472</v>
      </c>
    </row>
    <row r="1270" spans="1:49" x14ac:dyDescent="0.2">
      <c r="A1270" s="127" t="s">
        <v>59</v>
      </c>
      <c r="B1270" s="127">
        <v>4.0999999999999996</v>
      </c>
      <c r="C1270" s="127">
        <v>20171204</v>
      </c>
      <c r="D1270" s="127" t="s">
        <v>60</v>
      </c>
      <c r="E1270" s="127" t="s">
        <v>60</v>
      </c>
      <c r="F1270" s="127">
        <v>3</v>
      </c>
      <c r="G1270" s="75" t="s">
        <v>3181</v>
      </c>
      <c r="H1270" s="127">
        <v>12</v>
      </c>
      <c r="I1270" s="127"/>
      <c r="J1270" s="127"/>
      <c r="K1270" s="127"/>
      <c r="L1270" s="127"/>
      <c r="M1270" s="127">
        <v>1</v>
      </c>
      <c r="N1270" s="127">
        <v>2</v>
      </c>
      <c r="O1270" s="127">
        <v>2007</v>
      </c>
      <c r="P1270" s="127">
        <v>20080514</v>
      </c>
      <c r="Q1270" s="127">
        <v>20080515</v>
      </c>
      <c r="R1270" s="127" t="s">
        <v>475</v>
      </c>
      <c r="S1270" s="127" t="s">
        <v>476</v>
      </c>
      <c r="T1270" s="127" t="s">
        <v>477</v>
      </c>
      <c r="U1270" s="127" t="s">
        <v>72</v>
      </c>
      <c r="V1270" s="127" t="s">
        <v>65</v>
      </c>
      <c r="W1270" s="127" t="s">
        <v>64</v>
      </c>
      <c r="X1270" s="127"/>
      <c r="Y1270" s="127">
        <v>5.54</v>
      </c>
      <c r="Z1270" s="127">
        <v>78</v>
      </c>
      <c r="AA1270" s="127" t="s">
        <v>1726</v>
      </c>
      <c r="AB1270" s="127">
        <v>5000</v>
      </c>
      <c r="AC1270" s="127">
        <v>24667</v>
      </c>
      <c r="AD1270" s="127"/>
      <c r="AE1270" s="127"/>
      <c r="AF1270" s="127">
        <v>0</v>
      </c>
      <c r="AG1270" s="127">
        <v>21393</v>
      </c>
      <c r="AH1270" s="127">
        <v>5000</v>
      </c>
      <c r="AI1270" s="127">
        <v>763</v>
      </c>
      <c r="AJ1270" s="127"/>
      <c r="AK1270" s="127">
        <v>0.03</v>
      </c>
      <c r="AL1270" s="127">
        <v>26</v>
      </c>
      <c r="AM1270" s="127">
        <v>100</v>
      </c>
      <c r="AN1270" s="127"/>
      <c r="AO1270" s="127" t="s">
        <v>627</v>
      </c>
      <c r="AP1270" s="127" t="s">
        <v>479</v>
      </c>
      <c r="AQ1270" s="127" t="s">
        <v>480</v>
      </c>
      <c r="AR1270" s="127" t="s">
        <v>481</v>
      </c>
      <c r="AS1270" s="127" t="s">
        <v>69</v>
      </c>
      <c r="AT1270" s="127" t="s">
        <v>70</v>
      </c>
      <c r="AU1270" s="127" t="s">
        <v>91</v>
      </c>
      <c r="AV1270" s="127" t="s">
        <v>1726</v>
      </c>
      <c r="AW1270" s="149">
        <f t="shared" si="19"/>
        <v>0.86727206389102851</v>
      </c>
    </row>
    <row r="1271" spans="1:49" x14ac:dyDescent="0.2">
      <c r="A1271" s="127" t="s">
        <v>59</v>
      </c>
      <c r="B1271" s="127">
        <v>4.0999999999999996</v>
      </c>
      <c r="C1271" s="127">
        <v>20171204</v>
      </c>
      <c r="D1271" s="127" t="s">
        <v>60</v>
      </c>
      <c r="E1271" s="127" t="s">
        <v>60</v>
      </c>
      <c r="F1271" s="127">
        <v>3</v>
      </c>
      <c r="G1271" s="75" t="s">
        <v>3183</v>
      </c>
      <c r="H1271" s="127">
        <v>12</v>
      </c>
      <c r="I1271" s="127"/>
      <c r="J1271" s="127"/>
      <c r="K1271" s="127"/>
      <c r="L1271" s="127"/>
      <c r="M1271" s="127">
        <v>1</v>
      </c>
      <c r="N1271" s="127">
        <v>2</v>
      </c>
      <c r="O1271" s="127">
        <v>2007</v>
      </c>
      <c r="P1271" s="127">
        <v>20080514</v>
      </c>
      <c r="Q1271" s="127">
        <v>20080515</v>
      </c>
      <c r="R1271" s="127" t="s">
        <v>475</v>
      </c>
      <c r="S1271" s="127" t="s">
        <v>476</v>
      </c>
      <c r="T1271" s="127" t="s">
        <v>477</v>
      </c>
      <c r="U1271" s="127" t="s">
        <v>72</v>
      </c>
      <c r="V1271" s="127" t="s">
        <v>65</v>
      </c>
      <c r="W1271" s="127" t="s">
        <v>64</v>
      </c>
      <c r="X1271" s="127"/>
      <c r="Y1271" s="127">
        <v>5.54</v>
      </c>
      <c r="Z1271" s="127">
        <v>78</v>
      </c>
      <c r="AA1271" s="127" t="s">
        <v>1726</v>
      </c>
      <c r="AB1271" s="127">
        <v>5000</v>
      </c>
      <c r="AC1271" s="127">
        <v>25057</v>
      </c>
      <c r="AD1271" s="127"/>
      <c r="AE1271" s="127"/>
      <c r="AF1271" s="127">
        <v>0</v>
      </c>
      <c r="AG1271" s="127">
        <v>21732</v>
      </c>
      <c r="AH1271" s="127">
        <v>5000</v>
      </c>
      <c r="AI1271" s="127">
        <v>511</v>
      </c>
      <c r="AJ1271" s="127"/>
      <c r="AK1271" s="127">
        <v>0.02</v>
      </c>
      <c r="AL1271" s="127">
        <v>22</v>
      </c>
      <c r="AM1271" s="127">
        <v>100</v>
      </c>
      <c r="AN1271" s="127"/>
      <c r="AO1271" s="127" t="s">
        <v>627</v>
      </c>
      <c r="AP1271" s="127" t="s">
        <v>479</v>
      </c>
      <c r="AQ1271" s="127" t="s">
        <v>480</v>
      </c>
      <c r="AR1271" s="127" t="s">
        <v>481</v>
      </c>
      <c r="AS1271" s="127" t="s">
        <v>69</v>
      </c>
      <c r="AT1271" s="127" t="s">
        <v>70</v>
      </c>
      <c r="AU1271" s="127" t="s">
        <v>91</v>
      </c>
      <c r="AV1271" s="127" t="s">
        <v>1726</v>
      </c>
      <c r="AW1271" s="149">
        <f t="shared" si="19"/>
        <v>0.86730255018557689</v>
      </c>
    </row>
    <row r="1272" spans="1:49" x14ac:dyDescent="0.2">
      <c r="A1272" s="127" t="s">
        <v>59</v>
      </c>
      <c r="B1272" s="127">
        <v>4.0999999999999996</v>
      </c>
      <c r="C1272" s="127">
        <v>20171204</v>
      </c>
      <c r="D1272" s="127" t="s">
        <v>60</v>
      </c>
      <c r="E1272" s="127" t="s">
        <v>60</v>
      </c>
      <c r="F1272" s="127">
        <v>3</v>
      </c>
      <c r="G1272" s="75" t="s">
        <v>3184</v>
      </c>
      <c r="H1272" s="127">
        <v>12</v>
      </c>
      <c r="I1272" s="127"/>
      <c r="J1272" s="127"/>
      <c r="K1272" s="127"/>
      <c r="L1272" s="127"/>
      <c r="M1272" s="127">
        <v>1</v>
      </c>
      <c r="N1272" s="127">
        <v>2</v>
      </c>
      <c r="O1272" s="127">
        <v>2007</v>
      </c>
      <c r="P1272" s="127">
        <v>20080514</v>
      </c>
      <c r="Q1272" s="127">
        <v>20080515</v>
      </c>
      <c r="R1272" s="127" t="s">
        <v>475</v>
      </c>
      <c r="S1272" s="127" t="s">
        <v>476</v>
      </c>
      <c r="T1272" s="127" t="s">
        <v>477</v>
      </c>
      <c r="U1272" s="127" t="s">
        <v>72</v>
      </c>
      <c r="V1272" s="127" t="s">
        <v>65</v>
      </c>
      <c r="W1272" s="127" t="s">
        <v>64</v>
      </c>
      <c r="X1272" s="127"/>
      <c r="Y1272" s="127">
        <v>5.54</v>
      </c>
      <c r="Z1272" s="127">
        <v>78</v>
      </c>
      <c r="AA1272" s="127" t="s">
        <v>1726</v>
      </c>
      <c r="AB1272" s="127">
        <v>5000</v>
      </c>
      <c r="AC1272" s="127">
        <v>24997</v>
      </c>
      <c r="AD1272" s="127"/>
      <c r="AE1272" s="127"/>
      <c r="AF1272" s="127">
        <v>0</v>
      </c>
      <c r="AG1272" s="127">
        <v>21680</v>
      </c>
      <c r="AH1272" s="127">
        <v>5000</v>
      </c>
      <c r="AI1272" s="127">
        <v>510</v>
      </c>
      <c r="AJ1272" s="127"/>
      <c r="AK1272" s="127">
        <v>0.02</v>
      </c>
      <c r="AL1272" s="127">
        <v>20</v>
      </c>
      <c r="AM1272" s="127">
        <v>100</v>
      </c>
      <c r="AN1272" s="127"/>
      <c r="AO1272" s="127" t="s">
        <v>627</v>
      </c>
      <c r="AP1272" s="127" t="s">
        <v>479</v>
      </c>
      <c r="AQ1272" s="127" t="s">
        <v>480</v>
      </c>
      <c r="AR1272" s="127" t="s">
        <v>481</v>
      </c>
      <c r="AS1272" s="127" t="s">
        <v>69</v>
      </c>
      <c r="AT1272" s="127" t="s">
        <v>70</v>
      </c>
      <c r="AU1272" s="127" t="s">
        <v>91</v>
      </c>
      <c r="AV1272" s="127" t="s">
        <v>1726</v>
      </c>
      <c r="AW1272" s="149">
        <f t="shared" si="19"/>
        <v>0.86730407648917873</v>
      </c>
    </row>
    <row r="1273" spans="1:49" x14ac:dyDescent="0.2">
      <c r="A1273" s="127" t="s">
        <v>59</v>
      </c>
      <c r="B1273" s="127">
        <v>4.0999999999999996</v>
      </c>
      <c r="C1273" s="127">
        <v>20171204</v>
      </c>
      <c r="D1273" s="127" t="s">
        <v>60</v>
      </c>
      <c r="E1273" s="127" t="s">
        <v>60</v>
      </c>
      <c r="F1273" s="127">
        <v>3</v>
      </c>
      <c r="G1273" s="75" t="s">
        <v>3185</v>
      </c>
      <c r="H1273" s="127">
        <v>12</v>
      </c>
      <c r="I1273" s="127"/>
      <c r="J1273" s="127"/>
      <c r="K1273" s="127"/>
      <c r="L1273" s="127"/>
      <c r="M1273" s="127">
        <v>1</v>
      </c>
      <c r="N1273" s="127">
        <v>2</v>
      </c>
      <c r="O1273" s="127">
        <v>2007</v>
      </c>
      <c r="P1273" s="127">
        <v>20080514</v>
      </c>
      <c r="Q1273" s="127">
        <v>20080515</v>
      </c>
      <c r="R1273" s="127" t="s">
        <v>475</v>
      </c>
      <c r="S1273" s="127" t="s">
        <v>476</v>
      </c>
      <c r="T1273" s="127" t="s">
        <v>477</v>
      </c>
      <c r="U1273" s="127" t="s">
        <v>72</v>
      </c>
      <c r="V1273" s="127" t="s">
        <v>65</v>
      </c>
      <c r="W1273" s="127" t="s">
        <v>64</v>
      </c>
      <c r="X1273" s="127"/>
      <c r="Y1273" s="127">
        <v>5.54</v>
      </c>
      <c r="Z1273" s="127">
        <v>78</v>
      </c>
      <c r="AA1273" s="127" t="s">
        <v>1726</v>
      </c>
      <c r="AB1273" s="127">
        <v>5000</v>
      </c>
      <c r="AC1273" s="127">
        <v>25015</v>
      </c>
      <c r="AD1273" s="127"/>
      <c r="AE1273" s="127"/>
      <c r="AF1273" s="127">
        <v>0</v>
      </c>
      <c r="AG1273" s="127">
        <v>21695</v>
      </c>
      <c r="AH1273" s="127">
        <v>5000</v>
      </c>
      <c r="AI1273" s="127">
        <v>511</v>
      </c>
      <c r="AJ1273" s="127"/>
      <c r="AK1273" s="127">
        <v>0.02</v>
      </c>
      <c r="AL1273" s="127">
        <v>19</v>
      </c>
      <c r="AM1273" s="127">
        <v>100</v>
      </c>
      <c r="AN1273" s="127"/>
      <c r="AO1273" s="127" t="s">
        <v>627</v>
      </c>
      <c r="AP1273" s="127" t="s">
        <v>479</v>
      </c>
      <c r="AQ1273" s="127" t="s">
        <v>480</v>
      </c>
      <c r="AR1273" s="127" t="s">
        <v>481</v>
      </c>
      <c r="AS1273" s="127" t="s">
        <v>69</v>
      </c>
      <c r="AT1273" s="127" t="s">
        <v>70</v>
      </c>
      <c r="AU1273" s="127" t="s">
        <v>91</v>
      </c>
      <c r="AV1273" s="127" t="s">
        <v>1726</v>
      </c>
      <c r="AW1273" s="149">
        <f t="shared" si="19"/>
        <v>0.86727963222066762</v>
      </c>
    </row>
    <row r="1274" spans="1:49" x14ac:dyDescent="0.2">
      <c r="A1274" s="127" t="s">
        <v>59</v>
      </c>
      <c r="B1274" s="127">
        <v>4.0999999999999996</v>
      </c>
      <c r="C1274" s="127">
        <v>20171204</v>
      </c>
      <c r="D1274" s="127" t="s">
        <v>60</v>
      </c>
      <c r="E1274" s="127" t="s">
        <v>60</v>
      </c>
      <c r="F1274" s="127">
        <v>3</v>
      </c>
      <c r="G1274" s="75" t="s">
        <v>3186</v>
      </c>
      <c r="H1274" s="127">
        <v>12</v>
      </c>
      <c r="I1274" s="127"/>
      <c r="J1274" s="127"/>
      <c r="K1274" s="127"/>
      <c r="L1274" s="127"/>
      <c r="M1274" s="127">
        <v>1</v>
      </c>
      <c r="N1274" s="127">
        <v>2</v>
      </c>
      <c r="O1274" s="127">
        <v>2007</v>
      </c>
      <c r="P1274" s="127">
        <v>20080514</v>
      </c>
      <c r="Q1274" s="127">
        <v>20080515</v>
      </c>
      <c r="R1274" s="127" t="s">
        <v>475</v>
      </c>
      <c r="S1274" s="127" t="s">
        <v>476</v>
      </c>
      <c r="T1274" s="127" t="s">
        <v>477</v>
      </c>
      <c r="U1274" s="127" t="s">
        <v>72</v>
      </c>
      <c r="V1274" s="127" t="s">
        <v>65</v>
      </c>
      <c r="W1274" s="127" t="s">
        <v>64</v>
      </c>
      <c r="X1274" s="127"/>
      <c r="Y1274" s="127">
        <v>5.54</v>
      </c>
      <c r="Z1274" s="127">
        <v>78</v>
      </c>
      <c r="AA1274" s="127" t="s">
        <v>1726</v>
      </c>
      <c r="AB1274" s="127">
        <v>5000</v>
      </c>
      <c r="AC1274" s="127">
        <v>25053</v>
      </c>
      <c r="AD1274" s="127"/>
      <c r="AE1274" s="127"/>
      <c r="AF1274" s="127">
        <v>0</v>
      </c>
      <c r="AG1274" s="127">
        <v>21728</v>
      </c>
      <c r="AH1274" s="127">
        <v>5000</v>
      </c>
      <c r="AI1274" s="127">
        <v>511</v>
      </c>
      <c r="AJ1274" s="127"/>
      <c r="AK1274" s="127">
        <v>0.02</v>
      </c>
      <c r="AL1274" s="127">
        <v>18</v>
      </c>
      <c r="AM1274" s="127">
        <v>100</v>
      </c>
      <c r="AN1274" s="127"/>
      <c r="AO1274" s="127" t="s">
        <v>627</v>
      </c>
      <c r="AP1274" s="127" t="s">
        <v>479</v>
      </c>
      <c r="AQ1274" s="127" t="s">
        <v>480</v>
      </c>
      <c r="AR1274" s="127" t="s">
        <v>481</v>
      </c>
      <c r="AS1274" s="127" t="s">
        <v>69</v>
      </c>
      <c r="AT1274" s="127" t="s">
        <v>70</v>
      </c>
      <c r="AU1274" s="127" t="s">
        <v>91</v>
      </c>
      <c r="AV1274" s="127" t="s">
        <v>1726</v>
      </c>
      <c r="AW1274" s="149">
        <f t="shared" si="19"/>
        <v>0.86728136350936014</v>
      </c>
    </row>
    <row r="1275" spans="1:49" x14ac:dyDescent="0.2">
      <c r="A1275" s="127" t="s">
        <v>59</v>
      </c>
      <c r="B1275" s="127">
        <v>4.0999999999999996</v>
      </c>
      <c r="C1275" s="127">
        <v>20171204</v>
      </c>
      <c r="D1275" s="127" t="s">
        <v>60</v>
      </c>
      <c r="E1275" s="127" t="s">
        <v>60</v>
      </c>
      <c r="F1275" s="127">
        <v>3</v>
      </c>
      <c r="G1275" s="75" t="s">
        <v>3187</v>
      </c>
      <c r="H1275" s="127">
        <v>12</v>
      </c>
      <c r="I1275" s="127"/>
      <c r="J1275" s="127"/>
      <c r="K1275" s="127"/>
      <c r="L1275" s="127"/>
      <c r="M1275" s="127">
        <v>1</v>
      </c>
      <c r="N1275" s="127">
        <v>2</v>
      </c>
      <c r="O1275" s="127">
        <v>2007</v>
      </c>
      <c r="P1275" s="127">
        <v>20080514</v>
      </c>
      <c r="Q1275" s="127">
        <v>20080515</v>
      </c>
      <c r="R1275" s="127" t="s">
        <v>475</v>
      </c>
      <c r="S1275" s="127" t="s">
        <v>476</v>
      </c>
      <c r="T1275" s="127" t="s">
        <v>477</v>
      </c>
      <c r="U1275" s="127" t="s">
        <v>72</v>
      </c>
      <c r="V1275" s="127" t="s">
        <v>65</v>
      </c>
      <c r="W1275" s="127" t="s">
        <v>64</v>
      </c>
      <c r="X1275" s="127"/>
      <c r="Y1275" s="127">
        <v>5.54</v>
      </c>
      <c r="Z1275" s="127">
        <v>78</v>
      </c>
      <c r="AA1275" s="127" t="s">
        <v>1726</v>
      </c>
      <c r="AB1275" s="127">
        <v>5000</v>
      </c>
      <c r="AC1275" s="127">
        <v>24994</v>
      </c>
      <c r="AD1275" s="127"/>
      <c r="AE1275" s="127"/>
      <c r="AF1275" s="127">
        <v>0</v>
      </c>
      <c r="AG1275" s="127">
        <v>21677</v>
      </c>
      <c r="AH1275" s="127">
        <v>5000</v>
      </c>
      <c r="AI1275" s="127">
        <v>510</v>
      </c>
      <c r="AJ1275" s="127"/>
      <c r="AK1275" s="127">
        <v>0.02</v>
      </c>
      <c r="AL1275" s="127">
        <v>17</v>
      </c>
      <c r="AM1275" s="127">
        <v>100</v>
      </c>
      <c r="AN1275" s="127"/>
      <c r="AO1275" s="127" t="s">
        <v>627</v>
      </c>
      <c r="AP1275" s="127" t="s">
        <v>479</v>
      </c>
      <c r="AQ1275" s="127" t="s">
        <v>480</v>
      </c>
      <c r="AR1275" s="127" t="s">
        <v>481</v>
      </c>
      <c r="AS1275" s="127" t="s">
        <v>69</v>
      </c>
      <c r="AT1275" s="127" t="s">
        <v>70</v>
      </c>
      <c r="AU1275" s="127" t="s">
        <v>91</v>
      </c>
      <c r="AV1275" s="127" t="s">
        <v>1726</v>
      </c>
      <c r="AW1275" s="149">
        <f t="shared" si="19"/>
        <v>0.86728814915579744</v>
      </c>
    </row>
    <row r="1276" spans="1:49" x14ac:dyDescent="0.2">
      <c r="A1276" s="127" t="s">
        <v>1726</v>
      </c>
      <c r="B1276" s="127">
        <v>4.0999999999999996</v>
      </c>
      <c r="C1276" s="127">
        <v>20171204</v>
      </c>
      <c r="D1276" s="127" t="s">
        <v>60</v>
      </c>
      <c r="E1276" s="127" t="s">
        <v>60</v>
      </c>
      <c r="F1276" s="127">
        <v>3</v>
      </c>
      <c r="G1276" s="75" t="s">
        <v>1556</v>
      </c>
      <c r="H1276" s="127"/>
      <c r="I1276" s="127"/>
      <c r="J1276" s="127"/>
      <c r="K1276" s="127"/>
      <c r="L1276" s="127"/>
      <c r="M1276" s="127">
        <v>1</v>
      </c>
      <c r="N1276" s="127">
        <v>1</v>
      </c>
      <c r="O1276" s="127">
        <v>2009</v>
      </c>
      <c r="P1276" s="127">
        <v>20110413</v>
      </c>
      <c r="Q1276" s="127">
        <v>20110414</v>
      </c>
      <c r="R1276" s="127" t="s">
        <v>78</v>
      </c>
      <c r="S1276" s="127" t="s">
        <v>62</v>
      </c>
      <c r="T1276" s="127" t="s">
        <v>79</v>
      </c>
      <c r="U1276" s="127" t="s">
        <v>1953</v>
      </c>
      <c r="V1276" s="127" t="s">
        <v>65</v>
      </c>
      <c r="W1276" s="127" t="s">
        <v>64</v>
      </c>
      <c r="X1276" s="127" t="s">
        <v>1305</v>
      </c>
      <c r="Y1276" s="127">
        <v>31.62</v>
      </c>
      <c r="Z1276" s="127">
        <v>135</v>
      </c>
      <c r="AA1276" s="127" t="s">
        <v>1726</v>
      </c>
      <c r="AB1276" s="127"/>
      <c r="AC1276" s="127"/>
      <c r="AD1276" s="127"/>
      <c r="AE1276" s="127"/>
      <c r="AF1276" s="127">
        <v>0</v>
      </c>
      <c r="AG1276" s="127">
        <v>23284</v>
      </c>
      <c r="AH1276" s="127"/>
      <c r="AI1276" s="127"/>
      <c r="AJ1276" s="127" t="s">
        <v>66</v>
      </c>
      <c r="AK1276" s="127"/>
      <c r="AL1276" s="127"/>
      <c r="AM1276" s="127"/>
      <c r="AN1276" s="127"/>
      <c r="AO1276" s="127"/>
      <c r="AP1276" s="127" t="s">
        <v>675</v>
      </c>
      <c r="AQ1276" s="127" t="s">
        <v>661</v>
      </c>
      <c r="AR1276" s="127" t="s">
        <v>676</v>
      </c>
      <c r="AS1276" s="127" t="s">
        <v>69</v>
      </c>
      <c r="AT1276" s="127" t="s">
        <v>70</v>
      </c>
      <c r="AU1276" s="127" t="s">
        <v>71</v>
      </c>
      <c r="AV1276" s="127" t="s">
        <v>1726</v>
      </c>
      <c r="AW1276" s="149" t="str">
        <f t="shared" si="19"/>
        <v/>
      </c>
    </row>
    <row r="1277" spans="1:49" x14ac:dyDescent="0.2">
      <c r="A1277" s="127" t="s">
        <v>1726</v>
      </c>
      <c r="B1277" s="127">
        <v>4.0999999999999996</v>
      </c>
      <c r="C1277" s="127">
        <v>20171204</v>
      </c>
      <c r="D1277" s="127" t="s">
        <v>60</v>
      </c>
      <c r="E1277" s="127" t="s">
        <v>60</v>
      </c>
      <c r="F1277" s="127">
        <v>3</v>
      </c>
      <c r="G1277" s="75" t="s">
        <v>1557</v>
      </c>
      <c r="H1277" s="127"/>
      <c r="I1277" s="127"/>
      <c r="J1277" s="127"/>
      <c r="K1277" s="127"/>
      <c r="L1277" s="127"/>
      <c r="M1277" s="127">
        <v>1</v>
      </c>
      <c r="N1277" s="127">
        <v>1</v>
      </c>
      <c r="O1277" s="127">
        <v>2009</v>
      </c>
      <c r="P1277" s="127">
        <v>20110418</v>
      </c>
      <c r="Q1277" s="127">
        <v>20110421</v>
      </c>
      <c r="R1277" s="127" t="s">
        <v>84</v>
      </c>
      <c r="S1277" s="127" t="s">
        <v>62</v>
      </c>
      <c r="T1277" s="127" t="s">
        <v>85</v>
      </c>
      <c r="U1277" s="127" t="s">
        <v>1953</v>
      </c>
      <c r="V1277" s="127" t="s">
        <v>65</v>
      </c>
      <c r="W1277" s="127" t="s">
        <v>64</v>
      </c>
      <c r="X1277" s="127" t="s">
        <v>1305</v>
      </c>
      <c r="Y1277" s="127">
        <v>28.21</v>
      </c>
      <c r="Z1277" s="127">
        <v>131</v>
      </c>
      <c r="AA1277" s="127" t="s">
        <v>1726</v>
      </c>
      <c r="AB1277" s="127"/>
      <c r="AC1277" s="127"/>
      <c r="AD1277" s="127"/>
      <c r="AE1277" s="127"/>
      <c r="AF1277" s="127">
        <v>0</v>
      </c>
      <c r="AG1277" s="127">
        <v>66192</v>
      </c>
      <c r="AH1277" s="127"/>
      <c r="AI1277" s="127"/>
      <c r="AJ1277" s="127" t="s">
        <v>66</v>
      </c>
      <c r="AK1277" s="127"/>
      <c r="AL1277" s="127"/>
      <c r="AM1277" s="127"/>
      <c r="AN1277" s="127"/>
      <c r="AO1277" s="127"/>
      <c r="AP1277" s="127" t="s">
        <v>669</v>
      </c>
      <c r="AQ1277" s="127" t="s">
        <v>661</v>
      </c>
      <c r="AR1277" s="127" t="s">
        <v>670</v>
      </c>
      <c r="AS1277" s="127" t="s">
        <v>69</v>
      </c>
      <c r="AT1277" s="127" t="s">
        <v>70</v>
      </c>
      <c r="AU1277" s="127" t="s">
        <v>71</v>
      </c>
      <c r="AV1277" s="127" t="s">
        <v>1726</v>
      </c>
      <c r="AW1277" s="149" t="str">
        <f t="shared" si="19"/>
        <v/>
      </c>
    </row>
    <row r="1278" spans="1:49" x14ac:dyDescent="0.2">
      <c r="A1278" s="127" t="s">
        <v>1726</v>
      </c>
      <c r="B1278" s="127">
        <v>4.0999999999999996</v>
      </c>
      <c r="C1278" s="127">
        <v>20171204</v>
      </c>
      <c r="D1278" s="127" t="s">
        <v>60</v>
      </c>
      <c r="E1278" s="127" t="s">
        <v>60</v>
      </c>
      <c r="F1278" s="127">
        <v>3</v>
      </c>
      <c r="G1278" s="75" t="s">
        <v>4447</v>
      </c>
      <c r="H1278" s="127"/>
      <c r="I1278" s="127"/>
      <c r="J1278" s="127"/>
      <c r="K1278" s="127"/>
      <c r="L1278" s="127"/>
      <c r="M1278" s="127">
        <v>1</v>
      </c>
      <c r="N1278" s="127">
        <v>3</v>
      </c>
      <c r="O1278" s="127">
        <v>2009</v>
      </c>
      <c r="P1278" s="127">
        <v>20100521</v>
      </c>
      <c r="Q1278" s="127">
        <v>20100521</v>
      </c>
      <c r="R1278" s="127" t="s">
        <v>4448</v>
      </c>
      <c r="S1278" s="127" t="s">
        <v>4193</v>
      </c>
      <c r="T1278" s="127" t="s">
        <v>4449</v>
      </c>
      <c r="U1278" s="127" t="s">
        <v>72</v>
      </c>
      <c r="V1278" s="127" t="s">
        <v>65</v>
      </c>
      <c r="W1278" s="127" t="s">
        <v>64</v>
      </c>
      <c r="X1278" s="127"/>
      <c r="Y1278" s="127">
        <v>8</v>
      </c>
      <c r="Z1278" s="127"/>
      <c r="AA1278" s="127" t="s">
        <v>1726</v>
      </c>
      <c r="AB1278" s="127"/>
      <c r="AC1278" s="127"/>
      <c r="AD1278" s="127"/>
      <c r="AE1278" s="127"/>
      <c r="AF1278" s="127">
        <v>0</v>
      </c>
      <c r="AG1278" s="127">
        <v>3000</v>
      </c>
      <c r="AH1278" s="127"/>
      <c r="AI1278" s="127"/>
      <c r="AJ1278" s="127"/>
      <c r="AK1278" s="127"/>
      <c r="AL1278" s="127"/>
      <c r="AM1278" s="127"/>
      <c r="AN1278" s="127"/>
      <c r="AO1278" s="127"/>
      <c r="AP1278" s="127" t="s">
        <v>4450</v>
      </c>
      <c r="AQ1278" s="127" t="s">
        <v>4194</v>
      </c>
      <c r="AR1278" s="127" t="s">
        <v>4451</v>
      </c>
      <c r="AS1278" s="127" t="s">
        <v>69</v>
      </c>
      <c r="AT1278" s="127" t="s">
        <v>70</v>
      </c>
      <c r="AU1278" s="127" t="s">
        <v>3211</v>
      </c>
      <c r="AV1278" s="127" t="s">
        <v>1726</v>
      </c>
      <c r="AW1278" s="149" t="str">
        <f t="shared" si="19"/>
        <v/>
      </c>
    </row>
    <row r="1279" spans="1:49" x14ac:dyDescent="0.2">
      <c r="A1279" s="127" t="s">
        <v>1726</v>
      </c>
      <c r="B1279" s="127">
        <v>4.0999999999999996</v>
      </c>
      <c r="C1279" s="127">
        <v>20171204</v>
      </c>
      <c r="D1279" s="127" t="s">
        <v>60</v>
      </c>
      <c r="E1279" s="127" t="s">
        <v>60</v>
      </c>
      <c r="F1279" s="127">
        <v>3</v>
      </c>
      <c r="G1279" s="75" t="s">
        <v>5134</v>
      </c>
      <c r="H1279" s="127"/>
      <c r="I1279" s="127"/>
      <c r="J1279" s="127"/>
      <c r="K1279" s="127"/>
      <c r="L1279" s="127"/>
      <c r="M1279" s="127">
        <v>1</v>
      </c>
      <c r="N1279" s="127">
        <v>3</v>
      </c>
      <c r="O1279" s="127">
        <v>2013</v>
      </c>
      <c r="P1279" s="127">
        <v>20140518</v>
      </c>
      <c r="Q1279" s="127">
        <v>20140519</v>
      </c>
      <c r="R1279" s="127" t="s">
        <v>3474</v>
      </c>
      <c r="S1279" s="127" t="s">
        <v>3475</v>
      </c>
      <c r="T1279" s="127" t="s">
        <v>4165</v>
      </c>
      <c r="U1279" s="127" t="s">
        <v>72</v>
      </c>
      <c r="V1279" s="127" t="s">
        <v>65</v>
      </c>
      <c r="W1279" s="127" t="s">
        <v>64</v>
      </c>
      <c r="X1279" s="127" t="s">
        <v>1305</v>
      </c>
      <c r="Y1279" s="127">
        <v>3</v>
      </c>
      <c r="Z1279" s="127"/>
      <c r="AA1279" s="127" t="s">
        <v>1726</v>
      </c>
      <c r="AB1279" s="127"/>
      <c r="AC1279" s="127"/>
      <c r="AD1279" s="127"/>
      <c r="AE1279" s="127"/>
      <c r="AF1279" s="127">
        <v>0</v>
      </c>
      <c r="AG1279" s="127">
        <v>47332</v>
      </c>
      <c r="AH1279" s="127"/>
      <c r="AI1279" s="127"/>
      <c r="AJ1279" s="127" t="s">
        <v>67</v>
      </c>
      <c r="AK1279" s="127"/>
      <c r="AL1279" s="127"/>
      <c r="AM1279" s="127"/>
      <c r="AN1279" s="127"/>
      <c r="AO1279" s="127" t="s">
        <v>5135</v>
      </c>
      <c r="AP1279" s="127" t="s">
        <v>3477</v>
      </c>
      <c r="AQ1279" s="127" t="s">
        <v>3478</v>
      </c>
      <c r="AR1279" s="127" t="s">
        <v>4166</v>
      </c>
      <c r="AS1279" s="127" t="s">
        <v>69</v>
      </c>
      <c r="AT1279" s="127" t="s">
        <v>70</v>
      </c>
      <c r="AU1279" s="127" t="s">
        <v>3211</v>
      </c>
      <c r="AV1279" s="127" t="s">
        <v>1726</v>
      </c>
      <c r="AW1279" s="149" t="str">
        <f t="shared" si="19"/>
        <v/>
      </c>
    </row>
    <row r="1280" spans="1:49" x14ac:dyDescent="0.2">
      <c r="A1280" s="127" t="s">
        <v>1726</v>
      </c>
      <c r="B1280" s="127">
        <v>4.0999999999999996</v>
      </c>
      <c r="C1280" s="127">
        <v>20171204</v>
      </c>
      <c r="D1280" s="127" t="s">
        <v>60</v>
      </c>
      <c r="E1280" s="127" t="s">
        <v>60</v>
      </c>
      <c r="F1280" s="127">
        <v>3</v>
      </c>
      <c r="G1280" s="75" t="s">
        <v>5110</v>
      </c>
      <c r="H1280" s="127"/>
      <c r="I1280" s="127"/>
      <c r="J1280" s="127"/>
      <c r="K1280" s="127"/>
      <c r="L1280" s="127"/>
      <c r="M1280" s="127">
        <v>1</v>
      </c>
      <c r="N1280" s="127">
        <v>3</v>
      </c>
      <c r="O1280" s="127">
        <v>2013</v>
      </c>
      <c r="P1280" s="127">
        <v>20140610</v>
      </c>
      <c r="Q1280" s="127">
        <v>20140613</v>
      </c>
      <c r="R1280" s="127" t="s">
        <v>3474</v>
      </c>
      <c r="S1280" s="127" t="s">
        <v>3475</v>
      </c>
      <c r="T1280" s="127" t="s">
        <v>4165</v>
      </c>
      <c r="U1280" s="127" t="s">
        <v>72</v>
      </c>
      <c r="V1280" s="127" t="s">
        <v>65</v>
      </c>
      <c r="W1280" s="127" t="s">
        <v>64</v>
      </c>
      <c r="X1280" s="127" t="s">
        <v>1305</v>
      </c>
      <c r="Y1280" s="127">
        <v>6</v>
      </c>
      <c r="Z1280" s="127"/>
      <c r="AA1280" s="127" t="s">
        <v>1726</v>
      </c>
      <c r="AB1280" s="127"/>
      <c r="AC1280" s="127"/>
      <c r="AD1280" s="127"/>
      <c r="AE1280" s="127"/>
      <c r="AF1280" s="127">
        <v>0</v>
      </c>
      <c r="AG1280" s="127">
        <v>23065</v>
      </c>
      <c r="AH1280" s="127"/>
      <c r="AI1280" s="127"/>
      <c r="AJ1280" s="127" t="s">
        <v>67</v>
      </c>
      <c r="AK1280" s="127"/>
      <c r="AL1280" s="127"/>
      <c r="AM1280" s="127"/>
      <c r="AN1280" s="127"/>
      <c r="AO1280" s="127" t="s">
        <v>5111</v>
      </c>
      <c r="AP1280" s="127" t="s">
        <v>3477</v>
      </c>
      <c r="AQ1280" s="127" t="s">
        <v>3478</v>
      </c>
      <c r="AR1280" s="127" t="s">
        <v>4166</v>
      </c>
      <c r="AS1280" s="127" t="s">
        <v>69</v>
      </c>
      <c r="AT1280" s="127" t="s">
        <v>70</v>
      </c>
      <c r="AU1280" s="127" t="s">
        <v>3211</v>
      </c>
      <c r="AV1280" s="127" t="s">
        <v>1726</v>
      </c>
      <c r="AW1280" s="149" t="str">
        <f t="shared" si="19"/>
        <v/>
      </c>
    </row>
    <row r="1281" spans="1:49" x14ac:dyDescent="0.2">
      <c r="A1281" s="127" t="s">
        <v>1726</v>
      </c>
      <c r="B1281" s="127">
        <v>4.0999999999999996</v>
      </c>
      <c r="C1281" s="127">
        <v>20171204</v>
      </c>
      <c r="D1281" s="127" t="s">
        <v>60</v>
      </c>
      <c r="E1281" s="127" t="s">
        <v>60</v>
      </c>
      <c r="F1281" s="127">
        <v>3</v>
      </c>
      <c r="G1281" s="75" t="s">
        <v>5138</v>
      </c>
      <c r="H1281" s="127"/>
      <c r="I1281" s="127"/>
      <c r="J1281" s="127"/>
      <c r="K1281" s="127"/>
      <c r="L1281" s="127"/>
      <c r="M1281" s="127">
        <v>1</v>
      </c>
      <c r="N1281" s="127">
        <v>3</v>
      </c>
      <c r="O1281" s="127">
        <v>2013</v>
      </c>
      <c r="P1281" s="127">
        <v>20140617</v>
      </c>
      <c r="Q1281" s="127">
        <v>20140618</v>
      </c>
      <c r="R1281" s="127" t="s">
        <v>4190</v>
      </c>
      <c r="S1281" s="127" t="s">
        <v>3475</v>
      </c>
      <c r="T1281" s="127" t="s">
        <v>4165</v>
      </c>
      <c r="U1281" s="127" t="s">
        <v>72</v>
      </c>
      <c r="V1281" s="127" t="s">
        <v>65</v>
      </c>
      <c r="W1281" s="127" t="s">
        <v>64</v>
      </c>
      <c r="X1281" s="127" t="s">
        <v>1305</v>
      </c>
      <c r="Y1281" s="127">
        <v>6.7</v>
      </c>
      <c r="Z1281" s="127"/>
      <c r="AA1281" s="127" t="s">
        <v>1726</v>
      </c>
      <c r="AB1281" s="127"/>
      <c r="AC1281" s="127"/>
      <c r="AD1281" s="127"/>
      <c r="AE1281" s="127"/>
      <c r="AF1281" s="127">
        <v>0</v>
      </c>
      <c r="AG1281" s="127">
        <v>53621</v>
      </c>
      <c r="AH1281" s="127"/>
      <c r="AI1281" s="127"/>
      <c r="AJ1281" s="127" t="s">
        <v>67</v>
      </c>
      <c r="AK1281" s="127"/>
      <c r="AL1281" s="127"/>
      <c r="AM1281" s="127"/>
      <c r="AN1281" s="127"/>
      <c r="AO1281" s="127" t="s">
        <v>5139</v>
      </c>
      <c r="AP1281" s="127" t="s">
        <v>4191</v>
      </c>
      <c r="AQ1281" s="127" t="s">
        <v>3478</v>
      </c>
      <c r="AR1281" s="127" t="s">
        <v>4166</v>
      </c>
      <c r="AS1281" s="127" t="s">
        <v>69</v>
      </c>
      <c r="AT1281" s="127" t="s">
        <v>70</v>
      </c>
      <c r="AU1281" s="127" t="s">
        <v>3211</v>
      </c>
      <c r="AV1281" s="127" t="s">
        <v>1726</v>
      </c>
      <c r="AW1281" s="149" t="str">
        <f t="shared" si="19"/>
        <v/>
      </c>
    </row>
    <row r="1282" spans="1:49" x14ac:dyDescent="0.2">
      <c r="A1282" s="127" t="s">
        <v>59</v>
      </c>
      <c r="B1282" s="127">
        <v>4.0999999999999996</v>
      </c>
      <c r="C1282" s="127">
        <v>20171204</v>
      </c>
      <c r="D1282" s="127" t="s">
        <v>60</v>
      </c>
      <c r="E1282" s="127" t="s">
        <v>60</v>
      </c>
      <c r="F1282" s="127">
        <v>3</v>
      </c>
      <c r="G1282" s="75" t="s">
        <v>4424</v>
      </c>
      <c r="H1282" s="127">
        <v>12</v>
      </c>
      <c r="I1282" s="127"/>
      <c r="J1282" s="127"/>
      <c r="K1282" s="127"/>
      <c r="L1282" s="127"/>
      <c r="M1282" s="127">
        <v>1</v>
      </c>
      <c r="N1282" s="127">
        <v>2</v>
      </c>
      <c r="O1282" s="127">
        <v>2011</v>
      </c>
      <c r="P1282" s="127">
        <v>20120526</v>
      </c>
      <c r="Q1282" s="127">
        <v>20120526</v>
      </c>
      <c r="R1282" s="127" t="s">
        <v>490</v>
      </c>
      <c r="S1282" s="127" t="s">
        <v>476</v>
      </c>
      <c r="T1282" s="127" t="s">
        <v>491</v>
      </c>
      <c r="U1282" s="127" t="s">
        <v>72</v>
      </c>
      <c r="V1282" s="127" t="s">
        <v>65</v>
      </c>
      <c r="W1282" s="127" t="s">
        <v>64</v>
      </c>
      <c r="X1282" s="127" t="s">
        <v>1308</v>
      </c>
      <c r="Y1282" s="127">
        <v>8.19</v>
      </c>
      <c r="Z1282" s="127">
        <v>88</v>
      </c>
      <c r="AA1282" s="127" t="s">
        <v>1726</v>
      </c>
      <c r="AB1282" s="127">
        <v>5000</v>
      </c>
      <c r="AC1282" s="127">
        <v>47912</v>
      </c>
      <c r="AD1282" s="127"/>
      <c r="AE1282" s="127"/>
      <c r="AF1282" s="127">
        <v>0</v>
      </c>
      <c r="AG1282" s="127">
        <v>9259</v>
      </c>
      <c r="AH1282" s="127">
        <v>5000</v>
      </c>
      <c r="AI1282" s="127">
        <v>1482</v>
      </c>
      <c r="AJ1282" s="127" t="s">
        <v>66</v>
      </c>
      <c r="AK1282" s="127">
        <v>9.7000000000000003E-3</v>
      </c>
      <c r="AL1282" s="127"/>
      <c r="AM1282" s="127"/>
      <c r="AN1282" s="127"/>
      <c r="AO1282" s="127"/>
      <c r="AP1282" s="127" t="s">
        <v>493</v>
      </c>
      <c r="AQ1282" s="127" t="s">
        <v>480</v>
      </c>
      <c r="AR1282" s="127" t="s">
        <v>494</v>
      </c>
      <c r="AS1282" s="127" t="s">
        <v>69</v>
      </c>
      <c r="AT1282" s="127" t="s">
        <v>70</v>
      </c>
      <c r="AU1282" s="127" t="s">
        <v>91</v>
      </c>
      <c r="AV1282" s="127" t="s">
        <v>1726</v>
      </c>
      <c r="AW1282" s="149">
        <f t="shared" si="19"/>
        <v>0.19325012522958757</v>
      </c>
    </row>
    <row r="1283" spans="1:49" x14ac:dyDescent="0.2">
      <c r="A1283" s="127" t="s">
        <v>59</v>
      </c>
      <c r="B1283" s="127">
        <v>4.0999999999999996</v>
      </c>
      <c r="C1283" s="127">
        <v>20171204</v>
      </c>
      <c r="D1283" s="127" t="s">
        <v>60</v>
      </c>
      <c r="E1283" s="127" t="s">
        <v>60</v>
      </c>
      <c r="F1283" s="127">
        <v>3</v>
      </c>
      <c r="G1283" s="75" t="s">
        <v>4824</v>
      </c>
      <c r="H1283" s="127">
        <v>12</v>
      </c>
      <c r="I1283" s="127"/>
      <c r="J1283" s="127"/>
      <c r="K1283" s="127"/>
      <c r="L1283" s="127"/>
      <c r="M1283" s="127">
        <v>1</v>
      </c>
      <c r="N1283" s="127">
        <v>2</v>
      </c>
      <c r="O1283" s="127">
        <v>2012</v>
      </c>
      <c r="P1283" s="127">
        <v>20130528</v>
      </c>
      <c r="Q1283" s="127">
        <v>20130528</v>
      </c>
      <c r="R1283" s="127" t="s">
        <v>490</v>
      </c>
      <c r="S1283" s="127" t="s">
        <v>476</v>
      </c>
      <c r="T1283" s="127" t="s">
        <v>491</v>
      </c>
      <c r="U1283" s="127" t="s">
        <v>72</v>
      </c>
      <c r="V1283" s="127" t="s">
        <v>65</v>
      </c>
      <c r="W1283" s="127" t="s">
        <v>64</v>
      </c>
      <c r="X1283" s="127" t="s">
        <v>1308</v>
      </c>
      <c r="Y1283" s="127">
        <v>9.7100000000000009</v>
      </c>
      <c r="Z1283" s="127">
        <v>93</v>
      </c>
      <c r="AA1283" s="127" t="s">
        <v>1726</v>
      </c>
      <c r="AB1283" s="127">
        <v>5000</v>
      </c>
      <c r="AC1283" s="127">
        <v>57851</v>
      </c>
      <c r="AD1283" s="127"/>
      <c r="AE1283" s="127"/>
      <c r="AF1283" s="127">
        <v>0</v>
      </c>
      <c r="AG1283" s="127">
        <v>1533</v>
      </c>
      <c r="AH1283" s="127">
        <v>5000</v>
      </c>
      <c r="AI1283" s="127">
        <v>881</v>
      </c>
      <c r="AJ1283" s="127" t="s">
        <v>66</v>
      </c>
      <c r="AK1283" s="127">
        <v>1.4999999999999999E-2</v>
      </c>
      <c r="AL1283" s="127">
        <v>55</v>
      </c>
      <c r="AM1283" s="127">
        <v>200</v>
      </c>
      <c r="AN1283" s="127"/>
      <c r="AO1283" s="127"/>
      <c r="AP1283" s="127" t="s">
        <v>493</v>
      </c>
      <c r="AQ1283" s="127" t="s">
        <v>480</v>
      </c>
      <c r="AR1283" s="127" t="s">
        <v>494</v>
      </c>
      <c r="AS1283" s="127" t="s">
        <v>69</v>
      </c>
      <c r="AT1283" s="127" t="s">
        <v>70</v>
      </c>
      <c r="AU1283" s="127" t="s">
        <v>91</v>
      </c>
      <c r="AV1283" s="127" t="s">
        <v>1726</v>
      </c>
      <c r="AW1283" s="149">
        <f t="shared" ref="AW1283:AW1346" si="20">+IF(ISERROR(AG1283/AC1283),"",AG1283/AC1283)</f>
        <v>2.6499109782026239E-2</v>
      </c>
    </row>
    <row r="1284" spans="1:49" x14ac:dyDescent="0.2">
      <c r="A1284" s="127" t="s">
        <v>1726</v>
      </c>
      <c r="B1284" s="127">
        <v>4.0999999999999996</v>
      </c>
      <c r="C1284" s="127">
        <v>20171204</v>
      </c>
      <c r="D1284" s="127" t="s">
        <v>60</v>
      </c>
      <c r="E1284" s="127" t="s">
        <v>60</v>
      </c>
      <c r="F1284" s="127">
        <v>3</v>
      </c>
      <c r="G1284" s="75" t="s">
        <v>3838</v>
      </c>
      <c r="H1284" s="127"/>
      <c r="I1284" s="127"/>
      <c r="J1284" s="127"/>
      <c r="K1284" s="127"/>
      <c r="L1284" s="127"/>
      <c r="M1284" s="127">
        <v>1</v>
      </c>
      <c r="N1284" s="127">
        <v>1</v>
      </c>
      <c r="O1284" s="127">
        <v>1986</v>
      </c>
      <c r="P1284" s="127">
        <v>19870515</v>
      </c>
      <c r="Q1284" s="127">
        <v>19870515</v>
      </c>
      <c r="R1284" s="127" t="s">
        <v>3795</v>
      </c>
      <c r="S1284" s="127" t="s">
        <v>3484</v>
      </c>
      <c r="T1284" s="127" t="s">
        <v>3796</v>
      </c>
      <c r="U1284" s="127" t="s">
        <v>72</v>
      </c>
      <c r="V1284" s="127" t="s">
        <v>65</v>
      </c>
      <c r="W1284" s="127" t="s">
        <v>66</v>
      </c>
      <c r="X1284" s="127" t="s">
        <v>1305</v>
      </c>
      <c r="Y1284" s="127">
        <v>4</v>
      </c>
      <c r="Z1284" s="127"/>
      <c r="AA1284" s="127" t="s">
        <v>1726</v>
      </c>
      <c r="AB1284" s="127"/>
      <c r="AC1284" s="127"/>
      <c r="AD1284" s="127"/>
      <c r="AE1284" s="127"/>
      <c r="AF1284" s="127">
        <v>0</v>
      </c>
      <c r="AG1284" s="127">
        <v>96</v>
      </c>
      <c r="AH1284" s="127"/>
      <c r="AI1284" s="127"/>
      <c r="AJ1284" s="127"/>
      <c r="AK1284" s="127"/>
      <c r="AL1284" s="127"/>
      <c r="AM1284" s="127"/>
      <c r="AN1284" s="127"/>
      <c r="AO1284" s="127"/>
      <c r="AP1284" s="127" t="s">
        <v>3797</v>
      </c>
      <c r="AQ1284" s="127" t="s">
        <v>3487</v>
      </c>
      <c r="AR1284" s="127" t="s">
        <v>3799</v>
      </c>
      <c r="AS1284" s="127" t="s">
        <v>69</v>
      </c>
      <c r="AT1284" s="127" t="s">
        <v>70</v>
      </c>
      <c r="AU1284" s="127" t="s">
        <v>77</v>
      </c>
      <c r="AV1284" s="127" t="s">
        <v>1726</v>
      </c>
      <c r="AW1284" s="149" t="str">
        <f t="shared" si="20"/>
        <v/>
      </c>
    </row>
    <row r="1285" spans="1:49" x14ac:dyDescent="0.2">
      <c r="A1285" s="127" t="s">
        <v>59</v>
      </c>
      <c r="B1285" s="127">
        <v>4.0999999999999996</v>
      </c>
      <c r="C1285" s="127">
        <v>20171204</v>
      </c>
      <c r="D1285" s="127" t="s">
        <v>60</v>
      </c>
      <c r="E1285" s="127" t="s">
        <v>60</v>
      </c>
      <c r="F1285" s="127">
        <v>3</v>
      </c>
      <c r="G1285" s="75" t="s">
        <v>1647</v>
      </c>
      <c r="H1285" s="127">
        <v>0</v>
      </c>
      <c r="I1285" s="127"/>
      <c r="J1285" s="127"/>
      <c r="K1285" s="127"/>
      <c r="L1285" s="127"/>
      <c r="M1285" s="127">
        <v>1</v>
      </c>
      <c r="N1285" s="127">
        <v>1</v>
      </c>
      <c r="O1285" s="127">
        <v>1999</v>
      </c>
      <c r="P1285" s="127">
        <v>20010426</v>
      </c>
      <c r="Q1285" s="127">
        <v>20010527</v>
      </c>
      <c r="R1285" s="127" t="s">
        <v>61</v>
      </c>
      <c r="S1285" s="127" t="s">
        <v>62</v>
      </c>
      <c r="T1285" s="127" t="s">
        <v>63</v>
      </c>
      <c r="U1285" s="127" t="s">
        <v>1953</v>
      </c>
      <c r="V1285" s="127" t="s">
        <v>65</v>
      </c>
      <c r="W1285" s="127" t="s">
        <v>64</v>
      </c>
      <c r="X1285" s="127"/>
      <c r="Y1285" s="127">
        <v>14.76</v>
      </c>
      <c r="Z1285" s="127">
        <v>108</v>
      </c>
      <c r="AA1285" s="127" t="s">
        <v>1726</v>
      </c>
      <c r="AB1285" s="127">
        <v>5000</v>
      </c>
      <c r="AC1285" s="127">
        <v>25704</v>
      </c>
      <c r="AD1285" s="127"/>
      <c r="AE1285" s="127"/>
      <c r="AF1285" s="127">
        <v>0</v>
      </c>
      <c r="AG1285" s="127">
        <v>14477</v>
      </c>
      <c r="AH1285" s="127">
        <v>5000</v>
      </c>
      <c r="AI1285" s="127">
        <v>260</v>
      </c>
      <c r="AJ1285" s="127" t="s">
        <v>67</v>
      </c>
      <c r="AK1285" s="127">
        <v>0.01</v>
      </c>
      <c r="AL1285" s="127">
        <v>30</v>
      </c>
      <c r="AM1285" s="127">
        <v>300</v>
      </c>
      <c r="AN1285" s="127"/>
      <c r="AO1285" s="127" t="s">
        <v>101</v>
      </c>
      <c r="AP1285" s="127" t="s">
        <v>663</v>
      </c>
      <c r="AQ1285" s="127" t="s">
        <v>661</v>
      </c>
      <c r="AR1285" s="127" t="s">
        <v>664</v>
      </c>
      <c r="AS1285" s="127" t="s">
        <v>69</v>
      </c>
      <c r="AT1285" s="127" t="s">
        <v>70</v>
      </c>
      <c r="AU1285" s="127" t="s">
        <v>71</v>
      </c>
      <c r="AV1285" s="127" t="s">
        <v>1726</v>
      </c>
      <c r="AW1285" s="149">
        <f t="shared" si="20"/>
        <v>0.56321973233737943</v>
      </c>
    </row>
    <row r="1286" spans="1:49" x14ac:dyDescent="0.2">
      <c r="A1286" s="127" t="s">
        <v>59</v>
      </c>
      <c r="B1286" s="127">
        <v>4.0999999999999996</v>
      </c>
      <c r="C1286" s="127">
        <v>20171204</v>
      </c>
      <c r="D1286" s="127" t="s">
        <v>60</v>
      </c>
      <c r="E1286" s="127" t="s">
        <v>60</v>
      </c>
      <c r="F1286" s="127">
        <v>3</v>
      </c>
      <c r="G1286" s="75" t="s">
        <v>1649</v>
      </c>
      <c r="H1286" s="127">
        <v>0</v>
      </c>
      <c r="I1286" s="127"/>
      <c r="J1286" s="127"/>
      <c r="K1286" s="127"/>
      <c r="L1286" s="127"/>
      <c r="M1286" s="127">
        <v>1</v>
      </c>
      <c r="N1286" s="127">
        <v>1</v>
      </c>
      <c r="O1286" s="127">
        <v>1999</v>
      </c>
      <c r="P1286" s="127">
        <v>20010426</v>
      </c>
      <c r="Q1286" s="127">
        <v>20010427</v>
      </c>
      <c r="R1286" s="127" t="s">
        <v>61</v>
      </c>
      <c r="S1286" s="127" t="s">
        <v>62</v>
      </c>
      <c r="T1286" s="127" t="s">
        <v>63</v>
      </c>
      <c r="U1286" s="127" t="s">
        <v>1953</v>
      </c>
      <c r="V1286" s="127" t="s">
        <v>65</v>
      </c>
      <c r="W1286" s="127" t="s">
        <v>64</v>
      </c>
      <c r="X1286" s="127"/>
      <c r="Y1286" s="127">
        <v>14.76</v>
      </c>
      <c r="Z1286" s="127">
        <v>108</v>
      </c>
      <c r="AA1286" s="127" t="s">
        <v>1726</v>
      </c>
      <c r="AB1286" s="127">
        <v>5000</v>
      </c>
      <c r="AC1286" s="127">
        <v>24084</v>
      </c>
      <c r="AD1286" s="127"/>
      <c r="AE1286" s="127"/>
      <c r="AF1286" s="127">
        <v>0</v>
      </c>
      <c r="AG1286" s="127">
        <v>52660</v>
      </c>
      <c r="AH1286" s="127">
        <v>5000</v>
      </c>
      <c r="AI1286" s="127">
        <v>243</v>
      </c>
      <c r="AJ1286" s="127" t="s">
        <v>67</v>
      </c>
      <c r="AK1286" s="127">
        <v>0.01</v>
      </c>
      <c r="AL1286" s="127">
        <v>30</v>
      </c>
      <c r="AM1286" s="127">
        <v>200</v>
      </c>
      <c r="AN1286" s="127"/>
      <c r="AO1286" s="127" t="s">
        <v>103</v>
      </c>
      <c r="AP1286" s="127" t="s">
        <v>663</v>
      </c>
      <c r="AQ1286" s="127" t="s">
        <v>661</v>
      </c>
      <c r="AR1286" s="127" t="s">
        <v>664</v>
      </c>
      <c r="AS1286" s="127" t="s">
        <v>69</v>
      </c>
      <c r="AT1286" s="127" t="s">
        <v>70</v>
      </c>
      <c r="AU1286" s="127" t="s">
        <v>71</v>
      </c>
      <c r="AV1286" s="127" t="s">
        <v>1726</v>
      </c>
      <c r="AW1286" s="149">
        <f t="shared" si="20"/>
        <v>2.1865138681282179</v>
      </c>
    </row>
    <row r="1287" spans="1:49" x14ac:dyDescent="0.2">
      <c r="A1287" s="127" t="s">
        <v>1726</v>
      </c>
      <c r="B1287" s="127">
        <v>4.0999999999999996</v>
      </c>
      <c r="C1287" s="127">
        <v>20171204</v>
      </c>
      <c r="D1287" s="127" t="s">
        <v>60</v>
      </c>
      <c r="E1287" s="127" t="s">
        <v>60</v>
      </c>
      <c r="F1287" s="127">
        <v>3</v>
      </c>
      <c r="G1287" s="75" t="s">
        <v>4024</v>
      </c>
      <c r="H1287" s="127"/>
      <c r="I1287" s="127"/>
      <c r="J1287" s="127"/>
      <c r="K1287" s="127"/>
      <c r="L1287" s="127"/>
      <c r="M1287" s="127">
        <v>1</v>
      </c>
      <c r="N1287" s="127">
        <v>2</v>
      </c>
      <c r="O1287" s="127">
        <v>2009</v>
      </c>
      <c r="P1287" s="127">
        <v>20100528</v>
      </c>
      <c r="Q1287" s="127">
        <v>20100528</v>
      </c>
      <c r="R1287" s="127" t="s">
        <v>4025</v>
      </c>
      <c r="S1287" s="127" t="s">
        <v>3307</v>
      </c>
      <c r="T1287" s="127" t="s">
        <v>4014</v>
      </c>
      <c r="U1287" s="127" t="s">
        <v>72</v>
      </c>
      <c r="V1287" s="127" t="s">
        <v>65</v>
      </c>
      <c r="W1287" s="127" t="s">
        <v>64</v>
      </c>
      <c r="X1287" s="127" t="s">
        <v>1305</v>
      </c>
      <c r="Y1287" s="127">
        <v>7.3</v>
      </c>
      <c r="Z1287" s="127"/>
      <c r="AA1287" s="127" t="s">
        <v>1726</v>
      </c>
      <c r="AB1287" s="127"/>
      <c r="AC1287" s="127"/>
      <c r="AD1287" s="127"/>
      <c r="AE1287" s="127"/>
      <c r="AF1287" s="127">
        <v>0</v>
      </c>
      <c r="AG1287" s="127">
        <v>98027</v>
      </c>
      <c r="AH1287" s="127"/>
      <c r="AI1287" s="127"/>
      <c r="AJ1287" s="127" t="s">
        <v>66</v>
      </c>
      <c r="AK1287" s="127"/>
      <c r="AL1287" s="127"/>
      <c r="AM1287" s="127"/>
      <c r="AN1287" s="127"/>
      <c r="AO1287" s="127"/>
      <c r="AP1287" s="127" t="s">
        <v>4026</v>
      </c>
      <c r="AQ1287" s="127" t="s">
        <v>3310</v>
      </c>
      <c r="AR1287" s="127" t="s">
        <v>4017</v>
      </c>
      <c r="AS1287" s="127" t="s">
        <v>69</v>
      </c>
      <c r="AT1287" s="127" t="s">
        <v>70</v>
      </c>
      <c r="AU1287" s="127" t="s">
        <v>3211</v>
      </c>
      <c r="AV1287" s="127" t="s">
        <v>1726</v>
      </c>
      <c r="AW1287" s="149" t="str">
        <f t="shared" si="20"/>
        <v/>
      </c>
    </row>
    <row r="1288" spans="1:49" x14ac:dyDescent="0.2">
      <c r="A1288" s="127" t="s">
        <v>59</v>
      </c>
      <c r="B1288" s="127">
        <v>4.0999999999999996</v>
      </c>
      <c r="C1288" s="127">
        <v>20171204</v>
      </c>
      <c r="D1288" s="127" t="s">
        <v>60</v>
      </c>
      <c r="E1288" s="127" t="s">
        <v>60</v>
      </c>
      <c r="F1288" s="127">
        <v>3</v>
      </c>
      <c r="G1288" s="75" t="s">
        <v>3201</v>
      </c>
      <c r="H1288" s="127">
        <v>12</v>
      </c>
      <c r="I1288" s="127"/>
      <c r="J1288" s="127"/>
      <c r="K1288" s="127" t="s">
        <v>106</v>
      </c>
      <c r="L1288" s="127" t="s">
        <v>4263</v>
      </c>
      <c r="M1288" s="127">
        <v>1</v>
      </c>
      <c r="N1288" s="127">
        <v>3</v>
      </c>
      <c r="O1288" s="127">
        <v>2007</v>
      </c>
      <c r="P1288" s="127">
        <v>20080520</v>
      </c>
      <c r="Q1288" s="127">
        <v>20080530</v>
      </c>
      <c r="R1288" s="127" t="s">
        <v>3420</v>
      </c>
      <c r="S1288" s="127" t="s">
        <v>3421</v>
      </c>
      <c r="T1288" s="127" t="s">
        <v>4165</v>
      </c>
      <c r="U1288" s="127" t="s">
        <v>72</v>
      </c>
      <c r="V1288" s="127" t="s">
        <v>65</v>
      </c>
      <c r="W1288" s="127" t="s">
        <v>64</v>
      </c>
      <c r="X1288" s="127"/>
      <c r="Y1288" s="127">
        <v>6.2</v>
      </c>
      <c r="Z1288" s="127"/>
      <c r="AA1288" s="127" t="s">
        <v>1726</v>
      </c>
      <c r="AB1288" s="127">
        <v>5000</v>
      </c>
      <c r="AC1288" s="127">
        <v>49673</v>
      </c>
      <c r="AD1288" s="127"/>
      <c r="AE1288" s="127"/>
      <c r="AF1288" s="127">
        <v>0</v>
      </c>
      <c r="AG1288" s="127">
        <v>278696</v>
      </c>
      <c r="AH1288" s="127">
        <v>5000</v>
      </c>
      <c r="AI1288" s="127">
        <v>447</v>
      </c>
      <c r="AJ1288" s="127"/>
      <c r="AK1288" s="127">
        <v>8.8999999999999999E-3</v>
      </c>
      <c r="AL1288" s="127">
        <v>43</v>
      </c>
      <c r="AM1288" s="127">
        <v>1016</v>
      </c>
      <c r="AN1288" s="127"/>
      <c r="AO1288" s="127" t="s">
        <v>4363</v>
      </c>
      <c r="AP1288" s="127" t="s">
        <v>3422</v>
      </c>
      <c r="AQ1288" s="127" t="s">
        <v>3423</v>
      </c>
      <c r="AR1288" s="127" t="s">
        <v>4166</v>
      </c>
      <c r="AS1288" s="127" t="s">
        <v>69</v>
      </c>
      <c r="AT1288" s="127" t="s">
        <v>70</v>
      </c>
      <c r="AU1288" s="127" t="s">
        <v>3211</v>
      </c>
      <c r="AV1288" s="127" t="s">
        <v>1726</v>
      </c>
      <c r="AW1288" s="149">
        <f t="shared" si="20"/>
        <v>5.6106134117126008</v>
      </c>
    </row>
    <row r="1289" spans="1:49" x14ac:dyDescent="0.2">
      <c r="A1289" s="127" t="s">
        <v>1726</v>
      </c>
      <c r="B1289" s="127">
        <v>4.0999999999999996</v>
      </c>
      <c r="C1289" s="127">
        <v>20171204</v>
      </c>
      <c r="D1289" s="127" t="s">
        <v>60</v>
      </c>
      <c r="E1289" s="127" t="s">
        <v>60</v>
      </c>
      <c r="F1289" s="127">
        <v>3</v>
      </c>
      <c r="G1289" s="75" t="s">
        <v>4241</v>
      </c>
      <c r="H1289" s="127"/>
      <c r="I1289" s="127"/>
      <c r="J1289" s="127"/>
      <c r="K1289" s="127"/>
      <c r="L1289" s="127"/>
      <c r="M1289" s="127">
        <v>1</v>
      </c>
      <c r="N1289" s="127">
        <v>3</v>
      </c>
      <c r="O1289" s="127">
        <v>2005</v>
      </c>
      <c r="P1289" s="127">
        <v>20051211</v>
      </c>
      <c r="Q1289" s="127">
        <v>20051211</v>
      </c>
      <c r="R1289" s="127" t="s">
        <v>3420</v>
      </c>
      <c r="S1289" s="127" t="s">
        <v>3421</v>
      </c>
      <c r="T1289" s="127" t="s">
        <v>4165</v>
      </c>
      <c r="U1289" s="127" t="s">
        <v>977</v>
      </c>
      <c r="V1289" s="127" t="s">
        <v>65</v>
      </c>
      <c r="W1289" s="127" t="s">
        <v>66</v>
      </c>
      <c r="X1289" s="127"/>
      <c r="Y1289" s="127"/>
      <c r="Z1289" s="127"/>
      <c r="AA1289" s="127" t="s">
        <v>1726</v>
      </c>
      <c r="AB1289" s="127"/>
      <c r="AC1289" s="127"/>
      <c r="AD1289" s="127"/>
      <c r="AE1289" s="127"/>
      <c r="AF1289" s="127">
        <v>0</v>
      </c>
      <c r="AG1289" s="127">
        <v>202807</v>
      </c>
      <c r="AH1289" s="127"/>
      <c r="AI1289" s="127"/>
      <c r="AJ1289" s="127" t="s">
        <v>66</v>
      </c>
      <c r="AK1289" s="127"/>
      <c r="AL1289" s="127"/>
      <c r="AM1289" s="127"/>
      <c r="AN1289" s="127"/>
      <c r="AO1289" s="127" t="s">
        <v>4242</v>
      </c>
      <c r="AP1289" s="127" t="s">
        <v>3422</v>
      </c>
      <c r="AQ1289" s="127" t="s">
        <v>3423</v>
      </c>
      <c r="AR1289" s="127" t="s">
        <v>4166</v>
      </c>
      <c r="AS1289" s="127" t="s">
        <v>69</v>
      </c>
      <c r="AT1289" s="127" t="s">
        <v>70</v>
      </c>
      <c r="AU1289" s="127" t="s">
        <v>3211</v>
      </c>
      <c r="AV1289" s="127" t="s">
        <v>1726</v>
      </c>
      <c r="AW1289" s="149" t="str">
        <f t="shared" si="20"/>
        <v/>
      </c>
    </row>
    <row r="1290" spans="1:49" x14ac:dyDescent="0.2">
      <c r="A1290" s="127" t="s">
        <v>59</v>
      </c>
      <c r="B1290" s="127">
        <v>4.0999999999999996</v>
      </c>
      <c r="C1290" s="127">
        <v>20171204</v>
      </c>
      <c r="D1290" s="127" t="s">
        <v>60</v>
      </c>
      <c r="E1290" s="127" t="s">
        <v>60</v>
      </c>
      <c r="F1290" s="127">
        <v>3</v>
      </c>
      <c r="G1290" s="75" t="s">
        <v>320</v>
      </c>
      <c r="H1290" s="127">
        <v>0</v>
      </c>
      <c r="I1290" s="127"/>
      <c r="J1290" s="127"/>
      <c r="K1290" s="127"/>
      <c r="L1290" s="127"/>
      <c r="M1290" s="127">
        <v>1</v>
      </c>
      <c r="N1290" s="127">
        <v>3</v>
      </c>
      <c r="O1290" s="127">
        <v>1985</v>
      </c>
      <c r="P1290" s="127">
        <v>198606</v>
      </c>
      <c r="Q1290" s="127">
        <v>19860626</v>
      </c>
      <c r="R1290" s="127" t="s">
        <v>3322</v>
      </c>
      <c r="S1290" s="127" t="s">
        <v>3323</v>
      </c>
      <c r="T1290" s="127" t="s">
        <v>3459</v>
      </c>
      <c r="U1290" s="127" t="s">
        <v>72</v>
      </c>
      <c r="V1290" s="127" t="s">
        <v>65</v>
      </c>
      <c r="W1290" s="127" t="s">
        <v>66</v>
      </c>
      <c r="X1290" s="127"/>
      <c r="Y1290" s="127">
        <v>5.4</v>
      </c>
      <c r="Z1290" s="127"/>
      <c r="AA1290" s="127" t="s">
        <v>1726</v>
      </c>
      <c r="AB1290" s="127">
        <v>5000</v>
      </c>
      <c r="AC1290" s="127">
        <v>24456</v>
      </c>
      <c r="AD1290" s="127"/>
      <c r="AE1290" s="127"/>
      <c r="AF1290" s="127">
        <v>5000</v>
      </c>
      <c r="AG1290" s="127">
        <v>756</v>
      </c>
      <c r="AH1290" s="127"/>
      <c r="AI1290" s="127"/>
      <c r="AJ1290" s="127"/>
      <c r="AK1290" s="127">
        <v>0.03</v>
      </c>
      <c r="AL1290" s="127">
        <v>14</v>
      </c>
      <c r="AM1290" s="127"/>
      <c r="AN1290" s="127"/>
      <c r="AO1290" s="127" t="s">
        <v>3472</v>
      </c>
      <c r="AP1290" s="127" t="s">
        <v>3325</v>
      </c>
      <c r="AQ1290" s="127" t="s">
        <v>3326</v>
      </c>
      <c r="AR1290" s="127" t="s">
        <v>3460</v>
      </c>
      <c r="AS1290" s="127" t="s">
        <v>69</v>
      </c>
      <c r="AT1290" s="127" t="s">
        <v>70</v>
      </c>
      <c r="AU1290" s="127" t="s">
        <v>3211</v>
      </c>
      <c r="AV1290" s="127" t="s">
        <v>1726</v>
      </c>
      <c r="AW1290" s="149">
        <f t="shared" si="20"/>
        <v>3.0912659470068694E-2</v>
      </c>
    </row>
    <row r="1291" spans="1:49" x14ac:dyDescent="0.2">
      <c r="A1291" s="127" t="s">
        <v>1726</v>
      </c>
      <c r="B1291" s="127">
        <v>4.0999999999999996</v>
      </c>
      <c r="C1291" s="127">
        <v>20171204</v>
      </c>
      <c r="D1291" s="127" t="s">
        <v>60</v>
      </c>
      <c r="E1291" s="127" t="s">
        <v>60</v>
      </c>
      <c r="F1291" s="127">
        <v>3</v>
      </c>
      <c r="G1291" s="75" t="s">
        <v>4074</v>
      </c>
      <c r="H1291" s="127"/>
      <c r="I1291" s="127"/>
      <c r="J1291" s="127"/>
      <c r="K1291" s="127"/>
      <c r="L1291" s="127"/>
      <c r="M1291" s="127">
        <v>1</v>
      </c>
      <c r="N1291" s="127">
        <v>3</v>
      </c>
      <c r="O1291" s="127">
        <v>2006</v>
      </c>
      <c r="P1291" s="127">
        <v>20070529</v>
      </c>
      <c r="Q1291" s="127">
        <v>20070529</v>
      </c>
      <c r="R1291" s="127" t="s">
        <v>3306</v>
      </c>
      <c r="S1291" s="127" t="s">
        <v>3307</v>
      </c>
      <c r="T1291" s="127" t="s">
        <v>4068</v>
      </c>
      <c r="U1291" s="127" t="s">
        <v>72</v>
      </c>
      <c r="V1291" s="127" t="s">
        <v>65</v>
      </c>
      <c r="W1291" s="127" t="s">
        <v>64</v>
      </c>
      <c r="X1291" s="127"/>
      <c r="Y1291" s="127">
        <v>6</v>
      </c>
      <c r="Z1291" s="127">
        <v>84</v>
      </c>
      <c r="AA1291" s="127" t="s">
        <v>1726</v>
      </c>
      <c r="AB1291" s="127"/>
      <c r="AC1291" s="127"/>
      <c r="AD1291" s="127"/>
      <c r="AE1291" s="127"/>
      <c r="AF1291" s="127">
        <v>0</v>
      </c>
      <c r="AG1291" s="127">
        <v>112446</v>
      </c>
      <c r="AH1291" s="127"/>
      <c r="AI1291" s="127"/>
      <c r="AJ1291" s="127" t="s">
        <v>66</v>
      </c>
      <c r="AK1291" s="127"/>
      <c r="AL1291" s="127"/>
      <c r="AM1291" s="127"/>
      <c r="AN1291" s="127"/>
      <c r="AO1291" s="127" t="s">
        <v>4075</v>
      </c>
      <c r="AP1291" s="127" t="s">
        <v>3309</v>
      </c>
      <c r="AQ1291" s="127" t="s">
        <v>3310</v>
      </c>
      <c r="AR1291" s="127" t="s">
        <v>4070</v>
      </c>
      <c r="AS1291" s="127" t="s">
        <v>69</v>
      </c>
      <c r="AT1291" s="127" t="s">
        <v>70</v>
      </c>
      <c r="AU1291" s="127" t="s">
        <v>3211</v>
      </c>
      <c r="AV1291" s="127" t="s">
        <v>1726</v>
      </c>
      <c r="AW1291" s="149" t="str">
        <f t="shared" si="20"/>
        <v/>
      </c>
    </row>
    <row r="1292" spans="1:49" x14ac:dyDescent="0.2">
      <c r="A1292" s="127" t="s">
        <v>59</v>
      </c>
      <c r="B1292" s="127">
        <v>4.0999999999999996</v>
      </c>
      <c r="C1292" s="127">
        <v>20171204</v>
      </c>
      <c r="D1292" s="127" t="s">
        <v>60</v>
      </c>
      <c r="E1292" s="127" t="s">
        <v>60</v>
      </c>
      <c r="F1292" s="127">
        <v>3</v>
      </c>
      <c r="G1292" s="75" t="s">
        <v>5086</v>
      </c>
      <c r="H1292" s="127">
        <v>12</v>
      </c>
      <c r="I1292" s="127"/>
      <c r="J1292" s="127"/>
      <c r="K1292" s="127"/>
      <c r="L1292" s="127"/>
      <c r="M1292" s="127">
        <v>1</v>
      </c>
      <c r="N1292" s="127">
        <v>2</v>
      </c>
      <c r="O1292" s="127">
        <v>2012</v>
      </c>
      <c r="P1292" s="127">
        <v>20130513</v>
      </c>
      <c r="Q1292" s="127">
        <v>20130515</v>
      </c>
      <c r="R1292" s="127" t="s">
        <v>475</v>
      </c>
      <c r="S1292" s="127" t="s">
        <v>476</v>
      </c>
      <c r="T1292" s="127" t="s">
        <v>477</v>
      </c>
      <c r="U1292" s="127" t="s">
        <v>72</v>
      </c>
      <c r="V1292" s="127" t="s">
        <v>65</v>
      </c>
      <c r="W1292" s="127" t="s">
        <v>64</v>
      </c>
      <c r="X1292" s="127" t="s">
        <v>1305</v>
      </c>
      <c r="Y1292" s="127">
        <v>6.36</v>
      </c>
      <c r="Z1292" s="127">
        <v>81</v>
      </c>
      <c r="AA1292" s="127" t="s">
        <v>1726</v>
      </c>
      <c r="AB1292" s="127">
        <v>5000</v>
      </c>
      <c r="AC1292" s="127">
        <v>55406</v>
      </c>
      <c r="AD1292" s="127"/>
      <c r="AE1292" s="127"/>
      <c r="AF1292" s="127">
        <v>0</v>
      </c>
      <c r="AG1292" s="127">
        <v>1273</v>
      </c>
      <c r="AH1292" s="127">
        <v>5000</v>
      </c>
      <c r="AI1292" s="127">
        <v>943</v>
      </c>
      <c r="AJ1292" s="127" t="s">
        <v>66</v>
      </c>
      <c r="AK1292" s="127">
        <v>1.7000000000000001E-2</v>
      </c>
      <c r="AL1292" s="127">
        <v>18</v>
      </c>
      <c r="AM1292" s="127">
        <v>200</v>
      </c>
      <c r="AN1292" s="127"/>
      <c r="AO1292" s="127"/>
      <c r="AP1292" s="127" t="s">
        <v>479</v>
      </c>
      <c r="AQ1292" s="127" t="s">
        <v>480</v>
      </c>
      <c r="AR1292" s="127" t="s">
        <v>481</v>
      </c>
      <c r="AS1292" s="127" t="s">
        <v>69</v>
      </c>
      <c r="AT1292" s="127" t="s">
        <v>70</v>
      </c>
      <c r="AU1292" s="127" t="s">
        <v>91</v>
      </c>
      <c r="AV1292" s="127" t="s">
        <v>1726</v>
      </c>
      <c r="AW1292" s="149">
        <f t="shared" si="20"/>
        <v>2.2975850990867415E-2</v>
      </c>
    </row>
    <row r="1293" spans="1:49" x14ac:dyDescent="0.2">
      <c r="A1293" s="127" t="s">
        <v>1726</v>
      </c>
      <c r="B1293" s="127">
        <v>4.0999999999999996</v>
      </c>
      <c r="C1293" s="127">
        <v>20171204</v>
      </c>
      <c r="D1293" s="127" t="s">
        <v>60</v>
      </c>
      <c r="E1293" s="127" t="s">
        <v>60</v>
      </c>
      <c r="F1293" s="127">
        <v>3</v>
      </c>
      <c r="G1293" s="75" t="s">
        <v>4804</v>
      </c>
      <c r="H1293" s="127"/>
      <c r="I1293" s="127"/>
      <c r="J1293" s="127"/>
      <c r="K1293" s="127"/>
      <c r="L1293" s="127"/>
      <c r="M1293" s="127">
        <v>1</v>
      </c>
      <c r="N1293" s="127">
        <v>3</v>
      </c>
      <c r="O1293" s="127">
        <v>2012</v>
      </c>
      <c r="P1293" s="127">
        <v>20130430</v>
      </c>
      <c r="Q1293" s="127">
        <v>20130503</v>
      </c>
      <c r="R1293" s="127" t="s">
        <v>3474</v>
      </c>
      <c r="S1293" s="127" t="s">
        <v>3475</v>
      </c>
      <c r="T1293" s="127" t="s">
        <v>4165</v>
      </c>
      <c r="U1293" s="127" t="s">
        <v>72</v>
      </c>
      <c r="V1293" s="127" t="s">
        <v>65</v>
      </c>
      <c r="W1293" s="127" t="s">
        <v>64</v>
      </c>
      <c r="X1293" s="127" t="s">
        <v>1305</v>
      </c>
      <c r="Y1293" s="127">
        <v>2.2000000000000002</v>
      </c>
      <c r="Z1293" s="127"/>
      <c r="AA1293" s="127" t="s">
        <v>1726</v>
      </c>
      <c r="AB1293" s="127"/>
      <c r="AC1293" s="127"/>
      <c r="AD1293" s="127"/>
      <c r="AE1293" s="127"/>
      <c r="AF1293" s="127">
        <v>0</v>
      </c>
      <c r="AG1293" s="127">
        <v>620</v>
      </c>
      <c r="AH1293" s="127"/>
      <c r="AI1293" s="127"/>
      <c r="AJ1293" s="127" t="s">
        <v>67</v>
      </c>
      <c r="AK1293" s="127"/>
      <c r="AL1293" s="127"/>
      <c r="AM1293" s="127"/>
      <c r="AN1293" s="127"/>
      <c r="AO1293" s="127"/>
      <c r="AP1293" s="127" t="s">
        <v>3477</v>
      </c>
      <c r="AQ1293" s="127" t="s">
        <v>3478</v>
      </c>
      <c r="AR1293" s="127" t="s">
        <v>4166</v>
      </c>
      <c r="AS1293" s="127" t="s">
        <v>69</v>
      </c>
      <c r="AT1293" s="127" t="s">
        <v>70</v>
      </c>
      <c r="AU1293" s="127" t="s">
        <v>3211</v>
      </c>
      <c r="AV1293" s="127" t="s">
        <v>1726</v>
      </c>
      <c r="AW1293" s="149" t="str">
        <f t="shared" si="20"/>
        <v/>
      </c>
    </row>
    <row r="1294" spans="1:49" x14ac:dyDescent="0.2">
      <c r="A1294" s="127" t="s">
        <v>59</v>
      </c>
      <c r="B1294" s="127">
        <v>4.0999999999999996</v>
      </c>
      <c r="C1294" s="127">
        <v>20171204</v>
      </c>
      <c r="D1294" s="127" t="s">
        <v>60</v>
      </c>
      <c r="E1294" s="127" t="s">
        <v>60</v>
      </c>
      <c r="F1294" s="127">
        <v>3</v>
      </c>
      <c r="G1294" s="75" t="s">
        <v>4820</v>
      </c>
      <c r="H1294" s="127">
        <v>12</v>
      </c>
      <c r="I1294" s="127"/>
      <c r="J1294" s="127"/>
      <c r="K1294" s="127"/>
      <c r="L1294" s="127"/>
      <c r="M1294" s="127">
        <v>1</v>
      </c>
      <c r="N1294" s="127">
        <v>1</v>
      </c>
      <c r="O1294" s="127">
        <v>2011</v>
      </c>
      <c r="P1294" s="127">
        <v>20130418</v>
      </c>
      <c r="Q1294" s="127">
        <v>20130419</v>
      </c>
      <c r="R1294" s="127" t="s">
        <v>61</v>
      </c>
      <c r="S1294" s="127" t="s">
        <v>62</v>
      </c>
      <c r="T1294" s="127" t="s">
        <v>63</v>
      </c>
      <c r="U1294" s="127" t="s">
        <v>1953</v>
      </c>
      <c r="V1294" s="127" t="s">
        <v>65</v>
      </c>
      <c r="W1294" s="127" t="s">
        <v>64</v>
      </c>
      <c r="X1294" s="127" t="s">
        <v>1305</v>
      </c>
      <c r="Y1294" s="127">
        <v>17.27</v>
      </c>
      <c r="Z1294" s="127">
        <v>113</v>
      </c>
      <c r="AA1294" s="127" t="s">
        <v>1726</v>
      </c>
      <c r="AB1294" s="127">
        <v>5000</v>
      </c>
      <c r="AC1294" s="127">
        <v>53536</v>
      </c>
      <c r="AD1294" s="127"/>
      <c r="AE1294" s="127"/>
      <c r="AF1294" s="127">
        <v>5000</v>
      </c>
      <c r="AG1294" s="127">
        <v>1732</v>
      </c>
      <c r="AH1294" s="127"/>
      <c r="AI1294" s="127"/>
      <c r="AJ1294" s="127" t="s">
        <v>66</v>
      </c>
      <c r="AK1294" s="127">
        <v>3.1300000000000001E-2</v>
      </c>
      <c r="AL1294" s="127">
        <v>202</v>
      </c>
      <c r="AM1294" s="127">
        <v>1021</v>
      </c>
      <c r="AN1294" s="127"/>
      <c r="AO1294" s="127"/>
      <c r="AP1294" s="127" t="s">
        <v>663</v>
      </c>
      <c r="AQ1294" s="127" t="s">
        <v>661</v>
      </c>
      <c r="AR1294" s="127" t="s">
        <v>664</v>
      </c>
      <c r="AS1294" s="127" t="s">
        <v>69</v>
      </c>
      <c r="AT1294" s="127" t="s">
        <v>70</v>
      </c>
      <c r="AU1294" s="127" t="s">
        <v>71</v>
      </c>
      <c r="AV1294" s="127" t="s">
        <v>1726</v>
      </c>
      <c r="AW1294" s="149">
        <f t="shared" si="20"/>
        <v>3.2352062163777645E-2</v>
      </c>
    </row>
    <row r="1295" spans="1:49" x14ac:dyDescent="0.2">
      <c r="A1295" s="127" t="s">
        <v>59</v>
      </c>
      <c r="B1295" s="127">
        <v>4.0999999999999996</v>
      </c>
      <c r="C1295" s="127">
        <v>20171204</v>
      </c>
      <c r="D1295" s="127" t="s">
        <v>60</v>
      </c>
      <c r="E1295" s="127" t="s">
        <v>60</v>
      </c>
      <c r="F1295" s="127">
        <v>3</v>
      </c>
      <c r="G1295" s="75" t="s">
        <v>4819</v>
      </c>
      <c r="H1295" s="127">
        <v>12</v>
      </c>
      <c r="I1295" s="127"/>
      <c r="J1295" s="127"/>
      <c r="K1295" s="127"/>
      <c r="L1295" s="127"/>
      <c r="M1295" s="127">
        <v>1</v>
      </c>
      <c r="N1295" s="127">
        <v>1</v>
      </c>
      <c r="O1295" s="127">
        <v>2011</v>
      </c>
      <c r="P1295" s="127">
        <v>20130422</v>
      </c>
      <c r="Q1295" s="127">
        <v>20130422</v>
      </c>
      <c r="R1295" s="127" t="s">
        <v>61</v>
      </c>
      <c r="S1295" s="127" t="s">
        <v>62</v>
      </c>
      <c r="T1295" s="127" t="s">
        <v>63</v>
      </c>
      <c r="U1295" s="127" t="s">
        <v>1953</v>
      </c>
      <c r="V1295" s="127" t="s">
        <v>65</v>
      </c>
      <c r="W1295" s="127" t="s">
        <v>64</v>
      </c>
      <c r="X1295" s="127" t="s">
        <v>1305</v>
      </c>
      <c r="Y1295" s="127">
        <v>17.670000000000002</v>
      </c>
      <c r="Z1295" s="127">
        <v>114</v>
      </c>
      <c r="AA1295" s="127" t="s">
        <v>1726</v>
      </c>
      <c r="AB1295" s="127">
        <v>5000</v>
      </c>
      <c r="AC1295" s="127">
        <v>53828</v>
      </c>
      <c r="AD1295" s="127"/>
      <c r="AE1295" s="127"/>
      <c r="AF1295" s="127">
        <v>5000</v>
      </c>
      <c r="AG1295" s="127">
        <v>1244</v>
      </c>
      <c r="AH1295" s="127"/>
      <c r="AI1295" s="127"/>
      <c r="AJ1295" s="127" t="s">
        <v>66</v>
      </c>
      <c r="AK1295" s="127">
        <v>2.2599999999999999E-2</v>
      </c>
      <c r="AL1295" s="127">
        <v>201</v>
      </c>
      <c r="AM1295" s="127">
        <v>841</v>
      </c>
      <c r="AN1295" s="127"/>
      <c r="AO1295" s="127"/>
      <c r="AP1295" s="127" t="s">
        <v>663</v>
      </c>
      <c r="AQ1295" s="127" t="s">
        <v>661</v>
      </c>
      <c r="AR1295" s="127" t="s">
        <v>664</v>
      </c>
      <c r="AS1295" s="127" t="s">
        <v>69</v>
      </c>
      <c r="AT1295" s="127" t="s">
        <v>70</v>
      </c>
      <c r="AU1295" s="127" t="s">
        <v>71</v>
      </c>
      <c r="AV1295" s="127" t="s">
        <v>1726</v>
      </c>
      <c r="AW1295" s="149">
        <f t="shared" si="20"/>
        <v>2.3110648733001411E-2</v>
      </c>
    </row>
    <row r="1296" spans="1:49" x14ac:dyDescent="0.2">
      <c r="A1296" s="127" t="s">
        <v>59</v>
      </c>
      <c r="B1296" s="127">
        <v>4.0999999999999996</v>
      </c>
      <c r="C1296" s="127">
        <v>20171204</v>
      </c>
      <c r="D1296" s="127" t="s">
        <v>60</v>
      </c>
      <c r="E1296" s="127" t="s">
        <v>60</v>
      </c>
      <c r="F1296" s="127">
        <v>3</v>
      </c>
      <c r="G1296" s="75" t="s">
        <v>4840</v>
      </c>
      <c r="H1296" s="127">
        <v>12</v>
      </c>
      <c r="I1296" s="127"/>
      <c r="J1296" s="127"/>
      <c r="K1296" s="127"/>
      <c r="L1296" s="127"/>
      <c r="M1296" s="127">
        <v>1</v>
      </c>
      <c r="N1296" s="127">
        <v>2</v>
      </c>
      <c r="O1296" s="127">
        <v>2012</v>
      </c>
      <c r="P1296" s="127">
        <v>20130513</v>
      </c>
      <c r="Q1296" s="127">
        <v>20130515</v>
      </c>
      <c r="R1296" s="127" t="s">
        <v>475</v>
      </c>
      <c r="S1296" s="127" t="s">
        <v>476</v>
      </c>
      <c r="T1296" s="127" t="s">
        <v>477</v>
      </c>
      <c r="U1296" s="127" t="s">
        <v>72</v>
      </c>
      <c r="V1296" s="127" t="s">
        <v>65</v>
      </c>
      <c r="W1296" s="127" t="s">
        <v>64</v>
      </c>
      <c r="X1296" s="127" t="s">
        <v>1305</v>
      </c>
      <c r="Y1296" s="127">
        <v>6.36</v>
      </c>
      <c r="Z1296" s="127">
        <v>81</v>
      </c>
      <c r="AA1296" s="127" t="s">
        <v>1726</v>
      </c>
      <c r="AB1296" s="127">
        <v>5000</v>
      </c>
      <c r="AC1296" s="127">
        <v>55490</v>
      </c>
      <c r="AD1296" s="127"/>
      <c r="AE1296" s="127"/>
      <c r="AF1296" s="127">
        <v>0</v>
      </c>
      <c r="AG1296" s="127">
        <v>1279</v>
      </c>
      <c r="AH1296" s="127">
        <v>5000</v>
      </c>
      <c r="AI1296" s="127">
        <v>1132</v>
      </c>
      <c r="AJ1296" s="127" t="s">
        <v>66</v>
      </c>
      <c r="AK1296" s="127">
        <v>0.02</v>
      </c>
      <c r="AL1296" s="127">
        <v>16</v>
      </c>
      <c r="AM1296" s="127">
        <v>200</v>
      </c>
      <c r="AN1296" s="127"/>
      <c r="AO1296" s="127"/>
      <c r="AP1296" s="127" t="s">
        <v>479</v>
      </c>
      <c r="AQ1296" s="127" t="s">
        <v>480</v>
      </c>
      <c r="AR1296" s="127" t="s">
        <v>481</v>
      </c>
      <c r="AS1296" s="127" t="s">
        <v>69</v>
      </c>
      <c r="AT1296" s="127" t="s">
        <v>70</v>
      </c>
      <c r="AU1296" s="127" t="s">
        <v>91</v>
      </c>
      <c r="AV1296" s="127" t="s">
        <v>1726</v>
      </c>
      <c r="AW1296" s="149">
        <f t="shared" si="20"/>
        <v>2.3049198053703372E-2</v>
      </c>
    </row>
    <row r="1297" spans="1:49" x14ac:dyDescent="0.2">
      <c r="A1297" s="127" t="s">
        <v>59</v>
      </c>
      <c r="B1297" s="127">
        <v>4.0999999999999996</v>
      </c>
      <c r="C1297" s="127">
        <v>20171204</v>
      </c>
      <c r="D1297" s="127" t="s">
        <v>60</v>
      </c>
      <c r="E1297" s="127" t="s">
        <v>60</v>
      </c>
      <c r="F1297" s="127">
        <v>3</v>
      </c>
      <c r="G1297" s="75" t="s">
        <v>4794</v>
      </c>
      <c r="H1297" s="127">
        <v>12</v>
      </c>
      <c r="I1297" s="127"/>
      <c r="J1297" s="127"/>
      <c r="K1297" s="127"/>
      <c r="L1297" s="127"/>
      <c r="M1297" s="127">
        <v>1</v>
      </c>
      <c r="N1297" s="127">
        <v>3</v>
      </c>
      <c r="O1297" s="127">
        <v>2012</v>
      </c>
      <c r="P1297" s="127">
        <v>20130618</v>
      </c>
      <c r="Q1297" s="127">
        <v>20130618</v>
      </c>
      <c r="R1297" s="127" t="s">
        <v>3301</v>
      </c>
      <c r="S1297" s="127" t="s">
        <v>3323</v>
      </c>
      <c r="T1297" s="127" t="s">
        <v>3294</v>
      </c>
      <c r="U1297" s="127" t="s">
        <v>72</v>
      </c>
      <c r="V1297" s="127" t="s">
        <v>65</v>
      </c>
      <c r="W1297" s="127" t="s">
        <v>64</v>
      </c>
      <c r="X1297" s="127" t="s">
        <v>1305</v>
      </c>
      <c r="Y1297" s="127">
        <v>6.6</v>
      </c>
      <c r="Z1297" s="127">
        <v>84</v>
      </c>
      <c r="AA1297" s="127" t="s">
        <v>1726</v>
      </c>
      <c r="AB1297" s="127">
        <v>5000</v>
      </c>
      <c r="AC1297" s="127">
        <v>56516</v>
      </c>
      <c r="AD1297" s="127"/>
      <c r="AE1297" s="127"/>
      <c r="AF1297" s="127">
        <v>0</v>
      </c>
      <c r="AG1297" s="127">
        <v>4302</v>
      </c>
      <c r="AH1297" s="127">
        <v>5000</v>
      </c>
      <c r="AI1297" s="127">
        <v>1894</v>
      </c>
      <c r="AJ1297" s="127" t="s">
        <v>66</v>
      </c>
      <c r="AK1297" s="127">
        <v>3.2399999999999998E-2</v>
      </c>
      <c r="AL1297" s="127"/>
      <c r="AM1297" s="127">
        <v>185</v>
      </c>
      <c r="AN1297" s="127"/>
      <c r="AO1297" s="127"/>
      <c r="AP1297" s="127" t="s">
        <v>3302</v>
      </c>
      <c r="AQ1297" s="127" t="s">
        <v>3326</v>
      </c>
      <c r="AR1297" s="127" t="s">
        <v>3298</v>
      </c>
      <c r="AS1297" s="127" t="s">
        <v>69</v>
      </c>
      <c r="AT1297" s="127" t="s">
        <v>70</v>
      </c>
      <c r="AU1297" s="127" t="s">
        <v>3211</v>
      </c>
      <c r="AV1297" s="127" t="s">
        <v>1726</v>
      </c>
      <c r="AW1297" s="149">
        <f t="shared" si="20"/>
        <v>7.6120036803736996E-2</v>
      </c>
    </row>
    <row r="1298" spans="1:49" x14ac:dyDescent="0.2">
      <c r="A1298" s="127" t="s">
        <v>59</v>
      </c>
      <c r="B1298" s="127">
        <v>4.0999999999999996</v>
      </c>
      <c r="C1298" s="127">
        <v>20171204</v>
      </c>
      <c r="D1298" s="127" t="s">
        <v>60</v>
      </c>
      <c r="E1298" s="127" t="s">
        <v>60</v>
      </c>
      <c r="F1298" s="127">
        <v>3</v>
      </c>
      <c r="G1298" s="75" t="s">
        <v>4793</v>
      </c>
      <c r="H1298" s="127">
        <v>12</v>
      </c>
      <c r="I1298" s="127"/>
      <c r="J1298" s="127"/>
      <c r="K1298" s="127"/>
      <c r="L1298" s="127"/>
      <c r="M1298" s="127">
        <v>1</v>
      </c>
      <c r="N1298" s="127">
        <v>3</v>
      </c>
      <c r="O1298" s="127">
        <v>2012</v>
      </c>
      <c r="P1298" s="127">
        <v>20130618</v>
      </c>
      <c r="Q1298" s="127">
        <v>20130618</v>
      </c>
      <c r="R1298" s="127" t="s">
        <v>3301</v>
      </c>
      <c r="S1298" s="127" t="s">
        <v>3323</v>
      </c>
      <c r="T1298" s="127" t="s">
        <v>3294</v>
      </c>
      <c r="U1298" s="127" t="s">
        <v>72</v>
      </c>
      <c r="V1298" s="127" t="s">
        <v>65</v>
      </c>
      <c r="W1298" s="127" t="s">
        <v>64</v>
      </c>
      <c r="X1298" s="127" t="s">
        <v>1305</v>
      </c>
      <c r="Y1298" s="127">
        <v>6.6</v>
      </c>
      <c r="Z1298" s="127">
        <v>84</v>
      </c>
      <c r="AA1298" s="127" t="s">
        <v>1726</v>
      </c>
      <c r="AB1298" s="127">
        <v>5000</v>
      </c>
      <c r="AC1298" s="127">
        <v>57512</v>
      </c>
      <c r="AD1298" s="127"/>
      <c r="AE1298" s="127"/>
      <c r="AF1298" s="127">
        <v>0</v>
      </c>
      <c r="AG1298" s="127">
        <v>4377</v>
      </c>
      <c r="AH1298" s="127">
        <v>5000</v>
      </c>
      <c r="AI1298" s="127">
        <v>1928</v>
      </c>
      <c r="AJ1298" s="127" t="s">
        <v>66</v>
      </c>
      <c r="AK1298" s="127">
        <v>3.2399999999999998E-2</v>
      </c>
      <c r="AL1298" s="127"/>
      <c r="AM1298" s="127">
        <v>185</v>
      </c>
      <c r="AN1298" s="127"/>
      <c r="AO1298" s="127"/>
      <c r="AP1298" s="127" t="s">
        <v>3302</v>
      </c>
      <c r="AQ1298" s="127" t="s">
        <v>3326</v>
      </c>
      <c r="AR1298" s="127" t="s">
        <v>3298</v>
      </c>
      <c r="AS1298" s="127" t="s">
        <v>69</v>
      </c>
      <c r="AT1298" s="127" t="s">
        <v>70</v>
      </c>
      <c r="AU1298" s="127" t="s">
        <v>3211</v>
      </c>
      <c r="AV1298" s="127" t="s">
        <v>1726</v>
      </c>
      <c r="AW1298" s="149">
        <f t="shared" si="20"/>
        <v>7.6105856169147307E-2</v>
      </c>
    </row>
    <row r="1299" spans="1:49" x14ac:dyDescent="0.2">
      <c r="A1299" s="127" t="s">
        <v>59</v>
      </c>
      <c r="B1299" s="127">
        <v>4.0999999999999996</v>
      </c>
      <c r="C1299" s="127">
        <v>20171204</v>
      </c>
      <c r="D1299" s="127" t="s">
        <v>60</v>
      </c>
      <c r="E1299" s="127" t="s">
        <v>60</v>
      </c>
      <c r="F1299" s="127">
        <v>3</v>
      </c>
      <c r="G1299" s="75" t="s">
        <v>4792</v>
      </c>
      <c r="H1299" s="127">
        <v>12</v>
      </c>
      <c r="I1299" s="127"/>
      <c r="J1299" s="127"/>
      <c r="K1299" s="127"/>
      <c r="L1299" s="127"/>
      <c r="M1299" s="127">
        <v>1</v>
      </c>
      <c r="N1299" s="127">
        <v>3</v>
      </c>
      <c r="O1299" s="127">
        <v>2012</v>
      </c>
      <c r="P1299" s="127">
        <v>20130618</v>
      </c>
      <c r="Q1299" s="127">
        <v>20130618</v>
      </c>
      <c r="R1299" s="127" t="s">
        <v>3301</v>
      </c>
      <c r="S1299" s="127" t="s">
        <v>3323</v>
      </c>
      <c r="T1299" s="127" t="s">
        <v>3294</v>
      </c>
      <c r="U1299" s="127" t="s">
        <v>72</v>
      </c>
      <c r="V1299" s="127" t="s">
        <v>65</v>
      </c>
      <c r="W1299" s="127" t="s">
        <v>64</v>
      </c>
      <c r="X1299" s="127" t="s">
        <v>1305</v>
      </c>
      <c r="Y1299" s="127">
        <v>6.6</v>
      </c>
      <c r="Z1299" s="127">
        <v>84</v>
      </c>
      <c r="AA1299" s="127" t="s">
        <v>1726</v>
      </c>
      <c r="AB1299" s="127">
        <v>5000</v>
      </c>
      <c r="AC1299" s="127">
        <v>54157</v>
      </c>
      <c r="AD1299" s="127"/>
      <c r="AE1299" s="127"/>
      <c r="AF1299" s="127">
        <v>0</v>
      </c>
      <c r="AG1299" s="127">
        <v>4144</v>
      </c>
      <c r="AH1299" s="127">
        <v>5000</v>
      </c>
      <c r="AI1299" s="127">
        <v>2118</v>
      </c>
      <c r="AJ1299" s="127" t="s">
        <v>66</v>
      </c>
      <c r="AK1299" s="127">
        <v>3.7600000000000001E-2</v>
      </c>
      <c r="AL1299" s="127"/>
      <c r="AM1299" s="127">
        <v>186</v>
      </c>
      <c r="AN1299" s="127"/>
      <c r="AO1299" s="127"/>
      <c r="AP1299" s="127" t="s">
        <v>3302</v>
      </c>
      <c r="AQ1299" s="127" t="s">
        <v>3326</v>
      </c>
      <c r="AR1299" s="127" t="s">
        <v>3298</v>
      </c>
      <c r="AS1299" s="127" t="s">
        <v>69</v>
      </c>
      <c r="AT1299" s="127" t="s">
        <v>70</v>
      </c>
      <c r="AU1299" s="127" t="s">
        <v>3211</v>
      </c>
      <c r="AV1299" s="127" t="s">
        <v>1726</v>
      </c>
      <c r="AW1299" s="149">
        <f t="shared" si="20"/>
        <v>7.6518270952970063E-2</v>
      </c>
    </row>
    <row r="1300" spans="1:49" x14ac:dyDescent="0.2">
      <c r="A1300" s="127" t="s">
        <v>59</v>
      </c>
      <c r="B1300" s="127">
        <v>4.0999999999999996</v>
      </c>
      <c r="C1300" s="127">
        <v>20171204</v>
      </c>
      <c r="D1300" s="127" t="s">
        <v>60</v>
      </c>
      <c r="E1300" s="127" t="s">
        <v>60</v>
      </c>
      <c r="F1300" s="127">
        <v>3</v>
      </c>
      <c r="G1300" s="75" t="s">
        <v>4791</v>
      </c>
      <c r="H1300" s="127">
        <v>12</v>
      </c>
      <c r="I1300" s="127"/>
      <c r="J1300" s="127"/>
      <c r="K1300" s="127"/>
      <c r="L1300" s="127"/>
      <c r="M1300" s="127">
        <v>1</v>
      </c>
      <c r="N1300" s="127">
        <v>3</v>
      </c>
      <c r="O1300" s="127">
        <v>2012</v>
      </c>
      <c r="P1300" s="127">
        <v>20130618</v>
      </c>
      <c r="Q1300" s="127">
        <v>20130618</v>
      </c>
      <c r="R1300" s="127" t="s">
        <v>3301</v>
      </c>
      <c r="S1300" s="127" t="s">
        <v>3323</v>
      </c>
      <c r="T1300" s="127" t="s">
        <v>3294</v>
      </c>
      <c r="U1300" s="127" t="s">
        <v>72</v>
      </c>
      <c r="V1300" s="127" t="s">
        <v>65</v>
      </c>
      <c r="W1300" s="127" t="s">
        <v>64</v>
      </c>
      <c r="X1300" s="127" t="s">
        <v>1305</v>
      </c>
      <c r="Y1300" s="127">
        <v>6.6</v>
      </c>
      <c r="Z1300" s="127">
        <v>84</v>
      </c>
      <c r="AA1300" s="127" t="s">
        <v>1726</v>
      </c>
      <c r="AB1300" s="127">
        <v>5000</v>
      </c>
      <c r="AC1300" s="127">
        <v>60397</v>
      </c>
      <c r="AD1300" s="127"/>
      <c r="AE1300" s="127"/>
      <c r="AF1300" s="127">
        <v>0</v>
      </c>
      <c r="AG1300" s="127">
        <v>4622</v>
      </c>
      <c r="AH1300" s="127">
        <v>5000</v>
      </c>
      <c r="AI1300" s="127">
        <v>2362</v>
      </c>
      <c r="AJ1300" s="127" t="s">
        <v>66</v>
      </c>
      <c r="AK1300" s="127">
        <v>3.7600000000000001E-2</v>
      </c>
      <c r="AL1300" s="127"/>
      <c r="AM1300" s="127">
        <v>186</v>
      </c>
      <c r="AN1300" s="127"/>
      <c r="AO1300" s="127"/>
      <c r="AP1300" s="127" t="s">
        <v>3302</v>
      </c>
      <c r="AQ1300" s="127" t="s">
        <v>3326</v>
      </c>
      <c r="AR1300" s="127" t="s">
        <v>3298</v>
      </c>
      <c r="AS1300" s="127" t="s">
        <v>69</v>
      </c>
      <c r="AT1300" s="127" t="s">
        <v>70</v>
      </c>
      <c r="AU1300" s="127" t="s">
        <v>3211</v>
      </c>
      <c r="AV1300" s="127" t="s">
        <v>1726</v>
      </c>
      <c r="AW1300" s="149">
        <f t="shared" si="20"/>
        <v>7.6526979816878324E-2</v>
      </c>
    </row>
    <row r="1301" spans="1:49" x14ac:dyDescent="0.2">
      <c r="A1301" s="127" t="s">
        <v>59</v>
      </c>
      <c r="B1301" s="127">
        <v>4.0999999999999996</v>
      </c>
      <c r="C1301" s="127">
        <v>20171204</v>
      </c>
      <c r="D1301" s="127" t="s">
        <v>60</v>
      </c>
      <c r="E1301" s="127" t="s">
        <v>60</v>
      </c>
      <c r="F1301" s="127">
        <v>3</v>
      </c>
      <c r="G1301" s="75" t="s">
        <v>0</v>
      </c>
      <c r="H1301" s="127">
        <v>12</v>
      </c>
      <c r="I1301" s="127"/>
      <c r="J1301" s="127"/>
      <c r="K1301" s="127" t="s">
        <v>106</v>
      </c>
      <c r="L1301" s="127" t="s">
        <v>4263</v>
      </c>
      <c r="M1301" s="127">
        <v>1</v>
      </c>
      <c r="N1301" s="127">
        <v>3</v>
      </c>
      <c r="O1301" s="127">
        <v>2007</v>
      </c>
      <c r="P1301" s="127">
        <v>20080520</v>
      </c>
      <c r="Q1301" s="127">
        <v>20080520</v>
      </c>
      <c r="R1301" s="127" t="s">
        <v>3420</v>
      </c>
      <c r="S1301" s="127" t="s">
        <v>3421</v>
      </c>
      <c r="T1301" s="127" t="s">
        <v>4165</v>
      </c>
      <c r="U1301" s="127" t="s">
        <v>72</v>
      </c>
      <c r="V1301" s="127" t="s">
        <v>65</v>
      </c>
      <c r="W1301" s="127" t="s">
        <v>64</v>
      </c>
      <c r="X1301" s="127"/>
      <c r="Y1301" s="127">
        <v>6.3</v>
      </c>
      <c r="Z1301" s="127"/>
      <c r="AA1301" s="127" t="s">
        <v>1726</v>
      </c>
      <c r="AB1301" s="127">
        <v>5000</v>
      </c>
      <c r="AC1301" s="127">
        <v>49792</v>
      </c>
      <c r="AD1301" s="127"/>
      <c r="AE1301" s="127"/>
      <c r="AF1301" s="127">
        <v>0</v>
      </c>
      <c r="AG1301" s="127">
        <v>267974</v>
      </c>
      <c r="AH1301" s="127">
        <v>5000</v>
      </c>
      <c r="AI1301" s="127">
        <v>225</v>
      </c>
      <c r="AJ1301" s="127"/>
      <c r="AK1301" s="127">
        <v>4.4999999999999997E-3</v>
      </c>
      <c r="AL1301" s="127">
        <v>41</v>
      </c>
      <c r="AM1301" s="127">
        <v>893</v>
      </c>
      <c r="AN1301" s="127"/>
      <c r="AO1301" s="127" t="s">
        <v>4371</v>
      </c>
      <c r="AP1301" s="127" t="s">
        <v>3422</v>
      </c>
      <c r="AQ1301" s="127" t="s">
        <v>3423</v>
      </c>
      <c r="AR1301" s="127" t="s">
        <v>4166</v>
      </c>
      <c r="AS1301" s="127" t="s">
        <v>69</v>
      </c>
      <c r="AT1301" s="127" t="s">
        <v>70</v>
      </c>
      <c r="AU1301" s="127" t="s">
        <v>3211</v>
      </c>
      <c r="AV1301" s="127" t="s">
        <v>1726</v>
      </c>
      <c r="AW1301" s="149">
        <f t="shared" si="20"/>
        <v>5.3818685732647813</v>
      </c>
    </row>
    <row r="1302" spans="1:49" x14ac:dyDescent="0.2">
      <c r="A1302" s="127" t="s">
        <v>1726</v>
      </c>
      <c r="B1302" s="127">
        <v>4.0999999999999996</v>
      </c>
      <c r="C1302" s="127">
        <v>20171204</v>
      </c>
      <c r="D1302" s="127" t="s">
        <v>60</v>
      </c>
      <c r="E1302" s="127" t="s">
        <v>60</v>
      </c>
      <c r="F1302" s="127">
        <v>3</v>
      </c>
      <c r="G1302" s="75" t="s">
        <v>4060</v>
      </c>
      <c r="H1302" s="127"/>
      <c r="I1302" s="127"/>
      <c r="J1302" s="127"/>
      <c r="K1302" s="127"/>
      <c r="L1302" s="127"/>
      <c r="M1302" s="127">
        <v>1</v>
      </c>
      <c r="N1302" s="127">
        <v>2</v>
      </c>
      <c r="O1302" s="127">
        <v>2005</v>
      </c>
      <c r="P1302" s="127">
        <v>20060530</v>
      </c>
      <c r="Q1302" s="127">
        <v>20060531</v>
      </c>
      <c r="R1302" s="127" t="s">
        <v>4061</v>
      </c>
      <c r="S1302" s="127" t="s">
        <v>3307</v>
      </c>
      <c r="T1302" s="127" t="s">
        <v>4014</v>
      </c>
      <c r="U1302" s="127" t="s">
        <v>72</v>
      </c>
      <c r="V1302" s="127" t="s">
        <v>65</v>
      </c>
      <c r="W1302" s="127" t="s">
        <v>66</v>
      </c>
      <c r="X1302" s="127"/>
      <c r="Y1302" s="127">
        <v>7.8</v>
      </c>
      <c r="Z1302" s="127">
        <v>91</v>
      </c>
      <c r="AA1302" s="127" t="s">
        <v>1726</v>
      </c>
      <c r="AB1302" s="127"/>
      <c r="AC1302" s="127"/>
      <c r="AD1302" s="127"/>
      <c r="AE1302" s="127"/>
      <c r="AF1302" s="127">
        <v>0</v>
      </c>
      <c r="AG1302" s="127">
        <v>38610</v>
      </c>
      <c r="AH1302" s="127"/>
      <c r="AI1302" s="127"/>
      <c r="AJ1302" s="127" t="s">
        <v>67</v>
      </c>
      <c r="AK1302" s="127"/>
      <c r="AL1302" s="127"/>
      <c r="AM1302" s="127"/>
      <c r="AN1302" s="127"/>
      <c r="AO1302" s="127"/>
      <c r="AP1302" s="127" t="s">
        <v>4062</v>
      </c>
      <c r="AQ1302" s="127" t="s">
        <v>3310</v>
      </c>
      <c r="AR1302" s="127" t="s">
        <v>4017</v>
      </c>
      <c r="AS1302" s="127" t="s">
        <v>69</v>
      </c>
      <c r="AT1302" s="127" t="s">
        <v>70</v>
      </c>
      <c r="AU1302" s="127" t="s">
        <v>3211</v>
      </c>
      <c r="AV1302" s="127" t="s">
        <v>1726</v>
      </c>
      <c r="AW1302" s="149" t="str">
        <f t="shared" si="20"/>
        <v/>
      </c>
    </row>
    <row r="1303" spans="1:49" x14ac:dyDescent="0.2">
      <c r="A1303" s="127" t="s">
        <v>59</v>
      </c>
      <c r="B1303" s="127">
        <v>4.0999999999999996</v>
      </c>
      <c r="C1303" s="127">
        <v>20171204</v>
      </c>
      <c r="D1303" s="127" t="s">
        <v>60</v>
      </c>
      <c r="E1303" s="127" t="s">
        <v>60</v>
      </c>
      <c r="F1303" s="127">
        <v>3</v>
      </c>
      <c r="G1303" s="75" t="s">
        <v>3202</v>
      </c>
      <c r="H1303" s="127">
        <v>12</v>
      </c>
      <c r="I1303" s="127"/>
      <c r="J1303" s="127"/>
      <c r="K1303" s="127" t="s">
        <v>106</v>
      </c>
      <c r="L1303" s="127" t="s">
        <v>4263</v>
      </c>
      <c r="M1303" s="127">
        <v>1</v>
      </c>
      <c r="N1303" s="127">
        <v>3</v>
      </c>
      <c r="O1303" s="127">
        <v>2007</v>
      </c>
      <c r="P1303" s="127">
        <v>20080520</v>
      </c>
      <c r="Q1303" s="127">
        <v>20080530</v>
      </c>
      <c r="R1303" s="127" t="s">
        <v>3420</v>
      </c>
      <c r="S1303" s="127" t="s">
        <v>3421</v>
      </c>
      <c r="T1303" s="127" t="s">
        <v>4165</v>
      </c>
      <c r="U1303" s="127" t="s">
        <v>72</v>
      </c>
      <c r="V1303" s="127" t="s">
        <v>65</v>
      </c>
      <c r="W1303" s="127" t="s">
        <v>64</v>
      </c>
      <c r="X1303" s="127"/>
      <c r="Y1303" s="127">
        <v>6.2</v>
      </c>
      <c r="Z1303" s="127"/>
      <c r="AA1303" s="127" t="s">
        <v>1726</v>
      </c>
      <c r="AB1303" s="127">
        <v>0</v>
      </c>
      <c r="AC1303" s="127">
        <v>49871</v>
      </c>
      <c r="AD1303" s="127"/>
      <c r="AE1303" s="127"/>
      <c r="AF1303" s="127">
        <v>0</v>
      </c>
      <c r="AG1303" s="127">
        <v>278572</v>
      </c>
      <c r="AH1303" s="127"/>
      <c r="AI1303" s="127"/>
      <c r="AJ1303" s="127" t="s">
        <v>66</v>
      </c>
      <c r="AK1303" s="127">
        <v>2E-3</v>
      </c>
      <c r="AL1303" s="127">
        <v>43</v>
      </c>
      <c r="AM1303" s="127">
        <v>1010</v>
      </c>
      <c r="AN1303" s="127"/>
      <c r="AO1303" s="127" t="s">
        <v>4364</v>
      </c>
      <c r="AP1303" s="127" t="s">
        <v>3422</v>
      </c>
      <c r="AQ1303" s="127" t="s">
        <v>3423</v>
      </c>
      <c r="AR1303" s="127" t="s">
        <v>4166</v>
      </c>
      <c r="AS1303" s="127" t="s">
        <v>69</v>
      </c>
      <c r="AT1303" s="127" t="s">
        <v>70</v>
      </c>
      <c r="AU1303" s="127" t="s">
        <v>3211</v>
      </c>
      <c r="AV1303" s="127" t="s">
        <v>1726</v>
      </c>
      <c r="AW1303" s="149">
        <f t="shared" si="20"/>
        <v>5.5858514968619035</v>
      </c>
    </row>
    <row r="1304" spans="1:49" x14ac:dyDescent="0.2">
      <c r="A1304" s="127" t="s">
        <v>59</v>
      </c>
      <c r="B1304" s="127">
        <v>4.0999999999999996</v>
      </c>
      <c r="C1304" s="127">
        <v>20171204</v>
      </c>
      <c r="D1304" s="127" t="s">
        <v>60</v>
      </c>
      <c r="E1304" s="127" t="s">
        <v>60</v>
      </c>
      <c r="F1304" s="127">
        <v>3</v>
      </c>
      <c r="G1304" s="75" t="s">
        <v>4132</v>
      </c>
      <c r="H1304" s="127">
        <v>0</v>
      </c>
      <c r="I1304" s="127"/>
      <c r="J1304" s="127"/>
      <c r="K1304" s="127"/>
      <c r="L1304" s="127"/>
      <c r="M1304" s="127">
        <v>1</v>
      </c>
      <c r="N1304" s="127">
        <v>1</v>
      </c>
      <c r="O1304" s="127">
        <v>1982</v>
      </c>
      <c r="P1304" s="127">
        <v>198304</v>
      </c>
      <c r="Q1304" s="127">
        <v>19830415</v>
      </c>
      <c r="R1304" s="127" t="s">
        <v>4114</v>
      </c>
      <c r="S1304" s="127" t="s">
        <v>3426</v>
      </c>
      <c r="T1304" s="127" t="s">
        <v>4115</v>
      </c>
      <c r="U1304" s="127" t="s">
        <v>72</v>
      </c>
      <c r="V1304" s="127" t="s">
        <v>65</v>
      </c>
      <c r="W1304" s="127" t="s">
        <v>66</v>
      </c>
      <c r="X1304" s="127"/>
      <c r="Y1304" s="127">
        <v>3.2</v>
      </c>
      <c r="Z1304" s="127"/>
      <c r="AA1304" s="127" t="s">
        <v>1726</v>
      </c>
      <c r="AB1304" s="127">
        <v>5000</v>
      </c>
      <c r="AC1304" s="127">
        <v>74916</v>
      </c>
      <c r="AD1304" s="127"/>
      <c r="AE1304" s="127"/>
      <c r="AF1304" s="127">
        <v>5000</v>
      </c>
      <c r="AG1304" s="127">
        <v>1763</v>
      </c>
      <c r="AH1304" s="127"/>
      <c r="AI1304" s="127"/>
      <c r="AJ1304" s="127"/>
      <c r="AK1304" s="127">
        <v>2.3E-2</v>
      </c>
      <c r="AL1304" s="127">
        <v>56</v>
      </c>
      <c r="AM1304" s="127"/>
      <c r="AN1304" s="127"/>
      <c r="AO1304" s="127" t="s">
        <v>4133</v>
      </c>
      <c r="AP1304" s="127" t="s">
        <v>4117</v>
      </c>
      <c r="AQ1304" s="127" t="s">
        <v>3429</v>
      </c>
      <c r="AR1304" s="127" t="s">
        <v>4118</v>
      </c>
      <c r="AS1304" s="127" t="s">
        <v>69</v>
      </c>
      <c r="AT1304" s="127" t="s">
        <v>70</v>
      </c>
      <c r="AU1304" s="127" t="s">
        <v>77</v>
      </c>
      <c r="AV1304" s="127" t="s">
        <v>1726</v>
      </c>
      <c r="AW1304" s="149">
        <f t="shared" si="20"/>
        <v>2.3533023653158205E-2</v>
      </c>
    </row>
    <row r="1305" spans="1:49" x14ac:dyDescent="0.2">
      <c r="A1305" s="127" t="s">
        <v>1726</v>
      </c>
      <c r="B1305" s="127">
        <v>4.0999999999999996</v>
      </c>
      <c r="C1305" s="127">
        <v>20171204</v>
      </c>
      <c r="D1305" s="127" t="s">
        <v>60</v>
      </c>
      <c r="E1305" s="127" t="s">
        <v>60</v>
      </c>
      <c r="F1305" s="127">
        <v>3</v>
      </c>
      <c r="G1305" s="75" t="s">
        <v>3990</v>
      </c>
      <c r="H1305" s="127"/>
      <c r="I1305" s="127"/>
      <c r="J1305" s="127"/>
      <c r="K1305" s="127"/>
      <c r="L1305" s="127"/>
      <c r="M1305" s="127">
        <v>1</v>
      </c>
      <c r="N1305" s="127">
        <v>2</v>
      </c>
      <c r="O1305" s="127">
        <v>2008</v>
      </c>
      <c r="P1305" s="127">
        <v>20090508</v>
      </c>
      <c r="Q1305" s="127">
        <v>20090508</v>
      </c>
      <c r="R1305" s="127" t="s">
        <v>3322</v>
      </c>
      <c r="S1305" s="127" t="s">
        <v>3323</v>
      </c>
      <c r="T1305" s="127" t="s">
        <v>3984</v>
      </c>
      <c r="U1305" s="127" t="s">
        <v>72</v>
      </c>
      <c r="V1305" s="127" t="s">
        <v>65</v>
      </c>
      <c r="W1305" s="127" t="s">
        <v>64</v>
      </c>
      <c r="X1305" s="127"/>
      <c r="Y1305" s="127">
        <v>5.0999999999999996</v>
      </c>
      <c r="Z1305" s="127">
        <v>78</v>
      </c>
      <c r="AA1305" s="127" t="s">
        <v>1726</v>
      </c>
      <c r="AB1305" s="127"/>
      <c r="AC1305" s="127"/>
      <c r="AD1305" s="127"/>
      <c r="AE1305" s="127"/>
      <c r="AF1305" s="127">
        <v>0</v>
      </c>
      <c r="AG1305" s="127">
        <v>704812</v>
      </c>
      <c r="AH1305" s="127"/>
      <c r="AI1305" s="127"/>
      <c r="AJ1305" s="127" t="s">
        <v>66</v>
      </c>
      <c r="AK1305" s="127"/>
      <c r="AL1305" s="127"/>
      <c r="AM1305" s="127"/>
      <c r="AN1305" s="127"/>
      <c r="AO1305" s="127"/>
      <c r="AP1305" s="127" t="s">
        <v>3325</v>
      </c>
      <c r="AQ1305" s="127" t="s">
        <v>3326</v>
      </c>
      <c r="AR1305" s="127" t="s">
        <v>3985</v>
      </c>
      <c r="AS1305" s="127" t="s">
        <v>69</v>
      </c>
      <c r="AT1305" s="127" t="s">
        <v>70</v>
      </c>
      <c r="AU1305" s="127" t="s">
        <v>3211</v>
      </c>
      <c r="AV1305" s="127" t="s">
        <v>1726</v>
      </c>
      <c r="AW1305" s="149" t="str">
        <f t="shared" si="20"/>
        <v/>
      </c>
    </row>
    <row r="1306" spans="1:49" x14ac:dyDescent="0.2">
      <c r="A1306" s="127" t="s">
        <v>59</v>
      </c>
      <c r="B1306" s="127">
        <v>4.0999999999999996</v>
      </c>
      <c r="C1306" s="127">
        <v>20171204</v>
      </c>
      <c r="D1306" s="127" t="s">
        <v>60</v>
      </c>
      <c r="E1306" s="127" t="s">
        <v>60</v>
      </c>
      <c r="F1306" s="127">
        <v>3</v>
      </c>
      <c r="G1306" s="75" t="s">
        <v>5171</v>
      </c>
      <c r="H1306" s="127">
        <v>0</v>
      </c>
      <c r="I1306" s="127"/>
      <c r="J1306" s="127"/>
      <c r="K1306" s="127"/>
      <c r="L1306" s="127"/>
      <c r="M1306" s="127">
        <v>1</v>
      </c>
      <c r="N1306" s="127">
        <v>2</v>
      </c>
      <c r="O1306" s="127">
        <v>2015</v>
      </c>
      <c r="P1306" s="127">
        <v>20160713</v>
      </c>
      <c r="Q1306" s="127">
        <v>20160713</v>
      </c>
      <c r="R1306" s="127" t="s">
        <v>3734</v>
      </c>
      <c r="S1306" s="127" t="s">
        <v>62</v>
      </c>
      <c r="T1306" s="127" t="s">
        <v>3727</v>
      </c>
      <c r="U1306" s="127" t="s">
        <v>1643</v>
      </c>
      <c r="V1306" s="127" t="s">
        <v>65</v>
      </c>
      <c r="W1306" s="127" t="s">
        <v>64</v>
      </c>
      <c r="X1306" s="127" t="s">
        <v>1305</v>
      </c>
      <c r="Y1306" s="127">
        <v>2.8</v>
      </c>
      <c r="Z1306" s="127"/>
      <c r="AA1306" s="127" t="s">
        <v>1726</v>
      </c>
      <c r="AB1306" s="127">
        <v>5000</v>
      </c>
      <c r="AC1306" s="127">
        <v>2126</v>
      </c>
      <c r="AD1306" s="127"/>
      <c r="AE1306" s="127"/>
      <c r="AF1306" s="127"/>
      <c r="AG1306" s="127"/>
      <c r="AH1306" s="127"/>
      <c r="AI1306" s="127"/>
      <c r="AJ1306" s="127" t="s">
        <v>92</v>
      </c>
      <c r="AK1306" s="127">
        <v>0</v>
      </c>
      <c r="AL1306" s="127"/>
      <c r="AM1306" s="127">
        <v>100</v>
      </c>
      <c r="AN1306" s="127"/>
      <c r="AO1306" s="127"/>
      <c r="AP1306" s="127" t="s">
        <v>3736</v>
      </c>
      <c r="AQ1306" s="127" t="s">
        <v>661</v>
      </c>
      <c r="AR1306" s="127" t="s">
        <v>3729</v>
      </c>
      <c r="AS1306" s="127" t="s">
        <v>69</v>
      </c>
      <c r="AT1306" s="127" t="s">
        <v>70</v>
      </c>
      <c r="AU1306" s="127" t="s">
        <v>77</v>
      </c>
      <c r="AV1306" s="127" t="s">
        <v>1726</v>
      </c>
      <c r="AW1306" s="149">
        <f t="shared" si="20"/>
        <v>0</v>
      </c>
    </row>
    <row r="1307" spans="1:49" x14ac:dyDescent="0.2">
      <c r="A1307" s="127" t="s">
        <v>59</v>
      </c>
      <c r="B1307" s="127">
        <v>4.0999999999999996</v>
      </c>
      <c r="C1307" s="127">
        <v>20171204</v>
      </c>
      <c r="D1307" s="127" t="s">
        <v>60</v>
      </c>
      <c r="E1307" s="127" t="s">
        <v>60</v>
      </c>
      <c r="F1307" s="127">
        <v>3</v>
      </c>
      <c r="G1307" s="75" t="s">
        <v>5172</v>
      </c>
      <c r="H1307" s="127">
        <v>0</v>
      </c>
      <c r="I1307" s="127"/>
      <c r="J1307" s="127"/>
      <c r="K1307" s="127"/>
      <c r="L1307" s="127"/>
      <c r="M1307" s="127">
        <v>1</v>
      </c>
      <c r="N1307" s="127">
        <v>2</v>
      </c>
      <c r="O1307" s="127">
        <v>2015</v>
      </c>
      <c r="P1307" s="127">
        <v>20160713</v>
      </c>
      <c r="Q1307" s="127">
        <v>20160713</v>
      </c>
      <c r="R1307" s="127" t="s">
        <v>3734</v>
      </c>
      <c r="S1307" s="127" t="s">
        <v>62</v>
      </c>
      <c r="T1307" s="127" t="s">
        <v>3727</v>
      </c>
      <c r="U1307" s="127" t="s">
        <v>1643</v>
      </c>
      <c r="V1307" s="127" t="s">
        <v>65</v>
      </c>
      <c r="W1307" s="127" t="s">
        <v>64</v>
      </c>
      <c r="X1307" s="127" t="s">
        <v>1305</v>
      </c>
      <c r="Y1307" s="127">
        <v>2.8</v>
      </c>
      <c r="Z1307" s="127"/>
      <c r="AA1307" s="127" t="s">
        <v>1726</v>
      </c>
      <c r="AB1307" s="127">
        <v>5000</v>
      </c>
      <c r="AC1307" s="127">
        <v>2183</v>
      </c>
      <c r="AD1307" s="127"/>
      <c r="AE1307" s="127"/>
      <c r="AF1307" s="127"/>
      <c r="AG1307" s="127"/>
      <c r="AH1307" s="127"/>
      <c r="AI1307" s="127"/>
      <c r="AJ1307" s="127" t="s">
        <v>92</v>
      </c>
      <c r="AK1307" s="127">
        <v>0</v>
      </c>
      <c r="AL1307" s="127"/>
      <c r="AM1307" s="127">
        <v>100</v>
      </c>
      <c r="AN1307" s="127"/>
      <c r="AO1307" s="127"/>
      <c r="AP1307" s="127" t="s">
        <v>3736</v>
      </c>
      <c r="AQ1307" s="127" t="s">
        <v>661</v>
      </c>
      <c r="AR1307" s="127" t="s">
        <v>3729</v>
      </c>
      <c r="AS1307" s="127" t="s">
        <v>69</v>
      </c>
      <c r="AT1307" s="127" t="s">
        <v>70</v>
      </c>
      <c r="AU1307" s="127" t="s">
        <v>77</v>
      </c>
      <c r="AV1307" s="127" t="s">
        <v>1726</v>
      </c>
      <c r="AW1307" s="149">
        <f t="shared" si="20"/>
        <v>0</v>
      </c>
    </row>
    <row r="1308" spans="1:49" x14ac:dyDescent="0.2">
      <c r="A1308" s="127" t="s">
        <v>59</v>
      </c>
      <c r="B1308" s="127">
        <v>4.0999999999999996</v>
      </c>
      <c r="C1308" s="127">
        <v>20171204</v>
      </c>
      <c r="D1308" s="127" t="s">
        <v>60</v>
      </c>
      <c r="E1308" s="127" t="s">
        <v>60</v>
      </c>
      <c r="F1308" s="127">
        <v>3</v>
      </c>
      <c r="G1308" s="75" t="s">
        <v>4162</v>
      </c>
      <c r="H1308" s="127">
        <v>0</v>
      </c>
      <c r="I1308" s="127"/>
      <c r="J1308" s="127"/>
      <c r="K1308" s="127"/>
      <c r="L1308" s="127"/>
      <c r="M1308" s="127">
        <v>1</v>
      </c>
      <c r="N1308" s="127">
        <v>1</v>
      </c>
      <c r="O1308" s="127">
        <v>1982</v>
      </c>
      <c r="P1308" s="127">
        <v>198304</v>
      </c>
      <c r="Q1308" s="127">
        <v>19830429</v>
      </c>
      <c r="R1308" s="127" t="s">
        <v>4114</v>
      </c>
      <c r="S1308" s="127" t="s">
        <v>3426</v>
      </c>
      <c r="T1308" s="127" t="s">
        <v>4115</v>
      </c>
      <c r="U1308" s="127" t="s">
        <v>1643</v>
      </c>
      <c r="V1308" s="127" t="s">
        <v>65</v>
      </c>
      <c r="W1308" s="127" t="s">
        <v>66</v>
      </c>
      <c r="X1308" s="127"/>
      <c r="Y1308" s="127">
        <v>2.2999999999999998</v>
      </c>
      <c r="Z1308" s="127"/>
      <c r="AA1308" s="127" t="s">
        <v>1726</v>
      </c>
      <c r="AB1308" s="127">
        <v>5000</v>
      </c>
      <c r="AC1308" s="127">
        <v>72346</v>
      </c>
      <c r="AD1308" s="127"/>
      <c r="AE1308" s="127"/>
      <c r="AF1308" s="127">
        <v>0</v>
      </c>
      <c r="AG1308" s="127">
        <v>30109</v>
      </c>
      <c r="AH1308" s="127">
        <v>5000</v>
      </c>
      <c r="AI1308" s="127">
        <v>437</v>
      </c>
      <c r="AJ1308" s="127"/>
      <c r="AK1308" s="127">
        <v>6.0000000000000001E-3</v>
      </c>
      <c r="AL1308" s="127">
        <v>70</v>
      </c>
      <c r="AM1308" s="127"/>
      <c r="AN1308" s="127"/>
      <c r="AO1308" s="127" t="s">
        <v>4159</v>
      </c>
      <c r="AP1308" s="127" t="s">
        <v>4117</v>
      </c>
      <c r="AQ1308" s="127" t="s">
        <v>3429</v>
      </c>
      <c r="AR1308" s="127" t="s">
        <v>4118</v>
      </c>
      <c r="AS1308" s="127" t="s">
        <v>69</v>
      </c>
      <c r="AT1308" s="127" t="s">
        <v>70</v>
      </c>
      <c r="AU1308" s="127" t="s">
        <v>77</v>
      </c>
      <c r="AV1308" s="127" t="s">
        <v>1726</v>
      </c>
      <c r="AW1308" s="149">
        <f t="shared" si="20"/>
        <v>0.41618057667320929</v>
      </c>
    </row>
    <row r="1309" spans="1:49" x14ac:dyDescent="0.2">
      <c r="A1309" s="127" t="s">
        <v>1726</v>
      </c>
      <c r="B1309" s="127">
        <v>4.0999999999999996</v>
      </c>
      <c r="C1309" s="127">
        <v>20171204</v>
      </c>
      <c r="D1309" s="127" t="s">
        <v>60</v>
      </c>
      <c r="E1309" s="127" t="s">
        <v>60</v>
      </c>
      <c r="F1309" s="127">
        <v>3</v>
      </c>
      <c r="G1309" s="75" t="s">
        <v>4358</v>
      </c>
      <c r="H1309" s="127"/>
      <c r="I1309" s="127"/>
      <c r="J1309" s="127"/>
      <c r="K1309" s="127"/>
      <c r="L1309" s="127"/>
      <c r="M1309" s="127">
        <v>1</v>
      </c>
      <c r="N1309" s="127">
        <v>2</v>
      </c>
      <c r="O1309" s="127">
        <v>2008</v>
      </c>
      <c r="P1309" s="127">
        <v>20090501</v>
      </c>
      <c r="Q1309" s="127">
        <v>20090501</v>
      </c>
      <c r="R1309" s="127" t="s">
        <v>3420</v>
      </c>
      <c r="S1309" s="127" t="s">
        <v>3421</v>
      </c>
      <c r="T1309" s="127" t="s">
        <v>4165</v>
      </c>
      <c r="U1309" s="127" t="s">
        <v>72</v>
      </c>
      <c r="V1309" s="127" t="s">
        <v>65</v>
      </c>
      <c r="W1309" s="127" t="s">
        <v>64</v>
      </c>
      <c r="X1309" s="127"/>
      <c r="Y1309" s="127">
        <v>7.3</v>
      </c>
      <c r="Z1309" s="127"/>
      <c r="AA1309" s="127" t="s">
        <v>1726</v>
      </c>
      <c r="AB1309" s="127"/>
      <c r="AC1309" s="127"/>
      <c r="AD1309" s="127"/>
      <c r="AE1309" s="127"/>
      <c r="AF1309" s="127">
        <v>0</v>
      </c>
      <c r="AG1309" s="127">
        <v>514750</v>
      </c>
      <c r="AH1309" s="127"/>
      <c r="AI1309" s="127"/>
      <c r="AJ1309" s="127" t="s">
        <v>66</v>
      </c>
      <c r="AK1309" s="127"/>
      <c r="AL1309" s="127"/>
      <c r="AM1309" s="127"/>
      <c r="AN1309" s="127"/>
      <c r="AO1309" s="127" t="s">
        <v>4359</v>
      </c>
      <c r="AP1309" s="127" t="s">
        <v>3422</v>
      </c>
      <c r="AQ1309" s="127" t="s">
        <v>3423</v>
      </c>
      <c r="AR1309" s="127" t="s">
        <v>4166</v>
      </c>
      <c r="AS1309" s="127" t="s">
        <v>69</v>
      </c>
      <c r="AT1309" s="127" t="s">
        <v>70</v>
      </c>
      <c r="AU1309" s="127" t="s">
        <v>3211</v>
      </c>
      <c r="AV1309" s="127" t="s">
        <v>1726</v>
      </c>
      <c r="AW1309" s="149" t="str">
        <f t="shared" si="20"/>
        <v/>
      </c>
    </row>
    <row r="1310" spans="1:49" x14ac:dyDescent="0.2">
      <c r="A1310" s="127" t="s">
        <v>59</v>
      </c>
      <c r="B1310" s="127">
        <v>4.0999999999999996</v>
      </c>
      <c r="C1310" s="127">
        <v>20171204</v>
      </c>
      <c r="D1310" s="127" t="s">
        <v>60</v>
      </c>
      <c r="E1310" s="127" t="s">
        <v>60</v>
      </c>
      <c r="F1310" s="127">
        <v>3</v>
      </c>
      <c r="G1310" s="75" t="s">
        <v>890</v>
      </c>
      <c r="H1310" s="127">
        <v>0</v>
      </c>
      <c r="I1310" s="127"/>
      <c r="J1310" s="127"/>
      <c r="K1310" s="127"/>
      <c r="L1310" s="127"/>
      <c r="M1310" s="127">
        <v>1</v>
      </c>
      <c r="N1310" s="127">
        <v>2</v>
      </c>
      <c r="O1310" s="127">
        <v>1986</v>
      </c>
      <c r="P1310" s="127">
        <v>198705</v>
      </c>
      <c r="Q1310" s="127">
        <v>19870525</v>
      </c>
      <c r="R1310" s="127" t="s">
        <v>834</v>
      </c>
      <c r="S1310" s="127" t="s">
        <v>830</v>
      </c>
      <c r="T1310" s="127" t="s">
        <v>835</v>
      </c>
      <c r="U1310" s="127" t="s">
        <v>1643</v>
      </c>
      <c r="V1310" s="127" t="s">
        <v>65</v>
      </c>
      <c r="W1310" s="127" t="s">
        <v>66</v>
      </c>
      <c r="X1310" s="127"/>
      <c r="Y1310" s="127">
        <v>3.8</v>
      </c>
      <c r="Z1310" s="127"/>
      <c r="AA1310" s="127" t="s">
        <v>1726</v>
      </c>
      <c r="AB1310" s="127">
        <v>5000</v>
      </c>
      <c r="AC1310" s="127">
        <v>26872</v>
      </c>
      <c r="AD1310" s="127"/>
      <c r="AE1310" s="127"/>
      <c r="AF1310" s="127">
        <v>0</v>
      </c>
      <c r="AG1310" s="127">
        <v>59349</v>
      </c>
      <c r="AH1310" s="127">
        <v>5000</v>
      </c>
      <c r="AI1310" s="127">
        <v>206</v>
      </c>
      <c r="AJ1310" s="127"/>
      <c r="AK1310" s="127">
        <v>7.6E-3</v>
      </c>
      <c r="AL1310" s="127">
        <v>6</v>
      </c>
      <c r="AM1310" s="127"/>
      <c r="AN1310" s="127"/>
      <c r="AO1310" s="127" t="s">
        <v>891</v>
      </c>
      <c r="AP1310" s="127" t="s">
        <v>837</v>
      </c>
      <c r="AQ1310" s="127" t="s">
        <v>831</v>
      </c>
      <c r="AR1310" s="127" t="s">
        <v>838</v>
      </c>
      <c r="AS1310" s="127" t="s">
        <v>69</v>
      </c>
      <c r="AT1310" s="127" t="s">
        <v>70</v>
      </c>
      <c r="AU1310" s="127" t="s">
        <v>91</v>
      </c>
      <c r="AV1310" s="127" t="s">
        <v>1726</v>
      </c>
      <c r="AW1310" s="149">
        <f t="shared" si="20"/>
        <v>2.2085814230425722</v>
      </c>
    </row>
    <row r="1311" spans="1:49" x14ac:dyDescent="0.2">
      <c r="A1311" s="127" t="s">
        <v>59</v>
      </c>
      <c r="B1311" s="127">
        <v>4.0999999999999996</v>
      </c>
      <c r="C1311" s="127">
        <v>20171204</v>
      </c>
      <c r="D1311" s="127" t="s">
        <v>60</v>
      </c>
      <c r="E1311" s="127" t="s">
        <v>60</v>
      </c>
      <c r="F1311" s="127">
        <v>3</v>
      </c>
      <c r="G1311" s="75" t="s">
        <v>2289</v>
      </c>
      <c r="H1311" s="127">
        <v>12</v>
      </c>
      <c r="I1311" s="127"/>
      <c r="J1311" s="127"/>
      <c r="K1311" s="127"/>
      <c r="L1311" s="127"/>
      <c r="M1311" s="127">
        <v>1</v>
      </c>
      <c r="N1311" s="127">
        <v>3</v>
      </c>
      <c r="O1311" s="127">
        <v>2009</v>
      </c>
      <c r="P1311" s="127">
        <v>20100617</v>
      </c>
      <c r="Q1311" s="127">
        <v>20100617</v>
      </c>
      <c r="R1311" s="127" t="s">
        <v>3301</v>
      </c>
      <c r="S1311" s="127" t="s">
        <v>3323</v>
      </c>
      <c r="T1311" s="127" t="s">
        <v>3294</v>
      </c>
      <c r="U1311" s="127" t="s">
        <v>72</v>
      </c>
      <c r="V1311" s="127" t="s">
        <v>65</v>
      </c>
      <c r="W1311" s="127" t="s">
        <v>64</v>
      </c>
      <c r="X1311" s="127"/>
      <c r="Y1311" s="127">
        <v>5.72</v>
      </c>
      <c r="Z1311" s="127">
        <v>81</v>
      </c>
      <c r="AA1311" s="127" t="s">
        <v>1726</v>
      </c>
      <c r="AB1311" s="127">
        <v>5000</v>
      </c>
      <c r="AC1311" s="127">
        <v>55659</v>
      </c>
      <c r="AD1311" s="127"/>
      <c r="AE1311" s="127"/>
      <c r="AF1311" s="127">
        <v>0</v>
      </c>
      <c r="AG1311" s="127">
        <v>14557</v>
      </c>
      <c r="AH1311" s="127"/>
      <c r="AI1311" s="127"/>
      <c r="AJ1311" s="127" t="s">
        <v>66</v>
      </c>
      <c r="AK1311" s="127"/>
      <c r="AL1311" s="127"/>
      <c r="AM1311" s="127"/>
      <c r="AN1311" s="127"/>
      <c r="AO1311" s="127"/>
      <c r="AP1311" s="127" t="s">
        <v>3302</v>
      </c>
      <c r="AQ1311" s="127" t="s">
        <v>3326</v>
      </c>
      <c r="AR1311" s="127" t="s">
        <v>3298</v>
      </c>
      <c r="AS1311" s="127" t="s">
        <v>69</v>
      </c>
      <c r="AT1311" s="127" t="s">
        <v>70</v>
      </c>
      <c r="AU1311" s="127" t="s">
        <v>3211</v>
      </c>
      <c r="AV1311" s="127" t="s">
        <v>1726</v>
      </c>
      <c r="AW1311" s="149">
        <f t="shared" si="20"/>
        <v>0.26153901435527049</v>
      </c>
    </row>
    <row r="1312" spans="1:49" x14ac:dyDescent="0.2">
      <c r="A1312" s="127" t="s">
        <v>59</v>
      </c>
      <c r="B1312" s="127">
        <v>4.0999999999999996</v>
      </c>
      <c r="C1312" s="127">
        <v>20171204</v>
      </c>
      <c r="D1312" s="127" t="s">
        <v>60</v>
      </c>
      <c r="E1312" s="127" t="s">
        <v>60</v>
      </c>
      <c r="F1312" s="127">
        <v>3</v>
      </c>
      <c r="G1312" s="75" t="s">
        <v>237</v>
      </c>
      <c r="H1312" s="127">
        <v>12</v>
      </c>
      <c r="I1312" s="127"/>
      <c r="J1312" s="127"/>
      <c r="K1312" s="127"/>
      <c r="L1312" s="127"/>
      <c r="M1312" s="127">
        <v>1</v>
      </c>
      <c r="N1312" s="127">
        <v>3</v>
      </c>
      <c r="O1312" s="127">
        <v>2008</v>
      </c>
      <c r="P1312" s="127">
        <v>20090608</v>
      </c>
      <c r="Q1312" s="127">
        <v>20090608</v>
      </c>
      <c r="R1312" s="127" t="s">
        <v>3301</v>
      </c>
      <c r="S1312" s="127" t="s">
        <v>3323</v>
      </c>
      <c r="T1312" s="127" t="s">
        <v>3294</v>
      </c>
      <c r="U1312" s="127" t="s">
        <v>72</v>
      </c>
      <c r="V1312" s="127" t="s">
        <v>65</v>
      </c>
      <c r="W1312" s="127" t="s">
        <v>64</v>
      </c>
      <c r="X1312" s="127"/>
      <c r="Y1312" s="127">
        <v>6</v>
      </c>
      <c r="Z1312" s="127">
        <v>82</v>
      </c>
      <c r="AA1312" s="127" t="s">
        <v>1726</v>
      </c>
      <c r="AB1312" s="127">
        <v>5000</v>
      </c>
      <c r="AC1312" s="127">
        <v>55246</v>
      </c>
      <c r="AD1312" s="127"/>
      <c r="AE1312" s="127"/>
      <c r="AF1312" s="127">
        <v>0</v>
      </c>
      <c r="AG1312" s="127">
        <v>26279</v>
      </c>
      <c r="AH1312" s="127">
        <v>5000</v>
      </c>
      <c r="AI1312" s="127">
        <v>729</v>
      </c>
      <c r="AJ1312" s="127" t="s">
        <v>66</v>
      </c>
      <c r="AK1312" s="127">
        <v>1.2999999999999999E-2</v>
      </c>
      <c r="AL1312" s="127">
        <v>1</v>
      </c>
      <c r="AM1312" s="127">
        <v>307</v>
      </c>
      <c r="AN1312" s="127"/>
      <c r="AO1312" s="127" t="s">
        <v>3408</v>
      </c>
      <c r="AP1312" s="127" t="s">
        <v>3302</v>
      </c>
      <c r="AQ1312" s="127" t="s">
        <v>3326</v>
      </c>
      <c r="AR1312" s="127" t="s">
        <v>3298</v>
      </c>
      <c r="AS1312" s="127" t="s">
        <v>69</v>
      </c>
      <c r="AT1312" s="127" t="s">
        <v>70</v>
      </c>
      <c r="AU1312" s="127" t="s">
        <v>3211</v>
      </c>
      <c r="AV1312" s="127" t="s">
        <v>1726</v>
      </c>
      <c r="AW1312" s="149">
        <f t="shared" si="20"/>
        <v>0.4756724468739818</v>
      </c>
    </row>
    <row r="1313" spans="1:49" x14ac:dyDescent="0.2">
      <c r="A1313" s="127" t="s">
        <v>1726</v>
      </c>
      <c r="B1313" s="127">
        <v>4.0999999999999996</v>
      </c>
      <c r="C1313" s="127">
        <v>20171204</v>
      </c>
      <c r="D1313" s="127" t="s">
        <v>60</v>
      </c>
      <c r="E1313" s="127" t="s">
        <v>60</v>
      </c>
      <c r="F1313" s="127">
        <v>3</v>
      </c>
      <c r="G1313" s="75" t="s">
        <v>1545</v>
      </c>
      <c r="H1313" s="127"/>
      <c r="I1313" s="127"/>
      <c r="J1313" s="127"/>
      <c r="K1313" s="127"/>
      <c r="L1313" s="127"/>
      <c r="M1313" s="127">
        <v>1</v>
      </c>
      <c r="N1313" s="127">
        <v>1</v>
      </c>
      <c r="O1313" s="127">
        <v>2008</v>
      </c>
      <c r="P1313" s="127">
        <v>20100412</v>
      </c>
      <c r="Q1313" s="127">
        <v>20100413</v>
      </c>
      <c r="R1313" s="127" t="s">
        <v>78</v>
      </c>
      <c r="S1313" s="127" t="s">
        <v>62</v>
      </c>
      <c r="T1313" s="127" t="s">
        <v>79</v>
      </c>
      <c r="U1313" s="127" t="s">
        <v>1953</v>
      </c>
      <c r="V1313" s="127" t="s">
        <v>65</v>
      </c>
      <c r="W1313" s="127" t="s">
        <v>64</v>
      </c>
      <c r="X1313" s="127"/>
      <c r="Y1313" s="127">
        <v>19.07</v>
      </c>
      <c r="Z1313" s="127">
        <v>116</v>
      </c>
      <c r="AA1313" s="127" t="s">
        <v>1726</v>
      </c>
      <c r="AB1313" s="127"/>
      <c r="AC1313" s="127"/>
      <c r="AD1313" s="127"/>
      <c r="AE1313" s="127"/>
      <c r="AF1313" s="127">
        <v>0</v>
      </c>
      <c r="AG1313" s="127">
        <v>47584</v>
      </c>
      <c r="AH1313" s="127"/>
      <c r="AI1313" s="127"/>
      <c r="AJ1313" s="127" t="s">
        <v>67</v>
      </c>
      <c r="AK1313" s="127"/>
      <c r="AL1313" s="127"/>
      <c r="AM1313" s="127"/>
      <c r="AN1313" s="127"/>
      <c r="AO1313" s="127"/>
      <c r="AP1313" s="127" t="s">
        <v>675</v>
      </c>
      <c r="AQ1313" s="127" t="s">
        <v>661</v>
      </c>
      <c r="AR1313" s="127" t="s">
        <v>676</v>
      </c>
      <c r="AS1313" s="127" t="s">
        <v>69</v>
      </c>
      <c r="AT1313" s="127" t="s">
        <v>70</v>
      </c>
      <c r="AU1313" s="127" t="s">
        <v>71</v>
      </c>
      <c r="AV1313" s="127" t="s">
        <v>1726</v>
      </c>
      <c r="AW1313" s="149" t="str">
        <f t="shared" si="20"/>
        <v/>
      </c>
    </row>
    <row r="1314" spans="1:49" x14ac:dyDescent="0.2">
      <c r="A1314" s="127" t="s">
        <v>59</v>
      </c>
      <c r="B1314" s="127">
        <v>4.0999999999999996</v>
      </c>
      <c r="C1314" s="127">
        <v>20171204</v>
      </c>
      <c r="D1314" s="127" t="s">
        <v>60</v>
      </c>
      <c r="E1314" s="127" t="s">
        <v>60</v>
      </c>
      <c r="F1314" s="127">
        <v>3</v>
      </c>
      <c r="G1314" s="75" t="s">
        <v>4251</v>
      </c>
      <c r="H1314" s="127">
        <v>12</v>
      </c>
      <c r="I1314" s="127"/>
      <c r="J1314" s="127"/>
      <c r="K1314" s="127" t="s">
        <v>106</v>
      </c>
      <c r="L1314" s="127" t="s">
        <v>4250</v>
      </c>
      <c r="M1314" s="127">
        <v>1</v>
      </c>
      <c r="N1314" s="127">
        <v>3</v>
      </c>
      <c r="O1314" s="127">
        <v>2009</v>
      </c>
      <c r="P1314" s="127">
        <v>20100515</v>
      </c>
      <c r="Q1314" s="127">
        <v>20100518</v>
      </c>
      <c r="R1314" s="127" t="s">
        <v>3420</v>
      </c>
      <c r="S1314" s="127" t="s">
        <v>3421</v>
      </c>
      <c r="T1314" s="127" t="s">
        <v>4165</v>
      </c>
      <c r="U1314" s="127" t="s">
        <v>72</v>
      </c>
      <c r="V1314" s="127" t="s">
        <v>65</v>
      </c>
      <c r="W1314" s="127" t="s">
        <v>64</v>
      </c>
      <c r="X1314" s="127" t="s">
        <v>1305</v>
      </c>
      <c r="Y1314" s="127">
        <v>5.3</v>
      </c>
      <c r="Z1314" s="127">
        <v>81</v>
      </c>
      <c r="AA1314" s="127" t="s">
        <v>1726</v>
      </c>
      <c r="AB1314" s="127">
        <v>5000</v>
      </c>
      <c r="AC1314" s="127">
        <v>99225</v>
      </c>
      <c r="AD1314" s="127"/>
      <c r="AE1314" s="127"/>
      <c r="AF1314" s="127">
        <v>0</v>
      </c>
      <c r="AG1314" s="127">
        <v>233407</v>
      </c>
      <c r="AH1314" s="127">
        <v>5000</v>
      </c>
      <c r="AI1314" s="127">
        <v>1115</v>
      </c>
      <c r="AJ1314" s="127" t="s">
        <v>66</v>
      </c>
      <c r="AK1314" s="127">
        <v>1.11E-2</v>
      </c>
      <c r="AL1314" s="127">
        <v>54</v>
      </c>
      <c r="AM1314" s="127">
        <v>1115</v>
      </c>
      <c r="AN1314" s="127"/>
      <c r="AO1314" s="127"/>
      <c r="AP1314" s="127" t="s">
        <v>3422</v>
      </c>
      <c r="AQ1314" s="127" t="s">
        <v>3423</v>
      </c>
      <c r="AR1314" s="127" t="s">
        <v>4166</v>
      </c>
      <c r="AS1314" s="127" t="s">
        <v>69</v>
      </c>
      <c r="AT1314" s="127" t="s">
        <v>70</v>
      </c>
      <c r="AU1314" s="127" t="s">
        <v>3211</v>
      </c>
      <c r="AV1314" s="127" t="s">
        <v>1726</v>
      </c>
      <c r="AW1314" s="149">
        <f t="shared" si="20"/>
        <v>2.3523003275384227</v>
      </c>
    </row>
    <row r="1315" spans="1:49" x14ac:dyDescent="0.2">
      <c r="A1315" s="127" t="s">
        <v>1726</v>
      </c>
      <c r="B1315" s="127">
        <v>4.0999999999999996</v>
      </c>
      <c r="C1315" s="127">
        <v>20171204</v>
      </c>
      <c r="D1315" s="127" t="s">
        <v>60</v>
      </c>
      <c r="E1315" s="127" t="s">
        <v>60</v>
      </c>
      <c r="F1315" s="127">
        <v>3</v>
      </c>
      <c r="G1315" s="75" t="s">
        <v>4463</v>
      </c>
      <c r="H1315" s="127"/>
      <c r="I1315" s="127"/>
      <c r="J1315" s="127"/>
      <c r="K1315" s="127"/>
      <c r="L1315" s="127"/>
      <c r="M1315" s="127">
        <v>1</v>
      </c>
      <c r="N1315" s="127">
        <v>1</v>
      </c>
      <c r="O1315" s="127">
        <v>2011</v>
      </c>
      <c r="P1315" s="127">
        <v>20120529</v>
      </c>
      <c r="Q1315" s="127">
        <v>20120530</v>
      </c>
      <c r="R1315" s="127" t="s">
        <v>88</v>
      </c>
      <c r="S1315" s="127" t="s">
        <v>62</v>
      </c>
      <c r="T1315" s="127" t="s">
        <v>89</v>
      </c>
      <c r="U1315" s="127" t="s">
        <v>1643</v>
      </c>
      <c r="V1315" s="127" t="s">
        <v>65</v>
      </c>
      <c r="W1315" s="127" t="s">
        <v>64</v>
      </c>
      <c r="X1315" s="127" t="s">
        <v>1305</v>
      </c>
      <c r="Y1315" s="127">
        <v>2.31</v>
      </c>
      <c r="Z1315" s="127">
        <v>59</v>
      </c>
      <c r="AA1315" s="127" t="s">
        <v>1726</v>
      </c>
      <c r="AB1315" s="127"/>
      <c r="AC1315" s="127"/>
      <c r="AD1315" s="127"/>
      <c r="AE1315" s="127"/>
      <c r="AF1315" s="127">
        <v>0</v>
      </c>
      <c r="AG1315" s="127">
        <v>73536</v>
      </c>
      <c r="AH1315" s="127"/>
      <c r="AI1315" s="127"/>
      <c r="AJ1315" s="127" t="s">
        <v>66</v>
      </c>
      <c r="AK1315" s="127"/>
      <c r="AL1315" s="127"/>
      <c r="AM1315" s="127"/>
      <c r="AN1315" s="127"/>
      <c r="AO1315" s="127"/>
      <c r="AP1315" s="127" t="s">
        <v>660</v>
      </c>
      <c r="AQ1315" s="127" t="s">
        <v>661</v>
      </c>
      <c r="AR1315" s="127" t="s">
        <v>662</v>
      </c>
      <c r="AS1315" s="127" t="s">
        <v>69</v>
      </c>
      <c r="AT1315" s="127" t="s">
        <v>70</v>
      </c>
      <c r="AU1315" s="127" t="s">
        <v>91</v>
      </c>
      <c r="AV1315" s="127" t="s">
        <v>1726</v>
      </c>
      <c r="AW1315" s="149" t="str">
        <f t="shared" si="20"/>
        <v/>
      </c>
    </row>
    <row r="1316" spans="1:49" x14ac:dyDescent="0.2">
      <c r="A1316" s="127" t="s">
        <v>1726</v>
      </c>
      <c r="B1316" s="127">
        <v>4.0999999999999996</v>
      </c>
      <c r="C1316" s="127">
        <v>20171204</v>
      </c>
      <c r="D1316" s="127" t="s">
        <v>60</v>
      </c>
      <c r="E1316" s="127" t="s">
        <v>60</v>
      </c>
      <c r="F1316" s="127">
        <v>3</v>
      </c>
      <c r="G1316" s="75" t="s">
        <v>4767</v>
      </c>
      <c r="H1316" s="127"/>
      <c r="I1316" s="127"/>
      <c r="J1316" s="127"/>
      <c r="K1316" s="127"/>
      <c r="L1316" s="127"/>
      <c r="M1316" s="127">
        <v>1</v>
      </c>
      <c r="N1316" s="127">
        <v>2</v>
      </c>
      <c r="O1316" s="127">
        <v>2011</v>
      </c>
      <c r="P1316" s="127">
        <v>20120504</v>
      </c>
      <c r="Q1316" s="127">
        <v>20120504</v>
      </c>
      <c r="R1316" s="127" t="s">
        <v>475</v>
      </c>
      <c r="S1316" s="127" t="s">
        <v>961</v>
      </c>
      <c r="T1316" s="127" t="s">
        <v>477</v>
      </c>
      <c r="U1316" s="127" t="s">
        <v>962</v>
      </c>
      <c r="V1316" s="127" t="s">
        <v>65</v>
      </c>
      <c r="W1316" s="127" t="s">
        <v>64</v>
      </c>
      <c r="X1316" s="127" t="s">
        <v>1305</v>
      </c>
      <c r="Y1316" s="127">
        <v>0.3</v>
      </c>
      <c r="Z1316" s="127"/>
      <c r="AA1316" s="127" t="s">
        <v>1726</v>
      </c>
      <c r="AB1316" s="127"/>
      <c r="AC1316" s="127"/>
      <c r="AD1316" s="127"/>
      <c r="AE1316" s="127"/>
      <c r="AF1316" s="127">
        <v>0</v>
      </c>
      <c r="AG1316" s="127">
        <v>68000</v>
      </c>
      <c r="AH1316" s="127"/>
      <c r="AI1316" s="127"/>
      <c r="AJ1316" s="127" t="s">
        <v>66</v>
      </c>
      <c r="AK1316" s="127"/>
      <c r="AL1316" s="127"/>
      <c r="AM1316" s="127"/>
      <c r="AN1316" s="127"/>
      <c r="AO1316" s="127"/>
      <c r="AP1316" s="127" t="s">
        <v>479</v>
      </c>
      <c r="AQ1316" s="127" t="s">
        <v>963</v>
      </c>
      <c r="AR1316" s="127" t="s">
        <v>481</v>
      </c>
      <c r="AS1316" s="127" t="s">
        <v>69</v>
      </c>
      <c r="AT1316" s="127" t="s">
        <v>70</v>
      </c>
      <c r="AU1316" s="127" t="s">
        <v>91</v>
      </c>
      <c r="AV1316" s="127" t="s">
        <v>1726</v>
      </c>
      <c r="AW1316" s="149" t="str">
        <f t="shared" si="20"/>
        <v/>
      </c>
    </row>
    <row r="1317" spans="1:49" x14ac:dyDescent="0.2">
      <c r="A1317" s="127" t="s">
        <v>1726</v>
      </c>
      <c r="B1317" s="127">
        <v>4.0999999999999996</v>
      </c>
      <c r="C1317" s="127">
        <v>20171204</v>
      </c>
      <c r="D1317" s="127" t="s">
        <v>60</v>
      </c>
      <c r="E1317" s="127" t="s">
        <v>60</v>
      </c>
      <c r="F1317" s="127">
        <v>3</v>
      </c>
      <c r="G1317" s="75" t="s">
        <v>3963</v>
      </c>
      <c r="H1317" s="127"/>
      <c r="I1317" s="127"/>
      <c r="J1317" s="127"/>
      <c r="K1317" s="127"/>
      <c r="L1317" s="127"/>
      <c r="M1317" s="127">
        <v>1</v>
      </c>
      <c r="N1317" s="127">
        <v>2</v>
      </c>
      <c r="O1317" s="127">
        <v>1980</v>
      </c>
      <c r="P1317" s="127">
        <v>19810503</v>
      </c>
      <c r="Q1317" s="127">
        <v>19810504</v>
      </c>
      <c r="R1317" s="127" t="s">
        <v>3964</v>
      </c>
      <c r="S1317" s="127" t="s">
        <v>3805</v>
      </c>
      <c r="T1317" s="127" t="s">
        <v>3965</v>
      </c>
      <c r="U1317" s="127" t="s">
        <v>72</v>
      </c>
      <c r="V1317" s="127" t="s">
        <v>65</v>
      </c>
      <c r="W1317" s="127" t="s">
        <v>64</v>
      </c>
      <c r="X1317" s="127"/>
      <c r="Y1317" s="127">
        <v>4</v>
      </c>
      <c r="Z1317" s="127"/>
      <c r="AA1317" s="127" t="s">
        <v>1726</v>
      </c>
      <c r="AB1317" s="127"/>
      <c r="AC1317" s="127"/>
      <c r="AD1317" s="127"/>
      <c r="AE1317" s="127"/>
      <c r="AF1317" s="127">
        <v>0</v>
      </c>
      <c r="AG1317" s="127">
        <v>7999</v>
      </c>
      <c r="AH1317" s="127"/>
      <c r="AI1317" s="127"/>
      <c r="AJ1317" s="127"/>
      <c r="AK1317" s="127"/>
      <c r="AL1317" s="127"/>
      <c r="AM1317" s="127"/>
      <c r="AN1317" s="127"/>
      <c r="AO1317" s="127"/>
      <c r="AP1317" s="127" t="s">
        <v>3966</v>
      </c>
      <c r="AQ1317" s="127" t="s">
        <v>3806</v>
      </c>
      <c r="AR1317" s="127" t="s">
        <v>3967</v>
      </c>
      <c r="AS1317" s="127" t="s">
        <v>69</v>
      </c>
      <c r="AT1317" s="127" t="s">
        <v>70</v>
      </c>
      <c r="AU1317" s="127" t="s">
        <v>77</v>
      </c>
      <c r="AV1317" s="127" t="s">
        <v>1726</v>
      </c>
      <c r="AW1317" s="149" t="str">
        <f t="shared" si="20"/>
        <v/>
      </c>
    </row>
    <row r="1318" spans="1:49" x14ac:dyDescent="0.2">
      <c r="A1318" s="127" t="s">
        <v>59</v>
      </c>
      <c r="B1318" s="127">
        <v>4.0999999999999996</v>
      </c>
      <c r="C1318" s="127">
        <v>20171204</v>
      </c>
      <c r="D1318" s="127" t="s">
        <v>60</v>
      </c>
      <c r="E1318" s="127" t="s">
        <v>60</v>
      </c>
      <c r="F1318" s="127">
        <v>3</v>
      </c>
      <c r="G1318" s="75" t="s">
        <v>5177</v>
      </c>
      <c r="H1318" s="127">
        <v>12</v>
      </c>
      <c r="I1318" s="127"/>
      <c r="J1318" s="127"/>
      <c r="K1318" s="127"/>
      <c r="L1318" s="127"/>
      <c r="M1318" s="127">
        <v>1</v>
      </c>
      <c r="N1318" s="127">
        <v>2</v>
      </c>
      <c r="O1318" s="127">
        <v>2015</v>
      </c>
      <c r="P1318" s="127">
        <v>20160713</v>
      </c>
      <c r="Q1318" s="127">
        <v>20160713</v>
      </c>
      <c r="R1318" s="127" t="s">
        <v>3734</v>
      </c>
      <c r="S1318" s="127" t="s">
        <v>62</v>
      </c>
      <c r="T1318" s="127" t="s">
        <v>3727</v>
      </c>
      <c r="U1318" s="127" t="s">
        <v>1643</v>
      </c>
      <c r="V1318" s="127" t="s">
        <v>65</v>
      </c>
      <c r="W1318" s="127" t="s">
        <v>64</v>
      </c>
      <c r="X1318" s="127" t="s">
        <v>1305</v>
      </c>
      <c r="Y1318" s="127">
        <v>2.8</v>
      </c>
      <c r="Z1318" s="127"/>
      <c r="AA1318" s="127" t="s">
        <v>1726</v>
      </c>
      <c r="AB1318" s="127">
        <v>5000</v>
      </c>
      <c r="AC1318" s="127">
        <v>5829</v>
      </c>
      <c r="AD1318" s="127"/>
      <c r="AE1318" s="127"/>
      <c r="AF1318" s="127"/>
      <c r="AG1318" s="127"/>
      <c r="AH1318" s="127"/>
      <c r="AI1318" s="127"/>
      <c r="AJ1318" s="127" t="s">
        <v>92</v>
      </c>
      <c r="AK1318" s="127">
        <v>0</v>
      </c>
      <c r="AL1318" s="127">
        <v>1</v>
      </c>
      <c r="AM1318" s="127">
        <v>100</v>
      </c>
      <c r="AN1318" s="127"/>
      <c r="AO1318" s="127"/>
      <c r="AP1318" s="127" t="s">
        <v>3736</v>
      </c>
      <c r="AQ1318" s="127" t="s">
        <v>661</v>
      </c>
      <c r="AR1318" s="127" t="s">
        <v>3729</v>
      </c>
      <c r="AS1318" s="127" t="s">
        <v>69</v>
      </c>
      <c r="AT1318" s="127" t="s">
        <v>70</v>
      </c>
      <c r="AU1318" s="127" t="s">
        <v>77</v>
      </c>
      <c r="AV1318" s="127" t="s">
        <v>1726</v>
      </c>
      <c r="AW1318" s="149">
        <f t="shared" si="20"/>
        <v>0</v>
      </c>
    </row>
    <row r="1319" spans="1:49" x14ac:dyDescent="0.2">
      <c r="A1319" s="127" t="s">
        <v>59</v>
      </c>
      <c r="B1319" s="127">
        <v>4.0999999999999996</v>
      </c>
      <c r="C1319" s="127">
        <v>20171204</v>
      </c>
      <c r="D1319" s="127" t="s">
        <v>60</v>
      </c>
      <c r="E1319" s="127" t="s">
        <v>60</v>
      </c>
      <c r="F1319" s="127">
        <v>3</v>
      </c>
      <c r="G1319" s="75" t="s">
        <v>5178</v>
      </c>
      <c r="H1319" s="127">
        <v>12</v>
      </c>
      <c r="I1319" s="127"/>
      <c r="J1319" s="127"/>
      <c r="K1319" s="127"/>
      <c r="L1319" s="127"/>
      <c r="M1319" s="127">
        <v>1</v>
      </c>
      <c r="N1319" s="127">
        <v>2</v>
      </c>
      <c r="O1319" s="127">
        <v>2015</v>
      </c>
      <c r="P1319" s="127">
        <v>20160713</v>
      </c>
      <c r="Q1319" s="127">
        <v>20160713</v>
      </c>
      <c r="R1319" s="127" t="s">
        <v>3734</v>
      </c>
      <c r="S1319" s="127" t="s">
        <v>62</v>
      </c>
      <c r="T1319" s="127" t="s">
        <v>3727</v>
      </c>
      <c r="U1319" s="127" t="s">
        <v>1643</v>
      </c>
      <c r="V1319" s="127" t="s">
        <v>65</v>
      </c>
      <c r="W1319" s="127" t="s">
        <v>64</v>
      </c>
      <c r="X1319" s="127" t="s">
        <v>1305</v>
      </c>
      <c r="Y1319" s="127">
        <v>2.8</v>
      </c>
      <c r="Z1319" s="127"/>
      <c r="AA1319" s="127" t="s">
        <v>1726</v>
      </c>
      <c r="AB1319" s="127">
        <v>5000</v>
      </c>
      <c r="AC1319" s="127">
        <v>6038</v>
      </c>
      <c r="AD1319" s="127"/>
      <c r="AE1319" s="127"/>
      <c r="AF1319" s="127"/>
      <c r="AG1319" s="127"/>
      <c r="AH1319" s="127"/>
      <c r="AI1319" s="127"/>
      <c r="AJ1319" s="127" t="s">
        <v>92</v>
      </c>
      <c r="AK1319" s="127">
        <v>0</v>
      </c>
      <c r="AL1319" s="127">
        <v>1</v>
      </c>
      <c r="AM1319" s="127">
        <v>100</v>
      </c>
      <c r="AN1319" s="127"/>
      <c r="AO1319" s="127"/>
      <c r="AP1319" s="127" t="s">
        <v>3736</v>
      </c>
      <c r="AQ1319" s="127" t="s">
        <v>661</v>
      </c>
      <c r="AR1319" s="127" t="s">
        <v>3729</v>
      </c>
      <c r="AS1319" s="127" t="s">
        <v>69</v>
      </c>
      <c r="AT1319" s="127" t="s">
        <v>70</v>
      </c>
      <c r="AU1319" s="127" t="s">
        <v>77</v>
      </c>
      <c r="AV1319" s="127" t="s">
        <v>1726</v>
      </c>
      <c r="AW1319" s="149">
        <f t="shared" si="20"/>
        <v>0</v>
      </c>
    </row>
    <row r="1320" spans="1:49" x14ac:dyDescent="0.2">
      <c r="A1320" s="127" t="s">
        <v>1726</v>
      </c>
      <c r="B1320" s="127">
        <v>4.0999999999999996</v>
      </c>
      <c r="C1320" s="127">
        <v>20171204</v>
      </c>
      <c r="D1320" s="127" t="s">
        <v>60</v>
      </c>
      <c r="E1320" s="127" t="s">
        <v>60</v>
      </c>
      <c r="F1320" s="127">
        <v>3</v>
      </c>
      <c r="G1320" s="75" t="s">
        <v>1546</v>
      </c>
      <c r="H1320" s="127"/>
      <c r="I1320" s="127"/>
      <c r="J1320" s="127"/>
      <c r="K1320" s="127"/>
      <c r="L1320" s="127"/>
      <c r="M1320" s="127">
        <v>1</v>
      </c>
      <c r="N1320" s="127">
        <v>1</v>
      </c>
      <c r="O1320" s="127">
        <v>2009</v>
      </c>
      <c r="P1320" s="127">
        <v>20100526</v>
      </c>
      <c r="Q1320" s="127">
        <v>20100526</v>
      </c>
      <c r="R1320" s="127" t="s">
        <v>84</v>
      </c>
      <c r="S1320" s="127" t="s">
        <v>62</v>
      </c>
      <c r="T1320" s="127" t="s">
        <v>85</v>
      </c>
      <c r="U1320" s="127" t="s">
        <v>1643</v>
      </c>
      <c r="V1320" s="127" t="s">
        <v>65</v>
      </c>
      <c r="W1320" s="127" t="s">
        <v>66</v>
      </c>
      <c r="X1320" s="127"/>
      <c r="Y1320" s="127">
        <v>3.22</v>
      </c>
      <c r="Z1320" s="127">
        <v>65</v>
      </c>
      <c r="AA1320" s="127" t="s">
        <v>1726</v>
      </c>
      <c r="AB1320" s="127"/>
      <c r="AC1320" s="127"/>
      <c r="AD1320" s="127"/>
      <c r="AE1320" s="127"/>
      <c r="AF1320" s="127">
        <v>0</v>
      </c>
      <c r="AG1320" s="127">
        <v>15208</v>
      </c>
      <c r="AH1320" s="127"/>
      <c r="AI1320" s="127"/>
      <c r="AJ1320" s="127" t="s">
        <v>67</v>
      </c>
      <c r="AK1320" s="127"/>
      <c r="AL1320" s="127"/>
      <c r="AM1320" s="127"/>
      <c r="AN1320" s="127"/>
      <c r="AO1320" s="127"/>
      <c r="AP1320" s="127" t="s">
        <v>669</v>
      </c>
      <c r="AQ1320" s="127" t="s">
        <v>661</v>
      </c>
      <c r="AR1320" s="127" t="s">
        <v>670</v>
      </c>
      <c r="AS1320" s="127" t="s">
        <v>69</v>
      </c>
      <c r="AT1320" s="127" t="s">
        <v>70</v>
      </c>
      <c r="AU1320" s="127" t="s">
        <v>71</v>
      </c>
      <c r="AV1320" s="127" t="s">
        <v>1726</v>
      </c>
      <c r="AW1320" s="149" t="str">
        <f t="shared" si="20"/>
        <v/>
      </c>
    </row>
    <row r="1321" spans="1:49" x14ac:dyDescent="0.2">
      <c r="A1321" s="127" t="s">
        <v>59</v>
      </c>
      <c r="B1321" s="127">
        <v>4.0999999999999996</v>
      </c>
      <c r="C1321" s="127">
        <v>20171204</v>
      </c>
      <c r="D1321" s="127" t="s">
        <v>60</v>
      </c>
      <c r="E1321" s="127" t="s">
        <v>60</v>
      </c>
      <c r="F1321" s="127">
        <v>3</v>
      </c>
      <c r="G1321" s="75" t="s">
        <v>2291</v>
      </c>
      <c r="H1321" s="127">
        <v>12</v>
      </c>
      <c r="I1321" s="127"/>
      <c r="J1321" s="127"/>
      <c r="K1321" s="127"/>
      <c r="L1321" s="127"/>
      <c r="M1321" s="127">
        <v>1</v>
      </c>
      <c r="N1321" s="127">
        <v>3</v>
      </c>
      <c r="O1321" s="127">
        <v>2009</v>
      </c>
      <c r="P1321" s="127">
        <v>20100617</v>
      </c>
      <c r="Q1321" s="127">
        <v>20100617</v>
      </c>
      <c r="R1321" s="127" t="s">
        <v>3301</v>
      </c>
      <c r="S1321" s="127" t="s">
        <v>3323</v>
      </c>
      <c r="T1321" s="127" t="s">
        <v>3294</v>
      </c>
      <c r="U1321" s="127" t="s">
        <v>72</v>
      </c>
      <c r="V1321" s="127" t="s">
        <v>65</v>
      </c>
      <c r="W1321" s="127" t="s">
        <v>64</v>
      </c>
      <c r="X1321" s="127"/>
      <c r="Y1321" s="127">
        <v>5.72</v>
      </c>
      <c r="Z1321" s="127">
        <v>81</v>
      </c>
      <c r="AA1321" s="127" t="s">
        <v>1726</v>
      </c>
      <c r="AB1321" s="127">
        <v>5000</v>
      </c>
      <c r="AC1321" s="127">
        <v>61367</v>
      </c>
      <c r="AD1321" s="127"/>
      <c r="AE1321" s="127"/>
      <c r="AF1321" s="127">
        <v>0</v>
      </c>
      <c r="AG1321" s="127">
        <v>16050</v>
      </c>
      <c r="AH1321" s="127"/>
      <c r="AI1321" s="127"/>
      <c r="AJ1321" s="127" t="s">
        <v>66</v>
      </c>
      <c r="AK1321" s="127"/>
      <c r="AL1321" s="127"/>
      <c r="AM1321" s="127"/>
      <c r="AN1321" s="127"/>
      <c r="AO1321" s="127"/>
      <c r="AP1321" s="127" t="s">
        <v>3302</v>
      </c>
      <c r="AQ1321" s="127" t="s">
        <v>3326</v>
      </c>
      <c r="AR1321" s="127" t="s">
        <v>3298</v>
      </c>
      <c r="AS1321" s="127" t="s">
        <v>69</v>
      </c>
      <c r="AT1321" s="127" t="s">
        <v>70</v>
      </c>
      <c r="AU1321" s="127" t="s">
        <v>3211</v>
      </c>
      <c r="AV1321" s="127" t="s">
        <v>1726</v>
      </c>
      <c r="AW1321" s="149">
        <f t="shared" si="20"/>
        <v>0.26154121922205747</v>
      </c>
    </row>
    <row r="1322" spans="1:49" x14ac:dyDescent="0.2">
      <c r="A1322" s="127" t="s">
        <v>1726</v>
      </c>
      <c r="B1322" s="127">
        <v>4.0999999999999996</v>
      </c>
      <c r="C1322" s="127">
        <v>20171204</v>
      </c>
      <c r="D1322" s="127" t="s">
        <v>60</v>
      </c>
      <c r="E1322" s="127" t="s">
        <v>60</v>
      </c>
      <c r="F1322" s="127">
        <v>3</v>
      </c>
      <c r="G1322" s="75" t="s">
        <v>5180</v>
      </c>
      <c r="H1322" s="127"/>
      <c r="I1322" s="127"/>
      <c r="J1322" s="127"/>
      <c r="K1322" s="127"/>
      <c r="L1322" s="127"/>
      <c r="M1322" s="127">
        <v>1</v>
      </c>
      <c r="N1322" s="127">
        <v>1</v>
      </c>
      <c r="O1322" s="127">
        <v>2013</v>
      </c>
      <c r="P1322" s="127">
        <v>20150413</v>
      </c>
      <c r="Q1322" s="127">
        <v>20150414</v>
      </c>
      <c r="R1322" s="127" t="s">
        <v>78</v>
      </c>
      <c r="S1322" s="127" t="s">
        <v>62</v>
      </c>
      <c r="T1322" s="127" t="s">
        <v>79</v>
      </c>
      <c r="U1322" s="127" t="s">
        <v>1953</v>
      </c>
      <c r="V1322" s="127" t="s">
        <v>65</v>
      </c>
      <c r="W1322" s="127" t="s">
        <v>66</v>
      </c>
      <c r="X1322" s="127" t="s">
        <v>1308</v>
      </c>
      <c r="Y1322" s="127">
        <v>19.66</v>
      </c>
      <c r="Z1322" s="127">
        <v>118</v>
      </c>
      <c r="AA1322" s="127" t="s">
        <v>1726</v>
      </c>
      <c r="AB1322" s="127"/>
      <c r="AC1322" s="127"/>
      <c r="AD1322" s="127"/>
      <c r="AE1322" s="127"/>
      <c r="AF1322" s="127">
        <v>0</v>
      </c>
      <c r="AG1322" s="127">
        <v>24865</v>
      </c>
      <c r="AH1322" s="127"/>
      <c r="AI1322" s="127"/>
      <c r="AJ1322" s="127" t="s">
        <v>67</v>
      </c>
      <c r="AK1322" s="127"/>
      <c r="AL1322" s="127"/>
      <c r="AM1322" s="127"/>
      <c r="AN1322" s="127"/>
      <c r="AO1322" s="127"/>
      <c r="AP1322" s="127" t="s">
        <v>675</v>
      </c>
      <c r="AQ1322" s="127" t="s">
        <v>661</v>
      </c>
      <c r="AR1322" s="127" t="s">
        <v>676</v>
      </c>
      <c r="AS1322" s="127" t="s">
        <v>69</v>
      </c>
      <c r="AT1322" s="127" t="s">
        <v>70</v>
      </c>
      <c r="AU1322" s="127" t="s">
        <v>71</v>
      </c>
      <c r="AV1322" s="127" t="s">
        <v>1726</v>
      </c>
      <c r="AW1322" s="149" t="str">
        <f t="shared" si="20"/>
        <v/>
      </c>
    </row>
    <row r="1323" spans="1:49" x14ac:dyDescent="0.2">
      <c r="A1323" s="127" t="s">
        <v>1726</v>
      </c>
      <c r="B1323" s="127">
        <v>4.0999999999999996</v>
      </c>
      <c r="C1323" s="127">
        <v>20171204</v>
      </c>
      <c r="D1323" s="127" t="s">
        <v>60</v>
      </c>
      <c r="E1323" s="127" t="s">
        <v>60</v>
      </c>
      <c r="F1323" s="127">
        <v>3</v>
      </c>
      <c r="G1323" s="75" t="s">
        <v>5181</v>
      </c>
      <c r="H1323" s="127"/>
      <c r="I1323" s="127"/>
      <c r="J1323" s="127"/>
      <c r="K1323" s="127"/>
      <c r="L1323" s="127"/>
      <c r="M1323" s="127">
        <v>1</v>
      </c>
      <c r="N1323" s="127">
        <v>1</v>
      </c>
      <c r="O1323" s="127">
        <v>2013</v>
      </c>
      <c r="P1323" s="127">
        <v>20150415</v>
      </c>
      <c r="Q1323" s="127">
        <v>20150416</v>
      </c>
      <c r="R1323" s="127" t="s">
        <v>84</v>
      </c>
      <c r="S1323" s="127" t="s">
        <v>62</v>
      </c>
      <c r="T1323" s="127" t="s">
        <v>85</v>
      </c>
      <c r="U1323" s="127" t="s">
        <v>1953</v>
      </c>
      <c r="V1323" s="127" t="s">
        <v>65</v>
      </c>
      <c r="W1323" s="127" t="s">
        <v>66</v>
      </c>
      <c r="X1323" s="127" t="s">
        <v>1308</v>
      </c>
      <c r="Y1323" s="127">
        <v>19.510000000000002</v>
      </c>
      <c r="Z1323" s="127">
        <v>120</v>
      </c>
      <c r="AA1323" s="127" t="s">
        <v>1726</v>
      </c>
      <c r="AB1323" s="127"/>
      <c r="AC1323" s="127"/>
      <c r="AD1323" s="127"/>
      <c r="AE1323" s="127"/>
      <c r="AF1323" s="127">
        <v>0</v>
      </c>
      <c r="AG1323" s="127">
        <v>42488</v>
      </c>
      <c r="AH1323" s="127"/>
      <c r="AI1323" s="127"/>
      <c r="AJ1323" s="127" t="s">
        <v>67</v>
      </c>
      <c r="AK1323" s="127"/>
      <c r="AL1323" s="127"/>
      <c r="AM1323" s="127"/>
      <c r="AN1323" s="127"/>
      <c r="AO1323" s="127"/>
      <c r="AP1323" s="127" t="s">
        <v>669</v>
      </c>
      <c r="AQ1323" s="127" t="s">
        <v>661</v>
      </c>
      <c r="AR1323" s="127" t="s">
        <v>670</v>
      </c>
      <c r="AS1323" s="127" t="s">
        <v>69</v>
      </c>
      <c r="AT1323" s="127" t="s">
        <v>70</v>
      </c>
      <c r="AU1323" s="127" t="s">
        <v>71</v>
      </c>
      <c r="AV1323" s="127" t="s">
        <v>1726</v>
      </c>
      <c r="AW1323" s="149" t="str">
        <f t="shared" si="20"/>
        <v/>
      </c>
    </row>
    <row r="1324" spans="1:49" x14ac:dyDescent="0.2">
      <c r="A1324" s="127" t="s">
        <v>1726</v>
      </c>
      <c r="B1324" s="127">
        <v>4.0999999999999996</v>
      </c>
      <c r="C1324" s="127">
        <v>20171204</v>
      </c>
      <c r="D1324" s="127" t="s">
        <v>60</v>
      </c>
      <c r="E1324" s="127" t="s">
        <v>60</v>
      </c>
      <c r="F1324" s="127">
        <v>3</v>
      </c>
      <c r="G1324" s="75" t="s">
        <v>5506</v>
      </c>
      <c r="H1324" s="127"/>
      <c r="I1324" s="127"/>
      <c r="J1324" s="127"/>
      <c r="K1324" s="127"/>
      <c r="L1324" s="127"/>
      <c r="M1324" s="127">
        <v>1</v>
      </c>
      <c r="N1324" s="127">
        <v>1</v>
      </c>
      <c r="O1324" s="127">
        <v>2015</v>
      </c>
      <c r="P1324" s="127">
        <v>20170418</v>
      </c>
      <c r="Q1324" s="127">
        <v>20170420</v>
      </c>
      <c r="R1324" s="127" t="s">
        <v>78</v>
      </c>
      <c r="S1324" s="127" t="s">
        <v>62</v>
      </c>
      <c r="T1324" s="127" t="s">
        <v>79</v>
      </c>
      <c r="U1324" s="127" t="s">
        <v>1953</v>
      </c>
      <c r="V1324" s="127" t="s">
        <v>65</v>
      </c>
      <c r="W1324" s="127" t="s">
        <v>64</v>
      </c>
      <c r="X1324" s="127" t="s">
        <v>1305</v>
      </c>
      <c r="Y1324" s="127">
        <v>16.05</v>
      </c>
      <c r="Z1324" s="127"/>
      <c r="AA1324" s="127" t="s">
        <v>1726</v>
      </c>
      <c r="AB1324" s="127"/>
      <c r="AC1324" s="127"/>
      <c r="AD1324" s="127"/>
      <c r="AE1324" s="127"/>
      <c r="AF1324" s="127">
        <v>0</v>
      </c>
      <c r="AG1324" s="127">
        <v>46423</v>
      </c>
      <c r="AH1324" s="127"/>
      <c r="AI1324" s="127"/>
      <c r="AJ1324" s="127" t="s">
        <v>66</v>
      </c>
      <c r="AK1324" s="127"/>
      <c r="AL1324" s="127"/>
      <c r="AM1324" s="127"/>
      <c r="AN1324" s="127"/>
      <c r="AO1324" s="127"/>
      <c r="AP1324" s="127" t="s">
        <v>675</v>
      </c>
      <c r="AQ1324" s="127" t="s">
        <v>661</v>
      </c>
      <c r="AR1324" s="127" t="s">
        <v>676</v>
      </c>
      <c r="AS1324" s="127" t="s">
        <v>69</v>
      </c>
      <c r="AT1324" s="127" t="s">
        <v>70</v>
      </c>
      <c r="AU1324" s="127" t="s">
        <v>71</v>
      </c>
      <c r="AV1324" s="127" t="s">
        <v>1726</v>
      </c>
      <c r="AW1324" s="149" t="str">
        <f t="shared" si="20"/>
        <v/>
      </c>
    </row>
    <row r="1325" spans="1:49" x14ac:dyDescent="0.2">
      <c r="A1325" s="127" t="s">
        <v>1726</v>
      </c>
      <c r="B1325" s="127">
        <v>4.0999999999999996</v>
      </c>
      <c r="C1325" s="127">
        <v>20171204</v>
      </c>
      <c r="D1325" s="127" t="s">
        <v>60</v>
      </c>
      <c r="E1325" s="127" t="s">
        <v>60</v>
      </c>
      <c r="F1325" s="127">
        <v>3</v>
      </c>
      <c r="G1325" s="75" t="s">
        <v>5182</v>
      </c>
      <c r="H1325" s="127"/>
      <c r="I1325" s="127"/>
      <c r="J1325" s="127"/>
      <c r="K1325" s="127"/>
      <c r="L1325" s="127"/>
      <c r="M1325" s="127">
        <v>1</v>
      </c>
      <c r="N1325" s="127">
        <v>1</v>
      </c>
      <c r="O1325" s="127">
        <v>2014</v>
      </c>
      <c r="P1325" s="127">
        <v>20150508</v>
      </c>
      <c r="Q1325" s="127">
        <v>20150508</v>
      </c>
      <c r="R1325" s="127" t="s">
        <v>78</v>
      </c>
      <c r="S1325" s="127" t="s">
        <v>62</v>
      </c>
      <c r="T1325" s="127" t="s">
        <v>79</v>
      </c>
      <c r="U1325" s="127" t="s">
        <v>1643</v>
      </c>
      <c r="V1325" s="127" t="s">
        <v>65</v>
      </c>
      <c r="W1325" s="127" t="s">
        <v>66</v>
      </c>
      <c r="X1325" s="127" t="s">
        <v>1308</v>
      </c>
      <c r="Y1325" s="127">
        <v>1.98</v>
      </c>
      <c r="Z1325" s="127">
        <v>62</v>
      </c>
      <c r="AA1325" s="127" t="s">
        <v>1726</v>
      </c>
      <c r="AB1325" s="127"/>
      <c r="AC1325" s="127"/>
      <c r="AD1325" s="127"/>
      <c r="AE1325" s="127"/>
      <c r="AF1325" s="127">
        <v>0</v>
      </c>
      <c r="AG1325" s="127">
        <v>7590</v>
      </c>
      <c r="AH1325" s="127"/>
      <c r="AI1325" s="127"/>
      <c r="AJ1325" s="127" t="s">
        <v>67</v>
      </c>
      <c r="AK1325" s="127"/>
      <c r="AL1325" s="127"/>
      <c r="AM1325" s="127"/>
      <c r="AN1325" s="127"/>
      <c r="AO1325" s="127"/>
      <c r="AP1325" s="127" t="s">
        <v>675</v>
      </c>
      <c r="AQ1325" s="127" t="s">
        <v>661</v>
      </c>
      <c r="AR1325" s="127" t="s">
        <v>676</v>
      </c>
      <c r="AS1325" s="127" t="s">
        <v>69</v>
      </c>
      <c r="AT1325" s="127" t="s">
        <v>70</v>
      </c>
      <c r="AU1325" s="127" t="s">
        <v>71</v>
      </c>
      <c r="AV1325" s="127" t="s">
        <v>1726</v>
      </c>
      <c r="AW1325" s="149" t="str">
        <f t="shared" si="20"/>
        <v/>
      </c>
    </row>
    <row r="1326" spans="1:49" x14ac:dyDescent="0.2">
      <c r="A1326" s="127" t="s">
        <v>1726</v>
      </c>
      <c r="B1326" s="127">
        <v>4.0999999999999996</v>
      </c>
      <c r="C1326" s="127">
        <v>20171204</v>
      </c>
      <c r="D1326" s="127" t="s">
        <v>60</v>
      </c>
      <c r="E1326" s="127" t="s">
        <v>60</v>
      </c>
      <c r="F1326" s="127">
        <v>3</v>
      </c>
      <c r="G1326" s="75" t="s">
        <v>4597</v>
      </c>
      <c r="H1326" s="127"/>
      <c r="I1326" s="127"/>
      <c r="J1326" s="127"/>
      <c r="K1326" s="127"/>
      <c r="L1326" s="127"/>
      <c r="M1326" s="127">
        <v>1</v>
      </c>
      <c r="N1326" s="127">
        <v>2</v>
      </c>
      <c r="O1326" s="127">
        <v>2005</v>
      </c>
      <c r="P1326" s="127">
        <v>20060601</v>
      </c>
      <c r="Q1326" s="127">
        <v>20060601</v>
      </c>
      <c r="R1326" s="127" t="s">
        <v>4560</v>
      </c>
      <c r="S1326" s="127" t="s">
        <v>3484</v>
      </c>
      <c r="T1326" s="127" t="s">
        <v>4561</v>
      </c>
      <c r="U1326" s="127" t="s">
        <v>1643</v>
      </c>
      <c r="V1326" s="127" t="s">
        <v>65</v>
      </c>
      <c r="W1326" s="127" t="s">
        <v>66</v>
      </c>
      <c r="X1326" s="127" t="s">
        <v>1305</v>
      </c>
      <c r="Y1326" s="127">
        <v>3</v>
      </c>
      <c r="Z1326" s="127"/>
      <c r="AA1326" s="127" t="s">
        <v>1726</v>
      </c>
      <c r="AB1326" s="127"/>
      <c r="AC1326" s="127"/>
      <c r="AD1326" s="127"/>
      <c r="AE1326" s="127"/>
      <c r="AF1326" s="127">
        <v>0</v>
      </c>
      <c r="AG1326" s="127">
        <v>960</v>
      </c>
      <c r="AH1326" s="127"/>
      <c r="AI1326" s="127"/>
      <c r="AJ1326" s="127" t="s">
        <v>66</v>
      </c>
      <c r="AK1326" s="127"/>
      <c r="AL1326" s="127"/>
      <c r="AM1326" s="127"/>
      <c r="AN1326" s="127"/>
      <c r="AO1326" s="127" t="s">
        <v>4598</v>
      </c>
      <c r="AP1326" s="127" t="s">
        <v>4562</v>
      </c>
      <c r="AQ1326" s="127" t="s">
        <v>3487</v>
      </c>
      <c r="AR1326" s="127" t="s">
        <v>4563</v>
      </c>
      <c r="AS1326" s="127" t="s">
        <v>69</v>
      </c>
      <c r="AT1326" s="127" t="s">
        <v>70</v>
      </c>
      <c r="AU1326" s="127" t="s">
        <v>77</v>
      </c>
      <c r="AV1326" s="127" t="s">
        <v>1726</v>
      </c>
      <c r="AW1326" s="149" t="str">
        <f t="shared" si="20"/>
        <v/>
      </c>
    </row>
    <row r="1327" spans="1:49" x14ac:dyDescent="0.2">
      <c r="A1327" s="127" t="s">
        <v>59</v>
      </c>
      <c r="B1327" s="127">
        <v>4.0999999999999996</v>
      </c>
      <c r="C1327" s="127">
        <v>20171204</v>
      </c>
      <c r="D1327" s="127" t="s">
        <v>60</v>
      </c>
      <c r="E1327" s="127" t="s">
        <v>60</v>
      </c>
      <c r="F1327" s="127">
        <v>3</v>
      </c>
      <c r="G1327" s="75" t="s">
        <v>5194</v>
      </c>
      <c r="H1327" s="127">
        <v>12</v>
      </c>
      <c r="I1327" s="127"/>
      <c r="J1327" s="127"/>
      <c r="K1327" s="127"/>
      <c r="L1327" s="127"/>
      <c r="M1327" s="127">
        <v>1</v>
      </c>
      <c r="N1327" s="127">
        <v>2</v>
      </c>
      <c r="O1327" s="127">
        <v>2014</v>
      </c>
      <c r="P1327" s="127">
        <v>20150525</v>
      </c>
      <c r="Q1327" s="127">
        <v>20150525</v>
      </c>
      <c r="R1327" s="127" t="s">
        <v>490</v>
      </c>
      <c r="S1327" s="127" t="s">
        <v>476</v>
      </c>
      <c r="T1327" s="127" t="s">
        <v>491</v>
      </c>
      <c r="U1327" s="127" t="s">
        <v>72</v>
      </c>
      <c r="V1327" s="127" t="s">
        <v>65</v>
      </c>
      <c r="W1327" s="127" t="s">
        <v>64</v>
      </c>
      <c r="X1327" s="127" t="s">
        <v>1305</v>
      </c>
      <c r="Y1327" s="127">
        <v>8.64</v>
      </c>
      <c r="Z1327" s="127">
        <v>89</v>
      </c>
      <c r="AA1327" s="127" t="s">
        <v>1726</v>
      </c>
      <c r="AB1327" s="127">
        <v>5000</v>
      </c>
      <c r="AC1327" s="127">
        <v>24613</v>
      </c>
      <c r="AD1327" s="127"/>
      <c r="AE1327" s="127"/>
      <c r="AF1327" s="127">
        <v>5000</v>
      </c>
      <c r="AG1327" s="127">
        <v>1671</v>
      </c>
      <c r="AH1327" s="127"/>
      <c r="AI1327" s="127"/>
      <c r="AJ1327" s="127" t="s">
        <v>66</v>
      </c>
      <c r="AK1327" s="127">
        <v>0.06</v>
      </c>
      <c r="AL1327" s="127">
        <v>57</v>
      </c>
      <c r="AM1327" s="127"/>
      <c r="AN1327" s="127"/>
      <c r="AO1327" s="127"/>
      <c r="AP1327" s="127" t="s">
        <v>493</v>
      </c>
      <c r="AQ1327" s="127" t="s">
        <v>480</v>
      </c>
      <c r="AR1327" s="127" t="s">
        <v>494</v>
      </c>
      <c r="AS1327" s="127" t="s">
        <v>69</v>
      </c>
      <c r="AT1327" s="127" t="s">
        <v>70</v>
      </c>
      <c r="AU1327" s="127" t="s">
        <v>91</v>
      </c>
      <c r="AV1327" s="127" t="s">
        <v>1726</v>
      </c>
      <c r="AW1327" s="149">
        <f t="shared" si="20"/>
        <v>6.7890951935968794E-2</v>
      </c>
    </row>
    <row r="1328" spans="1:49" x14ac:dyDescent="0.2">
      <c r="A1328" s="127" t="s">
        <v>59</v>
      </c>
      <c r="B1328" s="127">
        <v>4.0999999999999996</v>
      </c>
      <c r="C1328" s="127">
        <v>20171204</v>
      </c>
      <c r="D1328" s="127" t="s">
        <v>60</v>
      </c>
      <c r="E1328" s="127" t="s">
        <v>60</v>
      </c>
      <c r="F1328" s="127">
        <v>3</v>
      </c>
      <c r="G1328" s="75" t="s">
        <v>5195</v>
      </c>
      <c r="H1328" s="127">
        <v>12</v>
      </c>
      <c r="I1328" s="127"/>
      <c r="J1328" s="127"/>
      <c r="K1328" s="127"/>
      <c r="L1328" s="127"/>
      <c r="M1328" s="127">
        <v>1</v>
      </c>
      <c r="N1328" s="127">
        <v>2</v>
      </c>
      <c r="O1328" s="127">
        <v>2014</v>
      </c>
      <c r="P1328" s="127">
        <v>20150525</v>
      </c>
      <c r="Q1328" s="127">
        <v>20150525</v>
      </c>
      <c r="R1328" s="127" t="s">
        <v>490</v>
      </c>
      <c r="S1328" s="127" t="s">
        <v>476</v>
      </c>
      <c r="T1328" s="127" t="s">
        <v>491</v>
      </c>
      <c r="U1328" s="127" t="s">
        <v>72</v>
      </c>
      <c r="V1328" s="127" t="s">
        <v>65</v>
      </c>
      <c r="W1328" s="127" t="s">
        <v>64</v>
      </c>
      <c r="X1328" s="127" t="s">
        <v>1305</v>
      </c>
      <c r="Y1328" s="127">
        <v>8.64</v>
      </c>
      <c r="Z1328" s="127">
        <v>89</v>
      </c>
      <c r="AA1328" s="127" t="s">
        <v>1726</v>
      </c>
      <c r="AB1328" s="127">
        <v>5000</v>
      </c>
      <c r="AC1328" s="127">
        <v>25094</v>
      </c>
      <c r="AD1328" s="127"/>
      <c r="AE1328" s="127"/>
      <c r="AF1328" s="127">
        <v>5000</v>
      </c>
      <c r="AG1328" s="127">
        <v>1704</v>
      </c>
      <c r="AH1328" s="127"/>
      <c r="AI1328" s="127"/>
      <c r="AJ1328" s="127" t="s">
        <v>66</v>
      </c>
      <c r="AK1328" s="127">
        <v>0.06</v>
      </c>
      <c r="AL1328" s="127">
        <v>57</v>
      </c>
      <c r="AM1328" s="127"/>
      <c r="AN1328" s="127"/>
      <c r="AO1328" s="127"/>
      <c r="AP1328" s="127" t="s">
        <v>493</v>
      </c>
      <c r="AQ1328" s="127" t="s">
        <v>480</v>
      </c>
      <c r="AR1328" s="127" t="s">
        <v>494</v>
      </c>
      <c r="AS1328" s="127" t="s">
        <v>69</v>
      </c>
      <c r="AT1328" s="127" t="s">
        <v>70</v>
      </c>
      <c r="AU1328" s="127" t="s">
        <v>91</v>
      </c>
      <c r="AV1328" s="127" t="s">
        <v>1726</v>
      </c>
      <c r="AW1328" s="149">
        <f t="shared" si="20"/>
        <v>6.7904678409181476E-2</v>
      </c>
    </row>
    <row r="1329" spans="1:49" x14ac:dyDescent="0.2">
      <c r="A1329" s="127" t="s">
        <v>59</v>
      </c>
      <c r="B1329" s="127">
        <v>4.0999999999999996</v>
      </c>
      <c r="C1329" s="127">
        <v>20171204</v>
      </c>
      <c r="D1329" s="127" t="s">
        <v>60</v>
      </c>
      <c r="E1329" s="127" t="s">
        <v>60</v>
      </c>
      <c r="F1329" s="127">
        <v>3</v>
      </c>
      <c r="G1329" s="75" t="s">
        <v>5212</v>
      </c>
      <c r="H1329" s="127">
        <v>12</v>
      </c>
      <c r="I1329" s="127"/>
      <c r="J1329" s="127"/>
      <c r="K1329" s="127"/>
      <c r="L1329" s="127"/>
      <c r="M1329" s="127">
        <v>1</v>
      </c>
      <c r="N1329" s="127">
        <v>1</v>
      </c>
      <c r="O1329" s="127">
        <v>2013</v>
      </c>
      <c r="P1329" s="127">
        <v>20150421</v>
      </c>
      <c r="Q1329" s="127">
        <v>20150422</v>
      </c>
      <c r="R1329" s="127" t="s">
        <v>61</v>
      </c>
      <c r="S1329" s="127" t="s">
        <v>62</v>
      </c>
      <c r="T1329" s="127" t="s">
        <v>63</v>
      </c>
      <c r="U1329" s="127" t="s">
        <v>1953</v>
      </c>
      <c r="V1329" s="127" t="s">
        <v>65</v>
      </c>
      <c r="W1329" s="127" t="s">
        <v>66</v>
      </c>
      <c r="X1329" s="127" t="s">
        <v>1308</v>
      </c>
      <c r="Y1329" s="127">
        <v>16.7</v>
      </c>
      <c r="Z1329" s="127">
        <v>113</v>
      </c>
      <c r="AA1329" s="127" t="s">
        <v>1726</v>
      </c>
      <c r="AB1329" s="127">
        <v>5000</v>
      </c>
      <c r="AC1329" s="127">
        <v>54517</v>
      </c>
      <c r="AD1329" s="127"/>
      <c r="AE1329" s="127"/>
      <c r="AF1329" s="127">
        <v>5000</v>
      </c>
      <c r="AG1329" s="127">
        <v>1056</v>
      </c>
      <c r="AH1329" s="127">
        <v>0</v>
      </c>
      <c r="AI1329" s="127">
        <v>562</v>
      </c>
      <c r="AJ1329" s="127" t="s">
        <v>67</v>
      </c>
      <c r="AK1329" s="127">
        <v>1.9E-2</v>
      </c>
      <c r="AL1329" s="127">
        <v>204</v>
      </c>
      <c r="AM1329" s="127"/>
      <c r="AN1329" s="127"/>
      <c r="AO1329" s="127"/>
      <c r="AP1329" s="127" t="s">
        <v>663</v>
      </c>
      <c r="AQ1329" s="127" t="s">
        <v>661</v>
      </c>
      <c r="AR1329" s="127" t="s">
        <v>664</v>
      </c>
      <c r="AS1329" s="127" t="s">
        <v>69</v>
      </c>
      <c r="AT1329" s="127" t="s">
        <v>70</v>
      </c>
      <c r="AU1329" s="127" t="s">
        <v>71</v>
      </c>
      <c r="AV1329" s="127" t="s">
        <v>1726</v>
      </c>
      <c r="AW1329" s="149">
        <f t="shared" si="20"/>
        <v>1.9370104737971641E-2</v>
      </c>
    </row>
    <row r="1330" spans="1:49" x14ac:dyDescent="0.2">
      <c r="A1330" s="127" t="s">
        <v>59</v>
      </c>
      <c r="B1330" s="127">
        <v>4.0999999999999996</v>
      </c>
      <c r="C1330" s="127">
        <v>20171204</v>
      </c>
      <c r="D1330" s="127" t="s">
        <v>60</v>
      </c>
      <c r="E1330" s="127" t="s">
        <v>60</v>
      </c>
      <c r="F1330" s="127">
        <v>3</v>
      </c>
      <c r="G1330" s="75" t="s">
        <v>5215</v>
      </c>
      <c r="H1330" s="127">
        <v>12</v>
      </c>
      <c r="I1330" s="127"/>
      <c r="J1330" s="127"/>
      <c r="K1330" s="127"/>
      <c r="L1330" s="127"/>
      <c r="M1330" s="127">
        <v>1</v>
      </c>
      <c r="N1330" s="127">
        <v>2</v>
      </c>
      <c r="O1330" s="127">
        <v>2014</v>
      </c>
      <c r="P1330" s="127">
        <v>20150512</v>
      </c>
      <c r="Q1330" s="127">
        <v>20150514</v>
      </c>
      <c r="R1330" s="127" t="s">
        <v>475</v>
      </c>
      <c r="S1330" s="127" t="s">
        <v>476</v>
      </c>
      <c r="T1330" s="127" t="s">
        <v>477</v>
      </c>
      <c r="U1330" s="127" t="s">
        <v>72</v>
      </c>
      <c r="V1330" s="127" t="s">
        <v>65</v>
      </c>
      <c r="W1330" s="127" t="s">
        <v>66</v>
      </c>
      <c r="X1330" s="127" t="s">
        <v>1308</v>
      </c>
      <c r="Y1330" s="127">
        <v>5.92</v>
      </c>
      <c r="Z1330" s="127">
        <v>79</v>
      </c>
      <c r="AA1330" s="127" t="s">
        <v>1726</v>
      </c>
      <c r="AB1330" s="127">
        <v>5000</v>
      </c>
      <c r="AC1330" s="127">
        <v>54366</v>
      </c>
      <c r="AD1330" s="127"/>
      <c r="AE1330" s="127"/>
      <c r="AF1330" s="127">
        <v>5000</v>
      </c>
      <c r="AG1330" s="127">
        <v>4500</v>
      </c>
      <c r="AH1330" s="127"/>
      <c r="AI1330" s="127"/>
      <c r="AJ1330" s="127" t="s">
        <v>66</v>
      </c>
      <c r="AK1330" s="127">
        <v>0.04</v>
      </c>
      <c r="AL1330" s="127">
        <v>34</v>
      </c>
      <c r="AM1330" s="127">
        <v>200</v>
      </c>
      <c r="AN1330" s="127"/>
      <c r="AO1330" s="127"/>
      <c r="AP1330" s="127" t="s">
        <v>479</v>
      </c>
      <c r="AQ1330" s="127" t="s">
        <v>480</v>
      </c>
      <c r="AR1330" s="127" t="s">
        <v>481</v>
      </c>
      <c r="AS1330" s="127" t="s">
        <v>69</v>
      </c>
      <c r="AT1330" s="127" t="s">
        <v>70</v>
      </c>
      <c r="AU1330" s="127" t="s">
        <v>91</v>
      </c>
      <c r="AV1330" s="127" t="s">
        <v>1726</v>
      </c>
      <c r="AW1330" s="149">
        <f t="shared" si="20"/>
        <v>8.2772320935879037E-2</v>
      </c>
    </row>
    <row r="1331" spans="1:49" x14ac:dyDescent="0.2">
      <c r="A1331" s="127" t="s">
        <v>1726</v>
      </c>
      <c r="B1331" s="127">
        <v>4.0999999999999996</v>
      </c>
      <c r="C1331" s="127">
        <v>20171204</v>
      </c>
      <c r="D1331" s="127" t="s">
        <v>60</v>
      </c>
      <c r="E1331" s="127" t="s">
        <v>60</v>
      </c>
      <c r="F1331" s="127">
        <v>3</v>
      </c>
      <c r="G1331" s="75" t="s">
        <v>4110</v>
      </c>
      <c r="H1331" s="127"/>
      <c r="I1331" s="127"/>
      <c r="J1331" s="127"/>
      <c r="K1331" s="127"/>
      <c r="L1331" s="127"/>
      <c r="M1331" s="127">
        <v>1</v>
      </c>
      <c r="N1331" s="127">
        <v>1</v>
      </c>
      <c r="O1331" s="127">
        <v>1982</v>
      </c>
      <c r="P1331" s="127">
        <v>198304</v>
      </c>
      <c r="Q1331" s="127">
        <v>19830402</v>
      </c>
      <c r="R1331" s="127" t="s">
        <v>4085</v>
      </c>
      <c r="S1331" s="127" t="s">
        <v>3426</v>
      </c>
      <c r="T1331" s="127" t="s">
        <v>4086</v>
      </c>
      <c r="U1331" s="127" t="s">
        <v>1643</v>
      </c>
      <c r="V1331" s="127" t="s">
        <v>65</v>
      </c>
      <c r="W1331" s="127" t="s">
        <v>66</v>
      </c>
      <c r="X1331" s="127"/>
      <c r="Y1331" s="127">
        <v>1.1000000000000001</v>
      </c>
      <c r="Z1331" s="127"/>
      <c r="AA1331" s="127" t="s">
        <v>1726</v>
      </c>
      <c r="AB1331" s="127"/>
      <c r="AC1331" s="127"/>
      <c r="AD1331" s="127"/>
      <c r="AE1331" s="127"/>
      <c r="AF1331" s="127">
        <v>0</v>
      </c>
      <c r="AG1331" s="127">
        <v>63513</v>
      </c>
      <c r="AH1331" s="127"/>
      <c r="AI1331" s="127"/>
      <c r="AJ1331" s="127"/>
      <c r="AK1331" s="127"/>
      <c r="AL1331" s="127"/>
      <c r="AM1331" s="127"/>
      <c r="AN1331" s="127"/>
      <c r="AO1331" s="127" t="s">
        <v>4111</v>
      </c>
      <c r="AP1331" s="127" t="s">
        <v>4088</v>
      </c>
      <c r="AQ1331" s="127" t="s">
        <v>3429</v>
      </c>
      <c r="AR1331" s="127" t="s">
        <v>4089</v>
      </c>
      <c r="AS1331" s="127" t="s">
        <v>69</v>
      </c>
      <c r="AT1331" s="127" t="s">
        <v>70</v>
      </c>
      <c r="AU1331" s="127" t="s">
        <v>77</v>
      </c>
      <c r="AV1331" s="127" t="s">
        <v>1726</v>
      </c>
      <c r="AW1331" s="149" t="str">
        <f t="shared" si="20"/>
        <v/>
      </c>
    </row>
    <row r="1332" spans="1:49" x14ac:dyDescent="0.2">
      <c r="A1332" s="127" t="s">
        <v>1726</v>
      </c>
      <c r="B1332" s="127">
        <v>4.0999999999999996</v>
      </c>
      <c r="C1332" s="127">
        <v>20171204</v>
      </c>
      <c r="D1332" s="127" t="s">
        <v>60</v>
      </c>
      <c r="E1332" s="127" t="s">
        <v>60</v>
      </c>
      <c r="F1332" s="127">
        <v>3</v>
      </c>
      <c r="G1332" s="75" t="s">
        <v>5507</v>
      </c>
      <c r="H1332" s="127"/>
      <c r="I1332" s="127"/>
      <c r="J1332" s="127"/>
      <c r="K1332" s="127"/>
      <c r="L1332" s="127"/>
      <c r="M1332" s="127">
        <v>1</v>
      </c>
      <c r="N1332" s="127">
        <v>1</v>
      </c>
      <c r="O1332" s="127">
        <v>2015</v>
      </c>
      <c r="P1332" s="127">
        <v>20170421</v>
      </c>
      <c r="Q1332" s="127">
        <v>20170425</v>
      </c>
      <c r="R1332" s="127" t="s">
        <v>84</v>
      </c>
      <c r="S1332" s="127" t="s">
        <v>62</v>
      </c>
      <c r="T1332" s="127" t="s">
        <v>85</v>
      </c>
      <c r="U1332" s="127" t="s">
        <v>1953</v>
      </c>
      <c r="V1332" s="127" t="s">
        <v>65</v>
      </c>
      <c r="W1332" s="127" t="s">
        <v>64</v>
      </c>
      <c r="X1332" s="127" t="s">
        <v>1305</v>
      </c>
      <c r="Y1332" s="127">
        <v>16.43</v>
      </c>
      <c r="Z1332" s="127"/>
      <c r="AA1332" s="127" t="s">
        <v>1726</v>
      </c>
      <c r="AB1332" s="127"/>
      <c r="AC1332" s="127"/>
      <c r="AD1332" s="127"/>
      <c r="AE1332" s="127"/>
      <c r="AF1332" s="127">
        <v>0</v>
      </c>
      <c r="AG1332" s="127">
        <v>64791</v>
      </c>
      <c r="AH1332" s="127"/>
      <c r="AI1332" s="127"/>
      <c r="AJ1332" s="127" t="s">
        <v>66</v>
      </c>
      <c r="AK1332" s="127"/>
      <c r="AL1332" s="127"/>
      <c r="AM1332" s="127"/>
      <c r="AN1332" s="127"/>
      <c r="AO1332" s="127"/>
      <c r="AP1332" s="127" t="s">
        <v>669</v>
      </c>
      <c r="AQ1332" s="127" t="s">
        <v>661</v>
      </c>
      <c r="AR1332" s="127" t="s">
        <v>670</v>
      </c>
      <c r="AS1332" s="127" t="s">
        <v>69</v>
      </c>
      <c r="AT1332" s="127" t="s">
        <v>70</v>
      </c>
      <c r="AU1332" s="127" t="s">
        <v>71</v>
      </c>
      <c r="AV1332" s="127" t="s">
        <v>1726</v>
      </c>
      <c r="AW1332" s="149" t="str">
        <f t="shared" si="20"/>
        <v/>
      </c>
    </row>
    <row r="1333" spans="1:49" x14ac:dyDescent="0.2">
      <c r="A1333" s="127" t="s">
        <v>1726</v>
      </c>
      <c r="B1333" s="127">
        <v>4.0999999999999996</v>
      </c>
      <c r="C1333" s="127">
        <v>20171204</v>
      </c>
      <c r="D1333" s="127" t="s">
        <v>60</v>
      </c>
      <c r="E1333" s="127" t="s">
        <v>60</v>
      </c>
      <c r="F1333" s="127">
        <v>3</v>
      </c>
      <c r="G1333" s="75" t="s">
        <v>5508</v>
      </c>
      <c r="H1333" s="127"/>
      <c r="I1333" s="127"/>
      <c r="J1333" s="127"/>
      <c r="K1333" s="127"/>
      <c r="L1333" s="127"/>
      <c r="M1333" s="127">
        <v>1</v>
      </c>
      <c r="N1333" s="127">
        <v>2</v>
      </c>
      <c r="O1333" s="127">
        <v>2015</v>
      </c>
      <c r="P1333" s="127">
        <v>20160511</v>
      </c>
      <c r="Q1333" s="127">
        <v>20160513</v>
      </c>
      <c r="R1333" s="127" t="s">
        <v>475</v>
      </c>
      <c r="S1333" s="127" t="s">
        <v>476</v>
      </c>
      <c r="T1333" s="127" t="s">
        <v>477</v>
      </c>
      <c r="U1333" s="127" t="s">
        <v>72</v>
      </c>
      <c r="V1333" s="127" t="s">
        <v>65</v>
      </c>
      <c r="W1333" s="127" t="s">
        <v>64</v>
      </c>
      <c r="X1333" s="127" t="s">
        <v>1305</v>
      </c>
      <c r="Y1333" s="127">
        <v>5.8</v>
      </c>
      <c r="Z1333" s="127">
        <v>79</v>
      </c>
      <c r="AA1333" s="127" t="s">
        <v>1726</v>
      </c>
      <c r="AB1333" s="127"/>
      <c r="AC1333" s="127"/>
      <c r="AD1333" s="127"/>
      <c r="AE1333" s="127"/>
      <c r="AF1333" s="127">
        <v>0</v>
      </c>
      <c r="AG1333" s="127">
        <v>36056</v>
      </c>
      <c r="AH1333" s="127"/>
      <c r="AI1333" s="127"/>
      <c r="AJ1333" s="127" t="s">
        <v>66</v>
      </c>
      <c r="AK1333" s="127"/>
      <c r="AL1333" s="127"/>
      <c r="AM1333" s="127"/>
      <c r="AN1333" s="127"/>
      <c r="AO1333" s="127"/>
      <c r="AP1333" s="127" t="s">
        <v>479</v>
      </c>
      <c r="AQ1333" s="127" t="s">
        <v>480</v>
      </c>
      <c r="AR1333" s="127" t="s">
        <v>481</v>
      </c>
      <c r="AS1333" s="127" t="s">
        <v>69</v>
      </c>
      <c r="AT1333" s="127" t="s">
        <v>70</v>
      </c>
      <c r="AU1333" s="127" t="s">
        <v>91</v>
      </c>
      <c r="AV1333" s="127" t="s">
        <v>1726</v>
      </c>
      <c r="AW1333" s="149" t="str">
        <f t="shared" si="20"/>
        <v/>
      </c>
    </row>
    <row r="1334" spans="1:49" x14ac:dyDescent="0.2">
      <c r="A1334" s="127" t="s">
        <v>1726</v>
      </c>
      <c r="B1334" s="127">
        <v>4.0999999999999996</v>
      </c>
      <c r="C1334" s="127">
        <v>20171204</v>
      </c>
      <c r="D1334" s="127" t="s">
        <v>60</v>
      </c>
      <c r="E1334" s="127" t="s">
        <v>60</v>
      </c>
      <c r="F1334" s="127">
        <v>3</v>
      </c>
      <c r="G1334" s="75" t="s">
        <v>5509</v>
      </c>
      <c r="H1334" s="127"/>
      <c r="I1334" s="127"/>
      <c r="J1334" s="127"/>
      <c r="K1334" s="127"/>
      <c r="L1334" s="127"/>
      <c r="M1334" s="127">
        <v>1</v>
      </c>
      <c r="N1334" s="127">
        <v>2</v>
      </c>
      <c r="O1334" s="127">
        <v>2015</v>
      </c>
      <c r="P1334" s="127">
        <v>20170423</v>
      </c>
      <c r="Q1334" s="127">
        <v>20170426</v>
      </c>
      <c r="R1334" s="127" t="s">
        <v>3322</v>
      </c>
      <c r="S1334" s="127" t="s">
        <v>3323</v>
      </c>
      <c r="T1334" s="127" t="s">
        <v>3984</v>
      </c>
      <c r="U1334" s="127" t="s">
        <v>1953</v>
      </c>
      <c r="V1334" s="127" t="s">
        <v>65</v>
      </c>
      <c r="W1334" s="127" t="s">
        <v>64</v>
      </c>
      <c r="X1334" s="127" t="s">
        <v>646</v>
      </c>
      <c r="Y1334" s="127">
        <v>14.67</v>
      </c>
      <c r="Z1334" s="127">
        <v>108</v>
      </c>
      <c r="AA1334" s="127" t="s">
        <v>1726</v>
      </c>
      <c r="AB1334" s="127"/>
      <c r="AC1334" s="127"/>
      <c r="AD1334" s="127"/>
      <c r="AE1334" s="127"/>
      <c r="AF1334" s="127">
        <v>0</v>
      </c>
      <c r="AG1334" s="127">
        <v>96822</v>
      </c>
      <c r="AH1334" s="127"/>
      <c r="AI1334" s="127"/>
      <c r="AJ1334" s="127" t="s">
        <v>66</v>
      </c>
      <c r="AK1334" s="127"/>
      <c r="AL1334" s="127"/>
      <c r="AM1334" s="127"/>
      <c r="AN1334" s="127"/>
      <c r="AO1334" s="127"/>
      <c r="AP1334" s="127" t="s">
        <v>3325</v>
      </c>
      <c r="AQ1334" s="127" t="s">
        <v>3326</v>
      </c>
      <c r="AR1334" s="127" t="s">
        <v>3985</v>
      </c>
      <c r="AS1334" s="127" t="s">
        <v>69</v>
      </c>
      <c r="AT1334" s="127" t="s">
        <v>70</v>
      </c>
      <c r="AU1334" s="127" t="s">
        <v>3211</v>
      </c>
      <c r="AV1334" s="127" t="s">
        <v>1726</v>
      </c>
      <c r="AW1334" s="149" t="str">
        <f t="shared" si="20"/>
        <v/>
      </c>
    </row>
    <row r="1335" spans="1:49" x14ac:dyDescent="0.2">
      <c r="A1335" s="127" t="s">
        <v>1726</v>
      </c>
      <c r="B1335" s="127">
        <v>4.0999999999999996</v>
      </c>
      <c r="C1335" s="127">
        <v>20171204</v>
      </c>
      <c r="D1335" s="127" t="s">
        <v>60</v>
      </c>
      <c r="E1335" s="127" t="s">
        <v>60</v>
      </c>
      <c r="F1335" s="127">
        <v>3</v>
      </c>
      <c r="G1335" s="75" t="s">
        <v>4109</v>
      </c>
      <c r="H1335" s="127"/>
      <c r="I1335" s="127"/>
      <c r="J1335" s="127"/>
      <c r="K1335" s="127"/>
      <c r="L1335" s="127"/>
      <c r="M1335" s="127">
        <v>1</v>
      </c>
      <c r="N1335" s="127">
        <v>1</v>
      </c>
      <c r="O1335" s="127">
        <v>1982</v>
      </c>
      <c r="P1335" s="127">
        <v>198304</v>
      </c>
      <c r="Q1335" s="127">
        <v>19830402</v>
      </c>
      <c r="R1335" s="127" t="s">
        <v>4085</v>
      </c>
      <c r="S1335" s="127" t="s">
        <v>3426</v>
      </c>
      <c r="T1335" s="127" t="s">
        <v>4086</v>
      </c>
      <c r="U1335" s="127" t="s">
        <v>1643</v>
      </c>
      <c r="V1335" s="127" t="s">
        <v>65</v>
      </c>
      <c r="W1335" s="127" t="s">
        <v>66</v>
      </c>
      <c r="X1335" s="127"/>
      <c r="Y1335" s="127">
        <v>2.5</v>
      </c>
      <c r="Z1335" s="127"/>
      <c r="AA1335" s="127" t="s">
        <v>1726</v>
      </c>
      <c r="AB1335" s="127"/>
      <c r="AC1335" s="127"/>
      <c r="AD1335" s="127"/>
      <c r="AE1335" s="127"/>
      <c r="AF1335" s="127">
        <v>0</v>
      </c>
      <c r="AG1335" s="127">
        <v>165775</v>
      </c>
      <c r="AH1335" s="127"/>
      <c r="AI1335" s="127"/>
      <c r="AJ1335" s="127"/>
      <c r="AK1335" s="127"/>
      <c r="AL1335" s="127"/>
      <c r="AM1335" s="127"/>
      <c r="AN1335" s="127"/>
      <c r="AO1335" s="127"/>
      <c r="AP1335" s="127" t="s">
        <v>4088</v>
      </c>
      <c r="AQ1335" s="127" t="s">
        <v>3429</v>
      </c>
      <c r="AR1335" s="127" t="s">
        <v>4089</v>
      </c>
      <c r="AS1335" s="127" t="s">
        <v>69</v>
      </c>
      <c r="AT1335" s="127" t="s">
        <v>70</v>
      </c>
      <c r="AU1335" s="127" t="s">
        <v>77</v>
      </c>
      <c r="AV1335" s="127" t="s">
        <v>1726</v>
      </c>
      <c r="AW1335" s="149" t="str">
        <f t="shared" si="20"/>
        <v/>
      </c>
    </row>
    <row r="1336" spans="1:49" x14ac:dyDescent="0.2">
      <c r="A1336" s="127" t="s">
        <v>1726</v>
      </c>
      <c r="B1336" s="127">
        <v>4.0999999999999996</v>
      </c>
      <c r="C1336" s="127">
        <v>20171204</v>
      </c>
      <c r="D1336" s="127" t="s">
        <v>60</v>
      </c>
      <c r="E1336" s="127" t="s">
        <v>60</v>
      </c>
      <c r="F1336" s="127">
        <v>3</v>
      </c>
      <c r="G1336" s="75" t="s">
        <v>5510</v>
      </c>
      <c r="H1336" s="127"/>
      <c r="I1336" s="127"/>
      <c r="J1336" s="127"/>
      <c r="K1336" s="127"/>
      <c r="L1336" s="127"/>
      <c r="M1336" s="127">
        <v>1</v>
      </c>
      <c r="N1336" s="127">
        <v>3</v>
      </c>
      <c r="O1336" s="127">
        <v>2016</v>
      </c>
      <c r="P1336" s="127">
        <v>20170516</v>
      </c>
      <c r="Q1336" s="127">
        <v>20170516</v>
      </c>
      <c r="R1336" s="127" t="s">
        <v>3420</v>
      </c>
      <c r="S1336" s="127" t="s">
        <v>3421</v>
      </c>
      <c r="T1336" s="127" t="s">
        <v>4165</v>
      </c>
      <c r="U1336" s="127" t="s">
        <v>72</v>
      </c>
      <c r="V1336" s="127" t="s">
        <v>65</v>
      </c>
      <c r="W1336" s="127" t="s">
        <v>64</v>
      </c>
      <c r="X1336" s="127" t="s">
        <v>1305</v>
      </c>
      <c r="Y1336" s="127">
        <v>5.6</v>
      </c>
      <c r="Z1336" s="127"/>
      <c r="AA1336" s="127" t="s">
        <v>1726</v>
      </c>
      <c r="AB1336" s="127"/>
      <c r="AC1336" s="127"/>
      <c r="AD1336" s="127"/>
      <c r="AE1336" s="127"/>
      <c r="AF1336" s="127">
        <v>0</v>
      </c>
      <c r="AG1336" s="127">
        <v>839721</v>
      </c>
      <c r="AH1336" s="127"/>
      <c r="AI1336" s="127"/>
      <c r="AJ1336" s="127" t="s">
        <v>66</v>
      </c>
      <c r="AK1336" s="127"/>
      <c r="AL1336" s="127"/>
      <c r="AM1336" s="127"/>
      <c r="AN1336" s="127"/>
      <c r="AO1336" s="127"/>
      <c r="AP1336" s="127" t="s">
        <v>3422</v>
      </c>
      <c r="AQ1336" s="127" t="s">
        <v>3423</v>
      </c>
      <c r="AR1336" s="127" t="s">
        <v>4166</v>
      </c>
      <c r="AS1336" s="127" t="s">
        <v>69</v>
      </c>
      <c r="AT1336" s="127" t="s">
        <v>70</v>
      </c>
      <c r="AU1336" s="127" t="s">
        <v>3211</v>
      </c>
      <c r="AV1336" s="127" t="s">
        <v>1726</v>
      </c>
      <c r="AW1336" s="149" t="str">
        <f t="shared" si="20"/>
        <v/>
      </c>
    </row>
    <row r="1337" spans="1:49" x14ac:dyDescent="0.2">
      <c r="A1337" s="127" t="s">
        <v>1726</v>
      </c>
      <c r="B1337" s="127">
        <v>4.0999999999999996</v>
      </c>
      <c r="C1337" s="127">
        <v>20171204</v>
      </c>
      <c r="D1337" s="127" t="s">
        <v>60</v>
      </c>
      <c r="E1337" s="127" t="s">
        <v>60</v>
      </c>
      <c r="F1337" s="127">
        <v>3</v>
      </c>
      <c r="G1337" s="75" t="s">
        <v>5511</v>
      </c>
      <c r="H1337" s="127"/>
      <c r="I1337" s="127"/>
      <c r="J1337" s="127"/>
      <c r="K1337" s="127"/>
      <c r="L1337" s="127"/>
      <c r="M1337" s="127">
        <v>1</v>
      </c>
      <c r="N1337" s="127">
        <v>2</v>
      </c>
      <c r="O1337" s="127">
        <v>2016</v>
      </c>
      <c r="P1337" s="127">
        <v>20170427</v>
      </c>
      <c r="Q1337" s="127">
        <v>20170501</v>
      </c>
      <c r="R1337" s="127" t="s">
        <v>3420</v>
      </c>
      <c r="S1337" s="127" t="s">
        <v>3421</v>
      </c>
      <c r="T1337" s="127" t="s">
        <v>4165</v>
      </c>
      <c r="U1337" s="127" t="s">
        <v>72</v>
      </c>
      <c r="V1337" s="127" t="s">
        <v>65</v>
      </c>
      <c r="W1337" s="127" t="s">
        <v>64</v>
      </c>
      <c r="X1337" s="127" t="s">
        <v>1308</v>
      </c>
      <c r="Y1337" s="127">
        <v>7</v>
      </c>
      <c r="Z1337" s="127"/>
      <c r="AA1337" s="127" t="s">
        <v>1726</v>
      </c>
      <c r="AB1337" s="127"/>
      <c r="AC1337" s="127"/>
      <c r="AD1337" s="127"/>
      <c r="AE1337" s="127"/>
      <c r="AF1337" s="127">
        <v>0</v>
      </c>
      <c r="AG1337" s="127">
        <v>530108</v>
      </c>
      <c r="AH1337" s="127"/>
      <c r="AI1337" s="127"/>
      <c r="AJ1337" s="127" t="s">
        <v>66</v>
      </c>
      <c r="AK1337" s="127"/>
      <c r="AL1337" s="127"/>
      <c r="AM1337" s="127"/>
      <c r="AN1337" s="127"/>
      <c r="AO1337" s="127"/>
      <c r="AP1337" s="127" t="s">
        <v>3422</v>
      </c>
      <c r="AQ1337" s="127" t="s">
        <v>3423</v>
      </c>
      <c r="AR1337" s="127" t="s">
        <v>4166</v>
      </c>
      <c r="AS1337" s="127" t="s">
        <v>69</v>
      </c>
      <c r="AT1337" s="127" t="s">
        <v>70</v>
      </c>
      <c r="AU1337" s="127" t="s">
        <v>3211</v>
      </c>
      <c r="AV1337" s="127" t="s">
        <v>1726</v>
      </c>
      <c r="AW1337" s="149" t="str">
        <f t="shared" si="20"/>
        <v/>
      </c>
    </row>
    <row r="1338" spans="1:49" x14ac:dyDescent="0.2">
      <c r="A1338" s="127" t="s">
        <v>1726</v>
      </c>
      <c r="B1338" s="127">
        <v>4.0999999999999996</v>
      </c>
      <c r="C1338" s="127">
        <v>20171204</v>
      </c>
      <c r="D1338" s="127" t="s">
        <v>60</v>
      </c>
      <c r="E1338" s="127" t="s">
        <v>60</v>
      </c>
      <c r="F1338" s="127">
        <v>3</v>
      </c>
      <c r="G1338" s="75" t="s">
        <v>5512</v>
      </c>
      <c r="H1338" s="127"/>
      <c r="I1338" s="127"/>
      <c r="J1338" s="127"/>
      <c r="K1338" s="127"/>
      <c r="L1338" s="127"/>
      <c r="M1338" s="127">
        <v>1</v>
      </c>
      <c r="N1338" s="127">
        <v>2</v>
      </c>
      <c r="O1338" s="127">
        <v>2016</v>
      </c>
      <c r="P1338" s="127">
        <v>20170516</v>
      </c>
      <c r="Q1338" s="127">
        <v>20170516</v>
      </c>
      <c r="R1338" s="127" t="s">
        <v>3322</v>
      </c>
      <c r="S1338" s="127" t="s">
        <v>3323</v>
      </c>
      <c r="T1338" s="127" t="s">
        <v>3984</v>
      </c>
      <c r="U1338" s="127" t="s">
        <v>72</v>
      </c>
      <c r="V1338" s="127" t="s">
        <v>65</v>
      </c>
      <c r="W1338" s="127" t="s">
        <v>64</v>
      </c>
      <c r="X1338" s="127" t="s">
        <v>646</v>
      </c>
      <c r="Y1338" s="127">
        <v>5.17</v>
      </c>
      <c r="Z1338" s="127"/>
      <c r="AA1338" s="127" t="s">
        <v>1726</v>
      </c>
      <c r="AB1338" s="127"/>
      <c r="AC1338" s="127"/>
      <c r="AD1338" s="127"/>
      <c r="AE1338" s="127"/>
      <c r="AF1338" s="127">
        <v>0</v>
      </c>
      <c r="AG1338" s="127">
        <v>144955</v>
      </c>
      <c r="AH1338" s="127"/>
      <c r="AI1338" s="127"/>
      <c r="AJ1338" s="127" t="s">
        <v>66</v>
      </c>
      <c r="AK1338" s="127"/>
      <c r="AL1338" s="127"/>
      <c r="AM1338" s="127"/>
      <c r="AN1338" s="127"/>
      <c r="AO1338" s="127"/>
      <c r="AP1338" s="127" t="s">
        <v>3325</v>
      </c>
      <c r="AQ1338" s="127" t="s">
        <v>3326</v>
      </c>
      <c r="AR1338" s="127" t="s">
        <v>3985</v>
      </c>
      <c r="AS1338" s="127" t="s">
        <v>69</v>
      </c>
      <c r="AT1338" s="127" t="s">
        <v>70</v>
      </c>
      <c r="AU1338" s="127" t="s">
        <v>3211</v>
      </c>
      <c r="AV1338" s="127" t="s">
        <v>1726</v>
      </c>
      <c r="AW1338" s="149" t="str">
        <f t="shared" si="20"/>
        <v/>
      </c>
    </row>
    <row r="1339" spans="1:49" x14ac:dyDescent="0.2">
      <c r="A1339" s="127" t="s">
        <v>59</v>
      </c>
      <c r="B1339" s="127">
        <v>4.0999999999999996</v>
      </c>
      <c r="C1339" s="127">
        <v>20171204</v>
      </c>
      <c r="D1339" s="127" t="s">
        <v>60</v>
      </c>
      <c r="E1339" s="127" t="s">
        <v>60</v>
      </c>
      <c r="F1339" s="127">
        <v>3</v>
      </c>
      <c r="G1339" s="75" t="s">
        <v>823</v>
      </c>
      <c r="H1339" s="127">
        <v>12</v>
      </c>
      <c r="I1339" s="127"/>
      <c r="J1339" s="127"/>
      <c r="K1339" s="127"/>
      <c r="L1339" s="127"/>
      <c r="M1339" s="127">
        <v>1</v>
      </c>
      <c r="N1339" s="127">
        <v>1</v>
      </c>
      <c r="O1339" s="127">
        <v>2006</v>
      </c>
      <c r="P1339" s="127">
        <v>20080411</v>
      </c>
      <c r="Q1339" s="127">
        <v>20080416</v>
      </c>
      <c r="R1339" s="127" t="s">
        <v>88</v>
      </c>
      <c r="S1339" s="127" t="s">
        <v>62</v>
      </c>
      <c r="T1339" s="127" t="s">
        <v>89</v>
      </c>
      <c r="U1339" s="127" t="s">
        <v>1953</v>
      </c>
      <c r="V1339" s="127" t="s">
        <v>65</v>
      </c>
      <c r="W1339" s="127" t="s">
        <v>64</v>
      </c>
      <c r="X1339" s="127"/>
      <c r="Y1339" s="127">
        <v>15.64</v>
      </c>
      <c r="Z1339" s="127">
        <v>112</v>
      </c>
      <c r="AA1339" s="127" t="s">
        <v>1726</v>
      </c>
      <c r="AB1339" s="127">
        <v>5000</v>
      </c>
      <c r="AC1339" s="127">
        <v>42321</v>
      </c>
      <c r="AD1339" s="127"/>
      <c r="AE1339" s="127"/>
      <c r="AF1339" s="127">
        <v>0</v>
      </c>
      <c r="AG1339" s="127">
        <v>35909</v>
      </c>
      <c r="AH1339" s="127">
        <v>5000</v>
      </c>
      <c r="AI1339" s="127">
        <v>1445</v>
      </c>
      <c r="AJ1339" s="127" t="s">
        <v>66</v>
      </c>
      <c r="AK1339" s="127">
        <v>3.3000000000000002E-2</v>
      </c>
      <c r="AL1339" s="127">
        <v>30</v>
      </c>
      <c r="AM1339" s="127">
        <v>300</v>
      </c>
      <c r="AN1339" s="127"/>
      <c r="AO1339" s="127"/>
      <c r="AP1339" s="127" t="s">
        <v>660</v>
      </c>
      <c r="AQ1339" s="127" t="s">
        <v>661</v>
      </c>
      <c r="AR1339" s="127" t="s">
        <v>662</v>
      </c>
      <c r="AS1339" s="127" t="s">
        <v>69</v>
      </c>
      <c r="AT1339" s="127" t="s">
        <v>70</v>
      </c>
      <c r="AU1339" s="127" t="s">
        <v>91</v>
      </c>
      <c r="AV1339" s="127" t="s">
        <v>1726</v>
      </c>
      <c r="AW1339" s="149">
        <f t="shared" si="20"/>
        <v>0.84849129273882939</v>
      </c>
    </row>
    <row r="1340" spans="1:49" x14ac:dyDescent="0.2">
      <c r="A1340" s="127" t="s">
        <v>1726</v>
      </c>
      <c r="B1340" s="127">
        <v>4.0999999999999996</v>
      </c>
      <c r="C1340" s="127">
        <v>20171204</v>
      </c>
      <c r="D1340" s="127" t="s">
        <v>60</v>
      </c>
      <c r="E1340" s="127" t="s">
        <v>60</v>
      </c>
      <c r="F1340" s="127">
        <v>3</v>
      </c>
      <c r="G1340" s="75" t="s">
        <v>1451</v>
      </c>
      <c r="H1340" s="127"/>
      <c r="I1340" s="127"/>
      <c r="J1340" s="127"/>
      <c r="K1340" s="127"/>
      <c r="L1340" s="127"/>
      <c r="M1340" s="127">
        <v>1</v>
      </c>
      <c r="N1340" s="127">
        <v>1</v>
      </c>
      <c r="O1340" s="127">
        <v>1981</v>
      </c>
      <c r="P1340" s="127">
        <v>19820515</v>
      </c>
      <c r="Q1340" s="127">
        <v>19820515</v>
      </c>
      <c r="R1340" s="127" t="s">
        <v>61</v>
      </c>
      <c r="S1340" s="127" t="s">
        <v>1452</v>
      </c>
      <c r="T1340" s="127" t="s">
        <v>63</v>
      </c>
      <c r="U1340" s="127" t="s">
        <v>962</v>
      </c>
      <c r="V1340" s="127" t="s">
        <v>65</v>
      </c>
      <c r="W1340" s="127" t="s">
        <v>66</v>
      </c>
      <c r="X1340" s="127" t="s">
        <v>646</v>
      </c>
      <c r="Y1340" s="127">
        <v>0.5</v>
      </c>
      <c r="Z1340" s="127"/>
      <c r="AA1340" s="127" t="s">
        <v>1726</v>
      </c>
      <c r="AB1340" s="127"/>
      <c r="AC1340" s="127"/>
      <c r="AD1340" s="127"/>
      <c r="AE1340" s="127"/>
      <c r="AF1340" s="127">
        <v>0</v>
      </c>
      <c r="AG1340" s="127">
        <v>2500</v>
      </c>
      <c r="AH1340" s="127"/>
      <c r="AI1340" s="127"/>
      <c r="AJ1340" s="127"/>
      <c r="AK1340" s="127"/>
      <c r="AL1340" s="127"/>
      <c r="AM1340" s="127"/>
      <c r="AN1340" s="127"/>
      <c r="AO1340" s="127"/>
      <c r="AP1340" s="127" t="s">
        <v>663</v>
      </c>
      <c r="AQ1340" s="127" t="s">
        <v>1453</v>
      </c>
      <c r="AR1340" s="127" t="s">
        <v>664</v>
      </c>
      <c r="AS1340" s="127" t="s">
        <v>69</v>
      </c>
      <c r="AT1340" s="127" t="s">
        <v>70</v>
      </c>
      <c r="AU1340" s="127" t="s">
        <v>71</v>
      </c>
      <c r="AV1340" s="127" t="s">
        <v>1726</v>
      </c>
      <c r="AW1340" s="149" t="str">
        <f t="shared" si="20"/>
        <v/>
      </c>
    </row>
    <row r="1341" spans="1:49" x14ac:dyDescent="0.2">
      <c r="A1341" s="127" t="s">
        <v>59</v>
      </c>
      <c r="B1341" s="127">
        <v>4.0999999999999996</v>
      </c>
      <c r="C1341" s="127">
        <v>20171204</v>
      </c>
      <c r="D1341" s="127" t="s">
        <v>60</v>
      </c>
      <c r="E1341" s="127" t="s">
        <v>60</v>
      </c>
      <c r="F1341" s="127">
        <v>3</v>
      </c>
      <c r="G1341" s="75" t="s">
        <v>5226</v>
      </c>
      <c r="H1341" s="127">
        <v>12</v>
      </c>
      <c r="I1341" s="127"/>
      <c r="J1341" s="127"/>
      <c r="K1341" s="127"/>
      <c r="L1341" s="127"/>
      <c r="M1341" s="127">
        <v>1</v>
      </c>
      <c r="N1341" s="127">
        <v>3</v>
      </c>
      <c r="O1341" s="127">
        <v>2015</v>
      </c>
      <c r="P1341" s="127">
        <v>20160609</v>
      </c>
      <c r="Q1341" s="127">
        <v>20160609</v>
      </c>
      <c r="R1341" s="127" t="s">
        <v>3301</v>
      </c>
      <c r="S1341" s="127" t="s">
        <v>3323</v>
      </c>
      <c r="T1341" s="127" t="s">
        <v>3294</v>
      </c>
      <c r="U1341" s="127" t="s">
        <v>72</v>
      </c>
      <c r="V1341" s="127" t="s">
        <v>65</v>
      </c>
      <c r="W1341" s="127" t="s">
        <v>64</v>
      </c>
      <c r="X1341" s="127" t="s">
        <v>1305</v>
      </c>
      <c r="Y1341" s="127">
        <v>6.11</v>
      </c>
      <c r="Z1341" s="127">
        <v>84</v>
      </c>
      <c r="AA1341" s="127" t="s">
        <v>1726</v>
      </c>
      <c r="AB1341" s="127">
        <v>5000</v>
      </c>
      <c r="AC1341" s="127">
        <v>50366</v>
      </c>
      <c r="AD1341" s="127"/>
      <c r="AE1341" s="127"/>
      <c r="AF1341" s="127">
        <v>5000</v>
      </c>
      <c r="AG1341" s="127">
        <v>526</v>
      </c>
      <c r="AH1341" s="127"/>
      <c r="AI1341" s="127"/>
      <c r="AJ1341" s="127" t="s">
        <v>67</v>
      </c>
      <c r="AK1341" s="127">
        <v>1.03E-2</v>
      </c>
      <c r="AL1341" s="127">
        <v>7</v>
      </c>
      <c r="AM1341" s="127">
        <v>870</v>
      </c>
      <c r="AN1341" s="127"/>
      <c r="AO1341" s="127"/>
      <c r="AP1341" s="127" t="s">
        <v>3302</v>
      </c>
      <c r="AQ1341" s="127" t="s">
        <v>3326</v>
      </c>
      <c r="AR1341" s="127" t="s">
        <v>3298</v>
      </c>
      <c r="AS1341" s="127" t="s">
        <v>69</v>
      </c>
      <c r="AT1341" s="127" t="s">
        <v>70</v>
      </c>
      <c r="AU1341" s="127" t="s">
        <v>3211</v>
      </c>
      <c r="AV1341" s="127" t="s">
        <v>1726</v>
      </c>
      <c r="AW1341" s="149">
        <f t="shared" si="20"/>
        <v>1.0443553190644482E-2</v>
      </c>
    </row>
    <row r="1342" spans="1:49" x14ac:dyDescent="0.2">
      <c r="A1342" s="127" t="s">
        <v>59</v>
      </c>
      <c r="B1342" s="127">
        <v>4.0999999999999996</v>
      </c>
      <c r="C1342" s="127">
        <v>20171204</v>
      </c>
      <c r="D1342" s="127" t="s">
        <v>60</v>
      </c>
      <c r="E1342" s="127" t="s">
        <v>60</v>
      </c>
      <c r="F1342" s="127">
        <v>3</v>
      </c>
      <c r="G1342" s="75" t="s">
        <v>5229</v>
      </c>
      <c r="H1342" s="127">
        <v>12</v>
      </c>
      <c r="I1342" s="127"/>
      <c r="J1342" s="127"/>
      <c r="K1342" s="127"/>
      <c r="L1342" s="127"/>
      <c r="M1342" s="127">
        <v>1</v>
      </c>
      <c r="N1342" s="127">
        <v>3</v>
      </c>
      <c r="O1342" s="127">
        <v>2015</v>
      </c>
      <c r="P1342" s="127">
        <v>20160609</v>
      </c>
      <c r="Q1342" s="127">
        <v>20160609</v>
      </c>
      <c r="R1342" s="127" t="s">
        <v>3301</v>
      </c>
      <c r="S1342" s="127" t="s">
        <v>3323</v>
      </c>
      <c r="T1342" s="127" t="s">
        <v>3294</v>
      </c>
      <c r="U1342" s="127" t="s">
        <v>72</v>
      </c>
      <c r="V1342" s="127" t="s">
        <v>65</v>
      </c>
      <c r="W1342" s="127" t="s">
        <v>64</v>
      </c>
      <c r="X1342" s="127" t="s">
        <v>1305</v>
      </c>
      <c r="Y1342" s="127">
        <v>6.11</v>
      </c>
      <c r="Z1342" s="127">
        <v>84</v>
      </c>
      <c r="AA1342" s="127" t="s">
        <v>1726</v>
      </c>
      <c r="AB1342" s="127">
        <v>5000</v>
      </c>
      <c r="AC1342" s="127">
        <v>44034</v>
      </c>
      <c r="AD1342" s="127"/>
      <c r="AE1342" s="127"/>
      <c r="AF1342" s="127">
        <v>5000</v>
      </c>
      <c r="AG1342" s="127">
        <v>5387</v>
      </c>
      <c r="AH1342" s="127"/>
      <c r="AI1342" s="127"/>
      <c r="AJ1342" s="127" t="s">
        <v>67</v>
      </c>
      <c r="AK1342" s="127">
        <v>0.109</v>
      </c>
      <c r="AL1342" s="127">
        <v>6</v>
      </c>
      <c r="AM1342" s="127">
        <v>734</v>
      </c>
      <c r="AN1342" s="127"/>
      <c r="AO1342" s="127"/>
      <c r="AP1342" s="127" t="s">
        <v>3302</v>
      </c>
      <c r="AQ1342" s="127" t="s">
        <v>3326</v>
      </c>
      <c r="AR1342" s="127" t="s">
        <v>3298</v>
      </c>
      <c r="AS1342" s="127" t="s">
        <v>69</v>
      </c>
      <c r="AT1342" s="127" t="s">
        <v>70</v>
      </c>
      <c r="AU1342" s="127" t="s">
        <v>3211</v>
      </c>
      <c r="AV1342" s="127" t="s">
        <v>1726</v>
      </c>
      <c r="AW1342" s="149">
        <f t="shared" si="20"/>
        <v>0.12233728482536221</v>
      </c>
    </row>
    <row r="1343" spans="1:49" x14ac:dyDescent="0.2">
      <c r="A1343" s="127" t="s">
        <v>59</v>
      </c>
      <c r="B1343" s="127">
        <v>4.0999999999999996</v>
      </c>
      <c r="C1343" s="127">
        <v>20171204</v>
      </c>
      <c r="D1343" s="127" t="s">
        <v>60</v>
      </c>
      <c r="E1343" s="127" t="s">
        <v>60</v>
      </c>
      <c r="F1343" s="127">
        <v>3</v>
      </c>
      <c r="G1343" s="75" t="s">
        <v>5492</v>
      </c>
      <c r="H1343" s="127">
        <v>12</v>
      </c>
      <c r="I1343" s="127"/>
      <c r="J1343" s="127"/>
      <c r="K1343" s="127"/>
      <c r="L1343" s="127"/>
      <c r="M1343" s="127">
        <v>1</v>
      </c>
      <c r="N1343" s="127">
        <v>1</v>
      </c>
      <c r="O1343" s="127">
        <v>2015</v>
      </c>
      <c r="P1343" s="127">
        <v>20170420</v>
      </c>
      <c r="Q1343" s="127">
        <v>20170420</v>
      </c>
      <c r="R1343" s="127" t="s">
        <v>61</v>
      </c>
      <c r="S1343" s="127" t="s">
        <v>62</v>
      </c>
      <c r="T1343" s="127" t="s">
        <v>63</v>
      </c>
      <c r="U1343" s="127" t="s">
        <v>1953</v>
      </c>
      <c r="V1343" s="127" t="s">
        <v>65</v>
      </c>
      <c r="W1343" s="127" t="s">
        <v>64</v>
      </c>
      <c r="X1343" s="127" t="s">
        <v>1305</v>
      </c>
      <c r="Y1343" s="127"/>
      <c r="Z1343" s="127"/>
      <c r="AA1343" s="127" t="s">
        <v>1726</v>
      </c>
      <c r="AB1343" s="127">
        <v>5000</v>
      </c>
      <c r="AC1343" s="127">
        <v>10178</v>
      </c>
      <c r="AD1343" s="127"/>
      <c r="AE1343" s="127"/>
      <c r="AF1343" s="127">
        <v>5000</v>
      </c>
      <c r="AG1343" s="127">
        <v>1057</v>
      </c>
      <c r="AH1343" s="127"/>
      <c r="AI1343" s="127"/>
      <c r="AJ1343" s="127" t="s">
        <v>66</v>
      </c>
      <c r="AK1343" s="127">
        <v>9.4100000000000003E-2</v>
      </c>
      <c r="AL1343" s="127"/>
      <c r="AM1343" s="127"/>
      <c r="AN1343" s="127"/>
      <c r="AO1343" s="127"/>
      <c r="AP1343" s="127" t="s">
        <v>663</v>
      </c>
      <c r="AQ1343" s="127" t="s">
        <v>661</v>
      </c>
      <c r="AR1343" s="127" t="s">
        <v>664</v>
      </c>
      <c r="AS1343" s="127" t="s">
        <v>69</v>
      </c>
      <c r="AT1343" s="127" t="s">
        <v>70</v>
      </c>
      <c r="AU1343" s="127" t="s">
        <v>71</v>
      </c>
      <c r="AV1343" s="127" t="s">
        <v>1726</v>
      </c>
      <c r="AW1343" s="149">
        <f t="shared" si="20"/>
        <v>0.10385144429160935</v>
      </c>
    </row>
    <row r="1344" spans="1:49" x14ac:dyDescent="0.2">
      <c r="A1344" s="127" t="s">
        <v>59</v>
      </c>
      <c r="B1344" s="127">
        <v>4.0999999999999996</v>
      </c>
      <c r="C1344" s="127">
        <v>20171204</v>
      </c>
      <c r="D1344" s="127" t="s">
        <v>60</v>
      </c>
      <c r="E1344" s="127" t="s">
        <v>60</v>
      </c>
      <c r="F1344" s="127">
        <v>3</v>
      </c>
      <c r="G1344" s="75" t="s">
        <v>253</v>
      </c>
      <c r="H1344" s="127">
        <v>12</v>
      </c>
      <c r="I1344" s="127"/>
      <c r="J1344" s="127"/>
      <c r="K1344" s="127"/>
      <c r="L1344" s="127"/>
      <c r="M1344" s="127">
        <v>1</v>
      </c>
      <c r="N1344" s="127">
        <v>3</v>
      </c>
      <c r="O1344" s="127">
        <v>2006</v>
      </c>
      <c r="P1344" s="127">
        <v>20070523</v>
      </c>
      <c r="Q1344" s="127">
        <v>20070523</v>
      </c>
      <c r="R1344" s="127" t="s">
        <v>3301</v>
      </c>
      <c r="S1344" s="127" t="s">
        <v>3323</v>
      </c>
      <c r="T1344" s="127" t="s">
        <v>3294</v>
      </c>
      <c r="U1344" s="127" t="s">
        <v>72</v>
      </c>
      <c r="V1344" s="127" t="s">
        <v>65</v>
      </c>
      <c r="W1344" s="127" t="s">
        <v>64</v>
      </c>
      <c r="X1344" s="127"/>
      <c r="Y1344" s="127">
        <v>6.3</v>
      </c>
      <c r="Z1344" s="127">
        <v>83</v>
      </c>
      <c r="AA1344" s="127" t="s">
        <v>1726</v>
      </c>
      <c r="AB1344" s="127">
        <v>5000</v>
      </c>
      <c r="AC1344" s="127">
        <v>24493</v>
      </c>
      <c r="AD1344" s="127"/>
      <c r="AE1344" s="127"/>
      <c r="AF1344" s="127">
        <v>5000</v>
      </c>
      <c r="AG1344" s="127">
        <v>443</v>
      </c>
      <c r="AH1344" s="127"/>
      <c r="AI1344" s="127"/>
      <c r="AJ1344" s="127"/>
      <c r="AK1344" s="127">
        <v>1.78E-2</v>
      </c>
      <c r="AL1344" s="127">
        <v>1</v>
      </c>
      <c r="AM1344" s="127">
        <v>1295</v>
      </c>
      <c r="AN1344" s="127"/>
      <c r="AO1344" s="127"/>
      <c r="AP1344" s="127" t="s">
        <v>3302</v>
      </c>
      <c r="AQ1344" s="127" t="s">
        <v>3326</v>
      </c>
      <c r="AR1344" s="127" t="s">
        <v>3298</v>
      </c>
      <c r="AS1344" s="127" t="s">
        <v>69</v>
      </c>
      <c r="AT1344" s="127" t="s">
        <v>70</v>
      </c>
      <c r="AU1344" s="127" t="s">
        <v>3211</v>
      </c>
      <c r="AV1344" s="127" t="s">
        <v>1726</v>
      </c>
      <c r="AW1344" s="149">
        <f t="shared" si="20"/>
        <v>1.8086800310292736E-2</v>
      </c>
    </row>
    <row r="1345" spans="1:49" x14ac:dyDescent="0.2">
      <c r="A1345" s="127" t="s">
        <v>59</v>
      </c>
      <c r="B1345" s="127">
        <v>4.0999999999999996</v>
      </c>
      <c r="C1345" s="127">
        <v>20171204</v>
      </c>
      <c r="D1345" s="127" t="s">
        <v>60</v>
      </c>
      <c r="E1345" s="127" t="s">
        <v>60</v>
      </c>
      <c r="F1345" s="127">
        <v>3</v>
      </c>
      <c r="G1345" s="75" t="s">
        <v>254</v>
      </c>
      <c r="H1345" s="127">
        <v>12</v>
      </c>
      <c r="I1345" s="127"/>
      <c r="J1345" s="127"/>
      <c r="K1345" s="127"/>
      <c r="L1345" s="127"/>
      <c r="M1345" s="127">
        <v>1</v>
      </c>
      <c r="N1345" s="127">
        <v>3</v>
      </c>
      <c r="O1345" s="127">
        <v>2006</v>
      </c>
      <c r="P1345" s="127">
        <v>20070524</v>
      </c>
      <c r="Q1345" s="127">
        <v>20070524</v>
      </c>
      <c r="R1345" s="127" t="s">
        <v>3301</v>
      </c>
      <c r="S1345" s="127" t="s">
        <v>3323</v>
      </c>
      <c r="T1345" s="127" t="s">
        <v>3294</v>
      </c>
      <c r="U1345" s="127" t="s">
        <v>72</v>
      </c>
      <c r="V1345" s="127" t="s">
        <v>65</v>
      </c>
      <c r="W1345" s="127" t="s">
        <v>64</v>
      </c>
      <c r="X1345" s="127"/>
      <c r="Y1345" s="127">
        <v>6</v>
      </c>
      <c r="Z1345" s="127">
        <v>82</v>
      </c>
      <c r="AA1345" s="127" t="s">
        <v>1726</v>
      </c>
      <c r="AB1345" s="127">
        <v>5000</v>
      </c>
      <c r="AC1345" s="127">
        <v>25699</v>
      </c>
      <c r="AD1345" s="127"/>
      <c r="AE1345" s="127"/>
      <c r="AF1345" s="127">
        <v>5000</v>
      </c>
      <c r="AG1345" s="127">
        <v>347</v>
      </c>
      <c r="AH1345" s="127"/>
      <c r="AI1345" s="127"/>
      <c r="AJ1345" s="127"/>
      <c r="AK1345" s="127">
        <v>1.3299999999999999E-2</v>
      </c>
      <c r="AL1345" s="127">
        <v>1</v>
      </c>
      <c r="AM1345" s="127">
        <v>1275</v>
      </c>
      <c r="AN1345" s="127"/>
      <c r="AO1345" s="127"/>
      <c r="AP1345" s="127" t="s">
        <v>3302</v>
      </c>
      <c r="AQ1345" s="127" t="s">
        <v>3326</v>
      </c>
      <c r="AR1345" s="127" t="s">
        <v>3298</v>
      </c>
      <c r="AS1345" s="127" t="s">
        <v>69</v>
      </c>
      <c r="AT1345" s="127" t="s">
        <v>70</v>
      </c>
      <c r="AU1345" s="127" t="s">
        <v>3211</v>
      </c>
      <c r="AV1345" s="127" t="s">
        <v>1726</v>
      </c>
      <c r="AW1345" s="149">
        <f t="shared" si="20"/>
        <v>1.3502470913265108E-2</v>
      </c>
    </row>
    <row r="1346" spans="1:49" x14ac:dyDescent="0.2">
      <c r="A1346" s="127" t="s">
        <v>59</v>
      </c>
      <c r="B1346" s="127">
        <v>4.0999999999999996</v>
      </c>
      <c r="C1346" s="127">
        <v>20171204</v>
      </c>
      <c r="D1346" s="127" t="s">
        <v>60</v>
      </c>
      <c r="E1346" s="127" t="s">
        <v>60</v>
      </c>
      <c r="F1346" s="127">
        <v>3</v>
      </c>
      <c r="G1346" s="75" t="s">
        <v>255</v>
      </c>
      <c r="H1346" s="127">
        <v>12</v>
      </c>
      <c r="I1346" s="127"/>
      <c r="J1346" s="127"/>
      <c r="K1346" s="127"/>
      <c r="L1346" s="127"/>
      <c r="M1346" s="127">
        <v>1</v>
      </c>
      <c r="N1346" s="127">
        <v>3</v>
      </c>
      <c r="O1346" s="127">
        <v>2006</v>
      </c>
      <c r="P1346" s="127">
        <v>20070530</v>
      </c>
      <c r="Q1346" s="127">
        <v>20070530</v>
      </c>
      <c r="R1346" s="127" t="s">
        <v>3301</v>
      </c>
      <c r="S1346" s="127" t="s">
        <v>3323</v>
      </c>
      <c r="T1346" s="127" t="s">
        <v>3294</v>
      </c>
      <c r="U1346" s="127" t="s">
        <v>72</v>
      </c>
      <c r="V1346" s="127" t="s">
        <v>65</v>
      </c>
      <c r="W1346" s="127" t="s">
        <v>64</v>
      </c>
      <c r="X1346" s="127"/>
      <c r="Y1346" s="127">
        <v>6.6</v>
      </c>
      <c r="Z1346" s="127">
        <v>85</v>
      </c>
      <c r="AA1346" s="127" t="s">
        <v>1726</v>
      </c>
      <c r="AB1346" s="127">
        <v>5000</v>
      </c>
      <c r="AC1346" s="127">
        <v>25782</v>
      </c>
      <c r="AD1346" s="127"/>
      <c r="AE1346" s="127"/>
      <c r="AF1346" s="127">
        <v>5000</v>
      </c>
      <c r="AG1346" s="127">
        <v>163</v>
      </c>
      <c r="AH1346" s="127"/>
      <c r="AI1346" s="127"/>
      <c r="AJ1346" s="127"/>
      <c r="AK1346" s="127">
        <v>6.3E-3</v>
      </c>
      <c r="AL1346" s="127">
        <v>1</v>
      </c>
      <c r="AM1346" s="127">
        <v>1270</v>
      </c>
      <c r="AN1346" s="127"/>
      <c r="AO1346" s="127"/>
      <c r="AP1346" s="127" t="s">
        <v>3302</v>
      </c>
      <c r="AQ1346" s="127" t="s">
        <v>3326</v>
      </c>
      <c r="AR1346" s="127" t="s">
        <v>3298</v>
      </c>
      <c r="AS1346" s="127" t="s">
        <v>69</v>
      </c>
      <c r="AT1346" s="127" t="s">
        <v>70</v>
      </c>
      <c r="AU1346" s="127" t="s">
        <v>3211</v>
      </c>
      <c r="AV1346" s="127" t="s">
        <v>1726</v>
      </c>
      <c r="AW1346" s="149">
        <f t="shared" si="20"/>
        <v>6.3222403227057638E-3</v>
      </c>
    </row>
    <row r="1347" spans="1:49" x14ac:dyDescent="0.2">
      <c r="A1347" s="127" t="s">
        <v>1726</v>
      </c>
      <c r="B1347" s="127">
        <v>4.0999999999999996</v>
      </c>
      <c r="C1347" s="127">
        <v>20171204</v>
      </c>
      <c r="D1347" s="127" t="s">
        <v>60</v>
      </c>
      <c r="E1347" s="127" t="s">
        <v>60</v>
      </c>
      <c r="F1347" s="127">
        <v>3</v>
      </c>
      <c r="G1347" s="75" t="s">
        <v>1454</v>
      </c>
      <c r="H1347" s="127"/>
      <c r="I1347" s="127"/>
      <c r="J1347" s="127"/>
      <c r="K1347" s="127"/>
      <c r="L1347" s="127"/>
      <c r="M1347" s="127">
        <v>1</v>
      </c>
      <c r="N1347" s="127">
        <v>1</v>
      </c>
      <c r="O1347" s="127">
        <v>1982</v>
      </c>
      <c r="P1347" s="127">
        <v>19830515</v>
      </c>
      <c r="Q1347" s="127">
        <v>19830515</v>
      </c>
      <c r="R1347" s="127" t="s">
        <v>61</v>
      </c>
      <c r="S1347" s="127" t="s">
        <v>1452</v>
      </c>
      <c r="T1347" s="127" t="s">
        <v>63</v>
      </c>
      <c r="U1347" s="127" t="s">
        <v>962</v>
      </c>
      <c r="V1347" s="127" t="s">
        <v>65</v>
      </c>
      <c r="W1347" s="127" t="s">
        <v>66</v>
      </c>
      <c r="X1347" s="127" t="s">
        <v>646</v>
      </c>
      <c r="Y1347" s="127">
        <v>0.5</v>
      </c>
      <c r="Z1347" s="127"/>
      <c r="AA1347" s="127" t="s">
        <v>1726</v>
      </c>
      <c r="AB1347" s="127"/>
      <c r="AC1347" s="127"/>
      <c r="AD1347" s="127"/>
      <c r="AE1347" s="127"/>
      <c r="AF1347" s="127">
        <v>0</v>
      </c>
      <c r="AG1347" s="127">
        <v>18000</v>
      </c>
      <c r="AH1347" s="127"/>
      <c r="AI1347" s="127"/>
      <c r="AJ1347" s="127"/>
      <c r="AK1347" s="127"/>
      <c r="AL1347" s="127"/>
      <c r="AM1347" s="127"/>
      <c r="AN1347" s="127"/>
      <c r="AO1347" s="127"/>
      <c r="AP1347" s="127" t="s">
        <v>663</v>
      </c>
      <c r="AQ1347" s="127" t="s">
        <v>1453</v>
      </c>
      <c r="AR1347" s="127" t="s">
        <v>664</v>
      </c>
      <c r="AS1347" s="127" t="s">
        <v>69</v>
      </c>
      <c r="AT1347" s="127" t="s">
        <v>70</v>
      </c>
      <c r="AU1347" s="127" t="s">
        <v>71</v>
      </c>
      <c r="AV1347" s="127" t="s">
        <v>1726</v>
      </c>
      <c r="AW1347" s="149" t="str">
        <f t="shared" ref="AW1347:AW1410" si="21">+IF(ISERROR(AG1347/AC1347),"",AG1347/AC1347)</f>
        <v/>
      </c>
    </row>
    <row r="1348" spans="1:49" x14ac:dyDescent="0.2">
      <c r="A1348" s="127" t="s">
        <v>59</v>
      </c>
      <c r="B1348" s="127">
        <v>4.0999999999999996</v>
      </c>
      <c r="C1348" s="127">
        <v>20171204</v>
      </c>
      <c r="D1348" s="127" t="s">
        <v>60</v>
      </c>
      <c r="E1348" s="127" t="s">
        <v>60</v>
      </c>
      <c r="F1348" s="127">
        <v>3</v>
      </c>
      <c r="G1348" s="75" t="s">
        <v>5493</v>
      </c>
      <c r="H1348" s="127">
        <v>12</v>
      </c>
      <c r="I1348" s="127"/>
      <c r="J1348" s="127"/>
      <c r="K1348" s="127"/>
      <c r="L1348" s="127"/>
      <c r="M1348" s="127">
        <v>1</v>
      </c>
      <c r="N1348" s="127">
        <v>1</v>
      </c>
      <c r="O1348" s="127">
        <v>2015</v>
      </c>
      <c r="P1348" s="127">
        <v>20170420</v>
      </c>
      <c r="Q1348" s="127">
        <v>20170420</v>
      </c>
      <c r="R1348" s="127" t="s">
        <v>61</v>
      </c>
      <c r="S1348" s="127" t="s">
        <v>62</v>
      </c>
      <c r="T1348" s="127" t="s">
        <v>63</v>
      </c>
      <c r="U1348" s="127" t="s">
        <v>1953</v>
      </c>
      <c r="V1348" s="127" t="s">
        <v>65</v>
      </c>
      <c r="W1348" s="127" t="s">
        <v>64</v>
      </c>
      <c r="X1348" s="127" t="s">
        <v>1305</v>
      </c>
      <c r="Y1348" s="127">
        <v>16.21</v>
      </c>
      <c r="Z1348" s="127"/>
      <c r="AA1348" s="127" t="s">
        <v>1726</v>
      </c>
      <c r="AB1348" s="127">
        <v>5000</v>
      </c>
      <c r="AC1348" s="127">
        <v>20345</v>
      </c>
      <c r="AD1348" s="127"/>
      <c r="AE1348" s="127"/>
      <c r="AF1348" s="127">
        <v>5000</v>
      </c>
      <c r="AG1348" s="127">
        <v>2113</v>
      </c>
      <c r="AH1348" s="127"/>
      <c r="AI1348" s="127"/>
      <c r="AJ1348" s="127" t="s">
        <v>66</v>
      </c>
      <c r="AK1348" s="127">
        <v>9.4100000000000003E-2</v>
      </c>
      <c r="AL1348" s="127">
        <v>180</v>
      </c>
      <c r="AM1348" s="127">
        <v>3316</v>
      </c>
      <c r="AN1348" s="127"/>
      <c r="AO1348" s="127"/>
      <c r="AP1348" s="127" t="s">
        <v>663</v>
      </c>
      <c r="AQ1348" s="127" t="s">
        <v>661</v>
      </c>
      <c r="AR1348" s="127" t="s">
        <v>664</v>
      </c>
      <c r="AS1348" s="127" t="s">
        <v>69</v>
      </c>
      <c r="AT1348" s="127" t="s">
        <v>70</v>
      </c>
      <c r="AU1348" s="127" t="s">
        <v>71</v>
      </c>
      <c r="AV1348" s="127" t="s">
        <v>1726</v>
      </c>
      <c r="AW1348" s="149">
        <f t="shared" si="21"/>
        <v>0.1038584418776112</v>
      </c>
    </row>
    <row r="1349" spans="1:49" x14ac:dyDescent="0.2">
      <c r="A1349" s="127" t="s">
        <v>59</v>
      </c>
      <c r="B1349" s="127">
        <v>4.0999999999999996</v>
      </c>
      <c r="C1349" s="127">
        <v>20171204</v>
      </c>
      <c r="D1349" s="127" t="s">
        <v>60</v>
      </c>
      <c r="E1349" s="127" t="s">
        <v>60</v>
      </c>
      <c r="F1349" s="127">
        <v>3</v>
      </c>
      <c r="G1349" s="75" t="s">
        <v>5494</v>
      </c>
      <c r="H1349" s="127">
        <v>12</v>
      </c>
      <c r="I1349" s="127"/>
      <c r="J1349" s="127"/>
      <c r="K1349" s="127"/>
      <c r="L1349" s="127"/>
      <c r="M1349" s="127">
        <v>1</v>
      </c>
      <c r="N1349" s="127">
        <v>1</v>
      </c>
      <c r="O1349" s="127">
        <v>2015</v>
      </c>
      <c r="P1349" s="127">
        <v>20170420</v>
      </c>
      <c r="Q1349" s="127">
        <v>20170420</v>
      </c>
      <c r="R1349" s="127" t="s">
        <v>61</v>
      </c>
      <c r="S1349" s="127" t="s">
        <v>62</v>
      </c>
      <c r="T1349" s="127" t="s">
        <v>63</v>
      </c>
      <c r="U1349" s="127" t="s">
        <v>1953</v>
      </c>
      <c r="V1349" s="127" t="s">
        <v>65</v>
      </c>
      <c r="W1349" s="127" t="s">
        <v>64</v>
      </c>
      <c r="X1349" s="127" t="s">
        <v>1305</v>
      </c>
      <c r="Y1349" s="127"/>
      <c r="Z1349" s="127"/>
      <c r="AA1349" s="127" t="s">
        <v>1726</v>
      </c>
      <c r="AB1349" s="127">
        <v>5000</v>
      </c>
      <c r="AC1349" s="127">
        <v>9740</v>
      </c>
      <c r="AD1349" s="127"/>
      <c r="AE1349" s="127"/>
      <c r="AF1349" s="127">
        <v>5000</v>
      </c>
      <c r="AG1349" s="127">
        <v>1012</v>
      </c>
      <c r="AH1349" s="127"/>
      <c r="AI1349" s="127"/>
      <c r="AJ1349" s="127" t="s">
        <v>66</v>
      </c>
      <c r="AK1349" s="127">
        <v>9.4100000000000003E-2</v>
      </c>
      <c r="AL1349" s="127"/>
      <c r="AM1349" s="127"/>
      <c r="AN1349" s="127"/>
      <c r="AO1349" s="127"/>
      <c r="AP1349" s="127" t="s">
        <v>663</v>
      </c>
      <c r="AQ1349" s="127" t="s">
        <v>661</v>
      </c>
      <c r="AR1349" s="127" t="s">
        <v>664</v>
      </c>
      <c r="AS1349" s="127" t="s">
        <v>69</v>
      </c>
      <c r="AT1349" s="127" t="s">
        <v>70</v>
      </c>
      <c r="AU1349" s="127" t="s">
        <v>71</v>
      </c>
      <c r="AV1349" s="127" t="s">
        <v>1726</v>
      </c>
      <c r="AW1349" s="149">
        <f t="shared" si="21"/>
        <v>0.10390143737166324</v>
      </c>
    </row>
    <row r="1350" spans="1:49" x14ac:dyDescent="0.2">
      <c r="A1350" s="127" t="s">
        <v>1726</v>
      </c>
      <c r="B1350" s="127">
        <v>4.0999999999999996</v>
      </c>
      <c r="C1350" s="127">
        <v>20171204</v>
      </c>
      <c r="D1350" s="127" t="s">
        <v>60</v>
      </c>
      <c r="E1350" s="127" t="s">
        <v>60</v>
      </c>
      <c r="F1350" s="127">
        <v>3</v>
      </c>
      <c r="G1350" s="75" t="s">
        <v>1476</v>
      </c>
      <c r="H1350" s="127"/>
      <c r="I1350" s="127"/>
      <c r="J1350" s="127"/>
      <c r="K1350" s="127"/>
      <c r="L1350" s="127"/>
      <c r="M1350" s="127">
        <v>1</v>
      </c>
      <c r="N1350" s="127">
        <v>1</v>
      </c>
      <c r="O1350" s="127">
        <v>2005</v>
      </c>
      <c r="P1350" s="127">
        <v>20060614</v>
      </c>
      <c r="Q1350" s="127">
        <v>20060614</v>
      </c>
      <c r="R1350" s="127" t="s">
        <v>84</v>
      </c>
      <c r="S1350" s="127" t="s">
        <v>62</v>
      </c>
      <c r="T1350" s="127" t="s">
        <v>85</v>
      </c>
      <c r="U1350" s="127" t="s">
        <v>1643</v>
      </c>
      <c r="V1350" s="127" t="s">
        <v>65</v>
      </c>
      <c r="W1350" s="127" t="s">
        <v>66</v>
      </c>
      <c r="X1350" s="127"/>
      <c r="Y1350" s="127">
        <v>2.78</v>
      </c>
      <c r="Z1350" s="127">
        <v>63</v>
      </c>
      <c r="AA1350" s="127" t="s">
        <v>1726</v>
      </c>
      <c r="AB1350" s="127"/>
      <c r="AC1350" s="127"/>
      <c r="AD1350" s="127"/>
      <c r="AE1350" s="127"/>
      <c r="AF1350" s="127">
        <v>0</v>
      </c>
      <c r="AG1350" s="127">
        <v>19000</v>
      </c>
      <c r="AH1350" s="127"/>
      <c r="AI1350" s="127"/>
      <c r="AJ1350" s="127" t="s">
        <v>67</v>
      </c>
      <c r="AK1350" s="127"/>
      <c r="AL1350" s="127"/>
      <c r="AM1350" s="127"/>
      <c r="AN1350" s="127"/>
      <c r="AO1350" s="127" t="s">
        <v>1477</v>
      </c>
      <c r="AP1350" s="127" t="s">
        <v>669</v>
      </c>
      <c r="AQ1350" s="127" t="s">
        <v>661</v>
      </c>
      <c r="AR1350" s="127" t="s">
        <v>670</v>
      </c>
      <c r="AS1350" s="127" t="s">
        <v>69</v>
      </c>
      <c r="AT1350" s="127" t="s">
        <v>70</v>
      </c>
      <c r="AU1350" s="127" t="s">
        <v>71</v>
      </c>
      <c r="AV1350" s="127" t="s">
        <v>1726</v>
      </c>
      <c r="AW1350" s="149" t="str">
        <f t="shared" si="21"/>
        <v/>
      </c>
    </row>
    <row r="1351" spans="1:49" x14ac:dyDescent="0.2">
      <c r="A1351" s="127" t="s">
        <v>59</v>
      </c>
      <c r="B1351" s="127">
        <v>4.0999999999999996</v>
      </c>
      <c r="C1351" s="127">
        <v>20171204</v>
      </c>
      <c r="D1351" s="127" t="s">
        <v>60</v>
      </c>
      <c r="E1351" s="127" t="s">
        <v>60</v>
      </c>
      <c r="F1351" s="127">
        <v>3</v>
      </c>
      <c r="G1351" s="75" t="s">
        <v>3987</v>
      </c>
      <c r="H1351" s="127">
        <v>0</v>
      </c>
      <c r="I1351" s="127"/>
      <c r="J1351" s="127"/>
      <c r="K1351" s="127"/>
      <c r="L1351" s="127"/>
      <c r="M1351" s="127">
        <v>1</v>
      </c>
      <c r="N1351" s="127">
        <v>1</v>
      </c>
      <c r="O1351" s="127">
        <v>1983</v>
      </c>
      <c r="P1351" s="127">
        <v>19840713</v>
      </c>
      <c r="Q1351" s="127">
        <v>19840713</v>
      </c>
      <c r="R1351" s="127" t="s">
        <v>3306</v>
      </c>
      <c r="S1351" s="127" t="s">
        <v>3314</v>
      </c>
      <c r="T1351" s="127" t="s">
        <v>3984</v>
      </c>
      <c r="U1351" s="127" t="s">
        <v>72</v>
      </c>
      <c r="V1351" s="127" t="s">
        <v>65</v>
      </c>
      <c r="W1351" s="127" t="s">
        <v>66</v>
      </c>
      <c r="X1351" s="127"/>
      <c r="Y1351" s="127">
        <v>6.97</v>
      </c>
      <c r="Z1351" s="127"/>
      <c r="AA1351" s="127" t="s">
        <v>1726</v>
      </c>
      <c r="AB1351" s="127">
        <v>5000</v>
      </c>
      <c r="AC1351" s="127">
        <v>24619</v>
      </c>
      <c r="AD1351" s="127"/>
      <c r="AE1351" s="127"/>
      <c r="AF1351" s="127">
        <v>5000</v>
      </c>
      <c r="AG1351" s="127">
        <v>502</v>
      </c>
      <c r="AH1351" s="127"/>
      <c r="AI1351" s="127"/>
      <c r="AJ1351" s="127"/>
      <c r="AK1351" s="127">
        <v>0.02</v>
      </c>
      <c r="AL1351" s="127">
        <v>1</v>
      </c>
      <c r="AM1351" s="127"/>
      <c r="AN1351" s="127"/>
      <c r="AO1351" s="127"/>
      <c r="AP1351" s="127" t="s">
        <v>3309</v>
      </c>
      <c r="AQ1351" s="127" t="s">
        <v>3315</v>
      </c>
      <c r="AR1351" s="127" t="s">
        <v>3985</v>
      </c>
      <c r="AS1351" s="127" t="s">
        <v>69</v>
      </c>
      <c r="AT1351" s="127" t="s">
        <v>70</v>
      </c>
      <c r="AU1351" s="127" t="s">
        <v>3211</v>
      </c>
      <c r="AV1351" s="127" t="s">
        <v>1726</v>
      </c>
      <c r="AW1351" s="149">
        <f t="shared" si="21"/>
        <v>2.0390755107843536E-2</v>
      </c>
    </row>
    <row r="1352" spans="1:49" x14ac:dyDescent="0.2">
      <c r="A1352" s="127" t="s">
        <v>1726</v>
      </c>
      <c r="B1352" s="127">
        <v>4.0999999999999996</v>
      </c>
      <c r="C1352" s="127">
        <v>20171204</v>
      </c>
      <c r="D1352" s="127" t="s">
        <v>60</v>
      </c>
      <c r="E1352" s="127" t="s">
        <v>60</v>
      </c>
      <c r="F1352" s="127">
        <v>3</v>
      </c>
      <c r="G1352" s="75" t="s">
        <v>3813</v>
      </c>
      <c r="H1352" s="127"/>
      <c r="I1352" s="127"/>
      <c r="J1352" s="127"/>
      <c r="K1352" s="127"/>
      <c r="L1352" s="127"/>
      <c r="M1352" s="127">
        <v>1</v>
      </c>
      <c r="N1352" s="127">
        <v>1</v>
      </c>
      <c r="O1352" s="127">
        <v>1982</v>
      </c>
      <c r="P1352" s="127">
        <v>19830501</v>
      </c>
      <c r="Q1352" s="127">
        <v>19830501</v>
      </c>
      <c r="R1352" s="127" t="s">
        <v>3795</v>
      </c>
      <c r="S1352" s="127" t="s">
        <v>3805</v>
      </c>
      <c r="T1352" s="127" t="s">
        <v>3796</v>
      </c>
      <c r="U1352" s="127" t="s">
        <v>72</v>
      </c>
      <c r="V1352" s="127" t="s">
        <v>65</v>
      </c>
      <c r="W1352" s="127" t="s">
        <v>64</v>
      </c>
      <c r="X1352" s="127"/>
      <c r="Y1352" s="127"/>
      <c r="Z1352" s="127"/>
      <c r="AA1352" s="127" t="s">
        <v>1726</v>
      </c>
      <c r="AB1352" s="127"/>
      <c r="AC1352" s="127"/>
      <c r="AD1352" s="127"/>
      <c r="AE1352" s="127"/>
      <c r="AF1352" s="127">
        <v>0</v>
      </c>
      <c r="AG1352" s="127">
        <v>100</v>
      </c>
      <c r="AH1352" s="127"/>
      <c r="AI1352" s="127"/>
      <c r="AJ1352" s="127"/>
      <c r="AK1352" s="127"/>
      <c r="AL1352" s="127"/>
      <c r="AM1352" s="127"/>
      <c r="AN1352" s="127"/>
      <c r="AO1352" s="127"/>
      <c r="AP1352" s="127" t="s">
        <v>3797</v>
      </c>
      <c r="AQ1352" s="127" t="s">
        <v>3806</v>
      </c>
      <c r="AR1352" s="127" t="s">
        <v>3799</v>
      </c>
      <c r="AS1352" s="127" t="s">
        <v>69</v>
      </c>
      <c r="AT1352" s="127" t="s">
        <v>70</v>
      </c>
      <c r="AU1352" s="127" t="s">
        <v>77</v>
      </c>
      <c r="AV1352" s="127" t="s">
        <v>1726</v>
      </c>
      <c r="AW1352" s="149" t="str">
        <f t="shared" si="21"/>
        <v/>
      </c>
    </row>
    <row r="1353" spans="1:49" x14ac:dyDescent="0.2">
      <c r="A1353" s="127" t="s">
        <v>59</v>
      </c>
      <c r="B1353" s="127">
        <v>4.0999999999999996</v>
      </c>
      <c r="C1353" s="127">
        <v>20171204</v>
      </c>
      <c r="D1353" s="127" t="s">
        <v>60</v>
      </c>
      <c r="E1353" s="127" t="s">
        <v>60</v>
      </c>
      <c r="F1353" s="127">
        <v>3</v>
      </c>
      <c r="G1353" s="75" t="s">
        <v>5497</v>
      </c>
      <c r="H1353" s="127">
        <v>12</v>
      </c>
      <c r="I1353" s="127"/>
      <c r="J1353" s="127"/>
      <c r="K1353" s="127"/>
      <c r="L1353" s="127"/>
      <c r="M1353" s="127">
        <v>1</v>
      </c>
      <c r="N1353" s="127">
        <v>3</v>
      </c>
      <c r="O1353" s="127">
        <v>2016</v>
      </c>
      <c r="P1353" s="127">
        <v>20170609</v>
      </c>
      <c r="Q1353" s="127">
        <v>20170609</v>
      </c>
      <c r="R1353" s="127" t="s">
        <v>3301</v>
      </c>
      <c r="S1353" s="127" t="s">
        <v>3323</v>
      </c>
      <c r="T1353" s="127" t="s">
        <v>3294</v>
      </c>
      <c r="U1353" s="127" t="s">
        <v>72</v>
      </c>
      <c r="V1353" s="127" t="s">
        <v>65</v>
      </c>
      <c r="W1353" s="127" t="s">
        <v>64</v>
      </c>
      <c r="X1353" s="127" t="s">
        <v>1305</v>
      </c>
      <c r="Y1353" s="127">
        <v>6.33</v>
      </c>
      <c r="Z1353" s="127">
        <v>82</v>
      </c>
      <c r="AA1353" s="127" t="s">
        <v>1726</v>
      </c>
      <c r="AB1353" s="127">
        <v>5000</v>
      </c>
      <c r="AC1353" s="127">
        <v>57920</v>
      </c>
      <c r="AD1353" s="127"/>
      <c r="AE1353" s="127"/>
      <c r="AF1353" s="127">
        <v>5000</v>
      </c>
      <c r="AG1353" s="127">
        <v>72</v>
      </c>
      <c r="AH1353" s="127"/>
      <c r="AI1353" s="127"/>
      <c r="AJ1353" s="127" t="s">
        <v>66</v>
      </c>
      <c r="AK1353" s="127">
        <v>1.1999999999999999E-3</v>
      </c>
      <c r="AL1353" s="127">
        <v>10</v>
      </c>
      <c r="AM1353" s="127">
        <v>2420</v>
      </c>
      <c r="AN1353" s="127"/>
      <c r="AO1353" s="127"/>
      <c r="AP1353" s="127" t="s">
        <v>3302</v>
      </c>
      <c r="AQ1353" s="127" t="s">
        <v>3326</v>
      </c>
      <c r="AR1353" s="127" t="s">
        <v>3298</v>
      </c>
      <c r="AS1353" s="127" t="s">
        <v>69</v>
      </c>
      <c r="AT1353" s="127" t="s">
        <v>70</v>
      </c>
      <c r="AU1353" s="127" t="s">
        <v>3211</v>
      </c>
      <c r="AV1353" s="127" t="s">
        <v>1726</v>
      </c>
      <c r="AW1353" s="149">
        <f t="shared" si="21"/>
        <v>1.2430939226519336E-3</v>
      </c>
    </row>
    <row r="1354" spans="1:49" x14ac:dyDescent="0.2">
      <c r="A1354" s="127" t="s">
        <v>1726</v>
      </c>
      <c r="B1354" s="127">
        <v>4.0999999999999996</v>
      </c>
      <c r="C1354" s="127">
        <v>20171204</v>
      </c>
      <c r="D1354" s="127" t="s">
        <v>60</v>
      </c>
      <c r="E1354" s="127" t="s">
        <v>60</v>
      </c>
      <c r="F1354" s="127">
        <v>3</v>
      </c>
      <c r="G1354" s="75" t="s">
        <v>1435</v>
      </c>
      <c r="H1354" s="127"/>
      <c r="I1354" s="127"/>
      <c r="J1354" s="127"/>
      <c r="K1354" s="127"/>
      <c r="L1354" s="127"/>
      <c r="M1354" s="127">
        <v>1</v>
      </c>
      <c r="N1354" s="127">
        <v>1</v>
      </c>
      <c r="O1354" s="127">
        <v>1987</v>
      </c>
      <c r="P1354" s="127">
        <v>19880408</v>
      </c>
      <c r="Q1354" s="127">
        <v>19880428</v>
      </c>
      <c r="R1354" s="127" t="s">
        <v>84</v>
      </c>
      <c r="S1354" s="127" t="s">
        <v>62</v>
      </c>
      <c r="T1354" s="127" t="s">
        <v>85</v>
      </c>
      <c r="U1354" s="127" t="s">
        <v>72</v>
      </c>
      <c r="V1354" s="127" t="s">
        <v>65</v>
      </c>
      <c r="W1354" s="127" t="s">
        <v>64</v>
      </c>
      <c r="X1354" s="127"/>
      <c r="Y1354" s="127">
        <v>5.2</v>
      </c>
      <c r="Z1354" s="127"/>
      <c r="AA1354" s="127" t="s">
        <v>1726</v>
      </c>
      <c r="AB1354" s="127"/>
      <c r="AC1354" s="127"/>
      <c r="AD1354" s="127"/>
      <c r="AE1354" s="127"/>
      <c r="AF1354" s="127">
        <v>0</v>
      </c>
      <c r="AG1354" s="127">
        <v>113440</v>
      </c>
      <c r="AH1354" s="127"/>
      <c r="AI1354" s="127"/>
      <c r="AJ1354" s="127"/>
      <c r="AK1354" s="127"/>
      <c r="AL1354" s="127"/>
      <c r="AM1354" s="127"/>
      <c r="AN1354" s="127"/>
      <c r="AO1354" s="127"/>
      <c r="AP1354" s="127" t="s">
        <v>669</v>
      </c>
      <c r="AQ1354" s="127" t="s">
        <v>661</v>
      </c>
      <c r="AR1354" s="127" t="s">
        <v>670</v>
      </c>
      <c r="AS1354" s="127" t="s">
        <v>69</v>
      </c>
      <c r="AT1354" s="127" t="s">
        <v>70</v>
      </c>
      <c r="AU1354" s="127" t="s">
        <v>71</v>
      </c>
      <c r="AV1354" s="127" t="s">
        <v>1726</v>
      </c>
      <c r="AW1354" s="149" t="str">
        <f t="shared" si="21"/>
        <v/>
      </c>
    </row>
    <row r="1355" spans="1:49" x14ac:dyDescent="0.2">
      <c r="A1355" s="127" t="s">
        <v>1726</v>
      </c>
      <c r="B1355" s="127">
        <v>4.0999999999999996</v>
      </c>
      <c r="C1355" s="127">
        <v>20171204</v>
      </c>
      <c r="D1355" s="127" t="s">
        <v>60</v>
      </c>
      <c r="E1355" s="127" t="s">
        <v>60</v>
      </c>
      <c r="F1355" s="127">
        <v>3</v>
      </c>
      <c r="G1355" s="75" t="s">
        <v>1436</v>
      </c>
      <c r="H1355" s="127"/>
      <c r="I1355" s="127"/>
      <c r="J1355" s="127"/>
      <c r="K1355" s="127"/>
      <c r="L1355" s="127"/>
      <c r="M1355" s="127">
        <v>1</v>
      </c>
      <c r="N1355" s="127">
        <v>1</v>
      </c>
      <c r="O1355" s="127">
        <v>1987</v>
      </c>
      <c r="P1355" s="127">
        <v>19880420</v>
      </c>
      <c r="Q1355" s="127">
        <v>19880503</v>
      </c>
      <c r="R1355" s="127" t="s">
        <v>78</v>
      </c>
      <c r="S1355" s="127" t="s">
        <v>62</v>
      </c>
      <c r="T1355" s="127" t="s">
        <v>79</v>
      </c>
      <c r="U1355" s="127" t="s">
        <v>72</v>
      </c>
      <c r="V1355" s="127" t="s">
        <v>65</v>
      </c>
      <c r="W1355" s="127" t="s">
        <v>64</v>
      </c>
      <c r="X1355" s="127"/>
      <c r="Y1355" s="127">
        <v>5.5</v>
      </c>
      <c r="Z1355" s="127"/>
      <c r="AA1355" s="127" t="s">
        <v>1726</v>
      </c>
      <c r="AB1355" s="127"/>
      <c r="AC1355" s="127"/>
      <c r="AD1355" s="127"/>
      <c r="AE1355" s="127"/>
      <c r="AF1355" s="127">
        <v>0</v>
      </c>
      <c r="AG1355" s="127">
        <v>194270</v>
      </c>
      <c r="AH1355" s="127"/>
      <c r="AI1355" s="127"/>
      <c r="AJ1355" s="127"/>
      <c r="AK1355" s="127"/>
      <c r="AL1355" s="127"/>
      <c r="AM1355" s="127"/>
      <c r="AN1355" s="127"/>
      <c r="AO1355" s="127"/>
      <c r="AP1355" s="127" t="s">
        <v>675</v>
      </c>
      <c r="AQ1355" s="127" t="s">
        <v>661</v>
      </c>
      <c r="AR1355" s="127" t="s">
        <v>676</v>
      </c>
      <c r="AS1355" s="127" t="s">
        <v>69</v>
      </c>
      <c r="AT1355" s="127" t="s">
        <v>70</v>
      </c>
      <c r="AU1355" s="127" t="s">
        <v>71</v>
      </c>
      <c r="AV1355" s="127" t="s">
        <v>1726</v>
      </c>
      <c r="AW1355" s="149" t="str">
        <f t="shared" si="21"/>
        <v/>
      </c>
    </row>
    <row r="1356" spans="1:49" x14ac:dyDescent="0.2">
      <c r="A1356" s="127" t="s">
        <v>59</v>
      </c>
      <c r="B1356" s="127">
        <v>4.0999999999999996</v>
      </c>
      <c r="C1356" s="127">
        <v>20171204</v>
      </c>
      <c r="D1356" s="127" t="s">
        <v>60</v>
      </c>
      <c r="E1356" s="127" t="s">
        <v>60</v>
      </c>
      <c r="F1356" s="127">
        <v>3</v>
      </c>
      <c r="G1356" s="75" t="s">
        <v>5498</v>
      </c>
      <c r="H1356" s="127">
        <v>12</v>
      </c>
      <c r="I1356" s="127"/>
      <c r="J1356" s="127"/>
      <c r="K1356" s="127"/>
      <c r="L1356" s="127"/>
      <c r="M1356" s="127">
        <v>1</v>
      </c>
      <c r="N1356" s="127">
        <v>3</v>
      </c>
      <c r="O1356" s="127">
        <v>2016</v>
      </c>
      <c r="P1356" s="127">
        <v>20170609</v>
      </c>
      <c r="Q1356" s="127">
        <v>20170609</v>
      </c>
      <c r="R1356" s="127" t="s">
        <v>3301</v>
      </c>
      <c r="S1356" s="127" t="s">
        <v>3323</v>
      </c>
      <c r="T1356" s="127" t="s">
        <v>3294</v>
      </c>
      <c r="U1356" s="127" t="s">
        <v>72</v>
      </c>
      <c r="V1356" s="127" t="s">
        <v>65</v>
      </c>
      <c r="W1356" s="127" t="s">
        <v>64</v>
      </c>
      <c r="X1356" s="127" t="s">
        <v>1305</v>
      </c>
      <c r="Y1356" s="127">
        <v>6.33</v>
      </c>
      <c r="Z1356" s="127">
        <v>82</v>
      </c>
      <c r="AA1356" s="127" t="s">
        <v>1726</v>
      </c>
      <c r="AB1356" s="127">
        <v>5000</v>
      </c>
      <c r="AC1356" s="127">
        <v>61577</v>
      </c>
      <c r="AD1356" s="127"/>
      <c r="AE1356" s="127"/>
      <c r="AF1356" s="127">
        <v>5000</v>
      </c>
      <c r="AG1356" s="127">
        <v>70</v>
      </c>
      <c r="AH1356" s="127"/>
      <c r="AI1356" s="127"/>
      <c r="AJ1356" s="127" t="s">
        <v>66</v>
      </c>
      <c r="AK1356" s="127">
        <v>1.1000000000000001E-3</v>
      </c>
      <c r="AL1356" s="127">
        <v>9</v>
      </c>
      <c r="AM1356" s="127">
        <v>2624</v>
      </c>
      <c r="AN1356" s="127"/>
      <c r="AO1356" s="127"/>
      <c r="AP1356" s="127" t="s">
        <v>3302</v>
      </c>
      <c r="AQ1356" s="127" t="s">
        <v>3326</v>
      </c>
      <c r="AR1356" s="127" t="s">
        <v>3298</v>
      </c>
      <c r="AS1356" s="127" t="s">
        <v>69</v>
      </c>
      <c r="AT1356" s="127" t="s">
        <v>70</v>
      </c>
      <c r="AU1356" s="127" t="s">
        <v>3211</v>
      </c>
      <c r="AV1356" s="127" t="s">
        <v>1726</v>
      </c>
      <c r="AW1356" s="149">
        <f t="shared" si="21"/>
        <v>1.1367880864608538E-3</v>
      </c>
    </row>
    <row r="1357" spans="1:49" x14ac:dyDescent="0.2">
      <c r="A1357" s="127" t="s">
        <v>59</v>
      </c>
      <c r="B1357" s="127">
        <v>4.0999999999999996</v>
      </c>
      <c r="C1357" s="127">
        <v>20171204</v>
      </c>
      <c r="D1357" s="127" t="s">
        <v>60</v>
      </c>
      <c r="E1357" s="127" t="s">
        <v>60</v>
      </c>
      <c r="F1357" s="127">
        <v>3</v>
      </c>
      <c r="G1357" s="75" t="s">
        <v>5499</v>
      </c>
      <c r="H1357" s="127">
        <v>12</v>
      </c>
      <c r="I1357" s="127"/>
      <c r="J1357" s="127"/>
      <c r="K1357" s="127"/>
      <c r="L1357" s="127"/>
      <c r="M1357" s="127">
        <v>1</v>
      </c>
      <c r="N1357" s="127">
        <v>3</v>
      </c>
      <c r="O1357" s="127">
        <v>2016</v>
      </c>
      <c r="P1357" s="127">
        <v>20170609</v>
      </c>
      <c r="Q1357" s="127">
        <v>20170609</v>
      </c>
      <c r="R1357" s="127" t="s">
        <v>3301</v>
      </c>
      <c r="S1357" s="127" t="s">
        <v>3323</v>
      </c>
      <c r="T1357" s="127" t="s">
        <v>3294</v>
      </c>
      <c r="U1357" s="127" t="s">
        <v>72</v>
      </c>
      <c r="V1357" s="127" t="s">
        <v>65</v>
      </c>
      <c r="W1357" s="127" t="s">
        <v>64</v>
      </c>
      <c r="X1357" s="127" t="s">
        <v>1305</v>
      </c>
      <c r="Y1357" s="127">
        <v>6.33</v>
      </c>
      <c r="Z1357" s="127">
        <v>82</v>
      </c>
      <c r="AA1357" s="127" t="s">
        <v>1726</v>
      </c>
      <c r="AB1357" s="127">
        <v>5000</v>
      </c>
      <c r="AC1357" s="127">
        <v>56782</v>
      </c>
      <c r="AD1357" s="127"/>
      <c r="AE1357" s="127"/>
      <c r="AF1357" s="127">
        <v>5000</v>
      </c>
      <c r="AG1357" s="127">
        <v>234</v>
      </c>
      <c r="AH1357" s="127"/>
      <c r="AI1357" s="127"/>
      <c r="AJ1357" s="127" t="s">
        <v>66</v>
      </c>
      <c r="AK1357" s="127">
        <v>4.1000000000000003E-3</v>
      </c>
      <c r="AL1357" s="127">
        <v>6</v>
      </c>
      <c r="AM1357" s="127">
        <v>2192</v>
      </c>
      <c r="AN1357" s="127"/>
      <c r="AO1357" s="127"/>
      <c r="AP1357" s="127" t="s">
        <v>3302</v>
      </c>
      <c r="AQ1357" s="127" t="s">
        <v>3326</v>
      </c>
      <c r="AR1357" s="127" t="s">
        <v>3298</v>
      </c>
      <c r="AS1357" s="127" t="s">
        <v>69</v>
      </c>
      <c r="AT1357" s="127" t="s">
        <v>70</v>
      </c>
      <c r="AU1357" s="127" t="s">
        <v>3211</v>
      </c>
      <c r="AV1357" s="127" t="s">
        <v>1726</v>
      </c>
      <c r="AW1357" s="149">
        <f t="shared" si="21"/>
        <v>4.1210242682540241E-3</v>
      </c>
    </row>
    <row r="1358" spans="1:49" x14ac:dyDescent="0.2">
      <c r="A1358" s="127" t="s">
        <v>59</v>
      </c>
      <c r="B1358" s="127">
        <v>4.0999999999999996</v>
      </c>
      <c r="C1358" s="127">
        <v>20171204</v>
      </c>
      <c r="D1358" s="127" t="s">
        <v>60</v>
      </c>
      <c r="E1358" s="127" t="s">
        <v>60</v>
      </c>
      <c r="F1358" s="127">
        <v>3</v>
      </c>
      <c r="G1358" s="75" t="s">
        <v>5500</v>
      </c>
      <c r="H1358" s="127">
        <v>12</v>
      </c>
      <c r="I1358" s="127"/>
      <c r="J1358" s="127"/>
      <c r="K1358" s="127"/>
      <c r="L1358" s="127"/>
      <c r="M1358" s="127">
        <v>1</v>
      </c>
      <c r="N1358" s="127">
        <v>3</v>
      </c>
      <c r="O1358" s="127">
        <v>2016</v>
      </c>
      <c r="P1358" s="127">
        <v>20170609</v>
      </c>
      <c r="Q1358" s="127">
        <v>20170609</v>
      </c>
      <c r="R1358" s="127" t="s">
        <v>3301</v>
      </c>
      <c r="S1358" s="127" t="s">
        <v>3323</v>
      </c>
      <c r="T1358" s="127" t="s">
        <v>3294</v>
      </c>
      <c r="U1358" s="127" t="s">
        <v>72</v>
      </c>
      <c r="V1358" s="127" t="s">
        <v>65</v>
      </c>
      <c r="W1358" s="127" t="s">
        <v>64</v>
      </c>
      <c r="X1358" s="127" t="s">
        <v>1305</v>
      </c>
      <c r="Y1358" s="127">
        <v>6.33</v>
      </c>
      <c r="Z1358" s="127">
        <v>82</v>
      </c>
      <c r="AA1358" s="127" t="s">
        <v>1726</v>
      </c>
      <c r="AB1358" s="127">
        <v>5000</v>
      </c>
      <c r="AC1358" s="127">
        <v>58224</v>
      </c>
      <c r="AD1358" s="127"/>
      <c r="AE1358" s="127"/>
      <c r="AF1358" s="127">
        <v>5000</v>
      </c>
      <c r="AG1358" s="127">
        <v>396</v>
      </c>
      <c r="AH1358" s="127"/>
      <c r="AI1358" s="127"/>
      <c r="AJ1358" s="127" t="s">
        <v>66</v>
      </c>
      <c r="AK1358" s="127">
        <v>6.7999999999999996E-3</v>
      </c>
      <c r="AL1358" s="127">
        <v>7</v>
      </c>
      <c r="AM1358" s="127">
        <v>1922</v>
      </c>
      <c r="AN1358" s="127"/>
      <c r="AO1358" s="127"/>
      <c r="AP1358" s="127" t="s">
        <v>3302</v>
      </c>
      <c r="AQ1358" s="127" t="s">
        <v>3326</v>
      </c>
      <c r="AR1358" s="127" t="s">
        <v>3298</v>
      </c>
      <c r="AS1358" s="127" t="s">
        <v>69</v>
      </c>
      <c r="AT1358" s="127" t="s">
        <v>70</v>
      </c>
      <c r="AU1358" s="127" t="s">
        <v>3211</v>
      </c>
      <c r="AV1358" s="127" t="s">
        <v>1726</v>
      </c>
      <c r="AW1358" s="149">
        <f t="shared" si="21"/>
        <v>6.8013190436933225E-3</v>
      </c>
    </row>
    <row r="1359" spans="1:49" x14ac:dyDescent="0.2">
      <c r="A1359" s="127" t="s">
        <v>59</v>
      </c>
      <c r="B1359" s="127">
        <v>4.0999999999999996</v>
      </c>
      <c r="C1359" s="127">
        <v>20171204</v>
      </c>
      <c r="D1359" s="127" t="s">
        <v>60</v>
      </c>
      <c r="E1359" s="127" t="s">
        <v>60</v>
      </c>
      <c r="F1359" s="127">
        <v>3</v>
      </c>
      <c r="G1359" s="75" t="s">
        <v>5501</v>
      </c>
      <c r="H1359" s="127">
        <v>12</v>
      </c>
      <c r="I1359" s="127"/>
      <c r="J1359" s="127"/>
      <c r="K1359" s="127"/>
      <c r="L1359" s="127"/>
      <c r="M1359" s="127">
        <v>1</v>
      </c>
      <c r="N1359" s="127">
        <v>3</v>
      </c>
      <c r="O1359" s="127">
        <v>2016</v>
      </c>
      <c r="P1359" s="127">
        <v>20170609</v>
      </c>
      <c r="Q1359" s="127">
        <v>20170609</v>
      </c>
      <c r="R1359" s="127" t="s">
        <v>3301</v>
      </c>
      <c r="S1359" s="127" t="s">
        <v>3323</v>
      </c>
      <c r="T1359" s="127" t="s">
        <v>3294</v>
      </c>
      <c r="U1359" s="127" t="s">
        <v>72</v>
      </c>
      <c r="V1359" s="127" t="s">
        <v>65</v>
      </c>
      <c r="W1359" s="127" t="s">
        <v>64</v>
      </c>
      <c r="X1359" s="127" t="s">
        <v>1305</v>
      </c>
      <c r="Y1359" s="127">
        <v>6.33</v>
      </c>
      <c r="Z1359" s="127">
        <v>82</v>
      </c>
      <c r="AA1359" s="127" t="s">
        <v>1726</v>
      </c>
      <c r="AB1359" s="127">
        <v>5000</v>
      </c>
      <c r="AC1359" s="127">
        <v>40715</v>
      </c>
      <c r="AD1359" s="127"/>
      <c r="AE1359" s="127"/>
      <c r="AF1359" s="127">
        <v>5000</v>
      </c>
      <c r="AG1359" s="127">
        <v>225</v>
      </c>
      <c r="AH1359" s="127"/>
      <c r="AI1359" s="127"/>
      <c r="AJ1359" s="127" t="s">
        <v>66</v>
      </c>
      <c r="AK1359" s="127">
        <v>5.4999999999999997E-3</v>
      </c>
      <c r="AL1359" s="127">
        <v>3</v>
      </c>
      <c r="AM1359" s="127">
        <v>1821</v>
      </c>
      <c r="AN1359" s="127"/>
      <c r="AO1359" s="127"/>
      <c r="AP1359" s="127" t="s">
        <v>3302</v>
      </c>
      <c r="AQ1359" s="127" t="s">
        <v>3326</v>
      </c>
      <c r="AR1359" s="127" t="s">
        <v>3298</v>
      </c>
      <c r="AS1359" s="127" t="s">
        <v>69</v>
      </c>
      <c r="AT1359" s="127" t="s">
        <v>70</v>
      </c>
      <c r="AU1359" s="127" t="s">
        <v>3211</v>
      </c>
      <c r="AV1359" s="127" t="s">
        <v>1726</v>
      </c>
      <c r="AW1359" s="149">
        <f t="shared" si="21"/>
        <v>5.5262188382659951E-3</v>
      </c>
    </row>
    <row r="1360" spans="1:49" x14ac:dyDescent="0.2">
      <c r="A1360" s="127" t="s">
        <v>59</v>
      </c>
      <c r="B1360" s="127">
        <v>4.0999999999999996</v>
      </c>
      <c r="C1360" s="127">
        <v>20171204</v>
      </c>
      <c r="D1360" s="127" t="s">
        <v>60</v>
      </c>
      <c r="E1360" s="127" t="s">
        <v>60</v>
      </c>
      <c r="F1360" s="127">
        <v>3</v>
      </c>
      <c r="G1360" s="75" t="s">
        <v>5502</v>
      </c>
      <c r="H1360" s="127">
        <v>12</v>
      </c>
      <c r="I1360" s="127"/>
      <c r="J1360" s="127"/>
      <c r="K1360" s="127"/>
      <c r="L1360" s="127"/>
      <c r="M1360" s="127">
        <v>1</v>
      </c>
      <c r="N1360" s="127">
        <v>3</v>
      </c>
      <c r="O1360" s="127">
        <v>2016</v>
      </c>
      <c r="P1360" s="127">
        <v>20170516</v>
      </c>
      <c r="Q1360" s="127">
        <v>20170517</v>
      </c>
      <c r="R1360" s="127" t="s">
        <v>3420</v>
      </c>
      <c r="S1360" s="127" t="s">
        <v>3421</v>
      </c>
      <c r="T1360" s="127" t="s">
        <v>4165</v>
      </c>
      <c r="U1360" s="127" t="s">
        <v>72</v>
      </c>
      <c r="V1360" s="127" t="s">
        <v>65</v>
      </c>
      <c r="W1360" s="127" t="s">
        <v>64</v>
      </c>
      <c r="X1360" s="127" t="s">
        <v>1305</v>
      </c>
      <c r="Y1360" s="127">
        <v>5.6</v>
      </c>
      <c r="Z1360" s="127"/>
      <c r="AA1360" s="127" t="s">
        <v>1726</v>
      </c>
      <c r="AB1360" s="127">
        <v>5000</v>
      </c>
      <c r="AC1360" s="127">
        <v>45953</v>
      </c>
      <c r="AD1360" s="127"/>
      <c r="AE1360" s="127"/>
      <c r="AF1360" s="127">
        <v>5000</v>
      </c>
      <c r="AG1360" s="127">
        <v>3888</v>
      </c>
      <c r="AH1360" s="127"/>
      <c r="AI1360" s="127"/>
      <c r="AJ1360" s="127" t="s">
        <v>66</v>
      </c>
      <c r="AK1360" s="127">
        <v>7.8E-2</v>
      </c>
      <c r="AL1360" s="127"/>
      <c r="AM1360" s="127"/>
      <c r="AN1360" s="127"/>
      <c r="AO1360" s="127"/>
      <c r="AP1360" s="127" t="s">
        <v>3422</v>
      </c>
      <c r="AQ1360" s="127" t="s">
        <v>3423</v>
      </c>
      <c r="AR1360" s="127" t="s">
        <v>4166</v>
      </c>
      <c r="AS1360" s="127" t="s">
        <v>69</v>
      </c>
      <c r="AT1360" s="127" t="s">
        <v>70</v>
      </c>
      <c r="AU1360" s="127" t="s">
        <v>3211</v>
      </c>
      <c r="AV1360" s="127" t="s">
        <v>1726</v>
      </c>
      <c r="AW1360" s="149">
        <f t="shared" si="21"/>
        <v>8.4608186625465154E-2</v>
      </c>
    </row>
    <row r="1361" spans="1:49" x14ac:dyDescent="0.2">
      <c r="A1361" s="127" t="s">
        <v>59</v>
      </c>
      <c r="B1361" s="127">
        <v>4.0999999999999996</v>
      </c>
      <c r="C1361" s="127">
        <v>20171204</v>
      </c>
      <c r="D1361" s="127" t="s">
        <v>60</v>
      </c>
      <c r="E1361" s="127" t="s">
        <v>60</v>
      </c>
      <c r="F1361" s="127">
        <v>3</v>
      </c>
      <c r="G1361" s="75" t="s">
        <v>5503</v>
      </c>
      <c r="H1361" s="127">
        <v>12</v>
      </c>
      <c r="I1361" s="127"/>
      <c r="J1361" s="127"/>
      <c r="K1361" s="127"/>
      <c r="L1361" s="127"/>
      <c r="M1361" s="127">
        <v>1</v>
      </c>
      <c r="N1361" s="127">
        <v>3</v>
      </c>
      <c r="O1361" s="127">
        <v>2016</v>
      </c>
      <c r="P1361" s="127">
        <v>20170516</v>
      </c>
      <c r="Q1361" s="127">
        <v>20170516</v>
      </c>
      <c r="R1361" s="127" t="s">
        <v>3420</v>
      </c>
      <c r="S1361" s="127" t="s">
        <v>3421</v>
      </c>
      <c r="T1361" s="127" t="s">
        <v>4165</v>
      </c>
      <c r="U1361" s="127" t="s">
        <v>72</v>
      </c>
      <c r="V1361" s="127" t="s">
        <v>65</v>
      </c>
      <c r="W1361" s="127" t="s">
        <v>64</v>
      </c>
      <c r="X1361" s="127" t="s">
        <v>1305</v>
      </c>
      <c r="Y1361" s="127">
        <v>5.6</v>
      </c>
      <c r="Z1361" s="127"/>
      <c r="AA1361" s="127" t="s">
        <v>1726</v>
      </c>
      <c r="AB1361" s="127">
        <v>5000</v>
      </c>
      <c r="AC1361" s="127">
        <v>47819</v>
      </c>
      <c r="AD1361" s="127"/>
      <c r="AE1361" s="127"/>
      <c r="AF1361" s="127">
        <v>5000</v>
      </c>
      <c r="AG1361" s="127">
        <v>1786</v>
      </c>
      <c r="AH1361" s="127"/>
      <c r="AI1361" s="127"/>
      <c r="AJ1361" s="127" t="s">
        <v>66</v>
      </c>
      <c r="AK1361" s="127">
        <v>3.5999999999999997E-2</v>
      </c>
      <c r="AL1361" s="127"/>
      <c r="AM1361" s="127"/>
      <c r="AN1361" s="127"/>
      <c r="AO1361" s="127"/>
      <c r="AP1361" s="127" t="s">
        <v>3422</v>
      </c>
      <c r="AQ1361" s="127" t="s">
        <v>3423</v>
      </c>
      <c r="AR1361" s="127" t="s">
        <v>4166</v>
      </c>
      <c r="AS1361" s="127" t="s">
        <v>69</v>
      </c>
      <c r="AT1361" s="127" t="s">
        <v>70</v>
      </c>
      <c r="AU1361" s="127" t="s">
        <v>3211</v>
      </c>
      <c r="AV1361" s="127" t="s">
        <v>1726</v>
      </c>
      <c r="AW1361" s="149">
        <f t="shared" si="21"/>
        <v>3.7349170831677783E-2</v>
      </c>
    </row>
    <row r="1362" spans="1:49" x14ac:dyDescent="0.2">
      <c r="A1362" s="127" t="s">
        <v>59</v>
      </c>
      <c r="B1362" s="127">
        <v>4.0999999999999996</v>
      </c>
      <c r="C1362" s="127">
        <v>20171204</v>
      </c>
      <c r="D1362" s="127" t="s">
        <v>60</v>
      </c>
      <c r="E1362" s="127" t="s">
        <v>60</v>
      </c>
      <c r="F1362" s="127">
        <v>3</v>
      </c>
      <c r="G1362" s="75" t="s">
        <v>5504</v>
      </c>
      <c r="H1362" s="127">
        <v>12</v>
      </c>
      <c r="I1362" s="127"/>
      <c r="J1362" s="127"/>
      <c r="K1362" s="127"/>
      <c r="L1362" s="127"/>
      <c r="M1362" s="127">
        <v>1</v>
      </c>
      <c r="N1362" s="127">
        <v>3</v>
      </c>
      <c r="O1362" s="127">
        <v>2016</v>
      </c>
      <c r="P1362" s="127">
        <v>20170516</v>
      </c>
      <c r="Q1362" s="127">
        <v>20170516</v>
      </c>
      <c r="R1362" s="127" t="s">
        <v>3420</v>
      </c>
      <c r="S1362" s="127" t="s">
        <v>3421</v>
      </c>
      <c r="T1362" s="127" t="s">
        <v>4165</v>
      </c>
      <c r="U1362" s="127" t="s">
        <v>72</v>
      </c>
      <c r="V1362" s="127" t="s">
        <v>65</v>
      </c>
      <c r="W1362" s="127" t="s">
        <v>64</v>
      </c>
      <c r="X1362" s="127" t="s">
        <v>1305</v>
      </c>
      <c r="Y1362" s="127">
        <v>5.6</v>
      </c>
      <c r="Z1362" s="127"/>
      <c r="AA1362" s="127" t="s">
        <v>1726</v>
      </c>
      <c r="AB1362" s="127">
        <v>5000</v>
      </c>
      <c r="AC1362" s="127">
        <v>49251</v>
      </c>
      <c r="AD1362" s="127"/>
      <c r="AE1362" s="127"/>
      <c r="AF1362" s="127">
        <v>5000</v>
      </c>
      <c r="AG1362" s="127">
        <v>649</v>
      </c>
      <c r="AH1362" s="127"/>
      <c r="AI1362" s="127"/>
      <c r="AJ1362" s="127" t="s">
        <v>66</v>
      </c>
      <c r="AK1362" s="127">
        <v>1.2999999999999999E-2</v>
      </c>
      <c r="AL1362" s="127"/>
      <c r="AM1362" s="127"/>
      <c r="AN1362" s="127"/>
      <c r="AO1362" s="127"/>
      <c r="AP1362" s="127" t="s">
        <v>3422</v>
      </c>
      <c r="AQ1362" s="127" t="s">
        <v>3423</v>
      </c>
      <c r="AR1362" s="127" t="s">
        <v>4166</v>
      </c>
      <c r="AS1362" s="127" t="s">
        <v>69</v>
      </c>
      <c r="AT1362" s="127" t="s">
        <v>70</v>
      </c>
      <c r="AU1362" s="127" t="s">
        <v>3211</v>
      </c>
      <c r="AV1362" s="127" t="s">
        <v>1726</v>
      </c>
      <c r="AW1362" s="149">
        <f t="shared" si="21"/>
        <v>1.3177397413250492E-2</v>
      </c>
    </row>
    <row r="1363" spans="1:49" x14ac:dyDescent="0.2">
      <c r="A1363" s="127" t="s">
        <v>59</v>
      </c>
      <c r="B1363" s="127">
        <v>4.0999999999999996</v>
      </c>
      <c r="C1363" s="127">
        <v>20171204</v>
      </c>
      <c r="D1363" s="127" t="s">
        <v>60</v>
      </c>
      <c r="E1363" s="127" t="s">
        <v>60</v>
      </c>
      <c r="F1363" s="127">
        <v>3</v>
      </c>
      <c r="G1363" s="75" t="s">
        <v>5505</v>
      </c>
      <c r="H1363" s="127">
        <v>12</v>
      </c>
      <c r="I1363" s="127"/>
      <c r="J1363" s="127"/>
      <c r="K1363" s="127"/>
      <c r="L1363" s="127"/>
      <c r="M1363" s="127">
        <v>1</v>
      </c>
      <c r="N1363" s="127">
        <v>3</v>
      </c>
      <c r="O1363" s="127">
        <v>2016</v>
      </c>
      <c r="P1363" s="127">
        <v>20170516</v>
      </c>
      <c r="Q1363" s="127">
        <v>20170516</v>
      </c>
      <c r="R1363" s="127" t="s">
        <v>3420</v>
      </c>
      <c r="S1363" s="127" t="s">
        <v>3421</v>
      </c>
      <c r="T1363" s="127" t="s">
        <v>4165</v>
      </c>
      <c r="U1363" s="127" t="s">
        <v>72</v>
      </c>
      <c r="V1363" s="127" t="s">
        <v>65</v>
      </c>
      <c r="W1363" s="127" t="s">
        <v>64</v>
      </c>
      <c r="X1363" s="127" t="s">
        <v>1305</v>
      </c>
      <c r="Y1363" s="127">
        <v>5.6</v>
      </c>
      <c r="Z1363" s="127"/>
      <c r="AA1363" s="127" t="s">
        <v>1726</v>
      </c>
      <c r="AB1363" s="127">
        <v>5000</v>
      </c>
      <c r="AC1363" s="127">
        <v>47656</v>
      </c>
      <c r="AD1363" s="127"/>
      <c r="AE1363" s="127"/>
      <c r="AF1363" s="127">
        <v>5000</v>
      </c>
      <c r="AG1363" s="127">
        <v>2193</v>
      </c>
      <c r="AH1363" s="127"/>
      <c r="AI1363" s="127"/>
      <c r="AJ1363" s="127" t="s">
        <v>66</v>
      </c>
      <c r="AK1363" s="127">
        <v>4.3999999999999997E-2</v>
      </c>
      <c r="AL1363" s="127"/>
      <c r="AM1363" s="127"/>
      <c r="AN1363" s="127"/>
      <c r="AO1363" s="127"/>
      <c r="AP1363" s="127" t="s">
        <v>3422</v>
      </c>
      <c r="AQ1363" s="127" t="s">
        <v>3423</v>
      </c>
      <c r="AR1363" s="127" t="s">
        <v>4166</v>
      </c>
      <c r="AS1363" s="127" t="s">
        <v>69</v>
      </c>
      <c r="AT1363" s="127" t="s">
        <v>70</v>
      </c>
      <c r="AU1363" s="127" t="s">
        <v>3211</v>
      </c>
      <c r="AV1363" s="127" t="s">
        <v>1726</v>
      </c>
      <c r="AW1363" s="149">
        <f t="shared" si="21"/>
        <v>4.6017290582507975E-2</v>
      </c>
    </row>
    <row r="1364" spans="1:49" x14ac:dyDescent="0.2">
      <c r="A1364" s="127" t="s">
        <v>59</v>
      </c>
      <c r="B1364" s="127">
        <v>4.0999999999999996</v>
      </c>
      <c r="C1364" s="127">
        <v>20171204</v>
      </c>
      <c r="D1364" s="127" t="s">
        <v>60</v>
      </c>
      <c r="E1364" s="127" t="s">
        <v>60</v>
      </c>
      <c r="F1364" s="127">
        <v>3</v>
      </c>
      <c r="G1364" s="75" t="s">
        <v>1957</v>
      </c>
      <c r="H1364" s="127">
        <v>12</v>
      </c>
      <c r="I1364" s="127"/>
      <c r="J1364" s="127"/>
      <c r="K1364" s="127" t="s">
        <v>106</v>
      </c>
      <c r="L1364" s="127" t="s">
        <v>4221</v>
      </c>
      <c r="M1364" s="127">
        <v>1</v>
      </c>
      <c r="N1364" s="127">
        <v>3</v>
      </c>
      <c r="O1364" s="127">
        <v>2005</v>
      </c>
      <c r="P1364" s="127">
        <v>20060502</v>
      </c>
      <c r="Q1364" s="127">
        <v>20060515</v>
      </c>
      <c r="R1364" s="127" t="s">
        <v>3420</v>
      </c>
      <c r="S1364" s="127" t="s">
        <v>3421</v>
      </c>
      <c r="T1364" s="127" t="s">
        <v>4165</v>
      </c>
      <c r="U1364" s="127" t="s">
        <v>72</v>
      </c>
      <c r="V1364" s="127" t="s">
        <v>65</v>
      </c>
      <c r="W1364" s="127" t="s">
        <v>64</v>
      </c>
      <c r="X1364" s="127"/>
      <c r="Y1364" s="127">
        <v>5.75</v>
      </c>
      <c r="Z1364" s="127"/>
      <c r="AA1364" s="127" t="s">
        <v>1726</v>
      </c>
      <c r="AB1364" s="127">
        <v>5000</v>
      </c>
      <c r="AC1364" s="127">
        <v>24719</v>
      </c>
      <c r="AD1364" s="127"/>
      <c r="AE1364" s="127"/>
      <c r="AF1364" s="127">
        <v>0</v>
      </c>
      <c r="AG1364" s="127">
        <v>132638</v>
      </c>
      <c r="AH1364" s="127">
        <v>5000</v>
      </c>
      <c r="AI1364" s="127">
        <v>364</v>
      </c>
      <c r="AJ1364" s="127" t="s">
        <v>66</v>
      </c>
      <c r="AK1364" s="127">
        <v>1.4500000000000001E-2</v>
      </c>
      <c r="AL1364" s="127">
        <v>30</v>
      </c>
      <c r="AM1364" s="127">
        <v>451</v>
      </c>
      <c r="AN1364" s="127"/>
      <c r="AO1364" s="127" t="s">
        <v>4240</v>
      </c>
      <c r="AP1364" s="127" t="s">
        <v>3422</v>
      </c>
      <c r="AQ1364" s="127" t="s">
        <v>3423</v>
      </c>
      <c r="AR1364" s="127" t="s">
        <v>4166</v>
      </c>
      <c r="AS1364" s="127" t="s">
        <v>69</v>
      </c>
      <c r="AT1364" s="127" t="s">
        <v>70</v>
      </c>
      <c r="AU1364" s="127" t="s">
        <v>3211</v>
      </c>
      <c r="AV1364" s="127" t="s">
        <v>1726</v>
      </c>
      <c r="AW1364" s="149">
        <f t="shared" si="21"/>
        <v>5.3658319511307093</v>
      </c>
    </row>
    <row r="1365" spans="1:49" x14ac:dyDescent="0.2">
      <c r="A1365" s="127" t="s">
        <v>1726</v>
      </c>
      <c r="B1365" s="127">
        <v>4.0999999999999996</v>
      </c>
      <c r="C1365" s="127">
        <v>20171204</v>
      </c>
      <c r="D1365" s="127" t="s">
        <v>60</v>
      </c>
      <c r="E1365" s="127" t="s">
        <v>60</v>
      </c>
      <c r="F1365" s="127">
        <v>3</v>
      </c>
      <c r="G1365" s="75" t="s">
        <v>3871</v>
      </c>
      <c r="H1365" s="127"/>
      <c r="I1365" s="127"/>
      <c r="J1365" s="127"/>
      <c r="K1365" s="127"/>
      <c r="L1365" s="127"/>
      <c r="M1365" s="127">
        <v>1</v>
      </c>
      <c r="N1365" s="127">
        <v>1</v>
      </c>
      <c r="O1365" s="127">
        <v>1994</v>
      </c>
      <c r="P1365" s="127">
        <v>19950410</v>
      </c>
      <c r="Q1365" s="127">
        <v>19950410</v>
      </c>
      <c r="R1365" s="127" t="s">
        <v>3855</v>
      </c>
      <c r="S1365" s="127" t="s">
        <v>3861</v>
      </c>
      <c r="T1365" s="127" t="s">
        <v>3857</v>
      </c>
      <c r="U1365" s="127" t="s">
        <v>1643</v>
      </c>
      <c r="V1365" s="127" t="s">
        <v>65</v>
      </c>
      <c r="W1365" s="127" t="s">
        <v>66</v>
      </c>
      <c r="X1365" s="127"/>
      <c r="Y1365" s="127">
        <v>0.34</v>
      </c>
      <c r="Z1365" s="127">
        <v>35</v>
      </c>
      <c r="AA1365" s="127" t="s">
        <v>1726</v>
      </c>
      <c r="AB1365" s="127"/>
      <c r="AC1365" s="127"/>
      <c r="AD1365" s="127"/>
      <c r="AE1365" s="127"/>
      <c r="AF1365" s="127">
        <v>0</v>
      </c>
      <c r="AG1365" s="127">
        <v>132861</v>
      </c>
      <c r="AH1365" s="127"/>
      <c r="AI1365" s="127"/>
      <c r="AJ1365" s="127" t="s">
        <v>67</v>
      </c>
      <c r="AK1365" s="127"/>
      <c r="AL1365" s="127"/>
      <c r="AM1365" s="127"/>
      <c r="AN1365" s="127"/>
      <c r="AO1365" s="127"/>
      <c r="AP1365" s="127" t="s">
        <v>3858</v>
      </c>
      <c r="AQ1365" s="127" t="s">
        <v>3863</v>
      </c>
      <c r="AR1365" s="127" t="s">
        <v>3860</v>
      </c>
      <c r="AS1365" s="127" t="s">
        <v>69</v>
      </c>
      <c r="AT1365" s="127" t="s">
        <v>70</v>
      </c>
      <c r="AU1365" s="127" t="s">
        <v>77</v>
      </c>
      <c r="AV1365" s="127" t="s">
        <v>1726</v>
      </c>
      <c r="AW1365" s="149" t="str">
        <f t="shared" si="21"/>
        <v/>
      </c>
    </row>
    <row r="1366" spans="1:49" x14ac:dyDescent="0.2">
      <c r="A1366" s="127" t="s">
        <v>1726</v>
      </c>
      <c r="B1366" s="127">
        <v>4.0999999999999996</v>
      </c>
      <c r="C1366" s="127">
        <v>20171204</v>
      </c>
      <c r="D1366" s="127" t="s">
        <v>60</v>
      </c>
      <c r="E1366" s="127" t="s">
        <v>60</v>
      </c>
      <c r="F1366" s="127">
        <v>3</v>
      </c>
      <c r="G1366" s="75" t="s">
        <v>1482</v>
      </c>
      <c r="H1366" s="127"/>
      <c r="I1366" s="127"/>
      <c r="J1366" s="127"/>
      <c r="K1366" s="127"/>
      <c r="L1366" s="127"/>
      <c r="M1366" s="127">
        <v>1</v>
      </c>
      <c r="N1366" s="127">
        <v>1</v>
      </c>
      <c r="O1366" s="127">
        <v>2005</v>
      </c>
      <c r="P1366" s="127">
        <v>20070410</v>
      </c>
      <c r="Q1366" s="127">
        <v>20070416</v>
      </c>
      <c r="R1366" s="127" t="s">
        <v>88</v>
      </c>
      <c r="S1366" s="127" t="s">
        <v>62</v>
      </c>
      <c r="T1366" s="127" t="s">
        <v>89</v>
      </c>
      <c r="U1366" s="127" t="s">
        <v>1953</v>
      </c>
      <c r="V1366" s="127" t="s">
        <v>65</v>
      </c>
      <c r="W1366" s="127" t="s">
        <v>64</v>
      </c>
      <c r="X1366" s="127"/>
      <c r="Y1366" s="127">
        <v>14.38</v>
      </c>
      <c r="Z1366" s="127">
        <v>108</v>
      </c>
      <c r="AA1366" s="127" t="s">
        <v>1726</v>
      </c>
      <c r="AB1366" s="127"/>
      <c r="AC1366" s="127"/>
      <c r="AD1366" s="127"/>
      <c r="AE1366" s="127"/>
      <c r="AF1366" s="127">
        <v>0</v>
      </c>
      <c r="AG1366" s="127">
        <v>88314</v>
      </c>
      <c r="AH1366" s="127"/>
      <c r="AI1366" s="127"/>
      <c r="AJ1366" s="127" t="s">
        <v>66</v>
      </c>
      <c r="AK1366" s="127"/>
      <c r="AL1366" s="127"/>
      <c r="AM1366" s="127"/>
      <c r="AN1366" s="127"/>
      <c r="AO1366" s="127"/>
      <c r="AP1366" s="127" t="s">
        <v>660</v>
      </c>
      <c r="AQ1366" s="127" t="s">
        <v>661</v>
      </c>
      <c r="AR1366" s="127" t="s">
        <v>662</v>
      </c>
      <c r="AS1366" s="127" t="s">
        <v>69</v>
      </c>
      <c r="AT1366" s="127" t="s">
        <v>70</v>
      </c>
      <c r="AU1366" s="127" t="s">
        <v>91</v>
      </c>
      <c r="AV1366" s="127" t="s">
        <v>1726</v>
      </c>
      <c r="AW1366" s="149" t="str">
        <f t="shared" si="21"/>
        <v/>
      </c>
    </row>
    <row r="1367" spans="1:49" x14ac:dyDescent="0.2">
      <c r="A1367" s="127" t="s">
        <v>1726</v>
      </c>
      <c r="B1367" s="127">
        <v>4.0999999999999996</v>
      </c>
      <c r="C1367" s="127">
        <v>20171204</v>
      </c>
      <c r="D1367" s="127" t="s">
        <v>60</v>
      </c>
      <c r="E1367" s="127" t="s">
        <v>60</v>
      </c>
      <c r="F1367" s="127">
        <v>3</v>
      </c>
      <c r="G1367" s="75" t="s">
        <v>4566</v>
      </c>
      <c r="H1367" s="127"/>
      <c r="I1367" s="127"/>
      <c r="J1367" s="127"/>
      <c r="K1367" s="127"/>
      <c r="L1367" s="127"/>
      <c r="M1367" s="127">
        <v>1</v>
      </c>
      <c r="N1367" s="127">
        <v>2</v>
      </c>
      <c r="O1367" s="127">
        <v>2005</v>
      </c>
      <c r="P1367" s="127">
        <v>20060601</v>
      </c>
      <c r="Q1367" s="127">
        <v>20060601</v>
      </c>
      <c r="R1367" s="127" t="s">
        <v>4560</v>
      </c>
      <c r="S1367" s="127" t="s">
        <v>3856</v>
      </c>
      <c r="T1367" s="127" t="s">
        <v>4561</v>
      </c>
      <c r="U1367" s="127" t="s">
        <v>1643</v>
      </c>
      <c r="V1367" s="127" t="s">
        <v>65</v>
      </c>
      <c r="W1367" s="127" t="s">
        <v>66</v>
      </c>
      <c r="X1367" s="127" t="s">
        <v>1305</v>
      </c>
      <c r="Y1367" s="127">
        <v>3</v>
      </c>
      <c r="Z1367" s="127"/>
      <c r="AA1367" s="127" t="s">
        <v>1726</v>
      </c>
      <c r="AB1367" s="127"/>
      <c r="AC1367" s="127"/>
      <c r="AD1367" s="127"/>
      <c r="AE1367" s="127"/>
      <c r="AF1367" s="127">
        <v>0</v>
      </c>
      <c r="AG1367" s="127">
        <v>800</v>
      </c>
      <c r="AH1367" s="127"/>
      <c r="AI1367" s="127"/>
      <c r="AJ1367" s="127" t="s">
        <v>66</v>
      </c>
      <c r="AK1367" s="127"/>
      <c r="AL1367" s="127"/>
      <c r="AM1367" s="127"/>
      <c r="AN1367" s="127"/>
      <c r="AO1367" s="127" t="s">
        <v>4567</v>
      </c>
      <c r="AP1367" s="127" t="s">
        <v>4562</v>
      </c>
      <c r="AQ1367" s="127" t="s">
        <v>3859</v>
      </c>
      <c r="AR1367" s="127" t="s">
        <v>4563</v>
      </c>
      <c r="AS1367" s="127" t="s">
        <v>69</v>
      </c>
      <c r="AT1367" s="127" t="s">
        <v>70</v>
      </c>
      <c r="AU1367" s="127" t="s">
        <v>77</v>
      </c>
      <c r="AV1367" s="127" t="s">
        <v>1726</v>
      </c>
      <c r="AW1367" s="149" t="str">
        <f t="shared" si="21"/>
        <v/>
      </c>
    </row>
    <row r="1368" spans="1:49" x14ac:dyDescent="0.2">
      <c r="A1368" s="127" t="s">
        <v>59</v>
      </c>
      <c r="B1368" s="127">
        <v>4.0999999999999996</v>
      </c>
      <c r="C1368" s="127">
        <v>20171204</v>
      </c>
      <c r="D1368" s="127" t="s">
        <v>60</v>
      </c>
      <c r="E1368" s="127" t="s">
        <v>60</v>
      </c>
      <c r="F1368" s="127">
        <v>3</v>
      </c>
      <c r="G1368" s="75" t="s">
        <v>3119</v>
      </c>
      <c r="H1368" s="127">
        <v>12</v>
      </c>
      <c r="I1368" s="127"/>
      <c r="J1368" s="127"/>
      <c r="K1368" s="127"/>
      <c r="L1368" s="127"/>
      <c r="M1368" s="127">
        <v>1</v>
      </c>
      <c r="N1368" s="127">
        <v>2</v>
      </c>
      <c r="O1368" s="127">
        <v>2006</v>
      </c>
      <c r="P1368" s="127">
        <v>20070510</v>
      </c>
      <c r="Q1368" s="127">
        <v>20070511</v>
      </c>
      <c r="R1368" s="127" t="s">
        <v>475</v>
      </c>
      <c r="S1368" s="127" t="s">
        <v>476</v>
      </c>
      <c r="T1368" s="127" t="s">
        <v>477</v>
      </c>
      <c r="U1368" s="127" t="s">
        <v>72</v>
      </c>
      <c r="V1368" s="127" t="s">
        <v>65</v>
      </c>
      <c r="W1368" s="127" t="s">
        <v>64</v>
      </c>
      <c r="X1368" s="127"/>
      <c r="Y1368" s="127">
        <v>5.4</v>
      </c>
      <c r="Z1368" s="127">
        <v>78</v>
      </c>
      <c r="AA1368" s="127" t="s">
        <v>1726</v>
      </c>
      <c r="AB1368" s="127">
        <v>5000</v>
      </c>
      <c r="AC1368" s="127">
        <v>50203</v>
      </c>
      <c r="AD1368" s="127"/>
      <c r="AE1368" s="127"/>
      <c r="AF1368" s="127">
        <v>0</v>
      </c>
      <c r="AG1368" s="127">
        <v>88863</v>
      </c>
      <c r="AH1368" s="127">
        <v>5000</v>
      </c>
      <c r="AI1368" s="127">
        <v>1553</v>
      </c>
      <c r="AJ1368" s="127" t="s">
        <v>66</v>
      </c>
      <c r="AK1368" s="127">
        <v>0.03</v>
      </c>
      <c r="AL1368" s="127">
        <v>27</v>
      </c>
      <c r="AM1368" s="127">
        <v>100</v>
      </c>
      <c r="AN1368" s="127"/>
      <c r="AO1368" s="127"/>
      <c r="AP1368" s="127" t="s">
        <v>479</v>
      </c>
      <c r="AQ1368" s="127" t="s">
        <v>480</v>
      </c>
      <c r="AR1368" s="127" t="s">
        <v>481</v>
      </c>
      <c r="AS1368" s="127" t="s">
        <v>69</v>
      </c>
      <c r="AT1368" s="127" t="s">
        <v>70</v>
      </c>
      <c r="AU1368" s="127" t="s">
        <v>91</v>
      </c>
      <c r="AV1368" s="127" t="s">
        <v>1726</v>
      </c>
      <c r="AW1368" s="149">
        <f t="shared" si="21"/>
        <v>1.7700735015835707</v>
      </c>
    </row>
    <row r="1369" spans="1:49" x14ac:dyDescent="0.2">
      <c r="A1369" s="127" t="s">
        <v>59</v>
      </c>
      <c r="B1369" s="127">
        <v>4.0999999999999996</v>
      </c>
      <c r="C1369" s="127">
        <v>20171204</v>
      </c>
      <c r="D1369" s="127" t="s">
        <v>60</v>
      </c>
      <c r="E1369" s="127" t="s">
        <v>60</v>
      </c>
      <c r="F1369" s="127">
        <v>3</v>
      </c>
      <c r="G1369" s="75" t="s">
        <v>789</v>
      </c>
      <c r="H1369" s="127">
        <v>0</v>
      </c>
      <c r="I1369" s="127"/>
      <c r="J1369" s="127"/>
      <c r="K1369" s="127"/>
      <c r="L1369" s="127"/>
      <c r="M1369" s="127">
        <v>1</v>
      </c>
      <c r="N1369" s="127">
        <v>1</v>
      </c>
      <c r="O1369" s="127">
        <v>1990</v>
      </c>
      <c r="P1369" s="127">
        <v>19920427</v>
      </c>
      <c r="Q1369" s="127">
        <v>19920428</v>
      </c>
      <c r="R1369" s="127" t="s">
        <v>78</v>
      </c>
      <c r="S1369" s="127" t="s">
        <v>62</v>
      </c>
      <c r="T1369" s="127" t="s">
        <v>79</v>
      </c>
      <c r="U1369" s="127" t="s">
        <v>1953</v>
      </c>
      <c r="V1369" s="127" t="s">
        <v>65</v>
      </c>
      <c r="W1369" s="127" t="s">
        <v>66</v>
      </c>
      <c r="X1369" s="127"/>
      <c r="Y1369" s="127">
        <v>24.4</v>
      </c>
      <c r="Z1369" s="127">
        <v>129</v>
      </c>
      <c r="AA1369" s="127" t="s">
        <v>1726</v>
      </c>
      <c r="AB1369" s="127">
        <v>5000</v>
      </c>
      <c r="AC1369" s="127">
        <v>24920</v>
      </c>
      <c r="AD1369" s="127"/>
      <c r="AE1369" s="127"/>
      <c r="AF1369" s="127">
        <v>0</v>
      </c>
      <c r="AG1369" s="127">
        <v>2831</v>
      </c>
      <c r="AH1369" s="127">
        <v>5000</v>
      </c>
      <c r="AI1369" s="127">
        <v>125</v>
      </c>
      <c r="AJ1369" s="127" t="s">
        <v>67</v>
      </c>
      <c r="AK1369" s="127">
        <v>5.0000000000000001E-3</v>
      </c>
      <c r="AL1369" s="127">
        <v>33</v>
      </c>
      <c r="AM1369" s="127">
        <v>1000</v>
      </c>
      <c r="AN1369" s="127"/>
      <c r="AO1369" s="127" t="s">
        <v>68</v>
      </c>
      <c r="AP1369" s="127" t="s">
        <v>675</v>
      </c>
      <c r="AQ1369" s="127" t="s">
        <v>661</v>
      </c>
      <c r="AR1369" s="127" t="s">
        <v>676</v>
      </c>
      <c r="AS1369" s="127" t="s">
        <v>69</v>
      </c>
      <c r="AT1369" s="127" t="s">
        <v>70</v>
      </c>
      <c r="AU1369" s="127" t="s">
        <v>71</v>
      </c>
      <c r="AV1369" s="127" t="s">
        <v>1726</v>
      </c>
      <c r="AW1369" s="149">
        <f t="shared" si="21"/>
        <v>0.11360353130016052</v>
      </c>
    </row>
    <row r="1370" spans="1:49" x14ac:dyDescent="0.2">
      <c r="A1370" s="127" t="s">
        <v>59</v>
      </c>
      <c r="B1370" s="127">
        <v>4.0999999999999996</v>
      </c>
      <c r="C1370" s="127">
        <v>20171204</v>
      </c>
      <c r="D1370" s="127" t="s">
        <v>60</v>
      </c>
      <c r="E1370" s="127" t="s">
        <v>60</v>
      </c>
      <c r="F1370" s="127">
        <v>3</v>
      </c>
      <c r="G1370" s="75" t="s">
        <v>3177</v>
      </c>
      <c r="H1370" s="127">
        <v>12</v>
      </c>
      <c r="I1370" s="127"/>
      <c r="J1370" s="127"/>
      <c r="K1370" s="127"/>
      <c r="L1370" s="127"/>
      <c r="M1370" s="127">
        <v>1</v>
      </c>
      <c r="N1370" s="127">
        <v>2</v>
      </c>
      <c r="O1370" s="127">
        <v>2007</v>
      </c>
      <c r="P1370" s="127">
        <v>20080514</v>
      </c>
      <c r="Q1370" s="127">
        <v>20080515</v>
      </c>
      <c r="R1370" s="127" t="s">
        <v>475</v>
      </c>
      <c r="S1370" s="127" t="s">
        <v>476</v>
      </c>
      <c r="T1370" s="127" t="s">
        <v>477</v>
      </c>
      <c r="U1370" s="127" t="s">
        <v>72</v>
      </c>
      <c r="V1370" s="127" t="s">
        <v>65</v>
      </c>
      <c r="W1370" s="127" t="s">
        <v>64</v>
      </c>
      <c r="X1370" s="127"/>
      <c r="Y1370" s="127">
        <v>5.54</v>
      </c>
      <c r="Z1370" s="127">
        <v>78</v>
      </c>
      <c r="AA1370" s="127" t="s">
        <v>1726</v>
      </c>
      <c r="AB1370" s="127">
        <v>5000</v>
      </c>
      <c r="AC1370" s="127">
        <v>20016</v>
      </c>
      <c r="AD1370" s="127"/>
      <c r="AE1370" s="127"/>
      <c r="AF1370" s="127">
        <v>0</v>
      </c>
      <c r="AG1370" s="127">
        <v>17360</v>
      </c>
      <c r="AH1370" s="127">
        <v>5000</v>
      </c>
      <c r="AI1370" s="127">
        <v>619</v>
      </c>
      <c r="AJ1370" s="127"/>
      <c r="AK1370" s="127">
        <v>0.03</v>
      </c>
      <c r="AL1370" s="127">
        <v>23</v>
      </c>
      <c r="AM1370" s="127">
        <v>100</v>
      </c>
      <c r="AN1370" s="127"/>
      <c r="AO1370" s="127" t="s">
        <v>628</v>
      </c>
      <c r="AP1370" s="127" t="s">
        <v>479</v>
      </c>
      <c r="AQ1370" s="127" t="s">
        <v>480</v>
      </c>
      <c r="AR1370" s="127" t="s">
        <v>481</v>
      </c>
      <c r="AS1370" s="127" t="s">
        <v>69</v>
      </c>
      <c r="AT1370" s="127" t="s">
        <v>70</v>
      </c>
      <c r="AU1370" s="127" t="s">
        <v>91</v>
      </c>
      <c r="AV1370" s="127" t="s">
        <v>1726</v>
      </c>
      <c r="AW1370" s="149">
        <f t="shared" si="21"/>
        <v>0.86730615507593922</v>
      </c>
    </row>
    <row r="1371" spans="1:49" x14ac:dyDescent="0.2">
      <c r="A1371" s="127" t="s">
        <v>59</v>
      </c>
      <c r="B1371" s="127">
        <v>4.0999999999999996</v>
      </c>
      <c r="C1371" s="127">
        <v>20171204</v>
      </c>
      <c r="D1371" s="127" t="s">
        <v>60</v>
      </c>
      <c r="E1371" s="127" t="s">
        <v>60</v>
      </c>
      <c r="F1371" s="127">
        <v>3</v>
      </c>
      <c r="G1371" s="75" t="s">
        <v>4153</v>
      </c>
      <c r="H1371" s="127">
        <v>0</v>
      </c>
      <c r="I1371" s="127"/>
      <c r="J1371" s="127"/>
      <c r="K1371" s="127"/>
      <c r="L1371" s="127"/>
      <c r="M1371" s="127">
        <v>1</v>
      </c>
      <c r="N1371" s="127">
        <v>1</v>
      </c>
      <c r="O1371" s="127">
        <v>1984</v>
      </c>
      <c r="P1371" s="127">
        <v>19850406</v>
      </c>
      <c r="Q1371" s="127">
        <v>19850408</v>
      </c>
      <c r="R1371" s="127" t="s">
        <v>4114</v>
      </c>
      <c r="S1371" s="127" t="s">
        <v>3426</v>
      </c>
      <c r="T1371" s="127" t="s">
        <v>4115</v>
      </c>
      <c r="U1371" s="127" t="s">
        <v>72</v>
      </c>
      <c r="V1371" s="127" t="s">
        <v>65</v>
      </c>
      <c r="W1371" s="127" t="s">
        <v>64</v>
      </c>
      <c r="X1371" s="127"/>
      <c r="Y1371" s="127">
        <v>3.9</v>
      </c>
      <c r="Z1371" s="127"/>
      <c r="AA1371" s="127" t="s">
        <v>1726</v>
      </c>
      <c r="AB1371" s="127">
        <v>5000</v>
      </c>
      <c r="AC1371" s="127">
        <v>27694</v>
      </c>
      <c r="AD1371" s="127"/>
      <c r="AE1371" s="127"/>
      <c r="AF1371" s="127">
        <v>0</v>
      </c>
      <c r="AG1371" s="127">
        <v>19220</v>
      </c>
      <c r="AH1371" s="127">
        <v>5000</v>
      </c>
      <c r="AI1371" s="127">
        <v>277</v>
      </c>
      <c r="AJ1371" s="127" t="s">
        <v>66</v>
      </c>
      <c r="AK1371" s="127">
        <v>9.9000000000000008E-3</v>
      </c>
      <c r="AL1371" s="127">
        <v>1</v>
      </c>
      <c r="AM1371" s="127"/>
      <c r="AN1371" s="127"/>
      <c r="AO1371" s="127"/>
      <c r="AP1371" s="127" t="s">
        <v>4117</v>
      </c>
      <c r="AQ1371" s="127" t="s">
        <v>3429</v>
      </c>
      <c r="AR1371" s="127" t="s">
        <v>4118</v>
      </c>
      <c r="AS1371" s="127" t="s">
        <v>69</v>
      </c>
      <c r="AT1371" s="127" t="s">
        <v>70</v>
      </c>
      <c r="AU1371" s="127" t="s">
        <v>77</v>
      </c>
      <c r="AV1371" s="127" t="s">
        <v>1726</v>
      </c>
      <c r="AW1371" s="149">
        <f t="shared" si="21"/>
        <v>0.69401314364122191</v>
      </c>
    </row>
    <row r="1372" spans="1:49" x14ac:dyDescent="0.2">
      <c r="A1372" s="127" t="s">
        <v>1726</v>
      </c>
      <c r="B1372" s="127">
        <v>4.0999999999999996</v>
      </c>
      <c r="C1372" s="127">
        <v>20171204</v>
      </c>
      <c r="D1372" s="127" t="s">
        <v>60</v>
      </c>
      <c r="E1372" s="127" t="s">
        <v>60</v>
      </c>
      <c r="F1372" s="127">
        <v>3</v>
      </c>
      <c r="G1372" s="75" t="s">
        <v>1198</v>
      </c>
      <c r="H1372" s="127"/>
      <c r="I1372" s="127"/>
      <c r="J1372" s="127"/>
      <c r="K1372" s="127"/>
      <c r="L1372" s="127"/>
      <c r="M1372" s="127">
        <v>1</v>
      </c>
      <c r="N1372" s="127">
        <v>1</v>
      </c>
      <c r="O1372" s="127">
        <v>1989</v>
      </c>
      <c r="P1372" s="127">
        <v>19900509</v>
      </c>
      <c r="Q1372" s="127">
        <v>19900511</v>
      </c>
      <c r="R1372" s="127" t="s">
        <v>1017</v>
      </c>
      <c r="S1372" s="127" t="s">
        <v>1002</v>
      </c>
      <c r="T1372" s="127" t="s">
        <v>1018</v>
      </c>
      <c r="U1372" s="127" t="s">
        <v>72</v>
      </c>
      <c r="V1372" s="127" t="s">
        <v>65</v>
      </c>
      <c r="W1372" s="127" t="s">
        <v>64</v>
      </c>
      <c r="X1372" s="127"/>
      <c r="Y1372" s="127">
        <v>6.9</v>
      </c>
      <c r="Z1372" s="127">
        <v>84</v>
      </c>
      <c r="AA1372" s="127" t="s">
        <v>1726</v>
      </c>
      <c r="AB1372" s="127"/>
      <c r="AC1372" s="127"/>
      <c r="AD1372" s="127"/>
      <c r="AE1372" s="127"/>
      <c r="AF1372" s="127">
        <v>0</v>
      </c>
      <c r="AG1372" s="127">
        <v>466400</v>
      </c>
      <c r="AH1372" s="127"/>
      <c r="AI1372" s="127"/>
      <c r="AJ1372" s="127" t="s">
        <v>66</v>
      </c>
      <c r="AK1372" s="127"/>
      <c r="AL1372" s="127"/>
      <c r="AM1372" s="127"/>
      <c r="AN1372" s="127"/>
      <c r="AO1372" s="127"/>
      <c r="AP1372" s="127" t="s">
        <v>1020</v>
      </c>
      <c r="AQ1372" s="127" t="s">
        <v>1006</v>
      </c>
      <c r="AR1372" s="127" t="s">
        <v>1021</v>
      </c>
      <c r="AS1372" s="127" t="s">
        <v>69</v>
      </c>
      <c r="AT1372" s="127" t="s">
        <v>70</v>
      </c>
      <c r="AU1372" s="127" t="s">
        <v>91</v>
      </c>
      <c r="AV1372" s="127" t="s">
        <v>1726</v>
      </c>
      <c r="AW1372" s="149" t="str">
        <f t="shared" si="21"/>
        <v/>
      </c>
    </row>
    <row r="1373" spans="1:49" x14ac:dyDescent="0.2">
      <c r="A1373" s="127" t="s">
        <v>1726</v>
      </c>
      <c r="B1373" s="127">
        <v>4.0999999999999996</v>
      </c>
      <c r="C1373" s="127">
        <v>20171204</v>
      </c>
      <c r="D1373" s="127" t="s">
        <v>60</v>
      </c>
      <c r="E1373" s="127" t="s">
        <v>60</v>
      </c>
      <c r="F1373" s="127">
        <v>3</v>
      </c>
      <c r="G1373" s="75" t="s">
        <v>1541</v>
      </c>
      <c r="H1373" s="127"/>
      <c r="I1373" s="127"/>
      <c r="J1373" s="127"/>
      <c r="K1373" s="127"/>
      <c r="L1373" s="127"/>
      <c r="M1373" s="127">
        <v>1</v>
      </c>
      <c r="N1373" s="127">
        <v>1</v>
      </c>
      <c r="O1373" s="127">
        <v>2006</v>
      </c>
      <c r="P1373" s="127">
        <v>20080422</v>
      </c>
      <c r="Q1373" s="127">
        <v>20080430</v>
      </c>
      <c r="R1373" s="127" t="s">
        <v>84</v>
      </c>
      <c r="S1373" s="127" t="s">
        <v>62</v>
      </c>
      <c r="T1373" s="127" t="s">
        <v>85</v>
      </c>
      <c r="U1373" s="127" t="s">
        <v>1953</v>
      </c>
      <c r="V1373" s="127" t="s">
        <v>65</v>
      </c>
      <c r="W1373" s="127" t="s">
        <v>64</v>
      </c>
      <c r="X1373" s="127"/>
      <c r="Y1373" s="127">
        <v>20.79</v>
      </c>
      <c r="Z1373" s="127">
        <v>121</v>
      </c>
      <c r="AA1373" s="127" t="s">
        <v>1726</v>
      </c>
      <c r="AB1373" s="127"/>
      <c r="AC1373" s="127"/>
      <c r="AD1373" s="127"/>
      <c r="AE1373" s="127"/>
      <c r="AF1373" s="127">
        <v>0</v>
      </c>
      <c r="AG1373" s="127">
        <v>78717</v>
      </c>
      <c r="AH1373" s="127"/>
      <c r="AI1373" s="127"/>
      <c r="AJ1373" s="127" t="s">
        <v>66</v>
      </c>
      <c r="AK1373" s="127"/>
      <c r="AL1373" s="127"/>
      <c r="AM1373" s="127"/>
      <c r="AN1373" s="127"/>
      <c r="AO1373" s="127" t="s">
        <v>1542</v>
      </c>
      <c r="AP1373" s="127" t="s">
        <v>669</v>
      </c>
      <c r="AQ1373" s="127" t="s">
        <v>661</v>
      </c>
      <c r="AR1373" s="127" t="s">
        <v>670</v>
      </c>
      <c r="AS1373" s="127" t="s">
        <v>69</v>
      </c>
      <c r="AT1373" s="127" t="s">
        <v>70</v>
      </c>
      <c r="AU1373" s="127" t="s">
        <v>71</v>
      </c>
      <c r="AV1373" s="127" t="s">
        <v>1726</v>
      </c>
      <c r="AW1373" s="149" t="str">
        <f t="shared" si="21"/>
        <v/>
      </c>
    </row>
    <row r="1374" spans="1:49" x14ac:dyDescent="0.2">
      <c r="A1374" s="127" t="s">
        <v>59</v>
      </c>
      <c r="B1374" s="127">
        <v>4.0999999999999996</v>
      </c>
      <c r="C1374" s="127">
        <v>20171204</v>
      </c>
      <c r="D1374" s="127" t="s">
        <v>60</v>
      </c>
      <c r="E1374" s="127" t="s">
        <v>60</v>
      </c>
      <c r="F1374" s="127">
        <v>3</v>
      </c>
      <c r="G1374" s="75" t="s">
        <v>1057</v>
      </c>
      <c r="H1374" s="127">
        <v>0</v>
      </c>
      <c r="I1374" s="127"/>
      <c r="J1374" s="127"/>
      <c r="K1374" s="127"/>
      <c r="L1374" s="127"/>
      <c r="M1374" s="127">
        <v>1</v>
      </c>
      <c r="N1374" s="127">
        <v>2</v>
      </c>
      <c r="O1374" s="127">
        <v>1985</v>
      </c>
      <c r="P1374" s="127">
        <v>19860729</v>
      </c>
      <c r="Q1374" s="127">
        <v>19860731</v>
      </c>
      <c r="R1374" s="127" t="s">
        <v>1029</v>
      </c>
      <c r="S1374" s="127" t="s">
        <v>1002</v>
      </c>
      <c r="T1374" s="127" t="s">
        <v>1030</v>
      </c>
      <c r="U1374" s="127" t="s">
        <v>72</v>
      </c>
      <c r="V1374" s="127" t="s">
        <v>65</v>
      </c>
      <c r="W1374" s="127" t="s">
        <v>66</v>
      </c>
      <c r="X1374" s="127"/>
      <c r="Y1374" s="127">
        <v>11.9</v>
      </c>
      <c r="Z1374" s="127"/>
      <c r="AA1374" s="127" t="s">
        <v>1726</v>
      </c>
      <c r="AB1374" s="127">
        <v>5000</v>
      </c>
      <c r="AC1374" s="127">
        <v>48230</v>
      </c>
      <c r="AD1374" s="127"/>
      <c r="AE1374" s="127"/>
      <c r="AF1374" s="127">
        <v>0</v>
      </c>
      <c r="AG1374" s="127">
        <v>70607</v>
      </c>
      <c r="AH1374" s="127">
        <v>5000</v>
      </c>
      <c r="AI1374" s="127">
        <v>3163</v>
      </c>
      <c r="AJ1374" s="127"/>
      <c r="AK1374" s="127">
        <v>6.1499999999999999E-2</v>
      </c>
      <c r="AL1374" s="127">
        <v>1</v>
      </c>
      <c r="AM1374" s="127"/>
      <c r="AN1374" s="127"/>
      <c r="AO1374" s="127" t="s">
        <v>1058</v>
      </c>
      <c r="AP1374" s="127" t="s">
        <v>1032</v>
      </c>
      <c r="AQ1374" s="127" t="s">
        <v>1006</v>
      </c>
      <c r="AR1374" s="127" t="s">
        <v>1033</v>
      </c>
      <c r="AS1374" s="127" t="s">
        <v>69</v>
      </c>
      <c r="AT1374" s="127" t="s">
        <v>70</v>
      </c>
      <c r="AU1374" s="127" t="s">
        <v>91</v>
      </c>
      <c r="AV1374" s="127" t="s">
        <v>1726</v>
      </c>
      <c r="AW1374" s="149">
        <f t="shared" si="21"/>
        <v>1.4639643375492433</v>
      </c>
    </row>
    <row r="1375" spans="1:49" x14ac:dyDescent="0.2">
      <c r="A1375" s="127" t="s">
        <v>59</v>
      </c>
      <c r="B1375" s="127">
        <v>4.0999999999999996</v>
      </c>
      <c r="C1375" s="127">
        <v>20171204</v>
      </c>
      <c r="D1375" s="127" t="s">
        <v>60</v>
      </c>
      <c r="E1375" s="127" t="s">
        <v>60</v>
      </c>
      <c r="F1375" s="127">
        <v>3</v>
      </c>
      <c r="G1375" s="75" t="s">
        <v>1000</v>
      </c>
      <c r="H1375" s="127">
        <v>0</v>
      </c>
      <c r="I1375" s="127"/>
      <c r="J1375" s="127"/>
      <c r="K1375" s="127"/>
      <c r="L1375" s="127"/>
      <c r="M1375" s="127">
        <v>1</v>
      </c>
      <c r="N1375" s="127">
        <v>2</v>
      </c>
      <c r="O1375" s="127">
        <v>1986</v>
      </c>
      <c r="P1375" s="127">
        <v>19870505</v>
      </c>
      <c r="Q1375" s="127">
        <v>19870506</v>
      </c>
      <c r="R1375" s="127" t="s">
        <v>1001</v>
      </c>
      <c r="S1375" s="127" t="s">
        <v>1002</v>
      </c>
      <c r="T1375" s="127" t="s">
        <v>1003</v>
      </c>
      <c r="U1375" s="127" t="s">
        <v>72</v>
      </c>
      <c r="V1375" s="127" t="s">
        <v>65</v>
      </c>
      <c r="W1375" s="127" t="s">
        <v>64</v>
      </c>
      <c r="X1375" s="127"/>
      <c r="Y1375" s="127">
        <v>4.2</v>
      </c>
      <c r="Z1375" s="127"/>
      <c r="AA1375" s="127" t="s">
        <v>1726</v>
      </c>
      <c r="AB1375" s="127">
        <v>5000</v>
      </c>
      <c r="AC1375" s="127">
        <v>25182</v>
      </c>
      <c r="AD1375" s="127"/>
      <c r="AE1375" s="127"/>
      <c r="AF1375" s="127">
        <v>0</v>
      </c>
      <c r="AG1375" s="127">
        <v>84142</v>
      </c>
      <c r="AH1375" s="127">
        <v>5000</v>
      </c>
      <c r="AI1375" s="127">
        <v>253</v>
      </c>
      <c r="AJ1375" s="127"/>
      <c r="AK1375" s="127">
        <v>9.9000000000000008E-3</v>
      </c>
      <c r="AL1375" s="127">
        <v>1</v>
      </c>
      <c r="AM1375" s="127"/>
      <c r="AN1375" s="127"/>
      <c r="AO1375" s="127" t="s">
        <v>1004</v>
      </c>
      <c r="AP1375" s="127" t="s">
        <v>1005</v>
      </c>
      <c r="AQ1375" s="127" t="s">
        <v>1006</v>
      </c>
      <c r="AR1375" s="127" t="s">
        <v>1007</v>
      </c>
      <c r="AS1375" s="127" t="s">
        <v>69</v>
      </c>
      <c r="AT1375" s="127" t="s">
        <v>70</v>
      </c>
      <c r="AU1375" s="127" t="s">
        <v>91</v>
      </c>
      <c r="AV1375" s="127" t="s">
        <v>1726</v>
      </c>
      <c r="AW1375" s="149">
        <f t="shared" si="21"/>
        <v>3.3413549360654438</v>
      </c>
    </row>
    <row r="1376" spans="1:49" x14ac:dyDescent="0.2">
      <c r="A1376" s="127" t="s">
        <v>59</v>
      </c>
      <c r="B1376" s="127">
        <v>4.0999999999999996</v>
      </c>
      <c r="C1376" s="127">
        <v>20171204</v>
      </c>
      <c r="D1376" s="127" t="s">
        <v>60</v>
      </c>
      <c r="E1376" s="127" t="s">
        <v>60</v>
      </c>
      <c r="F1376" s="127">
        <v>3</v>
      </c>
      <c r="G1376" s="75" t="s">
        <v>1009</v>
      </c>
      <c r="H1376" s="127">
        <v>0</v>
      </c>
      <c r="I1376" s="127"/>
      <c r="J1376" s="127"/>
      <c r="K1376" s="127"/>
      <c r="L1376" s="127"/>
      <c r="M1376" s="127">
        <v>1</v>
      </c>
      <c r="N1376" s="127">
        <v>2</v>
      </c>
      <c r="O1376" s="127">
        <v>1986</v>
      </c>
      <c r="P1376" s="127">
        <v>19870505</v>
      </c>
      <c r="Q1376" s="127">
        <v>19870506</v>
      </c>
      <c r="R1376" s="127" t="s">
        <v>1001</v>
      </c>
      <c r="S1376" s="127" t="s">
        <v>1002</v>
      </c>
      <c r="T1376" s="127" t="s">
        <v>1003</v>
      </c>
      <c r="U1376" s="127" t="s">
        <v>72</v>
      </c>
      <c r="V1376" s="127" t="s">
        <v>65</v>
      </c>
      <c r="W1376" s="127" t="s">
        <v>64</v>
      </c>
      <c r="X1376" s="127"/>
      <c r="Y1376" s="127">
        <v>4.2</v>
      </c>
      <c r="Z1376" s="127"/>
      <c r="AA1376" s="127" t="s">
        <v>1726</v>
      </c>
      <c r="AB1376" s="127">
        <v>5000</v>
      </c>
      <c r="AC1376" s="127">
        <v>25434</v>
      </c>
      <c r="AD1376" s="127"/>
      <c r="AE1376" s="127"/>
      <c r="AF1376" s="127">
        <v>0</v>
      </c>
      <c r="AG1376" s="127">
        <v>84985</v>
      </c>
      <c r="AH1376" s="127"/>
      <c r="AI1376" s="127"/>
      <c r="AJ1376" s="127"/>
      <c r="AK1376" s="127"/>
      <c r="AL1376" s="127">
        <v>1</v>
      </c>
      <c r="AM1376" s="127"/>
      <c r="AN1376" s="127"/>
      <c r="AO1376" s="127" t="s">
        <v>1010</v>
      </c>
      <c r="AP1376" s="127" t="s">
        <v>1005</v>
      </c>
      <c r="AQ1376" s="127" t="s">
        <v>1006</v>
      </c>
      <c r="AR1376" s="127" t="s">
        <v>1007</v>
      </c>
      <c r="AS1376" s="127" t="s">
        <v>69</v>
      </c>
      <c r="AT1376" s="127" t="s">
        <v>70</v>
      </c>
      <c r="AU1376" s="127" t="s">
        <v>91</v>
      </c>
      <c r="AV1376" s="127" t="s">
        <v>1726</v>
      </c>
      <c r="AW1376" s="149">
        <f t="shared" si="21"/>
        <v>3.3413934103955336</v>
      </c>
    </row>
    <row r="1377" spans="1:49" x14ac:dyDescent="0.2">
      <c r="A1377" s="127" t="s">
        <v>1726</v>
      </c>
      <c r="B1377" s="127">
        <v>4.0999999999999996</v>
      </c>
      <c r="C1377" s="127">
        <v>20171204</v>
      </c>
      <c r="D1377" s="127" t="s">
        <v>60</v>
      </c>
      <c r="E1377" s="127" t="s">
        <v>60</v>
      </c>
      <c r="F1377" s="127">
        <v>3</v>
      </c>
      <c r="G1377" s="75" t="s">
        <v>1401</v>
      </c>
      <c r="H1377" s="127"/>
      <c r="I1377" s="127"/>
      <c r="J1377" s="127"/>
      <c r="K1377" s="127"/>
      <c r="L1377" s="127"/>
      <c r="M1377" s="127">
        <v>1</v>
      </c>
      <c r="N1377" s="127">
        <v>1</v>
      </c>
      <c r="O1377" s="127">
        <v>1991</v>
      </c>
      <c r="P1377" s="127">
        <v>19930429</v>
      </c>
      <c r="Q1377" s="127">
        <v>19930430</v>
      </c>
      <c r="R1377" s="127" t="s">
        <v>84</v>
      </c>
      <c r="S1377" s="127" t="s">
        <v>62</v>
      </c>
      <c r="T1377" s="127" t="s">
        <v>85</v>
      </c>
      <c r="U1377" s="127" t="s">
        <v>1953</v>
      </c>
      <c r="V1377" s="127" t="s">
        <v>65</v>
      </c>
      <c r="W1377" s="127" t="s">
        <v>66</v>
      </c>
      <c r="X1377" s="127"/>
      <c r="Y1377" s="127">
        <v>15.8</v>
      </c>
      <c r="Z1377" s="127">
        <v>110</v>
      </c>
      <c r="AA1377" s="127" t="s">
        <v>1726</v>
      </c>
      <c r="AB1377" s="127"/>
      <c r="AC1377" s="127"/>
      <c r="AD1377" s="127"/>
      <c r="AE1377" s="127"/>
      <c r="AF1377" s="127">
        <v>0</v>
      </c>
      <c r="AG1377" s="127">
        <v>69448</v>
      </c>
      <c r="AH1377" s="127"/>
      <c r="AI1377" s="127"/>
      <c r="AJ1377" s="127" t="s">
        <v>67</v>
      </c>
      <c r="AK1377" s="127"/>
      <c r="AL1377" s="127"/>
      <c r="AM1377" s="127"/>
      <c r="AN1377" s="127"/>
      <c r="AO1377" s="127" t="s">
        <v>90</v>
      </c>
      <c r="AP1377" s="127" t="s">
        <v>669</v>
      </c>
      <c r="AQ1377" s="127" t="s">
        <v>661</v>
      </c>
      <c r="AR1377" s="127" t="s">
        <v>670</v>
      </c>
      <c r="AS1377" s="127" t="s">
        <v>69</v>
      </c>
      <c r="AT1377" s="127" t="s">
        <v>70</v>
      </c>
      <c r="AU1377" s="127" t="s">
        <v>71</v>
      </c>
      <c r="AV1377" s="127" t="s">
        <v>1726</v>
      </c>
      <c r="AW1377" s="149" t="str">
        <f t="shared" si="21"/>
        <v/>
      </c>
    </row>
    <row r="1378" spans="1:49" x14ac:dyDescent="0.2">
      <c r="A1378" s="127" t="s">
        <v>1726</v>
      </c>
      <c r="B1378" s="127">
        <v>4.0999999999999996</v>
      </c>
      <c r="C1378" s="127">
        <v>20171204</v>
      </c>
      <c r="D1378" s="127" t="s">
        <v>60</v>
      </c>
      <c r="E1378" s="127" t="s">
        <v>60</v>
      </c>
      <c r="F1378" s="127">
        <v>3</v>
      </c>
      <c r="G1378" s="75" t="s">
        <v>1155</v>
      </c>
      <c r="H1378" s="127"/>
      <c r="I1378" s="127"/>
      <c r="J1378" s="127"/>
      <c r="K1378" s="127"/>
      <c r="L1378" s="127"/>
      <c r="M1378" s="127">
        <v>1</v>
      </c>
      <c r="N1378" s="127">
        <v>2</v>
      </c>
      <c r="O1378" s="127">
        <v>1991</v>
      </c>
      <c r="P1378" s="127">
        <v>19920329</v>
      </c>
      <c r="Q1378" s="127">
        <v>19920329</v>
      </c>
      <c r="R1378" s="127" t="s">
        <v>475</v>
      </c>
      <c r="S1378" s="127" t="s">
        <v>961</v>
      </c>
      <c r="T1378" s="127" t="s">
        <v>477</v>
      </c>
      <c r="U1378" s="127" t="s">
        <v>962</v>
      </c>
      <c r="V1378" s="127" t="s">
        <v>65</v>
      </c>
      <c r="W1378" s="127" t="s">
        <v>64</v>
      </c>
      <c r="X1378" s="127"/>
      <c r="Y1378" s="127">
        <v>0.5</v>
      </c>
      <c r="Z1378" s="127"/>
      <c r="AA1378" s="127" t="s">
        <v>1726</v>
      </c>
      <c r="AB1378" s="127"/>
      <c r="AC1378" s="127"/>
      <c r="AD1378" s="127"/>
      <c r="AE1378" s="127"/>
      <c r="AF1378" s="127">
        <v>0</v>
      </c>
      <c r="AG1378" s="127">
        <v>45000</v>
      </c>
      <c r="AH1378" s="127"/>
      <c r="AI1378" s="127"/>
      <c r="AJ1378" s="127" t="s">
        <v>66</v>
      </c>
      <c r="AK1378" s="127"/>
      <c r="AL1378" s="127"/>
      <c r="AM1378" s="127"/>
      <c r="AN1378" s="127"/>
      <c r="AO1378" s="127"/>
      <c r="AP1378" s="127" t="s">
        <v>479</v>
      </c>
      <c r="AQ1378" s="127" t="s">
        <v>963</v>
      </c>
      <c r="AR1378" s="127" t="s">
        <v>481</v>
      </c>
      <c r="AS1378" s="127" t="s">
        <v>69</v>
      </c>
      <c r="AT1378" s="127" t="s">
        <v>70</v>
      </c>
      <c r="AU1378" s="127" t="s">
        <v>91</v>
      </c>
      <c r="AV1378" s="127" t="s">
        <v>1726</v>
      </c>
      <c r="AW1378" s="149" t="str">
        <f t="shared" si="21"/>
        <v/>
      </c>
    </row>
    <row r="1379" spans="1:49" x14ac:dyDescent="0.2">
      <c r="A1379" s="127" t="s">
        <v>1726</v>
      </c>
      <c r="B1379" s="127">
        <v>4.0999999999999996</v>
      </c>
      <c r="C1379" s="127">
        <v>20171204</v>
      </c>
      <c r="D1379" s="127" t="s">
        <v>60</v>
      </c>
      <c r="E1379" s="127" t="s">
        <v>60</v>
      </c>
      <c r="F1379" s="127">
        <v>3</v>
      </c>
      <c r="G1379" s="75" t="s">
        <v>1300</v>
      </c>
      <c r="H1379" s="127"/>
      <c r="I1379" s="127"/>
      <c r="J1379" s="127"/>
      <c r="K1379" s="127"/>
      <c r="L1379" s="127"/>
      <c r="M1379" s="127">
        <v>1</v>
      </c>
      <c r="N1379" s="127">
        <v>2</v>
      </c>
      <c r="O1379" s="127">
        <v>2004</v>
      </c>
      <c r="P1379" s="127">
        <v>20050524</v>
      </c>
      <c r="Q1379" s="127">
        <v>20050526</v>
      </c>
      <c r="R1379" s="127" t="s">
        <v>490</v>
      </c>
      <c r="S1379" s="127" t="s">
        <v>476</v>
      </c>
      <c r="T1379" s="127" t="s">
        <v>491</v>
      </c>
      <c r="U1379" s="127" t="s">
        <v>72</v>
      </c>
      <c r="V1379" s="127" t="s">
        <v>65</v>
      </c>
      <c r="W1379" s="127" t="s">
        <v>64</v>
      </c>
      <c r="X1379" s="127"/>
      <c r="Y1379" s="127">
        <v>8.83</v>
      </c>
      <c r="Z1379" s="127">
        <v>90</v>
      </c>
      <c r="AA1379" s="127" t="s">
        <v>1726</v>
      </c>
      <c r="AB1379" s="127"/>
      <c r="AC1379" s="127"/>
      <c r="AD1379" s="127"/>
      <c r="AE1379" s="127"/>
      <c r="AF1379" s="127">
        <v>0</v>
      </c>
      <c r="AG1379" s="127">
        <v>260940</v>
      </c>
      <c r="AH1379" s="127"/>
      <c r="AI1379" s="127"/>
      <c r="AJ1379" s="127" t="s">
        <v>66</v>
      </c>
      <c r="AK1379" s="127"/>
      <c r="AL1379" s="127"/>
      <c r="AM1379" s="127"/>
      <c r="AN1379" s="127"/>
      <c r="AO1379" s="127" t="s">
        <v>1301</v>
      </c>
      <c r="AP1379" s="127" t="s">
        <v>493</v>
      </c>
      <c r="AQ1379" s="127" t="s">
        <v>480</v>
      </c>
      <c r="AR1379" s="127" t="s">
        <v>494</v>
      </c>
      <c r="AS1379" s="127" t="s">
        <v>69</v>
      </c>
      <c r="AT1379" s="127" t="s">
        <v>70</v>
      </c>
      <c r="AU1379" s="127" t="s">
        <v>91</v>
      </c>
      <c r="AV1379" s="127" t="s">
        <v>1726</v>
      </c>
      <c r="AW1379" s="149" t="str">
        <f t="shared" si="21"/>
        <v/>
      </c>
    </row>
    <row r="1380" spans="1:49" x14ac:dyDescent="0.2">
      <c r="A1380" s="127" t="s">
        <v>1726</v>
      </c>
      <c r="B1380" s="127">
        <v>4.0999999999999996</v>
      </c>
      <c r="C1380" s="127">
        <v>20171204</v>
      </c>
      <c r="D1380" s="127" t="s">
        <v>60</v>
      </c>
      <c r="E1380" s="127" t="s">
        <v>60</v>
      </c>
      <c r="F1380" s="127">
        <v>3</v>
      </c>
      <c r="G1380" s="75" t="s">
        <v>3887</v>
      </c>
      <c r="H1380" s="127"/>
      <c r="I1380" s="127"/>
      <c r="J1380" s="127"/>
      <c r="K1380" s="127"/>
      <c r="L1380" s="127"/>
      <c r="M1380" s="127">
        <v>1</v>
      </c>
      <c r="N1380" s="127">
        <v>1</v>
      </c>
      <c r="O1380" s="127">
        <v>1991</v>
      </c>
      <c r="P1380" s="127">
        <v>19920627</v>
      </c>
      <c r="Q1380" s="127">
        <v>19920627</v>
      </c>
      <c r="R1380" s="127" t="s">
        <v>3855</v>
      </c>
      <c r="S1380" s="127" t="s">
        <v>3861</v>
      </c>
      <c r="T1380" s="127" t="s">
        <v>3857</v>
      </c>
      <c r="U1380" s="127" t="s">
        <v>1643</v>
      </c>
      <c r="V1380" s="127" t="s">
        <v>65</v>
      </c>
      <c r="W1380" s="127" t="s">
        <v>66</v>
      </c>
      <c r="X1380" s="127"/>
      <c r="Y1380" s="127">
        <v>1.7</v>
      </c>
      <c r="Z1380" s="127">
        <v>56</v>
      </c>
      <c r="AA1380" s="127" t="s">
        <v>1726</v>
      </c>
      <c r="AB1380" s="127"/>
      <c r="AC1380" s="127"/>
      <c r="AD1380" s="127"/>
      <c r="AE1380" s="127"/>
      <c r="AF1380" s="127">
        <v>0</v>
      </c>
      <c r="AG1380" s="127">
        <v>147031</v>
      </c>
      <c r="AH1380" s="127"/>
      <c r="AI1380" s="127"/>
      <c r="AJ1380" s="127" t="s">
        <v>66</v>
      </c>
      <c r="AK1380" s="127"/>
      <c r="AL1380" s="127"/>
      <c r="AM1380" s="127"/>
      <c r="AN1380" s="127"/>
      <c r="AO1380" s="127"/>
      <c r="AP1380" s="127" t="s">
        <v>3858</v>
      </c>
      <c r="AQ1380" s="127" t="s">
        <v>3863</v>
      </c>
      <c r="AR1380" s="127" t="s">
        <v>3860</v>
      </c>
      <c r="AS1380" s="127" t="s">
        <v>69</v>
      </c>
      <c r="AT1380" s="127" t="s">
        <v>70</v>
      </c>
      <c r="AU1380" s="127" t="s">
        <v>77</v>
      </c>
      <c r="AV1380" s="127" t="s">
        <v>1726</v>
      </c>
      <c r="AW1380" s="149" t="str">
        <f t="shared" si="21"/>
        <v/>
      </c>
    </row>
    <row r="1381" spans="1:49" x14ac:dyDescent="0.2">
      <c r="A1381" s="127" t="s">
        <v>1726</v>
      </c>
      <c r="B1381" s="127">
        <v>4.0999999999999996</v>
      </c>
      <c r="C1381" s="127">
        <v>20171204</v>
      </c>
      <c r="D1381" s="127" t="s">
        <v>60</v>
      </c>
      <c r="E1381" s="127" t="s">
        <v>60</v>
      </c>
      <c r="F1381" s="127">
        <v>3</v>
      </c>
      <c r="G1381" s="75" t="s">
        <v>4172</v>
      </c>
      <c r="H1381" s="127"/>
      <c r="I1381" s="127"/>
      <c r="J1381" s="127"/>
      <c r="K1381" s="127"/>
      <c r="L1381" s="127"/>
      <c r="M1381" s="127">
        <v>1</v>
      </c>
      <c r="N1381" s="127">
        <v>3</v>
      </c>
      <c r="O1381" s="127">
        <v>2008</v>
      </c>
      <c r="P1381" s="127">
        <v>20090505</v>
      </c>
      <c r="Q1381" s="127">
        <v>20090505</v>
      </c>
      <c r="R1381" s="127" t="s">
        <v>3474</v>
      </c>
      <c r="S1381" s="127" t="s">
        <v>3475</v>
      </c>
      <c r="T1381" s="127" t="s">
        <v>4165</v>
      </c>
      <c r="U1381" s="127" t="s">
        <v>72</v>
      </c>
      <c r="V1381" s="127" t="s">
        <v>65</v>
      </c>
      <c r="W1381" s="127" t="s">
        <v>66</v>
      </c>
      <c r="X1381" s="127"/>
      <c r="Y1381" s="127">
        <v>3.68</v>
      </c>
      <c r="Z1381" s="127"/>
      <c r="AA1381" s="127" t="s">
        <v>1726</v>
      </c>
      <c r="AB1381" s="127"/>
      <c r="AC1381" s="127"/>
      <c r="AD1381" s="127"/>
      <c r="AE1381" s="127"/>
      <c r="AF1381" s="127">
        <v>0</v>
      </c>
      <c r="AG1381" s="127">
        <v>200000</v>
      </c>
      <c r="AH1381" s="127"/>
      <c r="AI1381" s="127"/>
      <c r="AJ1381" s="127" t="s">
        <v>66</v>
      </c>
      <c r="AK1381" s="127"/>
      <c r="AL1381" s="127"/>
      <c r="AM1381" s="127"/>
      <c r="AN1381" s="127"/>
      <c r="AO1381" s="127"/>
      <c r="AP1381" s="127" t="s">
        <v>3477</v>
      </c>
      <c r="AQ1381" s="127" t="s">
        <v>3478</v>
      </c>
      <c r="AR1381" s="127" t="s">
        <v>4166</v>
      </c>
      <c r="AS1381" s="127" t="s">
        <v>69</v>
      </c>
      <c r="AT1381" s="127" t="s">
        <v>70</v>
      </c>
      <c r="AU1381" s="127" t="s">
        <v>3211</v>
      </c>
      <c r="AV1381" s="127" t="s">
        <v>1726</v>
      </c>
      <c r="AW1381" s="149" t="str">
        <f t="shared" si="21"/>
        <v/>
      </c>
    </row>
    <row r="1382" spans="1:49" x14ac:dyDescent="0.2">
      <c r="A1382" s="127" t="s">
        <v>1726</v>
      </c>
      <c r="B1382" s="127">
        <v>4.0999999999999996</v>
      </c>
      <c r="C1382" s="127">
        <v>20171204</v>
      </c>
      <c r="D1382" s="127" t="s">
        <v>60</v>
      </c>
      <c r="E1382" s="127" t="s">
        <v>60</v>
      </c>
      <c r="F1382" s="127">
        <v>3</v>
      </c>
      <c r="G1382" s="75" t="s">
        <v>4171</v>
      </c>
      <c r="H1382" s="127"/>
      <c r="I1382" s="127"/>
      <c r="J1382" s="127"/>
      <c r="K1382" s="127"/>
      <c r="L1382" s="127"/>
      <c r="M1382" s="127">
        <v>1</v>
      </c>
      <c r="N1382" s="127">
        <v>3</v>
      </c>
      <c r="O1382" s="127">
        <v>2006</v>
      </c>
      <c r="P1382" s="127">
        <v>20070503</v>
      </c>
      <c r="Q1382" s="127">
        <v>20070503</v>
      </c>
      <c r="R1382" s="127" t="s">
        <v>3474</v>
      </c>
      <c r="S1382" s="127" t="s">
        <v>3475</v>
      </c>
      <c r="T1382" s="127" t="s">
        <v>4165</v>
      </c>
      <c r="U1382" s="127" t="s">
        <v>72</v>
      </c>
      <c r="V1382" s="127" t="s">
        <v>65</v>
      </c>
      <c r="W1382" s="127" t="s">
        <v>66</v>
      </c>
      <c r="X1382" s="127"/>
      <c r="Y1382" s="127">
        <v>4</v>
      </c>
      <c r="Z1382" s="127"/>
      <c r="AA1382" s="127" t="s">
        <v>1726</v>
      </c>
      <c r="AB1382" s="127"/>
      <c r="AC1382" s="127"/>
      <c r="AD1382" s="127"/>
      <c r="AE1382" s="127"/>
      <c r="AF1382" s="127">
        <v>0</v>
      </c>
      <c r="AG1382" s="127">
        <v>76150</v>
      </c>
      <c r="AH1382" s="127"/>
      <c r="AI1382" s="127"/>
      <c r="AJ1382" s="127" t="s">
        <v>66</v>
      </c>
      <c r="AK1382" s="127"/>
      <c r="AL1382" s="127"/>
      <c r="AM1382" s="127"/>
      <c r="AN1382" s="127"/>
      <c r="AO1382" s="127"/>
      <c r="AP1382" s="127" t="s">
        <v>3477</v>
      </c>
      <c r="AQ1382" s="127" t="s">
        <v>3478</v>
      </c>
      <c r="AR1382" s="127" t="s">
        <v>4166</v>
      </c>
      <c r="AS1382" s="127" t="s">
        <v>69</v>
      </c>
      <c r="AT1382" s="127" t="s">
        <v>70</v>
      </c>
      <c r="AU1382" s="127" t="s">
        <v>3211</v>
      </c>
      <c r="AV1382" s="127" t="s">
        <v>1726</v>
      </c>
      <c r="AW1382" s="149" t="str">
        <f t="shared" si="21"/>
        <v/>
      </c>
    </row>
    <row r="1383" spans="1:49" x14ac:dyDescent="0.2">
      <c r="A1383" s="127" t="s">
        <v>1726</v>
      </c>
      <c r="B1383" s="127">
        <v>4.0999999999999996</v>
      </c>
      <c r="C1383" s="127">
        <v>20171204</v>
      </c>
      <c r="D1383" s="127" t="s">
        <v>60</v>
      </c>
      <c r="E1383" s="127" t="s">
        <v>60</v>
      </c>
      <c r="F1383" s="127">
        <v>3</v>
      </c>
      <c r="G1383" s="75" t="s">
        <v>4073</v>
      </c>
      <c r="H1383" s="127"/>
      <c r="I1383" s="127"/>
      <c r="J1383" s="127"/>
      <c r="K1383" s="127"/>
      <c r="L1383" s="127"/>
      <c r="M1383" s="127">
        <v>1</v>
      </c>
      <c r="N1383" s="127">
        <v>3</v>
      </c>
      <c r="O1383" s="127">
        <v>2002</v>
      </c>
      <c r="P1383" s="127">
        <v>20030603</v>
      </c>
      <c r="Q1383" s="127">
        <v>20030603</v>
      </c>
      <c r="R1383" s="127" t="s">
        <v>3306</v>
      </c>
      <c r="S1383" s="127" t="s">
        <v>3307</v>
      </c>
      <c r="T1383" s="127" t="s">
        <v>4068</v>
      </c>
      <c r="U1383" s="127" t="s">
        <v>72</v>
      </c>
      <c r="V1383" s="127" t="s">
        <v>65</v>
      </c>
      <c r="W1383" s="127" t="s">
        <v>64</v>
      </c>
      <c r="X1383" s="127"/>
      <c r="Y1383" s="127">
        <v>8.07</v>
      </c>
      <c r="Z1383" s="127">
        <v>90</v>
      </c>
      <c r="AA1383" s="127" t="s">
        <v>1726</v>
      </c>
      <c r="AB1383" s="127"/>
      <c r="AC1383" s="127"/>
      <c r="AD1383" s="127"/>
      <c r="AE1383" s="127"/>
      <c r="AF1383" s="127">
        <v>0</v>
      </c>
      <c r="AG1383" s="127">
        <v>170216</v>
      </c>
      <c r="AH1383" s="127"/>
      <c r="AI1383" s="127"/>
      <c r="AJ1383" s="127"/>
      <c r="AK1383" s="127"/>
      <c r="AL1383" s="127"/>
      <c r="AM1383" s="127"/>
      <c r="AN1383" s="127"/>
      <c r="AO1383" s="127"/>
      <c r="AP1383" s="127" t="s">
        <v>3309</v>
      </c>
      <c r="AQ1383" s="127" t="s">
        <v>3310</v>
      </c>
      <c r="AR1383" s="127" t="s">
        <v>4070</v>
      </c>
      <c r="AS1383" s="127" t="s">
        <v>69</v>
      </c>
      <c r="AT1383" s="127" t="s">
        <v>70</v>
      </c>
      <c r="AU1383" s="127" t="s">
        <v>3211</v>
      </c>
      <c r="AV1383" s="127" t="s">
        <v>1726</v>
      </c>
      <c r="AW1383" s="149" t="str">
        <f t="shared" si="21"/>
        <v/>
      </c>
    </row>
    <row r="1384" spans="1:49" x14ac:dyDescent="0.2">
      <c r="A1384" s="127" t="s">
        <v>59</v>
      </c>
      <c r="B1384" s="127">
        <v>4.0999999999999996</v>
      </c>
      <c r="C1384" s="127">
        <v>20171204</v>
      </c>
      <c r="D1384" s="127" t="s">
        <v>60</v>
      </c>
      <c r="E1384" s="127" t="s">
        <v>60</v>
      </c>
      <c r="F1384" s="127">
        <v>3</v>
      </c>
      <c r="G1384" s="75" t="s">
        <v>3073</v>
      </c>
      <c r="H1384" s="127">
        <v>12</v>
      </c>
      <c r="I1384" s="127"/>
      <c r="J1384" s="127"/>
      <c r="K1384" s="127" t="s">
        <v>106</v>
      </c>
      <c r="L1384" s="127" t="s">
        <v>4218</v>
      </c>
      <c r="M1384" s="127">
        <v>1</v>
      </c>
      <c r="N1384" s="127">
        <v>3</v>
      </c>
      <c r="O1384" s="127">
        <v>2006</v>
      </c>
      <c r="P1384" s="127">
        <v>20070516</v>
      </c>
      <c r="Q1384" s="127">
        <v>20070604</v>
      </c>
      <c r="R1384" s="127" t="s">
        <v>3420</v>
      </c>
      <c r="S1384" s="127" t="s">
        <v>3421</v>
      </c>
      <c r="T1384" s="127" t="s">
        <v>4165</v>
      </c>
      <c r="U1384" s="127" t="s">
        <v>72</v>
      </c>
      <c r="V1384" s="127" t="s">
        <v>65</v>
      </c>
      <c r="W1384" s="127" t="s">
        <v>64</v>
      </c>
      <c r="X1384" s="127"/>
      <c r="Y1384" s="127">
        <v>5.8</v>
      </c>
      <c r="Z1384" s="127"/>
      <c r="AA1384" s="127" t="s">
        <v>1726</v>
      </c>
      <c r="AB1384" s="127">
        <v>5000</v>
      </c>
      <c r="AC1384" s="127">
        <v>23603</v>
      </c>
      <c r="AD1384" s="127"/>
      <c r="AE1384" s="127"/>
      <c r="AF1384" s="127">
        <v>0</v>
      </c>
      <c r="AG1384" s="127">
        <v>116483</v>
      </c>
      <c r="AH1384" s="127">
        <v>5000</v>
      </c>
      <c r="AI1384" s="127">
        <v>1311</v>
      </c>
      <c r="AJ1384" s="127" t="s">
        <v>66</v>
      </c>
      <c r="AK1384" s="127">
        <v>5.2600000000000001E-2</v>
      </c>
      <c r="AL1384" s="127">
        <v>44</v>
      </c>
      <c r="AM1384" s="127">
        <v>525</v>
      </c>
      <c r="AN1384" s="127"/>
      <c r="AO1384" s="127" t="s">
        <v>4243</v>
      </c>
      <c r="AP1384" s="127" t="s">
        <v>3422</v>
      </c>
      <c r="AQ1384" s="127" t="s">
        <v>3423</v>
      </c>
      <c r="AR1384" s="127" t="s">
        <v>4166</v>
      </c>
      <c r="AS1384" s="127" t="s">
        <v>69</v>
      </c>
      <c r="AT1384" s="127" t="s">
        <v>70</v>
      </c>
      <c r="AU1384" s="127" t="s">
        <v>3211</v>
      </c>
      <c r="AV1384" s="127" t="s">
        <v>1726</v>
      </c>
      <c r="AW1384" s="149">
        <f t="shared" si="21"/>
        <v>4.9350929966529682</v>
      </c>
    </row>
    <row r="1385" spans="1:49" x14ac:dyDescent="0.2">
      <c r="A1385" s="127" t="s">
        <v>1726</v>
      </c>
      <c r="B1385" s="127">
        <v>4.0999999999999996</v>
      </c>
      <c r="C1385" s="127">
        <v>20171204</v>
      </c>
      <c r="D1385" s="127" t="s">
        <v>60</v>
      </c>
      <c r="E1385" s="127" t="s">
        <v>60</v>
      </c>
      <c r="F1385" s="127">
        <v>3</v>
      </c>
      <c r="G1385" s="75" t="s">
        <v>4401</v>
      </c>
      <c r="H1385" s="127"/>
      <c r="I1385" s="127"/>
      <c r="J1385" s="127"/>
      <c r="K1385" s="127"/>
      <c r="L1385" s="127"/>
      <c r="M1385" s="127">
        <v>1</v>
      </c>
      <c r="N1385" s="127">
        <v>3</v>
      </c>
      <c r="O1385" s="127">
        <v>2008</v>
      </c>
      <c r="P1385" s="127">
        <v>20090504</v>
      </c>
      <c r="Q1385" s="127">
        <v>20090504</v>
      </c>
      <c r="R1385" s="127" t="s">
        <v>4190</v>
      </c>
      <c r="S1385" s="127" t="s">
        <v>4396</v>
      </c>
      <c r="T1385" s="127" t="s">
        <v>4165</v>
      </c>
      <c r="U1385" s="127" t="s">
        <v>72</v>
      </c>
      <c r="V1385" s="127" t="s">
        <v>65</v>
      </c>
      <c r="W1385" s="127" t="s">
        <v>64</v>
      </c>
      <c r="X1385" s="127"/>
      <c r="Y1385" s="127">
        <v>3.68</v>
      </c>
      <c r="Z1385" s="127"/>
      <c r="AA1385" s="127" t="s">
        <v>1726</v>
      </c>
      <c r="AB1385" s="127"/>
      <c r="AC1385" s="127"/>
      <c r="AD1385" s="127"/>
      <c r="AE1385" s="127"/>
      <c r="AF1385" s="127">
        <v>0</v>
      </c>
      <c r="AG1385" s="127">
        <v>200456</v>
      </c>
      <c r="AH1385" s="127"/>
      <c r="AI1385" s="127"/>
      <c r="AJ1385" s="127" t="s">
        <v>66</v>
      </c>
      <c r="AK1385" s="127"/>
      <c r="AL1385" s="127"/>
      <c r="AM1385" s="127"/>
      <c r="AN1385" s="127"/>
      <c r="AO1385" s="127"/>
      <c r="AP1385" s="127" t="s">
        <v>4191</v>
      </c>
      <c r="AQ1385" s="127" t="s">
        <v>4397</v>
      </c>
      <c r="AR1385" s="127" t="s">
        <v>4166</v>
      </c>
      <c r="AS1385" s="127" t="s">
        <v>69</v>
      </c>
      <c r="AT1385" s="127" t="s">
        <v>70</v>
      </c>
      <c r="AU1385" s="127" t="s">
        <v>3211</v>
      </c>
      <c r="AV1385" s="127" t="s">
        <v>1726</v>
      </c>
      <c r="AW1385" s="149" t="str">
        <f t="shared" si="21"/>
        <v/>
      </c>
    </row>
    <row r="1386" spans="1:49" x14ac:dyDescent="0.2">
      <c r="A1386" s="127" t="s">
        <v>59</v>
      </c>
      <c r="B1386" s="127">
        <v>4.0999999999999996</v>
      </c>
      <c r="C1386" s="127">
        <v>20171204</v>
      </c>
      <c r="D1386" s="127" t="s">
        <v>60</v>
      </c>
      <c r="E1386" s="127" t="s">
        <v>60</v>
      </c>
      <c r="F1386" s="127">
        <v>3</v>
      </c>
      <c r="G1386" s="75" t="s">
        <v>3050</v>
      </c>
      <c r="H1386" s="127">
        <v>12</v>
      </c>
      <c r="I1386" s="127"/>
      <c r="J1386" s="127"/>
      <c r="K1386" s="127"/>
      <c r="L1386" s="127"/>
      <c r="M1386" s="127">
        <v>1</v>
      </c>
      <c r="N1386" s="127">
        <v>1</v>
      </c>
      <c r="O1386" s="127">
        <v>2006</v>
      </c>
      <c r="P1386" s="127">
        <v>20080423</v>
      </c>
      <c r="Q1386" s="127">
        <v>20080425</v>
      </c>
      <c r="R1386" s="127" t="s">
        <v>61</v>
      </c>
      <c r="S1386" s="127" t="s">
        <v>62</v>
      </c>
      <c r="T1386" s="127" t="s">
        <v>63</v>
      </c>
      <c r="U1386" s="127" t="s">
        <v>1953</v>
      </c>
      <c r="V1386" s="127" t="s">
        <v>65</v>
      </c>
      <c r="W1386" s="127" t="s">
        <v>64</v>
      </c>
      <c r="X1386" s="127"/>
      <c r="Y1386" s="127">
        <v>14.03</v>
      </c>
      <c r="Z1386" s="127">
        <v>107</v>
      </c>
      <c r="AA1386" s="127" t="s">
        <v>1726</v>
      </c>
      <c r="AB1386" s="127">
        <v>5000</v>
      </c>
      <c r="AC1386" s="127">
        <v>44970</v>
      </c>
      <c r="AD1386" s="127"/>
      <c r="AE1386" s="127"/>
      <c r="AF1386" s="127">
        <v>0</v>
      </c>
      <c r="AG1386" s="127">
        <v>2230</v>
      </c>
      <c r="AH1386" s="127">
        <v>5000</v>
      </c>
      <c r="AI1386" s="127">
        <v>455</v>
      </c>
      <c r="AJ1386" s="127" t="s">
        <v>66</v>
      </c>
      <c r="AK1386" s="127">
        <v>0.01</v>
      </c>
      <c r="AL1386" s="127">
        <v>30</v>
      </c>
      <c r="AM1386" s="127">
        <v>300</v>
      </c>
      <c r="AN1386" s="127"/>
      <c r="AO1386" s="127" t="s">
        <v>158</v>
      </c>
      <c r="AP1386" s="127" t="s">
        <v>663</v>
      </c>
      <c r="AQ1386" s="127" t="s">
        <v>661</v>
      </c>
      <c r="AR1386" s="127" t="s">
        <v>664</v>
      </c>
      <c r="AS1386" s="127" t="s">
        <v>69</v>
      </c>
      <c r="AT1386" s="127" t="s">
        <v>70</v>
      </c>
      <c r="AU1386" s="127" t="s">
        <v>71</v>
      </c>
      <c r="AV1386" s="127" t="s">
        <v>1726</v>
      </c>
      <c r="AW1386" s="149">
        <f t="shared" si="21"/>
        <v>4.9588614631976877E-2</v>
      </c>
    </row>
    <row r="1387" spans="1:49" x14ac:dyDescent="0.2">
      <c r="A1387" s="127" t="s">
        <v>59</v>
      </c>
      <c r="B1387" s="127">
        <v>4.0999999999999996</v>
      </c>
      <c r="C1387" s="127">
        <v>20171204</v>
      </c>
      <c r="D1387" s="127" t="s">
        <v>60</v>
      </c>
      <c r="E1387" s="127" t="s">
        <v>60</v>
      </c>
      <c r="F1387" s="127">
        <v>3</v>
      </c>
      <c r="G1387" s="75" t="s">
        <v>801</v>
      </c>
      <c r="H1387" s="127">
        <v>0</v>
      </c>
      <c r="I1387" s="127"/>
      <c r="J1387" s="127"/>
      <c r="K1387" s="127"/>
      <c r="L1387" s="127"/>
      <c r="M1387" s="127">
        <v>1</v>
      </c>
      <c r="N1387" s="127">
        <v>1</v>
      </c>
      <c r="O1387" s="127">
        <v>1989</v>
      </c>
      <c r="P1387" s="127">
        <v>19900523</v>
      </c>
      <c r="Q1387" s="127">
        <v>19900530</v>
      </c>
      <c r="R1387" s="127" t="s">
        <v>61</v>
      </c>
      <c r="S1387" s="127" t="s">
        <v>62</v>
      </c>
      <c r="T1387" s="127" t="s">
        <v>63</v>
      </c>
      <c r="U1387" s="127" t="s">
        <v>72</v>
      </c>
      <c r="V1387" s="127" t="s">
        <v>65</v>
      </c>
      <c r="W1387" s="127" t="s">
        <v>66</v>
      </c>
      <c r="X1387" s="127"/>
      <c r="Y1387" s="127">
        <v>8.6</v>
      </c>
      <c r="Z1387" s="127">
        <v>91</v>
      </c>
      <c r="AA1387" s="127" t="s">
        <v>1726</v>
      </c>
      <c r="AB1387" s="127">
        <v>5000</v>
      </c>
      <c r="AC1387" s="127">
        <v>24816</v>
      </c>
      <c r="AD1387" s="127"/>
      <c r="AE1387" s="127"/>
      <c r="AF1387" s="127">
        <v>0</v>
      </c>
      <c r="AG1387" s="127">
        <v>43544</v>
      </c>
      <c r="AH1387" s="127">
        <v>5000</v>
      </c>
      <c r="AI1387" s="127">
        <v>251</v>
      </c>
      <c r="AJ1387" s="127" t="s">
        <v>67</v>
      </c>
      <c r="AK1387" s="127">
        <v>0.01</v>
      </c>
      <c r="AL1387" s="127">
        <v>60</v>
      </c>
      <c r="AM1387" s="127">
        <v>671</v>
      </c>
      <c r="AN1387" s="127"/>
      <c r="AO1387" s="127" t="s">
        <v>802</v>
      </c>
      <c r="AP1387" s="127" t="s">
        <v>663</v>
      </c>
      <c r="AQ1387" s="127" t="s">
        <v>661</v>
      </c>
      <c r="AR1387" s="127" t="s">
        <v>664</v>
      </c>
      <c r="AS1387" s="127" t="s">
        <v>69</v>
      </c>
      <c r="AT1387" s="127" t="s">
        <v>70</v>
      </c>
      <c r="AU1387" s="127" t="s">
        <v>71</v>
      </c>
      <c r="AV1387" s="127" t="s">
        <v>1726</v>
      </c>
      <c r="AW1387" s="149">
        <f t="shared" si="21"/>
        <v>1.7546744036105739</v>
      </c>
    </row>
    <row r="1388" spans="1:49" x14ac:dyDescent="0.2">
      <c r="A1388" s="127" t="s">
        <v>59</v>
      </c>
      <c r="B1388" s="127">
        <v>4.0999999999999996</v>
      </c>
      <c r="C1388" s="127">
        <v>20171204</v>
      </c>
      <c r="D1388" s="127" t="s">
        <v>60</v>
      </c>
      <c r="E1388" s="127" t="s">
        <v>60</v>
      </c>
      <c r="F1388" s="127">
        <v>3</v>
      </c>
      <c r="G1388" s="75" t="s">
        <v>3071</v>
      </c>
      <c r="H1388" s="127">
        <v>12</v>
      </c>
      <c r="I1388" s="127"/>
      <c r="J1388" s="127"/>
      <c r="K1388" s="127" t="s">
        <v>106</v>
      </c>
      <c r="L1388" s="127" t="s">
        <v>4218</v>
      </c>
      <c r="M1388" s="127">
        <v>1</v>
      </c>
      <c r="N1388" s="127">
        <v>3</v>
      </c>
      <c r="O1388" s="127">
        <v>2006</v>
      </c>
      <c r="P1388" s="127">
        <v>20070516</v>
      </c>
      <c r="Q1388" s="127">
        <v>20070604</v>
      </c>
      <c r="R1388" s="127" t="s">
        <v>3420</v>
      </c>
      <c r="S1388" s="127" t="s">
        <v>3421</v>
      </c>
      <c r="T1388" s="127" t="s">
        <v>4165</v>
      </c>
      <c r="U1388" s="127" t="s">
        <v>72</v>
      </c>
      <c r="V1388" s="127" t="s">
        <v>65</v>
      </c>
      <c r="W1388" s="127" t="s">
        <v>64</v>
      </c>
      <c r="X1388" s="127"/>
      <c r="Y1388" s="127">
        <v>5.8</v>
      </c>
      <c r="Z1388" s="127"/>
      <c r="AA1388" s="127" t="s">
        <v>1726</v>
      </c>
      <c r="AB1388" s="127">
        <v>0</v>
      </c>
      <c r="AC1388" s="127">
        <v>23834</v>
      </c>
      <c r="AD1388" s="127"/>
      <c r="AE1388" s="127"/>
      <c r="AF1388" s="127">
        <v>0</v>
      </c>
      <c r="AG1388" s="127">
        <v>121153</v>
      </c>
      <c r="AH1388" s="127"/>
      <c r="AI1388" s="127"/>
      <c r="AJ1388" s="127" t="s">
        <v>66</v>
      </c>
      <c r="AK1388" s="127">
        <v>6.7199999999999996E-2</v>
      </c>
      <c r="AL1388" s="127">
        <v>38</v>
      </c>
      <c r="AM1388" s="127">
        <v>525</v>
      </c>
      <c r="AN1388" s="127"/>
      <c r="AO1388" s="127" t="s">
        <v>4232</v>
      </c>
      <c r="AP1388" s="127" t="s">
        <v>3422</v>
      </c>
      <c r="AQ1388" s="127" t="s">
        <v>3423</v>
      </c>
      <c r="AR1388" s="127" t="s">
        <v>4166</v>
      </c>
      <c r="AS1388" s="127" t="s">
        <v>69</v>
      </c>
      <c r="AT1388" s="127" t="s">
        <v>70</v>
      </c>
      <c r="AU1388" s="127" t="s">
        <v>3211</v>
      </c>
      <c r="AV1388" s="127" t="s">
        <v>1726</v>
      </c>
      <c r="AW1388" s="149">
        <f t="shared" si="21"/>
        <v>5.0832004699169255</v>
      </c>
    </row>
    <row r="1389" spans="1:49" x14ac:dyDescent="0.2">
      <c r="A1389" s="127" t="s">
        <v>59</v>
      </c>
      <c r="B1389" s="127">
        <v>4.0999999999999996</v>
      </c>
      <c r="C1389" s="127">
        <v>20171204</v>
      </c>
      <c r="D1389" s="127" t="s">
        <v>60</v>
      </c>
      <c r="E1389" s="127" t="s">
        <v>60</v>
      </c>
      <c r="F1389" s="127">
        <v>3</v>
      </c>
      <c r="G1389" s="75" t="s">
        <v>743</v>
      </c>
      <c r="H1389" s="127">
        <v>0</v>
      </c>
      <c r="I1389" s="127"/>
      <c r="J1389" s="127"/>
      <c r="K1389" s="127"/>
      <c r="L1389" s="127"/>
      <c r="M1389" s="127">
        <v>1</v>
      </c>
      <c r="N1389" s="127">
        <v>1</v>
      </c>
      <c r="O1389" s="127">
        <v>1989</v>
      </c>
      <c r="P1389" s="127">
        <v>19900523</v>
      </c>
      <c r="Q1389" s="127">
        <v>19900530</v>
      </c>
      <c r="R1389" s="127" t="s">
        <v>61</v>
      </c>
      <c r="S1389" s="127" t="s">
        <v>62</v>
      </c>
      <c r="T1389" s="127" t="s">
        <v>63</v>
      </c>
      <c r="U1389" s="127" t="s">
        <v>72</v>
      </c>
      <c r="V1389" s="127" t="s">
        <v>65</v>
      </c>
      <c r="W1389" s="127" t="s">
        <v>66</v>
      </c>
      <c r="X1389" s="127"/>
      <c r="Y1389" s="127">
        <v>8.6</v>
      </c>
      <c r="Z1389" s="127">
        <v>91</v>
      </c>
      <c r="AA1389" s="127" t="s">
        <v>1726</v>
      </c>
      <c r="AB1389" s="127">
        <v>5000</v>
      </c>
      <c r="AC1389" s="127">
        <v>24852</v>
      </c>
      <c r="AD1389" s="127"/>
      <c r="AE1389" s="127"/>
      <c r="AF1389" s="127">
        <v>0</v>
      </c>
      <c r="AG1389" s="127">
        <v>43607</v>
      </c>
      <c r="AH1389" s="127">
        <v>5000</v>
      </c>
      <c r="AI1389" s="127">
        <v>251</v>
      </c>
      <c r="AJ1389" s="127" t="s">
        <v>67</v>
      </c>
      <c r="AK1389" s="127">
        <v>0.01</v>
      </c>
      <c r="AL1389" s="127">
        <v>60</v>
      </c>
      <c r="AM1389" s="127">
        <v>671</v>
      </c>
      <c r="AN1389" s="127"/>
      <c r="AO1389" s="127" t="s">
        <v>744</v>
      </c>
      <c r="AP1389" s="127" t="s">
        <v>663</v>
      </c>
      <c r="AQ1389" s="127" t="s">
        <v>661</v>
      </c>
      <c r="AR1389" s="127" t="s">
        <v>664</v>
      </c>
      <c r="AS1389" s="127" t="s">
        <v>69</v>
      </c>
      <c r="AT1389" s="127" t="s">
        <v>70</v>
      </c>
      <c r="AU1389" s="127" t="s">
        <v>71</v>
      </c>
      <c r="AV1389" s="127" t="s">
        <v>1726</v>
      </c>
      <c r="AW1389" s="149">
        <f t="shared" si="21"/>
        <v>1.7546676323837116</v>
      </c>
    </row>
    <row r="1390" spans="1:49" x14ac:dyDescent="0.2">
      <c r="A1390" s="127" t="s">
        <v>1726</v>
      </c>
      <c r="B1390" s="127">
        <v>4.0999999999999996</v>
      </c>
      <c r="C1390" s="127">
        <v>20171204</v>
      </c>
      <c r="D1390" s="127" t="s">
        <v>60</v>
      </c>
      <c r="E1390" s="127" t="s">
        <v>60</v>
      </c>
      <c r="F1390" s="127">
        <v>3</v>
      </c>
      <c r="G1390" s="75" t="s">
        <v>1543</v>
      </c>
      <c r="H1390" s="127"/>
      <c r="I1390" s="127"/>
      <c r="J1390" s="127"/>
      <c r="K1390" s="127"/>
      <c r="L1390" s="127"/>
      <c r="M1390" s="127">
        <v>1</v>
      </c>
      <c r="N1390" s="127">
        <v>1</v>
      </c>
      <c r="O1390" s="127">
        <v>2008</v>
      </c>
      <c r="P1390" s="127">
        <v>20090527</v>
      </c>
      <c r="Q1390" s="127">
        <v>20090527</v>
      </c>
      <c r="R1390" s="127" t="s">
        <v>88</v>
      </c>
      <c r="S1390" s="127" t="s">
        <v>62</v>
      </c>
      <c r="T1390" s="127" t="s">
        <v>89</v>
      </c>
      <c r="U1390" s="127" t="s">
        <v>1643</v>
      </c>
      <c r="V1390" s="127" t="s">
        <v>65</v>
      </c>
      <c r="W1390" s="127" t="s">
        <v>66</v>
      </c>
      <c r="X1390" s="127"/>
      <c r="Y1390" s="127">
        <v>0.85</v>
      </c>
      <c r="Z1390" s="127">
        <v>43</v>
      </c>
      <c r="AA1390" s="127" t="s">
        <v>1726</v>
      </c>
      <c r="AB1390" s="127"/>
      <c r="AC1390" s="127"/>
      <c r="AD1390" s="127"/>
      <c r="AE1390" s="127"/>
      <c r="AF1390" s="127">
        <v>0</v>
      </c>
      <c r="AG1390" s="127">
        <v>44855</v>
      </c>
      <c r="AH1390" s="127"/>
      <c r="AI1390" s="127"/>
      <c r="AJ1390" s="127" t="s">
        <v>66</v>
      </c>
      <c r="AK1390" s="127"/>
      <c r="AL1390" s="127"/>
      <c r="AM1390" s="127"/>
      <c r="AN1390" s="127"/>
      <c r="AO1390" s="127" t="s">
        <v>1544</v>
      </c>
      <c r="AP1390" s="127" t="s">
        <v>660</v>
      </c>
      <c r="AQ1390" s="127" t="s">
        <v>661</v>
      </c>
      <c r="AR1390" s="127" t="s">
        <v>662</v>
      </c>
      <c r="AS1390" s="127" t="s">
        <v>69</v>
      </c>
      <c r="AT1390" s="127" t="s">
        <v>70</v>
      </c>
      <c r="AU1390" s="127" t="s">
        <v>91</v>
      </c>
      <c r="AV1390" s="127" t="s">
        <v>1726</v>
      </c>
      <c r="AW1390" s="149" t="str">
        <f t="shared" si="21"/>
        <v/>
      </c>
    </row>
    <row r="1391" spans="1:49" x14ac:dyDescent="0.2">
      <c r="A1391" s="127" t="s">
        <v>1726</v>
      </c>
      <c r="B1391" s="127">
        <v>4.0999999999999996</v>
      </c>
      <c r="C1391" s="127">
        <v>20171204</v>
      </c>
      <c r="D1391" s="127" t="s">
        <v>60</v>
      </c>
      <c r="E1391" s="127" t="s">
        <v>60</v>
      </c>
      <c r="F1391" s="127">
        <v>3</v>
      </c>
      <c r="G1391" s="75" t="s">
        <v>1294</v>
      </c>
      <c r="H1391" s="127"/>
      <c r="I1391" s="127"/>
      <c r="J1391" s="127"/>
      <c r="K1391" s="127"/>
      <c r="L1391" s="127"/>
      <c r="M1391" s="127">
        <v>1</v>
      </c>
      <c r="N1391" s="127">
        <v>2</v>
      </c>
      <c r="O1391" s="127">
        <v>2007</v>
      </c>
      <c r="P1391" s="127">
        <v>200805</v>
      </c>
      <c r="Q1391" s="127">
        <v>200805</v>
      </c>
      <c r="R1391" s="127" t="s">
        <v>475</v>
      </c>
      <c r="S1391" s="127" t="s">
        <v>967</v>
      </c>
      <c r="T1391" s="127" t="s">
        <v>477</v>
      </c>
      <c r="U1391" s="127" t="s">
        <v>72</v>
      </c>
      <c r="V1391" s="127" t="s">
        <v>65</v>
      </c>
      <c r="W1391" s="127" t="s">
        <v>66</v>
      </c>
      <c r="X1391" s="127" t="s">
        <v>1305</v>
      </c>
      <c r="Y1391" s="127">
        <v>3</v>
      </c>
      <c r="Z1391" s="127"/>
      <c r="AA1391" s="127" t="s">
        <v>1726</v>
      </c>
      <c r="AB1391" s="127"/>
      <c r="AC1391" s="127"/>
      <c r="AD1391" s="127"/>
      <c r="AE1391" s="127"/>
      <c r="AF1391" s="127">
        <v>0</v>
      </c>
      <c r="AG1391" s="127">
        <v>250</v>
      </c>
      <c r="AH1391" s="127"/>
      <c r="AI1391" s="127"/>
      <c r="AJ1391" s="127" t="s">
        <v>66</v>
      </c>
      <c r="AK1391" s="127"/>
      <c r="AL1391" s="127"/>
      <c r="AM1391" s="127"/>
      <c r="AN1391" s="127"/>
      <c r="AO1391" s="127" t="s">
        <v>1284</v>
      </c>
      <c r="AP1391" s="127" t="s">
        <v>479</v>
      </c>
      <c r="AQ1391" s="127" t="s">
        <v>968</v>
      </c>
      <c r="AR1391" s="127" t="s">
        <v>481</v>
      </c>
      <c r="AS1391" s="127" t="s">
        <v>69</v>
      </c>
      <c r="AT1391" s="127" t="s">
        <v>70</v>
      </c>
      <c r="AU1391" s="127" t="s">
        <v>91</v>
      </c>
      <c r="AV1391" s="127" t="s">
        <v>1726</v>
      </c>
      <c r="AW1391" s="149" t="str">
        <f t="shared" si="21"/>
        <v/>
      </c>
    </row>
    <row r="1392" spans="1:49" x14ac:dyDescent="0.2">
      <c r="A1392" s="127" t="s">
        <v>59</v>
      </c>
      <c r="B1392" s="127">
        <v>4.0999999999999996</v>
      </c>
      <c r="C1392" s="127">
        <v>20171204</v>
      </c>
      <c r="D1392" s="127" t="s">
        <v>60</v>
      </c>
      <c r="E1392" s="127" t="s">
        <v>60</v>
      </c>
      <c r="F1392" s="127">
        <v>3</v>
      </c>
      <c r="G1392" s="75" t="s">
        <v>590</v>
      </c>
      <c r="H1392" s="127">
        <v>0</v>
      </c>
      <c r="I1392" s="127"/>
      <c r="J1392" s="127"/>
      <c r="K1392" s="127"/>
      <c r="L1392" s="127"/>
      <c r="M1392" s="127">
        <v>1</v>
      </c>
      <c r="N1392" s="127">
        <v>2</v>
      </c>
      <c r="O1392" s="127">
        <v>1989</v>
      </c>
      <c r="P1392" s="127">
        <v>19900404</v>
      </c>
      <c r="Q1392" s="127">
        <v>19900404</v>
      </c>
      <c r="R1392" s="127" t="s">
        <v>490</v>
      </c>
      <c r="S1392" s="127" t="s">
        <v>476</v>
      </c>
      <c r="T1392" s="127" t="s">
        <v>491</v>
      </c>
      <c r="U1392" s="127" t="s">
        <v>72</v>
      </c>
      <c r="V1392" s="127" t="s">
        <v>65</v>
      </c>
      <c r="W1392" s="127" t="s">
        <v>66</v>
      </c>
      <c r="X1392" s="127"/>
      <c r="Y1392" s="127">
        <v>7</v>
      </c>
      <c r="Z1392" s="127">
        <v>84</v>
      </c>
      <c r="AA1392" s="127" t="s">
        <v>1726</v>
      </c>
      <c r="AB1392" s="127">
        <v>5000</v>
      </c>
      <c r="AC1392" s="127">
        <v>25075</v>
      </c>
      <c r="AD1392" s="127"/>
      <c r="AE1392" s="127"/>
      <c r="AF1392" s="127">
        <v>0</v>
      </c>
      <c r="AG1392" s="127">
        <v>234249</v>
      </c>
      <c r="AH1392" s="127">
        <v>5000</v>
      </c>
      <c r="AI1392" s="127">
        <v>512</v>
      </c>
      <c r="AJ1392" s="127" t="s">
        <v>67</v>
      </c>
      <c r="AK1392" s="127">
        <v>0.02</v>
      </c>
      <c r="AL1392" s="127">
        <v>25</v>
      </c>
      <c r="AM1392" s="127">
        <v>1000</v>
      </c>
      <c r="AN1392" s="127"/>
      <c r="AO1392" s="127" t="s">
        <v>591</v>
      </c>
      <c r="AP1392" s="127" t="s">
        <v>493</v>
      </c>
      <c r="AQ1392" s="127" t="s">
        <v>480</v>
      </c>
      <c r="AR1392" s="127" t="s">
        <v>494</v>
      </c>
      <c r="AS1392" s="127" t="s">
        <v>69</v>
      </c>
      <c r="AT1392" s="127" t="s">
        <v>70</v>
      </c>
      <c r="AU1392" s="127" t="s">
        <v>91</v>
      </c>
      <c r="AV1392" s="127" t="s">
        <v>1726</v>
      </c>
      <c r="AW1392" s="149">
        <f t="shared" si="21"/>
        <v>9.3419341974077774</v>
      </c>
    </row>
    <row r="1393" spans="1:49" x14ac:dyDescent="0.2">
      <c r="A1393" s="127" t="s">
        <v>1726</v>
      </c>
      <c r="B1393" s="127">
        <v>4.0999999999999996</v>
      </c>
      <c r="C1393" s="127">
        <v>20171204</v>
      </c>
      <c r="D1393" s="127" t="s">
        <v>60</v>
      </c>
      <c r="E1393" s="127" t="s">
        <v>60</v>
      </c>
      <c r="F1393" s="127">
        <v>3</v>
      </c>
      <c r="G1393" s="75" t="s">
        <v>1520</v>
      </c>
      <c r="H1393" s="127"/>
      <c r="I1393" s="127"/>
      <c r="J1393" s="127"/>
      <c r="K1393" s="127"/>
      <c r="L1393" s="127"/>
      <c r="M1393" s="127">
        <v>1</v>
      </c>
      <c r="N1393" s="127">
        <v>1</v>
      </c>
      <c r="O1393" s="127">
        <v>2001</v>
      </c>
      <c r="P1393" s="127">
        <v>20020617</v>
      </c>
      <c r="Q1393" s="127">
        <v>20020617</v>
      </c>
      <c r="R1393" s="127" t="s">
        <v>78</v>
      </c>
      <c r="S1393" s="127" t="s">
        <v>62</v>
      </c>
      <c r="T1393" s="127" t="s">
        <v>79</v>
      </c>
      <c r="U1393" s="127" t="s">
        <v>1643</v>
      </c>
      <c r="V1393" s="127" t="s">
        <v>65</v>
      </c>
      <c r="W1393" s="127" t="s">
        <v>66</v>
      </c>
      <c r="X1393" s="127"/>
      <c r="Y1393" s="127">
        <v>3.07</v>
      </c>
      <c r="Z1393" s="127">
        <v>66</v>
      </c>
      <c r="AA1393" s="127" t="s">
        <v>1726</v>
      </c>
      <c r="AB1393" s="127"/>
      <c r="AC1393" s="127"/>
      <c r="AD1393" s="127"/>
      <c r="AE1393" s="127"/>
      <c r="AF1393" s="127">
        <v>0</v>
      </c>
      <c r="AG1393" s="127">
        <v>19803</v>
      </c>
      <c r="AH1393" s="127"/>
      <c r="AI1393" s="127"/>
      <c r="AJ1393" s="127" t="s">
        <v>67</v>
      </c>
      <c r="AK1393" s="127"/>
      <c r="AL1393" s="127"/>
      <c r="AM1393" s="127"/>
      <c r="AN1393" s="127"/>
      <c r="AO1393" s="127" t="s">
        <v>1521</v>
      </c>
      <c r="AP1393" s="127" t="s">
        <v>675</v>
      </c>
      <c r="AQ1393" s="127" t="s">
        <v>661</v>
      </c>
      <c r="AR1393" s="127" t="s">
        <v>676</v>
      </c>
      <c r="AS1393" s="127" t="s">
        <v>69</v>
      </c>
      <c r="AT1393" s="127" t="s">
        <v>70</v>
      </c>
      <c r="AU1393" s="127" t="s">
        <v>71</v>
      </c>
      <c r="AV1393" s="127" t="s">
        <v>1726</v>
      </c>
      <c r="AW1393" s="149" t="str">
        <f t="shared" si="21"/>
        <v/>
      </c>
    </row>
    <row r="1394" spans="1:49" x14ac:dyDescent="0.2">
      <c r="A1394" s="127" t="s">
        <v>1726</v>
      </c>
      <c r="B1394" s="127">
        <v>4.0999999999999996</v>
      </c>
      <c r="C1394" s="127">
        <v>20171204</v>
      </c>
      <c r="D1394" s="127" t="s">
        <v>60</v>
      </c>
      <c r="E1394" s="127" t="s">
        <v>60</v>
      </c>
      <c r="F1394" s="127">
        <v>3</v>
      </c>
      <c r="G1394" s="75" t="s">
        <v>4036</v>
      </c>
      <c r="H1394" s="127"/>
      <c r="I1394" s="127"/>
      <c r="J1394" s="127"/>
      <c r="K1394" s="127"/>
      <c r="L1394" s="127"/>
      <c r="M1394" s="127">
        <v>1</v>
      </c>
      <c r="N1394" s="127">
        <v>2</v>
      </c>
      <c r="O1394" s="127">
        <v>2008</v>
      </c>
      <c r="P1394" s="127">
        <v>20090603</v>
      </c>
      <c r="Q1394" s="127">
        <v>20090603</v>
      </c>
      <c r="R1394" s="127" t="s">
        <v>4037</v>
      </c>
      <c r="S1394" s="127" t="s">
        <v>3307</v>
      </c>
      <c r="T1394" s="127" t="s">
        <v>4014</v>
      </c>
      <c r="U1394" s="127" t="s">
        <v>72</v>
      </c>
      <c r="V1394" s="127" t="s">
        <v>65</v>
      </c>
      <c r="W1394" s="127" t="s">
        <v>64</v>
      </c>
      <c r="X1394" s="127"/>
      <c r="Y1394" s="127">
        <v>5.2</v>
      </c>
      <c r="Z1394" s="127">
        <v>79</v>
      </c>
      <c r="AA1394" s="127" t="s">
        <v>1726</v>
      </c>
      <c r="AB1394" s="127"/>
      <c r="AC1394" s="127"/>
      <c r="AD1394" s="127"/>
      <c r="AE1394" s="127"/>
      <c r="AF1394" s="127">
        <v>0</v>
      </c>
      <c r="AG1394" s="127">
        <v>97426</v>
      </c>
      <c r="AH1394" s="127"/>
      <c r="AI1394" s="127"/>
      <c r="AJ1394" s="127" t="s">
        <v>66</v>
      </c>
      <c r="AK1394" s="127"/>
      <c r="AL1394" s="127"/>
      <c r="AM1394" s="127"/>
      <c r="AN1394" s="127"/>
      <c r="AO1394" s="127"/>
      <c r="AP1394" s="127" t="s">
        <v>4038</v>
      </c>
      <c r="AQ1394" s="127" t="s">
        <v>3310</v>
      </c>
      <c r="AR1394" s="127" t="s">
        <v>4017</v>
      </c>
      <c r="AS1394" s="127" t="s">
        <v>69</v>
      </c>
      <c r="AT1394" s="127" t="s">
        <v>70</v>
      </c>
      <c r="AU1394" s="127" t="s">
        <v>3211</v>
      </c>
      <c r="AV1394" s="127" t="s">
        <v>1726</v>
      </c>
      <c r="AW1394" s="149" t="str">
        <f t="shared" si="21"/>
        <v/>
      </c>
    </row>
    <row r="1395" spans="1:49" x14ac:dyDescent="0.2">
      <c r="A1395" s="127" t="s">
        <v>59</v>
      </c>
      <c r="B1395" s="127">
        <v>4.0999999999999996</v>
      </c>
      <c r="C1395" s="127">
        <v>20171204</v>
      </c>
      <c r="D1395" s="127" t="s">
        <v>60</v>
      </c>
      <c r="E1395" s="127" t="s">
        <v>60</v>
      </c>
      <c r="F1395" s="127">
        <v>3</v>
      </c>
      <c r="G1395" s="75" t="s">
        <v>1078</v>
      </c>
      <c r="H1395" s="127">
        <v>0</v>
      </c>
      <c r="I1395" s="127"/>
      <c r="J1395" s="127"/>
      <c r="K1395" s="127"/>
      <c r="L1395" s="127"/>
      <c r="M1395" s="127">
        <v>1</v>
      </c>
      <c r="N1395" s="127">
        <v>2</v>
      </c>
      <c r="O1395" s="127">
        <v>1989</v>
      </c>
      <c r="P1395" s="127">
        <v>19900516</v>
      </c>
      <c r="Q1395" s="127">
        <v>19900516</v>
      </c>
      <c r="R1395" s="127" t="s">
        <v>1068</v>
      </c>
      <c r="S1395" s="127" t="s">
        <v>1002</v>
      </c>
      <c r="T1395" s="127" t="s">
        <v>1069</v>
      </c>
      <c r="U1395" s="127" t="s">
        <v>72</v>
      </c>
      <c r="V1395" s="127" t="s">
        <v>65</v>
      </c>
      <c r="W1395" s="127" t="s">
        <v>66</v>
      </c>
      <c r="X1395" s="127"/>
      <c r="Y1395" s="127">
        <v>6.3</v>
      </c>
      <c r="Z1395" s="127">
        <v>82</v>
      </c>
      <c r="AA1395" s="127" t="s">
        <v>1726</v>
      </c>
      <c r="AB1395" s="127">
        <v>5000</v>
      </c>
      <c r="AC1395" s="127">
        <v>24751</v>
      </c>
      <c r="AD1395" s="127"/>
      <c r="AE1395" s="127"/>
      <c r="AF1395" s="127">
        <v>0</v>
      </c>
      <c r="AG1395" s="127">
        <v>31915</v>
      </c>
      <c r="AH1395" s="127">
        <v>5000</v>
      </c>
      <c r="AI1395" s="127">
        <v>250</v>
      </c>
      <c r="AJ1395" s="127" t="s">
        <v>66</v>
      </c>
      <c r="AK1395" s="127">
        <v>0.01</v>
      </c>
      <c r="AL1395" s="127">
        <v>40</v>
      </c>
      <c r="AM1395" s="127">
        <v>200</v>
      </c>
      <c r="AN1395" s="127"/>
      <c r="AO1395" s="127" t="s">
        <v>1079</v>
      </c>
      <c r="AP1395" s="127" t="s">
        <v>1071</v>
      </c>
      <c r="AQ1395" s="127" t="s">
        <v>1006</v>
      </c>
      <c r="AR1395" s="127" t="s">
        <v>1072</v>
      </c>
      <c r="AS1395" s="127" t="s">
        <v>69</v>
      </c>
      <c r="AT1395" s="127" t="s">
        <v>70</v>
      </c>
      <c r="AU1395" s="127" t="s">
        <v>91</v>
      </c>
      <c r="AV1395" s="127" t="s">
        <v>1726</v>
      </c>
      <c r="AW1395" s="149">
        <f t="shared" si="21"/>
        <v>1.2894428507939073</v>
      </c>
    </row>
    <row r="1396" spans="1:49" x14ac:dyDescent="0.2">
      <c r="A1396" s="127" t="s">
        <v>1726</v>
      </c>
      <c r="B1396" s="127">
        <v>4.0999999999999996</v>
      </c>
      <c r="C1396" s="127">
        <v>20171204</v>
      </c>
      <c r="D1396" s="127" t="s">
        <v>60</v>
      </c>
      <c r="E1396" s="127" t="s">
        <v>60</v>
      </c>
      <c r="F1396" s="127">
        <v>3</v>
      </c>
      <c r="G1396" s="75" t="s">
        <v>1510</v>
      </c>
      <c r="H1396" s="127"/>
      <c r="I1396" s="127"/>
      <c r="J1396" s="127"/>
      <c r="K1396" s="127"/>
      <c r="L1396" s="127"/>
      <c r="M1396" s="127">
        <v>1</v>
      </c>
      <c r="N1396" s="127">
        <v>1</v>
      </c>
      <c r="O1396" s="127">
        <v>2004</v>
      </c>
      <c r="P1396" s="127">
        <v>20050526</v>
      </c>
      <c r="Q1396" s="127">
        <v>20050526</v>
      </c>
      <c r="R1396" s="127" t="s">
        <v>88</v>
      </c>
      <c r="S1396" s="127" t="s">
        <v>62</v>
      </c>
      <c r="T1396" s="127" t="s">
        <v>89</v>
      </c>
      <c r="U1396" s="127" t="s">
        <v>1643</v>
      </c>
      <c r="V1396" s="127" t="s">
        <v>65</v>
      </c>
      <c r="W1396" s="127" t="s">
        <v>66</v>
      </c>
      <c r="X1396" s="127"/>
      <c r="Y1396" s="127">
        <v>1.47</v>
      </c>
      <c r="Z1396" s="127">
        <v>51</v>
      </c>
      <c r="AA1396" s="127" t="s">
        <v>1726</v>
      </c>
      <c r="AB1396" s="127"/>
      <c r="AC1396" s="127"/>
      <c r="AD1396" s="127"/>
      <c r="AE1396" s="127"/>
      <c r="AF1396" s="127">
        <v>0</v>
      </c>
      <c r="AG1396" s="127">
        <v>33346</v>
      </c>
      <c r="AH1396" s="127"/>
      <c r="AI1396" s="127"/>
      <c r="AJ1396" s="127" t="s">
        <v>66</v>
      </c>
      <c r="AK1396" s="127"/>
      <c r="AL1396" s="127"/>
      <c r="AM1396" s="127"/>
      <c r="AN1396" s="127"/>
      <c r="AO1396" s="127" t="s">
        <v>1511</v>
      </c>
      <c r="AP1396" s="127" t="s">
        <v>660</v>
      </c>
      <c r="AQ1396" s="127" t="s">
        <v>661</v>
      </c>
      <c r="AR1396" s="127" t="s">
        <v>662</v>
      </c>
      <c r="AS1396" s="127" t="s">
        <v>69</v>
      </c>
      <c r="AT1396" s="127" t="s">
        <v>70</v>
      </c>
      <c r="AU1396" s="127" t="s">
        <v>91</v>
      </c>
      <c r="AV1396" s="127" t="s">
        <v>1726</v>
      </c>
      <c r="AW1396" s="149" t="str">
        <f t="shared" si="21"/>
        <v/>
      </c>
    </row>
    <row r="1397" spans="1:49" x14ac:dyDescent="0.2">
      <c r="A1397" s="127" t="s">
        <v>1726</v>
      </c>
      <c r="B1397" s="127">
        <v>4.0999999999999996</v>
      </c>
      <c r="C1397" s="127">
        <v>20171204</v>
      </c>
      <c r="D1397" s="127" t="s">
        <v>60</v>
      </c>
      <c r="E1397" s="127" t="s">
        <v>60</v>
      </c>
      <c r="F1397" s="127">
        <v>3</v>
      </c>
      <c r="G1397" s="75" t="s">
        <v>4599</v>
      </c>
      <c r="H1397" s="127"/>
      <c r="I1397" s="127"/>
      <c r="J1397" s="127"/>
      <c r="K1397" s="127"/>
      <c r="L1397" s="127"/>
      <c r="M1397" s="127">
        <v>1</v>
      </c>
      <c r="N1397" s="127">
        <v>2</v>
      </c>
      <c r="O1397" s="127">
        <v>2006</v>
      </c>
      <c r="P1397" s="127">
        <v>20070620</v>
      </c>
      <c r="Q1397" s="127">
        <v>20070620</v>
      </c>
      <c r="R1397" s="127" t="s">
        <v>4572</v>
      </c>
      <c r="S1397" s="127" t="s">
        <v>3484</v>
      </c>
      <c r="T1397" s="127" t="s">
        <v>4561</v>
      </c>
      <c r="U1397" s="127" t="s">
        <v>1643</v>
      </c>
      <c r="V1397" s="127" t="s">
        <v>65</v>
      </c>
      <c r="W1397" s="127" t="s">
        <v>66</v>
      </c>
      <c r="X1397" s="127" t="s">
        <v>1305</v>
      </c>
      <c r="Y1397" s="127">
        <v>2</v>
      </c>
      <c r="Z1397" s="127"/>
      <c r="AA1397" s="127" t="s">
        <v>1726</v>
      </c>
      <c r="AB1397" s="127"/>
      <c r="AC1397" s="127"/>
      <c r="AD1397" s="127"/>
      <c r="AE1397" s="127"/>
      <c r="AF1397" s="127">
        <v>0</v>
      </c>
      <c r="AG1397" s="127">
        <v>900</v>
      </c>
      <c r="AH1397" s="127"/>
      <c r="AI1397" s="127"/>
      <c r="AJ1397" s="127" t="s">
        <v>66</v>
      </c>
      <c r="AK1397" s="127"/>
      <c r="AL1397" s="127"/>
      <c r="AM1397" s="127"/>
      <c r="AN1397" s="127"/>
      <c r="AO1397" s="127" t="s">
        <v>1266</v>
      </c>
      <c r="AP1397" s="127" t="s">
        <v>4573</v>
      </c>
      <c r="AQ1397" s="127" t="s">
        <v>3487</v>
      </c>
      <c r="AR1397" s="127" t="s">
        <v>4563</v>
      </c>
      <c r="AS1397" s="127" t="s">
        <v>69</v>
      </c>
      <c r="AT1397" s="127" t="s">
        <v>70</v>
      </c>
      <c r="AU1397" s="127" t="s">
        <v>77</v>
      </c>
      <c r="AV1397" s="127" t="s">
        <v>1726</v>
      </c>
      <c r="AW1397" s="149" t="str">
        <f t="shared" si="21"/>
        <v/>
      </c>
    </row>
    <row r="1398" spans="1:49" x14ac:dyDescent="0.2">
      <c r="A1398" s="127" t="s">
        <v>1726</v>
      </c>
      <c r="B1398" s="127">
        <v>4.0999999999999996</v>
      </c>
      <c r="C1398" s="127">
        <v>20171204</v>
      </c>
      <c r="D1398" s="127" t="s">
        <v>60</v>
      </c>
      <c r="E1398" s="127" t="s">
        <v>60</v>
      </c>
      <c r="F1398" s="127">
        <v>3</v>
      </c>
      <c r="G1398" s="75" t="s">
        <v>4621</v>
      </c>
      <c r="H1398" s="127"/>
      <c r="I1398" s="127"/>
      <c r="J1398" s="127"/>
      <c r="K1398" s="127"/>
      <c r="L1398" s="127"/>
      <c r="M1398" s="127">
        <v>1</v>
      </c>
      <c r="N1398" s="127">
        <v>2</v>
      </c>
      <c r="O1398" s="127">
        <v>1992</v>
      </c>
      <c r="P1398" s="127">
        <v>19940326</v>
      </c>
      <c r="Q1398" s="127">
        <v>19940402</v>
      </c>
      <c r="R1398" s="127" t="s">
        <v>4560</v>
      </c>
      <c r="S1398" s="127" t="s">
        <v>3426</v>
      </c>
      <c r="T1398" s="127" t="s">
        <v>4561</v>
      </c>
      <c r="U1398" s="127" t="s">
        <v>1953</v>
      </c>
      <c r="V1398" s="127" t="s">
        <v>65</v>
      </c>
      <c r="W1398" s="127" t="s">
        <v>66</v>
      </c>
      <c r="X1398" s="127"/>
      <c r="Y1398" s="127">
        <v>12</v>
      </c>
      <c r="Z1398" s="127">
        <v>100</v>
      </c>
      <c r="AA1398" s="127" t="s">
        <v>1726</v>
      </c>
      <c r="AB1398" s="127"/>
      <c r="AC1398" s="127"/>
      <c r="AD1398" s="127"/>
      <c r="AE1398" s="127"/>
      <c r="AF1398" s="127">
        <v>0</v>
      </c>
      <c r="AG1398" s="127">
        <v>175908</v>
      </c>
      <c r="AH1398" s="127"/>
      <c r="AI1398" s="127"/>
      <c r="AJ1398" s="127" t="s">
        <v>66</v>
      </c>
      <c r="AK1398" s="127"/>
      <c r="AL1398" s="127"/>
      <c r="AM1398" s="127"/>
      <c r="AN1398" s="127"/>
      <c r="AO1398" s="127" t="s">
        <v>90</v>
      </c>
      <c r="AP1398" s="127" t="s">
        <v>4562</v>
      </c>
      <c r="AQ1398" s="127" t="s">
        <v>3429</v>
      </c>
      <c r="AR1398" s="127" t="s">
        <v>4563</v>
      </c>
      <c r="AS1398" s="127" t="s">
        <v>69</v>
      </c>
      <c r="AT1398" s="127" t="s">
        <v>70</v>
      </c>
      <c r="AU1398" s="127" t="s">
        <v>77</v>
      </c>
      <c r="AV1398" s="127" t="s">
        <v>1726</v>
      </c>
      <c r="AW1398" s="149" t="str">
        <f t="shared" si="21"/>
        <v/>
      </c>
    </row>
    <row r="1399" spans="1:49" x14ac:dyDescent="0.2">
      <c r="A1399" s="127" t="s">
        <v>1726</v>
      </c>
      <c r="B1399" s="127">
        <v>4.0999999999999996</v>
      </c>
      <c r="C1399" s="127">
        <v>20171204</v>
      </c>
      <c r="D1399" s="127" t="s">
        <v>60</v>
      </c>
      <c r="E1399" s="127" t="s">
        <v>60</v>
      </c>
      <c r="F1399" s="127">
        <v>3</v>
      </c>
      <c r="G1399" s="75" t="s">
        <v>3333</v>
      </c>
      <c r="H1399" s="127"/>
      <c r="I1399" s="127"/>
      <c r="J1399" s="127"/>
      <c r="K1399" s="127"/>
      <c r="L1399" s="127"/>
      <c r="M1399" s="127">
        <v>1</v>
      </c>
      <c r="N1399" s="127">
        <v>3</v>
      </c>
      <c r="O1399" s="127">
        <v>1992</v>
      </c>
      <c r="P1399" s="127">
        <v>19930909</v>
      </c>
      <c r="Q1399" s="127">
        <v>19930921</v>
      </c>
      <c r="R1399" s="127" t="s">
        <v>3322</v>
      </c>
      <c r="S1399" s="127" t="s">
        <v>3323</v>
      </c>
      <c r="T1399" s="127" t="s">
        <v>3294</v>
      </c>
      <c r="U1399" s="127" t="s">
        <v>1643</v>
      </c>
      <c r="V1399" s="127" t="s">
        <v>65</v>
      </c>
      <c r="W1399" s="127" t="s">
        <v>66</v>
      </c>
      <c r="X1399" s="127"/>
      <c r="Y1399" s="127">
        <v>16.5</v>
      </c>
      <c r="Z1399" s="127"/>
      <c r="AA1399" s="127" t="s">
        <v>1726</v>
      </c>
      <c r="AB1399" s="127"/>
      <c r="AC1399" s="127"/>
      <c r="AD1399" s="127"/>
      <c r="AE1399" s="127"/>
      <c r="AF1399" s="127">
        <v>0</v>
      </c>
      <c r="AG1399" s="127">
        <v>25483</v>
      </c>
      <c r="AH1399" s="127"/>
      <c r="AI1399" s="127"/>
      <c r="AJ1399" s="127" t="s">
        <v>66</v>
      </c>
      <c r="AK1399" s="127"/>
      <c r="AL1399" s="127"/>
      <c r="AM1399" s="127"/>
      <c r="AN1399" s="127"/>
      <c r="AO1399" s="127" t="s">
        <v>3334</v>
      </c>
      <c r="AP1399" s="127" t="s">
        <v>3325</v>
      </c>
      <c r="AQ1399" s="127" t="s">
        <v>3326</v>
      </c>
      <c r="AR1399" s="127" t="s">
        <v>3298</v>
      </c>
      <c r="AS1399" s="127" t="s">
        <v>69</v>
      </c>
      <c r="AT1399" s="127" t="s">
        <v>70</v>
      </c>
      <c r="AU1399" s="127" t="s">
        <v>3211</v>
      </c>
      <c r="AV1399" s="127" t="s">
        <v>1726</v>
      </c>
      <c r="AW1399" s="149" t="str">
        <f t="shared" si="21"/>
        <v/>
      </c>
    </row>
    <row r="1400" spans="1:49" x14ac:dyDescent="0.2">
      <c r="A1400" s="127" t="s">
        <v>1726</v>
      </c>
      <c r="B1400" s="127">
        <v>4.0999999999999996</v>
      </c>
      <c r="C1400" s="127">
        <v>20171204</v>
      </c>
      <c r="D1400" s="127" t="s">
        <v>60</v>
      </c>
      <c r="E1400" s="127" t="s">
        <v>60</v>
      </c>
      <c r="F1400" s="127">
        <v>3</v>
      </c>
      <c r="G1400" s="75" t="s">
        <v>1281</v>
      </c>
      <c r="H1400" s="127"/>
      <c r="I1400" s="127"/>
      <c r="J1400" s="127"/>
      <c r="K1400" s="127"/>
      <c r="L1400" s="127"/>
      <c r="M1400" s="127">
        <v>1</v>
      </c>
      <c r="N1400" s="127">
        <v>2</v>
      </c>
      <c r="O1400" s="127">
        <v>2005</v>
      </c>
      <c r="P1400" s="127">
        <v>20060525</v>
      </c>
      <c r="Q1400" s="127">
        <v>20060525</v>
      </c>
      <c r="R1400" s="127" t="s">
        <v>490</v>
      </c>
      <c r="S1400" s="127" t="s">
        <v>476</v>
      </c>
      <c r="T1400" s="127" t="s">
        <v>491</v>
      </c>
      <c r="U1400" s="127" t="s">
        <v>72</v>
      </c>
      <c r="V1400" s="127" t="s">
        <v>65</v>
      </c>
      <c r="W1400" s="127" t="s">
        <v>64</v>
      </c>
      <c r="X1400" s="127"/>
      <c r="Y1400" s="127">
        <v>9.1300000000000008</v>
      </c>
      <c r="Z1400" s="127">
        <v>91</v>
      </c>
      <c r="AA1400" s="127" t="s">
        <v>1726</v>
      </c>
      <c r="AB1400" s="127"/>
      <c r="AC1400" s="127"/>
      <c r="AD1400" s="127"/>
      <c r="AE1400" s="127"/>
      <c r="AF1400" s="127">
        <v>0</v>
      </c>
      <c r="AG1400" s="127">
        <v>206000</v>
      </c>
      <c r="AH1400" s="127"/>
      <c r="AI1400" s="127"/>
      <c r="AJ1400" s="127" t="s">
        <v>66</v>
      </c>
      <c r="AK1400" s="127"/>
      <c r="AL1400" s="127"/>
      <c r="AM1400" s="127"/>
      <c r="AN1400" s="127"/>
      <c r="AO1400" s="127" t="s">
        <v>1282</v>
      </c>
      <c r="AP1400" s="127" t="s">
        <v>493</v>
      </c>
      <c r="AQ1400" s="127" t="s">
        <v>480</v>
      </c>
      <c r="AR1400" s="127" t="s">
        <v>494</v>
      </c>
      <c r="AS1400" s="127" t="s">
        <v>69</v>
      </c>
      <c r="AT1400" s="127" t="s">
        <v>70</v>
      </c>
      <c r="AU1400" s="127" t="s">
        <v>91</v>
      </c>
      <c r="AV1400" s="127" t="s">
        <v>1726</v>
      </c>
      <c r="AW1400" s="149" t="str">
        <f t="shared" si="21"/>
        <v/>
      </c>
    </row>
    <row r="1401" spans="1:49" x14ac:dyDescent="0.2">
      <c r="A1401" s="127" t="s">
        <v>1726</v>
      </c>
      <c r="B1401" s="127">
        <v>4.0999999999999996</v>
      </c>
      <c r="C1401" s="127">
        <v>20171204</v>
      </c>
      <c r="D1401" s="127" t="s">
        <v>60</v>
      </c>
      <c r="E1401" s="127" t="s">
        <v>60</v>
      </c>
      <c r="F1401" s="127">
        <v>3</v>
      </c>
      <c r="G1401" s="75" t="s">
        <v>1512</v>
      </c>
      <c r="H1401" s="127"/>
      <c r="I1401" s="127"/>
      <c r="J1401" s="127"/>
      <c r="K1401" s="127"/>
      <c r="L1401" s="127"/>
      <c r="M1401" s="127">
        <v>1</v>
      </c>
      <c r="N1401" s="127">
        <v>1</v>
      </c>
      <c r="O1401" s="127">
        <v>2003</v>
      </c>
      <c r="P1401" s="127">
        <v>20040423</v>
      </c>
      <c r="Q1401" s="127">
        <v>20040423</v>
      </c>
      <c r="R1401" s="127" t="s">
        <v>78</v>
      </c>
      <c r="S1401" s="127" t="s">
        <v>62</v>
      </c>
      <c r="T1401" s="127" t="s">
        <v>79</v>
      </c>
      <c r="U1401" s="127" t="s">
        <v>1643</v>
      </c>
      <c r="V1401" s="127" t="s">
        <v>65</v>
      </c>
      <c r="W1401" s="127" t="s">
        <v>66</v>
      </c>
      <c r="X1401" s="127"/>
      <c r="Y1401" s="127">
        <v>1.27</v>
      </c>
      <c r="Z1401" s="127">
        <v>49</v>
      </c>
      <c r="AA1401" s="127" t="s">
        <v>1726</v>
      </c>
      <c r="AB1401" s="127"/>
      <c r="AC1401" s="127"/>
      <c r="AD1401" s="127"/>
      <c r="AE1401" s="127"/>
      <c r="AF1401" s="127">
        <v>0</v>
      </c>
      <c r="AG1401" s="127">
        <v>7877</v>
      </c>
      <c r="AH1401" s="127"/>
      <c r="AI1401" s="127"/>
      <c r="AJ1401" s="127" t="s">
        <v>66</v>
      </c>
      <c r="AK1401" s="127"/>
      <c r="AL1401" s="127"/>
      <c r="AM1401" s="127"/>
      <c r="AN1401" s="127"/>
      <c r="AO1401" s="127" t="s">
        <v>1513</v>
      </c>
      <c r="AP1401" s="127" t="s">
        <v>675</v>
      </c>
      <c r="AQ1401" s="127" t="s">
        <v>661</v>
      </c>
      <c r="AR1401" s="127" t="s">
        <v>676</v>
      </c>
      <c r="AS1401" s="127" t="s">
        <v>69</v>
      </c>
      <c r="AT1401" s="127" t="s">
        <v>70</v>
      </c>
      <c r="AU1401" s="127" t="s">
        <v>71</v>
      </c>
      <c r="AV1401" s="127" t="s">
        <v>1726</v>
      </c>
      <c r="AW1401" s="149" t="str">
        <f t="shared" si="21"/>
        <v/>
      </c>
    </row>
    <row r="1402" spans="1:49" x14ac:dyDescent="0.2">
      <c r="A1402" s="127" t="s">
        <v>1726</v>
      </c>
      <c r="B1402" s="127">
        <v>4.0999999999999996</v>
      </c>
      <c r="C1402" s="127">
        <v>20171204</v>
      </c>
      <c r="D1402" s="127" t="s">
        <v>60</v>
      </c>
      <c r="E1402" s="127" t="s">
        <v>60</v>
      </c>
      <c r="F1402" s="127">
        <v>3</v>
      </c>
      <c r="G1402" s="75" t="s">
        <v>3989</v>
      </c>
      <c r="H1402" s="127"/>
      <c r="I1402" s="127"/>
      <c r="J1402" s="127"/>
      <c r="K1402" s="127"/>
      <c r="L1402" s="127"/>
      <c r="M1402" s="127">
        <v>1</v>
      </c>
      <c r="N1402" s="127">
        <v>2</v>
      </c>
      <c r="O1402" s="127">
        <v>2002</v>
      </c>
      <c r="P1402" s="127">
        <v>20030512</v>
      </c>
      <c r="Q1402" s="127">
        <v>20030512</v>
      </c>
      <c r="R1402" s="127" t="s">
        <v>3322</v>
      </c>
      <c r="S1402" s="127" t="s">
        <v>3323</v>
      </c>
      <c r="T1402" s="127" t="s">
        <v>3984</v>
      </c>
      <c r="U1402" s="127" t="s">
        <v>72</v>
      </c>
      <c r="V1402" s="127" t="s">
        <v>65</v>
      </c>
      <c r="W1402" s="127" t="s">
        <v>64</v>
      </c>
      <c r="X1402" s="127"/>
      <c r="Y1402" s="127">
        <v>6.13</v>
      </c>
      <c r="Z1402" s="127"/>
      <c r="AA1402" s="127" t="s">
        <v>1726</v>
      </c>
      <c r="AB1402" s="127"/>
      <c r="AC1402" s="127"/>
      <c r="AD1402" s="127"/>
      <c r="AE1402" s="127"/>
      <c r="AF1402" s="127">
        <v>0</v>
      </c>
      <c r="AG1402" s="127">
        <v>575775</v>
      </c>
      <c r="AH1402" s="127"/>
      <c r="AI1402" s="127"/>
      <c r="AJ1402" s="127" t="s">
        <v>66</v>
      </c>
      <c r="AK1402" s="127"/>
      <c r="AL1402" s="127"/>
      <c r="AM1402" s="127"/>
      <c r="AN1402" s="127"/>
      <c r="AO1402" s="127"/>
      <c r="AP1402" s="127" t="s">
        <v>3325</v>
      </c>
      <c r="AQ1402" s="127" t="s">
        <v>3326</v>
      </c>
      <c r="AR1402" s="127" t="s">
        <v>3985</v>
      </c>
      <c r="AS1402" s="127" t="s">
        <v>69</v>
      </c>
      <c r="AT1402" s="127" t="s">
        <v>70</v>
      </c>
      <c r="AU1402" s="127" t="s">
        <v>3211</v>
      </c>
      <c r="AV1402" s="127" t="s">
        <v>1726</v>
      </c>
      <c r="AW1402" s="149" t="str">
        <f t="shared" si="21"/>
        <v/>
      </c>
    </row>
    <row r="1403" spans="1:49" x14ac:dyDescent="0.2">
      <c r="A1403" s="127" t="s">
        <v>59</v>
      </c>
      <c r="B1403" s="127">
        <v>4.0999999999999996</v>
      </c>
      <c r="C1403" s="127">
        <v>20171204</v>
      </c>
      <c r="D1403" s="127" t="s">
        <v>60</v>
      </c>
      <c r="E1403" s="127" t="s">
        <v>60</v>
      </c>
      <c r="F1403" s="127">
        <v>3</v>
      </c>
      <c r="G1403" s="75" t="s">
        <v>335</v>
      </c>
      <c r="H1403" s="127">
        <v>12</v>
      </c>
      <c r="I1403" s="127"/>
      <c r="J1403" s="127"/>
      <c r="K1403" s="127" t="s">
        <v>106</v>
      </c>
      <c r="L1403" s="127" t="s">
        <v>4236</v>
      </c>
      <c r="M1403" s="127">
        <v>1</v>
      </c>
      <c r="N1403" s="127">
        <v>3</v>
      </c>
      <c r="O1403" s="127">
        <v>2008</v>
      </c>
      <c r="P1403" s="127">
        <v>20090519</v>
      </c>
      <c r="Q1403" s="127">
        <v>20090526</v>
      </c>
      <c r="R1403" s="127" t="s">
        <v>3420</v>
      </c>
      <c r="S1403" s="127" t="s">
        <v>3421</v>
      </c>
      <c r="T1403" s="127" t="s">
        <v>4165</v>
      </c>
      <c r="U1403" s="127" t="s">
        <v>72</v>
      </c>
      <c r="V1403" s="127" t="s">
        <v>65</v>
      </c>
      <c r="W1403" s="127" t="s">
        <v>64</v>
      </c>
      <c r="X1403" s="127"/>
      <c r="Y1403" s="127">
        <v>5.6</v>
      </c>
      <c r="Z1403" s="127"/>
      <c r="AA1403" s="127" t="s">
        <v>1726</v>
      </c>
      <c r="AB1403" s="127">
        <v>5000</v>
      </c>
      <c r="AC1403" s="127">
        <v>49758</v>
      </c>
      <c r="AD1403" s="127"/>
      <c r="AE1403" s="127"/>
      <c r="AF1403" s="127">
        <v>0</v>
      </c>
      <c r="AG1403" s="127">
        <v>220676</v>
      </c>
      <c r="AH1403" s="127">
        <v>5000</v>
      </c>
      <c r="AI1403" s="127">
        <v>203</v>
      </c>
      <c r="AJ1403" s="127"/>
      <c r="AK1403" s="127">
        <v>4.1000000000000003E-3</v>
      </c>
      <c r="AL1403" s="127">
        <v>40</v>
      </c>
      <c r="AM1403" s="127">
        <v>1007</v>
      </c>
      <c r="AN1403" s="127"/>
      <c r="AO1403" s="127" t="s">
        <v>4237</v>
      </c>
      <c r="AP1403" s="127" t="s">
        <v>3422</v>
      </c>
      <c r="AQ1403" s="127" t="s">
        <v>3423</v>
      </c>
      <c r="AR1403" s="127" t="s">
        <v>4166</v>
      </c>
      <c r="AS1403" s="127" t="s">
        <v>69</v>
      </c>
      <c r="AT1403" s="127" t="s">
        <v>70</v>
      </c>
      <c r="AU1403" s="127" t="s">
        <v>3211</v>
      </c>
      <c r="AV1403" s="127" t="s">
        <v>1726</v>
      </c>
      <c r="AW1403" s="149">
        <f t="shared" si="21"/>
        <v>4.4349853289923225</v>
      </c>
    </row>
    <row r="1404" spans="1:49" x14ac:dyDescent="0.2">
      <c r="A1404" s="127" t="s">
        <v>1726</v>
      </c>
      <c r="B1404" s="127">
        <v>4.0999999999999996</v>
      </c>
      <c r="C1404" s="127">
        <v>20171204</v>
      </c>
      <c r="D1404" s="127" t="s">
        <v>60</v>
      </c>
      <c r="E1404" s="127" t="s">
        <v>60</v>
      </c>
      <c r="F1404" s="127">
        <v>3</v>
      </c>
      <c r="G1404" s="75" t="s">
        <v>4056</v>
      </c>
      <c r="H1404" s="127"/>
      <c r="I1404" s="127"/>
      <c r="J1404" s="127"/>
      <c r="K1404" s="127"/>
      <c r="L1404" s="127"/>
      <c r="M1404" s="127">
        <v>1</v>
      </c>
      <c r="N1404" s="127">
        <v>2</v>
      </c>
      <c r="O1404" s="127">
        <v>2002</v>
      </c>
      <c r="P1404" s="127">
        <v>20030602</v>
      </c>
      <c r="Q1404" s="127">
        <v>20030602</v>
      </c>
      <c r="R1404" s="127" t="s">
        <v>4057</v>
      </c>
      <c r="S1404" s="127" t="s">
        <v>3307</v>
      </c>
      <c r="T1404" s="127" t="s">
        <v>4014</v>
      </c>
      <c r="U1404" s="127" t="s">
        <v>72</v>
      </c>
      <c r="V1404" s="127" t="s">
        <v>65</v>
      </c>
      <c r="W1404" s="127" t="s">
        <v>66</v>
      </c>
      <c r="X1404" s="127"/>
      <c r="Y1404" s="127">
        <v>7</v>
      </c>
      <c r="Z1404" s="127">
        <v>85</v>
      </c>
      <c r="AA1404" s="127" t="s">
        <v>1726</v>
      </c>
      <c r="AB1404" s="127"/>
      <c r="AC1404" s="127"/>
      <c r="AD1404" s="127"/>
      <c r="AE1404" s="127"/>
      <c r="AF1404" s="127">
        <v>0</v>
      </c>
      <c r="AG1404" s="127">
        <v>20350</v>
      </c>
      <c r="AH1404" s="127"/>
      <c r="AI1404" s="127"/>
      <c r="AJ1404" s="127" t="s">
        <v>66</v>
      </c>
      <c r="AK1404" s="127"/>
      <c r="AL1404" s="127"/>
      <c r="AM1404" s="127"/>
      <c r="AN1404" s="127"/>
      <c r="AO1404" s="127" t="s">
        <v>4058</v>
      </c>
      <c r="AP1404" s="127" t="s">
        <v>4059</v>
      </c>
      <c r="AQ1404" s="127" t="s">
        <v>3310</v>
      </c>
      <c r="AR1404" s="127" t="s">
        <v>4017</v>
      </c>
      <c r="AS1404" s="127" t="s">
        <v>69</v>
      </c>
      <c r="AT1404" s="127" t="s">
        <v>70</v>
      </c>
      <c r="AU1404" s="127" t="s">
        <v>3211</v>
      </c>
      <c r="AV1404" s="127" t="s">
        <v>1726</v>
      </c>
      <c r="AW1404" s="149" t="str">
        <f t="shared" si="21"/>
        <v/>
      </c>
    </row>
    <row r="1405" spans="1:49" x14ac:dyDescent="0.2">
      <c r="A1405" s="127" t="s">
        <v>59</v>
      </c>
      <c r="B1405" s="127">
        <v>4.0999999999999996</v>
      </c>
      <c r="C1405" s="127">
        <v>20171204</v>
      </c>
      <c r="D1405" s="127" t="s">
        <v>60</v>
      </c>
      <c r="E1405" s="127" t="s">
        <v>60</v>
      </c>
      <c r="F1405" s="127">
        <v>3</v>
      </c>
      <c r="G1405" s="75" t="s">
        <v>2901</v>
      </c>
      <c r="H1405" s="127">
        <v>12</v>
      </c>
      <c r="I1405" s="127"/>
      <c r="J1405" s="127"/>
      <c r="K1405" s="127"/>
      <c r="L1405" s="127"/>
      <c r="M1405" s="127">
        <v>1</v>
      </c>
      <c r="N1405" s="127">
        <v>2</v>
      </c>
      <c r="O1405" s="127">
        <v>2005</v>
      </c>
      <c r="P1405" s="127">
        <v>20060510</v>
      </c>
      <c r="Q1405" s="127">
        <v>20060511</v>
      </c>
      <c r="R1405" s="127" t="s">
        <v>475</v>
      </c>
      <c r="S1405" s="127" t="s">
        <v>476</v>
      </c>
      <c r="T1405" s="127" t="s">
        <v>477</v>
      </c>
      <c r="U1405" s="127" t="s">
        <v>72</v>
      </c>
      <c r="V1405" s="127" t="s">
        <v>65</v>
      </c>
      <c r="W1405" s="127" t="s">
        <v>64</v>
      </c>
      <c r="X1405" s="127"/>
      <c r="Y1405" s="127">
        <v>5.38</v>
      </c>
      <c r="Z1405" s="127">
        <v>76</v>
      </c>
      <c r="AA1405" s="127" t="s">
        <v>1726</v>
      </c>
      <c r="AB1405" s="127">
        <v>5000</v>
      </c>
      <c r="AC1405" s="127">
        <v>48216</v>
      </c>
      <c r="AD1405" s="127"/>
      <c r="AE1405" s="127"/>
      <c r="AF1405" s="127">
        <v>0</v>
      </c>
      <c r="AG1405" s="127">
        <v>76829</v>
      </c>
      <c r="AH1405" s="127">
        <v>5000</v>
      </c>
      <c r="AI1405" s="127">
        <v>2009</v>
      </c>
      <c r="AJ1405" s="127" t="s">
        <v>66</v>
      </c>
      <c r="AK1405" s="127">
        <v>0.04</v>
      </c>
      <c r="AL1405" s="127">
        <v>32</v>
      </c>
      <c r="AM1405" s="127">
        <v>100</v>
      </c>
      <c r="AN1405" s="127"/>
      <c r="AO1405" s="127"/>
      <c r="AP1405" s="127" t="s">
        <v>479</v>
      </c>
      <c r="AQ1405" s="127" t="s">
        <v>480</v>
      </c>
      <c r="AR1405" s="127" t="s">
        <v>481</v>
      </c>
      <c r="AS1405" s="127" t="s">
        <v>69</v>
      </c>
      <c r="AT1405" s="127" t="s">
        <v>70</v>
      </c>
      <c r="AU1405" s="127" t="s">
        <v>91</v>
      </c>
      <c r="AV1405" s="127" t="s">
        <v>1726</v>
      </c>
      <c r="AW1405" s="149">
        <f t="shared" si="21"/>
        <v>1.5934337149493945</v>
      </c>
    </row>
    <row r="1406" spans="1:49" x14ac:dyDescent="0.2">
      <c r="A1406" s="127" t="s">
        <v>1726</v>
      </c>
      <c r="B1406" s="127">
        <v>4.0999999999999996</v>
      </c>
      <c r="C1406" s="127">
        <v>20171204</v>
      </c>
      <c r="D1406" s="127" t="s">
        <v>60</v>
      </c>
      <c r="E1406" s="127" t="s">
        <v>60</v>
      </c>
      <c r="F1406" s="127">
        <v>3</v>
      </c>
      <c r="G1406" s="75" t="s">
        <v>4398</v>
      </c>
      <c r="H1406" s="127"/>
      <c r="I1406" s="127"/>
      <c r="J1406" s="127"/>
      <c r="K1406" s="127"/>
      <c r="L1406" s="127"/>
      <c r="M1406" s="127">
        <v>1</v>
      </c>
      <c r="N1406" s="127">
        <v>3</v>
      </c>
      <c r="O1406" s="127">
        <v>2002</v>
      </c>
      <c r="P1406" s="127">
        <v>20030610</v>
      </c>
      <c r="Q1406" s="127">
        <v>20030610</v>
      </c>
      <c r="R1406" s="127" t="s">
        <v>4190</v>
      </c>
      <c r="S1406" s="127" t="s">
        <v>4396</v>
      </c>
      <c r="T1406" s="127" t="s">
        <v>4165</v>
      </c>
      <c r="U1406" s="127" t="s">
        <v>72</v>
      </c>
      <c r="V1406" s="127" t="s">
        <v>65</v>
      </c>
      <c r="W1406" s="127" t="s">
        <v>66</v>
      </c>
      <c r="X1406" s="127"/>
      <c r="Y1406" s="127">
        <v>3</v>
      </c>
      <c r="Z1406" s="127"/>
      <c r="AA1406" s="127" t="s">
        <v>1726</v>
      </c>
      <c r="AB1406" s="127"/>
      <c r="AC1406" s="127"/>
      <c r="AD1406" s="127"/>
      <c r="AE1406" s="127"/>
      <c r="AF1406" s="127">
        <v>0</v>
      </c>
      <c r="AG1406" s="127">
        <v>8800</v>
      </c>
      <c r="AH1406" s="127"/>
      <c r="AI1406" s="127"/>
      <c r="AJ1406" s="127" t="s">
        <v>66</v>
      </c>
      <c r="AK1406" s="127"/>
      <c r="AL1406" s="127"/>
      <c r="AM1406" s="127"/>
      <c r="AN1406" s="127"/>
      <c r="AO1406" s="127"/>
      <c r="AP1406" s="127" t="s">
        <v>4191</v>
      </c>
      <c r="AQ1406" s="127" t="s">
        <v>4397</v>
      </c>
      <c r="AR1406" s="127" t="s">
        <v>4166</v>
      </c>
      <c r="AS1406" s="127" t="s">
        <v>69</v>
      </c>
      <c r="AT1406" s="127" t="s">
        <v>70</v>
      </c>
      <c r="AU1406" s="127" t="s">
        <v>3211</v>
      </c>
      <c r="AV1406" s="127" t="s">
        <v>1726</v>
      </c>
      <c r="AW1406" s="149" t="str">
        <f t="shared" si="21"/>
        <v/>
      </c>
    </row>
    <row r="1407" spans="1:49" x14ac:dyDescent="0.2">
      <c r="A1407" s="127" t="s">
        <v>1726</v>
      </c>
      <c r="B1407" s="127">
        <v>4.0999999999999996</v>
      </c>
      <c r="C1407" s="127">
        <v>20171204</v>
      </c>
      <c r="D1407" s="127" t="s">
        <v>60</v>
      </c>
      <c r="E1407" s="127" t="s">
        <v>60</v>
      </c>
      <c r="F1407" s="127">
        <v>3</v>
      </c>
      <c r="G1407" s="75" t="s">
        <v>1489</v>
      </c>
      <c r="H1407" s="127"/>
      <c r="I1407" s="127"/>
      <c r="J1407" s="127"/>
      <c r="K1407" s="127"/>
      <c r="L1407" s="127"/>
      <c r="M1407" s="127">
        <v>1</v>
      </c>
      <c r="N1407" s="127">
        <v>1</v>
      </c>
      <c r="O1407" s="127">
        <v>2002</v>
      </c>
      <c r="P1407" s="127">
        <v>20040416</v>
      </c>
      <c r="Q1407" s="127">
        <v>20040420</v>
      </c>
      <c r="R1407" s="127" t="s">
        <v>78</v>
      </c>
      <c r="S1407" s="127" t="s">
        <v>62</v>
      </c>
      <c r="T1407" s="127" t="s">
        <v>79</v>
      </c>
      <c r="U1407" s="127" t="s">
        <v>1953</v>
      </c>
      <c r="V1407" s="127" t="s">
        <v>65</v>
      </c>
      <c r="W1407" s="127" t="s">
        <v>64</v>
      </c>
      <c r="X1407" s="127"/>
      <c r="Y1407" s="127">
        <v>15.3</v>
      </c>
      <c r="Z1407" s="127">
        <v>112</v>
      </c>
      <c r="AA1407" s="127" t="s">
        <v>1726</v>
      </c>
      <c r="AB1407" s="127"/>
      <c r="AC1407" s="127"/>
      <c r="AD1407" s="127"/>
      <c r="AE1407" s="127"/>
      <c r="AF1407" s="127">
        <v>0</v>
      </c>
      <c r="AG1407" s="127">
        <v>89052</v>
      </c>
      <c r="AH1407" s="127"/>
      <c r="AI1407" s="127"/>
      <c r="AJ1407" s="127" t="s">
        <v>67</v>
      </c>
      <c r="AK1407" s="127"/>
      <c r="AL1407" s="127"/>
      <c r="AM1407" s="127"/>
      <c r="AN1407" s="127"/>
      <c r="AO1407" s="127" t="s">
        <v>1490</v>
      </c>
      <c r="AP1407" s="127" t="s">
        <v>675</v>
      </c>
      <c r="AQ1407" s="127" t="s">
        <v>661</v>
      </c>
      <c r="AR1407" s="127" t="s">
        <v>676</v>
      </c>
      <c r="AS1407" s="127" t="s">
        <v>69</v>
      </c>
      <c r="AT1407" s="127" t="s">
        <v>70</v>
      </c>
      <c r="AU1407" s="127" t="s">
        <v>71</v>
      </c>
      <c r="AV1407" s="127" t="s">
        <v>1726</v>
      </c>
      <c r="AW1407" s="149" t="str">
        <f t="shared" si="21"/>
        <v/>
      </c>
    </row>
    <row r="1408" spans="1:49" x14ac:dyDescent="0.2">
      <c r="A1408" s="127" t="s">
        <v>1726</v>
      </c>
      <c r="B1408" s="127">
        <v>4.0999999999999996</v>
      </c>
      <c r="C1408" s="127">
        <v>20171204</v>
      </c>
      <c r="D1408" s="127" t="s">
        <v>60</v>
      </c>
      <c r="E1408" s="127" t="s">
        <v>60</v>
      </c>
      <c r="F1408" s="127">
        <v>3</v>
      </c>
      <c r="G1408" s="75" t="s">
        <v>3203</v>
      </c>
      <c r="H1408" s="127"/>
      <c r="I1408" s="127"/>
      <c r="J1408" s="127"/>
      <c r="K1408" s="127"/>
      <c r="L1408" s="127"/>
      <c r="M1408" s="127">
        <v>1</v>
      </c>
      <c r="N1408" s="127">
        <v>1</v>
      </c>
      <c r="O1408" s="127">
        <v>2003</v>
      </c>
      <c r="P1408" s="127">
        <v>20040531</v>
      </c>
      <c r="Q1408" s="127">
        <v>20040531</v>
      </c>
      <c r="R1408" s="127" t="s">
        <v>3204</v>
      </c>
      <c r="S1408" s="127" t="s">
        <v>3205</v>
      </c>
      <c r="T1408" s="127" t="s">
        <v>3206</v>
      </c>
      <c r="U1408" s="127" t="s">
        <v>72</v>
      </c>
      <c r="V1408" s="127" t="s">
        <v>65</v>
      </c>
      <c r="W1408" s="127" t="s">
        <v>64</v>
      </c>
      <c r="X1408" s="127"/>
      <c r="Y1408" s="127">
        <v>3</v>
      </c>
      <c r="Z1408" s="127"/>
      <c r="AA1408" s="127" t="s">
        <v>1726</v>
      </c>
      <c r="AB1408" s="127"/>
      <c r="AC1408" s="127"/>
      <c r="AD1408" s="127"/>
      <c r="AE1408" s="127"/>
      <c r="AF1408" s="127">
        <v>0</v>
      </c>
      <c r="AG1408" s="127">
        <v>8000</v>
      </c>
      <c r="AH1408" s="127"/>
      <c r="AI1408" s="127"/>
      <c r="AJ1408" s="127" t="s">
        <v>66</v>
      </c>
      <c r="AK1408" s="127"/>
      <c r="AL1408" s="127"/>
      <c r="AM1408" s="127"/>
      <c r="AN1408" s="127"/>
      <c r="AO1408" s="127" t="s">
        <v>3207</v>
      </c>
      <c r="AP1408" s="127" t="s">
        <v>3208</v>
      </c>
      <c r="AQ1408" s="127" t="s">
        <v>3209</v>
      </c>
      <c r="AR1408" s="127" t="s">
        <v>3210</v>
      </c>
      <c r="AS1408" s="127" t="s">
        <v>69</v>
      </c>
      <c r="AT1408" s="127" t="s">
        <v>70</v>
      </c>
      <c r="AU1408" s="127" t="s">
        <v>3211</v>
      </c>
      <c r="AV1408" s="127" t="s">
        <v>1726</v>
      </c>
      <c r="AW1408" s="149" t="str">
        <f t="shared" si="21"/>
        <v/>
      </c>
    </row>
    <row r="1409" spans="1:49" x14ac:dyDescent="0.2">
      <c r="A1409" s="127" t="s">
        <v>59</v>
      </c>
      <c r="B1409" s="127">
        <v>4.0999999999999996</v>
      </c>
      <c r="C1409" s="127">
        <v>20171204</v>
      </c>
      <c r="D1409" s="127" t="s">
        <v>60</v>
      </c>
      <c r="E1409" s="127" t="s">
        <v>60</v>
      </c>
      <c r="F1409" s="127">
        <v>3</v>
      </c>
      <c r="G1409" s="75" t="s">
        <v>329</v>
      </c>
      <c r="H1409" s="127">
        <v>0</v>
      </c>
      <c r="I1409" s="127"/>
      <c r="J1409" s="127"/>
      <c r="K1409" s="127"/>
      <c r="L1409" s="127"/>
      <c r="M1409" s="127">
        <v>1</v>
      </c>
      <c r="N1409" s="127">
        <v>3</v>
      </c>
      <c r="O1409" s="127">
        <v>1983</v>
      </c>
      <c r="P1409" s="127">
        <v>19840619</v>
      </c>
      <c r="Q1409" s="127">
        <v>19840620</v>
      </c>
      <c r="R1409" s="127" t="s">
        <v>3322</v>
      </c>
      <c r="S1409" s="127" t="s">
        <v>3323</v>
      </c>
      <c r="T1409" s="127" t="s">
        <v>3294</v>
      </c>
      <c r="U1409" s="127" t="s">
        <v>72</v>
      </c>
      <c r="V1409" s="127" t="s">
        <v>65</v>
      </c>
      <c r="W1409" s="127" t="s">
        <v>66</v>
      </c>
      <c r="X1409" s="127"/>
      <c r="Y1409" s="127">
        <v>3.9</v>
      </c>
      <c r="Z1409" s="127"/>
      <c r="AA1409" s="127" t="s">
        <v>1726</v>
      </c>
      <c r="AB1409" s="127">
        <v>5000</v>
      </c>
      <c r="AC1409" s="127">
        <v>31264</v>
      </c>
      <c r="AD1409" s="127"/>
      <c r="AE1409" s="127"/>
      <c r="AF1409" s="127">
        <v>0</v>
      </c>
      <c r="AG1409" s="127">
        <v>390461</v>
      </c>
      <c r="AH1409" s="127">
        <v>5000</v>
      </c>
      <c r="AI1409" s="127">
        <v>236</v>
      </c>
      <c r="AJ1409" s="127"/>
      <c r="AK1409" s="127">
        <v>7.4999999999999997E-3</v>
      </c>
      <c r="AL1409" s="127">
        <v>2</v>
      </c>
      <c r="AM1409" s="127"/>
      <c r="AN1409" s="127"/>
      <c r="AO1409" s="127" t="s">
        <v>3366</v>
      </c>
      <c r="AP1409" s="127" t="s">
        <v>3325</v>
      </c>
      <c r="AQ1409" s="127" t="s">
        <v>3326</v>
      </c>
      <c r="AR1409" s="127" t="s">
        <v>3298</v>
      </c>
      <c r="AS1409" s="127" t="s">
        <v>69</v>
      </c>
      <c r="AT1409" s="127" t="s">
        <v>70</v>
      </c>
      <c r="AU1409" s="127" t="s">
        <v>3211</v>
      </c>
      <c r="AV1409" s="127" t="s">
        <v>1726</v>
      </c>
      <c r="AW1409" s="149">
        <f t="shared" si="21"/>
        <v>12.489156857727737</v>
      </c>
    </row>
    <row r="1410" spans="1:49" x14ac:dyDescent="0.2">
      <c r="A1410" s="127" t="s">
        <v>59</v>
      </c>
      <c r="B1410" s="127">
        <v>4.0999999999999996</v>
      </c>
      <c r="C1410" s="127">
        <v>20171204</v>
      </c>
      <c r="D1410" s="127" t="s">
        <v>60</v>
      </c>
      <c r="E1410" s="127" t="s">
        <v>60</v>
      </c>
      <c r="F1410" s="127">
        <v>3</v>
      </c>
      <c r="G1410" s="75" t="s">
        <v>1170</v>
      </c>
      <c r="H1410" s="127">
        <v>0</v>
      </c>
      <c r="I1410" s="127"/>
      <c r="J1410" s="127"/>
      <c r="K1410" s="127"/>
      <c r="L1410" s="127"/>
      <c r="M1410" s="127">
        <v>1</v>
      </c>
      <c r="N1410" s="127">
        <v>2</v>
      </c>
      <c r="O1410" s="127">
        <v>1989</v>
      </c>
      <c r="P1410" s="127">
        <v>19900521</v>
      </c>
      <c r="Q1410" s="127">
        <v>19900521</v>
      </c>
      <c r="R1410" s="127" t="s">
        <v>1165</v>
      </c>
      <c r="S1410" s="127" t="s">
        <v>1166</v>
      </c>
      <c r="T1410" s="127" t="s">
        <v>477</v>
      </c>
      <c r="U1410" s="127" t="s">
        <v>72</v>
      </c>
      <c r="V1410" s="127" t="s">
        <v>65</v>
      </c>
      <c r="W1410" s="127" t="s">
        <v>66</v>
      </c>
      <c r="X1410" s="127"/>
      <c r="Y1410" s="127">
        <v>5.5</v>
      </c>
      <c r="Z1410" s="127">
        <v>78</v>
      </c>
      <c r="AA1410" s="127" t="s">
        <v>1726</v>
      </c>
      <c r="AB1410" s="127">
        <v>5000</v>
      </c>
      <c r="AC1410" s="127">
        <v>25723</v>
      </c>
      <c r="AD1410" s="127"/>
      <c r="AE1410" s="127"/>
      <c r="AF1410" s="127">
        <v>0</v>
      </c>
      <c r="AG1410" s="127">
        <v>18185</v>
      </c>
      <c r="AH1410" s="127">
        <v>5000</v>
      </c>
      <c r="AI1410" s="127">
        <v>392</v>
      </c>
      <c r="AJ1410" s="127" t="s">
        <v>66</v>
      </c>
      <c r="AK1410" s="127">
        <v>1.4999999999999999E-2</v>
      </c>
      <c r="AL1410" s="127">
        <v>30</v>
      </c>
      <c r="AM1410" s="127">
        <v>200</v>
      </c>
      <c r="AN1410" s="127"/>
      <c r="AO1410" s="127"/>
      <c r="AP1410" s="127" t="s">
        <v>1167</v>
      </c>
      <c r="AQ1410" s="127" t="s">
        <v>1168</v>
      </c>
      <c r="AR1410" s="127" t="s">
        <v>481</v>
      </c>
      <c r="AS1410" s="127" t="s">
        <v>69</v>
      </c>
      <c r="AT1410" s="127" t="s">
        <v>70</v>
      </c>
      <c r="AU1410" s="127" t="s">
        <v>91</v>
      </c>
      <c r="AV1410" s="127" t="s">
        <v>1726</v>
      </c>
      <c r="AW1410" s="149">
        <f t="shared" si="21"/>
        <v>0.70695486529564977</v>
      </c>
    </row>
    <row r="1411" spans="1:49" x14ac:dyDescent="0.2">
      <c r="A1411" s="127" t="s">
        <v>59</v>
      </c>
      <c r="B1411" s="127">
        <v>4.0999999999999996</v>
      </c>
      <c r="C1411" s="127">
        <v>20171204</v>
      </c>
      <c r="D1411" s="127" t="s">
        <v>60</v>
      </c>
      <c r="E1411" s="127" t="s">
        <v>60</v>
      </c>
      <c r="F1411" s="127">
        <v>3</v>
      </c>
      <c r="G1411" s="75" t="s">
        <v>330</v>
      </c>
      <c r="H1411" s="127">
        <v>0</v>
      </c>
      <c r="I1411" s="127"/>
      <c r="J1411" s="127"/>
      <c r="K1411" s="127"/>
      <c r="L1411" s="127"/>
      <c r="M1411" s="127">
        <v>1</v>
      </c>
      <c r="N1411" s="127">
        <v>3</v>
      </c>
      <c r="O1411" s="127">
        <v>1983</v>
      </c>
      <c r="P1411" s="127">
        <v>19840619</v>
      </c>
      <c r="Q1411" s="127">
        <v>19840620</v>
      </c>
      <c r="R1411" s="127" t="s">
        <v>3322</v>
      </c>
      <c r="S1411" s="127" t="s">
        <v>3323</v>
      </c>
      <c r="T1411" s="127" t="s">
        <v>3294</v>
      </c>
      <c r="U1411" s="127" t="s">
        <v>72</v>
      </c>
      <c r="V1411" s="127" t="s">
        <v>65</v>
      </c>
      <c r="W1411" s="127" t="s">
        <v>66</v>
      </c>
      <c r="X1411" s="127"/>
      <c r="Y1411" s="127">
        <v>3.3</v>
      </c>
      <c r="Z1411" s="127"/>
      <c r="AA1411" s="127" t="s">
        <v>1726</v>
      </c>
      <c r="AB1411" s="127">
        <v>5000</v>
      </c>
      <c r="AC1411" s="127">
        <v>26358</v>
      </c>
      <c r="AD1411" s="127"/>
      <c r="AE1411" s="127"/>
      <c r="AF1411" s="127">
        <v>5000</v>
      </c>
      <c r="AG1411" s="127">
        <v>334</v>
      </c>
      <c r="AH1411" s="127"/>
      <c r="AI1411" s="127"/>
      <c r="AJ1411" s="127"/>
      <c r="AK1411" s="127">
        <v>1.2500000000000001E-2</v>
      </c>
      <c r="AL1411" s="127">
        <v>2</v>
      </c>
      <c r="AM1411" s="127"/>
      <c r="AN1411" s="127"/>
      <c r="AO1411" s="127" t="s">
        <v>3366</v>
      </c>
      <c r="AP1411" s="127" t="s">
        <v>3325</v>
      </c>
      <c r="AQ1411" s="127" t="s">
        <v>3326</v>
      </c>
      <c r="AR1411" s="127" t="s">
        <v>3298</v>
      </c>
      <c r="AS1411" s="127" t="s">
        <v>69</v>
      </c>
      <c r="AT1411" s="127" t="s">
        <v>70</v>
      </c>
      <c r="AU1411" s="127" t="s">
        <v>3211</v>
      </c>
      <c r="AV1411" s="127" t="s">
        <v>1726</v>
      </c>
      <c r="AW1411" s="149">
        <f t="shared" ref="AW1411:AW1474" si="22">+IF(ISERROR(AG1411/AC1411),"",AG1411/AC1411)</f>
        <v>1.2671674633887246E-2</v>
      </c>
    </row>
    <row r="1412" spans="1:49" x14ac:dyDescent="0.2">
      <c r="A1412" s="127" t="s">
        <v>1726</v>
      </c>
      <c r="B1412" s="127">
        <v>4.0999999999999996</v>
      </c>
      <c r="C1412" s="127">
        <v>20171204</v>
      </c>
      <c r="D1412" s="127" t="s">
        <v>60</v>
      </c>
      <c r="E1412" s="127" t="s">
        <v>60</v>
      </c>
      <c r="F1412" s="127">
        <v>3</v>
      </c>
      <c r="G1412" s="75" t="s">
        <v>4270</v>
      </c>
      <c r="H1412" s="127"/>
      <c r="I1412" s="127"/>
      <c r="J1412" s="127"/>
      <c r="K1412" s="127"/>
      <c r="L1412" s="127"/>
      <c r="M1412" s="127">
        <v>1</v>
      </c>
      <c r="N1412" s="127">
        <v>2</v>
      </c>
      <c r="O1412" s="127">
        <v>1993</v>
      </c>
      <c r="P1412" s="127">
        <v>19940504</v>
      </c>
      <c r="Q1412" s="127">
        <v>19940510</v>
      </c>
      <c r="R1412" s="127" t="s">
        <v>3420</v>
      </c>
      <c r="S1412" s="127" t="s">
        <v>3421</v>
      </c>
      <c r="T1412" s="127" t="s">
        <v>4165</v>
      </c>
      <c r="U1412" s="127" t="s">
        <v>72</v>
      </c>
      <c r="V1412" s="127" t="s">
        <v>65</v>
      </c>
      <c r="W1412" s="127" t="s">
        <v>64</v>
      </c>
      <c r="X1412" s="127"/>
      <c r="Y1412" s="127">
        <v>7.5</v>
      </c>
      <c r="Z1412" s="127">
        <v>86</v>
      </c>
      <c r="AA1412" s="127" t="s">
        <v>1726</v>
      </c>
      <c r="AB1412" s="127"/>
      <c r="AC1412" s="127"/>
      <c r="AD1412" s="127"/>
      <c r="AE1412" s="127"/>
      <c r="AF1412" s="127">
        <v>0</v>
      </c>
      <c r="AG1412" s="127">
        <v>411510</v>
      </c>
      <c r="AH1412" s="127"/>
      <c r="AI1412" s="127"/>
      <c r="AJ1412" s="127" t="s">
        <v>66</v>
      </c>
      <c r="AK1412" s="127"/>
      <c r="AL1412" s="127"/>
      <c r="AM1412" s="127"/>
      <c r="AN1412" s="127"/>
      <c r="AO1412" s="127"/>
      <c r="AP1412" s="127" t="s">
        <v>3422</v>
      </c>
      <c r="AQ1412" s="127" t="s">
        <v>3423</v>
      </c>
      <c r="AR1412" s="127" t="s">
        <v>4166</v>
      </c>
      <c r="AS1412" s="127" t="s">
        <v>69</v>
      </c>
      <c r="AT1412" s="127" t="s">
        <v>70</v>
      </c>
      <c r="AU1412" s="127" t="s">
        <v>3211</v>
      </c>
      <c r="AV1412" s="127" t="s">
        <v>1726</v>
      </c>
      <c r="AW1412" s="149" t="str">
        <f t="shared" si="22"/>
        <v/>
      </c>
    </row>
    <row r="1413" spans="1:49" x14ac:dyDescent="0.2">
      <c r="A1413" s="127" t="s">
        <v>1726</v>
      </c>
      <c r="B1413" s="127">
        <v>4.0999999999999996</v>
      </c>
      <c r="C1413" s="127">
        <v>20171204</v>
      </c>
      <c r="D1413" s="127" t="s">
        <v>60</v>
      </c>
      <c r="E1413" s="127" t="s">
        <v>60</v>
      </c>
      <c r="F1413" s="127">
        <v>3</v>
      </c>
      <c r="G1413" s="75" t="s">
        <v>1259</v>
      </c>
      <c r="H1413" s="127"/>
      <c r="I1413" s="127"/>
      <c r="J1413" s="127"/>
      <c r="K1413" s="127"/>
      <c r="L1413" s="127"/>
      <c r="M1413" s="127">
        <v>1</v>
      </c>
      <c r="N1413" s="127">
        <v>2</v>
      </c>
      <c r="O1413" s="127">
        <v>2002</v>
      </c>
      <c r="P1413" s="127">
        <v>20030527</v>
      </c>
      <c r="Q1413" s="127">
        <v>20030527</v>
      </c>
      <c r="R1413" s="127" t="s">
        <v>490</v>
      </c>
      <c r="S1413" s="127" t="s">
        <v>476</v>
      </c>
      <c r="T1413" s="127" t="s">
        <v>491</v>
      </c>
      <c r="U1413" s="127" t="s">
        <v>72</v>
      </c>
      <c r="V1413" s="127" t="s">
        <v>65</v>
      </c>
      <c r="W1413" s="127" t="s">
        <v>64</v>
      </c>
      <c r="X1413" s="127"/>
      <c r="Y1413" s="127">
        <v>9.4</v>
      </c>
      <c r="Z1413" s="127">
        <v>93</v>
      </c>
      <c r="AA1413" s="127" t="s">
        <v>1726</v>
      </c>
      <c r="AB1413" s="127"/>
      <c r="AC1413" s="127"/>
      <c r="AD1413" s="127"/>
      <c r="AE1413" s="127"/>
      <c r="AF1413" s="127">
        <v>0</v>
      </c>
      <c r="AG1413" s="127">
        <v>260920</v>
      </c>
      <c r="AH1413" s="127"/>
      <c r="AI1413" s="127"/>
      <c r="AJ1413" s="127" t="s">
        <v>66</v>
      </c>
      <c r="AK1413" s="127"/>
      <c r="AL1413" s="127"/>
      <c r="AM1413" s="127"/>
      <c r="AN1413" s="127"/>
      <c r="AO1413" s="127" t="s">
        <v>1260</v>
      </c>
      <c r="AP1413" s="127" t="s">
        <v>493</v>
      </c>
      <c r="AQ1413" s="127" t="s">
        <v>480</v>
      </c>
      <c r="AR1413" s="127" t="s">
        <v>494</v>
      </c>
      <c r="AS1413" s="127" t="s">
        <v>69</v>
      </c>
      <c r="AT1413" s="127" t="s">
        <v>70</v>
      </c>
      <c r="AU1413" s="127" t="s">
        <v>91</v>
      </c>
      <c r="AV1413" s="127" t="s">
        <v>1726</v>
      </c>
      <c r="AW1413" s="149" t="str">
        <f t="shared" si="22"/>
        <v/>
      </c>
    </row>
    <row r="1414" spans="1:49" x14ac:dyDescent="0.2">
      <c r="A1414" s="127" t="s">
        <v>1726</v>
      </c>
      <c r="B1414" s="127">
        <v>4.0999999999999996</v>
      </c>
      <c r="C1414" s="127">
        <v>20171204</v>
      </c>
      <c r="D1414" s="127" t="s">
        <v>60</v>
      </c>
      <c r="E1414" s="127" t="s">
        <v>60</v>
      </c>
      <c r="F1414" s="127">
        <v>3</v>
      </c>
      <c r="G1414" s="75" t="s">
        <v>4619</v>
      </c>
      <c r="H1414" s="127"/>
      <c r="I1414" s="127"/>
      <c r="J1414" s="127"/>
      <c r="K1414" s="127"/>
      <c r="L1414" s="127"/>
      <c r="M1414" s="127">
        <v>1</v>
      </c>
      <c r="N1414" s="127">
        <v>2</v>
      </c>
      <c r="O1414" s="127">
        <v>1994</v>
      </c>
      <c r="P1414" s="127">
        <v>19960331</v>
      </c>
      <c r="Q1414" s="127">
        <v>19960403</v>
      </c>
      <c r="R1414" s="127" t="s">
        <v>4560</v>
      </c>
      <c r="S1414" s="127" t="s">
        <v>3426</v>
      </c>
      <c r="T1414" s="127" t="s">
        <v>4561</v>
      </c>
      <c r="U1414" s="127" t="s">
        <v>1953</v>
      </c>
      <c r="V1414" s="127" t="s">
        <v>65</v>
      </c>
      <c r="W1414" s="127" t="s">
        <v>66</v>
      </c>
      <c r="X1414" s="127"/>
      <c r="Y1414" s="127">
        <v>11.63</v>
      </c>
      <c r="Z1414" s="127"/>
      <c r="AA1414" s="127" t="s">
        <v>1726</v>
      </c>
      <c r="AB1414" s="127"/>
      <c r="AC1414" s="127"/>
      <c r="AD1414" s="127"/>
      <c r="AE1414" s="127"/>
      <c r="AF1414" s="127">
        <v>0</v>
      </c>
      <c r="AG1414" s="127">
        <v>241845</v>
      </c>
      <c r="AH1414" s="127"/>
      <c r="AI1414" s="127"/>
      <c r="AJ1414" s="127" t="s">
        <v>66</v>
      </c>
      <c r="AK1414" s="127"/>
      <c r="AL1414" s="127"/>
      <c r="AM1414" s="127"/>
      <c r="AN1414" s="127"/>
      <c r="AO1414" s="127" t="s">
        <v>4620</v>
      </c>
      <c r="AP1414" s="127" t="s">
        <v>4562</v>
      </c>
      <c r="AQ1414" s="127" t="s">
        <v>3429</v>
      </c>
      <c r="AR1414" s="127" t="s">
        <v>4563</v>
      </c>
      <c r="AS1414" s="127" t="s">
        <v>69</v>
      </c>
      <c r="AT1414" s="127" t="s">
        <v>70</v>
      </c>
      <c r="AU1414" s="127" t="s">
        <v>77</v>
      </c>
      <c r="AV1414" s="127" t="s">
        <v>1726</v>
      </c>
      <c r="AW1414" s="149" t="str">
        <f t="shared" si="22"/>
        <v/>
      </c>
    </row>
    <row r="1415" spans="1:49" x14ac:dyDescent="0.2">
      <c r="A1415" s="127" t="s">
        <v>1726</v>
      </c>
      <c r="B1415" s="127">
        <v>4.0999999999999996</v>
      </c>
      <c r="C1415" s="127">
        <v>20171204</v>
      </c>
      <c r="D1415" s="127" t="s">
        <v>60</v>
      </c>
      <c r="E1415" s="127" t="s">
        <v>60</v>
      </c>
      <c r="F1415" s="127">
        <v>3</v>
      </c>
      <c r="G1415" s="75" t="s">
        <v>4196</v>
      </c>
      <c r="H1415" s="127"/>
      <c r="I1415" s="127"/>
      <c r="J1415" s="127"/>
      <c r="K1415" s="127"/>
      <c r="L1415" s="127"/>
      <c r="M1415" s="127">
        <v>1</v>
      </c>
      <c r="N1415" s="127">
        <v>2</v>
      </c>
      <c r="O1415" s="127">
        <v>1994</v>
      </c>
      <c r="P1415" s="127">
        <v>19950515</v>
      </c>
      <c r="Q1415" s="127">
        <v>19950516</v>
      </c>
      <c r="R1415" s="127" t="s">
        <v>3322</v>
      </c>
      <c r="S1415" s="127" t="s">
        <v>3323</v>
      </c>
      <c r="T1415" s="127" t="s">
        <v>4165</v>
      </c>
      <c r="U1415" s="127" t="s">
        <v>72</v>
      </c>
      <c r="V1415" s="127" t="s">
        <v>65</v>
      </c>
      <c r="W1415" s="127" t="s">
        <v>64</v>
      </c>
      <c r="X1415" s="127"/>
      <c r="Y1415" s="127">
        <v>9.4</v>
      </c>
      <c r="Z1415" s="127">
        <v>94</v>
      </c>
      <c r="AA1415" s="127" t="s">
        <v>1726</v>
      </c>
      <c r="AB1415" s="127"/>
      <c r="AC1415" s="127"/>
      <c r="AD1415" s="127"/>
      <c r="AE1415" s="127"/>
      <c r="AF1415" s="127">
        <v>0</v>
      </c>
      <c r="AG1415" s="127">
        <v>215590</v>
      </c>
      <c r="AH1415" s="127"/>
      <c r="AI1415" s="127"/>
      <c r="AJ1415" s="127" t="s">
        <v>66</v>
      </c>
      <c r="AK1415" s="127"/>
      <c r="AL1415" s="127"/>
      <c r="AM1415" s="127"/>
      <c r="AN1415" s="127"/>
      <c r="AO1415" s="127"/>
      <c r="AP1415" s="127" t="s">
        <v>3325</v>
      </c>
      <c r="AQ1415" s="127" t="s">
        <v>3326</v>
      </c>
      <c r="AR1415" s="127" t="s">
        <v>4166</v>
      </c>
      <c r="AS1415" s="127" t="s">
        <v>69</v>
      </c>
      <c r="AT1415" s="127" t="s">
        <v>70</v>
      </c>
      <c r="AU1415" s="127" t="s">
        <v>3211</v>
      </c>
      <c r="AV1415" s="127" t="s">
        <v>1726</v>
      </c>
      <c r="AW1415" s="149" t="str">
        <f t="shared" si="22"/>
        <v/>
      </c>
    </row>
    <row r="1416" spans="1:49" x14ac:dyDescent="0.2">
      <c r="A1416" s="127" t="s">
        <v>59</v>
      </c>
      <c r="B1416" s="127">
        <v>4.0999999999999996</v>
      </c>
      <c r="C1416" s="127">
        <v>20171204</v>
      </c>
      <c r="D1416" s="127" t="s">
        <v>60</v>
      </c>
      <c r="E1416" s="127" t="s">
        <v>60</v>
      </c>
      <c r="F1416" s="127">
        <v>3</v>
      </c>
      <c r="G1416" s="75" t="s">
        <v>819</v>
      </c>
      <c r="H1416" s="127">
        <v>0</v>
      </c>
      <c r="I1416" s="127"/>
      <c r="J1416" s="127"/>
      <c r="K1416" s="127"/>
      <c r="L1416" s="127"/>
      <c r="M1416" s="127">
        <v>1</v>
      </c>
      <c r="N1416" s="127">
        <v>1</v>
      </c>
      <c r="O1416" s="127">
        <v>2003</v>
      </c>
      <c r="P1416" s="127">
        <v>20050419</v>
      </c>
      <c r="Q1416" s="127">
        <v>20050422</v>
      </c>
      <c r="R1416" s="127" t="s">
        <v>88</v>
      </c>
      <c r="S1416" s="127" t="s">
        <v>62</v>
      </c>
      <c r="T1416" s="127" t="s">
        <v>89</v>
      </c>
      <c r="U1416" s="127" t="s">
        <v>1953</v>
      </c>
      <c r="V1416" s="127" t="s">
        <v>65</v>
      </c>
      <c r="W1416" s="127" t="s">
        <v>64</v>
      </c>
      <c r="X1416" s="127"/>
      <c r="Y1416" s="127">
        <v>15.7</v>
      </c>
      <c r="Z1416" s="127">
        <v>112</v>
      </c>
      <c r="AA1416" s="127" t="s">
        <v>1726</v>
      </c>
      <c r="AB1416" s="127">
        <v>5000</v>
      </c>
      <c r="AC1416" s="127">
        <v>21356</v>
      </c>
      <c r="AD1416" s="127"/>
      <c r="AE1416" s="127"/>
      <c r="AF1416" s="127">
        <v>0</v>
      </c>
      <c r="AG1416" s="127">
        <v>9287</v>
      </c>
      <c r="AH1416" s="127"/>
      <c r="AI1416" s="127"/>
      <c r="AJ1416" s="127" t="s">
        <v>67</v>
      </c>
      <c r="AK1416" s="127"/>
      <c r="AL1416" s="127"/>
      <c r="AM1416" s="127"/>
      <c r="AN1416" s="127"/>
      <c r="AO1416" s="127" t="s">
        <v>820</v>
      </c>
      <c r="AP1416" s="127" t="s">
        <v>660</v>
      </c>
      <c r="AQ1416" s="127" t="s">
        <v>661</v>
      </c>
      <c r="AR1416" s="127" t="s">
        <v>662</v>
      </c>
      <c r="AS1416" s="127" t="s">
        <v>69</v>
      </c>
      <c r="AT1416" s="127" t="s">
        <v>70</v>
      </c>
      <c r="AU1416" s="127" t="s">
        <v>91</v>
      </c>
      <c r="AV1416" s="127" t="s">
        <v>1726</v>
      </c>
      <c r="AW1416" s="149">
        <f t="shared" si="22"/>
        <v>0.4348660797902229</v>
      </c>
    </row>
    <row r="1417" spans="1:49" x14ac:dyDescent="0.2">
      <c r="A1417" s="127" t="s">
        <v>59</v>
      </c>
      <c r="B1417" s="127">
        <v>4.0999999999999996</v>
      </c>
      <c r="C1417" s="127">
        <v>20171204</v>
      </c>
      <c r="D1417" s="127" t="s">
        <v>60</v>
      </c>
      <c r="E1417" s="127" t="s">
        <v>60</v>
      </c>
      <c r="F1417" s="127">
        <v>3</v>
      </c>
      <c r="G1417" s="75" t="s">
        <v>1684</v>
      </c>
      <c r="H1417" s="127">
        <v>0</v>
      </c>
      <c r="I1417" s="127"/>
      <c r="J1417" s="127"/>
      <c r="K1417" s="127"/>
      <c r="L1417" s="127"/>
      <c r="M1417" s="127">
        <v>1</v>
      </c>
      <c r="N1417" s="127">
        <v>1</v>
      </c>
      <c r="O1417" s="127">
        <v>2003</v>
      </c>
      <c r="P1417" s="127">
        <v>20050429</v>
      </c>
      <c r="Q1417" s="127">
        <v>20050502</v>
      </c>
      <c r="R1417" s="127" t="s">
        <v>61</v>
      </c>
      <c r="S1417" s="127" t="s">
        <v>62</v>
      </c>
      <c r="T1417" s="127" t="s">
        <v>63</v>
      </c>
      <c r="U1417" s="127" t="s">
        <v>1953</v>
      </c>
      <c r="V1417" s="127" t="s">
        <v>65</v>
      </c>
      <c r="W1417" s="127" t="s">
        <v>64</v>
      </c>
      <c r="X1417" s="127"/>
      <c r="Y1417" s="127">
        <v>16</v>
      </c>
      <c r="Z1417" s="127">
        <v>112</v>
      </c>
      <c r="AA1417" s="127" t="s">
        <v>1726</v>
      </c>
      <c r="AB1417" s="127">
        <v>5000</v>
      </c>
      <c r="AC1417" s="127">
        <v>22733</v>
      </c>
      <c r="AD1417" s="127"/>
      <c r="AE1417" s="127"/>
      <c r="AF1417" s="127">
        <v>0</v>
      </c>
      <c r="AG1417" s="127">
        <v>20241</v>
      </c>
      <c r="AH1417" s="127">
        <v>5000</v>
      </c>
      <c r="AI1417" s="127">
        <v>68</v>
      </c>
      <c r="AJ1417" s="127" t="s">
        <v>67</v>
      </c>
      <c r="AK1417" s="127">
        <v>3.0000000000000001E-3</v>
      </c>
      <c r="AL1417" s="127">
        <v>30</v>
      </c>
      <c r="AM1417" s="127">
        <v>300</v>
      </c>
      <c r="AN1417" s="127"/>
      <c r="AO1417" s="127" t="s">
        <v>95</v>
      </c>
      <c r="AP1417" s="127" t="s">
        <v>663</v>
      </c>
      <c r="AQ1417" s="127" t="s">
        <v>661</v>
      </c>
      <c r="AR1417" s="127" t="s">
        <v>664</v>
      </c>
      <c r="AS1417" s="127" t="s">
        <v>69</v>
      </c>
      <c r="AT1417" s="127" t="s">
        <v>70</v>
      </c>
      <c r="AU1417" s="127" t="s">
        <v>71</v>
      </c>
      <c r="AV1417" s="127" t="s">
        <v>1726</v>
      </c>
      <c r="AW1417" s="149">
        <f t="shared" si="22"/>
        <v>0.89037962433466766</v>
      </c>
    </row>
    <row r="1418" spans="1:49" x14ac:dyDescent="0.2">
      <c r="A1418" s="127" t="s">
        <v>59</v>
      </c>
      <c r="B1418" s="127">
        <v>4.0999999999999996</v>
      </c>
      <c r="C1418" s="127">
        <v>20171204</v>
      </c>
      <c r="D1418" s="127" t="s">
        <v>60</v>
      </c>
      <c r="E1418" s="127" t="s">
        <v>60</v>
      </c>
      <c r="F1418" s="127">
        <v>3</v>
      </c>
      <c r="G1418" s="75" t="s">
        <v>3316</v>
      </c>
      <c r="H1418" s="127">
        <v>0</v>
      </c>
      <c r="I1418" s="127"/>
      <c r="J1418" s="127"/>
      <c r="K1418" s="127"/>
      <c r="L1418" s="127"/>
      <c r="M1418" s="127">
        <v>1</v>
      </c>
      <c r="N1418" s="127">
        <v>3</v>
      </c>
      <c r="O1418" s="127">
        <v>1971</v>
      </c>
      <c r="P1418" s="127">
        <v>19720726</v>
      </c>
      <c r="Q1418" s="127">
        <v>19720731</v>
      </c>
      <c r="R1418" s="127" t="s">
        <v>3301</v>
      </c>
      <c r="S1418" s="127" t="s">
        <v>3317</v>
      </c>
      <c r="T1418" s="127" t="s">
        <v>3294</v>
      </c>
      <c r="U1418" s="127" t="s">
        <v>72</v>
      </c>
      <c r="V1418" s="127" t="s">
        <v>65</v>
      </c>
      <c r="W1418" s="127" t="s">
        <v>66</v>
      </c>
      <c r="X1418" s="127"/>
      <c r="Y1418" s="127">
        <v>4.7699999999999996</v>
      </c>
      <c r="Z1418" s="127"/>
      <c r="AA1418" s="127" t="s">
        <v>1726</v>
      </c>
      <c r="AB1418" s="127">
        <v>5000</v>
      </c>
      <c r="AC1418" s="127">
        <v>24969</v>
      </c>
      <c r="AD1418" s="127"/>
      <c r="AE1418" s="127"/>
      <c r="AF1418" s="127">
        <v>0</v>
      </c>
      <c r="AG1418" s="127">
        <v>35689</v>
      </c>
      <c r="AH1418" s="127">
        <v>5000</v>
      </c>
      <c r="AI1418" s="127">
        <v>932</v>
      </c>
      <c r="AJ1418" s="127"/>
      <c r="AK1418" s="127">
        <v>3.5999999999999997E-2</v>
      </c>
      <c r="AL1418" s="127"/>
      <c r="AM1418" s="127"/>
      <c r="AN1418" s="127" t="s">
        <v>1953</v>
      </c>
      <c r="AO1418" s="127" t="s">
        <v>3318</v>
      </c>
      <c r="AP1418" s="127" t="s">
        <v>3302</v>
      </c>
      <c r="AQ1418" s="127" t="s">
        <v>3319</v>
      </c>
      <c r="AR1418" s="127" t="s">
        <v>3298</v>
      </c>
      <c r="AS1418" s="127" t="s">
        <v>69</v>
      </c>
      <c r="AT1418" s="127" t="s">
        <v>70</v>
      </c>
      <c r="AU1418" s="127" t="s">
        <v>3211</v>
      </c>
      <c r="AV1418" s="127" t="s">
        <v>1726</v>
      </c>
      <c r="AW1418" s="149">
        <f t="shared" si="22"/>
        <v>1.4293323721414555</v>
      </c>
    </row>
    <row r="1419" spans="1:49" x14ac:dyDescent="0.2">
      <c r="A1419" s="127" t="s">
        <v>59</v>
      </c>
      <c r="B1419" s="127">
        <v>4.0999999999999996</v>
      </c>
      <c r="C1419" s="127">
        <v>20171204</v>
      </c>
      <c r="D1419" s="127" t="s">
        <v>60</v>
      </c>
      <c r="E1419" s="127" t="s">
        <v>60</v>
      </c>
      <c r="F1419" s="127">
        <v>3</v>
      </c>
      <c r="G1419" s="75" t="s">
        <v>3761</v>
      </c>
      <c r="H1419" s="127">
        <v>0</v>
      </c>
      <c r="I1419" s="127"/>
      <c r="J1419" s="127"/>
      <c r="K1419" s="127"/>
      <c r="L1419" s="127"/>
      <c r="M1419" s="127">
        <v>1</v>
      </c>
      <c r="N1419" s="127">
        <v>2</v>
      </c>
      <c r="O1419" s="127">
        <v>1990</v>
      </c>
      <c r="P1419" s="127">
        <v>19911004</v>
      </c>
      <c r="Q1419" s="127">
        <v>19911009</v>
      </c>
      <c r="R1419" s="127" t="s">
        <v>3734</v>
      </c>
      <c r="S1419" s="127" t="s">
        <v>3426</v>
      </c>
      <c r="T1419" s="127" t="s">
        <v>3727</v>
      </c>
      <c r="U1419" s="127" t="s">
        <v>1643</v>
      </c>
      <c r="V1419" s="127" t="s">
        <v>65</v>
      </c>
      <c r="W1419" s="127" t="s">
        <v>66</v>
      </c>
      <c r="X1419" s="127"/>
      <c r="Y1419" s="127">
        <v>13.6</v>
      </c>
      <c r="Z1419" s="127">
        <v>102</v>
      </c>
      <c r="AA1419" s="127" t="s">
        <v>1726</v>
      </c>
      <c r="AB1419" s="127">
        <v>5000</v>
      </c>
      <c r="AC1419" s="127">
        <v>25061</v>
      </c>
      <c r="AD1419" s="127"/>
      <c r="AE1419" s="127"/>
      <c r="AF1419" s="127">
        <v>0</v>
      </c>
      <c r="AG1419" s="127">
        <v>9901</v>
      </c>
      <c r="AH1419" s="127">
        <v>5000</v>
      </c>
      <c r="AI1419" s="127">
        <v>51</v>
      </c>
      <c r="AJ1419" s="127" t="s">
        <v>67</v>
      </c>
      <c r="AK1419" s="127">
        <v>2E-3</v>
      </c>
      <c r="AL1419" s="127">
        <v>1</v>
      </c>
      <c r="AM1419" s="127">
        <v>100</v>
      </c>
      <c r="AN1419" s="127"/>
      <c r="AO1419" s="127" t="s">
        <v>3762</v>
      </c>
      <c r="AP1419" s="127" t="s">
        <v>3736</v>
      </c>
      <c r="AQ1419" s="127" t="s">
        <v>3429</v>
      </c>
      <c r="AR1419" s="127" t="s">
        <v>3729</v>
      </c>
      <c r="AS1419" s="127" t="s">
        <v>69</v>
      </c>
      <c r="AT1419" s="127" t="s">
        <v>70</v>
      </c>
      <c r="AU1419" s="127" t="s">
        <v>77</v>
      </c>
      <c r="AV1419" s="127" t="s">
        <v>1726</v>
      </c>
      <c r="AW1419" s="149">
        <f t="shared" si="22"/>
        <v>0.39507601452456009</v>
      </c>
    </row>
    <row r="1420" spans="1:49" x14ac:dyDescent="0.2">
      <c r="A1420" s="127" t="s">
        <v>1726</v>
      </c>
      <c r="B1420" s="127">
        <v>4.0999999999999996</v>
      </c>
      <c r="C1420" s="127">
        <v>20171204</v>
      </c>
      <c r="D1420" s="127" t="s">
        <v>60</v>
      </c>
      <c r="E1420" s="127" t="s">
        <v>60</v>
      </c>
      <c r="F1420" s="127">
        <v>3</v>
      </c>
      <c r="G1420" s="75" t="s">
        <v>3330</v>
      </c>
      <c r="H1420" s="127"/>
      <c r="I1420" s="127"/>
      <c r="J1420" s="127"/>
      <c r="K1420" s="127"/>
      <c r="L1420" s="127"/>
      <c r="M1420" s="127">
        <v>1</v>
      </c>
      <c r="N1420" s="127">
        <v>3</v>
      </c>
      <c r="O1420" s="127">
        <v>2006</v>
      </c>
      <c r="P1420" s="127">
        <v>20070510</v>
      </c>
      <c r="Q1420" s="127">
        <v>20070510</v>
      </c>
      <c r="R1420" s="127" t="s">
        <v>3322</v>
      </c>
      <c r="S1420" s="127" t="s">
        <v>3323</v>
      </c>
      <c r="T1420" s="127" t="s">
        <v>3294</v>
      </c>
      <c r="U1420" s="127" t="s">
        <v>72</v>
      </c>
      <c r="V1420" s="127" t="s">
        <v>65</v>
      </c>
      <c r="W1420" s="127" t="s">
        <v>66</v>
      </c>
      <c r="X1420" s="127"/>
      <c r="Y1420" s="127">
        <v>3.3</v>
      </c>
      <c r="Z1420" s="127"/>
      <c r="AA1420" s="127" t="s">
        <v>1726</v>
      </c>
      <c r="AB1420" s="127"/>
      <c r="AC1420" s="127"/>
      <c r="AD1420" s="127"/>
      <c r="AE1420" s="127"/>
      <c r="AF1420" s="127">
        <v>0</v>
      </c>
      <c r="AG1420" s="127">
        <v>72221</v>
      </c>
      <c r="AH1420" s="127"/>
      <c r="AI1420" s="127"/>
      <c r="AJ1420" s="127" t="s">
        <v>66</v>
      </c>
      <c r="AK1420" s="127"/>
      <c r="AL1420" s="127"/>
      <c r="AM1420" s="127"/>
      <c r="AN1420" s="127"/>
      <c r="AO1420" s="127"/>
      <c r="AP1420" s="127" t="s">
        <v>3325</v>
      </c>
      <c r="AQ1420" s="127" t="s">
        <v>3326</v>
      </c>
      <c r="AR1420" s="127" t="s">
        <v>3298</v>
      </c>
      <c r="AS1420" s="127" t="s">
        <v>69</v>
      </c>
      <c r="AT1420" s="127" t="s">
        <v>70</v>
      </c>
      <c r="AU1420" s="127" t="s">
        <v>3211</v>
      </c>
      <c r="AV1420" s="127" t="s">
        <v>1726</v>
      </c>
      <c r="AW1420" s="149" t="str">
        <f t="shared" si="22"/>
        <v/>
      </c>
    </row>
    <row r="1421" spans="1:49" x14ac:dyDescent="0.2">
      <c r="A1421" s="127" t="s">
        <v>59</v>
      </c>
      <c r="B1421" s="127">
        <v>4.0999999999999996</v>
      </c>
      <c r="C1421" s="127">
        <v>20171204</v>
      </c>
      <c r="D1421" s="127" t="s">
        <v>60</v>
      </c>
      <c r="E1421" s="127" t="s">
        <v>60</v>
      </c>
      <c r="F1421" s="127">
        <v>3</v>
      </c>
      <c r="G1421" s="75" t="s">
        <v>2944</v>
      </c>
      <c r="H1421" s="127">
        <v>0</v>
      </c>
      <c r="I1421" s="127"/>
      <c r="J1421" s="127"/>
      <c r="K1421" s="127" t="s">
        <v>106</v>
      </c>
      <c r="L1421" s="127" t="s">
        <v>531</v>
      </c>
      <c r="M1421" s="127">
        <v>1</v>
      </c>
      <c r="N1421" s="127">
        <v>2</v>
      </c>
      <c r="O1421" s="127">
        <v>1998</v>
      </c>
      <c r="P1421" s="127">
        <v>19990508</v>
      </c>
      <c r="Q1421" s="127">
        <v>19990512</v>
      </c>
      <c r="R1421" s="127" t="s">
        <v>475</v>
      </c>
      <c r="S1421" s="127" t="s">
        <v>476</v>
      </c>
      <c r="T1421" s="127" t="s">
        <v>477</v>
      </c>
      <c r="U1421" s="127" t="s">
        <v>72</v>
      </c>
      <c r="V1421" s="127" t="s">
        <v>65</v>
      </c>
      <c r="W1421" s="127" t="s">
        <v>64</v>
      </c>
      <c r="X1421" s="127"/>
      <c r="Y1421" s="127">
        <v>6.7</v>
      </c>
      <c r="Z1421" s="127">
        <v>83</v>
      </c>
      <c r="AA1421" s="127" t="s">
        <v>1726</v>
      </c>
      <c r="AB1421" s="127">
        <v>0</v>
      </c>
      <c r="AC1421" s="127">
        <v>58009</v>
      </c>
      <c r="AD1421" s="127"/>
      <c r="AE1421" s="127"/>
      <c r="AF1421" s="127">
        <v>0</v>
      </c>
      <c r="AG1421" s="127">
        <v>1873</v>
      </c>
      <c r="AH1421" s="127"/>
      <c r="AI1421" s="127"/>
      <c r="AJ1421" s="127"/>
      <c r="AK1421" s="127">
        <v>3.1300000000000001E-2</v>
      </c>
      <c r="AL1421" s="127">
        <v>30</v>
      </c>
      <c r="AM1421" s="127">
        <v>200</v>
      </c>
      <c r="AN1421" s="127"/>
      <c r="AO1421" s="127" t="s">
        <v>554</v>
      </c>
      <c r="AP1421" s="127" t="s">
        <v>479</v>
      </c>
      <c r="AQ1421" s="127" t="s">
        <v>480</v>
      </c>
      <c r="AR1421" s="127" t="s">
        <v>481</v>
      </c>
      <c r="AS1421" s="127" t="s">
        <v>69</v>
      </c>
      <c r="AT1421" s="127" t="s">
        <v>70</v>
      </c>
      <c r="AU1421" s="127" t="s">
        <v>91</v>
      </c>
      <c r="AV1421" s="127" t="s">
        <v>1726</v>
      </c>
      <c r="AW1421" s="149">
        <f t="shared" si="22"/>
        <v>3.2288093226913069E-2</v>
      </c>
    </row>
    <row r="1422" spans="1:49" x14ac:dyDescent="0.2">
      <c r="A1422" s="127" t="s">
        <v>59</v>
      </c>
      <c r="B1422" s="127">
        <v>4.0999999999999996</v>
      </c>
      <c r="C1422" s="127">
        <v>20171204</v>
      </c>
      <c r="D1422" s="127" t="s">
        <v>60</v>
      </c>
      <c r="E1422" s="127" t="s">
        <v>60</v>
      </c>
      <c r="F1422" s="127">
        <v>3</v>
      </c>
      <c r="G1422" s="75" t="s">
        <v>521</v>
      </c>
      <c r="H1422" s="127">
        <v>0</v>
      </c>
      <c r="I1422" s="127"/>
      <c r="J1422" s="127"/>
      <c r="K1422" s="127"/>
      <c r="L1422" s="127"/>
      <c r="M1422" s="127">
        <v>1</v>
      </c>
      <c r="N1422" s="127">
        <v>2</v>
      </c>
      <c r="O1422" s="127">
        <v>2000</v>
      </c>
      <c r="P1422" s="127">
        <v>20010528</v>
      </c>
      <c r="Q1422" s="127">
        <v>20010528</v>
      </c>
      <c r="R1422" s="127" t="s">
        <v>490</v>
      </c>
      <c r="S1422" s="127" t="s">
        <v>476</v>
      </c>
      <c r="T1422" s="127" t="s">
        <v>491</v>
      </c>
      <c r="U1422" s="127" t="s">
        <v>72</v>
      </c>
      <c r="V1422" s="127" t="s">
        <v>65</v>
      </c>
      <c r="W1422" s="127" t="s">
        <v>64</v>
      </c>
      <c r="X1422" s="127"/>
      <c r="Y1422" s="127">
        <v>8.56</v>
      </c>
      <c r="Z1422" s="127">
        <v>90</v>
      </c>
      <c r="AA1422" s="127" t="s">
        <v>1726</v>
      </c>
      <c r="AB1422" s="127">
        <v>5000</v>
      </c>
      <c r="AC1422" s="127">
        <v>25517</v>
      </c>
      <c r="AD1422" s="127"/>
      <c r="AE1422" s="127"/>
      <c r="AF1422" s="127">
        <v>0</v>
      </c>
      <c r="AG1422" s="127">
        <v>58341</v>
      </c>
      <c r="AH1422" s="127"/>
      <c r="AI1422" s="127"/>
      <c r="AJ1422" s="127" t="s">
        <v>66</v>
      </c>
      <c r="AK1422" s="127"/>
      <c r="AL1422" s="127">
        <v>59</v>
      </c>
      <c r="AM1422" s="127">
        <v>100</v>
      </c>
      <c r="AN1422" s="127"/>
      <c r="AO1422" s="127" t="s">
        <v>522</v>
      </c>
      <c r="AP1422" s="127" t="s">
        <v>493</v>
      </c>
      <c r="AQ1422" s="127" t="s">
        <v>480</v>
      </c>
      <c r="AR1422" s="127" t="s">
        <v>494</v>
      </c>
      <c r="AS1422" s="127" t="s">
        <v>69</v>
      </c>
      <c r="AT1422" s="127" t="s">
        <v>70</v>
      </c>
      <c r="AU1422" s="127" t="s">
        <v>91</v>
      </c>
      <c r="AV1422" s="127" t="s">
        <v>1726</v>
      </c>
      <c r="AW1422" s="149">
        <f t="shared" si="22"/>
        <v>2.2863581141983778</v>
      </c>
    </row>
    <row r="1423" spans="1:49" x14ac:dyDescent="0.2">
      <c r="A1423" s="127" t="s">
        <v>1726</v>
      </c>
      <c r="B1423" s="127">
        <v>4.0999999999999996</v>
      </c>
      <c r="C1423" s="127">
        <v>20171204</v>
      </c>
      <c r="D1423" s="127" t="s">
        <v>60</v>
      </c>
      <c r="E1423" s="127" t="s">
        <v>60</v>
      </c>
      <c r="F1423" s="127">
        <v>3</v>
      </c>
      <c r="G1423" s="75" t="s">
        <v>976</v>
      </c>
      <c r="H1423" s="127"/>
      <c r="I1423" s="127"/>
      <c r="J1423" s="127"/>
      <c r="K1423" s="127"/>
      <c r="L1423" s="127"/>
      <c r="M1423" s="127">
        <v>1</v>
      </c>
      <c r="N1423" s="127">
        <v>2</v>
      </c>
      <c r="O1423" s="127">
        <v>2001</v>
      </c>
      <c r="P1423" s="127">
        <v>20011107</v>
      </c>
      <c r="Q1423" s="127">
        <v>20011107</v>
      </c>
      <c r="R1423" s="127" t="s">
        <v>490</v>
      </c>
      <c r="S1423" s="127" t="s">
        <v>476</v>
      </c>
      <c r="T1423" s="127" t="s">
        <v>491</v>
      </c>
      <c r="U1423" s="127" t="s">
        <v>977</v>
      </c>
      <c r="V1423" s="127" t="s">
        <v>65</v>
      </c>
      <c r="W1423" s="127" t="s">
        <v>66</v>
      </c>
      <c r="X1423" s="127"/>
      <c r="Y1423" s="127"/>
      <c r="Z1423" s="127"/>
      <c r="AA1423" s="127" t="s">
        <v>1726</v>
      </c>
      <c r="AB1423" s="127"/>
      <c r="AC1423" s="127"/>
      <c r="AD1423" s="127"/>
      <c r="AE1423" s="127"/>
      <c r="AF1423" s="127">
        <v>0</v>
      </c>
      <c r="AG1423" s="127">
        <v>45400</v>
      </c>
      <c r="AH1423" s="127"/>
      <c r="AI1423" s="127"/>
      <c r="AJ1423" s="127" t="s">
        <v>67</v>
      </c>
      <c r="AK1423" s="127"/>
      <c r="AL1423" s="127"/>
      <c r="AM1423" s="127"/>
      <c r="AN1423" s="127"/>
      <c r="AO1423" s="127"/>
      <c r="AP1423" s="127" t="s">
        <v>493</v>
      </c>
      <c r="AQ1423" s="127" t="s">
        <v>480</v>
      </c>
      <c r="AR1423" s="127" t="s">
        <v>494</v>
      </c>
      <c r="AS1423" s="127" t="s">
        <v>69</v>
      </c>
      <c r="AT1423" s="127" t="s">
        <v>70</v>
      </c>
      <c r="AU1423" s="127" t="s">
        <v>91</v>
      </c>
      <c r="AV1423" s="127" t="s">
        <v>1726</v>
      </c>
      <c r="AW1423" s="149" t="str">
        <f t="shared" si="22"/>
        <v/>
      </c>
    </row>
    <row r="1424" spans="1:49" x14ac:dyDescent="0.2">
      <c r="A1424" s="127" t="s">
        <v>1726</v>
      </c>
      <c r="B1424" s="127">
        <v>4.0999999999999996</v>
      </c>
      <c r="C1424" s="127">
        <v>20171204</v>
      </c>
      <c r="D1424" s="127" t="s">
        <v>60</v>
      </c>
      <c r="E1424" s="127" t="s">
        <v>60</v>
      </c>
      <c r="F1424" s="127">
        <v>3</v>
      </c>
      <c r="G1424" s="75" t="s">
        <v>3328</v>
      </c>
      <c r="H1424" s="127"/>
      <c r="I1424" s="127"/>
      <c r="J1424" s="127"/>
      <c r="K1424" s="127"/>
      <c r="L1424" s="127"/>
      <c r="M1424" s="127">
        <v>1</v>
      </c>
      <c r="N1424" s="127">
        <v>3</v>
      </c>
      <c r="O1424" s="127">
        <v>2005</v>
      </c>
      <c r="P1424" s="127">
        <v>20060614</v>
      </c>
      <c r="Q1424" s="127">
        <v>20060614</v>
      </c>
      <c r="R1424" s="127" t="s">
        <v>3322</v>
      </c>
      <c r="S1424" s="127" t="s">
        <v>3323</v>
      </c>
      <c r="T1424" s="127" t="s">
        <v>3294</v>
      </c>
      <c r="U1424" s="127" t="s">
        <v>72</v>
      </c>
      <c r="V1424" s="127" t="s">
        <v>65</v>
      </c>
      <c r="W1424" s="127" t="s">
        <v>64</v>
      </c>
      <c r="X1424" s="127"/>
      <c r="Y1424" s="127">
        <v>5.45</v>
      </c>
      <c r="Z1424" s="127"/>
      <c r="AA1424" s="127" t="s">
        <v>1726</v>
      </c>
      <c r="AB1424" s="127"/>
      <c r="AC1424" s="127"/>
      <c r="AD1424" s="127"/>
      <c r="AE1424" s="127"/>
      <c r="AF1424" s="127">
        <v>0</v>
      </c>
      <c r="AG1424" s="127">
        <v>116854</v>
      </c>
      <c r="AH1424" s="127"/>
      <c r="AI1424" s="127"/>
      <c r="AJ1424" s="127" t="s">
        <v>66</v>
      </c>
      <c r="AK1424" s="127"/>
      <c r="AL1424" s="127"/>
      <c r="AM1424" s="127"/>
      <c r="AN1424" s="127"/>
      <c r="AO1424" s="127" t="s">
        <v>3329</v>
      </c>
      <c r="AP1424" s="127" t="s">
        <v>3325</v>
      </c>
      <c r="AQ1424" s="127" t="s">
        <v>3326</v>
      </c>
      <c r="AR1424" s="127" t="s">
        <v>3298</v>
      </c>
      <c r="AS1424" s="127" t="s">
        <v>69</v>
      </c>
      <c r="AT1424" s="127" t="s">
        <v>70</v>
      </c>
      <c r="AU1424" s="127" t="s">
        <v>3211</v>
      </c>
      <c r="AV1424" s="127" t="s">
        <v>1726</v>
      </c>
      <c r="AW1424" s="149" t="str">
        <f t="shared" si="22"/>
        <v/>
      </c>
    </row>
    <row r="1425" spans="1:49" x14ac:dyDescent="0.2">
      <c r="A1425" s="127" t="s">
        <v>59</v>
      </c>
      <c r="B1425" s="127">
        <v>4.0999999999999996</v>
      </c>
      <c r="C1425" s="127">
        <v>20171204</v>
      </c>
      <c r="D1425" s="127" t="s">
        <v>60</v>
      </c>
      <c r="E1425" s="127" t="s">
        <v>60</v>
      </c>
      <c r="F1425" s="127">
        <v>3</v>
      </c>
      <c r="G1425" s="75" t="s">
        <v>2927</v>
      </c>
      <c r="H1425" s="127">
        <v>0</v>
      </c>
      <c r="I1425" s="127"/>
      <c r="J1425" s="127"/>
      <c r="K1425" s="127" t="s">
        <v>106</v>
      </c>
      <c r="L1425" s="127" t="s">
        <v>508</v>
      </c>
      <c r="M1425" s="127">
        <v>1</v>
      </c>
      <c r="N1425" s="127">
        <v>2</v>
      </c>
      <c r="O1425" s="127">
        <v>2000</v>
      </c>
      <c r="P1425" s="127">
        <v>20010515</v>
      </c>
      <c r="Q1425" s="127">
        <v>20010518</v>
      </c>
      <c r="R1425" s="127" t="s">
        <v>475</v>
      </c>
      <c r="S1425" s="127" t="s">
        <v>476</v>
      </c>
      <c r="T1425" s="127" t="s">
        <v>477</v>
      </c>
      <c r="U1425" s="127" t="s">
        <v>72</v>
      </c>
      <c r="V1425" s="127" t="s">
        <v>65</v>
      </c>
      <c r="W1425" s="127" t="s">
        <v>64</v>
      </c>
      <c r="X1425" s="127"/>
      <c r="Y1425" s="127">
        <v>6.38</v>
      </c>
      <c r="Z1425" s="127">
        <v>82</v>
      </c>
      <c r="AA1425" s="127" t="s">
        <v>1726</v>
      </c>
      <c r="AB1425" s="127">
        <v>5000</v>
      </c>
      <c r="AC1425" s="127">
        <v>24611</v>
      </c>
      <c r="AD1425" s="127"/>
      <c r="AE1425" s="127"/>
      <c r="AF1425" s="127">
        <v>0</v>
      </c>
      <c r="AG1425" s="127">
        <v>94135</v>
      </c>
      <c r="AH1425" s="127"/>
      <c r="AI1425" s="127"/>
      <c r="AJ1425" s="127" t="s">
        <v>66</v>
      </c>
      <c r="AK1425" s="127"/>
      <c r="AL1425" s="127">
        <v>37</v>
      </c>
      <c r="AM1425" s="127">
        <v>100</v>
      </c>
      <c r="AN1425" s="127"/>
      <c r="AO1425" s="127" t="s">
        <v>509</v>
      </c>
      <c r="AP1425" s="127" t="s">
        <v>479</v>
      </c>
      <c r="AQ1425" s="127" t="s">
        <v>480</v>
      </c>
      <c r="AR1425" s="127" t="s">
        <v>481</v>
      </c>
      <c r="AS1425" s="127" t="s">
        <v>69</v>
      </c>
      <c r="AT1425" s="127" t="s">
        <v>70</v>
      </c>
      <c r="AU1425" s="127" t="s">
        <v>91</v>
      </c>
      <c r="AV1425" s="127" t="s">
        <v>1726</v>
      </c>
      <c r="AW1425" s="149">
        <f t="shared" si="22"/>
        <v>3.8249156881069442</v>
      </c>
    </row>
    <row r="1426" spans="1:49" x14ac:dyDescent="0.2">
      <c r="A1426" s="127" t="s">
        <v>1726</v>
      </c>
      <c r="B1426" s="127">
        <v>4.0999999999999996</v>
      </c>
      <c r="C1426" s="127">
        <v>20171204</v>
      </c>
      <c r="D1426" s="127" t="s">
        <v>60</v>
      </c>
      <c r="E1426" s="127" t="s">
        <v>60</v>
      </c>
      <c r="F1426" s="127">
        <v>3</v>
      </c>
      <c r="G1426" s="75" t="s">
        <v>1257</v>
      </c>
      <c r="H1426" s="127"/>
      <c r="I1426" s="127"/>
      <c r="J1426" s="127"/>
      <c r="K1426" s="127"/>
      <c r="L1426" s="127"/>
      <c r="M1426" s="127">
        <v>1</v>
      </c>
      <c r="N1426" s="127">
        <v>2</v>
      </c>
      <c r="O1426" s="127">
        <v>2002</v>
      </c>
      <c r="P1426" s="127">
        <v>20021107</v>
      </c>
      <c r="Q1426" s="127">
        <v>20021112</v>
      </c>
      <c r="R1426" s="127" t="s">
        <v>490</v>
      </c>
      <c r="S1426" s="127" t="s">
        <v>476</v>
      </c>
      <c r="T1426" s="127" t="s">
        <v>491</v>
      </c>
      <c r="U1426" s="127" t="s">
        <v>977</v>
      </c>
      <c r="V1426" s="127" t="s">
        <v>65</v>
      </c>
      <c r="W1426" s="127" t="s">
        <v>64</v>
      </c>
      <c r="X1426" s="127"/>
      <c r="Y1426" s="127"/>
      <c r="Z1426" s="127"/>
      <c r="AA1426" s="127" t="s">
        <v>1726</v>
      </c>
      <c r="AB1426" s="127"/>
      <c r="AC1426" s="127"/>
      <c r="AD1426" s="127"/>
      <c r="AE1426" s="127"/>
      <c r="AF1426" s="127">
        <v>0</v>
      </c>
      <c r="AG1426" s="127">
        <v>73160</v>
      </c>
      <c r="AH1426" s="127"/>
      <c r="AI1426" s="127"/>
      <c r="AJ1426" s="127" t="s">
        <v>66</v>
      </c>
      <c r="AK1426" s="127"/>
      <c r="AL1426" s="127"/>
      <c r="AM1426" s="127"/>
      <c r="AN1426" s="127"/>
      <c r="AO1426" s="127"/>
      <c r="AP1426" s="127" t="s">
        <v>493</v>
      </c>
      <c r="AQ1426" s="127" t="s">
        <v>480</v>
      </c>
      <c r="AR1426" s="127" t="s">
        <v>494</v>
      </c>
      <c r="AS1426" s="127" t="s">
        <v>69</v>
      </c>
      <c r="AT1426" s="127" t="s">
        <v>70</v>
      </c>
      <c r="AU1426" s="127" t="s">
        <v>91</v>
      </c>
      <c r="AV1426" s="127" t="s">
        <v>1726</v>
      </c>
      <c r="AW1426" s="149" t="str">
        <f t="shared" si="22"/>
        <v/>
      </c>
    </row>
    <row r="1427" spans="1:49" x14ac:dyDescent="0.2">
      <c r="A1427" s="127" t="s">
        <v>1726</v>
      </c>
      <c r="B1427" s="127">
        <v>4.0999999999999996</v>
      </c>
      <c r="C1427" s="127">
        <v>20171204</v>
      </c>
      <c r="D1427" s="127" t="s">
        <v>60</v>
      </c>
      <c r="E1427" s="127" t="s">
        <v>60</v>
      </c>
      <c r="F1427" s="127">
        <v>3</v>
      </c>
      <c r="G1427" s="75" t="s">
        <v>1458</v>
      </c>
      <c r="H1427" s="127"/>
      <c r="I1427" s="127"/>
      <c r="J1427" s="127"/>
      <c r="K1427" s="127"/>
      <c r="L1427" s="127"/>
      <c r="M1427" s="127">
        <v>1</v>
      </c>
      <c r="N1427" s="127">
        <v>1</v>
      </c>
      <c r="O1427" s="127">
        <v>2006</v>
      </c>
      <c r="P1427" s="127">
        <v>20070711</v>
      </c>
      <c r="Q1427" s="127">
        <v>20070711</v>
      </c>
      <c r="R1427" s="127" t="s">
        <v>88</v>
      </c>
      <c r="S1427" s="127" t="s">
        <v>62</v>
      </c>
      <c r="T1427" s="127" t="s">
        <v>89</v>
      </c>
      <c r="U1427" s="127" t="s">
        <v>1643</v>
      </c>
      <c r="V1427" s="127" t="s">
        <v>65</v>
      </c>
      <c r="W1427" s="127" t="s">
        <v>66</v>
      </c>
      <c r="X1427" s="127"/>
      <c r="Y1427" s="127">
        <v>3.39</v>
      </c>
      <c r="Z1427" s="127">
        <v>68</v>
      </c>
      <c r="AA1427" s="127" t="s">
        <v>1726</v>
      </c>
      <c r="AB1427" s="127"/>
      <c r="AC1427" s="127"/>
      <c r="AD1427" s="127"/>
      <c r="AE1427" s="127"/>
      <c r="AF1427" s="127">
        <v>0</v>
      </c>
      <c r="AG1427" s="127">
        <v>55890</v>
      </c>
      <c r="AH1427" s="127"/>
      <c r="AI1427" s="127"/>
      <c r="AJ1427" s="127" t="s">
        <v>67</v>
      </c>
      <c r="AK1427" s="127"/>
      <c r="AL1427" s="127"/>
      <c r="AM1427" s="127"/>
      <c r="AN1427" s="127"/>
      <c r="AO1427" s="127"/>
      <c r="AP1427" s="127" t="s">
        <v>660</v>
      </c>
      <c r="AQ1427" s="127" t="s">
        <v>661</v>
      </c>
      <c r="AR1427" s="127" t="s">
        <v>662</v>
      </c>
      <c r="AS1427" s="127" t="s">
        <v>69</v>
      </c>
      <c r="AT1427" s="127" t="s">
        <v>70</v>
      </c>
      <c r="AU1427" s="127" t="s">
        <v>91</v>
      </c>
      <c r="AV1427" s="127" t="s">
        <v>1726</v>
      </c>
      <c r="AW1427" s="149" t="str">
        <f t="shared" si="22"/>
        <v/>
      </c>
    </row>
    <row r="1428" spans="1:49" x14ac:dyDescent="0.2">
      <c r="A1428" s="127" t="s">
        <v>59</v>
      </c>
      <c r="B1428" s="127">
        <v>4.0999999999999996</v>
      </c>
      <c r="C1428" s="127">
        <v>20171204</v>
      </c>
      <c r="D1428" s="127" t="s">
        <v>60</v>
      </c>
      <c r="E1428" s="127" t="s">
        <v>60</v>
      </c>
      <c r="F1428" s="127">
        <v>3</v>
      </c>
      <c r="G1428" s="75" t="s">
        <v>2931</v>
      </c>
      <c r="H1428" s="127">
        <v>0</v>
      </c>
      <c r="I1428" s="127"/>
      <c r="J1428" s="127"/>
      <c r="K1428" s="127" t="s">
        <v>106</v>
      </c>
      <c r="L1428" s="127" t="s">
        <v>508</v>
      </c>
      <c r="M1428" s="127">
        <v>1</v>
      </c>
      <c r="N1428" s="127">
        <v>2</v>
      </c>
      <c r="O1428" s="127">
        <v>2000</v>
      </c>
      <c r="P1428" s="127">
        <v>20010515</v>
      </c>
      <c r="Q1428" s="127">
        <v>20010518</v>
      </c>
      <c r="R1428" s="127" t="s">
        <v>475</v>
      </c>
      <c r="S1428" s="127" t="s">
        <v>476</v>
      </c>
      <c r="T1428" s="127" t="s">
        <v>477</v>
      </c>
      <c r="U1428" s="127" t="s">
        <v>72</v>
      </c>
      <c r="V1428" s="127" t="s">
        <v>65</v>
      </c>
      <c r="W1428" s="127" t="s">
        <v>64</v>
      </c>
      <c r="X1428" s="127"/>
      <c r="Y1428" s="127">
        <v>6.38</v>
      </c>
      <c r="Z1428" s="127">
        <v>82</v>
      </c>
      <c r="AA1428" s="127" t="s">
        <v>1726</v>
      </c>
      <c r="AB1428" s="127">
        <v>0</v>
      </c>
      <c r="AC1428" s="127">
        <v>25893</v>
      </c>
      <c r="AD1428" s="127"/>
      <c r="AE1428" s="127"/>
      <c r="AF1428" s="127"/>
      <c r="AG1428" s="127"/>
      <c r="AH1428" s="127"/>
      <c r="AI1428" s="127"/>
      <c r="AJ1428" s="127"/>
      <c r="AK1428" s="127"/>
      <c r="AL1428" s="127">
        <v>37</v>
      </c>
      <c r="AM1428" s="127">
        <v>100</v>
      </c>
      <c r="AN1428" s="127"/>
      <c r="AO1428" s="127" t="s">
        <v>513</v>
      </c>
      <c r="AP1428" s="127" t="s">
        <v>479</v>
      </c>
      <c r="AQ1428" s="127" t="s">
        <v>480</v>
      </c>
      <c r="AR1428" s="127" t="s">
        <v>481</v>
      </c>
      <c r="AS1428" s="127" t="s">
        <v>69</v>
      </c>
      <c r="AT1428" s="127" t="s">
        <v>70</v>
      </c>
      <c r="AU1428" s="127" t="s">
        <v>91</v>
      </c>
      <c r="AV1428" s="127" t="s">
        <v>1726</v>
      </c>
      <c r="AW1428" s="149">
        <f t="shared" si="22"/>
        <v>0</v>
      </c>
    </row>
    <row r="1429" spans="1:49" x14ac:dyDescent="0.2">
      <c r="A1429" s="127" t="s">
        <v>1726</v>
      </c>
      <c r="B1429" s="127">
        <v>4.0999999999999996</v>
      </c>
      <c r="C1429" s="127">
        <v>20171204</v>
      </c>
      <c r="D1429" s="127" t="s">
        <v>60</v>
      </c>
      <c r="E1429" s="127" t="s">
        <v>60</v>
      </c>
      <c r="F1429" s="127">
        <v>3</v>
      </c>
      <c r="G1429" s="75" t="s">
        <v>4414</v>
      </c>
      <c r="H1429" s="127"/>
      <c r="I1429" s="127"/>
      <c r="J1429" s="127"/>
      <c r="K1429" s="127"/>
      <c r="L1429" s="127"/>
      <c r="M1429" s="127">
        <v>1</v>
      </c>
      <c r="N1429" s="127">
        <v>3</v>
      </c>
      <c r="O1429" s="127">
        <v>2007</v>
      </c>
      <c r="P1429" s="127">
        <v>20080529</v>
      </c>
      <c r="Q1429" s="127">
        <v>20080609</v>
      </c>
      <c r="R1429" s="127" t="s">
        <v>4190</v>
      </c>
      <c r="S1429" s="127" t="s">
        <v>4396</v>
      </c>
      <c r="T1429" s="127" t="s">
        <v>4165</v>
      </c>
      <c r="U1429" s="127" t="s">
        <v>72</v>
      </c>
      <c r="V1429" s="127" t="s">
        <v>65</v>
      </c>
      <c r="W1429" s="127" t="s">
        <v>64</v>
      </c>
      <c r="X1429" s="127"/>
      <c r="Y1429" s="127">
        <v>1.8</v>
      </c>
      <c r="Z1429" s="127"/>
      <c r="AA1429" s="127" t="s">
        <v>1726</v>
      </c>
      <c r="AB1429" s="127"/>
      <c r="AC1429" s="127"/>
      <c r="AD1429" s="127"/>
      <c r="AE1429" s="127"/>
      <c r="AF1429" s="127">
        <v>0</v>
      </c>
      <c r="AG1429" s="127">
        <v>100000</v>
      </c>
      <c r="AH1429" s="127"/>
      <c r="AI1429" s="127"/>
      <c r="AJ1429" s="127" t="s">
        <v>66</v>
      </c>
      <c r="AK1429" s="127"/>
      <c r="AL1429" s="127"/>
      <c r="AM1429" s="127"/>
      <c r="AN1429" s="127"/>
      <c r="AO1429" s="127"/>
      <c r="AP1429" s="127" t="s">
        <v>4191</v>
      </c>
      <c r="AQ1429" s="127" t="s">
        <v>4397</v>
      </c>
      <c r="AR1429" s="127" t="s">
        <v>4166</v>
      </c>
      <c r="AS1429" s="127" t="s">
        <v>69</v>
      </c>
      <c r="AT1429" s="127" t="s">
        <v>70</v>
      </c>
      <c r="AU1429" s="127" t="s">
        <v>3211</v>
      </c>
      <c r="AV1429" s="127" t="s">
        <v>1726</v>
      </c>
      <c r="AW1429" s="149" t="str">
        <f t="shared" si="22"/>
        <v/>
      </c>
    </row>
    <row r="1430" spans="1:49" x14ac:dyDescent="0.2">
      <c r="A1430" s="127" t="s">
        <v>1726</v>
      </c>
      <c r="B1430" s="127">
        <v>4.0999999999999996</v>
      </c>
      <c r="C1430" s="127">
        <v>20171204</v>
      </c>
      <c r="D1430" s="127" t="s">
        <v>60</v>
      </c>
      <c r="E1430" s="127" t="s">
        <v>60</v>
      </c>
      <c r="F1430" s="127">
        <v>3</v>
      </c>
      <c r="G1430" s="75" t="s">
        <v>4427</v>
      </c>
      <c r="H1430" s="127"/>
      <c r="I1430" s="127"/>
      <c r="J1430" s="127"/>
      <c r="K1430" s="127"/>
      <c r="L1430" s="127"/>
      <c r="M1430" s="127">
        <v>1</v>
      </c>
      <c r="N1430" s="127">
        <v>2</v>
      </c>
      <c r="O1430" s="127">
        <v>1998</v>
      </c>
      <c r="P1430" s="127">
        <v>19981102</v>
      </c>
      <c r="Q1430" s="127">
        <v>19981102</v>
      </c>
      <c r="R1430" s="127" t="s">
        <v>490</v>
      </c>
      <c r="S1430" s="127" t="s">
        <v>476</v>
      </c>
      <c r="T1430" s="127" t="s">
        <v>491</v>
      </c>
      <c r="U1430" s="127" t="s">
        <v>977</v>
      </c>
      <c r="V1430" s="127" t="s">
        <v>65</v>
      </c>
      <c r="W1430" s="127" t="s">
        <v>64</v>
      </c>
      <c r="X1430" s="127"/>
      <c r="Y1430" s="127"/>
      <c r="Z1430" s="127"/>
      <c r="AA1430" s="127" t="s">
        <v>1726</v>
      </c>
      <c r="AB1430" s="127"/>
      <c r="AC1430" s="127"/>
      <c r="AD1430" s="127"/>
      <c r="AE1430" s="127"/>
      <c r="AF1430" s="127">
        <v>0</v>
      </c>
      <c r="AG1430" s="127">
        <v>40460</v>
      </c>
      <c r="AH1430" s="127"/>
      <c r="AI1430" s="127"/>
      <c r="AJ1430" s="127" t="s">
        <v>66</v>
      </c>
      <c r="AK1430" s="127"/>
      <c r="AL1430" s="127"/>
      <c r="AM1430" s="127"/>
      <c r="AN1430" s="127"/>
      <c r="AO1430" s="127"/>
      <c r="AP1430" s="127" t="s">
        <v>493</v>
      </c>
      <c r="AQ1430" s="127" t="s">
        <v>480</v>
      </c>
      <c r="AR1430" s="127" t="s">
        <v>494</v>
      </c>
      <c r="AS1430" s="127" t="s">
        <v>69</v>
      </c>
      <c r="AT1430" s="127" t="s">
        <v>70</v>
      </c>
      <c r="AU1430" s="127" t="s">
        <v>91</v>
      </c>
      <c r="AV1430" s="127" t="s">
        <v>1726</v>
      </c>
      <c r="AW1430" s="149" t="str">
        <f t="shared" si="22"/>
        <v/>
      </c>
    </row>
    <row r="1431" spans="1:49" x14ac:dyDescent="0.2">
      <c r="A1431" s="127" t="s">
        <v>59</v>
      </c>
      <c r="B1431" s="127">
        <v>4.0999999999999996</v>
      </c>
      <c r="C1431" s="127">
        <v>20171204</v>
      </c>
      <c r="D1431" s="127" t="s">
        <v>60</v>
      </c>
      <c r="E1431" s="127" t="s">
        <v>60</v>
      </c>
      <c r="F1431" s="127">
        <v>3</v>
      </c>
      <c r="G1431" s="75" t="s">
        <v>4821</v>
      </c>
      <c r="H1431" s="127">
        <v>12</v>
      </c>
      <c r="I1431" s="127"/>
      <c r="J1431" s="127"/>
      <c r="K1431" s="127"/>
      <c r="L1431" s="127"/>
      <c r="M1431" s="127">
        <v>1</v>
      </c>
      <c r="N1431" s="127">
        <v>1</v>
      </c>
      <c r="O1431" s="127">
        <v>2011</v>
      </c>
      <c r="P1431" s="127">
        <v>20130423</v>
      </c>
      <c r="Q1431" s="127">
        <v>20130423</v>
      </c>
      <c r="R1431" s="127" t="s">
        <v>61</v>
      </c>
      <c r="S1431" s="127" t="s">
        <v>62</v>
      </c>
      <c r="T1431" s="127" t="s">
        <v>63</v>
      </c>
      <c r="U1431" s="127" t="s">
        <v>1953</v>
      </c>
      <c r="V1431" s="127" t="s">
        <v>65</v>
      </c>
      <c r="W1431" s="127" t="s">
        <v>64</v>
      </c>
      <c r="X1431" s="127" t="s">
        <v>1305</v>
      </c>
      <c r="Y1431" s="127">
        <v>18.329999999999998</v>
      </c>
      <c r="Z1431" s="127">
        <v>116</v>
      </c>
      <c r="AA1431" s="127" t="s">
        <v>1726</v>
      </c>
      <c r="AB1431" s="127">
        <v>5000</v>
      </c>
      <c r="AC1431" s="127">
        <v>43727</v>
      </c>
      <c r="AD1431" s="127"/>
      <c r="AE1431" s="127"/>
      <c r="AF1431" s="127">
        <v>5000</v>
      </c>
      <c r="AG1431" s="127">
        <v>1101</v>
      </c>
      <c r="AH1431" s="127"/>
      <c r="AI1431" s="127"/>
      <c r="AJ1431" s="127" t="s">
        <v>66</v>
      </c>
      <c r="AK1431" s="127">
        <v>2.46E-2</v>
      </c>
      <c r="AL1431" s="127">
        <v>195</v>
      </c>
      <c r="AM1431" s="127">
        <v>855</v>
      </c>
      <c r="AN1431" s="127"/>
      <c r="AO1431" s="127"/>
      <c r="AP1431" s="127" t="s">
        <v>663</v>
      </c>
      <c r="AQ1431" s="127" t="s">
        <v>661</v>
      </c>
      <c r="AR1431" s="127" t="s">
        <v>664</v>
      </c>
      <c r="AS1431" s="127" t="s">
        <v>69</v>
      </c>
      <c r="AT1431" s="127" t="s">
        <v>70</v>
      </c>
      <c r="AU1431" s="127" t="s">
        <v>71</v>
      </c>
      <c r="AV1431" s="127" t="s">
        <v>1726</v>
      </c>
      <c r="AW1431" s="149">
        <f t="shared" si="22"/>
        <v>2.5178951220069981E-2</v>
      </c>
    </row>
    <row r="1432" spans="1:49" x14ac:dyDescent="0.2">
      <c r="A1432" s="127" t="s">
        <v>1726</v>
      </c>
      <c r="B1432" s="127">
        <v>4.0999999999999996</v>
      </c>
      <c r="C1432" s="127">
        <v>20171204</v>
      </c>
      <c r="D1432" s="127" t="s">
        <v>60</v>
      </c>
      <c r="E1432" s="127" t="s">
        <v>60</v>
      </c>
      <c r="F1432" s="127">
        <v>3</v>
      </c>
      <c r="G1432" s="75" t="s">
        <v>1487</v>
      </c>
      <c r="H1432" s="127"/>
      <c r="I1432" s="127"/>
      <c r="J1432" s="127"/>
      <c r="K1432" s="127"/>
      <c r="L1432" s="127"/>
      <c r="M1432" s="127">
        <v>1</v>
      </c>
      <c r="N1432" s="127">
        <v>1</v>
      </c>
      <c r="O1432" s="127">
        <v>2002</v>
      </c>
      <c r="P1432" s="127">
        <v>20030618</v>
      </c>
      <c r="Q1432" s="127">
        <v>20030618</v>
      </c>
      <c r="R1432" s="127" t="s">
        <v>61</v>
      </c>
      <c r="S1432" s="127" t="s">
        <v>62</v>
      </c>
      <c r="T1432" s="127" t="s">
        <v>63</v>
      </c>
      <c r="U1432" s="127" t="s">
        <v>1643</v>
      </c>
      <c r="V1432" s="127" t="s">
        <v>65</v>
      </c>
      <c r="W1432" s="127" t="s">
        <v>66</v>
      </c>
      <c r="X1432" s="127"/>
      <c r="Y1432" s="127">
        <v>2.95</v>
      </c>
      <c r="Z1432" s="127">
        <v>62</v>
      </c>
      <c r="AA1432" s="127" t="s">
        <v>1726</v>
      </c>
      <c r="AB1432" s="127"/>
      <c r="AC1432" s="127"/>
      <c r="AD1432" s="127"/>
      <c r="AE1432" s="127"/>
      <c r="AF1432" s="127">
        <v>0</v>
      </c>
      <c r="AG1432" s="127">
        <v>20315</v>
      </c>
      <c r="AH1432" s="127"/>
      <c r="AI1432" s="127"/>
      <c r="AJ1432" s="127" t="s">
        <v>66</v>
      </c>
      <c r="AK1432" s="127"/>
      <c r="AL1432" s="127"/>
      <c r="AM1432" s="127"/>
      <c r="AN1432" s="127"/>
      <c r="AO1432" s="127" t="s">
        <v>1488</v>
      </c>
      <c r="AP1432" s="127" t="s">
        <v>663</v>
      </c>
      <c r="AQ1432" s="127" t="s">
        <v>661</v>
      </c>
      <c r="AR1432" s="127" t="s">
        <v>664</v>
      </c>
      <c r="AS1432" s="127" t="s">
        <v>69</v>
      </c>
      <c r="AT1432" s="127" t="s">
        <v>70</v>
      </c>
      <c r="AU1432" s="127" t="s">
        <v>71</v>
      </c>
      <c r="AV1432" s="127" t="s">
        <v>1726</v>
      </c>
      <c r="AW1432" s="149" t="str">
        <f t="shared" si="22"/>
        <v/>
      </c>
    </row>
    <row r="1433" spans="1:49" x14ac:dyDescent="0.2">
      <c r="A1433" s="127" t="s">
        <v>1726</v>
      </c>
      <c r="B1433" s="127">
        <v>4.0999999999999996</v>
      </c>
      <c r="C1433" s="127">
        <v>20171204</v>
      </c>
      <c r="D1433" s="127" t="s">
        <v>60</v>
      </c>
      <c r="E1433" s="127" t="s">
        <v>60</v>
      </c>
      <c r="F1433" s="127">
        <v>3</v>
      </c>
      <c r="G1433" s="75" t="s">
        <v>3988</v>
      </c>
      <c r="H1433" s="127"/>
      <c r="I1433" s="127"/>
      <c r="J1433" s="127"/>
      <c r="K1433" s="127"/>
      <c r="L1433" s="127"/>
      <c r="M1433" s="127">
        <v>1</v>
      </c>
      <c r="N1433" s="127">
        <v>2</v>
      </c>
      <c r="O1433" s="127">
        <v>2011</v>
      </c>
      <c r="P1433" s="127">
        <v>20120511</v>
      </c>
      <c r="Q1433" s="127">
        <v>20120511</v>
      </c>
      <c r="R1433" s="127" t="s">
        <v>3322</v>
      </c>
      <c r="S1433" s="127" t="s">
        <v>3323</v>
      </c>
      <c r="T1433" s="127" t="s">
        <v>3984</v>
      </c>
      <c r="U1433" s="127" t="s">
        <v>72</v>
      </c>
      <c r="V1433" s="127" t="s">
        <v>65</v>
      </c>
      <c r="W1433" s="127" t="s">
        <v>64</v>
      </c>
      <c r="X1433" s="127"/>
      <c r="Y1433" s="127">
        <v>6.57</v>
      </c>
      <c r="Z1433" s="127">
        <v>83</v>
      </c>
      <c r="AA1433" s="127" t="s">
        <v>1726</v>
      </c>
      <c r="AB1433" s="127"/>
      <c r="AC1433" s="127"/>
      <c r="AD1433" s="127"/>
      <c r="AE1433" s="127"/>
      <c r="AF1433" s="127">
        <v>0</v>
      </c>
      <c r="AG1433" s="127">
        <v>123032</v>
      </c>
      <c r="AH1433" s="127"/>
      <c r="AI1433" s="127"/>
      <c r="AJ1433" s="127"/>
      <c r="AK1433" s="127"/>
      <c r="AL1433" s="127"/>
      <c r="AM1433" s="127"/>
      <c r="AN1433" s="127"/>
      <c r="AO1433" s="127"/>
      <c r="AP1433" s="127" t="s">
        <v>3325</v>
      </c>
      <c r="AQ1433" s="127" t="s">
        <v>3326</v>
      </c>
      <c r="AR1433" s="127" t="s">
        <v>3985</v>
      </c>
      <c r="AS1433" s="127" t="s">
        <v>69</v>
      </c>
      <c r="AT1433" s="127" t="s">
        <v>70</v>
      </c>
      <c r="AU1433" s="127" t="s">
        <v>3211</v>
      </c>
      <c r="AV1433" s="127" t="s">
        <v>1726</v>
      </c>
      <c r="AW1433" s="149" t="str">
        <f t="shared" si="22"/>
        <v/>
      </c>
    </row>
    <row r="1434" spans="1:49" x14ac:dyDescent="0.2">
      <c r="A1434" s="127" t="s">
        <v>59</v>
      </c>
      <c r="B1434" s="127">
        <v>4.0999999999999996</v>
      </c>
      <c r="C1434" s="127">
        <v>20171204</v>
      </c>
      <c r="D1434" s="127" t="s">
        <v>60</v>
      </c>
      <c r="E1434" s="127" t="s">
        <v>60</v>
      </c>
      <c r="F1434" s="127">
        <v>3</v>
      </c>
      <c r="G1434" s="75" t="s">
        <v>1710</v>
      </c>
      <c r="H1434" s="127">
        <v>0</v>
      </c>
      <c r="I1434" s="127"/>
      <c r="J1434" s="127"/>
      <c r="K1434" s="127"/>
      <c r="L1434" s="127"/>
      <c r="M1434" s="127">
        <v>1</v>
      </c>
      <c r="N1434" s="127">
        <v>1</v>
      </c>
      <c r="O1434" s="127">
        <v>1991</v>
      </c>
      <c r="P1434" s="127">
        <v>19920508</v>
      </c>
      <c r="Q1434" s="127">
        <v>19920511</v>
      </c>
      <c r="R1434" s="127" t="s">
        <v>61</v>
      </c>
      <c r="S1434" s="127" t="s">
        <v>62</v>
      </c>
      <c r="T1434" s="127" t="s">
        <v>63</v>
      </c>
      <c r="U1434" s="127" t="s">
        <v>72</v>
      </c>
      <c r="V1434" s="127" t="s">
        <v>65</v>
      </c>
      <c r="W1434" s="127" t="s">
        <v>64</v>
      </c>
      <c r="X1434" s="127"/>
      <c r="Y1434" s="127">
        <v>6.5</v>
      </c>
      <c r="Z1434" s="127">
        <v>86</v>
      </c>
      <c r="AA1434" s="127" t="s">
        <v>1726</v>
      </c>
      <c r="AB1434" s="127">
        <v>5000</v>
      </c>
      <c r="AC1434" s="127">
        <v>75198</v>
      </c>
      <c r="AD1434" s="127"/>
      <c r="AE1434" s="127"/>
      <c r="AF1434" s="127">
        <v>0</v>
      </c>
      <c r="AG1434" s="127">
        <v>114836</v>
      </c>
      <c r="AH1434" s="127">
        <v>5000</v>
      </c>
      <c r="AI1434" s="127">
        <v>530</v>
      </c>
      <c r="AJ1434" s="127" t="s">
        <v>67</v>
      </c>
      <c r="AK1434" s="127">
        <v>7.0000000000000001E-3</v>
      </c>
      <c r="AL1434" s="127">
        <v>30</v>
      </c>
      <c r="AM1434" s="127">
        <v>2000</v>
      </c>
      <c r="AN1434" s="127"/>
      <c r="AO1434" s="127" t="s">
        <v>73</v>
      </c>
      <c r="AP1434" s="127" t="s">
        <v>663</v>
      </c>
      <c r="AQ1434" s="127" t="s">
        <v>661</v>
      </c>
      <c r="AR1434" s="127" t="s">
        <v>664</v>
      </c>
      <c r="AS1434" s="127" t="s">
        <v>69</v>
      </c>
      <c r="AT1434" s="127" t="s">
        <v>70</v>
      </c>
      <c r="AU1434" s="127" t="s">
        <v>71</v>
      </c>
      <c r="AV1434" s="127" t="s">
        <v>1726</v>
      </c>
      <c r="AW1434" s="149">
        <f t="shared" si="22"/>
        <v>1.5271150828479481</v>
      </c>
    </row>
    <row r="1435" spans="1:49" x14ac:dyDescent="0.2">
      <c r="A1435" s="127" t="s">
        <v>1726</v>
      </c>
      <c r="B1435" s="127">
        <v>4.0999999999999996</v>
      </c>
      <c r="C1435" s="127">
        <v>20171204</v>
      </c>
      <c r="D1435" s="127" t="s">
        <v>60</v>
      </c>
      <c r="E1435" s="127" t="s">
        <v>60</v>
      </c>
      <c r="F1435" s="127">
        <v>3</v>
      </c>
      <c r="G1435" s="75" t="s">
        <v>1493</v>
      </c>
      <c r="H1435" s="127"/>
      <c r="I1435" s="127"/>
      <c r="J1435" s="127"/>
      <c r="K1435" s="127"/>
      <c r="L1435" s="127"/>
      <c r="M1435" s="127">
        <v>1</v>
      </c>
      <c r="N1435" s="127">
        <v>1</v>
      </c>
      <c r="O1435" s="127">
        <v>2002</v>
      </c>
      <c r="P1435" s="127">
        <v>20030527</v>
      </c>
      <c r="Q1435" s="127">
        <v>20030527</v>
      </c>
      <c r="R1435" s="127" t="s">
        <v>61</v>
      </c>
      <c r="S1435" s="127" t="s">
        <v>62</v>
      </c>
      <c r="T1435" s="127" t="s">
        <v>63</v>
      </c>
      <c r="U1435" s="127" t="s">
        <v>1643</v>
      </c>
      <c r="V1435" s="127" t="s">
        <v>65</v>
      </c>
      <c r="W1435" s="127" t="s">
        <v>66</v>
      </c>
      <c r="X1435" s="127"/>
      <c r="Y1435" s="127">
        <v>1.23</v>
      </c>
      <c r="Z1435" s="127">
        <v>47</v>
      </c>
      <c r="AA1435" s="127" t="s">
        <v>1726</v>
      </c>
      <c r="AB1435" s="127"/>
      <c r="AC1435" s="127"/>
      <c r="AD1435" s="127"/>
      <c r="AE1435" s="127"/>
      <c r="AF1435" s="127">
        <v>0</v>
      </c>
      <c r="AG1435" s="127">
        <v>26827</v>
      </c>
      <c r="AH1435" s="127"/>
      <c r="AI1435" s="127"/>
      <c r="AJ1435" s="127" t="s">
        <v>66</v>
      </c>
      <c r="AK1435" s="127"/>
      <c r="AL1435" s="127"/>
      <c r="AM1435" s="127"/>
      <c r="AN1435" s="127"/>
      <c r="AO1435" s="127" t="s">
        <v>1494</v>
      </c>
      <c r="AP1435" s="127" t="s">
        <v>663</v>
      </c>
      <c r="AQ1435" s="127" t="s">
        <v>661</v>
      </c>
      <c r="AR1435" s="127" t="s">
        <v>664</v>
      </c>
      <c r="AS1435" s="127" t="s">
        <v>69</v>
      </c>
      <c r="AT1435" s="127" t="s">
        <v>70</v>
      </c>
      <c r="AU1435" s="127" t="s">
        <v>71</v>
      </c>
      <c r="AV1435" s="127" t="s">
        <v>1726</v>
      </c>
      <c r="AW1435" s="149" t="str">
        <f t="shared" si="22"/>
        <v/>
      </c>
    </row>
    <row r="1436" spans="1:49" x14ac:dyDescent="0.2">
      <c r="A1436" s="127" t="s">
        <v>1726</v>
      </c>
      <c r="B1436" s="127">
        <v>4.0999999999999996</v>
      </c>
      <c r="C1436" s="127">
        <v>20171204</v>
      </c>
      <c r="D1436" s="127" t="s">
        <v>60</v>
      </c>
      <c r="E1436" s="127" t="s">
        <v>60</v>
      </c>
      <c r="F1436" s="127">
        <v>3</v>
      </c>
      <c r="G1436" s="75" t="s">
        <v>4214</v>
      </c>
      <c r="H1436" s="127"/>
      <c r="I1436" s="127"/>
      <c r="J1436" s="127"/>
      <c r="K1436" s="127"/>
      <c r="L1436" s="127"/>
      <c r="M1436" s="127">
        <v>1</v>
      </c>
      <c r="N1436" s="127">
        <v>2</v>
      </c>
      <c r="O1436" s="127">
        <v>2011</v>
      </c>
      <c r="P1436" s="127">
        <v>20120423</v>
      </c>
      <c r="Q1436" s="127">
        <v>20120423</v>
      </c>
      <c r="R1436" s="127" t="s">
        <v>3420</v>
      </c>
      <c r="S1436" s="127" t="s">
        <v>3421</v>
      </c>
      <c r="T1436" s="127" t="s">
        <v>4165</v>
      </c>
      <c r="U1436" s="127" t="s">
        <v>72</v>
      </c>
      <c r="V1436" s="127" t="s">
        <v>65</v>
      </c>
      <c r="W1436" s="127" t="s">
        <v>64</v>
      </c>
      <c r="X1436" s="127" t="s">
        <v>646</v>
      </c>
      <c r="Y1436" s="127">
        <v>6.21</v>
      </c>
      <c r="Z1436" s="127"/>
      <c r="AA1436" s="127" t="s">
        <v>1726</v>
      </c>
      <c r="AB1436" s="127"/>
      <c r="AC1436" s="127"/>
      <c r="AD1436" s="127"/>
      <c r="AE1436" s="127"/>
      <c r="AF1436" s="127">
        <v>0</v>
      </c>
      <c r="AG1436" s="127">
        <v>467878</v>
      </c>
      <c r="AH1436" s="127"/>
      <c r="AI1436" s="127"/>
      <c r="AJ1436" s="127" t="s">
        <v>66</v>
      </c>
      <c r="AK1436" s="127"/>
      <c r="AL1436" s="127"/>
      <c r="AM1436" s="127"/>
      <c r="AN1436" s="127"/>
      <c r="AO1436" s="127"/>
      <c r="AP1436" s="127" t="s">
        <v>3422</v>
      </c>
      <c r="AQ1436" s="127" t="s">
        <v>3423</v>
      </c>
      <c r="AR1436" s="127" t="s">
        <v>4166</v>
      </c>
      <c r="AS1436" s="127" t="s">
        <v>69</v>
      </c>
      <c r="AT1436" s="127" t="s">
        <v>70</v>
      </c>
      <c r="AU1436" s="127" t="s">
        <v>3211</v>
      </c>
      <c r="AV1436" s="127" t="s">
        <v>1726</v>
      </c>
      <c r="AW1436" s="149" t="str">
        <f t="shared" si="22"/>
        <v/>
      </c>
    </row>
    <row r="1437" spans="1:49" x14ac:dyDescent="0.2">
      <c r="A1437" s="127" t="s">
        <v>1726</v>
      </c>
      <c r="B1437" s="127">
        <v>4.0999999999999996</v>
      </c>
      <c r="C1437" s="127">
        <v>20171204</v>
      </c>
      <c r="D1437" s="127" t="s">
        <v>60</v>
      </c>
      <c r="E1437" s="127" t="s">
        <v>60</v>
      </c>
      <c r="F1437" s="127">
        <v>3</v>
      </c>
      <c r="G1437" s="75" t="s">
        <v>4384</v>
      </c>
      <c r="H1437" s="127"/>
      <c r="I1437" s="127"/>
      <c r="J1437" s="127"/>
      <c r="K1437" s="127"/>
      <c r="L1437" s="127"/>
      <c r="M1437" s="127">
        <v>1</v>
      </c>
      <c r="N1437" s="127">
        <v>3</v>
      </c>
      <c r="O1437" s="127">
        <v>2003</v>
      </c>
      <c r="P1437" s="127">
        <v>20040515</v>
      </c>
      <c r="Q1437" s="127">
        <v>20040515</v>
      </c>
      <c r="R1437" s="127" t="s">
        <v>4190</v>
      </c>
      <c r="S1437" s="127" t="s">
        <v>4385</v>
      </c>
      <c r="T1437" s="127" t="s">
        <v>4165</v>
      </c>
      <c r="U1437" s="127" t="s">
        <v>1643</v>
      </c>
      <c r="V1437" s="127" t="s">
        <v>65</v>
      </c>
      <c r="W1437" s="127" t="s">
        <v>66</v>
      </c>
      <c r="X1437" s="127"/>
      <c r="Y1437" s="127">
        <v>2</v>
      </c>
      <c r="Z1437" s="127"/>
      <c r="AA1437" s="127" t="s">
        <v>1726</v>
      </c>
      <c r="AB1437" s="127"/>
      <c r="AC1437" s="127"/>
      <c r="AD1437" s="127"/>
      <c r="AE1437" s="127"/>
      <c r="AF1437" s="127">
        <v>0</v>
      </c>
      <c r="AG1437" s="127">
        <v>38000</v>
      </c>
      <c r="AH1437" s="127"/>
      <c r="AI1437" s="127"/>
      <c r="AJ1437" s="127" t="s">
        <v>66</v>
      </c>
      <c r="AK1437" s="127"/>
      <c r="AL1437" s="127"/>
      <c r="AM1437" s="127"/>
      <c r="AN1437" s="127"/>
      <c r="AO1437" s="127" t="s">
        <v>4169</v>
      </c>
      <c r="AP1437" s="127" t="s">
        <v>4191</v>
      </c>
      <c r="AQ1437" s="127" t="s">
        <v>4386</v>
      </c>
      <c r="AR1437" s="127" t="s">
        <v>4166</v>
      </c>
      <c r="AS1437" s="127" t="s">
        <v>69</v>
      </c>
      <c r="AT1437" s="127" t="s">
        <v>70</v>
      </c>
      <c r="AU1437" s="127" t="s">
        <v>3211</v>
      </c>
      <c r="AV1437" s="127" t="s">
        <v>1726</v>
      </c>
      <c r="AW1437" s="149" t="str">
        <f t="shared" si="22"/>
        <v/>
      </c>
    </row>
    <row r="1438" spans="1:49" x14ac:dyDescent="0.2">
      <c r="A1438" s="127" t="s">
        <v>1726</v>
      </c>
      <c r="B1438" s="127">
        <v>4.0999999999999996</v>
      </c>
      <c r="C1438" s="127">
        <v>20171204</v>
      </c>
      <c r="D1438" s="127" t="s">
        <v>60</v>
      </c>
      <c r="E1438" s="127" t="s">
        <v>60</v>
      </c>
      <c r="F1438" s="127">
        <v>3</v>
      </c>
      <c r="G1438" s="75" t="s">
        <v>1275</v>
      </c>
      <c r="H1438" s="127"/>
      <c r="I1438" s="127"/>
      <c r="J1438" s="127"/>
      <c r="K1438" s="127"/>
      <c r="L1438" s="127"/>
      <c r="M1438" s="127">
        <v>1</v>
      </c>
      <c r="N1438" s="127">
        <v>2</v>
      </c>
      <c r="O1438" s="127">
        <v>2003</v>
      </c>
      <c r="P1438" s="127">
        <v>20031108</v>
      </c>
      <c r="Q1438" s="127">
        <v>20031109</v>
      </c>
      <c r="R1438" s="127" t="s">
        <v>490</v>
      </c>
      <c r="S1438" s="127" t="s">
        <v>476</v>
      </c>
      <c r="T1438" s="127" t="s">
        <v>491</v>
      </c>
      <c r="U1438" s="127" t="s">
        <v>977</v>
      </c>
      <c r="V1438" s="127" t="s">
        <v>65</v>
      </c>
      <c r="W1438" s="127" t="s">
        <v>66</v>
      </c>
      <c r="X1438" s="127"/>
      <c r="Y1438" s="127"/>
      <c r="Z1438" s="127"/>
      <c r="AA1438" s="127" t="s">
        <v>1726</v>
      </c>
      <c r="AB1438" s="127"/>
      <c r="AC1438" s="127"/>
      <c r="AD1438" s="127"/>
      <c r="AE1438" s="127"/>
      <c r="AF1438" s="127">
        <v>0</v>
      </c>
      <c r="AG1438" s="127">
        <v>59920</v>
      </c>
      <c r="AH1438" s="127"/>
      <c r="AI1438" s="127"/>
      <c r="AJ1438" s="127" t="s">
        <v>66</v>
      </c>
      <c r="AK1438" s="127"/>
      <c r="AL1438" s="127"/>
      <c r="AM1438" s="127"/>
      <c r="AN1438" s="127"/>
      <c r="AO1438" s="127"/>
      <c r="AP1438" s="127" t="s">
        <v>493</v>
      </c>
      <c r="AQ1438" s="127" t="s">
        <v>480</v>
      </c>
      <c r="AR1438" s="127" t="s">
        <v>494</v>
      </c>
      <c r="AS1438" s="127" t="s">
        <v>69</v>
      </c>
      <c r="AT1438" s="127" t="s">
        <v>70</v>
      </c>
      <c r="AU1438" s="127" t="s">
        <v>91</v>
      </c>
      <c r="AV1438" s="127" t="s">
        <v>1726</v>
      </c>
      <c r="AW1438" s="149" t="str">
        <f t="shared" si="22"/>
        <v/>
      </c>
    </row>
    <row r="1439" spans="1:49" x14ac:dyDescent="0.2">
      <c r="A1439" s="127" t="s">
        <v>59</v>
      </c>
      <c r="B1439" s="127">
        <v>4.0999999999999996</v>
      </c>
      <c r="C1439" s="127">
        <v>20171204</v>
      </c>
      <c r="D1439" s="127" t="s">
        <v>60</v>
      </c>
      <c r="E1439" s="127" t="s">
        <v>60</v>
      </c>
      <c r="F1439" s="127">
        <v>3</v>
      </c>
      <c r="G1439" s="75" t="s">
        <v>4756</v>
      </c>
      <c r="H1439" s="127">
        <v>12</v>
      </c>
      <c r="I1439" s="127"/>
      <c r="J1439" s="127"/>
      <c r="K1439" s="127"/>
      <c r="L1439" s="127"/>
      <c r="M1439" s="127">
        <v>1</v>
      </c>
      <c r="N1439" s="127">
        <v>2</v>
      </c>
      <c r="O1439" s="127">
        <v>2011</v>
      </c>
      <c r="P1439" s="127">
        <v>20120514</v>
      </c>
      <c r="Q1439" s="127">
        <v>20120516</v>
      </c>
      <c r="R1439" s="127" t="s">
        <v>475</v>
      </c>
      <c r="S1439" s="127" t="s">
        <v>476</v>
      </c>
      <c r="T1439" s="127" t="s">
        <v>477</v>
      </c>
      <c r="U1439" s="127" t="s">
        <v>72</v>
      </c>
      <c r="V1439" s="127" t="s">
        <v>65</v>
      </c>
      <c r="W1439" s="127" t="s">
        <v>64</v>
      </c>
      <c r="X1439" s="127" t="s">
        <v>1305</v>
      </c>
      <c r="Y1439" s="127">
        <v>5.75</v>
      </c>
      <c r="Z1439" s="127">
        <v>79</v>
      </c>
      <c r="AA1439" s="127" t="s">
        <v>1726</v>
      </c>
      <c r="AB1439" s="127">
        <v>5000</v>
      </c>
      <c r="AC1439" s="127">
        <v>54604</v>
      </c>
      <c r="AD1439" s="127"/>
      <c r="AE1439" s="127"/>
      <c r="AF1439" s="127">
        <v>5000</v>
      </c>
      <c r="AG1439" s="127">
        <v>1980</v>
      </c>
      <c r="AH1439" s="127">
        <v>0</v>
      </c>
      <c r="AI1439" s="127">
        <v>1212</v>
      </c>
      <c r="AJ1439" s="127" t="s">
        <v>66</v>
      </c>
      <c r="AK1439" s="127">
        <v>3.5000000000000003E-2</v>
      </c>
      <c r="AL1439" s="127">
        <v>19</v>
      </c>
      <c r="AM1439" s="127"/>
      <c r="AN1439" s="127"/>
      <c r="AO1439" s="127"/>
      <c r="AP1439" s="127" t="s">
        <v>479</v>
      </c>
      <c r="AQ1439" s="127" t="s">
        <v>480</v>
      </c>
      <c r="AR1439" s="127" t="s">
        <v>481</v>
      </c>
      <c r="AS1439" s="127" t="s">
        <v>69</v>
      </c>
      <c r="AT1439" s="127" t="s">
        <v>70</v>
      </c>
      <c r="AU1439" s="127" t="s">
        <v>91</v>
      </c>
      <c r="AV1439" s="127" t="s">
        <v>1726</v>
      </c>
      <c r="AW1439" s="149">
        <f t="shared" si="22"/>
        <v>3.6261079774375503E-2</v>
      </c>
    </row>
    <row r="1440" spans="1:49" x14ac:dyDescent="0.2">
      <c r="A1440" s="127" t="s">
        <v>1726</v>
      </c>
      <c r="B1440" s="127">
        <v>4.0999999999999996</v>
      </c>
      <c r="C1440" s="127">
        <v>20171204</v>
      </c>
      <c r="D1440" s="127" t="s">
        <v>60</v>
      </c>
      <c r="E1440" s="127" t="s">
        <v>60</v>
      </c>
      <c r="F1440" s="127">
        <v>3</v>
      </c>
      <c r="G1440" s="75" t="s">
        <v>4170</v>
      </c>
      <c r="H1440" s="127"/>
      <c r="I1440" s="127"/>
      <c r="J1440" s="127"/>
      <c r="K1440" s="127"/>
      <c r="L1440" s="127"/>
      <c r="M1440" s="127">
        <v>1</v>
      </c>
      <c r="N1440" s="127">
        <v>3</v>
      </c>
      <c r="O1440" s="127">
        <v>2002</v>
      </c>
      <c r="P1440" s="127">
        <v>20030524</v>
      </c>
      <c r="Q1440" s="127">
        <v>20030524</v>
      </c>
      <c r="R1440" s="127" t="s">
        <v>3474</v>
      </c>
      <c r="S1440" s="127" t="s">
        <v>3475</v>
      </c>
      <c r="T1440" s="127" t="s">
        <v>4165</v>
      </c>
      <c r="U1440" s="127" t="s">
        <v>72</v>
      </c>
      <c r="V1440" s="127" t="s">
        <v>65</v>
      </c>
      <c r="W1440" s="127" t="s">
        <v>66</v>
      </c>
      <c r="X1440" s="127"/>
      <c r="Y1440" s="127">
        <v>6</v>
      </c>
      <c r="Z1440" s="127"/>
      <c r="AA1440" s="127" t="s">
        <v>1726</v>
      </c>
      <c r="AB1440" s="127"/>
      <c r="AC1440" s="127"/>
      <c r="AD1440" s="127"/>
      <c r="AE1440" s="127"/>
      <c r="AF1440" s="127">
        <v>0</v>
      </c>
      <c r="AG1440" s="127">
        <v>125000</v>
      </c>
      <c r="AH1440" s="127"/>
      <c r="AI1440" s="127"/>
      <c r="AJ1440" s="127" t="s">
        <v>66</v>
      </c>
      <c r="AK1440" s="127"/>
      <c r="AL1440" s="127"/>
      <c r="AM1440" s="127"/>
      <c r="AN1440" s="127"/>
      <c r="AO1440" s="127"/>
      <c r="AP1440" s="127" t="s">
        <v>3477</v>
      </c>
      <c r="AQ1440" s="127" t="s">
        <v>3478</v>
      </c>
      <c r="AR1440" s="127" t="s">
        <v>4166</v>
      </c>
      <c r="AS1440" s="127" t="s">
        <v>69</v>
      </c>
      <c r="AT1440" s="127" t="s">
        <v>70</v>
      </c>
      <c r="AU1440" s="127" t="s">
        <v>3211</v>
      </c>
      <c r="AV1440" s="127" t="s">
        <v>1726</v>
      </c>
      <c r="AW1440" s="149" t="str">
        <f t="shared" si="22"/>
        <v/>
      </c>
    </row>
    <row r="1441" spans="1:49" x14ac:dyDescent="0.2">
      <c r="A1441" s="127" t="s">
        <v>59</v>
      </c>
      <c r="B1441" s="127">
        <v>4.0999999999999996</v>
      </c>
      <c r="C1441" s="127">
        <v>20171204</v>
      </c>
      <c r="D1441" s="127" t="s">
        <v>60</v>
      </c>
      <c r="E1441" s="127" t="s">
        <v>60</v>
      </c>
      <c r="F1441" s="127">
        <v>3</v>
      </c>
      <c r="G1441" s="75" t="s">
        <v>489</v>
      </c>
      <c r="H1441" s="127">
        <v>12</v>
      </c>
      <c r="I1441" s="127"/>
      <c r="J1441" s="127"/>
      <c r="K1441" s="127"/>
      <c r="L1441" s="127"/>
      <c r="M1441" s="127">
        <v>1</v>
      </c>
      <c r="N1441" s="127">
        <v>2</v>
      </c>
      <c r="O1441" s="127">
        <v>2001</v>
      </c>
      <c r="P1441" s="127">
        <v>20020528</v>
      </c>
      <c r="Q1441" s="127">
        <v>20020528</v>
      </c>
      <c r="R1441" s="127" t="s">
        <v>490</v>
      </c>
      <c r="S1441" s="127" t="s">
        <v>476</v>
      </c>
      <c r="T1441" s="127" t="s">
        <v>491</v>
      </c>
      <c r="U1441" s="127" t="s">
        <v>72</v>
      </c>
      <c r="V1441" s="127" t="s">
        <v>65</v>
      </c>
      <c r="W1441" s="127" t="s">
        <v>64</v>
      </c>
      <c r="X1441" s="127"/>
      <c r="Y1441" s="127">
        <v>10.43</v>
      </c>
      <c r="Z1441" s="127">
        <v>96</v>
      </c>
      <c r="AA1441" s="127" t="s">
        <v>1726</v>
      </c>
      <c r="AB1441" s="127">
        <v>5000</v>
      </c>
      <c r="AC1441" s="127">
        <v>25183</v>
      </c>
      <c r="AD1441" s="127"/>
      <c r="AE1441" s="127"/>
      <c r="AF1441" s="127">
        <v>0</v>
      </c>
      <c r="AG1441" s="127">
        <v>59349</v>
      </c>
      <c r="AH1441" s="127">
        <v>5000</v>
      </c>
      <c r="AI1441" s="127">
        <v>254</v>
      </c>
      <c r="AJ1441" s="127" t="s">
        <v>66</v>
      </c>
      <c r="AK1441" s="127">
        <v>0.01</v>
      </c>
      <c r="AL1441" s="127">
        <v>60</v>
      </c>
      <c r="AM1441" s="127">
        <v>100</v>
      </c>
      <c r="AN1441" s="127"/>
      <c r="AO1441" s="127" t="s">
        <v>492</v>
      </c>
      <c r="AP1441" s="127" t="s">
        <v>493</v>
      </c>
      <c r="AQ1441" s="127" t="s">
        <v>480</v>
      </c>
      <c r="AR1441" s="127" t="s">
        <v>494</v>
      </c>
      <c r="AS1441" s="127" t="s">
        <v>69</v>
      </c>
      <c r="AT1441" s="127" t="s">
        <v>70</v>
      </c>
      <c r="AU1441" s="127" t="s">
        <v>91</v>
      </c>
      <c r="AV1441" s="127" t="s">
        <v>1726</v>
      </c>
      <c r="AW1441" s="149">
        <f t="shared" si="22"/>
        <v>2.3567088909184766</v>
      </c>
    </row>
    <row r="1442" spans="1:49" x14ac:dyDescent="0.2">
      <c r="A1442" s="127" t="s">
        <v>59</v>
      </c>
      <c r="B1442" s="127">
        <v>4.0999999999999996</v>
      </c>
      <c r="C1442" s="127">
        <v>20171204</v>
      </c>
      <c r="D1442" s="127" t="s">
        <v>60</v>
      </c>
      <c r="E1442" s="127" t="s">
        <v>60</v>
      </c>
      <c r="F1442" s="127">
        <v>3</v>
      </c>
      <c r="G1442" s="75" t="s">
        <v>2920</v>
      </c>
      <c r="H1442" s="127">
        <v>12</v>
      </c>
      <c r="I1442" s="127"/>
      <c r="J1442" s="127"/>
      <c r="K1442" s="127" t="s">
        <v>106</v>
      </c>
      <c r="L1442" s="127" t="s">
        <v>499</v>
      </c>
      <c r="M1442" s="127">
        <v>1</v>
      </c>
      <c r="N1442" s="127">
        <v>2</v>
      </c>
      <c r="O1442" s="127">
        <v>2001</v>
      </c>
      <c r="P1442" s="127">
        <v>20020517</v>
      </c>
      <c r="Q1442" s="127">
        <v>20020519</v>
      </c>
      <c r="R1442" s="127" t="s">
        <v>475</v>
      </c>
      <c r="S1442" s="127" t="s">
        <v>476</v>
      </c>
      <c r="T1442" s="127" t="s">
        <v>477</v>
      </c>
      <c r="U1442" s="127" t="s">
        <v>72</v>
      </c>
      <c r="V1442" s="127" t="s">
        <v>65</v>
      </c>
      <c r="W1442" s="127" t="s">
        <v>64</v>
      </c>
      <c r="X1442" s="127"/>
      <c r="Y1442" s="127">
        <v>6.54</v>
      </c>
      <c r="Z1442" s="127">
        <v>82</v>
      </c>
      <c r="AA1442" s="127" t="s">
        <v>1726</v>
      </c>
      <c r="AB1442" s="127">
        <v>5000</v>
      </c>
      <c r="AC1442" s="127">
        <v>22710</v>
      </c>
      <c r="AD1442" s="127"/>
      <c r="AE1442" s="127"/>
      <c r="AF1442" s="127">
        <v>0</v>
      </c>
      <c r="AG1442" s="127">
        <v>100528</v>
      </c>
      <c r="AH1442" s="127"/>
      <c r="AI1442" s="127"/>
      <c r="AJ1442" s="127" t="s">
        <v>66</v>
      </c>
      <c r="AK1442" s="127"/>
      <c r="AL1442" s="127">
        <v>44</v>
      </c>
      <c r="AM1442" s="127">
        <v>100</v>
      </c>
      <c r="AN1442" s="127"/>
      <c r="AO1442" s="127" t="s">
        <v>501</v>
      </c>
      <c r="AP1442" s="127" t="s">
        <v>479</v>
      </c>
      <c r="AQ1442" s="127" t="s">
        <v>480</v>
      </c>
      <c r="AR1442" s="127" t="s">
        <v>481</v>
      </c>
      <c r="AS1442" s="127" t="s">
        <v>69</v>
      </c>
      <c r="AT1442" s="127" t="s">
        <v>70</v>
      </c>
      <c r="AU1442" s="127" t="s">
        <v>91</v>
      </c>
      <c r="AV1442" s="127" t="s">
        <v>1726</v>
      </c>
      <c r="AW1442" s="149">
        <f t="shared" si="22"/>
        <v>4.4265962131219725</v>
      </c>
    </row>
    <row r="1443" spans="1:49" x14ac:dyDescent="0.2">
      <c r="A1443" s="127" t="s">
        <v>59</v>
      </c>
      <c r="B1443" s="127">
        <v>4.0999999999999996</v>
      </c>
      <c r="C1443" s="127">
        <v>20171204</v>
      </c>
      <c r="D1443" s="127" t="s">
        <v>60</v>
      </c>
      <c r="E1443" s="127" t="s">
        <v>60</v>
      </c>
      <c r="F1443" s="127">
        <v>3</v>
      </c>
      <c r="G1443" s="75" t="s">
        <v>2921</v>
      </c>
      <c r="H1443" s="127">
        <v>12</v>
      </c>
      <c r="I1443" s="127"/>
      <c r="J1443" s="127"/>
      <c r="K1443" s="127" t="s">
        <v>106</v>
      </c>
      <c r="L1443" s="127" t="s">
        <v>499</v>
      </c>
      <c r="M1443" s="127">
        <v>1</v>
      </c>
      <c r="N1443" s="127">
        <v>2</v>
      </c>
      <c r="O1443" s="127">
        <v>2001</v>
      </c>
      <c r="P1443" s="127">
        <v>20020517</v>
      </c>
      <c r="Q1443" s="127">
        <v>20020519</v>
      </c>
      <c r="R1443" s="127" t="s">
        <v>475</v>
      </c>
      <c r="S1443" s="127" t="s">
        <v>476</v>
      </c>
      <c r="T1443" s="127" t="s">
        <v>477</v>
      </c>
      <c r="U1443" s="127" t="s">
        <v>72</v>
      </c>
      <c r="V1443" s="127" t="s">
        <v>65</v>
      </c>
      <c r="W1443" s="127" t="s">
        <v>64</v>
      </c>
      <c r="X1443" s="127"/>
      <c r="Y1443" s="127">
        <v>6.54</v>
      </c>
      <c r="Z1443" s="127">
        <v>82</v>
      </c>
      <c r="AA1443" s="127" t="s">
        <v>1726</v>
      </c>
      <c r="AB1443" s="127">
        <v>5000</v>
      </c>
      <c r="AC1443" s="127">
        <v>24978</v>
      </c>
      <c r="AD1443" s="127"/>
      <c r="AE1443" s="127"/>
      <c r="AF1443" s="127">
        <v>0</v>
      </c>
      <c r="AG1443" s="127">
        <v>111683</v>
      </c>
      <c r="AH1443" s="127">
        <v>5000</v>
      </c>
      <c r="AI1443" s="127">
        <v>252</v>
      </c>
      <c r="AJ1443" s="127" t="s">
        <v>66</v>
      </c>
      <c r="AK1443" s="127">
        <v>0.01</v>
      </c>
      <c r="AL1443" s="127">
        <v>42</v>
      </c>
      <c r="AM1443" s="127">
        <v>100</v>
      </c>
      <c r="AN1443" s="127"/>
      <c r="AO1443" s="127" t="s">
        <v>502</v>
      </c>
      <c r="AP1443" s="127" t="s">
        <v>479</v>
      </c>
      <c r="AQ1443" s="127" t="s">
        <v>480</v>
      </c>
      <c r="AR1443" s="127" t="s">
        <v>481</v>
      </c>
      <c r="AS1443" s="127" t="s">
        <v>69</v>
      </c>
      <c r="AT1443" s="127" t="s">
        <v>70</v>
      </c>
      <c r="AU1443" s="127" t="s">
        <v>91</v>
      </c>
      <c r="AV1443" s="127" t="s">
        <v>1726</v>
      </c>
      <c r="AW1443" s="149">
        <f t="shared" si="22"/>
        <v>4.4712547041396427</v>
      </c>
    </row>
    <row r="1444" spans="1:49" x14ac:dyDescent="0.2">
      <c r="A1444" s="127" t="s">
        <v>59</v>
      </c>
      <c r="B1444" s="127">
        <v>4.0999999999999996</v>
      </c>
      <c r="C1444" s="127">
        <v>20171204</v>
      </c>
      <c r="D1444" s="127" t="s">
        <v>60</v>
      </c>
      <c r="E1444" s="127" t="s">
        <v>60</v>
      </c>
      <c r="F1444" s="127">
        <v>3</v>
      </c>
      <c r="G1444" s="75" t="s">
        <v>5144</v>
      </c>
      <c r="H1444" s="127">
        <v>12</v>
      </c>
      <c r="I1444" s="127"/>
      <c r="J1444" s="127"/>
      <c r="K1444" s="127"/>
      <c r="L1444" s="127"/>
      <c r="M1444" s="127">
        <v>1</v>
      </c>
      <c r="N1444" s="127">
        <v>2</v>
      </c>
      <c r="O1444" s="127">
        <v>2013</v>
      </c>
      <c r="P1444" s="127">
        <v>20140514</v>
      </c>
      <c r="Q1444" s="127">
        <v>20140515</v>
      </c>
      <c r="R1444" s="127" t="s">
        <v>475</v>
      </c>
      <c r="S1444" s="127" t="s">
        <v>476</v>
      </c>
      <c r="T1444" s="127" t="s">
        <v>477</v>
      </c>
      <c r="U1444" s="127" t="s">
        <v>72</v>
      </c>
      <c r="V1444" s="127" t="s">
        <v>65</v>
      </c>
      <c r="W1444" s="127" t="s">
        <v>64</v>
      </c>
      <c r="X1444" s="127" t="s">
        <v>1305</v>
      </c>
      <c r="Y1444" s="127">
        <v>5.19</v>
      </c>
      <c r="Z1444" s="127">
        <v>75</v>
      </c>
      <c r="AA1444" s="127" t="s">
        <v>1726</v>
      </c>
      <c r="AB1444" s="127">
        <v>5000</v>
      </c>
      <c r="AC1444" s="127">
        <v>18868</v>
      </c>
      <c r="AD1444" s="127"/>
      <c r="AE1444" s="127"/>
      <c r="AF1444" s="127">
        <v>5000</v>
      </c>
      <c r="AG1444" s="127">
        <v>993</v>
      </c>
      <c r="AH1444" s="127">
        <v>0</v>
      </c>
      <c r="AI1444" s="127">
        <v>760</v>
      </c>
      <c r="AJ1444" s="127" t="s">
        <v>66</v>
      </c>
      <c r="AK1444" s="127">
        <v>0.05</v>
      </c>
      <c r="AL1444" s="127">
        <v>15</v>
      </c>
      <c r="AM1444" s="127">
        <v>200</v>
      </c>
      <c r="AN1444" s="127"/>
      <c r="AO1444" s="127"/>
      <c r="AP1444" s="127" t="s">
        <v>479</v>
      </c>
      <c r="AQ1444" s="127" t="s">
        <v>480</v>
      </c>
      <c r="AR1444" s="127" t="s">
        <v>481</v>
      </c>
      <c r="AS1444" s="127" t="s">
        <v>69</v>
      </c>
      <c r="AT1444" s="127" t="s">
        <v>70</v>
      </c>
      <c r="AU1444" s="127" t="s">
        <v>91</v>
      </c>
      <c r="AV1444" s="127" t="s">
        <v>1726</v>
      </c>
      <c r="AW1444" s="149">
        <f t="shared" si="22"/>
        <v>5.2628789484842058E-2</v>
      </c>
    </row>
    <row r="1445" spans="1:49" x14ac:dyDescent="0.2">
      <c r="A1445" s="127" t="s">
        <v>1726</v>
      </c>
      <c r="B1445" s="127">
        <v>4.0999999999999996</v>
      </c>
      <c r="C1445" s="127">
        <v>20171204</v>
      </c>
      <c r="D1445" s="127" t="s">
        <v>60</v>
      </c>
      <c r="E1445" s="127" t="s">
        <v>60</v>
      </c>
      <c r="F1445" s="127">
        <v>3</v>
      </c>
      <c r="G1445" s="75" t="s">
        <v>3800</v>
      </c>
      <c r="H1445" s="127"/>
      <c r="I1445" s="127"/>
      <c r="J1445" s="127"/>
      <c r="K1445" s="127"/>
      <c r="L1445" s="127"/>
      <c r="M1445" s="127">
        <v>1</v>
      </c>
      <c r="N1445" s="127">
        <v>1</v>
      </c>
      <c r="O1445" s="127">
        <v>1996</v>
      </c>
      <c r="P1445" s="127">
        <v>19970515</v>
      </c>
      <c r="Q1445" s="127">
        <v>19970531</v>
      </c>
      <c r="R1445" s="127" t="s">
        <v>3795</v>
      </c>
      <c r="S1445" s="127" t="s">
        <v>4822</v>
      </c>
      <c r="T1445" s="127" t="s">
        <v>3796</v>
      </c>
      <c r="U1445" s="127" t="s">
        <v>72</v>
      </c>
      <c r="V1445" s="127" t="s">
        <v>65</v>
      </c>
      <c r="W1445" s="127" t="s">
        <v>66</v>
      </c>
      <c r="X1445" s="127" t="s">
        <v>1305</v>
      </c>
      <c r="Y1445" s="127">
        <v>3</v>
      </c>
      <c r="Z1445" s="127"/>
      <c r="AA1445" s="127" t="s">
        <v>1726</v>
      </c>
      <c r="AB1445" s="127"/>
      <c r="AC1445" s="127"/>
      <c r="AD1445" s="127"/>
      <c r="AE1445" s="127"/>
      <c r="AF1445" s="127">
        <v>0</v>
      </c>
      <c r="AG1445" s="127">
        <v>264</v>
      </c>
      <c r="AH1445" s="127"/>
      <c r="AI1445" s="127"/>
      <c r="AJ1445" s="127"/>
      <c r="AK1445" s="127"/>
      <c r="AL1445" s="127"/>
      <c r="AM1445" s="127"/>
      <c r="AN1445" s="127"/>
      <c r="AO1445" s="127"/>
      <c r="AP1445" s="127" t="s">
        <v>3797</v>
      </c>
      <c r="AQ1445" s="127" t="s">
        <v>3798</v>
      </c>
      <c r="AR1445" s="127" t="s">
        <v>3799</v>
      </c>
      <c r="AS1445" s="127" t="s">
        <v>69</v>
      </c>
      <c r="AT1445" s="127" t="s">
        <v>70</v>
      </c>
      <c r="AU1445" s="127" t="s">
        <v>77</v>
      </c>
      <c r="AV1445" s="127" t="s">
        <v>1726</v>
      </c>
      <c r="AW1445" s="149" t="str">
        <f t="shared" si="22"/>
        <v/>
      </c>
    </row>
    <row r="1446" spans="1:49" x14ac:dyDescent="0.2">
      <c r="A1446" s="127" t="s">
        <v>1726</v>
      </c>
      <c r="B1446" s="127">
        <v>4.0999999999999996</v>
      </c>
      <c r="C1446" s="127">
        <v>20171204</v>
      </c>
      <c r="D1446" s="127" t="s">
        <v>60</v>
      </c>
      <c r="E1446" s="127" t="s">
        <v>60</v>
      </c>
      <c r="F1446" s="127">
        <v>3</v>
      </c>
      <c r="G1446" s="75" t="s">
        <v>4271</v>
      </c>
      <c r="H1446" s="127"/>
      <c r="I1446" s="127"/>
      <c r="J1446" s="127"/>
      <c r="K1446" s="127"/>
      <c r="L1446" s="127"/>
      <c r="M1446" s="127">
        <v>1</v>
      </c>
      <c r="N1446" s="127">
        <v>2</v>
      </c>
      <c r="O1446" s="127">
        <v>1996</v>
      </c>
      <c r="P1446" s="127">
        <v>19970505</v>
      </c>
      <c r="Q1446" s="127">
        <v>19970512</v>
      </c>
      <c r="R1446" s="127" t="s">
        <v>3420</v>
      </c>
      <c r="S1446" s="127" t="s">
        <v>3421</v>
      </c>
      <c r="T1446" s="127" t="s">
        <v>4165</v>
      </c>
      <c r="U1446" s="127" t="s">
        <v>72</v>
      </c>
      <c r="V1446" s="127" t="s">
        <v>65</v>
      </c>
      <c r="W1446" s="127" t="s">
        <v>64</v>
      </c>
      <c r="X1446" s="127"/>
      <c r="Y1446" s="127">
        <v>5.5</v>
      </c>
      <c r="Z1446" s="127"/>
      <c r="AA1446" s="127" t="s">
        <v>1726</v>
      </c>
      <c r="AB1446" s="127"/>
      <c r="AC1446" s="127"/>
      <c r="AD1446" s="127"/>
      <c r="AE1446" s="127"/>
      <c r="AF1446" s="127">
        <v>0</v>
      </c>
      <c r="AG1446" s="127">
        <v>404833</v>
      </c>
      <c r="AH1446" s="127"/>
      <c r="AI1446" s="127"/>
      <c r="AJ1446" s="127" t="s">
        <v>66</v>
      </c>
      <c r="AK1446" s="127"/>
      <c r="AL1446" s="127"/>
      <c r="AM1446" s="127"/>
      <c r="AN1446" s="127"/>
      <c r="AO1446" s="127"/>
      <c r="AP1446" s="127" t="s">
        <v>3422</v>
      </c>
      <c r="AQ1446" s="127" t="s">
        <v>3423</v>
      </c>
      <c r="AR1446" s="127" t="s">
        <v>4166</v>
      </c>
      <c r="AS1446" s="127" t="s">
        <v>69</v>
      </c>
      <c r="AT1446" s="127" t="s">
        <v>70</v>
      </c>
      <c r="AU1446" s="127" t="s">
        <v>3211</v>
      </c>
      <c r="AV1446" s="127" t="s">
        <v>1726</v>
      </c>
      <c r="AW1446" s="149" t="str">
        <f t="shared" si="22"/>
        <v/>
      </c>
    </row>
    <row r="1447" spans="1:49" x14ac:dyDescent="0.2">
      <c r="A1447" s="127" t="s">
        <v>59</v>
      </c>
      <c r="B1447" s="127">
        <v>4.0999999999999996</v>
      </c>
      <c r="C1447" s="127">
        <v>20171204</v>
      </c>
      <c r="D1447" s="127" t="s">
        <v>60</v>
      </c>
      <c r="E1447" s="127" t="s">
        <v>60</v>
      </c>
      <c r="F1447" s="127">
        <v>3</v>
      </c>
      <c r="G1447" s="75" t="s">
        <v>2923</v>
      </c>
      <c r="H1447" s="127">
        <v>12</v>
      </c>
      <c r="I1447" s="127"/>
      <c r="J1447" s="127"/>
      <c r="K1447" s="127" t="s">
        <v>106</v>
      </c>
      <c r="L1447" s="127" t="s">
        <v>499</v>
      </c>
      <c r="M1447" s="127">
        <v>1</v>
      </c>
      <c r="N1447" s="127">
        <v>2</v>
      </c>
      <c r="O1447" s="127">
        <v>2001</v>
      </c>
      <c r="P1447" s="127">
        <v>20020517</v>
      </c>
      <c r="Q1447" s="127">
        <v>20020519</v>
      </c>
      <c r="R1447" s="127" t="s">
        <v>475</v>
      </c>
      <c r="S1447" s="127" t="s">
        <v>476</v>
      </c>
      <c r="T1447" s="127" t="s">
        <v>477</v>
      </c>
      <c r="U1447" s="127" t="s">
        <v>72</v>
      </c>
      <c r="V1447" s="127" t="s">
        <v>65</v>
      </c>
      <c r="W1447" s="127" t="s">
        <v>64</v>
      </c>
      <c r="X1447" s="127"/>
      <c r="Y1447" s="127">
        <v>6.54</v>
      </c>
      <c r="Z1447" s="127">
        <v>82</v>
      </c>
      <c r="AA1447" s="127" t="s">
        <v>1726</v>
      </c>
      <c r="AB1447" s="127">
        <v>0</v>
      </c>
      <c r="AC1447" s="127">
        <v>24538</v>
      </c>
      <c r="AD1447" s="127"/>
      <c r="AE1447" s="127"/>
      <c r="AF1447" s="127"/>
      <c r="AG1447" s="127"/>
      <c r="AH1447" s="127"/>
      <c r="AI1447" s="127"/>
      <c r="AJ1447" s="127"/>
      <c r="AK1447" s="127"/>
      <c r="AL1447" s="127">
        <v>44</v>
      </c>
      <c r="AM1447" s="127">
        <v>100</v>
      </c>
      <c r="AN1447" s="127"/>
      <c r="AO1447" s="127" t="s">
        <v>504</v>
      </c>
      <c r="AP1447" s="127" t="s">
        <v>479</v>
      </c>
      <c r="AQ1447" s="127" t="s">
        <v>480</v>
      </c>
      <c r="AR1447" s="127" t="s">
        <v>481</v>
      </c>
      <c r="AS1447" s="127" t="s">
        <v>69</v>
      </c>
      <c r="AT1447" s="127" t="s">
        <v>70</v>
      </c>
      <c r="AU1447" s="127" t="s">
        <v>91</v>
      </c>
      <c r="AV1447" s="127" t="s">
        <v>1726</v>
      </c>
      <c r="AW1447" s="149">
        <f t="shared" si="22"/>
        <v>0</v>
      </c>
    </row>
    <row r="1448" spans="1:49" x14ac:dyDescent="0.2">
      <c r="A1448" s="127" t="s">
        <v>59</v>
      </c>
      <c r="B1448" s="127">
        <v>4.0999999999999996</v>
      </c>
      <c r="C1448" s="127">
        <v>20171204</v>
      </c>
      <c r="D1448" s="127" t="s">
        <v>60</v>
      </c>
      <c r="E1448" s="127" t="s">
        <v>60</v>
      </c>
      <c r="F1448" s="127">
        <v>3</v>
      </c>
      <c r="G1448" s="75" t="s">
        <v>2925</v>
      </c>
      <c r="H1448" s="127">
        <v>12</v>
      </c>
      <c r="I1448" s="127"/>
      <c r="J1448" s="127"/>
      <c r="K1448" s="127" t="s">
        <v>106</v>
      </c>
      <c r="L1448" s="127" t="s">
        <v>499</v>
      </c>
      <c r="M1448" s="127">
        <v>1</v>
      </c>
      <c r="N1448" s="127">
        <v>2</v>
      </c>
      <c r="O1448" s="127">
        <v>2001</v>
      </c>
      <c r="P1448" s="127">
        <v>20020517</v>
      </c>
      <c r="Q1448" s="127">
        <v>20020519</v>
      </c>
      <c r="R1448" s="127" t="s">
        <v>475</v>
      </c>
      <c r="S1448" s="127" t="s">
        <v>476</v>
      </c>
      <c r="T1448" s="127" t="s">
        <v>477</v>
      </c>
      <c r="U1448" s="127" t="s">
        <v>72</v>
      </c>
      <c r="V1448" s="127" t="s">
        <v>65</v>
      </c>
      <c r="W1448" s="127" t="s">
        <v>64</v>
      </c>
      <c r="X1448" s="127"/>
      <c r="Y1448" s="127">
        <v>6.54</v>
      </c>
      <c r="Z1448" s="127">
        <v>82</v>
      </c>
      <c r="AA1448" s="127" t="s">
        <v>1726</v>
      </c>
      <c r="AB1448" s="127">
        <v>0</v>
      </c>
      <c r="AC1448" s="127">
        <v>25011</v>
      </c>
      <c r="AD1448" s="127"/>
      <c r="AE1448" s="127"/>
      <c r="AF1448" s="127">
        <v>0</v>
      </c>
      <c r="AG1448" s="127">
        <v>253</v>
      </c>
      <c r="AH1448" s="127"/>
      <c r="AI1448" s="127"/>
      <c r="AJ1448" s="127"/>
      <c r="AK1448" s="127">
        <v>0.01</v>
      </c>
      <c r="AL1448" s="127">
        <v>42</v>
      </c>
      <c r="AM1448" s="127">
        <v>100</v>
      </c>
      <c r="AN1448" s="127"/>
      <c r="AO1448" s="127" t="s">
        <v>506</v>
      </c>
      <c r="AP1448" s="127" t="s">
        <v>479</v>
      </c>
      <c r="AQ1448" s="127" t="s">
        <v>480</v>
      </c>
      <c r="AR1448" s="127" t="s">
        <v>481</v>
      </c>
      <c r="AS1448" s="127" t="s">
        <v>69</v>
      </c>
      <c r="AT1448" s="127" t="s">
        <v>70</v>
      </c>
      <c r="AU1448" s="127" t="s">
        <v>91</v>
      </c>
      <c r="AV1448" s="127" t="s">
        <v>1726</v>
      </c>
      <c r="AW1448" s="149">
        <f t="shared" si="22"/>
        <v>1.0115549158370317E-2</v>
      </c>
    </row>
    <row r="1449" spans="1:49" x14ac:dyDescent="0.2">
      <c r="A1449" s="127" t="s">
        <v>1726</v>
      </c>
      <c r="B1449" s="127">
        <v>4.0999999999999996</v>
      </c>
      <c r="C1449" s="127">
        <v>20171204</v>
      </c>
      <c r="D1449" s="127" t="s">
        <v>60</v>
      </c>
      <c r="E1449" s="127" t="s">
        <v>60</v>
      </c>
      <c r="F1449" s="127">
        <v>3</v>
      </c>
      <c r="G1449" s="75" t="s">
        <v>4004</v>
      </c>
      <c r="H1449" s="127"/>
      <c r="I1449" s="127"/>
      <c r="J1449" s="127"/>
      <c r="K1449" s="127"/>
      <c r="L1449" s="127"/>
      <c r="M1449" s="127">
        <v>1</v>
      </c>
      <c r="N1449" s="127">
        <v>2</v>
      </c>
      <c r="O1449" s="127">
        <v>1997</v>
      </c>
      <c r="P1449" s="127">
        <v>19980511</v>
      </c>
      <c r="Q1449" s="127">
        <v>19980513</v>
      </c>
      <c r="R1449" s="127" t="s">
        <v>3322</v>
      </c>
      <c r="S1449" s="127" t="s">
        <v>3323</v>
      </c>
      <c r="T1449" s="127" t="s">
        <v>3984</v>
      </c>
      <c r="U1449" s="127" t="s">
        <v>72</v>
      </c>
      <c r="V1449" s="127" t="s">
        <v>65</v>
      </c>
      <c r="W1449" s="127" t="s">
        <v>64</v>
      </c>
      <c r="X1449" s="127"/>
      <c r="Y1449" s="127">
        <v>6.7</v>
      </c>
      <c r="Z1449" s="127">
        <v>84</v>
      </c>
      <c r="AA1449" s="127" t="s">
        <v>1726</v>
      </c>
      <c r="AB1449" s="127"/>
      <c r="AC1449" s="127"/>
      <c r="AD1449" s="127"/>
      <c r="AE1449" s="127"/>
      <c r="AF1449" s="127">
        <v>0</v>
      </c>
      <c r="AG1449" s="127">
        <v>291337</v>
      </c>
      <c r="AH1449" s="127"/>
      <c r="AI1449" s="127"/>
      <c r="AJ1449" s="127" t="s">
        <v>66</v>
      </c>
      <c r="AK1449" s="127"/>
      <c r="AL1449" s="127"/>
      <c r="AM1449" s="127"/>
      <c r="AN1449" s="127"/>
      <c r="AO1449" s="127"/>
      <c r="AP1449" s="127" t="s">
        <v>3325</v>
      </c>
      <c r="AQ1449" s="127" t="s">
        <v>3326</v>
      </c>
      <c r="AR1449" s="127" t="s">
        <v>3985</v>
      </c>
      <c r="AS1449" s="127" t="s">
        <v>69</v>
      </c>
      <c r="AT1449" s="127" t="s">
        <v>70</v>
      </c>
      <c r="AU1449" s="127" t="s">
        <v>3211</v>
      </c>
      <c r="AV1449" s="127" t="s">
        <v>1726</v>
      </c>
      <c r="AW1449" s="149" t="str">
        <f t="shared" si="22"/>
        <v/>
      </c>
    </row>
    <row r="1450" spans="1:49" x14ac:dyDescent="0.2">
      <c r="A1450" s="127" t="s">
        <v>59</v>
      </c>
      <c r="B1450" s="127">
        <v>4.0999999999999996</v>
      </c>
      <c r="C1450" s="127">
        <v>20171204</v>
      </c>
      <c r="D1450" s="127" t="s">
        <v>60</v>
      </c>
      <c r="E1450" s="127" t="s">
        <v>60</v>
      </c>
      <c r="F1450" s="127">
        <v>3</v>
      </c>
      <c r="G1450" s="75" t="s">
        <v>1952</v>
      </c>
      <c r="H1450" s="127">
        <v>12</v>
      </c>
      <c r="I1450" s="127"/>
      <c r="J1450" s="127"/>
      <c r="K1450" s="127" t="s">
        <v>106</v>
      </c>
      <c r="L1450" s="127" t="s">
        <v>4221</v>
      </c>
      <c r="M1450" s="127">
        <v>1</v>
      </c>
      <c r="N1450" s="127">
        <v>3</v>
      </c>
      <c r="O1450" s="127">
        <v>2005</v>
      </c>
      <c r="P1450" s="127">
        <v>20060502</v>
      </c>
      <c r="Q1450" s="127">
        <v>20060515</v>
      </c>
      <c r="R1450" s="127" t="s">
        <v>3420</v>
      </c>
      <c r="S1450" s="127" t="s">
        <v>3421</v>
      </c>
      <c r="T1450" s="127" t="s">
        <v>4165</v>
      </c>
      <c r="U1450" s="127" t="s">
        <v>72</v>
      </c>
      <c r="V1450" s="127" t="s">
        <v>65</v>
      </c>
      <c r="W1450" s="127" t="s">
        <v>64</v>
      </c>
      <c r="X1450" s="127"/>
      <c r="Y1450" s="127">
        <v>5.6</v>
      </c>
      <c r="Z1450" s="127"/>
      <c r="AA1450" s="127" t="s">
        <v>1726</v>
      </c>
      <c r="AB1450" s="127">
        <v>5000</v>
      </c>
      <c r="AC1450" s="127">
        <v>23925</v>
      </c>
      <c r="AD1450" s="127"/>
      <c r="AE1450" s="127"/>
      <c r="AF1450" s="127">
        <v>0</v>
      </c>
      <c r="AG1450" s="127">
        <v>131078</v>
      </c>
      <c r="AH1450" s="127">
        <v>5000</v>
      </c>
      <c r="AI1450" s="127">
        <v>863</v>
      </c>
      <c r="AJ1450" s="127" t="s">
        <v>66</v>
      </c>
      <c r="AK1450" s="127">
        <v>3.4799999999999998E-2</v>
      </c>
      <c r="AL1450" s="127">
        <v>30</v>
      </c>
      <c r="AM1450" s="127">
        <v>333</v>
      </c>
      <c r="AN1450" s="127"/>
      <c r="AO1450" s="127" t="s">
        <v>4247</v>
      </c>
      <c r="AP1450" s="127" t="s">
        <v>3422</v>
      </c>
      <c r="AQ1450" s="127" t="s">
        <v>3423</v>
      </c>
      <c r="AR1450" s="127" t="s">
        <v>4166</v>
      </c>
      <c r="AS1450" s="127" t="s">
        <v>69</v>
      </c>
      <c r="AT1450" s="127" t="s">
        <v>70</v>
      </c>
      <c r="AU1450" s="127" t="s">
        <v>3211</v>
      </c>
      <c r="AV1450" s="127" t="s">
        <v>1726</v>
      </c>
      <c r="AW1450" s="149">
        <f t="shared" si="22"/>
        <v>5.4787042842215259</v>
      </c>
    </row>
    <row r="1451" spans="1:49" x14ac:dyDescent="0.2">
      <c r="A1451" s="127" t="s">
        <v>59</v>
      </c>
      <c r="B1451" s="127">
        <v>4.0999999999999996</v>
      </c>
      <c r="C1451" s="127">
        <v>20171204</v>
      </c>
      <c r="D1451" s="127" t="s">
        <v>60</v>
      </c>
      <c r="E1451" s="127" t="s">
        <v>60</v>
      </c>
      <c r="F1451" s="127">
        <v>3</v>
      </c>
      <c r="G1451" s="75" t="s">
        <v>1954</v>
      </c>
      <c r="H1451" s="127">
        <v>12</v>
      </c>
      <c r="I1451" s="127"/>
      <c r="J1451" s="127"/>
      <c r="K1451" s="127" t="s">
        <v>106</v>
      </c>
      <c r="L1451" s="127" t="s">
        <v>4221</v>
      </c>
      <c r="M1451" s="127">
        <v>1</v>
      </c>
      <c r="N1451" s="127">
        <v>3</v>
      </c>
      <c r="O1451" s="127">
        <v>2005</v>
      </c>
      <c r="P1451" s="127">
        <v>20060502</v>
      </c>
      <c r="Q1451" s="127">
        <v>20060515</v>
      </c>
      <c r="R1451" s="127" t="s">
        <v>3420</v>
      </c>
      <c r="S1451" s="127" t="s">
        <v>3421</v>
      </c>
      <c r="T1451" s="127" t="s">
        <v>4165</v>
      </c>
      <c r="U1451" s="127" t="s">
        <v>72</v>
      </c>
      <c r="V1451" s="127" t="s">
        <v>65</v>
      </c>
      <c r="W1451" s="127" t="s">
        <v>64</v>
      </c>
      <c r="X1451" s="127"/>
      <c r="Y1451" s="127">
        <v>5.6</v>
      </c>
      <c r="Z1451" s="127"/>
      <c r="AA1451" s="127" t="s">
        <v>1726</v>
      </c>
      <c r="AB1451" s="127">
        <v>0</v>
      </c>
      <c r="AC1451" s="127">
        <v>23841</v>
      </c>
      <c r="AD1451" s="127"/>
      <c r="AE1451" s="127"/>
      <c r="AF1451" s="127">
        <v>0</v>
      </c>
      <c r="AG1451" s="127">
        <v>132176</v>
      </c>
      <c r="AH1451" s="127"/>
      <c r="AI1451" s="127"/>
      <c r="AJ1451" s="127" t="s">
        <v>66</v>
      </c>
      <c r="AK1451" s="127">
        <v>3.9100000000000003E-2</v>
      </c>
      <c r="AL1451" s="127">
        <v>30</v>
      </c>
      <c r="AM1451" s="127">
        <v>360</v>
      </c>
      <c r="AN1451" s="127"/>
      <c r="AO1451" s="127" t="s">
        <v>4235</v>
      </c>
      <c r="AP1451" s="127" t="s">
        <v>3422</v>
      </c>
      <c r="AQ1451" s="127" t="s">
        <v>3423</v>
      </c>
      <c r="AR1451" s="127" t="s">
        <v>4166</v>
      </c>
      <c r="AS1451" s="127" t="s">
        <v>69</v>
      </c>
      <c r="AT1451" s="127" t="s">
        <v>70</v>
      </c>
      <c r="AU1451" s="127" t="s">
        <v>3211</v>
      </c>
      <c r="AV1451" s="127" t="s">
        <v>1726</v>
      </c>
      <c r="AW1451" s="149">
        <f t="shared" si="22"/>
        <v>5.5440627490457617</v>
      </c>
    </row>
    <row r="1452" spans="1:49" x14ac:dyDescent="0.2">
      <c r="A1452" s="127" t="s">
        <v>1726</v>
      </c>
      <c r="B1452" s="127">
        <v>4.0999999999999996</v>
      </c>
      <c r="C1452" s="127">
        <v>20171204</v>
      </c>
      <c r="D1452" s="127" t="s">
        <v>60</v>
      </c>
      <c r="E1452" s="127" t="s">
        <v>60</v>
      </c>
      <c r="F1452" s="127">
        <v>3</v>
      </c>
      <c r="G1452" s="75" t="s">
        <v>3886</v>
      </c>
      <c r="H1452" s="127"/>
      <c r="I1452" s="127"/>
      <c r="J1452" s="127"/>
      <c r="K1452" s="127"/>
      <c r="L1452" s="127"/>
      <c r="M1452" s="127">
        <v>1</v>
      </c>
      <c r="N1452" s="127">
        <v>1</v>
      </c>
      <c r="O1452" s="127">
        <v>1996</v>
      </c>
      <c r="P1452" s="127">
        <v>19970725</v>
      </c>
      <c r="Q1452" s="127">
        <v>19970725</v>
      </c>
      <c r="R1452" s="127" t="s">
        <v>3855</v>
      </c>
      <c r="S1452" s="127" t="s">
        <v>3861</v>
      </c>
      <c r="T1452" s="127" t="s">
        <v>3857</v>
      </c>
      <c r="U1452" s="127" t="s">
        <v>72</v>
      </c>
      <c r="V1452" s="127" t="s">
        <v>65</v>
      </c>
      <c r="W1452" s="127" t="s">
        <v>64</v>
      </c>
      <c r="X1452" s="127"/>
      <c r="Y1452" s="127">
        <v>2.42</v>
      </c>
      <c r="Z1452" s="127">
        <v>65</v>
      </c>
      <c r="AA1452" s="127" t="s">
        <v>1726</v>
      </c>
      <c r="AB1452" s="127"/>
      <c r="AC1452" s="127"/>
      <c r="AD1452" s="127"/>
      <c r="AE1452" s="127"/>
      <c r="AF1452" s="127">
        <v>0</v>
      </c>
      <c r="AG1452" s="127">
        <v>66271</v>
      </c>
      <c r="AH1452" s="127"/>
      <c r="AI1452" s="127"/>
      <c r="AJ1452" s="127" t="s">
        <v>66</v>
      </c>
      <c r="AK1452" s="127"/>
      <c r="AL1452" s="127"/>
      <c r="AM1452" s="127"/>
      <c r="AN1452" s="127"/>
      <c r="AO1452" s="127"/>
      <c r="AP1452" s="127" t="s">
        <v>3858</v>
      </c>
      <c r="AQ1452" s="127" t="s">
        <v>3863</v>
      </c>
      <c r="AR1452" s="127" t="s">
        <v>3860</v>
      </c>
      <c r="AS1452" s="127" t="s">
        <v>69</v>
      </c>
      <c r="AT1452" s="127" t="s">
        <v>70</v>
      </c>
      <c r="AU1452" s="127" t="s">
        <v>77</v>
      </c>
      <c r="AV1452" s="127" t="s">
        <v>1726</v>
      </c>
      <c r="AW1452" s="149" t="str">
        <f t="shared" si="22"/>
        <v/>
      </c>
    </row>
    <row r="1453" spans="1:49" x14ac:dyDescent="0.2">
      <c r="A1453" s="127" t="s">
        <v>1726</v>
      </c>
      <c r="B1453" s="127">
        <v>4.0999999999999996</v>
      </c>
      <c r="C1453" s="127">
        <v>20171204</v>
      </c>
      <c r="D1453" s="127" t="s">
        <v>60</v>
      </c>
      <c r="E1453" s="127" t="s">
        <v>60</v>
      </c>
      <c r="F1453" s="127">
        <v>3</v>
      </c>
      <c r="G1453" s="75" t="s">
        <v>4766</v>
      </c>
      <c r="H1453" s="127"/>
      <c r="I1453" s="127"/>
      <c r="J1453" s="127"/>
      <c r="K1453" s="127"/>
      <c r="L1453" s="127"/>
      <c r="M1453" s="127">
        <v>1</v>
      </c>
      <c r="N1453" s="127">
        <v>2</v>
      </c>
      <c r="O1453" s="127">
        <v>2011</v>
      </c>
      <c r="P1453" s="127">
        <v>20120630</v>
      </c>
      <c r="Q1453" s="127">
        <v>20120630</v>
      </c>
      <c r="R1453" s="127" t="s">
        <v>475</v>
      </c>
      <c r="S1453" s="127" t="s">
        <v>961</v>
      </c>
      <c r="T1453" s="127" t="s">
        <v>477</v>
      </c>
      <c r="U1453" s="127" t="s">
        <v>1643</v>
      </c>
      <c r="V1453" s="127" t="s">
        <v>65</v>
      </c>
      <c r="W1453" s="127" t="s">
        <v>64</v>
      </c>
      <c r="X1453" s="127" t="s">
        <v>1305</v>
      </c>
      <c r="Y1453" s="127">
        <v>1.5</v>
      </c>
      <c r="Z1453" s="127"/>
      <c r="AA1453" s="127" t="s">
        <v>1726</v>
      </c>
      <c r="AB1453" s="127"/>
      <c r="AC1453" s="127"/>
      <c r="AD1453" s="127"/>
      <c r="AE1453" s="127"/>
      <c r="AF1453" s="127">
        <v>0</v>
      </c>
      <c r="AG1453" s="127">
        <v>76800</v>
      </c>
      <c r="AH1453" s="127"/>
      <c r="AI1453" s="127"/>
      <c r="AJ1453" s="127" t="s">
        <v>66</v>
      </c>
      <c r="AK1453" s="127"/>
      <c r="AL1453" s="127"/>
      <c r="AM1453" s="127"/>
      <c r="AN1453" s="127"/>
      <c r="AO1453" s="127"/>
      <c r="AP1453" s="127" t="s">
        <v>479</v>
      </c>
      <c r="AQ1453" s="127" t="s">
        <v>963</v>
      </c>
      <c r="AR1453" s="127" t="s">
        <v>481</v>
      </c>
      <c r="AS1453" s="127" t="s">
        <v>69</v>
      </c>
      <c r="AT1453" s="127" t="s">
        <v>70</v>
      </c>
      <c r="AU1453" s="127" t="s">
        <v>91</v>
      </c>
      <c r="AV1453" s="127" t="s">
        <v>1726</v>
      </c>
      <c r="AW1453" s="149" t="str">
        <f t="shared" si="22"/>
        <v/>
      </c>
    </row>
    <row r="1454" spans="1:49" x14ac:dyDescent="0.2">
      <c r="A1454" s="127" t="s">
        <v>59</v>
      </c>
      <c r="B1454" s="127">
        <v>4.0999999999999996</v>
      </c>
      <c r="C1454" s="127">
        <v>20171204</v>
      </c>
      <c r="D1454" s="127" t="s">
        <v>60</v>
      </c>
      <c r="E1454" s="127" t="s">
        <v>60</v>
      </c>
      <c r="F1454" s="127">
        <v>3</v>
      </c>
      <c r="G1454" s="75" t="s">
        <v>4762</v>
      </c>
      <c r="H1454" s="127">
        <v>12</v>
      </c>
      <c r="I1454" s="127"/>
      <c r="J1454" s="127"/>
      <c r="K1454" s="127"/>
      <c r="L1454" s="127"/>
      <c r="M1454" s="127">
        <v>1</v>
      </c>
      <c r="N1454" s="127">
        <v>2</v>
      </c>
      <c r="O1454" s="127">
        <v>2011</v>
      </c>
      <c r="P1454" s="127">
        <v>20120514</v>
      </c>
      <c r="Q1454" s="127">
        <v>20120516</v>
      </c>
      <c r="R1454" s="127" t="s">
        <v>475</v>
      </c>
      <c r="S1454" s="127" t="s">
        <v>476</v>
      </c>
      <c r="T1454" s="127" t="s">
        <v>477</v>
      </c>
      <c r="U1454" s="127" t="s">
        <v>72</v>
      </c>
      <c r="V1454" s="127" t="s">
        <v>65</v>
      </c>
      <c r="W1454" s="127" t="s">
        <v>64</v>
      </c>
      <c r="X1454" s="127" t="s">
        <v>1305</v>
      </c>
      <c r="Y1454" s="127">
        <v>5.75</v>
      </c>
      <c r="Z1454" s="127">
        <v>79</v>
      </c>
      <c r="AA1454" s="127" t="s">
        <v>1726</v>
      </c>
      <c r="AB1454" s="127">
        <v>5000</v>
      </c>
      <c r="AC1454" s="127">
        <v>51342</v>
      </c>
      <c r="AD1454" s="127"/>
      <c r="AE1454" s="127"/>
      <c r="AF1454" s="127">
        <v>5000</v>
      </c>
      <c r="AG1454" s="127">
        <v>4451</v>
      </c>
      <c r="AH1454" s="127">
        <v>0</v>
      </c>
      <c r="AI1454" s="127">
        <v>1195</v>
      </c>
      <c r="AJ1454" s="127" t="s">
        <v>66</v>
      </c>
      <c r="AK1454" s="127">
        <v>0.08</v>
      </c>
      <c r="AL1454" s="127">
        <v>30</v>
      </c>
      <c r="AM1454" s="127"/>
      <c r="AN1454" s="127"/>
      <c r="AO1454" s="127"/>
      <c r="AP1454" s="127" t="s">
        <v>479</v>
      </c>
      <c r="AQ1454" s="127" t="s">
        <v>480</v>
      </c>
      <c r="AR1454" s="127" t="s">
        <v>481</v>
      </c>
      <c r="AS1454" s="127" t="s">
        <v>69</v>
      </c>
      <c r="AT1454" s="127" t="s">
        <v>70</v>
      </c>
      <c r="AU1454" s="127" t="s">
        <v>91</v>
      </c>
      <c r="AV1454" s="127" t="s">
        <v>1726</v>
      </c>
      <c r="AW1454" s="149">
        <f t="shared" si="22"/>
        <v>8.6693155700985541E-2</v>
      </c>
    </row>
    <row r="1455" spans="1:49" x14ac:dyDescent="0.2">
      <c r="A1455" s="127" t="s">
        <v>1726</v>
      </c>
      <c r="B1455" s="127">
        <v>4.0999999999999996</v>
      </c>
      <c r="C1455" s="127">
        <v>20171204</v>
      </c>
      <c r="D1455" s="127" t="s">
        <v>60</v>
      </c>
      <c r="E1455" s="127" t="s">
        <v>60</v>
      </c>
      <c r="F1455" s="127">
        <v>3</v>
      </c>
      <c r="G1455" s="75" t="s">
        <v>4343</v>
      </c>
      <c r="H1455" s="127"/>
      <c r="I1455" s="127"/>
      <c r="J1455" s="127"/>
      <c r="K1455" s="127"/>
      <c r="L1455" s="127"/>
      <c r="M1455" s="127">
        <v>1</v>
      </c>
      <c r="N1455" s="127">
        <v>2</v>
      </c>
      <c r="O1455" s="127">
        <v>2001</v>
      </c>
      <c r="P1455" s="127">
        <v>20020422</v>
      </c>
      <c r="Q1455" s="127">
        <v>20020501</v>
      </c>
      <c r="R1455" s="127" t="s">
        <v>3420</v>
      </c>
      <c r="S1455" s="127" t="s">
        <v>3421</v>
      </c>
      <c r="T1455" s="127" t="s">
        <v>4165</v>
      </c>
      <c r="U1455" s="127" t="s">
        <v>72</v>
      </c>
      <c r="V1455" s="127" t="s">
        <v>65</v>
      </c>
      <c r="W1455" s="127" t="s">
        <v>64</v>
      </c>
      <c r="X1455" s="127"/>
      <c r="Y1455" s="127">
        <v>6.8</v>
      </c>
      <c r="Z1455" s="127"/>
      <c r="AA1455" s="127" t="s">
        <v>1726</v>
      </c>
      <c r="AB1455" s="127"/>
      <c r="AC1455" s="127"/>
      <c r="AD1455" s="127"/>
      <c r="AE1455" s="127"/>
      <c r="AF1455" s="127">
        <v>0</v>
      </c>
      <c r="AG1455" s="127">
        <v>357265</v>
      </c>
      <c r="AH1455" s="127"/>
      <c r="AI1455" s="127"/>
      <c r="AJ1455" s="127" t="s">
        <v>66</v>
      </c>
      <c r="AK1455" s="127"/>
      <c r="AL1455" s="127"/>
      <c r="AM1455" s="127"/>
      <c r="AN1455" s="127"/>
      <c r="AO1455" s="127" t="s">
        <v>4344</v>
      </c>
      <c r="AP1455" s="127" t="s">
        <v>3422</v>
      </c>
      <c r="AQ1455" s="127" t="s">
        <v>3423</v>
      </c>
      <c r="AR1455" s="127" t="s">
        <v>4166</v>
      </c>
      <c r="AS1455" s="127" t="s">
        <v>69</v>
      </c>
      <c r="AT1455" s="127" t="s">
        <v>70</v>
      </c>
      <c r="AU1455" s="127" t="s">
        <v>3211</v>
      </c>
      <c r="AV1455" s="127" t="s">
        <v>1726</v>
      </c>
      <c r="AW1455" s="149" t="str">
        <f t="shared" si="22"/>
        <v/>
      </c>
    </row>
    <row r="1456" spans="1:49" x14ac:dyDescent="0.2">
      <c r="A1456" s="127" t="s">
        <v>1726</v>
      </c>
      <c r="B1456" s="127">
        <v>4.0999999999999996</v>
      </c>
      <c r="C1456" s="127">
        <v>20171204</v>
      </c>
      <c r="D1456" s="127" t="s">
        <v>60</v>
      </c>
      <c r="E1456" s="127" t="s">
        <v>60</v>
      </c>
      <c r="F1456" s="127">
        <v>3</v>
      </c>
      <c r="G1456" s="75" t="s">
        <v>4257</v>
      </c>
      <c r="H1456" s="127"/>
      <c r="I1456" s="127"/>
      <c r="J1456" s="127"/>
      <c r="K1456" s="127"/>
      <c r="L1456" s="127"/>
      <c r="M1456" s="127">
        <v>1</v>
      </c>
      <c r="N1456" s="127">
        <v>2</v>
      </c>
      <c r="O1456" s="127">
        <v>2010</v>
      </c>
      <c r="P1456" s="127">
        <v>20110428</v>
      </c>
      <c r="Q1456" s="127">
        <v>20110428</v>
      </c>
      <c r="R1456" s="127" t="s">
        <v>3420</v>
      </c>
      <c r="S1456" s="127" t="s">
        <v>3421</v>
      </c>
      <c r="T1456" s="127" t="s">
        <v>4165</v>
      </c>
      <c r="U1456" s="127" t="s">
        <v>72</v>
      </c>
      <c r="V1456" s="127" t="s">
        <v>65</v>
      </c>
      <c r="W1456" s="127" t="s">
        <v>64</v>
      </c>
      <c r="X1456" s="127" t="s">
        <v>646</v>
      </c>
      <c r="Y1456" s="127">
        <v>7.36</v>
      </c>
      <c r="Z1456" s="127"/>
      <c r="AA1456" s="127" t="s">
        <v>1726</v>
      </c>
      <c r="AB1456" s="127"/>
      <c r="AC1456" s="127"/>
      <c r="AD1456" s="127"/>
      <c r="AE1456" s="127"/>
      <c r="AF1456" s="127">
        <v>0</v>
      </c>
      <c r="AG1456" s="127">
        <v>321985</v>
      </c>
      <c r="AH1456" s="127"/>
      <c r="AI1456" s="127"/>
      <c r="AJ1456" s="127" t="s">
        <v>66</v>
      </c>
      <c r="AK1456" s="127"/>
      <c r="AL1456" s="127"/>
      <c r="AM1456" s="127"/>
      <c r="AN1456" s="127"/>
      <c r="AO1456" s="127"/>
      <c r="AP1456" s="127" t="s">
        <v>3422</v>
      </c>
      <c r="AQ1456" s="127" t="s">
        <v>3423</v>
      </c>
      <c r="AR1456" s="127" t="s">
        <v>4166</v>
      </c>
      <c r="AS1456" s="127" t="s">
        <v>69</v>
      </c>
      <c r="AT1456" s="127" t="s">
        <v>70</v>
      </c>
      <c r="AU1456" s="127" t="s">
        <v>3211</v>
      </c>
      <c r="AV1456" s="127" t="s">
        <v>1726</v>
      </c>
      <c r="AW1456" s="149" t="str">
        <f t="shared" si="22"/>
        <v/>
      </c>
    </row>
    <row r="1457" spans="1:49" x14ac:dyDescent="0.2">
      <c r="A1457" s="127" t="s">
        <v>1726</v>
      </c>
      <c r="B1457" s="127">
        <v>4.0999999999999996</v>
      </c>
      <c r="C1457" s="127">
        <v>20171204</v>
      </c>
      <c r="D1457" s="127" t="s">
        <v>60</v>
      </c>
      <c r="E1457" s="127" t="s">
        <v>60</v>
      </c>
      <c r="F1457" s="127">
        <v>3</v>
      </c>
      <c r="G1457" s="75" t="s">
        <v>3992</v>
      </c>
      <c r="H1457" s="127"/>
      <c r="I1457" s="127"/>
      <c r="J1457" s="127"/>
      <c r="K1457" s="127"/>
      <c r="L1457" s="127"/>
      <c r="M1457" s="127">
        <v>1</v>
      </c>
      <c r="N1457" s="127">
        <v>2</v>
      </c>
      <c r="O1457" s="127">
        <v>2010</v>
      </c>
      <c r="P1457" s="127">
        <v>20110509</v>
      </c>
      <c r="Q1457" s="127">
        <v>20110509</v>
      </c>
      <c r="R1457" s="127" t="s">
        <v>3322</v>
      </c>
      <c r="S1457" s="127" t="s">
        <v>3323</v>
      </c>
      <c r="T1457" s="127" t="s">
        <v>3984</v>
      </c>
      <c r="U1457" s="127" t="s">
        <v>72</v>
      </c>
      <c r="V1457" s="127" t="s">
        <v>65</v>
      </c>
      <c r="W1457" s="127" t="s">
        <v>64</v>
      </c>
      <c r="X1457" s="127" t="s">
        <v>1305</v>
      </c>
      <c r="Y1457" s="127">
        <v>7.29</v>
      </c>
      <c r="Z1457" s="127">
        <v>85</v>
      </c>
      <c r="AA1457" s="127" t="s">
        <v>1726</v>
      </c>
      <c r="AB1457" s="127"/>
      <c r="AC1457" s="127"/>
      <c r="AD1457" s="127"/>
      <c r="AE1457" s="127"/>
      <c r="AF1457" s="127">
        <v>0</v>
      </c>
      <c r="AG1457" s="127">
        <v>502370</v>
      </c>
      <c r="AH1457" s="127"/>
      <c r="AI1457" s="127"/>
      <c r="AJ1457" s="127" t="s">
        <v>66</v>
      </c>
      <c r="AK1457" s="127"/>
      <c r="AL1457" s="127"/>
      <c r="AM1457" s="127"/>
      <c r="AN1457" s="127"/>
      <c r="AO1457" s="127"/>
      <c r="AP1457" s="127" t="s">
        <v>3325</v>
      </c>
      <c r="AQ1457" s="127" t="s">
        <v>3326</v>
      </c>
      <c r="AR1457" s="127" t="s">
        <v>3985</v>
      </c>
      <c r="AS1457" s="127" t="s">
        <v>69</v>
      </c>
      <c r="AT1457" s="127" t="s">
        <v>70</v>
      </c>
      <c r="AU1457" s="127" t="s">
        <v>3211</v>
      </c>
      <c r="AV1457" s="127" t="s">
        <v>1726</v>
      </c>
      <c r="AW1457" s="149" t="str">
        <f t="shared" si="22"/>
        <v/>
      </c>
    </row>
    <row r="1458" spans="1:49" x14ac:dyDescent="0.2">
      <c r="A1458" s="127" t="s">
        <v>1726</v>
      </c>
      <c r="B1458" s="127">
        <v>4.0999999999999996</v>
      </c>
      <c r="C1458" s="127">
        <v>20171204</v>
      </c>
      <c r="D1458" s="127" t="s">
        <v>60</v>
      </c>
      <c r="E1458" s="127" t="s">
        <v>60</v>
      </c>
      <c r="F1458" s="127">
        <v>3</v>
      </c>
      <c r="G1458" s="75" t="s">
        <v>3648</v>
      </c>
      <c r="H1458" s="127"/>
      <c r="I1458" s="127"/>
      <c r="J1458" s="127"/>
      <c r="K1458" s="127"/>
      <c r="L1458" s="127"/>
      <c r="M1458" s="127">
        <v>1</v>
      </c>
      <c r="N1458" s="127">
        <v>1</v>
      </c>
      <c r="O1458" s="127">
        <v>2010</v>
      </c>
      <c r="P1458" s="127">
        <v>20120416</v>
      </c>
      <c r="Q1458" s="127">
        <v>20120417</v>
      </c>
      <c r="R1458" s="127" t="s">
        <v>78</v>
      </c>
      <c r="S1458" s="127" t="s">
        <v>62</v>
      </c>
      <c r="T1458" s="127" t="s">
        <v>79</v>
      </c>
      <c r="U1458" s="127" t="s">
        <v>1953</v>
      </c>
      <c r="V1458" s="127" t="s">
        <v>65</v>
      </c>
      <c r="W1458" s="127" t="s">
        <v>64</v>
      </c>
      <c r="X1458" s="127" t="s">
        <v>1305</v>
      </c>
      <c r="Y1458" s="127">
        <v>15</v>
      </c>
      <c r="Z1458" s="127">
        <v>110</v>
      </c>
      <c r="AA1458" s="127" t="s">
        <v>1726</v>
      </c>
      <c r="AB1458" s="127"/>
      <c r="AC1458" s="127"/>
      <c r="AD1458" s="127"/>
      <c r="AE1458" s="127"/>
      <c r="AF1458" s="127">
        <v>0</v>
      </c>
      <c r="AG1458" s="127">
        <v>62564</v>
      </c>
      <c r="AH1458" s="127"/>
      <c r="AI1458" s="127"/>
      <c r="AJ1458" s="127" t="s">
        <v>66</v>
      </c>
      <c r="AK1458" s="127"/>
      <c r="AL1458" s="127"/>
      <c r="AM1458" s="127"/>
      <c r="AN1458" s="127"/>
      <c r="AO1458" s="127"/>
      <c r="AP1458" s="127" t="s">
        <v>675</v>
      </c>
      <c r="AQ1458" s="127" t="s">
        <v>661</v>
      </c>
      <c r="AR1458" s="127" t="s">
        <v>676</v>
      </c>
      <c r="AS1458" s="127" t="s">
        <v>69</v>
      </c>
      <c r="AT1458" s="127" t="s">
        <v>70</v>
      </c>
      <c r="AU1458" s="127" t="s">
        <v>71</v>
      </c>
      <c r="AV1458" s="127" t="s">
        <v>1726</v>
      </c>
      <c r="AW1458" s="149" t="str">
        <f t="shared" si="22"/>
        <v/>
      </c>
    </row>
    <row r="1459" spans="1:49" x14ac:dyDescent="0.2">
      <c r="A1459" s="127" t="s">
        <v>1726</v>
      </c>
      <c r="B1459" s="127">
        <v>4.0999999999999996</v>
      </c>
      <c r="C1459" s="127">
        <v>20171204</v>
      </c>
      <c r="D1459" s="127" t="s">
        <v>60</v>
      </c>
      <c r="E1459" s="127" t="s">
        <v>60</v>
      </c>
      <c r="F1459" s="127">
        <v>3</v>
      </c>
      <c r="G1459" s="75" t="s">
        <v>4476</v>
      </c>
      <c r="H1459" s="127"/>
      <c r="I1459" s="127"/>
      <c r="J1459" s="127"/>
      <c r="K1459" s="127"/>
      <c r="L1459" s="127"/>
      <c r="M1459" s="127">
        <v>1</v>
      </c>
      <c r="N1459" s="127">
        <v>1</v>
      </c>
      <c r="O1459" s="127">
        <v>2010</v>
      </c>
      <c r="P1459" s="127">
        <v>20120427</v>
      </c>
      <c r="Q1459" s="127">
        <v>20120528</v>
      </c>
      <c r="R1459" s="127" t="s">
        <v>84</v>
      </c>
      <c r="S1459" s="127" t="s">
        <v>62</v>
      </c>
      <c r="T1459" s="127" t="s">
        <v>85</v>
      </c>
      <c r="U1459" s="127" t="s">
        <v>1953</v>
      </c>
      <c r="V1459" s="127" t="s">
        <v>65</v>
      </c>
      <c r="W1459" s="127" t="s">
        <v>64</v>
      </c>
      <c r="X1459" s="127" t="s">
        <v>1305</v>
      </c>
      <c r="Y1459" s="127">
        <v>17.12</v>
      </c>
      <c r="Z1459" s="127">
        <v>113</v>
      </c>
      <c r="AA1459" s="127" t="s">
        <v>1726</v>
      </c>
      <c r="AB1459" s="127"/>
      <c r="AC1459" s="127"/>
      <c r="AD1459" s="127"/>
      <c r="AE1459" s="127"/>
      <c r="AF1459" s="127">
        <v>0</v>
      </c>
      <c r="AG1459" s="127">
        <v>54935</v>
      </c>
      <c r="AH1459" s="127"/>
      <c r="AI1459" s="127"/>
      <c r="AJ1459" s="127" t="s">
        <v>66</v>
      </c>
      <c r="AK1459" s="127"/>
      <c r="AL1459" s="127"/>
      <c r="AM1459" s="127"/>
      <c r="AN1459" s="127"/>
      <c r="AO1459" s="127"/>
      <c r="AP1459" s="127" t="s">
        <v>669</v>
      </c>
      <c r="AQ1459" s="127" t="s">
        <v>661</v>
      </c>
      <c r="AR1459" s="127" t="s">
        <v>670</v>
      </c>
      <c r="AS1459" s="127" t="s">
        <v>69</v>
      </c>
      <c r="AT1459" s="127" t="s">
        <v>70</v>
      </c>
      <c r="AU1459" s="127" t="s">
        <v>71</v>
      </c>
      <c r="AV1459" s="127" t="s">
        <v>1726</v>
      </c>
      <c r="AW1459" s="149" t="str">
        <f t="shared" si="22"/>
        <v/>
      </c>
    </row>
    <row r="1460" spans="1:49" x14ac:dyDescent="0.2">
      <c r="A1460" s="127" t="s">
        <v>1726</v>
      </c>
      <c r="B1460" s="127">
        <v>4.0999999999999996</v>
      </c>
      <c r="C1460" s="127">
        <v>20171204</v>
      </c>
      <c r="D1460" s="127" t="s">
        <v>60</v>
      </c>
      <c r="E1460" s="127" t="s">
        <v>60</v>
      </c>
      <c r="F1460" s="127">
        <v>3</v>
      </c>
      <c r="G1460" s="75" t="s">
        <v>1353</v>
      </c>
      <c r="H1460" s="127"/>
      <c r="I1460" s="127"/>
      <c r="J1460" s="127"/>
      <c r="K1460" s="127"/>
      <c r="L1460" s="127"/>
      <c r="M1460" s="127">
        <v>1</v>
      </c>
      <c r="N1460" s="127">
        <v>1</v>
      </c>
      <c r="O1460" s="127">
        <v>1999</v>
      </c>
      <c r="P1460" s="127">
        <v>20000427</v>
      </c>
      <c r="Q1460" s="127">
        <v>20000427</v>
      </c>
      <c r="R1460" s="127" t="s">
        <v>1339</v>
      </c>
      <c r="S1460" s="127" t="s">
        <v>62</v>
      </c>
      <c r="T1460" s="127" t="s">
        <v>63</v>
      </c>
      <c r="U1460" s="127" t="s">
        <v>1643</v>
      </c>
      <c r="V1460" s="127" t="s">
        <v>65</v>
      </c>
      <c r="W1460" s="127" t="s">
        <v>66</v>
      </c>
      <c r="X1460" s="127"/>
      <c r="Y1460" s="127">
        <v>3.38</v>
      </c>
      <c r="Z1460" s="127">
        <v>65</v>
      </c>
      <c r="AA1460" s="127" t="s">
        <v>1726</v>
      </c>
      <c r="AB1460" s="127"/>
      <c r="AC1460" s="127"/>
      <c r="AD1460" s="127"/>
      <c r="AE1460" s="127"/>
      <c r="AF1460" s="127">
        <v>0</v>
      </c>
      <c r="AG1460" s="127">
        <v>15000</v>
      </c>
      <c r="AH1460" s="127"/>
      <c r="AI1460" s="127"/>
      <c r="AJ1460" s="127" t="s">
        <v>67</v>
      </c>
      <c r="AK1460" s="127"/>
      <c r="AL1460" s="127"/>
      <c r="AM1460" s="127"/>
      <c r="AN1460" s="127"/>
      <c r="AO1460" s="127"/>
      <c r="AP1460" s="127" t="s">
        <v>1340</v>
      </c>
      <c r="AQ1460" s="127" t="s">
        <v>661</v>
      </c>
      <c r="AR1460" s="127" t="s">
        <v>664</v>
      </c>
      <c r="AS1460" s="127" t="s">
        <v>69</v>
      </c>
      <c r="AT1460" s="127" t="s">
        <v>70</v>
      </c>
      <c r="AU1460" s="127" t="s">
        <v>71</v>
      </c>
      <c r="AV1460" s="127" t="s">
        <v>1726</v>
      </c>
      <c r="AW1460" s="149" t="str">
        <f t="shared" si="22"/>
        <v/>
      </c>
    </row>
    <row r="1461" spans="1:49" x14ac:dyDescent="0.2">
      <c r="A1461" s="127" t="s">
        <v>59</v>
      </c>
      <c r="B1461" s="127">
        <v>4.0999999999999996</v>
      </c>
      <c r="C1461" s="127">
        <v>20171204</v>
      </c>
      <c r="D1461" s="127" t="s">
        <v>60</v>
      </c>
      <c r="E1461" s="127" t="s">
        <v>60</v>
      </c>
      <c r="F1461" s="127">
        <v>3</v>
      </c>
      <c r="G1461" s="75" t="s">
        <v>4790</v>
      </c>
      <c r="H1461" s="127">
        <v>12</v>
      </c>
      <c r="I1461" s="127"/>
      <c r="J1461" s="127"/>
      <c r="K1461" s="127"/>
      <c r="L1461" s="127"/>
      <c r="M1461" s="127">
        <v>1</v>
      </c>
      <c r="N1461" s="127">
        <v>3</v>
      </c>
      <c r="O1461" s="127">
        <v>2012</v>
      </c>
      <c r="P1461" s="127">
        <v>20130618</v>
      </c>
      <c r="Q1461" s="127">
        <v>20130618</v>
      </c>
      <c r="R1461" s="127" t="s">
        <v>3301</v>
      </c>
      <c r="S1461" s="127" t="s">
        <v>3323</v>
      </c>
      <c r="T1461" s="127" t="s">
        <v>3294</v>
      </c>
      <c r="U1461" s="127" t="s">
        <v>72</v>
      </c>
      <c r="V1461" s="127" t="s">
        <v>65</v>
      </c>
      <c r="W1461" s="127" t="s">
        <v>64</v>
      </c>
      <c r="X1461" s="127" t="s">
        <v>1305</v>
      </c>
      <c r="Y1461" s="127">
        <v>6.6</v>
      </c>
      <c r="Z1461" s="127">
        <v>84</v>
      </c>
      <c r="AA1461" s="127" t="s">
        <v>1726</v>
      </c>
      <c r="AB1461" s="127">
        <v>5000</v>
      </c>
      <c r="AC1461" s="127">
        <v>56765</v>
      </c>
      <c r="AD1461" s="127"/>
      <c r="AE1461" s="127"/>
      <c r="AF1461" s="127">
        <v>0</v>
      </c>
      <c r="AG1461" s="127">
        <v>4344</v>
      </c>
      <c r="AH1461" s="127">
        <v>5000</v>
      </c>
      <c r="AI1461" s="127">
        <v>2220</v>
      </c>
      <c r="AJ1461" s="127" t="s">
        <v>66</v>
      </c>
      <c r="AK1461" s="127">
        <v>3.7600000000000001E-2</v>
      </c>
      <c r="AL1461" s="127"/>
      <c r="AM1461" s="127">
        <v>186</v>
      </c>
      <c r="AN1461" s="127"/>
      <c r="AO1461" s="127"/>
      <c r="AP1461" s="127" t="s">
        <v>3302</v>
      </c>
      <c r="AQ1461" s="127" t="s">
        <v>3326</v>
      </c>
      <c r="AR1461" s="127" t="s">
        <v>3298</v>
      </c>
      <c r="AS1461" s="127" t="s">
        <v>69</v>
      </c>
      <c r="AT1461" s="127" t="s">
        <v>70</v>
      </c>
      <c r="AU1461" s="127" t="s">
        <v>3211</v>
      </c>
      <c r="AV1461" s="127" t="s">
        <v>1726</v>
      </c>
      <c r="AW1461" s="149">
        <f t="shared" si="22"/>
        <v>7.6526028362547349E-2</v>
      </c>
    </row>
    <row r="1462" spans="1:49" x14ac:dyDescent="0.2">
      <c r="A1462" s="127" t="s">
        <v>59</v>
      </c>
      <c r="B1462" s="127">
        <v>4.0999999999999996</v>
      </c>
      <c r="C1462" s="127">
        <v>20171204</v>
      </c>
      <c r="D1462" s="127" t="s">
        <v>60</v>
      </c>
      <c r="E1462" s="127" t="s">
        <v>60</v>
      </c>
      <c r="F1462" s="127">
        <v>3</v>
      </c>
      <c r="G1462" s="75" t="s">
        <v>1654</v>
      </c>
      <c r="H1462" s="127">
        <v>0</v>
      </c>
      <c r="I1462" s="127"/>
      <c r="J1462" s="127"/>
      <c r="K1462" s="127"/>
      <c r="L1462" s="127"/>
      <c r="M1462" s="127">
        <v>1</v>
      </c>
      <c r="N1462" s="127">
        <v>1</v>
      </c>
      <c r="O1462" s="127">
        <v>1998</v>
      </c>
      <c r="P1462" s="127">
        <v>20000425</v>
      </c>
      <c r="Q1462" s="127">
        <v>20000426</v>
      </c>
      <c r="R1462" s="127" t="s">
        <v>61</v>
      </c>
      <c r="S1462" s="127" t="s">
        <v>62</v>
      </c>
      <c r="T1462" s="127" t="s">
        <v>63</v>
      </c>
      <c r="U1462" s="127" t="s">
        <v>1953</v>
      </c>
      <c r="V1462" s="127" t="s">
        <v>65</v>
      </c>
      <c r="W1462" s="127" t="s">
        <v>64</v>
      </c>
      <c r="X1462" s="127"/>
      <c r="Y1462" s="127">
        <v>20.239999999999998</v>
      </c>
      <c r="Z1462" s="127">
        <v>120</v>
      </c>
      <c r="AA1462" s="127" t="s">
        <v>1726</v>
      </c>
      <c r="AB1462" s="127">
        <v>5000</v>
      </c>
      <c r="AC1462" s="127">
        <v>21340</v>
      </c>
      <c r="AD1462" s="127"/>
      <c r="AE1462" s="127"/>
      <c r="AF1462" s="127">
        <v>0</v>
      </c>
      <c r="AG1462" s="127">
        <v>13191</v>
      </c>
      <c r="AH1462" s="127">
        <v>5000</v>
      </c>
      <c r="AI1462" s="127">
        <v>435</v>
      </c>
      <c r="AJ1462" s="127" t="s">
        <v>67</v>
      </c>
      <c r="AK1462" s="127">
        <v>0.02</v>
      </c>
      <c r="AL1462" s="127">
        <v>30</v>
      </c>
      <c r="AM1462" s="127">
        <v>300</v>
      </c>
      <c r="AN1462" s="127"/>
      <c r="AO1462" s="127" t="s">
        <v>99</v>
      </c>
      <c r="AP1462" s="127" t="s">
        <v>663</v>
      </c>
      <c r="AQ1462" s="127" t="s">
        <v>661</v>
      </c>
      <c r="AR1462" s="127" t="s">
        <v>664</v>
      </c>
      <c r="AS1462" s="127" t="s">
        <v>69</v>
      </c>
      <c r="AT1462" s="127" t="s">
        <v>70</v>
      </c>
      <c r="AU1462" s="127" t="s">
        <v>71</v>
      </c>
      <c r="AV1462" s="127" t="s">
        <v>1726</v>
      </c>
      <c r="AW1462" s="149">
        <f t="shared" si="22"/>
        <v>0.61813495782567951</v>
      </c>
    </row>
    <row r="1463" spans="1:49" x14ac:dyDescent="0.2">
      <c r="A1463" s="127" t="s">
        <v>59</v>
      </c>
      <c r="B1463" s="127">
        <v>4.0999999999999996</v>
      </c>
      <c r="C1463" s="127">
        <v>20171204</v>
      </c>
      <c r="D1463" s="127" t="s">
        <v>60</v>
      </c>
      <c r="E1463" s="127" t="s">
        <v>60</v>
      </c>
      <c r="F1463" s="127">
        <v>3</v>
      </c>
      <c r="G1463" s="75" t="s">
        <v>657</v>
      </c>
      <c r="H1463" s="127">
        <v>12</v>
      </c>
      <c r="I1463" s="127"/>
      <c r="J1463" s="127"/>
      <c r="K1463" s="127"/>
      <c r="L1463" s="127"/>
      <c r="M1463" s="127">
        <v>1</v>
      </c>
      <c r="N1463" s="127">
        <v>2</v>
      </c>
      <c r="O1463" s="127">
        <v>2009</v>
      </c>
      <c r="P1463" s="127">
        <v>20100511</v>
      </c>
      <c r="Q1463" s="127">
        <v>20100513</v>
      </c>
      <c r="R1463" s="127" t="s">
        <v>475</v>
      </c>
      <c r="S1463" s="127" t="s">
        <v>476</v>
      </c>
      <c r="T1463" s="127" t="s">
        <v>477</v>
      </c>
      <c r="U1463" s="127" t="s">
        <v>72</v>
      </c>
      <c r="V1463" s="127" t="s">
        <v>65</v>
      </c>
      <c r="W1463" s="127" t="s">
        <v>64</v>
      </c>
      <c r="X1463" s="127" t="s">
        <v>646</v>
      </c>
      <c r="Y1463" s="127">
        <v>6.13</v>
      </c>
      <c r="Z1463" s="127">
        <v>80</v>
      </c>
      <c r="AA1463" s="127" t="s">
        <v>1726</v>
      </c>
      <c r="AB1463" s="127">
        <v>5000</v>
      </c>
      <c r="AC1463" s="127">
        <v>105886</v>
      </c>
      <c r="AD1463" s="127"/>
      <c r="AE1463" s="127"/>
      <c r="AF1463" s="127">
        <v>0</v>
      </c>
      <c r="AG1463" s="127">
        <v>9905</v>
      </c>
      <c r="AH1463" s="127">
        <v>5000</v>
      </c>
      <c r="AI1463" s="127">
        <v>4989</v>
      </c>
      <c r="AJ1463" s="127" t="s">
        <v>648</v>
      </c>
      <c r="AK1463" s="127">
        <v>4.4999999999999998E-2</v>
      </c>
      <c r="AL1463" s="127">
        <v>28</v>
      </c>
      <c r="AM1463" s="127">
        <v>200</v>
      </c>
      <c r="AN1463" s="127"/>
      <c r="AO1463" s="127"/>
      <c r="AP1463" s="127" t="s">
        <v>479</v>
      </c>
      <c r="AQ1463" s="127" t="s">
        <v>480</v>
      </c>
      <c r="AR1463" s="127" t="s">
        <v>481</v>
      </c>
      <c r="AS1463" s="127" t="s">
        <v>69</v>
      </c>
      <c r="AT1463" s="127" t="s">
        <v>70</v>
      </c>
      <c r="AU1463" s="127" t="s">
        <v>91</v>
      </c>
      <c r="AV1463" s="127" t="s">
        <v>1726</v>
      </c>
      <c r="AW1463" s="149">
        <f t="shared" si="22"/>
        <v>9.3544000151105908E-2</v>
      </c>
    </row>
    <row r="1464" spans="1:49" x14ac:dyDescent="0.2">
      <c r="A1464" s="127" t="s">
        <v>59</v>
      </c>
      <c r="B1464" s="127">
        <v>4.0999999999999996</v>
      </c>
      <c r="C1464" s="127">
        <v>20171204</v>
      </c>
      <c r="D1464" s="127" t="s">
        <v>60</v>
      </c>
      <c r="E1464" s="127" t="s">
        <v>60</v>
      </c>
      <c r="F1464" s="127">
        <v>3</v>
      </c>
      <c r="G1464" s="75" t="s">
        <v>4425</v>
      </c>
      <c r="H1464" s="127">
        <v>12</v>
      </c>
      <c r="I1464" s="127"/>
      <c r="J1464" s="127"/>
      <c r="K1464" s="127"/>
      <c r="L1464" s="127"/>
      <c r="M1464" s="127">
        <v>1</v>
      </c>
      <c r="N1464" s="127">
        <v>2</v>
      </c>
      <c r="O1464" s="127">
        <v>2011</v>
      </c>
      <c r="P1464" s="127">
        <v>20120526</v>
      </c>
      <c r="Q1464" s="127">
        <v>20120526</v>
      </c>
      <c r="R1464" s="127" t="s">
        <v>490</v>
      </c>
      <c r="S1464" s="127" t="s">
        <v>476</v>
      </c>
      <c r="T1464" s="127" t="s">
        <v>491</v>
      </c>
      <c r="U1464" s="127" t="s">
        <v>72</v>
      </c>
      <c r="V1464" s="127" t="s">
        <v>65</v>
      </c>
      <c r="W1464" s="127" t="s">
        <v>64</v>
      </c>
      <c r="X1464" s="127" t="s">
        <v>1308</v>
      </c>
      <c r="Y1464" s="127">
        <v>8.19</v>
      </c>
      <c r="Z1464" s="127">
        <v>88</v>
      </c>
      <c r="AA1464" s="127" t="s">
        <v>1726</v>
      </c>
      <c r="AB1464" s="127">
        <v>5000</v>
      </c>
      <c r="AC1464" s="127">
        <v>54887</v>
      </c>
      <c r="AD1464" s="127"/>
      <c r="AE1464" s="127"/>
      <c r="AF1464" s="127">
        <v>0</v>
      </c>
      <c r="AG1464" s="127">
        <v>10609</v>
      </c>
      <c r="AH1464" s="127">
        <v>5000</v>
      </c>
      <c r="AI1464" s="127">
        <v>1698</v>
      </c>
      <c r="AJ1464" s="127" t="s">
        <v>66</v>
      </c>
      <c r="AK1464" s="127">
        <v>9.7000000000000003E-3</v>
      </c>
      <c r="AL1464" s="127"/>
      <c r="AM1464" s="127"/>
      <c r="AN1464" s="127"/>
      <c r="AO1464" s="127"/>
      <c r="AP1464" s="127" t="s">
        <v>493</v>
      </c>
      <c r="AQ1464" s="127" t="s">
        <v>480</v>
      </c>
      <c r="AR1464" s="127" t="s">
        <v>494</v>
      </c>
      <c r="AS1464" s="127" t="s">
        <v>69</v>
      </c>
      <c r="AT1464" s="127" t="s">
        <v>70</v>
      </c>
      <c r="AU1464" s="127" t="s">
        <v>91</v>
      </c>
      <c r="AV1464" s="127" t="s">
        <v>1726</v>
      </c>
      <c r="AW1464" s="149">
        <f t="shared" si="22"/>
        <v>0.1932880281305227</v>
      </c>
    </row>
    <row r="1465" spans="1:49" x14ac:dyDescent="0.2">
      <c r="A1465" s="127" t="s">
        <v>59</v>
      </c>
      <c r="B1465" s="127">
        <v>4.0999999999999996</v>
      </c>
      <c r="C1465" s="127">
        <v>20171204</v>
      </c>
      <c r="D1465" s="127" t="s">
        <v>60</v>
      </c>
      <c r="E1465" s="127" t="s">
        <v>60</v>
      </c>
      <c r="F1465" s="127">
        <v>3</v>
      </c>
      <c r="G1465" s="75" t="s">
        <v>598</v>
      </c>
      <c r="H1465" s="127">
        <v>0</v>
      </c>
      <c r="I1465" s="127"/>
      <c r="J1465" s="127"/>
      <c r="K1465" s="127"/>
      <c r="L1465" s="127"/>
      <c r="M1465" s="127">
        <v>1</v>
      </c>
      <c r="N1465" s="127">
        <v>2</v>
      </c>
      <c r="O1465" s="127">
        <v>1999</v>
      </c>
      <c r="P1465" s="127">
        <v>20000526</v>
      </c>
      <c r="Q1465" s="127">
        <v>20000526</v>
      </c>
      <c r="R1465" s="127" t="s">
        <v>490</v>
      </c>
      <c r="S1465" s="127" t="s">
        <v>476</v>
      </c>
      <c r="T1465" s="127" t="s">
        <v>491</v>
      </c>
      <c r="U1465" s="127" t="s">
        <v>72</v>
      </c>
      <c r="V1465" s="127" t="s">
        <v>65</v>
      </c>
      <c r="W1465" s="127" t="s">
        <v>64</v>
      </c>
      <c r="X1465" s="127"/>
      <c r="Y1465" s="127">
        <v>8.4</v>
      </c>
      <c r="Z1465" s="127">
        <v>89</v>
      </c>
      <c r="AA1465" s="127" t="s">
        <v>1726</v>
      </c>
      <c r="AB1465" s="127">
        <v>5000</v>
      </c>
      <c r="AC1465" s="127">
        <v>26110</v>
      </c>
      <c r="AD1465" s="127"/>
      <c r="AE1465" s="127"/>
      <c r="AF1465" s="127">
        <v>0</v>
      </c>
      <c r="AG1465" s="127">
        <v>70222</v>
      </c>
      <c r="AH1465" s="127">
        <v>5000</v>
      </c>
      <c r="AI1465" s="127">
        <v>264</v>
      </c>
      <c r="AJ1465" s="127"/>
      <c r="AK1465" s="127">
        <v>0.01</v>
      </c>
      <c r="AL1465" s="127">
        <v>58</v>
      </c>
      <c r="AM1465" s="127">
        <v>100</v>
      </c>
      <c r="AN1465" s="127"/>
      <c r="AO1465" s="127"/>
      <c r="AP1465" s="127" t="s">
        <v>493</v>
      </c>
      <c r="AQ1465" s="127" t="s">
        <v>480</v>
      </c>
      <c r="AR1465" s="127" t="s">
        <v>494</v>
      </c>
      <c r="AS1465" s="127" t="s">
        <v>69</v>
      </c>
      <c r="AT1465" s="127" t="s">
        <v>70</v>
      </c>
      <c r="AU1465" s="127" t="s">
        <v>91</v>
      </c>
      <c r="AV1465" s="127" t="s">
        <v>1726</v>
      </c>
      <c r="AW1465" s="149">
        <f t="shared" si="22"/>
        <v>2.6894676369207202</v>
      </c>
    </row>
    <row r="1466" spans="1:49" x14ac:dyDescent="0.2">
      <c r="A1466" s="127" t="s">
        <v>59</v>
      </c>
      <c r="B1466" s="127">
        <v>4.0999999999999996</v>
      </c>
      <c r="C1466" s="127">
        <v>20171204</v>
      </c>
      <c r="D1466" s="127" t="s">
        <v>60</v>
      </c>
      <c r="E1466" s="127" t="s">
        <v>60</v>
      </c>
      <c r="F1466" s="127">
        <v>3</v>
      </c>
      <c r="G1466" s="75" t="s">
        <v>2936</v>
      </c>
      <c r="H1466" s="127">
        <v>0</v>
      </c>
      <c r="I1466" s="127"/>
      <c r="J1466" s="127"/>
      <c r="K1466" s="127" t="s">
        <v>106</v>
      </c>
      <c r="L1466" s="127" t="s">
        <v>534</v>
      </c>
      <c r="M1466" s="127">
        <v>1</v>
      </c>
      <c r="N1466" s="127">
        <v>2</v>
      </c>
      <c r="O1466" s="127">
        <v>1999</v>
      </c>
      <c r="P1466" s="127">
        <v>20000515</v>
      </c>
      <c r="Q1466" s="127">
        <v>20000519</v>
      </c>
      <c r="R1466" s="127" t="s">
        <v>475</v>
      </c>
      <c r="S1466" s="127" t="s">
        <v>476</v>
      </c>
      <c r="T1466" s="127" t="s">
        <v>477</v>
      </c>
      <c r="U1466" s="127" t="s">
        <v>72</v>
      </c>
      <c r="V1466" s="127" t="s">
        <v>65</v>
      </c>
      <c r="W1466" s="127" t="s">
        <v>64</v>
      </c>
      <c r="X1466" s="127"/>
      <c r="Y1466" s="127">
        <v>5.75</v>
      </c>
      <c r="Z1466" s="127">
        <v>79</v>
      </c>
      <c r="AA1466" s="127" t="s">
        <v>1726</v>
      </c>
      <c r="AB1466" s="127">
        <v>5000</v>
      </c>
      <c r="AC1466" s="127">
        <v>27728</v>
      </c>
      <c r="AD1466" s="127"/>
      <c r="AE1466" s="127"/>
      <c r="AF1466" s="127">
        <v>0</v>
      </c>
      <c r="AG1466" s="127">
        <v>166442</v>
      </c>
      <c r="AH1466" s="127">
        <v>5000</v>
      </c>
      <c r="AI1466" s="127">
        <v>313</v>
      </c>
      <c r="AJ1466" s="127" t="s">
        <v>66</v>
      </c>
      <c r="AK1466" s="127">
        <v>1.12E-2</v>
      </c>
      <c r="AL1466" s="127">
        <v>38</v>
      </c>
      <c r="AM1466" s="127">
        <v>100</v>
      </c>
      <c r="AN1466" s="127"/>
      <c r="AO1466" s="127" t="s">
        <v>544</v>
      </c>
      <c r="AP1466" s="127" t="s">
        <v>479</v>
      </c>
      <c r="AQ1466" s="127" t="s">
        <v>480</v>
      </c>
      <c r="AR1466" s="127" t="s">
        <v>481</v>
      </c>
      <c r="AS1466" s="127" t="s">
        <v>69</v>
      </c>
      <c r="AT1466" s="127" t="s">
        <v>70</v>
      </c>
      <c r="AU1466" s="127" t="s">
        <v>91</v>
      </c>
      <c r="AV1466" s="127" t="s">
        <v>1726</v>
      </c>
      <c r="AW1466" s="149">
        <f t="shared" si="22"/>
        <v>6.0026687824581648</v>
      </c>
    </row>
    <row r="1467" spans="1:49" x14ac:dyDescent="0.2">
      <c r="A1467" s="127" t="s">
        <v>59</v>
      </c>
      <c r="B1467" s="127">
        <v>4.0999999999999996</v>
      </c>
      <c r="C1467" s="127">
        <v>20171204</v>
      </c>
      <c r="D1467" s="127" t="s">
        <v>60</v>
      </c>
      <c r="E1467" s="127" t="s">
        <v>60</v>
      </c>
      <c r="F1467" s="127">
        <v>3</v>
      </c>
      <c r="G1467" s="75" t="s">
        <v>2938</v>
      </c>
      <c r="H1467" s="127">
        <v>0</v>
      </c>
      <c r="I1467" s="127"/>
      <c r="J1467" s="127"/>
      <c r="K1467" s="127" t="s">
        <v>106</v>
      </c>
      <c r="L1467" s="127" t="s">
        <v>534</v>
      </c>
      <c r="M1467" s="127">
        <v>1</v>
      </c>
      <c r="N1467" s="127">
        <v>2</v>
      </c>
      <c r="O1467" s="127">
        <v>1999</v>
      </c>
      <c r="P1467" s="127">
        <v>20000515</v>
      </c>
      <c r="Q1467" s="127">
        <v>20000519</v>
      </c>
      <c r="R1467" s="127" t="s">
        <v>475</v>
      </c>
      <c r="S1467" s="127" t="s">
        <v>476</v>
      </c>
      <c r="T1467" s="127" t="s">
        <v>477</v>
      </c>
      <c r="U1467" s="127" t="s">
        <v>72</v>
      </c>
      <c r="V1467" s="127" t="s">
        <v>65</v>
      </c>
      <c r="W1467" s="127" t="s">
        <v>64</v>
      </c>
      <c r="X1467" s="127"/>
      <c r="Y1467" s="127">
        <v>5.75</v>
      </c>
      <c r="Z1467" s="127">
        <v>79</v>
      </c>
      <c r="AA1467" s="127" t="s">
        <v>1726</v>
      </c>
      <c r="AB1467" s="127">
        <v>5000</v>
      </c>
      <c r="AC1467" s="127">
        <v>18108</v>
      </c>
      <c r="AD1467" s="127"/>
      <c r="AE1467" s="127"/>
      <c r="AF1467" s="127">
        <v>0</v>
      </c>
      <c r="AG1467" s="127">
        <v>108569</v>
      </c>
      <c r="AH1467" s="127">
        <v>5000</v>
      </c>
      <c r="AI1467" s="127">
        <v>183</v>
      </c>
      <c r="AJ1467" s="127" t="s">
        <v>66</v>
      </c>
      <c r="AK1467" s="127">
        <v>0.01</v>
      </c>
      <c r="AL1467" s="127">
        <v>36</v>
      </c>
      <c r="AM1467" s="127">
        <v>100</v>
      </c>
      <c r="AN1467" s="127"/>
      <c r="AO1467" s="127" t="s">
        <v>543</v>
      </c>
      <c r="AP1467" s="127" t="s">
        <v>479</v>
      </c>
      <c r="AQ1467" s="127" t="s">
        <v>480</v>
      </c>
      <c r="AR1467" s="127" t="s">
        <v>481</v>
      </c>
      <c r="AS1467" s="127" t="s">
        <v>69</v>
      </c>
      <c r="AT1467" s="127" t="s">
        <v>70</v>
      </c>
      <c r="AU1467" s="127" t="s">
        <v>91</v>
      </c>
      <c r="AV1467" s="127" t="s">
        <v>1726</v>
      </c>
      <c r="AW1467" s="149">
        <f t="shared" si="22"/>
        <v>5.9956372873867902</v>
      </c>
    </row>
    <row r="1468" spans="1:49" x14ac:dyDescent="0.2">
      <c r="A1468" s="127" t="s">
        <v>59</v>
      </c>
      <c r="B1468" s="127">
        <v>4.0999999999999996</v>
      </c>
      <c r="C1468" s="127">
        <v>20171204</v>
      </c>
      <c r="D1468" s="127" t="s">
        <v>60</v>
      </c>
      <c r="E1468" s="127" t="s">
        <v>60</v>
      </c>
      <c r="F1468" s="127">
        <v>3</v>
      </c>
      <c r="G1468" s="75" t="s">
        <v>4806</v>
      </c>
      <c r="H1468" s="127">
        <v>12</v>
      </c>
      <c r="I1468" s="127"/>
      <c r="J1468" s="127"/>
      <c r="K1468" s="127"/>
      <c r="L1468" s="127"/>
      <c r="M1468" s="127">
        <v>1</v>
      </c>
      <c r="N1468" s="127">
        <v>3</v>
      </c>
      <c r="O1468" s="127">
        <v>2012</v>
      </c>
      <c r="P1468" s="127">
        <v>20130515</v>
      </c>
      <c r="Q1468" s="127">
        <v>20130527</v>
      </c>
      <c r="R1468" s="127" t="s">
        <v>3420</v>
      </c>
      <c r="S1468" s="127" t="s">
        <v>3421</v>
      </c>
      <c r="T1468" s="127" t="s">
        <v>4165</v>
      </c>
      <c r="U1468" s="127" t="s">
        <v>72</v>
      </c>
      <c r="V1468" s="127" t="s">
        <v>65</v>
      </c>
      <c r="W1468" s="127" t="s">
        <v>64</v>
      </c>
      <c r="X1468" s="127" t="s">
        <v>646</v>
      </c>
      <c r="Y1468" s="127">
        <v>5.25</v>
      </c>
      <c r="Z1468" s="127"/>
      <c r="AA1468" s="127" t="s">
        <v>1726</v>
      </c>
      <c r="AB1468" s="127">
        <v>5000</v>
      </c>
      <c r="AC1468" s="127">
        <v>49431</v>
      </c>
      <c r="AD1468" s="127"/>
      <c r="AE1468" s="127"/>
      <c r="AF1468" s="127">
        <v>0</v>
      </c>
      <c r="AG1468" s="127">
        <v>237431</v>
      </c>
      <c r="AH1468" s="127">
        <v>5000</v>
      </c>
      <c r="AI1468" s="127">
        <v>450</v>
      </c>
      <c r="AJ1468" s="127" t="s">
        <v>66</v>
      </c>
      <c r="AK1468" s="127">
        <v>8.9999999999999993E-3</v>
      </c>
      <c r="AL1468" s="127">
        <v>48</v>
      </c>
      <c r="AM1468" s="127">
        <v>997</v>
      </c>
      <c r="AN1468" s="127"/>
      <c r="AO1468" s="127" t="s">
        <v>4807</v>
      </c>
      <c r="AP1468" s="127" t="s">
        <v>3422</v>
      </c>
      <c r="AQ1468" s="127" t="s">
        <v>3423</v>
      </c>
      <c r="AR1468" s="127" t="s">
        <v>4166</v>
      </c>
      <c r="AS1468" s="127" t="s">
        <v>69</v>
      </c>
      <c r="AT1468" s="127" t="s">
        <v>70</v>
      </c>
      <c r="AU1468" s="127" t="s">
        <v>3211</v>
      </c>
      <c r="AV1468" s="127" t="s">
        <v>1726</v>
      </c>
      <c r="AW1468" s="149">
        <f t="shared" si="22"/>
        <v>4.8032813416681837</v>
      </c>
    </row>
    <row r="1469" spans="1:49" x14ac:dyDescent="0.2">
      <c r="A1469" s="127" t="s">
        <v>59</v>
      </c>
      <c r="B1469" s="127">
        <v>4.0999999999999996</v>
      </c>
      <c r="C1469" s="127">
        <v>20171204</v>
      </c>
      <c r="D1469" s="127" t="s">
        <v>60</v>
      </c>
      <c r="E1469" s="127" t="s">
        <v>60</v>
      </c>
      <c r="F1469" s="127">
        <v>3</v>
      </c>
      <c r="G1469" s="75" t="s">
        <v>2290</v>
      </c>
      <c r="H1469" s="127">
        <v>12</v>
      </c>
      <c r="I1469" s="127"/>
      <c r="J1469" s="127"/>
      <c r="K1469" s="127"/>
      <c r="L1469" s="127"/>
      <c r="M1469" s="127">
        <v>1</v>
      </c>
      <c r="N1469" s="127">
        <v>3</v>
      </c>
      <c r="O1469" s="127">
        <v>2009</v>
      </c>
      <c r="P1469" s="127">
        <v>20100617</v>
      </c>
      <c r="Q1469" s="127">
        <v>20100617</v>
      </c>
      <c r="R1469" s="127" t="s">
        <v>3301</v>
      </c>
      <c r="S1469" s="127" t="s">
        <v>3323</v>
      </c>
      <c r="T1469" s="127" t="s">
        <v>3294</v>
      </c>
      <c r="U1469" s="127" t="s">
        <v>72</v>
      </c>
      <c r="V1469" s="127" t="s">
        <v>65</v>
      </c>
      <c r="W1469" s="127" t="s">
        <v>64</v>
      </c>
      <c r="X1469" s="127"/>
      <c r="Y1469" s="127">
        <v>5.72</v>
      </c>
      <c r="Z1469" s="127">
        <v>81</v>
      </c>
      <c r="AA1469" s="127" t="s">
        <v>1726</v>
      </c>
      <c r="AB1469" s="127">
        <v>5000</v>
      </c>
      <c r="AC1469" s="127">
        <v>55581</v>
      </c>
      <c r="AD1469" s="127"/>
      <c r="AE1469" s="127"/>
      <c r="AF1469" s="127">
        <v>0</v>
      </c>
      <c r="AG1469" s="127">
        <v>14537</v>
      </c>
      <c r="AH1469" s="127"/>
      <c r="AI1469" s="127"/>
      <c r="AJ1469" s="127" t="s">
        <v>66</v>
      </c>
      <c r="AK1469" s="127"/>
      <c r="AL1469" s="127"/>
      <c r="AM1469" s="127"/>
      <c r="AN1469" s="127"/>
      <c r="AO1469" s="127"/>
      <c r="AP1469" s="127" t="s">
        <v>3302</v>
      </c>
      <c r="AQ1469" s="127" t="s">
        <v>3326</v>
      </c>
      <c r="AR1469" s="127" t="s">
        <v>3298</v>
      </c>
      <c r="AS1469" s="127" t="s">
        <v>69</v>
      </c>
      <c r="AT1469" s="127" t="s">
        <v>70</v>
      </c>
      <c r="AU1469" s="127" t="s">
        <v>3211</v>
      </c>
      <c r="AV1469" s="127" t="s">
        <v>1726</v>
      </c>
      <c r="AW1469" s="149">
        <f t="shared" si="22"/>
        <v>0.26154621183497956</v>
      </c>
    </row>
    <row r="1470" spans="1:49" x14ac:dyDescent="0.2">
      <c r="A1470" s="127" t="s">
        <v>59</v>
      </c>
      <c r="B1470" s="127">
        <v>4.0999999999999996</v>
      </c>
      <c r="C1470" s="127">
        <v>20171204</v>
      </c>
      <c r="D1470" s="127" t="s">
        <v>60</v>
      </c>
      <c r="E1470" s="127" t="s">
        <v>60</v>
      </c>
      <c r="F1470" s="127">
        <v>3</v>
      </c>
      <c r="G1470" s="75" t="s">
        <v>1331</v>
      </c>
      <c r="H1470" s="127">
        <v>12</v>
      </c>
      <c r="I1470" s="127"/>
      <c r="J1470" s="127"/>
      <c r="K1470" s="127"/>
      <c r="L1470" s="127"/>
      <c r="M1470" s="127">
        <v>1</v>
      </c>
      <c r="N1470" s="127">
        <v>2</v>
      </c>
      <c r="O1470" s="127">
        <v>2010</v>
      </c>
      <c r="P1470" s="127">
        <v>20110511</v>
      </c>
      <c r="Q1470" s="127">
        <v>20110513</v>
      </c>
      <c r="R1470" s="127" t="s">
        <v>475</v>
      </c>
      <c r="S1470" s="127" t="s">
        <v>476</v>
      </c>
      <c r="T1470" s="127" t="s">
        <v>477</v>
      </c>
      <c r="U1470" s="127" t="s">
        <v>72</v>
      </c>
      <c r="V1470" s="127" t="s">
        <v>65</v>
      </c>
      <c r="W1470" s="127" t="s">
        <v>64</v>
      </c>
      <c r="X1470" s="127" t="s">
        <v>1305</v>
      </c>
      <c r="Y1470" s="127">
        <v>5.96</v>
      </c>
      <c r="Z1470" s="127">
        <v>80</v>
      </c>
      <c r="AA1470" s="127" t="s">
        <v>1726</v>
      </c>
      <c r="AB1470" s="127">
        <v>5000</v>
      </c>
      <c r="AC1470" s="127">
        <v>4431</v>
      </c>
      <c r="AD1470" s="127"/>
      <c r="AE1470" s="127"/>
      <c r="AF1470" s="127">
        <v>0</v>
      </c>
      <c r="AG1470" s="127">
        <v>387</v>
      </c>
      <c r="AH1470" s="127">
        <v>5000</v>
      </c>
      <c r="AI1470" s="127">
        <v>137</v>
      </c>
      <c r="AJ1470" s="127" t="s">
        <v>66</v>
      </c>
      <c r="AK1470" s="127">
        <v>0.03</v>
      </c>
      <c r="AL1470" s="127">
        <v>24</v>
      </c>
      <c r="AM1470" s="127">
        <v>200</v>
      </c>
      <c r="AN1470" s="127"/>
      <c r="AO1470" s="127" t="s">
        <v>1332</v>
      </c>
      <c r="AP1470" s="127" t="s">
        <v>479</v>
      </c>
      <c r="AQ1470" s="127" t="s">
        <v>480</v>
      </c>
      <c r="AR1470" s="127" t="s">
        <v>481</v>
      </c>
      <c r="AS1470" s="127" t="s">
        <v>69</v>
      </c>
      <c r="AT1470" s="127" t="s">
        <v>70</v>
      </c>
      <c r="AU1470" s="127" t="s">
        <v>91</v>
      </c>
      <c r="AV1470" s="127" t="s">
        <v>1726</v>
      </c>
      <c r="AW1470" s="149">
        <f t="shared" si="22"/>
        <v>8.7339201083276918E-2</v>
      </c>
    </row>
    <row r="1471" spans="1:49" x14ac:dyDescent="0.2">
      <c r="A1471" s="127" t="s">
        <v>59</v>
      </c>
      <c r="B1471" s="127">
        <v>4.0999999999999996</v>
      </c>
      <c r="C1471" s="127">
        <v>20171204</v>
      </c>
      <c r="D1471" s="127" t="s">
        <v>60</v>
      </c>
      <c r="E1471" s="127" t="s">
        <v>60</v>
      </c>
      <c r="F1471" s="127">
        <v>3</v>
      </c>
      <c r="G1471" s="75" t="s">
        <v>2011</v>
      </c>
      <c r="H1471" s="127">
        <v>0</v>
      </c>
      <c r="I1471" s="127"/>
      <c r="J1471" s="127"/>
      <c r="K1471" s="127"/>
      <c r="L1471" s="127"/>
      <c r="M1471" s="127">
        <v>1</v>
      </c>
      <c r="N1471" s="127">
        <v>3</v>
      </c>
      <c r="O1471" s="127">
        <v>1992</v>
      </c>
      <c r="P1471" s="127">
        <v>19930514</v>
      </c>
      <c r="Q1471" s="127">
        <v>19930520</v>
      </c>
      <c r="R1471" s="127" t="s">
        <v>3420</v>
      </c>
      <c r="S1471" s="127" t="s">
        <v>3421</v>
      </c>
      <c r="T1471" s="127" t="s">
        <v>4165</v>
      </c>
      <c r="U1471" s="127" t="s">
        <v>72</v>
      </c>
      <c r="V1471" s="127" t="s">
        <v>65</v>
      </c>
      <c r="W1471" s="127" t="s">
        <v>64</v>
      </c>
      <c r="X1471" s="127"/>
      <c r="Y1471" s="127">
        <v>5.5</v>
      </c>
      <c r="Z1471" s="127"/>
      <c r="AA1471" s="127" t="s">
        <v>1726</v>
      </c>
      <c r="AB1471" s="127">
        <v>5000</v>
      </c>
      <c r="AC1471" s="127">
        <v>49419</v>
      </c>
      <c r="AD1471" s="127"/>
      <c r="AE1471" s="127"/>
      <c r="AF1471" s="127">
        <v>0</v>
      </c>
      <c r="AG1471" s="127">
        <v>573120</v>
      </c>
      <c r="AH1471" s="127">
        <v>5000</v>
      </c>
      <c r="AI1471" s="127">
        <v>328</v>
      </c>
      <c r="AJ1471" s="127" t="s">
        <v>66</v>
      </c>
      <c r="AK1471" s="127">
        <v>6.6E-3</v>
      </c>
      <c r="AL1471" s="127">
        <v>1</v>
      </c>
      <c r="AM1471" s="127">
        <v>1531</v>
      </c>
      <c r="AN1471" s="127"/>
      <c r="AO1471" s="127" t="s">
        <v>4330</v>
      </c>
      <c r="AP1471" s="127" t="s">
        <v>3422</v>
      </c>
      <c r="AQ1471" s="127" t="s">
        <v>3423</v>
      </c>
      <c r="AR1471" s="127" t="s">
        <v>4166</v>
      </c>
      <c r="AS1471" s="127" t="s">
        <v>69</v>
      </c>
      <c r="AT1471" s="127" t="s">
        <v>70</v>
      </c>
      <c r="AU1471" s="127" t="s">
        <v>3211</v>
      </c>
      <c r="AV1471" s="127" t="s">
        <v>1726</v>
      </c>
      <c r="AW1471" s="149">
        <f t="shared" si="22"/>
        <v>11.597158987433984</v>
      </c>
    </row>
    <row r="1472" spans="1:49" x14ac:dyDescent="0.2">
      <c r="A1472" s="127" t="s">
        <v>59</v>
      </c>
      <c r="B1472" s="127">
        <v>4.0999999999999996</v>
      </c>
      <c r="C1472" s="127">
        <v>20171204</v>
      </c>
      <c r="D1472" s="127" t="s">
        <v>60</v>
      </c>
      <c r="E1472" s="127" t="s">
        <v>60</v>
      </c>
      <c r="F1472" s="127">
        <v>3</v>
      </c>
      <c r="G1472" s="75" t="s">
        <v>2012</v>
      </c>
      <c r="H1472" s="127">
        <v>0</v>
      </c>
      <c r="I1472" s="127"/>
      <c r="J1472" s="127"/>
      <c r="K1472" s="127"/>
      <c r="L1472" s="127"/>
      <c r="M1472" s="127">
        <v>1</v>
      </c>
      <c r="N1472" s="127">
        <v>3</v>
      </c>
      <c r="O1472" s="127">
        <v>1992</v>
      </c>
      <c r="P1472" s="127">
        <v>19930527</v>
      </c>
      <c r="Q1472" s="127">
        <v>19930531</v>
      </c>
      <c r="R1472" s="127" t="s">
        <v>3420</v>
      </c>
      <c r="S1472" s="127" t="s">
        <v>3421</v>
      </c>
      <c r="T1472" s="127" t="s">
        <v>4165</v>
      </c>
      <c r="U1472" s="127" t="s">
        <v>72</v>
      </c>
      <c r="V1472" s="127" t="s">
        <v>65</v>
      </c>
      <c r="W1472" s="127" t="s">
        <v>64</v>
      </c>
      <c r="X1472" s="127"/>
      <c r="Y1472" s="127">
        <v>5.7</v>
      </c>
      <c r="Z1472" s="127"/>
      <c r="AA1472" s="127" t="s">
        <v>1726</v>
      </c>
      <c r="AB1472" s="127">
        <v>5000</v>
      </c>
      <c r="AC1472" s="127">
        <v>48230</v>
      </c>
      <c r="AD1472" s="127"/>
      <c r="AE1472" s="127"/>
      <c r="AF1472" s="127">
        <v>0</v>
      </c>
      <c r="AG1472" s="127">
        <v>1229837</v>
      </c>
      <c r="AH1472" s="127">
        <v>5000</v>
      </c>
      <c r="AI1472" s="127">
        <v>444</v>
      </c>
      <c r="AJ1472" s="127" t="s">
        <v>66</v>
      </c>
      <c r="AK1472" s="127">
        <v>9.1000000000000004E-3</v>
      </c>
      <c r="AL1472" s="127">
        <v>1</v>
      </c>
      <c r="AM1472" s="127">
        <v>1939</v>
      </c>
      <c r="AN1472" s="127"/>
      <c r="AO1472" s="127" t="s">
        <v>4299</v>
      </c>
      <c r="AP1472" s="127" t="s">
        <v>3422</v>
      </c>
      <c r="AQ1472" s="127" t="s">
        <v>3423</v>
      </c>
      <c r="AR1472" s="127" t="s">
        <v>4166</v>
      </c>
      <c r="AS1472" s="127" t="s">
        <v>69</v>
      </c>
      <c r="AT1472" s="127" t="s">
        <v>70</v>
      </c>
      <c r="AU1472" s="127" t="s">
        <v>3211</v>
      </c>
      <c r="AV1472" s="127" t="s">
        <v>1726</v>
      </c>
      <c r="AW1472" s="149">
        <f t="shared" si="22"/>
        <v>25.499419448476051</v>
      </c>
    </row>
    <row r="1473" spans="1:49" x14ac:dyDescent="0.2">
      <c r="A1473" s="127" t="s">
        <v>59</v>
      </c>
      <c r="B1473" s="127">
        <v>4.0999999999999996</v>
      </c>
      <c r="C1473" s="127">
        <v>20171204</v>
      </c>
      <c r="D1473" s="127" t="s">
        <v>60</v>
      </c>
      <c r="E1473" s="127" t="s">
        <v>60</v>
      </c>
      <c r="F1473" s="127">
        <v>3</v>
      </c>
      <c r="G1473" s="75" t="s">
        <v>3412</v>
      </c>
      <c r="H1473" s="127">
        <v>12</v>
      </c>
      <c r="I1473" s="127"/>
      <c r="J1473" s="127"/>
      <c r="K1473" s="127"/>
      <c r="L1473" s="127"/>
      <c r="M1473" s="127">
        <v>1</v>
      </c>
      <c r="N1473" s="127">
        <v>3</v>
      </c>
      <c r="O1473" s="127">
        <v>2010</v>
      </c>
      <c r="P1473" s="127">
        <v>20110617</v>
      </c>
      <c r="Q1473" s="127">
        <v>20110617</v>
      </c>
      <c r="R1473" s="127" t="s">
        <v>3301</v>
      </c>
      <c r="S1473" s="127" t="s">
        <v>3323</v>
      </c>
      <c r="T1473" s="127" t="s">
        <v>3294</v>
      </c>
      <c r="U1473" s="127" t="s">
        <v>72</v>
      </c>
      <c r="V1473" s="127" t="s">
        <v>65</v>
      </c>
      <c r="W1473" s="127" t="s">
        <v>64</v>
      </c>
      <c r="X1473" s="127" t="s">
        <v>1305</v>
      </c>
      <c r="Y1473" s="127">
        <v>6.25</v>
      </c>
      <c r="Z1473" s="127">
        <v>81</v>
      </c>
      <c r="AA1473" s="127" t="s">
        <v>1726</v>
      </c>
      <c r="AB1473" s="127">
        <v>5000</v>
      </c>
      <c r="AC1473" s="127">
        <v>31738</v>
      </c>
      <c r="AD1473" s="127"/>
      <c r="AE1473" s="127"/>
      <c r="AF1473" s="127"/>
      <c r="AG1473" s="127"/>
      <c r="AH1473" s="127"/>
      <c r="AI1473" s="127"/>
      <c r="AJ1473" s="127" t="s">
        <v>66</v>
      </c>
      <c r="AK1473" s="127">
        <v>0</v>
      </c>
      <c r="AL1473" s="127"/>
      <c r="AM1473" s="127"/>
      <c r="AN1473" s="127"/>
      <c r="AO1473" s="127"/>
      <c r="AP1473" s="127" t="s">
        <v>3302</v>
      </c>
      <c r="AQ1473" s="127" t="s">
        <v>3326</v>
      </c>
      <c r="AR1473" s="127" t="s">
        <v>3298</v>
      </c>
      <c r="AS1473" s="127" t="s">
        <v>69</v>
      </c>
      <c r="AT1473" s="127" t="s">
        <v>70</v>
      </c>
      <c r="AU1473" s="127" t="s">
        <v>3211</v>
      </c>
      <c r="AV1473" s="127" t="s">
        <v>1726</v>
      </c>
      <c r="AW1473" s="149">
        <f t="shared" si="22"/>
        <v>0</v>
      </c>
    </row>
    <row r="1474" spans="1:49" x14ac:dyDescent="0.2">
      <c r="A1474" s="127" t="s">
        <v>59</v>
      </c>
      <c r="B1474" s="127">
        <v>4.0999999999999996</v>
      </c>
      <c r="C1474" s="127">
        <v>20171204</v>
      </c>
      <c r="D1474" s="127" t="s">
        <v>60</v>
      </c>
      <c r="E1474" s="127" t="s">
        <v>60</v>
      </c>
      <c r="F1474" s="127">
        <v>3</v>
      </c>
      <c r="G1474" s="75" t="s">
        <v>3406</v>
      </c>
      <c r="H1474" s="127">
        <v>12</v>
      </c>
      <c r="I1474" s="127"/>
      <c r="J1474" s="127"/>
      <c r="K1474" s="127"/>
      <c r="L1474" s="127"/>
      <c r="M1474" s="127">
        <v>1</v>
      </c>
      <c r="N1474" s="127">
        <v>3</v>
      </c>
      <c r="O1474" s="127">
        <v>2011</v>
      </c>
      <c r="P1474" s="127">
        <v>20120619</v>
      </c>
      <c r="Q1474" s="127">
        <v>20120619</v>
      </c>
      <c r="R1474" s="127" t="s">
        <v>3301</v>
      </c>
      <c r="S1474" s="127" t="s">
        <v>3323</v>
      </c>
      <c r="T1474" s="127" t="s">
        <v>3294</v>
      </c>
      <c r="U1474" s="127" t="s">
        <v>72</v>
      </c>
      <c r="V1474" s="127" t="s">
        <v>65</v>
      </c>
      <c r="W1474" s="127" t="s">
        <v>64</v>
      </c>
      <c r="X1474" s="127" t="s">
        <v>1305</v>
      </c>
      <c r="Y1474" s="127">
        <v>5.83</v>
      </c>
      <c r="Z1474" s="127">
        <v>83</v>
      </c>
      <c r="AA1474" s="127" t="s">
        <v>1726</v>
      </c>
      <c r="AB1474" s="127">
        <v>5000</v>
      </c>
      <c r="AC1474" s="127">
        <v>53214</v>
      </c>
      <c r="AD1474" s="127"/>
      <c r="AE1474" s="127"/>
      <c r="AF1474" s="127">
        <v>0</v>
      </c>
      <c r="AG1474" s="127">
        <v>5188</v>
      </c>
      <c r="AH1474" s="127">
        <v>5000</v>
      </c>
      <c r="AI1474" s="127">
        <v>4287</v>
      </c>
      <c r="AJ1474" s="127" t="s">
        <v>66</v>
      </c>
      <c r="AK1474" s="127">
        <v>7.4999999999999997E-2</v>
      </c>
      <c r="AL1474" s="127"/>
      <c r="AM1474" s="127">
        <v>228</v>
      </c>
      <c r="AN1474" s="127"/>
      <c r="AO1474" s="127"/>
      <c r="AP1474" s="127" t="s">
        <v>3302</v>
      </c>
      <c r="AQ1474" s="127" t="s">
        <v>3326</v>
      </c>
      <c r="AR1474" s="127" t="s">
        <v>3298</v>
      </c>
      <c r="AS1474" s="127" t="s">
        <v>69</v>
      </c>
      <c r="AT1474" s="127" t="s">
        <v>70</v>
      </c>
      <c r="AU1474" s="127" t="s">
        <v>3211</v>
      </c>
      <c r="AV1474" s="127" t="s">
        <v>1726</v>
      </c>
      <c r="AW1474" s="149">
        <f t="shared" si="22"/>
        <v>9.7493140902769948E-2</v>
      </c>
    </row>
    <row r="1475" spans="1:49" x14ac:dyDescent="0.2">
      <c r="A1475" s="127" t="s">
        <v>59</v>
      </c>
      <c r="B1475" s="127">
        <v>4.0999999999999996</v>
      </c>
      <c r="C1475" s="127">
        <v>20171204</v>
      </c>
      <c r="D1475" s="127" t="s">
        <v>60</v>
      </c>
      <c r="E1475" s="127" t="s">
        <v>60</v>
      </c>
      <c r="F1475" s="127">
        <v>3</v>
      </c>
      <c r="G1475" s="75" t="s">
        <v>4763</v>
      </c>
      <c r="H1475" s="127">
        <v>12</v>
      </c>
      <c r="I1475" s="127"/>
      <c r="J1475" s="127"/>
      <c r="K1475" s="127"/>
      <c r="L1475" s="127"/>
      <c r="M1475" s="127">
        <v>1</v>
      </c>
      <c r="N1475" s="127">
        <v>2</v>
      </c>
      <c r="O1475" s="127">
        <v>2011</v>
      </c>
      <c r="P1475" s="127">
        <v>20120514</v>
      </c>
      <c r="Q1475" s="127">
        <v>20120516</v>
      </c>
      <c r="R1475" s="127" t="s">
        <v>475</v>
      </c>
      <c r="S1475" s="127" t="s">
        <v>476</v>
      </c>
      <c r="T1475" s="127" t="s">
        <v>477</v>
      </c>
      <c r="U1475" s="127" t="s">
        <v>72</v>
      </c>
      <c r="V1475" s="127" t="s">
        <v>65</v>
      </c>
      <c r="W1475" s="127" t="s">
        <v>64</v>
      </c>
      <c r="X1475" s="127" t="s">
        <v>1305</v>
      </c>
      <c r="Y1475" s="127">
        <v>5.75</v>
      </c>
      <c r="Z1475" s="127">
        <v>79</v>
      </c>
      <c r="AA1475" s="127" t="s">
        <v>1726</v>
      </c>
      <c r="AB1475" s="127">
        <v>5000</v>
      </c>
      <c r="AC1475" s="127">
        <v>51323</v>
      </c>
      <c r="AD1475" s="127"/>
      <c r="AE1475" s="127"/>
      <c r="AF1475" s="127">
        <v>5000</v>
      </c>
      <c r="AG1475" s="127">
        <v>4463</v>
      </c>
      <c r="AH1475" s="127">
        <v>0</v>
      </c>
      <c r="AI1475" s="127">
        <v>1195</v>
      </c>
      <c r="AJ1475" s="127" t="s">
        <v>66</v>
      </c>
      <c r="AK1475" s="127">
        <v>0.08</v>
      </c>
      <c r="AL1475" s="127">
        <v>35</v>
      </c>
      <c r="AM1475" s="127"/>
      <c r="AN1475" s="127"/>
      <c r="AO1475" s="127"/>
      <c r="AP1475" s="127" t="s">
        <v>479</v>
      </c>
      <c r="AQ1475" s="127" t="s">
        <v>480</v>
      </c>
      <c r="AR1475" s="127" t="s">
        <v>481</v>
      </c>
      <c r="AS1475" s="127" t="s">
        <v>69</v>
      </c>
      <c r="AT1475" s="127" t="s">
        <v>70</v>
      </c>
      <c r="AU1475" s="127" t="s">
        <v>91</v>
      </c>
      <c r="AV1475" s="127" t="s">
        <v>1726</v>
      </c>
      <c r="AW1475" s="149">
        <f t="shared" ref="AW1475:AW1538" si="23">+IF(ISERROR(AG1475/AC1475),"",AG1475/AC1475)</f>
        <v>8.6959063188044347E-2</v>
      </c>
    </row>
    <row r="1476" spans="1:49" x14ac:dyDescent="0.2">
      <c r="A1476" s="127" t="s">
        <v>59</v>
      </c>
      <c r="B1476" s="127">
        <v>4.0999999999999996</v>
      </c>
      <c r="C1476" s="127">
        <v>20171204</v>
      </c>
      <c r="D1476" s="127" t="s">
        <v>60</v>
      </c>
      <c r="E1476" s="127" t="s">
        <v>60</v>
      </c>
      <c r="F1476" s="127">
        <v>3</v>
      </c>
      <c r="G1476" s="75" t="s">
        <v>4759</v>
      </c>
      <c r="H1476" s="127">
        <v>12</v>
      </c>
      <c r="I1476" s="127"/>
      <c r="J1476" s="127"/>
      <c r="K1476" s="127"/>
      <c r="L1476" s="127"/>
      <c r="M1476" s="127">
        <v>1</v>
      </c>
      <c r="N1476" s="127">
        <v>2</v>
      </c>
      <c r="O1476" s="127">
        <v>2011</v>
      </c>
      <c r="P1476" s="127">
        <v>20120514</v>
      </c>
      <c r="Q1476" s="127">
        <v>20120516</v>
      </c>
      <c r="R1476" s="127" t="s">
        <v>475</v>
      </c>
      <c r="S1476" s="127" t="s">
        <v>476</v>
      </c>
      <c r="T1476" s="127" t="s">
        <v>477</v>
      </c>
      <c r="U1476" s="127" t="s">
        <v>72</v>
      </c>
      <c r="V1476" s="127" t="s">
        <v>65</v>
      </c>
      <c r="W1476" s="127" t="s">
        <v>64</v>
      </c>
      <c r="X1476" s="127" t="s">
        <v>1305</v>
      </c>
      <c r="Y1476" s="127">
        <v>5.75</v>
      </c>
      <c r="Z1476" s="127">
        <v>79</v>
      </c>
      <c r="AA1476" s="127" t="s">
        <v>1726</v>
      </c>
      <c r="AB1476" s="127">
        <v>5000</v>
      </c>
      <c r="AC1476" s="127">
        <v>51493</v>
      </c>
      <c r="AD1476" s="127"/>
      <c r="AE1476" s="127"/>
      <c r="AF1476" s="127">
        <v>5000</v>
      </c>
      <c r="AG1476" s="127">
        <v>4478</v>
      </c>
      <c r="AH1476" s="127">
        <v>0</v>
      </c>
      <c r="AI1476" s="127">
        <v>1199</v>
      </c>
      <c r="AJ1476" s="127" t="s">
        <v>66</v>
      </c>
      <c r="AK1476" s="127">
        <v>0.08</v>
      </c>
      <c r="AL1476" s="127">
        <v>32</v>
      </c>
      <c r="AM1476" s="127"/>
      <c r="AN1476" s="127"/>
      <c r="AO1476" s="127"/>
      <c r="AP1476" s="127" t="s">
        <v>479</v>
      </c>
      <c r="AQ1476" s="127" t="s">
        <v>480</v>
      </c>
      <c r="AR1476" s="127" t="s">
        <v>481</v>
      </c>
      <c r="AS1476" s="127" t="s">
        <v>69</v>
      </c>
      <c r="AT1476" s="127" t="s">
        <v>70</v>
      </c>
      <c r="AU1476" s="127" t="s">
        <v>91</v>
      </c>
      <c r="AV1476" s="127" t="s">
        <v>1726</v>
      </c>
      <c r="AW1476" s="149">
        <f t="shared" si="23"/>
        <v>8.6963276561862771E-2</v>
      </c>
    </row>
    <row r="1477" spans="1:49" x14ac:dyDescent="0.2">
      <c r="A1477" s="127" t="s">
        <v>59</v>
      </c>
      <c r="B1477" s="127">
        <v>4.0999999999999996</v>
      </c>
      <c r="C1477" s="127">
        <v>20171204</v>
      </c>
      <c r="D1477" s="127" t="s">
        <v>60</v>
      </c>
      <c r="E1477" s="127" t="s">
        <v>60</v>
      </c>
      <c r="F1477" s="127">
        <v>3</v>
      </c>
      <c r="G1477" s="75" t="s">
        <v>4757</v>
      </c>
      <c r="H1477" s="127">
        <v>12</v>
      </c>
      <c r="I1477" s="127"/>
      <c r="J1477" s="127"/>
      <c r="K1477" s="127"/>
      <c r="L1477" s="127"/>
      <c r="M1477" s="127">
        <v>1</v>
      </c>
      <c r="N1477" s="127">
        <v>2</v>
      </c>
      <c r="O1477" s="127">
        <v>2011</v>
      </c>
      <c r="P1477" s="127">
        <v>20120514</v>
      </c>
      <c r="Q1477" s="127">
        <v>20120516</v>
      </c>
      <c r="R1477" s="127" t="s">
        <v>475</v>
      </c>
      <c r="S1477" s="127" t="s">
        <v>476</v>
      </c>
      <c r="T1477" s="127" t="s">
        <v>477</v>
      </c>
      <c r="U1477" s="127" t="s">
        <v>72</v>
      </c>
      <c r="V1477" s="127" t="s">
        <v>65</v>
      </c>
      <c r="W1477" s="127" t="s">
        <v>64</v>
      </c>
      <c r="X1477" s="127" t="s">
        <v>1305</v>
      </c>
      <c r="Y1477" s="127">
        <v>5.75</v>
      </c>
      <c r="Z1477" s="127">
        <v>79</v>
      </c>
      <c r="AA1477" s="127" t="s">
        <v>1726</v>
      </c>
      <c r="AB1477" s="127">
        <v>5000</v>
      </c>
      <c r="AC1477" s="127">
        <v>52467</v>
      </c>
      <c r="AD1477" s="127"/>
      <c r="AE1477" s="127"/>
      <c r="AF1477" s="127">
        <v>5000</v>
      </c>
      <c r="AG1477" s="127">
        <v>3913</v>
      </c>
      <c r="AH1477" s="127">
        <v>0</v>
      </c>
      <c r="AI1477" s="127">
        <v>1207</v>
      </c>
      <c r="AJ1477" s="127" t="s">
        <v>66</v>
      </c>
      <c r="AK1477" s="127">
        <v>6.0999999999999999E-2</v>
      </c>
      <c r="AL1477" s="127">
        <v>22</v>
      </c>
      <c r="AM1477" s="127"/>
      <c r="AN1477" s="127"/>
      <c r="AO1477" s="127"/>
      <c r="AP1477" s="127" t="s">
        <v>479</v>
      </c>
      <c r="AQ1477" s="127" t="s">
        <v>480</v>
      </c>
      <c r="AR1477" s="127" t="s">
        <v>481</v>
      </c>
      <c r="AS1477" s="127" t="s">
        <v>69</v>
      </c>
      <c r="AT1477" s="127" t="s">
        <v>70</v>
      </c>
      <c r="AU1477" s="127" t="s">
        <v>91</v>
      </c>
      <c r="AV1477" s="127" t="s">
        <v>1726</v>
      </c>
      <c r="AW1477" s="149">
        <f t="shared" si="23"/>
        <v>7.4580212323936954E-2</v>
      </c>
    </row>
    <row r="1478" spans="1:49" x14ac:dyDescent="0.2">
      <c r="A1478" s="127" t="s">
        <v>59</v>
      </c>
      <c r="B1478" s="127">
        <v>4.0999999999999996</v>
      </c>
      <c r="C1478" s="127">
        <v>20171204</v>
      </c>
      <c r="D1478" s="127" t="s">
        <v>60</v>
      </c>
      <c r="E1478" s="127" t="s">
        <v>60</v>
      </c>
      <c r="F1478" s="127">
        <v>3</v>
      </c>
      <c r="G1478" s="75" t="s">
        <v>3405</v>
      </c>
      <c r="H1478" s="127">
        <v>12</v>
      </c>
      <c r="I1478" s="127"/>
      <c r="J1478" s="127"/>
      <c r="K1478" s="127"/>
      <c r="L1478" s="127"/>
      <c r="M1478" s="127">
        <v>1</v>
      </c>
      <c r="N1478" s="127">
        <v>3</v>
      </c>
      <c r="O1478" s="127">
        <v>2011</v>
      </c>
      <c r="P1478" s="127">
        <v>20120619</v>
      </c>
      <c r="Q1478" s="127">
        <v>20120619</v>
      </c>
      <c r="R1478" s="127" t="s">
        <v>3301</v>
      </c>
      <c r="S1478" s="127" t="s">
        <v>3323</v>
      </c>
      <c r="T1478" s="127" t="s">
        <v>3294</v>
      </c>
      <c r="U1478" s="127" t="s">
        <v>72</v>
      </c>
      <c r="V1478" s="127" t="s">
        <v>65</v>
      </c>
      <c r="W1478" s="127" t="s">
        <v>64</v>
      </c>
      <c r="X1478" s="127" t="s">
        <v>1305</v>
      </c>
      <c r="Y1478" s="127">
        <v>5.86</v>
      </c>
      <c r="Z1478" s="127">
        <v>83</v>
      </c>
      <c r="AA1478" s="127" t="s">
        <v>1726</v>
      </c>
      <c r="AB1478" s="127">
        <v>5000</v>
      </c>
      <c r="AC1478" s="127">
        <v>53011</v>
      </c>
      <c r="AD1478" s="127"/>
      <c r="AE1478" s="127"/>
      <c r="AF1478" s="127">
        <v>0</v>
      </c>
      <c r="AG1478" s="127">
        <v>5149</v>
      </c>
      <c r="AH1478" s="127">
        <v>5000</v>
      </c>
      <c r="AI1478" s="127">
        <v>4058</v>
      </c>
      <c r="AJ1478" s="127" t="s">
        <v>66</v>
      </c>
      <c r="AK1478" s="127">
        <v>7.0999999999999994E-2</v>
      </c>
      <c r="AL1478" s="127"/>
      <c r="AM1478" s="127">
        <v>225</v>
      </c>
      <c r="AN1478" s="127"/>
      <c r="AO1478" s="127"/>
      <c r="AP1478" s="127" t="s">
        <v>3302</v>
      </c>
      <c r="AQ1478" s="127" t="s">
        <v>3326</v>
      </c>
      <c r="AR1478" s="127" t="s">
        <v>3298</v>
      </c>
      <c r="AS1478" s="127" t="s">
        <v>69</v>
      </c>
      <c r="AT1478" s="127" t="s">
        <v>70</v>
      </c>
      <c r="AU1478" s="127" t="s">
        <v>3211</v>
      </c>
      <c r="AV1478" s="127" t="s">
        <v>1726</v>
      </c>
      <c r="AW1478" s="149">
        <f t="shared" si="23"/>
        <v>9.7130784176868948E-2</v>
      </c>
    </row>
    <row r="1479" spans="1:49" x14ac:dyDescent="0.2">
      <c r="A1479" s="127" t="s">
        <v>59</v>
      </c>
      <c r="B1479" s="127">
        <v>4.0999999999999996</v>
      </c>
      <c r="C1479" s="127">
        <v>20171204</v>
      </c>
      <c r="D1479" s="127" t="s">
        <v>60</v>
      </c>
      <c r="E1479" s="127" t="s">
        <v>60</v>
      </c>
      <c r="F1479" s="127">
        <v>3</v>
      </c>
      <c r="G1479" s="75" t="s">
        <v>3404</v>
      </c>
      <c r="H1479" s="127">
        <v>12</v>
      </c>
      <c r="I1479" s="127"/>
      <c r="J1479" s="127"/>
      <c r="K1479" s="127"/>
      <c r="L1479" s="127"/>
      <c r="M1479" s="127">
        <v>1</v>
      </c>
      <c r="N1479" s="127">
        <v>3</v>
      </c>
      <c r="O1479" s="127">
        <v>2011</v>
      </c>
      <c r="P1479" s="127">
        <v>20120619</v>
      </c>
      <c r="Q1479" s="127">
        <v>20120619</v>
      </c>
      <c r="R1479" s="127" t="s">
        <v>3301</v>
      </c>
      <c r="S1479" s="127" t="s">
        <v>3323</v>
      </c>
      <c r="T1479" s="127" t="s">
        <v>3294</v>
      </c>
      <c r="U1479" s="127" t="s">
        <v>72</v>
      </c>
      <c r="V1479" s="127" t="s">
        <v>65</v>
      </c>
      <c r="W1479" s="127" t="s">
        <v>64</v>
      </c>
      <c r="X1479" s="127" t="s">
        <v>1305</v>
      </c>
      <c r="Y1479" s="127">
        <v>5.86</v>
      </c>
      <c r="Z1479" s="127">
        <v>83</v>
      </c>
      <c r="AA1479" s="127" t="s">
        <v>1726</v>
      </c>
      <c r="AB1479" s="127">
        <v>5000</v>
      </c>
      <c r="AC1479" s="127">
        <v>53106</v>
      </c>
      <c r="AD1479" s="127"/>
      <c r="AE1479" s="127"/>
      <c r="AF1479" s="127">
        <v>0</v>
      </c>
      <c r="AG1479" s="127">
        <v>5179</v>
      </c>
      <c r="AH1479" s="127">
        <v>5000</v>
      </c>
      <c r="AI1479" s="127">
        <v>4299</v>
      </c>
      <c r="AJ1479" s="127" t="s">
        <v>66</v>
      </c>
      <c r="AK1479" s="127">
        <v>7.4999999999999997E-2</v>
      </c>
      <c r="AL1479" s="127"/>
      <c r="AM1479" s="127">
        <v>227</v>
      </c>
      <c r="AN1479" s="127"/>
      <c r="AO1479" s="127"/>
      <c r="AP1479" s="127" t="s">
        <v>3302</v>
      </c>
      <c r="AQ1479" s="127" t="s">
        <v>3326</v>
      </c>
      <c r="AR1479" s="127" t="s">
        <v>3298</v>
      </c>
      <c r="AS1479" s="127" t="s">
        <v>69</v>
      </c>
      <c r="AT1479" s="127" t="s">
        <v>70</v>
      </c>
      <c r="AU1479" s="127" t="s">
        <v>3211</v>
      </c>
      <c r="AV1479" s="127" t="s">
        <v>1726</v>
      </c>
      <c r="AW1479" s="149">
        <f t="shared" si="23"/>
        <v>9.7521937257560351E-2</v>
      </c>
    </row>
    <row r="1480" spans="1:49" x14ac:dyDescent="0.2">
      <c r="A1480" s="127" t="s">
        <v>59</v>
      </c>
      <c r="B1480" s="127">
        <v>4.0999999999999996</v>
      </c>
      <c r="C1480" s="127">
        <v>20171204</v>
      </c>
      <c r="D1480" s="127" t="s">
        <v>60</v>
      </c>
      <c r="E1480" s="127" t="s">
        <v>60</v>
      </c>
      <c r="F1480" s="127">
        <v>3</v>
      </c>
      <c r="G1480" s="75" t="s">
        <v>3403</v>
      </c>
      <c r="H1480" s="127">
        <v>12</v>
      </c>
      <c r="I1480" s="127"/>
      <c r="J1480" s="127"/>
      <c r="K1480" s="127"/>
      <c r="L1480" s="127"/>
      <c r="M1480" s="127">
        <v>1</v>
      </c>
      <c r="N1480" s="127">
        <v>3</v>
      </c>
      <c r="O1480" s="127">
        <v>2011</v>
      </c>
      <c r="P1480" s="127">
        <v>20120619</v>
      </c>
      <c r="Q1480" s="127">
        <v>20120619</v>
      </c>
      <c r="R1480" s="127" t="s">
        <v>3301</v>
      </c>
      <c r="S1480" s="127" t="s">
        <v>3323</v>
      </c>
      <c r="T1480" s="127" t="s">
        <v>3294</v>
      </c>
      <c r="U1480" s="127" t="s">
        <v>72</v>
      </c>
      <c r="V1480" s="127" t="s">
        <v>65</v>
      </c>
      <c r="W1480" s="127" t="s">
        <v>64</v>
      </c>
      <c r="X1480" s="127" t="s">
        <v>1305</v>
      </c>
      <c r="Y1480" s="127">
        <v>5.86</v>
      </c>
      <c r="Z1480" s="127">
        <v>83</v>
      </c>
      <c r="AA1480" s="127" t="s">
        <v>1726</v>
      </c>
      <c r="AB1480" s="127">
        <v>5000</v>
      </c>
      <c r="AC1480" s="127">
        <v>53012</v>
      </c>
      <c r="AD1480" s="127"/>
      <c r="AE1480" s="127"/>
      <c r="AF1480" s="127">
        <v>0</v>
      </c>
      <c r="AG1480" s="127">
        <v>5174</v>
      </c>
      <c r="AH1480" s="127">
        <v>5000</v>
      </c>
      <c r="AI1480" s="127">
        <v>4333</v>
      </c>
      <c r="AJ1480" s="127" t="s">
        <v>66</v>
      </c>
      <c r="AK1480" s="127">
        <v>7.5999999999999998E-2</v>
      </c>
      <c r="AL1480" s="127"/>
      <c r="AM1480" s="127">
        <v>225</v>
      </c>
      <c r="AN1480" s="127"/>
      <c r="AO1480" s="127"/>
      <c r="AP1480" s="127" t="s">
        <v>3302</v>
      </c>
      <c r="AQ1480" s="127" t="s">
        <v>3326</v>
      </c>
      <c r="AR1480" s="127" t="s">
        <v>3298</v>
      </c>
      <c r="AS1480" s="127" t="s">
        <v>69</v>
      </c>
      <c r="AT1480" s="127" t="s">
        <v>70</v>
      </c>
      <c r="AU1480" s="127" t="s">
        <v>3211</v>
      </c>
      <c r="AV1480" s="127" t="s">
        <v>1726</v>
      </c>
      <c r="AW1480" s="149">
        <f t="shared" si="23"/>
        <v>9.7600543273221152E-2</v>
      </c>
    </row>
    <row r="1481" spans="1:49" x14ac:dyDescent="0.2">
      <c r="A1481" s="127" t="s">
        <v>59</v>
      </c>
      <c r="B1481" s="127">
        <v>4.0999999999999996</v>
      </c>
      <c r="C1481" s="127">
        <v>20171204</v>
      </c>
      <c r="D1481" s="127" t="s">
        <v>60</v>
      </c>
      <c r="E1481" s="127" t="s">
        <v>60</v>
      </c>
      <c r="F1481" s="127">
        <v>3</v>
      </c>
      <c r="G1481" s="75" t="s">
        <v>4558</v>
      </c>
      <c r="H1481" s="127">
        <v>0</v>
      </c>
      <c r="I1481" s="127"/>
      <c r="J1481" s="127"/>
      <c r="K1481" s="127"/>
      <c r="L1481" s="127"/>
      <c r="M1481" s="127">
        <v>1</v>
      </c>
      <c r="N1481" s="127">
        <v>1</v>
      </c>
      <c r="O1481" s="127">
        <v>1979</v>
      </c>
      <c r="P1481" s="127">
        <v>19800727</v>
      </c>
      <c r="Q1481" s="127">
        <v>19800731</v>
      </c>
      <c r="R1481" s="127" t="s">
        <v>4554</v>
      </c>
      <c r="S1481" s="127"/>
      <c r="T1481" s="127" t="s">
        <v>4555</v>
      </c>
      <c r="U1481" s="127"/>
      <c r="V1481" s="127" t="s">
        <v>67</v>
      </c>
      <c r="W1481" s="127" t="s">
        <v>962</v>
      </c>
      <c r="X1481" s="127"/>
      <c r="Y1481" s="127">
        <v>1.8</v>
      </c>
      <c r="Z1481" s="127"/>
      <c r="AA1481" s="127"/>
      <c r="AB1481" s="127">
        <v>5000</v>
      </c>
      <c r="AC1481" s="127">
        <v>14148</v>
      </c>
      <c r="AD1481" s="127"/>
      <c r="AE1481" s="127"/>
      <c r="AF1481" s="127">
        <v>5000</v>
      </c>
      <c r="AG1481" s="127">
        <v>685</v>
      </c>
      <c r="AH1481" s="127"/>
      <c r="AI1481" s="127"/>
      <c r="AJ1481" s="127"/>
      <c r="AK1481" s="127">
        <v>4.6199999999999998E-2</v>
      </c>
      <c r="AL1481" s="127">
        <v>1</v>
      </c>
      <c r="AM1481" s="127"/>
      <c r="AN1481" s="127"/>
      <c r="AO1481" s="127"/>
      <c r="AP1481" s="127" t="s">
        <v>4556</v>
      </c>
      <c r="AQ1481" s="127" t="s">
        <v>1106</v>
      </c>
      <c r="AR1481" s="127" t="s">
        <v>4557</v>
      </c>
      <c r="AS1481" s="127" t="s">
        <v>69</v>
      </c>
      <c r="AT1481" s="127" t="s">
        <v>70</v>
      </c>
      <c r="AU1481" s="127" t="s">
        <v>77</v>
      </c>
      <c r="AV1481" s="127" t="s">
        <v>1726</v>
      </c>
      <c r="AW1481" s="149">
        <f t="shared" si="23"/>
        <v>4.841673734803506E-2</v>
      </c>
    </row>
    <row r="1482" spans="1:49" x14ac:dyDescent="0.2">
      <c r="A1482" s="127" t="s">
        <v>59</v>
      </c>
      <c r="B1482" s="127">
        <v>4.0999999999999996</v>
      </c>
      <c r="C1482" s="127">
        <v>20171204</v>
      </c>
      <c r="D1482" s="127" t="s">
        <v>60</v>
      </c>
      <c r="E1482" s="127" t="s">
        <v>60</v>
      </c>
      <c r="F1482" s="127">
        <v>3</v>
      </c>
      <c r="G1482" s="75" t="s">
        <v>3783</v>
      </c>
      <c r="H1482" s="127">
        <v>0</v>
      </c>
      <c r="I1482" s="127"/>
      <c r="J1482" s="127"/>
      <c r="K1482" s="127"/>
      <c r="L1482" s="127"/>
      <c r="M1482" s="127">
        <v>1</v>
      </c>
      <c r="N1482" s="127">
        <v>2</v>
      </c>
      <c r="O1482" s="127">
        <v>1977</v>
      </c>
      <c r="P1482" s="127">
        <v>19780707</v>
      </c>
      <c r="Q1482" s="127">
        <v>19780723</v>
      </c>
      <c r="R1482" s="127" t="s">
        <v>3734</v>
      </c>
      <c r="S1482" s="127"/>
      <c r="T1482" s="127" t="s">
        <v>3727</v>
      </c>
      <c r="U1482" s="127"/>
      <c r="V1482" s="127" t="s">
        <v>67</v>
      </c>
      <c r="W1482" s="127" t="s">
        <v>962</v>
      </c>
      <c r="X1482" s="127"/>
      <c r="Y1482" s="127">
        <v>1.7</v>
      </c>
      <c r="Z1482" s="127"/>
      <c r="AA1482" s="127"/>
      <c r="AB1482" s="127">
        <v>5000</v>
      </c>
      <c r="AC1482" s="127">
        <v>75913</v>
      </c>
      <c r="AD1482" s="127"/>
      <c r="AE1482" s="127"/>
      <c r="AF1482" s="127">
        <v>5000</v>
      </c>
      <c r="AG1482" s="127">
        <v>503</v>
      </c>
      <c r="AH1482" s="127"/>
      <c r="AI1482" s="127"/>
      <c r="AJ1482" s="127"/>
      <c r="AK1482" s="127">
        <v>6.6E-3</v>
      </c>
      <c r="AL1482" s="127">
        <v>1</v>
      </c>
      <c r="AM1482" s="127"/>
      <c r="AN1482" s="127"/>
      <c r="AO1482" s="127"/>
      <c r="AP1482" s="127" t="s">
        <v>3736</v>
      </c>
      <c r="AQ1482" s="127" t="s">
        <v>1106</v>
      </c>
      <c r="AR1482" s="127" t="s">
        <v>3729</v>
      </c>
      <c r="AS1482" s="127" t="s">
        <v>69</v>
      </c>
      <c r="AT1482" s="127" t="s">
        <v>70</v>
      </c>
      <c r="AU1482" s="127" t="s">
        <v>77</v>
      </c>
      <c r="AV1482" s="127" t="s">
        <v>1726</v>
      </c>
      <c r="AW1482" s="149">
        <f t="shared" si="23"/>
        <v>6.6260060859141389E-3</v>
      </c>
    </row>
    <row r="1483" spans="1:49" x14ac:dyDescent="0.2">
      <c r="A1483" s="127" t="s">
        <v>59</v>
      </c>
      <c r="B1483" s="127">
        <v>4.0999999999999996</v>
      </c>
      <c r="C1483" s="127">
        <v>20171204</v>
      </c>
      <c r="D1483" s="127" t="s">
        <v>60</v>
      </c>
      <c r="E1483" s="127" t="s">
        <v>60</v>
      </c>
      <c r="F1483" s="127">
        <v>3</v>
      </c>
      <c r="G1483" s="75" t="s">
        <v>3932</v>
      </c>
      <c r="H1483" s="127">
        <v>12</v>
      </c>
      <c r="I1483" s="127"/>
      <c r="J1483" s="127"/>
      <c r="K1483" s="127"/>
      <c r="L1483" s="127"/>
      <c r="M1483" s="127">
        <v>1</v>
      </c>
      <c r="N1483" s="127">
        <v>1</v>
      </c>
      <c r="O1483" s="127">
        <v>2010</v>
      </c>
      <c r="P1483" s="127">
        <v>20120419</v>
      </c>
      <c r="Q1483" s="127">
        <v>20120424</v>
      </c>
      <c r="R1483" s="127" t="s">
        <v>61</v>
      </c>
      <c r="S1483" s="127" t="s">
        <v>62</v>
      </c>
      <c r="T1483" s="127" t="s">
        <v>63</v>
      </c>
      <c r="U1483" s="127" t="s">
        <v>1953</v>
      </c>
      <c r="V1483" s="127" t="s">
        <v>65</v>
      </c>
      <c r="W1483" s="127" t="s">
        <v>64</v>
      </c>
      <c r="X1483" s="127" t="s">
        <v>1305</v>
      </c>
      <c r="Y1483" s="127">
        <v>14.3</v>
      </c>
      <c r="Z1483" s="127">
        <v>107</v>
      </c>
      <c r="AA1483" s="127" t="s">
        <v>1726</v>
      </c>
      <c r="AB1483" s="127">
        <v>5000</v>
      </c>
      <c r="AC1483" s="127">
        <v>51745</v>
      </c>
      <c r="AD1483" s="127"/>
      <c r="AE1483" s="127"/>
      <c r="AF1483" s="127">
        <v>5000</v>
      </c>
      <c r="AG1483" s="127">
        <v>1164</v>
      </c>
      <c r="AH1483" s="127">
        <v>0</v>
      </c>
      <c r="AI1483" s="127">
        <v>207</v>
      </c>
      <c r="AJ1483" s="127" t="s">
        <v>66</v>
      </c>
      <c r="AK1483" s="127">
        <v>2.1999999999999999E-2</v>
      </c>
      <c r="AL1483" s="127"/>
      <c r="AM1483" s="127"/>
      <c r="AN1483" s="127"/>
      <c r="AO1483" s="127" t="s">
        <v>3933</v>
      </c>
      <c r="AP1483" s="127" t="s">
        <v>663</v>
      </c>
      <c r="AQ1483" s="127" t="s">
        <v>661</v>
      </c>
      <c r="AR1483" s="127" t="s">
        <v>664</v>
      </c>
      <c r="AS1483" s="127" t="s">
        <v>69</v>
      </c>
      <c r="AT1483" s="127" t="s">
        <v>70</v>
      </c>
      <c r="AU1483" s="127" t="s">
        <v>71</v>
      </c>
      <c r="AV1483" s="127" t="s">
        <v>1726</v>
      </c>
      <c r="AW1483" s="149">
        <f t="shared" si="23"/>
        <v>2.249492704609141E-2</v>
      </c>
    </row>
    <row r="1484" spans="1:49" x14ac:dyDescent="0.2">
      <c r="A1484" s="127" t="s">
        <v>59</v>
      </c>
      <c r="B1484" s="127">
        <v>4.0999999999999996</v>
      </c>
      <c r="C1484" s="127">
        <v>20171204</v>
      </c>
      <c r="D1484" s="127" t="s">
        <v>60</v>
      </c>
      <c r="E1484" s="127" t="s">
        <v>60</v>
      </c>
      <c r="F1484" s="127">
        <v>3</v>
      </c>
      <c r="G1484" s="75" t="s">
        <v>4210</v>
      </c>
      <c r="H1484" s="127">
        <v>12</v>
      </c>
      <c r="I1484" s="127"/>
      <c r="J1484" s="127"/>
      <c r="K1484" s="127" t="s">
        <v>106</v>
      </c>
      <c r="L1484" s="127" t="s">
        <v>4211</v>
      </c>
      <c r="M1484" s="127">
        <v>1</v>
      </c>
      <c r="N1484" s="127">
        <v>3</v>
      </c>
      <c r="O1484" s="127">
        <v>2011</v>
      </c>
      <c r="P1484" s="127">
        <v>20120516</v>
      </c>
      <c r="Q1484" s="127">
        <v>20120528</v>
      </c>
      <c r="R1484" s="127" t="s">
        <v>3420</v>
      </c>
      <c r="S1484" s="127" t="s">
        <v>3421</v>
      </c>
      <c r="T1484" s="127" t="s">
        <v>4165</v>
      </c>
      <c r="U1484" s="127" t="s">
        <v>72</v>
      </c>
      <c r="V1484" s="127" t="s">
        <v>65</v>
      </c>
      <c r="W1484" s="127" t="s">
        <v>64</v>
      </c>
      <c r="X1484" s="127" t="s">
        <v>646</v>
      </c>
      <c r="Y1484" s="127">
        <v>5.23</v>
      </c>
      <c r="Z1484" s="127"/>
      <c r="AA1484" s="127" t="s">
        <v>1726</v>
      </c>
      <c r="AB1484" s="127">
        <v>5000</v>
      </c>
      <c r="AC1484" s="127">
        <v>48816</v>
      </c>
      <c r="AD1484" s="127"/>
      <c r="AE1484" s="127"/>
      <c r="AF1484" s="127">
        <v>0</v>
      </c>
      <c r="AG1484" s="127">
        <v>103798</v>
      </c>
      <c r="AH1484" s="127">
        <v>5000</v>
      </c>
      <c r="AI1484" s="127">
        <v>540</v>
      </c>
      <c r="AJ1484" s="127" t="s">
        <v>66</v>
      </c>
      <c r="AK1484" s="127">
        <v>1.0999999999999999E-2</v>
      </c>
      <c r="AL1484" s="127"/>
      <c r="AM1484" s="127"/>
      <c r="AN1484" s="127"/>
      <c r="AO1484" s="127"/>
      <c r="AP1484" s="127" t="s">
        <v>3422</v>
      </c>
      <c r="AQ1484" s="127" t="s">
        <v>3423</v>
      </c>
      <c r="AR1484" s="127" t="s">
        <v>4166</v>
      </c>
      <c r="AS1484" s="127" t="s">
        <v>69</v>
      </c>
      <c r="AT1484" s="127" t="s">
        <v>70</v>
      </c>
      <c r="AU1484" s="127" t="s">
        <v>3211</v>
      </c>
      <c r="AV1484" s="127" t="s">
        <v>1726</v>
      </c>
      <c r="AW1484" s="149">
        <f t="shared" si="23"/>
        <v>2.126311045558833</v>
      </c>
    </row>
    <row r="1485" spans="1:49" x14ac:dyDescent="0.2">
      <c r="A1485" s="127" t="s">
        <v>59</v>
      </c>
      <c r="B1485" s="127">
        <v>4.0999999999999996</v>
      </c>
      <c r="C1485" s="127">
        <v>20171204</v>
      </c>
      <c r="D1485" s="127" t="s">
        <v>60</v>
      </c>
      <c r="E1485" s="127" t="s">
        <v>60</v>
      </c>
      <c r="F1485" s="127">
        <v>3</v>
      </c>
      <c r="G1485" s="75" t="s">
        <v>4755</v>
      </c>
      <c r="H1485" s="127">
        <v>12</v>
      </c>
      <c r="I1485" s="127"/>
      <c r="J1485" s="127"/>
      <c r="K1485" s="127"/>
      <c r="L1485" s="127"/>
      <c r="M1485" s="127">
        <v>1</v>
      </c>
      <c r="N1485" s="127">
        <v>2</v>
      </c>
      <c r="O1485" s="127">
        <v>2011</v>
      </c>
      <c r="P1485" s="127">
        <v>20120514</v>
      </c>
      <c r="Q1485" s="127">
        <v>20120516</v>
      </c>
      <c r="R1485" s="127" t="s">
        <v>475</v>
      </c>
      <c r="S1485" s="127" t="s">
        <v>476</v>
      </c>
      <c r="T1485" s="127" t="s">
        <v>477</v>
      </c>
      <c r="U1485" s="127" t="s">
        <v>72</v>
      </c>
      <c r="V1485" s="127" t="s">
        <v>65</v>
      </c>
      <c r="W1485" s="127" t="s">
        <v>64</v>
      </c>
      <c r="X1485" s="127" t="s">
        <v>1305</v>
      </c>
      <c r="Y1485" s="127">
        <v>5.75</v>
      </c>
      <c r="Z1485" s="127">
        <v>79</v>
      </c>
      <c r="AA1485" s="127" t="s">
        <v>1726</v>
      </c>
      <c r="AB1485" s="127">
        <v>5000</v>
      </c>
      <c r="AC1485" s="127">
        <v>54230</v>
      </c>
      <c r="AD1485" s="127"/>
      <c r="AE1485" s="127"/>
      <c r="AF1485" s="127">
        <v>5000</v>
      </c>
      <c r="AG1485" s="127">
        <v>1967</v>
      </c>
      <c r="AH1485" s="127">
        <v>0</v>
      </c>
      <c r="AI1485" s="127">
        <v>1203</v>
      </c>
      <c r="AJ1485" s="127" t="s">
        <v>66</v>
      </c>
      <c r="AK1485" s="127">
        <v>3.5000000000000003E-2</v>
      </c>
      <c r="AL1485" s="127">
        <v>17</v>
      </c>
      <c r="AM1485" s="127"/>
      <c r="AN1485" s="127"/>
      <c r="AO1485" s="127"/>
      <c r="AP1485" s="127" t="s">
        <v>479</v>
      </c>
      <c r="AQ1485" s="127" t="s">
        <v>480</v>
      </c>
      <c r="AR1485" s="127" t="s">
        <v>481</v>
      </c>
      <c r="AS1485" s="127" t="s">
        <v>69</v>
      </c>
      <c r="AT1485" s="127" t="s">
        <v>70</v>
      </c>
      <c r="AU1485" s="127" t="s">
        <v>91</v>
      </c>
      <c r="AV1485" s="127" t="s">
        <v>1726</v>
      </c>
      <c r="AW1485" s="149">
        <f t="shared" si="23"/>
        <v>3.6271436474276234E-2</v>
      </c>
    </row>
    <row r="1486" spans="1:49" x14ac:dyDescent="0.2">
      <c r="A1486" s="127" t="s">
        <v>1726</v>
      </c>
      <c r="B1486" s="127">
        <v>4.0999999999999996</v>
      </c>
      <c r="C1486" s="127">
        <v>20171204</v>
      </c>
      <c r="D1486" s="127" t="s">
        <v>60</v>
      </c>
      <c r="E1486" s="127" t="s">
        <v>60</v>
      </c>
      <c r="F1486" s="127">
        <v>3</v>
      </c>
      <c r="G1486" s="75" t="s">
        <v>5154</v>
      </c>
      <c r="H1486" s="127"/>
      <c r="I1486" s="127"/>
      <c r="J1486" s="127"/>
      <c r="K1486" s="127"/>
      <c r="L1486" s="127"/>
      <c r="M1486" s="127">
        <v>1</v>
      </c>
      <c r="N1486" s="127">
        <v>1</v>
      </c>
      <c r="O1486" s="127">
        <v>2013</v>
      </c>
      <c r="P1486" s="127">
        <v>20140410</v>
      </c>
      <c r="Q1486" s="127">
        <v>20140410</v>
      </c>
      <c r="R1486" s="127" t="s">
        <v>78</v>
      </c>
      <c r="S1486" s="127" t="s">
        <v>62</v>
      </c>
      <c r="T1486" s="127" t="s">
        <v>79</v>
      </c>
      <c r="U1486" s="127" t="s">
        <v>1643</v>
      </c>
      <c r="V1486" s="127" t="s">
        <v>65</v>
      </c>
      <c r="W1486" s="127" t="s">
        <v>64</v>
      </c>
      <c r="X1486" s="127" t="s">
        <v>1305</v>
      </c>
      <c r="Y1486" s="127">
        <v>1.89</v>
      </c>
      <c r="Z1486" s="127">
        <v>54</v>
      </c>
      <c r="AA1486" s="127" t="s">
        <v>1726</v>
      </c>
      <c r="AB1486" s="127"/>
      <c r="AC1486" s="127"/>
      <c r="AD1486" s="127"/>
      <c r="AE1486" s="127"/>
      <c r="AF1486" s="127">
        <v>0</v>
      </c>
      <c r="AG1486" s="127">
        <v>3064</v>
      </c>
      <c r="AH1486" s="127"/>
      <c r="AI1486" s="127"/>
      <c r="AJ1486" s="127" t="s">
        <v>66</v>
      </c>
      <c r="AK1486" s="127"/>
      <c r="AL1486" s="127"/>
      <c r="AM1486" s="127"/>
      <c r="AN1486" s="127"/>
      <c r="AO1486" s="127"/>
      <c r="AP1486" s="127" t="s">
        <v>675</v>
      </c>
      <c r="AQ1486" s="127" t="s">
        <v>661</v>
      </c>
      <c r="AR1486" s="127" t="s">
        <v>676</v>
      </c>
      <c r="AS1486" s="127" t="s">
        <v>69</v>
      </c>
      <c r="AT1486" s="127" t="s">
        <v>70</v>
      </c>
      <c r="AU1486" s="127" t="s">
        <v>71</v>
      </c>
      <c r="AV1486" s="127" t="s">
        <v>1726</v>
      </c>
      <c r="AW1486" s="149" t="str">
        <f t="shared" si="23"/>
        <v/>
      </c>
    </row>
    <row r="1487" spans="1:49" x14ac:dyDescent="0.2">
      <c r="A1487" s="127" t="s">
        <v>59</v>
      </c>
      <c r="B1487" s="127">
        <v>4.0999999999999996</v>
      </c>
      <c r="C1487" s="127">
        <v>20171204</v>
      </c>
      <c r="D1487" s="127" t="s">
        <v>60</v>
      </c>
      <c r="E1487" s="127" t="s">
        <v>60</v>
      </c>
      <c r="F1487" s="127">
        <v>3</v>
      </c>
      <c r="G1487" s="75" t="s">
        <v>3828</v>
      </c>
      <c r="H1487" s="127">
        <v>0</v>
      </c>
      <c r="I1487" s="127"/>
      <c r="J1487" s="127"/>
      <c r="K1487" s="127"/>
      <c r="L1487" s="127"/>
      <c r="M1487" s="127">
        <v>1</v>
      </c>
      <c r="N1487" s="127">
        <v>1</v>
      </c>
      <c r="O1487" s="127">
        <v>1996</v>
      </c>
      <c r="P1487" s="127">
        <v>19970502</v>
      </c>
      <c r="Q1487" s="127">
        <v>19970502</v>
      </c>
      <c r="R1487" s="127" t="s">
        <v>3795</v>
      </c>
      <c r="S1487" s="127" t="s">
        <v>3805</v>
      </c>
      <c r="T1487" s="127" t="s">
        <v>3796</v>
      </c>
      <c r="U1487" s="127" t="s">
        <v>72</v>
      </c>
      <c r="V1487" s="127" t="s">
        <v>65</v>
      </c>
      <c r="W1487" s="127" t="s">
        <v>64</v>
      </c>
      <c r="X1487" s="127"/>
      <c r="Y1487" s="127">
        <v>5.75</v>
      </c>
      <c r="Z1487" s="127"/>
      <c r="AA1487" s="127" t="s">
        <v>1726</v>
      </c>
      <c r="AB1487" s="127">
        <v>5000</v>
      </c>
      <c r="AC1487" s="127">
        <v>28618</v>
      </c>
      <c r="AD1487" s="127"/>
      <c r="AE1487" s="127"/>
      <c r="AF1487" s="127"/>
      <c r="AG1487" s="127"/>
      <c r="AH1487" s="127"/>
      <c r="AI1487" s="127"/>
      <c r="AJ1487" s="127"/>
      <c r="AK1487" s="127"/>
      <c r="AL1487" s="127">
        <v>1</v>
      </c>
      <c r="AM1487" s="127">
        <v>100</v>
      </c>
      <c r="AN1487" s="127"/>
      <c r="AO1487" s="127" t="s">
        <v>3829</v>
      </c>
      <c r="AP1487" s="127" t="s">
        <v>3797</v>
      </c>
      <c r="AQ1487" s="127" t="s">
        <v>3806</v>
      </c>
      <c r="AR1487" s="127" t="s">
        <v>3799</v>
      </c>
      <c r="AS1487" s="127" t="s">
        <v>69</v>
      </c>
      <c r="AT1487" s="127" t="s">
        <v>70</v>
      </c>
      <c r="AU1487" s="127" t="s">
        <v>77</v>
      </c>
      <c r="AV1487" s="127" t="s">
        <v>1726</v>
      </c>
      <c r="AW1487" s="149">
        <f t="shared" si="23"/>
        <v>0</v>
      </c>
    </row>
    <row r="1488" spans="1:49" x14ac:dyDescent="0.2">
      <c r="A1488" s="127" t="s">
        <v>59</v>
      </c>
      <c r="B1488" s="127">
        <v>4.0999999999999996</v>
      </c>
      <c r="C1488" s="127">
        <v>20171204</v>
      </c>
      <c r="D1488" s="127" t="s">
        <v>60</v>
      </c>
      <c r="E1488" s="127" t="s">
        <v>60</v>
      </c>
      <c r="F1488" s="127">
        <v>3</v>
      </c>
      <c r="G1488" s="75" t="s">
        <v>1309</v>
      </c>
      <c r="H1488" s="127">
        <v>12</v>
      </c>
      <c r="I1488" s="127"/>
      <c r="J1488" s="127"/>
      <c r="K1488" s="127"/>
      <c r="L1488" s="127"/>
      <c r="M1488" s="127">
        <v>1</v>
      </c>
      <c r="N1488" s="127">
        <v>2</v>
      </c>
      <c r="O1488" s="127">
        <v>2010</v>
      </c>
      <c r="P1488" s="127">
        <v>20110525</v>
      </c>
      <c r="Q1488" s="127">
        <v>20110525</v>
      </c>
      <c r="R1488" s="127" t="s">
        <v>490</v>
      </c>
      <c r="S1488" s="127" t="s">
        <v>476</v>
      </c>
      <c r="T1488" s="127" t="s">
        <v>491</v>
      </c>
      <c r="U1488" s="127" t="s">
        <v>72</v>
      </c>
      <c r="V1488" s="127" t="s">
        <v>65</v>
      </c>
      <c r="W1488" s="127" t="s">
        <v>64</v>
      </c>
      <c r="X1488" s="127" t="s">
        <v>1308</v>
      </c>
      <c r="Y1488" s="127">
        <v>8.5</v>
      </c>
      <c r="Z1488" s="127">
        <v>89</v>
      </c>
      <c r="AA1488" s="127" t="s">
        <v>1726</v>
      </c>
      <c r="AB1488" s="127">
        <v>5000</v>
      </c>
      <c r="AC1488" s="127">
        <v>17275</v>
      </c>
      <c r="AD1488" s="127"/>
      <c r="AE1488" s="127"/>
      <c r="AF1488" s="127">
        <v>5000</v>
      </c>
      <c r="AG1488" s="127">
        <v>1382</v>
      </c>
      <c r="AH1488" s="127">
        <v>0</v>
      </c>
      <c r="AI1488" s="127">
        <v>1105</v>
      </c>
      <c r="AJ1488" s="127" t="s">
        <v>66</v>
      </c>
      <c r="AK1488" s="127">
        <v>7.4099999999999999E-2</v>
      </c>
      <c r="AL1488" s="127"/>
      <c r="AM1488" s="127"/>
      <c r="AN1488" s="127"/>
      <c r="AO1488" s="127" t="s">
        <v>1310</v>
      </c>
      <c r="AP1488" s="127" t="s">
        <v>493</v>
      </c>
      <c r="AQ1488" s="127" t="s">
        <v>480</v>
      </c>
      <c r="AR1488" s="127" t="s">
        <v>494</v>
      </c>
      <c r="AS1488" s="127" t="s">
        <v>69</v>
      </c>
      <c r="AT1488" s="127" t="s">
        <v>70</v>
      </c>
      <c r="AU1488" s="127" t="s">
        <v>91</v>
      </c>
      <c r="AV1488" s="127" t="s">
        <v>1726</v>
      </c>
      <c r="AW1488" s="149">
        <f t="shared" si="23"/>
        <v>0.08</v>
      </c>
    </row>
    <row r="1489" spans="1:49" x14ac:dyDescent="0.2">
      <c r="A1489" s="127" t="s">
        <v>59</v>
      </c>
      <c r="B1489" s="127">
        <v>4.0999999999999996</v>
      </c>
      <c r="C1489" s="127">
        <v>20171204</v>
      </c>
      <c r="D1489" s="127" t="s">
        <v>60</v>
      </c>
      <c r="E1489" s="127" t="s">
        <v>60</v>
      </c>
      <c r="F1489" s="127">
        <v>3</v>
      </c>
      <c r="G1489" s="75" t="s">
        <v>256</v>
      </c>
      <c r="H1489" s="127">
        <v>9</v>
      </c>
      <c r="I1489" s="127"/>
      <c r="J1489" s="127"/>
      <c r="K1489" s="127"/>
      <c r="L1489" s="127"/>
      <c r="M1489" s="127">
        <v>1</v>
      </c>
      <c r="N1489" s="127">
        <v>3</v>
      </c>
      <c r="O1489" s="127">
        <v>2005</v>
      </c>
      <c r="P1489" s="127">
        <v>20060601</v>
      </c>
      <c r="Q1489" s="127">
        <v>20060607</v>
      </c>
      <c r="R1489" s="127" t="s">
        <v>3301</v>
      </c>
      <c r="S1489" s="127" t="s">
        <v>3323</v>
      </c>
      <c r="T1489" s="127" t="s">
        <v>3294</v>
      </c>
      <c r="U1489" s="127" t="s">
        <v>72</v>
      </c>
      <c r="V1489" s="127" t="s">
        <v>65</v>
      </c>
      <c r="W1489" s="127" t="s">
        <v>64</v>
      </c>
      <c r="X1489" s="127"/>
      <c r="Y1489" s="127">
        <v>5.3</v>
      </c>
      <c r="Z1489" s="127">
        <v>81</v>
      </c>
      <c r="AA1489" s="127" t="s">
        <v>1726</v>
      </c>
      <c r="AB1489" s="127">
        <v>5000</v>
      </c>
      <c r="AC1489" s="127">
        <v>53222</v>
      </c>
      <c r="AD1489" s="127"/>
      <c r="AE1489" s="127"/>
      <c r="AF1489" s="127">
        <v>5000</v>
      </c>
      <c r="AG1489" s="127">
        <v>1799</v>
      </c>
      <c r="AH1489" s="127"/>
      <c r="AI1489" s="127"/>
      <c r="AJ1489" s="127"/>
      <c r="AK1489" s="127">
        <v>3.27E-2</v>
      </c>
      <c r="AL1489" s="127">
        <v>1</v>
      </c>
      <c r="AM1489" s="127">
        <v>1040</v>
      </c>
      <c r="AN1489" s="127"/>
      <c r="AO1489" s="127" t="s">
        <v>3407</v>
      </c>
      <c r="AP1489" s="127" t="s">
        <v>3302</v>
      </c>
      <c r="AQ1489" s="127" t="s">
        <v>3326</v>
      </c>
      <c r="AR1489" s="127" t="s">
        <v>3298</v>
      </c>
      <c r="AS1489" s="127" t="s">
        <v>69</v>
      </c>
      <c r="AT1489" s="127" t="s">
        <v>70</v>
      </c>
      <c r="AU1489" s="127" t="s">
        <v>3211</v>
      </c>
      <c r="AV1489" s="127" t="s">
        <v>1726</v>
      </c>
      <c r="AW1489" s="149">
        <f t="shared" si="23"/>
        <v>3.3801811281049192E-2</v>
      </c>
    </row>
    <row r="1490" spans="1:49" x14ac:dyDescent="0.2">
      <c r="A1490" s="127" t="s">
        <v>59</v>
      </c>
      <c r="B1490" s="127">
        <v>4.0999999999999996</v>
      </c>
      <c r="C1490" s="127">
        <v>20171204</v>
      </c>
      <c r="D1490" s="127" t="s">
        <v>60</v>
      </c>
      <c r="E1490" s="127" t="s">
        <v>60</v>
      </c>
      <c r="F1490" s="127">
        <v>3</v>
      </c>
      <c r="G1490" s="75" t="s">
        <v>3502</v>
      </c>
      <c r="H1490" s="127">
        <v>0</v>
      </c>
      <c r="I1490" s="127"/>
      <c r="J1490" s="127"/>
      <c r="K1490" s="127"/>
      <c r="L1490" s="127"/>
      <c r="M1490" s="127">
        <v>1</v>
      </c>
      <c r="N1490" s="127">
        <v>2</v>
      </c>
      <c r="O1490" s="127">
        <v>1992</v>
      </c>
      <c r="P1490" s="127">
        <v>19930506</v>
      </c>
      <c r="Q1490" s="127">
        <v>19930506</v>
      </c>
      <c r="R1490" s="127" t="s">
        <v>3496</v>
      </c>
      <c r="S1490" s="127" t="s">
        <v>3497</v>
      </c>
      <c r="T1490" s="127" t="s">
        <v>3485</v>
      </c>
      <c r="U1490" s="127" t="s">
        <v>72</v>
      </c>
      <c r="V1490" s="127" t="s">
        <v>65</v>
      </c>
      <c r="W1490" s="127" t="s">
        <v>66</v>
      </c>
      <c r="X1490" s="127"/>
      <c r="Y1490" s="127">
        <v>7</v>
      </c>
      <c r="Z1490" s="127"/>
      <c r="AA1490" s="127" t="s">
        <v>1726</v>
      </c>
      <c r="AB1490" s="127">
        <v>5000</v>
      </c>
      <c r="AC1490" s="127">
        <v>25559</v>
      </c>
      <c r="AD1490" s="127"/>
      <c r="AE1490" s="127"/>
      <c r="AF1490" s="127">
        <v>0</v>
      </c>
      <c r="AG1490" s="127">
        <v>13123</v>
      </c>
      <c r="AH1490" s="127"/>
      <c r="AI1490" s="127"/>
      <c r="AJ1490" s="127" t="s">
        <v>66</v>
      </c>
      <c r="AK1490" s="127"/>
      <c r="AL1490" s="127">
        <v>1</v>
      </c>
      <c r="AM1490" s="127">
        <v>100</v>
      </c>
      <c r="AN1490" s="127"/>
      <c r="AO1490" s="127" t="s">
        <v>3503</v>
      </c>
      <c r="AP1490" s="127" t="s">
        <v>3499</v>
      </c>
      <c r="AQ1490" s="127" t="s">
        <v>3500</v>
      </c>
      <c r="AR1490" s="127" t="s">
        <v>3488</v>
      </c>
      <c r="AS1490" s="127" t="s">
        <v>69</v>
      </c>
      <c r="AT1490" s="127" t="s">
        <v>70</v>
      </c>
      <c r="AU1490" s="127" t="s">
        <v>77</v>
      </c>
      <c r="AV1490" s="127" t="s">
        <v>1726</v>
      </c>
      <c r="AW1490" s="149">
        <f t="shared" si="23"/>
        <v>0.51343949293790836</v>
      </c>
    </row>
    <row r="1491" spans="1:49" x14ac:dyDescent="0.2">
      <c r="A1491" s="127" t="s">
        <v>1726</v>
      </c>
      <c r="B1491" s="127">
        <v>4.0999999999999996</v>
      </c>
      <c r="C1491" s="127">
        <v>20171204</v>
      </c>
      <c r="D1491" s="127" t="s">
        <v>60</v>
      </c>
      <c r="E1491" s="127" t="s">
        <v>60</v>
      </c>
      <c r="F1491" s="127">
        <v>3</v>
      </c>
      <c r="G1491" s="75" t="s">
        <v>1417</v>
      </c>
      <c r="H1491" s="127"/>
      <c r="I1491" s="127"/>
      <c r="J1491" s="127"/>
      <c r="K1491" s="127"/>
      <c r="L1491" s="127"/>
      <c r="M1491" s="127">
        <v>1</v>
      </c>
      <c r="N1491" s="127">
        <v>1</v>
      </c>
      <c r="O1491" s="127">
        <v>1988</v>
      </c>
      <c r="P1491" s="127">
        <v>19890404</v>
      </c>
      <c r="Q1491" s="127">
        <v>19890523</v>
      </c>
      <c r="R1491" s="127" t="s">
        <v>61</v>
      </c>
      <c r="S1491" s="127" t="s">
        <v>62</v>
      </c>
      <c r="T1491" s="127" t="s">
        <v>63</v>
      </c>
      <c r="U1491" s="127" t="s">
        <v>72</v>
      </c>
      <c r="V1491" s="127" t="s">
        <v>65</v>
      </c>
      <c r="W1491" s="127" t="s">
        <v>64</v>
      </c>
      <c r="X1491" s="127"/>
      <c r="Y1491" s="127">
        <v>5.3</v>
      </c>
      <c r="Z1491" s="127"/>
      <c r="AA1491" s="127" t="s">
        <v>1726</v>
      </c>
      <c r="AB1491" s="127"/>
      <c r="AC1491" s="127"/>
      <c r="AD1491" s="127"/>
      <c r="AE1491" s="127"/>
      <c r="AF1491" s="127">
        <v>0</v>
      </c>
      <c r="AG1491" s="127">
        <v>350042</v>
      </c>
      <c r="AH1491" s="127"/>
      <c r="AI1491" s="127"/>
      <c r="AJ1491" s="127" t="s">
        <v>67</v>
      </c>
      <c r="AK1491" s="127"/>
      <c r="AL1491" s="127"/>
      <c r="AM1491" s="127"/>
      <c r="AN1491" s="127"/>
      <c r="AO1491" s="127"/>
      <c r="AP1491" s="127" t="s">
        <v>663</v>
      </c>
      <c r="AQ1491" s="127" t="s">
        <v>661</v>
      </c>
      <c r="AR1491" s="127" t="s">
        <v>664</v>
      </c>
      <c r="AS1491" s="127" t="s">
        <v>69</v>
      </c>
      <c r="AT1491" s="127" t="s">
        <v>70</v>
      </c>
      <c r="AU1491" s="127" t="s">
        <v>71</v>
      </c>
      <c r="AV1491" s="127" t="s">
        <v>1726</v>
      </c>
      <c r="AW1491" s="149" t="str">
        <f t="shared" si="23"/>
        <v/>
      </c>
    </row>
    <row r="1492" spans="1:49" x14ac:dyDescent="0.2">
      <c r="A1492" s="127" t="s">
        <v>1726</v>
      </c>
      <c r="B1492" s="127">
        <v>4.0999999999999996</v>
      </c>
      <c r="C1492" s="127">
        <v>20171204</v>
      </c>
      <c r="D1492" s="127" t="s">
        <v>60</v>
      </c>
      <c r="E1492" s="127" t="s">
        <v>60</v>
      </c>
      <c r="F1492" s="127">
        <v>3</v>
      </c>
      <c r="G1492" s="75" t="s">
        <v>1199</v>
      </c>
      <c r="H1492" s="127"/>
      <c r="I1492" s="127"/>
      <c r="J1492" s="127"/>
      <c r="K1492" s="127"/>
      <c r="L1492" s="127"/>
      <c r="M1492" s="127">
        <v>1</v>
      </c>
      <c r="N1492" s="127">
        <v>2</v>
      </c>
      <c r="O1492" s="127">
        <v>1989</v>
      </c>
      <c r="P1492" s="127">
        <v>19900515</v>
      </c>
      <c r="Q1492" s="127">
        <v>19900516</v>
      </c>
      <c r="R1492" s="127" t="s">
        <v>1001</v>
      </c>
      <c r="S1492" s="127" t="s">
        <v>1002</v>
      </c>
      <c r="T1492" s="127" t="s">
        <v>1003</v>
      </c>
      <c r="U1492" s="127" t="s">
        <v>72</v>
      </c>
      <c r="V1492" s="127" t="s">
        <v>65</v>
      </c>
      <c r="W1492" s="127" t="s">
        <v>64</v>
      </c>
      <c r="X1492" s="127"/>
      <c r="Y1492" s="127">
        <v>5.9</v>
      </c>
      <c r="Z1492" s="127">
        <v>80</v>
      </c>
      <c r="AA1492" s="127" t="s">
        <v>1726</v>
      </c>
      <c r="AB1492" s="127"/>
      <c r="AC1492" s="127"/>
      <c r="AD1492" s="127"/>
      <c r="AE1492" s="127"/>
      <c r="AF1492" s="127">
        <v>0</v>
      </c>
      <c r="AG1492" s="127">
        <v>292260</v>
      </c>
      <c r="AH1492" s="127"/>
      <c r="AI1492" s="127"/>
      <c r="AJ1492" s="127" t="s">
        <v>66</v>
      </c>
      <c r="AK1492" s="127"/>
      <c r="AL1492" s="127"/>
      <c r="AM1492" s="127"/>
      <c r="AN1492" s="127"/>
      <c r="AO1492" s="127"/>
      <c r="AP1492" s="127" t="s">
        <v>1005</v>
      </c>
      <c r="AQ1492" s="127" t="s">
        <v>1006</v>
      </c>
      <c r="AR1492" s="127" t="s">
        <v>1007</v>
      </c>
      <c r="AS1492" s="127" t="s">
        <v>69</v>
      </c>
      <c r="AT1492" s="127" t="s">
        <v>70</v>
      </c>
      <c r="AU1492" s="127" t="s">
        <v>91</v>
      </c>
      <c r="AV1492" s="127" t="s">
        <v>1726</v>
      </c>
      <c r="AW1492" s="149" t="str">
        <f t="shared" si="23"/>
        <v/>
      </c>
    </row>
    <row r="1493" spans="1:49" x14ac:dyDescent="0.2">
      <c r="A1493" s="127" t="s">
        <v>1726</v>
      </c>
      <c r="B1493" s="127">
        <v>4.0999999999999996</v>
      </c>
      <c r="C1493" s="127">
        <v>20171204</v>
      </c>
      <c r="D1493" s="127" t="s">
        <v>60</v>
      </c>
      <c r="E1493" s="127" t="s">
        <v>60</v>
      </c>
      <c r="F1493" s="127">
        <v>3</v>
      </c>
      <c r="G1493" s="75" t="s">
        <v>1223</v>
      </c>
      <c r="H1493" s="127"/>
      <c r="I1493" s="127"/>
      <c r="J1493" s="127"/>
      <c r="K1493" s="127"/>
      <c r="L1493" s="127"/>
      <c r="M1493" s="127">
        <v>1</v>
      </c>
      <c r="N1493" s="127">
        <v>2</v>
      </c>
      <c r="O1493" s="127">
        <v>1989</v>
      </c>
      <c r="P1493" s="127">
        <v>19900427</v>
      </c>
      <c r="Q1493" s="127">
        <v>19900427</v>
      </c>
      <c r="R1493" s="127" t="s">
        <v>475</v>
      </c>
      <c r="S1493" s="127" t="s">
        <v>961</v>
      </c>
      <c r="T1493" s="127" t="s">
        <v>477</v>
      </c>
      <c r="U1493" s="127" t="s">
        <v>962</v>
      </c>
      <c r="V1493" s="127" t="s">
        <v>65</v>
      </c>
      <c r="W1493" s="127" t="s">
        <v>66</v>
      </c>
      <c r="X1493" s="127"/>
      <c r="Y1493" s="127"/>
      <c r="Z1493" s="127"/>
      <c r="AA1493" s="127" t="s">
        <v>1726</v>
      </c>
      <c r="AB1493" s="127"/>
      <c r="AC1493" s="127"/>
      <c r="AD1493" s="127"/>
      <c r="AE1493" s="127"/>
      <c r="AF1493" s="127">
        <v>0</v>
      </c>
      <c r="AG1493" s="127">
        <v>138000</v>
      </c>
      <c r="AH1493" s="127"/>
      <c r="AI1493" s="127"/>
      <c r="AJ1493" s="127" t="s">
        <v>66</v>
      </c>
      <c r="AK1493" s="127"/>
      <c r="AL1493" s="127"/>
      <c r="AM1493" s="127"/>
      <c r="AN1493" s="127"/>
      <c r="AO1493" s="127"/>
      <c r="AP1493" s="127" t="s">
        <v>479</v>
      </c>
      <c r="AQ1493" s="127" t="s">
        <v>963</v>
      </c>
      <c r="AR1493" s="127" t="s">
        <v>481</v>
      </c>
      <c r="AS1493" s="127" t="s">
        <v>69</v>
      </c>
      <c r="AT1493" s="127" t="s">
        <v>70</v>
      </c>
      <c r="AU1493" s="127" t="s">
        <v>91</v>
      </c>
      <c r="AV1493" s="127" t="s">
        <v>1726</v>
      </c>
      <c r="AW1493" s="149" t="str">
        <f t="shared" si="23"/>
        <v/>
      </c>
    </row>
    <row r="1494" spans="1:49" x14ac:dyDescent="0.2">
      <c r="A1494" s="127" t="s">
        <v>59</v>
      </c>
      <c r="B1494" s="127">
        <v>4.0999999999999996</v>
      </c>
      <c r="C1494" s="127">
        <v>20171204</v>
      </c>
      <c r="D1494" s="127" t="s">
        <v>60</v>
      </c>
      <c r="E1494" s="127" t="s">
        <v>60</v>
      </c>
      <c r="F1494" s="127">
        <v>3</v>
      </c>
      <c r="G1494" s="75" t="s">
        <v>1375</v>
      </c>
      <c r="H1494" s="127">
        <v>0</v>
      </c>
      <c r="I1494" s="127"/>
      <c r="J1494" s="127"/>
      <c r="K1494" s="127"/>
      <c r="L1494" s="127"/>
      <c r="M1494" s="127">
        <v>1</v>
      </c>
      <c r="N1494" s="127">
        <v>1</v>
      </c>
      <c r="O1494" s="127">
        <v>1990</v>
      </c>
      <c r="P1494" s="127">
        <v>19920428</v>
      </c>
      <c r="Q1494" s="127">
        <v>19920428</v>
      </c>
      <c r="R1494" s="127" t="s">
        <v>109</v>
      </c>
      <c r="S1494" s="127" t="s">
        <v>1343</v>
      </c>
      <c r="T1494" s="127" t="s">
        <v>110</v>
      </c>
      <c r="U1494" s="127" t="s">
        <v>1953</v>
      </c>
      <c r="V1494" s="127" t="s">
        <v>65</v>
      </c>
      <c r="W1494" s="127" t="s">
        <v>64</v>
      </c>
      <c r="X1494" s="127"/>
      <c r="Y1494" s="127">
        <v>30.5</v>
      </c>
      <c r="Z1494" s="127"/>
      <c r="AA1494" s="127" t="s">
        <v>1726</v>
      </c>
      <c r="AB1494" s="127">
        <v>5000</v>
      </c>
      <c r="AC1494" s="127">
        <v>7888</v>
      </c>
      <c r="AD1494" s="127"/>
      <c r="AE1494" s="127"/>
      <c r="AF1494" s="127">
        <v>0</v>
      </c>
      <c r="AG1494" s="127">
        <v>3652</v>
      </c>
      <c r="AH1494" s="127"/>
      <c r="AI1494" s="127"/>
      <c r="AJ1494" s="127" t="s">
        <v>66</v>
      </c>
      <c r="AK1494" s="127"/>
      <c r="AL1494" s="127">
        <v>1</v>
      </c>
      <c r="AM1494" s="127"/>
      <c r="AN1494" s="127"/>
      <c r="AO1494" s="127" t="s">
        <v>90</v>
      </c>
      <c r="AP1494" s="127" t="s">
        <v>685</v>
      </c>
      <c r="AQ1494" s="127" t="s">
        <v>1619</v>
      </c>
      <c r="AR1494" s="127" t="s">
        <v>686</v>
      </c>
      <c r="AS1494" s="127" t="s">
        <v>69</v>
      </c>
      <c r="AT1494" s="127" t="s">
        <v>70</v>
      </c>
      <c r="AU1494" s="127" t="s">
        <v>71</v>
      </c>
      <c r="AV1494" s="127" t="s">
        <v>1726</v>
      </c>
      <c r="AW1494" s="149">
        <f t="shared" si="23"/>
        <v>0.4629817444219067</v>
      </c>
    </row>
    <row r="1495" spans="1:49" x14ac:dyDescent="0.2">
      <c r="A1495" s="127" t="s">
        <v>59</v>
      </c>
      <c r="B1495" s="127">
        <v>4.0999999999999996</v>
      </c>
      <c r="C1495" s="127">
        <v>20171204</v>
      </c>
      <c r="D1495" s="127" t="s">
        <v>60</v>
      </c>
      <c r="E1495" s="127" t="s">
        <v>60</v>
      </c>
      <c r="F1495" s="127">
        <v>3</v>
      </c>
      <c r="G1495" s="75" t="s">
        <v>3611</v>
      </c>
      <c r="H1495" s="127">
        <v>0</v>
      </c>
      <c r="I1495" s="127"/>
      <c r="J1495" s="127"/>
      <c r="K1495" s="127"/>
      <c r="L1495" s="127"/>
      <c r="M1495" s="127">
        <v>1</v>
      </c>
      <c r="N1495" s="127">
        <v>1</v>
      </c>
      <c r="O1495" s="127">
        <v>1986</v>
      </c>
      <c r="P1495" s="127">
        <v>19870417</v>
      </c>
      <c r="Q1495" s="127">
        <v>19870419</v>
      </c>
      <c r="R1495" s="127" t="s">
        <v>3595</v>
      </c>
      <c r="S1495" s="127" t="s">
        <v>3426</v>
      </c>
      <c r="T1495" s="127" t="s">
        <v>3596</v>
      </c>
      <c r="U1495" s="127" t="s">
        <v>72</v>
      </c>
      <c r="V1495" s="127" t="s">
        <v>65</v>
      </c>
      <c r="W1495" s="127" t="s">
        <v>64</v>
      </c>
      <c r="X1495" s="127"/>
      <c r="Y1495" s="127">
        <v>4.2</v>
      </c>
      <c r="Z1495" s="127"/>
      <c r="AA1495" s="127" t="s">
        <v>1726</v>
      </c>
      <c r="AB1495" s="127">
        <v>5000</v>
      </c>
      <c r="AC1495" s="127">
        <v>26865</v>
      </c>
      <c r="AD1495" s="127"/>
      <c r="AE1495" s="127"/>
      <c r="AF1495" s="127">
        <v>0</v>
      </c>
      <c r="AG1495" s="127">
        <v>67072</v>
      </c>
      <c r="AH1495" s="127">
        <v>5000</v>
      </c>
      <c r="AI1495" s="127">
        <v>64</v>
      </c>
      <c r="AJ1495" s="127"/>
      <c r="AK1495" s="127">
        <v>2.3999999999999998E-3</v>
      </c>
      <c r="AL1495" s="127">
        <v>1</v>
      </c>
      <c r="AM1495" s="127"/>
      <c r="AN1495" s="127"/>
      <c r="AO1495" s="127" t="s">
        <v>3612</v>
      </c>
      <c r="AP1495" s="127" t="s">
        <v>3597</v>
      </c>
      <c r="AQ1495" s="127" t="s">
        <v>3429</v>
      </c>
      <c r="AR1495" s="127" t="s">
        <v>3598</v>
      </c>
      <c r="AS1495" s="127" t="s">
        <v>69</v>
      </c>
      <c r="AT1495" s="127" t="s">
        <v>70</v>
      </c>
      <c r="AU1495" s="127" t="s">
        <v>77</v>
      </c>
      <c r="AV1495" s="127" t="s">
        <v>1726</v>
      </c>
      <c r="AW1495" s="149">
        <f t="shared" si="23"/>
        <v>2.4966313046715056</v>
      </c>
    </row>
    <row r="1496" spans="1:49" x14ac:dyDescent="0.2">
      <c r="A1496" s="127" t="s">
        <v>59</v>
      </c>
      <c r="B1496" s="127">
        <v>4.0999999999999996</v>
      </c>
      <c r="C1496" s="127">
        <v>20171204</v>
      </c>
      <c r="D1496" s="127" t="s">
        <v>60</v>
      </c>
      <c r="E1496" s="127" t="s">
        <v>60</v>
      </c>
      <c r="F1496" s="127">
        <v>3</v>
      </c>
      <c r="G1496" s="75" t="s">
        <v>1993</v>
      </c>
      <c r="H1496" s="127">
        <v>0</v>
      </c>
      <c r="I1496" s="127"/>
      <c r="J1496" s="127"/>
      <c r="K1496" s="127" t="s">
        <v>106</v>
      </c>
      <c r="L1496" s="127" t="s">
        <v>4289</v>
      </c>
      <c r="M1496" s="127">
        <v>1</v>
      </c>
      <c r="N1496" s="127">
        <v>3</v>
      </c>
      <c r="O1496" s="127">
        <v>1999</v>
      </c>
      <c r="P1496" s="127">
        <v>20000523</v>
      </c>
      <c r="Q1496" s="127">
        <v>20000529</v>
      </c>
      <c r="R1496" s="127" t="s">
        <v>3420</v>
      </c>
      <c r="S1496" s="127" t="s">
        <v>3421</v>
      </c>
      <c r="T1496" s="127" t="s">
        <v>4165</v>
      </c>
      <c r="U1496" s="127" t="s">
        <v>72</v>
      </c>
      <c r="V1496" s="127" t="s">
        <v>65</v>
      </c>
      <c r="W1496" s="127" t="s">
        <v>64</v>
      </c>
      <c r="X1496" s="127"/>
      <c r="Y1496" s="127">
        <v>6.2</v>
      </c>
      <c r="Z1496" s="127"/>
      <c r="AA1496" s="127" t="s">
        <v>1726</v>
      </c>
      <c r="AB1496" s="127">
        <v>0</v>
      </c>
      <c r="AC1496" s="127">
        <v>24138</v>
      </c>
      <c r="AD1496" s="127"/>
      <c r="AE1496" s="127"/>
      <c r="AF1496" s="127">
        <v>0</v>
      </c>
      <c r="AG1496" s="127">
        <v>128049</v>
      </c>
      <c r="AH1496" s="127"/>
      <c r="AI1496" s="127"/>
      <c r="AJ1496" s="127" t="s">
        <v>66</v>
      </c>
      <c r="AK1496" s="127">
        <v>3.7900000000000003E-2</v>
      </c>
      <c r="AL1496" s="127">
        <v>36</v>
      </c>
      <c r="AM1496" s="127">
        <v>1952</v>
      </c>
      <c r="AN1496" s="127"/>
      <c r="AO1496" s="127" t="s">
        <v>4297</v>
      </c>
      <c r="AP1496" s="127" t="s">
        <v>3422</v>
      </c>
      <c r="AQ1496" s="127" t="s">
        <v>3423</v>
      </c>
      <c r="AR1496" s="127" t="s">
        <v>4166</v>
      </c>
      <c r="AS1496" s="127" t="s">
        <v>69</v>
      </c>
      <c r="AT1496" s="127" t="s">
        <v>70</v>
      </c>
      <c r="AU1496" s="127" t="s">
        <v>3211</v>
      </c>
      <c r="AV1496" s="127" t="s">
        <v>1726</v>
      </c>
      <c r="AW1496" s="149">
        <f t="shared" si="23"/>
        <v>5.3048719860800402</v>
      </c>
    </row>
    <row r="1497" spans="1:49" x14ac:dyDescent="0.2">
      <c r="A1497" s="127" t="s">
        <v>1726</v>
      </c>
      <c r="B1497" s="127">
        <v>4.0999999999999996</v>
      </c>
      <c r="C1497" s="127">
        <v>20171204</v>
      </c>
      <c r="D1497" s="127" t="s">
        <v>60</v>
      </c>
      <c r="E1497" s="127" t="s">
        <v>60</v>
      </c>
      <c r="F1497" s="127">
        <v>3</v>
      </c>
      <c r="G1497" s="75" t="s">
        <v>4803</v>
      </c>
      <c r="H1497" s="127"/>
      <c r="I1497" s="127"/>
      <c r="J1497" s="127"/>
      <c r="K1497" s="127"/>
      <c r="L1497" s="127"/>
      <c r="M1497" s="127">
        <v>1</v>
      </c>
      <c r="N1497" s="127">
        <v>3</v>
      </c>
      <c r="O1497" s="127">
        <v>2004</v>
      </c>
      <c r="P1497" s="127">
        <v>20050608</v>
      </c>
      <c r="Q1497" s="127">
        <v>20050608</v>
      </c>
      <c r="R1497" s="127" t="s">
        <v>3474</v>
      </c>
      <c r="S1497" s="127" t="s">
        <v>3475</v>
      </c>
      <c r="T1497" s="127" t="s">
        <v>4165</v>
      </c>
      <c r="U1497" s="127" t="s">
        <v>72</v>
      </c>
      <c r="V1497" s="127" t="s">
        <v>65</v>
      </c>
      <c r="W1497" s="127" t="s">
        <v>64</v>
      </c>
      <c r="X1497" s="127"/>
      <c r="Y1497" s="127">
        <v>5.3</v>
      </c>
      <c r="Z1497" s="127"/>
      <c r="AA1497" s="127" t="s">
        <v>1726</v>
      </c>
      <c r="AB1497" s="127"/>
      <c r="AC1497" s="127"/>
      <c r="AD1497" s="127"/>
      <c r="AE1497" s="127"/>
      <c r="AF1497" s="127">
        <v>0</v>
      </c>
      <c r="AG1497" s="127">
        <v>150000</v>
      </c>
      <c r="AH1497" s="127"/>
      <c r="AI1497" s="127"/>
      <c r="AJ1497" s="127"/>
      <c r="AK1497" s="127"/>
      <c r="AL1497" s="127"/>
      <c r="AM1497" s="127"/>
      <c r="AN1497" s="127"/>
      <c r="AO1497" s="127"/>
      <c r="AP1497" s="127" t="s">
        <v>3477</v>
      </c>
      <c r="AQ1497" s="127" t="s">
        <v>3478</v>
      </c>
      <c r="AR1497" s="127" t="s">
        <v>4166</v>
      </c>
      <c r="AS1497" s="127" t="s">
        <v>69</v>
      </c>
      <c r="AT1497" s="127" t="s">
        <v>70</v>
      </c>
      <c r="AU1497" s="127" t="s">
        <v>3211</v>
      </c>
      <c r="AV1497" s="127" t="s">
        <v>1726</v>
      </c>
      <c r="AW1497" s="149" t="str">
        <f t="shared" si="23"/>
        <v/>
      </c>
    </row>
    <row r="1498" spans="1:49" x14ac:dyDescent="0.2">
      <c r="A1498" s="127" t="s">
        <v>59</v>
      </c>
      <c r="B1498" s="127">
        <v>4.0999999999999996</v>
      </c>
      <c r="C1498" s="127">
        <v>20171204</v>
      </c>
      <c r="D1498" s="127" t="s">
        <v>60</v>
      </c>
      <c r="E1498" s="127" t="s">
        <v>60</v>
      </c>
      <c r="F1498" s="127">
        <v>3</v>
      </c>
      <c r="G1498" s="75" t="s">
        <v>5077</v>
      </c>
      <c r="H1498" s="127">
        <v>12</v>
      </c>
      <c r="I1498" s="127"/>
      <c r="J1498" s="127"/>
      <c r="K1498" s="127"/>
      <c r="L1498" s="127"/>
      <c r="M1498" s="127">
        <v>1</v>
      </c>
      <c r="N1498" s="127">
        <v>1</v>
      </c>
      <c r="O1498" s="127">
        <v>2012</v>
      </c>
      <c r="P1498" s="127">
        <v>20140423</v>
      </c>
      <c r="Q1498" s="127">
        <v>20140428</v>
      </c>
      <c r="R1498" s="127" t="s">
        <v>61</v>
      </c>
      <c r="S1498" s="127" t="s">
        <v>62</v>
      </c>
      <c r="T1498" s="127" t="s">
        <v>63</v>
      </c>
      <c r="U1498" s="127" t="s">
        <v>1953</v>
      </c>
      <c r="V1498" s="127" t="s">
        <v>65</v>
      </c>
      <c r="W1498" s="127" t="s">
        <v>64</v>
      </c>
      <c r="X1498" s="127" t="s">
        <v>1305</v>
      </c>
      <c r="Y1498" s="127">
        <v>14.6</v>
      </c>
      <c r="Z1498" s="127">
        <v>110</v>
      </c>
      <c r="AA1498" s="127" t="s">
        <v>1726</v>
      </c>
      <c r="AB1498" s="127">
        <v>5000</v>
      </c>
      <c r="AC1498" s="127">
        <v>22340</v>
      </c>
      <c r="AD1498" s="127"/>
      <c r="AE1498" s="127"/>
      <c r="AF1498" s="127">
        <v>5000</v>
      </c>
      <c r="AG1498" s="127">
        <v>314</v>
      </c>
      <c r="AH1498" s="127"/>
      <c r="AI1498" s="127"/>
      <c r="AJ1498" s="127" t="s">
        <v>66</v>
      </c>
      <c r="AK1498" s="127">
        <v>1.3899999999999999E-2</v>
      </c>
      <c r="AL1498" s="127"/>
      <c r="AM1498" s="127"/>
      <c r="AN1498" s="127"/>
      <c r="AO1498" s="127"/>
      <c r="AP1498" s="127" t="s">
        <v>663</v>
      </c>
      <c r="AQ1498" s="127" t="s">
        <v>661</v>
      </c>
      <c r="AR1498" s="127" t="s">
        <v>664</v>
      </c>
      <c r="AS1498" s="127" t="s">
        <v>69</v>
      </c>
      <c r="AT1498" s="127" t="s">
        <v>70</v>
      </c>
      <c r="AU1498" s="127" t="s">
        <v>71</v>
      </c>
      <c r="AV1498" s="127" t="s">
        <v>1726</v>
      </c>
      <c r="AW1498" s="149">
        <f t="shared" si="23"/>
        <v>1.4055505819158461E-2</v>
      </c>
    </row>
    <row r="1499" spans="1:49" x14ac:dyDescent="0.2">
      <c r="A1499" s="127" t="s">
        <v>1726</v>
      </c>
      <c r="B1499" s="127">
        <v>4.0999999999999996</v>
      </c>
      <c r="C1499" s="127">
        <v>20171204</v>
      </c>
      <c r="D1499" s="127" t="s">
        <v>60</v>
      </c>
      <c r="E1499" s="127" t="s">
        <v>60</v>
      </c>
      <c r="F1499" s="127">
        <v>3</v>
      </c>
      <c r="G1499" s="75" t="s">
        <v>5124</v>
      </c>
      <c r="H1499" s="127"/>
      <c r="I1499" s="127"/>
      <c r="J1499" s="127"/>
      <c r="K1499" s="127"/>
      <c r="L1499" s="127"/>
      <c r="M1499" s="127">
        <v>1</v>
      </c>
      <c r="N1499" s="127">
        <v>2</v>
      </c>
      <c r="O1499" s="127">
        <v>2013</v>
      </c>
      <c r="P1499" s="127">
        <v>20140501</v>
      </c>
      <c r="Q1499" s="127">
        <v>20140504</v>
      </c>
      <c r="R1499" s="127" t="s">
        <v>3420</v>
      </c>
      <c r="S1499" s="127" t="s">
        <v>3421</v>
      </c>
      <c r="T1499" s="127" t="s">
        <v>4165</v>
      </c>
      <c r="U1499" s="127" t="s">
        <v>72</v>
      </c>
      <c r="V1499" s="127" t="s">
        <v>65</v>
      </c>
      <c r="W1499" s="127" t="s">
        <v>64</v>
      </c>
      <c r="X1499" s="127" t="s">
        <v>1308</v>
      </c>
      <c r="Y1499" s="127">
        <v>6.75</v>
      </c>
      <c r="Z1499" s="127"/>
      <c r="AA1499" s="127" t="s">
        <v>1726</v>
      </c>
      <c r="AB1499" s="127"/>
      <c r="AC1499" s="127"/>
      <c r="AD1499" s="127"/>
      <c r="AE1499" s="127"/>
      <c r="AF1499" s="127">
        <v>0</v>
      </c>
      <c r="AG1499" s="127">
        <v>456924</v>
      </c>
      <c r="AH1499" s="127"/>
      <c r="AI1499" s="127"/>
      <c r="AJ1499" s="127" t="s">
        <v>66</v>
      </c>
      <c r="AK1499" s="127"/>
      <c r="AL1499" s="127"/>
      <c r="AM1499" s="127"/>
      <c r="AN1499" s="127"/>
      <c r="AO1499" s="127" t="s">
        <v>5125</v>
      </c>
      <c r="AP1499" s="127" t="s">
        <v>3422</v>
      </c>
      <c r="AQ1499" s="127" t="s">
        <v>3423</v>
      </c>
      <c r="AR1499" s="127" t="s">
        <v>4166</v>
      </c>
      <c r="AS1499" s="127" t="s">
        <v>69</v>
      </c>
      <c r="AT1499" s="127" t="s">
        <v>70</v>
      </c>
      <c r="AU1499" s="127" t="s">
        <v>3211</v>
      </c>
      <c r="AV1499" s="127" t="s">
        <v>1726</v>
      </c>
      <c r="AW1499" s="149" t="str">
        <f t="shared" si="23"/>
        <v/>
      </c>
    </row>
    <row r="1500" spans="1:49" x14ac:dyDescent="0.2">
      <c r="A1500" s="127" t="s">
        <v>59</v>
      </c>
      <c r="B1500" s="127">
        <v>4.0999999999999996</v>
      </c>
      <c r="C1500" s="127">
        <v>20171204</v>
      </c>
      <c r="D1500" s="127" t="s">
        <v>60</v>
      </c>
      <c r="E1500" s="127" t="s">
        <v>60</v>
      </c>
      <c r="F1500" s="127">
        <v>3</v>
      </c>
      <c r="G1500" s="75" t="s">
        <v>4823</v>
      </c>
      <c r="H1500" s="127">
        <v>12</v>
      </c>
      <c r="I1500" s="127"/>
      <c r="J1500" s="127"/>
      <c r="K1500" s="127"/>
      <c r="L1500" s="127"/>
      <c r="M1500" s="127">
        <v>1</v>
      </c>
      <c r="N1500" s="127">
        <v>2</v>
      </c>
      <c r="O1500" s="127">
        <v>2012</v>
      </c>
      <c r="P1500" s="127">
        <v>20130528</v>
      </c>
      <c r="Q1500" s="127">
        <v>20130528</v>
      </c>
      <c r="R1500" s="127" t="s">
        <v>490</v>
      </c>
      <c r="S1500" s="127" t="s">
        <v>476</v>
      </c>
      <c r="T1500" s="127" t="s">
        <v>491</v>
      </c>
      <c r="U1500" s="127" t="s">
        <v>72</v>
      </c>
      <c r="V1500" s="127" t="s">
        <v>65</v>
      </c>
      <c r="W1500" s="127" t="s">
        <v>64</v>
      </c>
      <c r="X1500" s="127" t="s">
        <v>1308</v>
      </c>
      <c r="Y1500" s="127">
        <v>9.7100000000000009</v>
      </c>
      <c r="Z1500" s="127">
        <v>93</v>
      </c>
      <c r="AA1500" s="127" t="s">
        <v>1726</v>
      </c>
      <c r="AB1500" s="127">
        <v>5000</v>
      </c>
      <c r="AC1500" s="127">
        <v>55348</v>
      </c>
      <c r="AD1500" s="127"/>
      <c r="AE1500" s="127"/>
      <c r="AF1500" s="127">
        <v>0</v>
      </c>
      <c r="AG1500" s="127">
        <v>1467</v>
      </c>
      <c r="AH1500" s="127">
        <v>5000</v>
      </c>
      <c r="AI1500" s="127">
        <v>843</v>
      </c>
      <c r="AJ1500" s="127" t="s">
        <v>66</v>
      </c>
      <c r="AK1500" s="127">
        <v>1.4999999999999999E-2</v>
      </c>
      <c r="AL1500" s="127">
        <v>53</v>
      </c>
      <c r="AM1500" s="127">
        <v>200</v>
      </c>
      <c r="AN1500" s="127"/>
      <c r="AO1500" s="127"/>
      <c r="AP1500" s="127" t="s">
        <v>493</v>
      </c>
      <c r="AQ1500" s="127" t="s">
        <v>480</v>
      </c>
      <c r="AR1500" s="127" t="s">
        <v>494</v>
      </c>
      <c r="AS1500" s="127" t="s">
        <v>69</v>
      </c>
      <c r="AT1500" s="127" t="s">
        <v>70</v>
      </c>
      <c r="AU1500" s="127" t="s">
        <v>91</v>
      </c>
      <c r="AV1500" s="127" t="s">
        <v>1726</v>
      </c>
      <c r="AW1500" s="149">
        <f t="shared" si="23"/>
        <v>2.6505022765050228E-2</v>
      </c>
    </row>
    <row r="1501" spans="1:49" x14ac:dyDescent="0.2">
      <c r="A1501" s="127" t="s">
        <v>59</v>
      </c>
      <c r="B1501" s="127">
        <v>4.0999999999999996</v>
      </c>
      <c r="C1501" s="127">
        <v>20171204</v>
      </c>
      <c r="D1501" s="127" t="s">
        <v>60</v>
      </c>
      <c r="E1501" s="127" t="s">
        <v>60</v>
      </c>
      <c r="F1501" s="127">
        <v>3</v>
      </c>
      <c r="G1501" s="75" t="s">
        <v>5237</v>
      </c>
      <c r="H1501" s="127">
        <v>12</v>
      </c>
      <c r="I1501" s="127"/>
      <c r="J1501" s="127"/>
      <c r="K1501" s="127"/>
      <c r="L1501" s="127"/>
      <c r="M1501" s="127">
        <v>1</v>
      </c>
      <c r="N1501" s="127">
        <v>2</v>
      </c>
      <c r="O1501" s="127">
        <v>2014</v>
      </c>
      <c r="P1501" s="127">
        <v>20160405</v>
      </c>
      <c r="Q1501" s="127">
        <v>20160405</v>
      </c>
      <c r="R1501" s="127" t="s">
        <v>490</v>
      </c>
      <c r="S1501" s="127" t="s">
        <v>476</v>
      </c>
      <c r="T1501" s="127" t="s">
        <v>491</v>
      </c>
      <c r="U1501" s="127" t="s">
        <v>1953</v>
      </c>
      <c r="V1501" s="127" t="s">
        <v>65</v>
      </c>
      <c r="W1501" s="127" t="s">
        <v>64</v>
      </c>
      <c r="X1501" s="127" t="s">
        <v>1305</v>
      </c>
      <c r="Y1501" s="127">
        <v>19.11</v>
      </c>
      <c r="Z1501" s="127">
        <v>117</v>
      </c>
      <c r="AA1501" s="127" t="s">
        <v>1726</v>
      </c>
      <c r="AB1501" s="127">
        <v>5000</v>
      </c>
      <c r="AC1501" s="127">
        <v>7352</v>
      </c>
      <c r="AD1501" s="127"/>
      <c r="AE1501" s="127"/>
      <c r="AF1501" s="127">
        <v>5000</v>
      </c>
      <c r="AG1501" s="127">
        <v>1558</v>
      </c>
      <c r="AH1501" s="127"/>
      <c r="AI1501" s="127"/>
      <c r="AJ1501" s="127" t="s">
        <v>66</v>
      </c>
      <c r="AK1501" s="127">
        <v>8.5000000000000006E-2</v>
      </c>
      <c r="AL1501" s="127">
        <v>19</v>
      </c>
      <c r="AM1501" s="127">
        <v>200</v>
      </c>
      <c r="AN1501" s="127"/>
      <c r="AO1501" s="127"/>
      <c r="AP1501" s="127" t="s">
        <v>493</v>
      </c>
      <c r="AQ1501" s="127" t="s">
        <v>480</v>
      </c>
      <c r="AR1501" s="127" t="s">
        <v>494</v>
      </c>
      <c r="AS1501" s="127" t="s">
        <v>69</v>
      </c>
      <c r="AT1501" s="127" t="s">
        <v>70</v>
      </c>
      <c r="AU1501" s="127" t="s">
        <v>91</v>
      </c>
      <c r="AV1501" s="127" t="s">
        <v>1726</v>
      </c>
      <c r="AW1501" s="149">
        <f t="shared" si="23"/>
        <v>0.2119151251360174</v>
      </c>
    </row>
    <row r="1502" spans="1:49" x14ac:dyDescent="0.2">
      <c r="A1502" s="127" t="s">
        <v>59</v>
      </c>
      <c r="B1502" s="127">
        <v>4.0999999999999996</v>
      </c>
      <c r="C1502" s="127">
        <v>20171204</v>
      </c>
      <c r="D1502" s="127" t="s">
        <v>60</v>
      </c>
      <c r="E1502" s="127" t="s">
        <v>60</v>
      </c>
      <c r="F1502" s="127">
        <v>3</v>
      </c>
      <c r="G1502" s="75" t="s">
        <v>5238</v>
      </c>
      <c r="H1502" s="127">
        <v>12</v>
      </c>
      <c r="I1502" s="127"/>
      <c r="J1502" s="127"/>
      <c r="K1502" s="127"/>
      <c r="L1502" s="127"/>
      <c r="M1502" s="127">
        <v>1</v>
      </c>
      <c r="N1502" s="127">
        <v>2</v>
      </c>
      <c r="O1502" s="127">
        <v>2014</v>
      </c>
      <c r="P1502" s="127">
        <v>20160405</v>
      </c>
      <c r="Q1502" s="127">
        <v>20160405</v>
      </c>
      <c r="R1502" s="127" t="s">
        <v>490</v>
      </c>
      <c r="S1502" s="127" t="s">
        <v>476</v>
      </c>
      <c r="T1502" s="127" t="s">
        <v>491</v>
      </c>
      <c r="U1502" s="127" t="s">
        <v>1953</v>
      </c>
      <c r="V1502" s="127" t="s">
        <v>65</v>
      </c>
      <c r="W1502" s="127" t="s">
        <v>64</v>
      </c>
      <c r="X1502" s="127" t="s">
        <v>1305</v>
      </c>
      <c r="Y1502" s="127">
        <v>19.11</v>
      </c>
      <c r="Z1502" s="127">
        <v>117</v>
      </c>
      <c r="AA1502" s="127" t="s">
        <v>1726</v>
      </c>
      <c r="AB1502" s="127">
        <v>5000</v>
      </c>
      <c r="AC1502" s="127">
        <v>9425</v>
      </c>
      <c r="AD1502" s="127"/>
      <c r="AE1502" s="127"/>
      <c r="AF1502" s="127"/>
      <c r="AG1502" s="127"/>
      <c r="AH1502" s="127"/>
      <c r="AI1502" s="127"/>
      <c r="AJ1502" s="127" t="s">
        <v>66</v>
      </c>
      <c r="AK1502" s="127"/>
      <c r="AL1502" s="127"/>
      <c r="AM1502" s="127"/>
      <c r="AN1502" s="127"/>
      <c r="AO1502" s="127"/>
      <c r="AP1502" s="127" t="s">
        <v>493</v>
      </c>
      <c r="AQ1502" s="127" t="s">
        <v>480</v>
      </c>
      <c r="AR1502" s="127" t="s">
        <v>494</v>
      </c>
      <c r="AS1502" s="127" t="s">
        <v>69</v>
      </c>
      <c r="AT1502" s="127" t="s">
        <v>70</v>
      </c>
      <c r="AU1502" s="127" t="s">
        <v>91</v>
      </c>
      <c r="AV1502" s="127" t="s">
        <v>1726</v>
      </c>
      <c r="AW1502" s="149">
        <f t="shared" si="23"/>
        <v>0</v>
      </c>
    </row>
    <row r="1503" spans="1:49" x14ac:dyDescent="0.2">
      <c r="A1503" s="127" t="s">
        <v>59</v>
      </c>
      <c r="B1503" s="127">
        <v>4.0999999999999996</v>
      </c>
      <c r="C1503" s="127">
        <v>20171204</v>
      </c>
      <c r="D1503" s="127" t="s">
        <v>60</v>
      </c>
      <c r="E1503" s="127" t="s">
        <v>60</v>
      </c>
      <c r="F1503" s="127">
        <v>3</v>
      </c>
      <c r="G1503" s="75" t="s">
        <v>5089</v>
      </c>
      <c r="H1503" s="127">
        <v>12</v>
      </c>
      <c r="I1503" s="127"/>
      <c r="J1503" s="127"/>
      <c r="K1503" s="127"/>
      <c r="L1503" s="127"/>
      <c r="M1503" s="127">
        <v>1</v>
      </c>
      <c r="N1503" s="127">
        <v>3</v>
      </c>
      <c r="O1503" s="127">
        <v>2014</v>
      </c>
      <c r="P1503" s="127">
        <v>20150609</v>
      </c>
      <c r="Q1503" s="127">
        <v>20150619</v>
      </c>
      <c r="R1503" s="127" t="s">
        <v>3301</v>
      </c>
      <c r="S1503" s="127" t="s">
        <v>3323</v>
      </c>
      <c r="T1503" s="127" t="s">
        <v>3294</v>
      </c>
      <c r="U1503" s="127" t="s">
        <v>72</v>
      </c>
      <c r="V1503" s="127" t="s">
        <v>65</v>
      </c>
      <c r="W1503" s="127" t="s">
        <v>64</v>
      </c>
      <c r="X1503" s="127" t="s">
        <v>1305</v>
      </c>
      <c r="Y1503" s="127">
        <v>5.56</v>
      </c>
      <c r="Z1503" s="127">
        <v>83</v>
      </c>
      <c r="AA1503" s="127" t="s">
        <v>1726</v>
      </c>
      <c r="AB1503" s="127">
        <v>5000</v>
      </c>
      <c r="AC1503" s="127">
        <v>51277</v>
      </c>
      <c r="AD1503" s="127"/>
      <c r="AE1503" s="127"/>
      <c r="AF1503" s="127"/>
      <c r="AG1503" s="127"/>
      <c r="AH1503" s="127"/>
      <c r="AI1503" s="127"/>
      <c r="AJ1503" s="127" t="s">
        <v>66</v>
      </c>
      <c r="AK1503" s="127"/>
      <c r="AL1503" s="127"/>
      <c r="AM1503" s="127"/>
      <c r="AN1503" s="127"/>
      <c r="AO1503" s="127"/>
      <c r="AP1503" s="127" t="s">
        <v>3302</v>
      </c>
      <c r="AQ1503" s="127" t="s">
        <v>3326</v>
      </c>
      <c r="AR1503" s="127" t="s">
        <v>3298</v>
      </c>
      <c r="AS1503" s="127" t="s">
        <v>69</v>
      </c>
      <c r="AT1503" s="127" t="s">
        <v>70</v>
      </c>
      <c r="AU1503" s="127" t="s">
        <v>3211</v>
      </c>
      <c r="AV1503" s="127" t="s">
        <v>1726</v>
      </c>
      <c r="AW1503" s="149">
        <f t="shared" si="23"/>
        <v>0</v>
      </c>
    </row>
    <row r="1504" spans="1:49" x14ac:dyDescent="0.2">
      <c r="A1504" s="127" t="s">
        <v>1726</v>
      </c>
      <c r="B1504" s="127">
        <v>4.0999999999999996</v>
      </c>
      <c r="C1504" s="127">
        <v>20171204</v>
      </c>
      <c r="D1504" s="127" t="s">
        <v>60</v>
      </c>
      <c r="E1504" s="127" t="s">
        <v>60</v>
      </c>
      <c r="F1504" s="127">
        <v>3</v>
      </c>
      <c r="G1504" s="75" t="s">
        <v>5179</v>
      </c>
      <c r="H1504" s="127"/>
      <c r="I1504" s="127"/>
      <c r="J1504" s="127"/>
      <c r="K1504" s="127"/>
      <c r="L1504" s="127"/>
      <c r="M1504" s="127">
        <v>1</v>
      </c>
      <c r="N1504" s="127">
        <v>2</v>
      </c>
      <c r="O1504" s="127">
        <v>2014</v>
      </c>
      <c r="P1504" s="127">
        <v>20150601</v>
      </c>
      <c r="Q1504" s="127">
        <v>20150605</v>
      </c>
      <c r="R1504" s="127" t="s">
        <v>3441</v>
      </c>
      <c r="S1504" s="127" t="s">
        <v>3484</v>
      </c>
      <c r="T1504" s="127" t="s">
        <v>4561</v>
      </c>
      <c r="U1504" s="127" t="s">
        <v>1643</v>
      </c>
      <c r="V1504" s="127" t="s">
        <v>65</v>
      </c>
      <c r="W1504" s="127" t="s">
        <v>66</v>
      </c>
      <c r="X1504" s="127" t="s">
        <v>1305</v>
      </c>
      <c r="Y1504" s="127"/>
      <c r="Z1504" s="127"/>
      <c r="AA1504" s="127" t="s">
        <v>1726</v>
      </c>
      <c r="AB1504" s="127"/>
      <c r="AC1504" s="127"/>
      <c r="AD1504" s="127"/>
      <c r="AE1504" s="127"/>
      <c r="AF1504" s="127">
        <v>0</v>
      </c>
      <c r="AG1504" s="127">
        <v>882</v>
      </c>
      <c r="AH1504" s="127"/>
      <c r="AI1504" s="127"/>
      <c r="AJ1504" s="127" t="s">
        <v>66</v>
      </c>
      <c r="AK1504" s="127"/>
      <c r="AL1504" s="127"/>
      <c r="AM1504" s="127"/>
      <c r="AN1504" s="127"/>
      <c r="AO1504" s="127"/>
      <c r="AP1504" s="127" t="s">
        <v>3443</v>
      </c>
      <c r="AQ1504" s="127" t="s">
        <v>3487</v>
      </c>
      <c r="AR1504" s="127" t="s">
        <v>4563</v>
      </c>
      <c r="AS1504" s="127" t="s">
        <v>69</v>
      </c>
      <c r="AT1504" s="127" t="s">
        <v>70</v>
      </c>
      <c r="AU1504" s="127" t="s">
        <v>77</v>
      </c>
      <c r="AV1504" s="127" t="s">
        <v>1726</v>
      </c>
      <c r="AW1504" s="149" t="str">
        <f t="shared" si="23"/>
        <v/>
      </c>
    </row>
    <row r="1505" spans="1:49" x14ac:dyDescent="0.2">
      <c r="A1505" s="127" t="s">
        <v>59</v>
      </c>
      <c r="B1505" s="127">
        <v>4.0999999999999996</v>
      </c>
      <c r="C1505" s="127">
        <v>20171204</v>
      </c>
      <c r="D1505" s="127" t="s">
        <v>60</v>
      </c>
      <c r="E1505" s="127" t="s">
        <v>60</v>
      </c>
      <c r="F1505" s="127">
        <v>3</v>
      </c>
      <c r="G1505" s="75" t="s">
        <v>5084</v>
      </c>
      <c r="H1505" s="127">
        <v>12</v>
      </c>
      <c r="I1505" s="127"/>
      <c r="J1505" s="127"/>
      <c r="K1505" s="127"/>
      <c r="L1505" s="127"/>
      <c r="M1505" s="127">
        <v>1</v>
      </c>
      <c r="N1505" s="127">
        <v>2</v>
      </c>
      <c r="O1505" s="127">
        <v>2013</v>
      </c>
      <c r="P1505" s="127">
        <v>20150401</v>
      </c>
      <c r="Q1505" s="127">
        <v>20150401</v>
      </c>
      <c r="R1505" s="127" t="s">
        <v>490</v>
      </c>
      <c r="S1505" s="127" t="s">
        <v>476</v>
      </c>
      <c r="T1505" s="127" t="s">
        <v>491</v>
      </c>
      <c r="U1505" s="127" t="s">
        <v>1953</v>
      </c>
      <c r="V1505" s="127" t="s">
        <v>65</v>
      </c>
      <c r="W1505" s="127" t="s">
        <v>66</v>
      </c>
      <c r="X1505" s="127"/>
      <c r="Y1505" s="127">
        <v>17.82</v>
      </c>
      <c r="Z1505" s="127">
        <v>113</v>
      </c>
      <c r="AA1505" s="127" t="s">
        <v>1726</v>
      </c>
      <c r="AB1505" s="127">
        <v>5000</v>
      </c>
      <c r="AC1505" s="127">
        <v>20488</v>
      </c>
      <c r="AD1505" s="127"/>
      <c r="AE1505" s="127"/>
      <c r="AF1505" s="127">
        <v>0</v>
      </c>
      <c r="AG1505" s="127">
        <v>132</v>
      </c>
      <c r="AH1505" s="127"/>
      <c r="AI1505" s="127"/>
      <c r="AJ1505" s="127"/>
      <c r="AK1505" s="127">
        <v>0</v>
      </c>
      <c r="AL1505" s="127">
        <v>195</v>
      </c>
      <c r="AM1505" s="127">
        <v>200</v>
      </c>
      <c r="AN1505" s="127"/>
      <c r="AO1505" s="127"/>
      <c r="AP1505" s="127" t="s">
        <v>493</v>
      </c>
      <c r="AQ1505" s="127" t="s">
        <v>480</v>
      </c>
      <c r="AR1505" s="127" t="s">
        <v>494</v>
      </c>
      <c r="AS1505" s="127" t="s">
        <v>69</v>
      </c>
      <c r="AT1505" s="127" t="s">
        <v>70</v>
      </c>
      <c r="AU1505" s="127" t="s">
        <v>91</v>
      </c>
      <c r="AV1505" s="127" t="s">
        <v>1726</v>
      </c>
      <c r="AW1505" s="149">
        <f t="shared" si="23"/>
        <v>6.4427957828973054E-3</v>
      </c>
    </row>
    <row r="1506" spans="1:49" x14ac:dyDescent="0.2">
      <c r="A1506" s="127" t="s">
        <v>59</v>
      </c>
      <c r="B1506" s="127">
        <v>4.0999999999999996</v>
      </c>
      <c r="C1506" s="127">
        <v>20171204</v>
      </c>
      <c r="D1506" s="127" t="s">
        <v>60</v>
      </c>
      <c r="E1506" s="127" t="s">
        <v>60</v>
      </c>
      <c r="F1506" s="127">
        <v>3</v>
      </c>
      <c r="G1506" s="75" t="s">
        <v>3438</v>
      </c>
      <c r="H1506" s="127">
        <v>0</v>
      </c>
      <c r="I1506" s="127"/>
      <c r="J1506" s="127"/>
      <c r="K1506" s="127"/>
      <c r="L1506" s="127"/>
      <c r="M1506" s="127">
        <v>1</v>
      </c>
      <c r="N1506" s="127">
        <v>1</v>
      </c>
      <c r="O1506" s="127">
        <v>1979</v>
      </c>
      <c r="P1506" s="127">
        <v>1980</v>
      </c>
      <c r="Q1506" s="127">
        <v>198008</v>
      </c>
      <c r="R1506" s="127" t="s">
        <v>3439</v>
      </c>
      <c r="S1506" s="127"/>
      <c r="T1506" s="127" t="s">
        <v>3427</v>
      </c>
      <c r="U1506" s="127"/>
      <c r="V1506" s="127" t="s">
        <v>67</v>
      </c>
      <c r="W1506" s="127"/>
      <c r="X1506" s="127"/>
      <c r="Y1506" s="127"/>
      <c r="Z1506" s="127"/>
      <c r="AA1506" s="127"/>
      <c r="AB1506" s="127">
        <v>5000</v>
      </c>
      <c r="AC1506" s="127">
        <v>4672</v>
      </c>
      <c r="AD1506" s="127"/>
      <c r="AE1506" s="127"/>
      <c r="AF1506" s="127"/>
      <c r="AG1506" s="127"/>
      <c r="AH1506" s="127"/>
      <c r="AI1506" s="127"/>
      <c r="AJ1506" s="127"/>
      <c r="AK1506" s="127">
        <v>0</v>
      </c>
      <c r="AL1506" s="127">
        <v>2</v>
      </c>
      <c r="AM1506" s="127"/>
      <c r="AN1506" s="127"/>
      <c r="AO1506" s="127"/>
      <c r="AP1506" s="127" t="s">
        <v>4795</v>
      </c>
      <c r="AQ1506" s="127" t="s">
        <v>1106</v>
      </c>
      <c r="AR1506" s="127" t="s">
        <v>3430</v>
      </c>
      <c r="AS1506" s="127" t="s">
        <v>69</v>
      </c>
      <c r="AT1506" s="127" t="s">
        <v>70</v>
      </c>
      <c r="AU1506" s="127" t="s">
        <v>77</v>
      </c>
      <c r="AV1506" s="127" t="s">
        <v>1726</v>
      </c>
      <c r="AW1506" s="149">
        <f t="shared" si="23"/>
        <v>0</v>
      </c>
    </row>
    <row r="1507" spans="1:49" x14ac:dyDescent="0.2">
      <c r="A1507" s="127" t="s">
        <v>59</v>
      </c>
      <c r="B1507" s="127">
        <v>4.0999999999999996</v>
      </c>
      <c r="C1507" s="127">
        <v>20171204</v>
      </c>
      <c r="D1507" s="127" t="s">
        <v>60</v>
      </c>
      <c r="E1507" s="127" t="s">
        <v>60</v>
      </c>
      <c r="F1507" s="127">
        <v>3</v>
      </c>
      <c r="G1507" s="75" t="s">
        <v>5481</v>
      </c>
      <c r="H1507" s="127">
        <v>12</v>
      </c>
      <c r="I1507" s="127"/>
      <c r="J1507" s="127"/>
      <c r="K1507" s="127"/>
      <c r="L1507" s="127"/>
      <c r="M1507" s="127">
        <v>1</v>
      </c>
      <c r="N1507" s="127">
        <v>2</v>
      </c>
      <c r="O1507" s="127">
        <v>2016</v>
      </c>
      <c r="P1507" s="127">
        <v>20170510</v>
      </c>
      <c r="Q1507" s="127">
        <v>20170512</v>
      </c>
      <c r="R1507" s="127" t="s">
        <v>475</v>
      </c>
      <c r="S1507" s="127" t="s">
        <v>476</v>
      </c>
      <c r="T1507" s="127" t="s">
        <v>477</v>
      </c>
      <c r="U1507" s="127" t="s">
        <v>72</v>
      </c>
      <c r="V1507" s="127" t="s">
        <v>65</v>
      </c>
      <c r="W1507" s="127" t="s">
        <v>64</v>
      </c>
      <c r="X1507" s="127" t="s">
        <v>1305</v>
      </c>
      <c r="Y1507" s="127">
        <v>6.05</v>
      </c>
      <c r="Z1507" s="127">
        <v>80</v>
      </c>
      <c r="AA1507" s="127" t="s">
        <v>1726</v>
      </c>
      <c r="AB1507" s="127">
        <v>5000</v>
      </c>
      <c r="AC1507" s="127">
        <v>56799</v>
      </c>
      <c r="AD1507" s="127"/>
      <c r="AE1507" s="127"/>
      <c r="AF1507" s="127"/>
      <c r="AG1507" s="127"/>
      <c r="AH1507" s="127"/>
      <c r="AI1507" s="127"/>
      <c r="AJ1507" s="127" t="s">
        <v>66</v>
      </c>
      <c r="AK1507" s="127">
        <v>0</v>
      </c>
      <c r="AL1507" s="127"/>
      <c r="AM1507" s="127"/>
      <c r="AN1507" s="127"/>
      <c r="AO1507" s="127"/>
      <c r="AP1507" s="127" t="s">
        <v>479</v>
      </c>
      <c r="AQ1507" s="127" t="s">
        <v>480</v>
      </c>
      <c r="AR1507" s="127" t="s">
        <v>481</v>
      </c>
      <c r="AS1507" s="127" t="s">
        <v>69</v>
      </c>
      <c r="AT1507" s="127" t="s">
        <v>70</v>
      </c>
      <c r="AU1507" s="127" t="s">
        <v>91</v>
      </c>
      <c r="AV1507" s="127" t="s">
        <v>1726</v>
      </c>
      <c r="AW1507" s="149">
        <f t="shared" si="23"/>
        <v>0</v>
      </c>
    </row>
    <row r="1508" spans="1:49" x14ac:dyDescent="0.2">
      <c r="A1508" s="127" t="s">
        <v>59</v>
      </c>
      <c r="B1508" s="127">
        <v>4.0999999999999996</v>
      </c>
      <c r="C1508" s="127">
        <v>20171204</v>
      </c>
      <c r="D1508" s="127" t="s">
        <v>60</v>
      </c>
      <c r="E1508" s="127" t="s">
        <v>60</v>
      </c>
      <c r="F1508" s="127">
        <v>3</v>
      </c>
      <c r="G1508" s="75" t="s">
        <v>604</v>
      </c>
      <c r="H1508" s="127">
        <v>0</v>
      </c>
      <c r="I1508" s="127"/>
      <c r="J1508" s="127"/>
      <c r="K1508" s="127"/>
      <c r="L1508" s="127"/>
      <c r="M1508" s="127">
        <v>1</v>
      </c>
      <c r="N1508" s="127">
        <v>2</v>
      </c>
      <c r="O1508" s="127">
        <v>1987</v>
      </c>
      <c r="P1508" s="127">
        <v>198805</v>
      </c>
      <c r="Q1508" s="127">
        <v>19880516</v>
      </c>
      <c r="R1508" s="127" t="s">
        <v>490</v>
      </c>
      <c r="S1508" s="127" t="s">
        <v>476</v>
      </c>
      <c r="T1508" s="127" t="s">
        <v>491</v>
      </c>
      <c r="U1508" s="127" t="s">
        <v>72</v>
      </c>
      <c r="V1508" s="127" t="s">
        <v>65</v>
      </c>
      <c r="W1508" s="127" t="s">
        <v>66</v>
      </c>
      <c r="X1508" s="127"/>
      <c r="Y1508" s="127">
        <v>6.1</v>
      </c>
      <c r="Z1508" s="127">
        <v>82</v>
      </c>
      <c r="AA1508" s="127" t="s">
        <v>1726</v>
      </c>
      <c r="AB1508" s="127">
        <v>5000</v>
      </c>
      <c r="AC1508" s="127">
        <v>26564</v>
      </c>
      <c r="AD1508" s="127"/>
      <c r="AE1508" s="127"/>
      <c r="AF1508" s="127">
        <v>0</v>
      </c>
      <c r="AG1508" s="127">
        <v>235216</v>
      </c>
      <c r="AH1508" s="127">
        <v>5000</v>
      </c>
      <c r="AI1508" s="127">
        <v>161</v>
      </c>
      <c r="AJ1508" s="127" t="s">
        <v>66</v>
      </c>
      <c r="AK1508" s="127">
        <v>6.0000000000000001E-3</v>
      </c>
      <c r="AL1508" s="127">
        <v>4</v>
      </c>
      <c r="AM1508" s="127"/>
      <c r="AN1508" s="127"/>
      <c r="AO1508" s="127" t="s">
        <v>605</v>
      </c>
      <c r="AP1508" s="127" t="s">
        <v>493</v>
      </c>
      <c r="AQ1508" s="127" t="s">
        <v>480</v>
      </c>
      <c r="AR1508" s="127" t="s">
        <v>494</v>
      </c>
      <c r="AS1508" s="127" t="s">
        <v>69</v>
      </c>
      <c r="AT1508" s="127" t="s">
        <v>70</v>
      </c>
      <c r="AU1508" s="127" t="s">
        <v>91</v>
      </c>
      <c r="AV1508" s="127" t="s">
        <v>1726</v>
      </c>
      <c r="AW1508" s="149">
        <f t="shared" si="23"/>
        <v>8.8546905586508053</v>
      </c>
    </row>
    <row r="1509" spans="1:49" x14ac:dyDescent="0.2">
      <c r="A1509" s="127" t="s">
        <v>59</v>
      </c>
      <c r="B1509" s="127">
        <v>4.0999999999999996</v>
      </c>
      <c r="C1509" s="127">
        <v>20171204</v>
      </c>
      <c r="D1509" s="127" t="s">
        <v>60</v>
      </c>
      <c r="E1509" s="127" t="s">
        <v>60</v>
      </c>
      <c r="F1509" s="127">
        <v>3</v>
      </c>
      <c r="G1509" s="75" t="s">
        <v>1697</v>
      </c>
      <c r="H1509" s="127">
        <v>0</v>
      </c>
      <c r="I1509" s="127"/>
      <c r="J1509" s="127"/>
      <c r="K1509" s="127"/>
      <c r="L1509" s="127"/>
      <c r="M1509" s="127">
        <v>1</v>
      </c>
      <c r="N1509" s="127">
        <v>1</v>
      </c>
      <c r="O1509" s="127">
        <v>1992</v>
      </c>
      <c r="P1509" s="127">
        <v>199306</v>
      </c>
      <c r="Q1509" s="127">
        <v>19930629</v>
      </c>
      <c r="R1509" s="127" t="s">
        <v>61</v>
      </c>
      <c r="S1509" s="127" t="s">
        <v>62</v>
      </c>
      <c r="T1509" s="127" t="s">
        <v>63</v>
      </c>
      <c r="U1509" s="127" t="s">
        <v>72</v>
      </c>
      <c r="V1509" s="127" t="s">
        <v>65</v>
      </c>
      <c r="W1509" s="127" t="s">
        <v>64</v>
      </c>
      <c r="X1509" s="127"/>
      <c r="Y1509" s="127">
        <v>4.0999999999999996</v>
      </c>
      <c r="Z1509" s="127">
        <v>70</v>
      </c>
      <c r="AA1509" s="127" t="s">
        <v>1726</v>
      </c>
      <c r="AB1509" s="127">
        <v>5000</v>
      </c>
      <c r="AC1509" s="127">
        <v>75560</v>
      </c>
      <c r="AD1509" s="127"/>
      <c r="AE1509" s="127"/>
      <c r="AF1509" s="127">
        <v>0</v>
      </c>
      <c r="AG1509" s="127">
        <v>37887</v>
      </c>
      <c r="AH1509" s="127">
        <v>5000</v>
      </c>
      <c r="AI1509" s="127">
        <v>763</v>
      </c>
      <c r="AJ1509" s="127" t="s">
        <v>67</v>
      </c>
      <c r="AK1509" s="127">
        <v>0.01</v>
      </c>
      <c r="AL1509" s="127">
        <v>1</v>
      </c>
      <c r="AM1509" s="127">
        <v>300</v>
      </c>
      <c r="AN1509" s="127"/>
      <c r="AO1509" s="127" t="s">
        <v>81</v>
      </c>
      <c r="AP1509" s="127" t="s">
        <v>663</v>
      </c>
      <c r="AQ1509" s="127" t="s">
        <v>661</v>
      </c>
      <c r="AR1509" s="127" t="s">
        <v>664</v>
      </c>
      <c r="AS1509" s="127" t="s">
        <v>69</v>
      </c>
      <c r="AT1509" s="127" t="s">
        <v>70</v>
      </c>
      <c r="AU1509" s="127" t="s">
        <v>71</v>
      </c>
      <c r="AV1509" s="127" t="s">
        <v>1726</v>
      </c>
      <c r="AW1509" s="149">
        <f t="shared" si="23"/>
        <v>0.5014160931709899</v>
      </c>
    </row>
    <row r="1510" spans="1:49" x14ac:dyDescent="0.2">
      <c r="A1510" s="127" t="s">
        <v>59</v>
      </c>
      <c r="B1510" s="127">
        <v>4.0999999999999996</v>
      </c>
      <c r="C1510" s="127">
        <v>20171204</v>
      </c>
      <c r="D1510" s="127" t="s">
        <v>60</v>
      </c>
      <c r="E1510" s="127" t="s">
        <v>60</v>
      </c>
      <c r="F1510" s="127">
        <v>3</v>
      </c>
      <c r="G1510" s="75" t="s">
        <v>581</v>
      </c>
      <c r="H1510" s="127">
        <v>0</v>
      </c>
      <c r="I1510" s="127"/>
      <c r="J1510" s="127"/>
      <c r="K1510" s="127"/>
      <c r="L1510" s="127"/>
      <c r="M1510" s="127">
        <v>1</v>
      </c>
      <c r="N1510" s="127">
        <v>2</v>
      </c>
      <c r="O1510" s="127">
        <v>1992</v>
      </c>
      <c r="P1510" s="127">
        <v>199305</v>
      </c>
      <c r="Q1510" s="127">
        <v>19930527</v>
      </c>
      <c r="R1510" s="127" t="s">
        <v>490</v>
      </c>
      <c r="S1510" s="127" t="s">
        <v>476</v>
      </c>
      <c r="T1510" s="127" t="s">
        <v>491</v>
      </c>
      <c r="U1510" s="127" t="s">
        <v>72</v>
      </c>
      <c r="V1510" s="127" t="s">
        <v>65</v>
      </c>
      <c r="W1510" s="127" t="s">
        <v>64</v>
      </c>
      <c r="X1510" s="127"/>
      <c r="Y1510" s="127">
        <v>7.6</v>
      </c>
      <c r="Z1510" s="127">
        <v>87</v>
      </c>
      <c r="AA1510" s="127" t="s">
        <v>1726</v>
      </c>
      <c r="AB1510" s="127">
        <v>5000</v>
      </c>
      <c r="AC1510" s="127">
        <v>75126</v>
      </c>
      <c r="AD1510" s="127"/>
      <c r="AE1510" s="127"/>
      <c r="AF1510" s="127">
        <v>0</v>
      </c>
      <c r="AG1510" s="127">
        <v>442596</v>
      </c>
      <c r="AH1510" s="127">
        <v>5000</v>
      </c>
      <c r="AI1510" s="127">
        <v>378</v>
      </c>
      <c r="AJ1510" s="127" t="s">
        <v>66</v>
      </c>
      <c r="AK1510" s="127">
        <v>5.0000000000000001E-3</v>
      </c>
      <c r="AL1510" s="127">
        <v>48</v>
      </c>
      <c r="AM1510" s="127">
        <v>200</v>
      </c>
      <c r="AN1510" s="127"/>
      <c r="AO1510" s="127"/>
      <c r="AP1510" s="127" t="s">
        <v>493</v>
      </c>
      <c r="AQ1510" s="127" t="s">
        <v>480</v>
      </c>
      <c r="AR1510" s="127" t="s">
        <v>494</v>
      </c>
      <c r="AS1510" s="127" t="s">
        <v>69</v>
      </c>
      <c r="AT1510" s="127" t="s">
        <v>70</v>
      </c>
      <c r="AU1510" s="127" t="s">
        <v>91</v>
      </c>
      <c r="AV1510" s="127" t="s">
        <v>1726</v>
      </c>
      <c r="AW1510" s="149">
        <f t="shared" si="23"/>
        <v>5.8913824774379044</v>
      </c>
    </row>
    <row r="1511" spans="1:49" x14ac:dyDescent="0.2">
      <c r="A1511" s="127" t="s">
        <v>59</v>
      </c>
      <c r="B1511" s="127">
        <v>4.0999999999999996</v>
      </c>
      <c r="C1511" s="127">
        <v>20171204</v>
      </c>
      <c r="D1511" s="127" t="s">
        <v>60</v>
      </c>
      <c r="E1511" s="127" t="s">
        <v>60</v>
      </c>
      <c r="F1511" s="127">
        <v>3</v>
      </c>
      <c r="G1511" s="75" t="s">
        <v>4750</v>
      </c>
      <c r="H1511" s="127">
        <v>0</v>
      </c>
      <c r="I1511" s="127"/>
      <c r="J1511" s="127"/>
      <c r="K1511" s="127"/>
      <c r="L1511" s="127"/>
      <c r="M1511" s="127">
        <v>1</v>
      </c>
      <c r="N1511" s="127">
        <v>2</v>
      </c>
      <c r="O1511" s="127">
        <v>1978</v>
      </c>
      <c r="P1511" s="127">
        <v>197907</v>
      </c>
      <c r="Q1511" s="127">
        <v>197907</v>
      </c>
      <c r="R1511" s="127" t="s">
        <v>4560</v>
      </c>
      <c r="S1511" s="127"/>
      <c r="T1511" s="127" t="s">
        <v>4561</v>
      </c>
      <c r="U1511" s="127"/>
      <c r="V1511" s="127" t="s">
        <v>67</v>
      </c>
      <c r="W1511" s="127"/>
      <c r="X1511" s="127"/>
      <c r="Y1511" s="127">
        <v>2</v>
      </c>
      <c r="Z1511" s="127"/>
      <c r="AA1511" s="127"/>
      <c r="AB1511" s="127">
        <v>5000</v>
      </c>
      <c r="AC1511" s="127">
        <v>28449</v>
      </c>
      <c r="AD1511" s="127"/>
      <c r="AE1511" s="127"/>
      <c r="AF1511" s="127">
        <v>0</v>
      </c>
      <c r="AG1511" s="127">
        <v>1660</v>
      </c>
      <c r="AH1511" s="127">
        <v>5000</v>
      </c>
      <c r="AI1511" s="127">
        <v>697</v>
      </c>
      <c r="AJ1511" s="127"/>
      <c r="AK1511" s="127">
        <v>2.3900000000000001E-2</v>
      </c>
      <c r="AL1511" s="127">
        <v>4</v>
      </c>
      <c r="AM1511" s="127"/>
      <c r="AN1511" s="127"/>
      <c r="AO1511" s="127"/>
      <c r="AP1511" s="127" t="s">
        <v>4562</v>
      </c>
      <c r="AQ1511" s="127" t="s">
        <v>1106</v>
      </c>
      <c r="AR1511" s="127" t="s">
        <v>4563</v>
      </c>
      <c r="AS1511" s="127" t="s">
        <v>69</v>
      </c>
      <c r="AT1511" s="127" t="s">
        <v>70</v>
      </c>
      <c r="AU1511" s="127" t="s">
        <v>77</v>
      </c>
      <c r="AV1511" s="127" t="s">
        <v>1726</v>
      </c>
      <c r="AW1511" s="149">
        <f t="shared" si="23"/>
        <v>5.835002987802735E-2</v>
      </c>
    </row>
    <row r="1512" spans="1:49" x14ac:dyDescent="0.2">
      <c r="A1512" s="127" t="s">
        <v>59</v>
      </c>
      <c r="B1512" s="127">
        <v>4.0999999999999996</v>
      </c>
      <c r="C1512" s="127">
        <v>20171204</v>
      </c>
      <c r="D1512" s="127" t="s">
        <v>60</v>
      </c>
      <c r="E1512" s="127" t="s">
        <v>60</v>
      </c>
      <c r="F1512" s="127">
        <v>3</v>
      </c>
      <c r="G1512" s="75" t="s">
        <v>1130</v>
      </c>
      <c r="H1512" s="127">
        <v>0</v>
      </c>
      <c r="I1512" s="127"/>
      <c r="J1512" s="127"/>
      <c r="K1512" s="127"/>
      <c r="L1512" s="127"/>
      <c r="M1512" s="127">
        <v>1</v>
      </c>
      <c r="N1512" s="127">
        <v>2</v>
      </c>
      <c r="O1512" s="127">
        <v>1991</v>
      </c>
      <c r="P1512" s="127">
        <v>199205</v>
      </c>
      <c r="Q1512" s="127">
        <v>19920513</v>
      </c>
      <c r="R1512" s="127" t="s">
        <v>1121</v>
      </c>
      <c r="S1512" s="127" t="s">
        <v>1002</v>
      </c>
      <c r="T1512" s="127" t="s">
        <v>1122</v>
      </c>
      <c r="U1512" s="127" t="s">
        <v>72</v>
      </c>
      <c r="V1512" s="127" t="s">
        <v>65</v>
      </c>
      <c r="W1512" s="127" t="s">
        <v>66</v>
      </c>
      <c r="X1512" s="127"/>
      <c r="Y1512" s="127">
        <v>5.3</v>
      </c>
      <c r="Z1512" s="127">
        <v>78</v>
      </c>
      <c r="AA1512" s="127" t="s">
        <v>1726</v>
      </c>
      <c r="AB1512" s="127">
        <v>5000</v>
      </c>
      <c r="AC1512" s="127">
        <v>20260</v>
      </c>
      <c r="AD1512" s="127"/>
      <c r="AE1512" s="127"/>
      <c r="AF1512" s="127">
        <v>0</v>
      </c>
      <c r="AG1512" s="127">
        <v>21926</v>
      </c>
      <c r="AH1512" s="127"/>
      <c r="AI1512" s="127"/>
      <c r="AJ1512" s="127" t="s">
        <v>66</v>
      </c>
      <c r="AK1512" s="127"/>
      <c r="AL1512" s="127">
        <v>14</v>
      </c>
      <c r="AM1512" s="127">
        <v>200</v>
      </c>
      <c r="AN1512" s="127"/>
      <c r="AO1512" s="127" t="s">
        <v>1131</v>
      </c>
      <c r="AP1512" s="127" t="s">
        <v>1124</v>
      </c>
      <c r="AQ1512" s="127" t="s">
        <v>1006</v>
      </c>
      <c r="AR1512" s="127" t="s">
        <v>1125</v>
      </c>
      <c r="AS1512" s="127" t="s">
        <v>69</v>
      </c>
      <c r="AT1512" s="127" t="s">
        <v>70</v>
      </c>
      <c r="AU1512" s="127" t="s">
        <v>91</v>
      </c>
      <c r="AV1512" s="127" t="s">
        <v>1726</v>
      </c>
      <c r="AW1512" s="149">
        <f t="shared" si="23"/>
        <v>1.0822309970384996</v>
      </c>
    </row>
    <row r="1513" spans="1:49" x14ac:dyDescent="0.2">
      <c r="A1513" s="127" t="s">
        <v>59</v>
      </c>
      <c r="B1513" s="127">
        <v>4.0999999999999996</v>
      </c>
      <c r="C1513" s="127">
        <v>20171204</v>
      </c>
      <c r="D1513" s="127" t="s">
        <v>60</v>
      </c>
      <c r="E1513" s="127" t="s">
        <v>60</v>
      </c>
      <c r="F1513" s="127">
        <v>3</v>
      </c>
      <c r="G1513" s="75" t="s">
        <v>3519</v>
      </c>
      <c r="H1513" s="127">
        <v>0</v>
      </c>
      <c r="I1513" s="127"/>
      <c r="J1513" s="127"/>
      <c r="K1513" s="127"/>
      <c r="L1513" s="127"/>
      <c r="M1513" s="127">
        <v>1</v>
      </c>
      <c r="N1513" s="127">
        <v>2</v>
      </c>
      <c r="O1513" s="127">
        <v>1994</v>
      </c>
      <c r="P1513" s="127">
        <v>199505</v>
      </c>
      <c r="Q1513" s="127">
        <v>199505</v>
      </c>
      <c r="R1513" s="127" t="s">
        <v>3483</v>
      </c>
      <c r="S1513" s="127" t="s">
        <v>3497</v>
      </c>
      <c r="T1513" s="127" t="s">
        <v>3485</v>
      </c>
      <c r="U1513" s="127" t="s">
        <v>72</v>
      </c>
      <c r="V1513" s="127" t="s">
        <v>65</v>
      </c>
      <c r="W1513" s="127" t="s">
        <v>66</v>
      </c>
      <c r="X1513" s="127"/>
      <c r="Y1513" s="127">
        <v>5</v>
      </c>
      <c r="Z1513" s="127"/>
      <c r="AA1513" s="127" t="s">
        <v>1726</v>
      </c>
      <c r="AB1513" s="127">
        <v>5000</v>
      </c>
      <c r="AC1513" s="127">
        <v>8863</v>
      </c>
      <c r="AD1513" s="127"/>
      <c r="AE1513" s="127"/>
      <c r="AF1513" s="127">
        <v>5000</v>
      </c>
      <c r="AG1513" s="127">
        <v>90</v>
      </c>
      <c r="AH1513" s="127"/>
      <c r="AI1513" s="127"/>
      <c r="AJ1513" s="127"/>
      <c r="AK1513" s="127">
        <v>1.01E-2</v>
      </c>
      <c r="AL1513" s="127">
        <v>1</v>
      </c>
      <c r="AM1513" s="127">
        <v>100</v>
      </c>
      <c r="AN1513" s="127"/>
      <c r="AO1513" s="127" t="s">
        <v>3520</v>
      </c>
      <c r="AP1513" s="127" t="s">
        <v>3486</v>
      </c>
      <c r="AQ1513" s="127" t="s">
        <v>3500</v>
      </c>
      <c r="AR1513" s="127" t="s">
        <v>3488</v>
      </c>
      <c r="AS1513" s="127" t="s">
        <v>69</v>
      </c>
      <c r="AT1513" s="127" t="s">
        <v>70</v>
      </c>
      <c r="AU1513" s="127" t="s">
        <v>77</v>
      </c>
      <c r="AV1513" s="127" t="s">
        <v>1726</v>
      </c>
      <c r="AW1513" s="149">
        <f t="shared" si="23"/>
        <v>1.0154575200270789E-2</v>
      </c>
    </row>
    <row r="1514" spans="1:49" x14ac:dyDescent="0.2">
      <c r="A1514" s="127" t="s">
        <v>59</v>
      </c>
      <c r="B1514" s="127">
        <v>4.0999999999999996</v>
      </c>
      <c r="C1514" s="127">
        <v>20171204</v>
      </c>
      <c r="D1514" s="127" t="s">
        <v>60</v>
      </c>
      <c r="E1514" s="127" t="s">
        <v>60</v>
      </c>
      <c r="F1514" s="127">
        <v>3</v>
      </c>
      <c r="G1514" s="75" t="s">
        <v>907</v>
      </c>
      <c r="H1514" s="127">
        <v>0</v>
      </c>
      <c r="I1514" s="127"/>
      <c r="J1514" s="127"/>
      <c r="K1514" s="127"/>
      <c r="L1514" s="127"/>
      <c r="M1514" s="127">
        <v>1</v>
      </c>
      <c r="N1514" s="127">
        <v>2</v>
      </c>
      <c r="O1514" s="127">
        <v>1991</v>
      </c>
      <c r="P1514" s="127">
        <v>199205</v>
      </c>
      <c r="Q1514" s="127">
        <v>19920518</v>
      </c>
      <c r="R1514" s="127" t="s">
        <v>834</v>
      </c>
      <c r="S1514" s="127" t="s">
        <v>830</v>
      </c>
      <c r="T1514" s="127" t="s">
        <v>835</v>
      </c>
      <c r="U1514" s="127" t="s">
        <v>1643</v>
      </c>
      <c r="V1514" s="127" t="s">
        <v>65</v>
      </c>
      <c r="W1514" s="127" t="s">
        <v>66</v>
      </c>
      <c r="X1514" s="127"/>
      <c r="Y1514" s="127">
        <v>3.27</v>
      </c>
      <c r="Z1514" s="127"/>
      <c r="AA1514" s="127" t="s">
        <v>1726</v>
      </c>
      <c r="AB1514" s="127">
        <v>5000</v>
      </c>
      <c r="AC1514" s="127">
        <v>20224</v>
      </c>
      <c r="AD1514" s="127"/>
      <c r="AE1514" s="127"/>
      <c r="AF1514" s="127">
        <v>0</v>
      </c>
      <c r="AG1514" s="127">
        <v>888</v>
      </c>
      <c r="AH1514" s="127">
        <v>5000</v>
      </c>
      <c r="AI1514" s="127">
        <v>321</v>
      </c>
      <c r="AJ1514" s="127" t="s">
        <v>66</v>
      </c>
      <c r="AK1514" s="127">
        <v>1.5599999999999999E-2</v>
      </c>
      <c r="AL1514" s="127">
        <v>30</v>
      </c>
      <c r="AM1514" s="127">
        <v>577</v>
      </c>
      <c r="AN1514" s="127"/>
      <c r="AO1514" s="127" t="s">
        <v>908</v>
      </c>
      <c r="AP1514" s="127" t="s">
        <v>837</v>
      </c>
      <c r="AQ1514" s="127" t="s">
        <v>831</v>
      </c>
      <c r="AR1514" s="127" t="s">
        <v>838</v>
      </c>
      <c r="AS1514" s="127" t="s">
        <v>69</v>
      </c>
      <c r="AT1514" s="127" t="s">
        <v>70</v>
      </c>
      <c r="AU1514" s="127" t="s">
        <v>91</v>
      </c>
      <c r="AV1514" s="127" t="s">
        <v>1726</v>
      </c>
      <c r="AW1514" s="149">
        <f t="shared" si="23"/>
        <v>4.3908227848101264E-2</v>
      </c>
    </row>
    <row r="1515" spans="1:49" x14ac:dyDescent="0.2">
      <c r="A1515" s="127" t="s">
        <v>1726</v>
      </c>
      <c r="B1515" s="127">
        <v>4.0999999999999996</v>
      </c>
      <c r="C1515" s="127">
        <v>20171204</v>
      </c>
      <c r="D1515" s="127" t="s">
        <v>60</v>
      </c>
      <c r="E1515" s="127" t="s">
        <v>60</v>
      </c>
      <c r="F1515" s="127">
        <v>3</v>
      </c>
      <c r="G1515" s="75" t="s">
        <v>3997</v>
      </c>
      <c r="H1515" s="127"/>
      <c r="I1515" s="127"/>
      <c r="J1515" s="127"/>
      <c r="K1515" s="127"/>
      <c r="L1515" s="127"/>
      <c r="M1515" s="127">
        <v>1</v>
      </c>
      <c r="N1515" s="127">
        <v>1</v>
      </c>
      <c r="O1515" s="127">
        <v>1983</v>
      </c>
      <c r="P1515" s="127">
        <v>198505</v>
      </c>
      <c r="Q1515" s="127">
        <v>19850514</v>
      </c>
      <c r="R1515" s="127" t="s">
        <v>3322</v>
      </c>
      <c r="S1515" s="127" t="s">
        <v>3323</v>
      </c>
      <c r="T1515" s="127" t="s">
        <v>3984</v>
      </c>
      <c r="U1515" s="127" t="s">
        <v>1953</v>
      </c>
      <c r="V1515" s="127" t="s">
        <v>65</v>
      </c>
      <c r="W1515" s="127" t="s">
        <v>66</v>
      </c>
      <c r="X1515" s="127"/>
      <c r="Y1515" s="127">
        <v>25</v>
      </c>
      <c r="Z1515" s="127"/>
      <c r="AA1515" s="127" t="s">
        <v>1726</v>
      </c>
      <c r="AB1515" s="127"/>
      <c r="AC1515" s="127"/>
      <c r="AD1515" s="127"/>
      <c r="AE1515" s="127"/>
      <c r="AF1515" s="127">
        <v>1</v>
      </c>
      <c r="AG1515" s="127">
        <v>2157</v>
      </c>
      <c r="AH1515" s="127"/>
      <c r="AI1515" s="127"/>
      <c r="AJ1515" s="127"/>
      <c r="AK1515" s="127"/>
      <c r="AL1515" s="127"/>
      <c r="AM1515" s="127"/>
      <c r="AN1515" s="127"/>
      <c r="AO1515" s="127" t="s">
        <v>3998</v>
      </c>
      <c r="AP1515" s="127" t="s">
        <v>3325</v>
      </c>
      <c r="AQ1515" s="127" t="s">
        <v>3326</v>
      </c>
      <c r="AR1515" s="127" t="s">
        <v>3985</v>
      </c>
      <c r="AS1515" s="127" t="s">
        <v>69</v>
      </c>
      <c r="AT1515" s="127" t="s">
        <v>70</v>
      </c>
      <c r="AU1515" s="127" t="s">
        <v>3211</v>
      </c>
      <c r="AV1515" s="127" t="s">
        <v>1726</v>
      </c>
      <c r="AW1515" s="149" t="str">
        <f t="shared" si="23"/>
        <v/>
      </c>
    </row>
    <row r="1516" spans="1:49" x14ac:dyDescent="0.2">
      <c r="A1516" s="127" t="s">
        <v>1726</v>
      </c>
      <c r="B1516" s="127">
        <v>4.0999999999999996</v>
      </c>
      <c r="C1516" s="127">
        <v>20171204</v>
      </c>
      <c r="D1516" s="127" t="s">
        <v>60</v>
      </c>
      <c r="E1516" s="127" t="s">
        <v>60</v>
      </c>
      <c r="F1516" s="127">
        <v>3</v>
      </c>
      <c r="G1516" s="75" t="s">
        <v>1163</v>
      </c>
      <c r="H1516" s="127"/>
      <c r="I1516" s="127"/>
      <c r="J1516" s="127"/>
      <c r="K1516" s="127"/>
      <c r="L1516" s="127"/>
      <c r="M1516" s="127">
        <v>1</v>
      </c>
      <c r="N1516" s="127">
        <v>2</v>
      </c>
      <c r="O1516" s="127">
        <v>1990</v>
      </c>
      <c r="P1516" s="127">
        <v>199105</v>
      </c>
      <c r="Q1516" s="127">
        <v>199105</v>
      </c>
      <c r="R1516" s="127" t="s">
        <v>475</v>
      </c>
      <c r="S1516" s="127" t="s">
        <v>970</v>
      </c>
      <c r="T1516" s="127" t="s">
        <v>477</v>
      </c>
      <c r="U1516" s="127" t="s">
        <v>1643</v>
      </c>
      <c r="V1516" s="127" t="s">
        <v>65</v>
      </c>
      <c r="W1516" s="127" t="s">
        <v>66</v>
      </c>
      <c r="X1516" s="127" t="s">
        <v>1305</v>
      </c>
      <c r="Y1516" s="127"/>
      <c r="Z1516" s="127"/>
      <c r="AA1516" s="127" t="s">
        <v>1726</v>
      </c>
      <c r="AB1516" s="127"/>
      <c r="AC1516" s="127"/>
      <c r="AD1516" s="127"/>
      <c r="AE1516" s="127"/>
      <c r="AF1516" s="127">
        <v>0</v>
      </c>
      <c r="AG1516" s="127">
        <v>600</v>
      </c>
      <c r="AH1516" s="127"/>
      <c r="AI1516" s="127"/>
      <c r="AJ1516" s="127" t="s">
        <v>66</v>
      </c>
      <c r="AK1516" s="127"/>
      <c r="AL1516" s="127"/>
      <c r="AM1516" s="127"/>
      <c r="AN1516" s="127"/>
      <c r="AO1516" s="127"/>
      <c r="AP1516" s="127" t="s">
        <v>479</v>
      </c>
      <c r="AQ1516" s="127" t="s">
        <v>971</v>
      </c>
      <c r="AR1516" s="127" t="s">
        <v>481</v>
      </c>
      <c r="AS1516" s="127" t="s">
        <v>69</v>
      </c>
      <c r="AT1516" s="127" t="s">
        <v>70</v>
      </c>
      <c r="AU1516" s="127" t="s">
        <v>91</v>
      </c>
      <c r="AV1516" s="127" t="s">
        <v>1726</v>
      </c>
      <c r="AW1516" s="149" t="str">
        <f t="shared" si="23"/>
        <v/>
      </c>
    </row>
    <row r="1517" spans="1:49" x14ac:dyDescent="0.2">
      <c r="A1517" s="127" t="s">
        <v>1726</v>
      </c>
      <c r="B1517" s="127">
        <v>4.0999999999999996</v>
      </c>
      <c r="C1517" s="127">
        <v>20171204</v>
      </c>
      <c r="D1517" s="127" t="s">
        <v>60</v>
      </c>
      <c r="E1517" s="127" t="s">
        <v>60</v>
      </c>
      <c r="F1517" s="127">
        <v>3</v>
      </c>
      <c r="G1517" s="75" t="s">
        <v>4202</v>
      </c>
      <c r="H1517" s="127"/>
      <c r="I1517" s="127"/>
      <c r="J1517" s="127"/>
      <c r="K1517" s="127"/>
      <c r="L1517" s="127"/>
      <c r="M1517" s="127">
        <v>1</v>
      </c>
      <c r="N1517" s="127">
        <v>2</v>
      </c>
      <c r="O1517" s="127">
        <v>1992</v>
      </c>
      <c r="P1517" s="127">
        <v>199305</v>
      </c>
      <c r="Q1517" s="127">
        <v>19930517</v>
      </c>
      <c r="R1517" s="127" t="s">
        <v>3322</v>
      </c>
      <c r="S1517" s="127" t="s">
        <v>3323</v>
      </c>
      <c r="T1517" s="127" t="s">
        <v>4165</v>
      </c>
      <c r="U1517" s="127" t="s">
        <v>72</v>
      </c>
      <c r="V1517" s="127" t="s">
        <v>65</v>
      </c>
      <c r="W1517" s="127" t="s">
        <v>66</v>
      </c>
      <c r="X1517" s="127"/>
      <c r="Y1517" s="127">
        <v>6.1</v>
      </c>
      <c r="Z1517" s="127">
        <v>79</v>
      </c>
      <c r="AA1517" s="127" t="s">
        <v>1726</v>
      </c>
      <c r="AB1517" s="127"/>
      <c r="AC1517" s="127"/>
      <c r="AD1517" s="127"/>
      <c r="AE1517" s="127"/>
      <c r="AF1517" s="127">
        <v>0</v>
      </c>
      <c r="AG1517" s="127">
        <v>150834</v>
      </c>
      <c r="AH1517" s="127"/>
      <c r="AI1517" s="127"/>
      <c r="AJ1517" s="127" t="s">
        <v>66</v>
      </c>
      <c r="AK1517" s="127"/>
      <c r="AL1517" s="127"/>
      <c r="AM1517" s="127"/>
      <c r="AN1517" s="127"/>
      <c r="AO1517" s="127"/>
      <c r="AP1517" s="127" t="s">
        <v>3325</v>
      </c>
      <c r="AQ1517" s="127" t="s">
        <v>3326</v>
      </c>
      <c r="AR1517" s="127" t="s">
        <v>4166</v>
      </c>
      <c r="AS1517" s="127" t="s">
        <v>69</v>
      </c>
      <c r="AT1517" s="127" t="s">
        <v>70</v>
      </c>
      <c r="AU1517" s="127" t="s">
        <v>3211</v>
      </c>
      <c r="AV1517" s="127" t="s">
        <v>1726</v>
      </c>
      <c r="AW1517" s="149" t="str">
        <f t="shared" si="23"/>
        <v/>
      </c>
    </row>
    <row r="1518" spans="1:49" x14ac:dyDescent="0.2">
      <c r="A1518" s="127" t="s">
        <v>59</v>
      </c>
      <c r="B1518" s="127">
        <v>4.0999999999999996</v>
      </c>
      <c r="C1518" s="127">
        <v>20171204</v>
      </c>
      <c r="D1518" s="127" t="s">
        <v>60</v>
      </c>
      <c r="E1518" s="127" t="s">
        <v>60</v>
      </c>
      <c r="F1518" s="127">
        <v>3</v>
      </c>
      <c r="G1518" s="75" t="s">
        <v>331</v>
      </c>
      <c r="H1518" s="127">
        <v>0</v>
      </c>
      <c r="I1518" s="127"/>
      <c r="J1518" s="127"/>
      <c r="K1518" s="127"/>
      <c r="L1518" s="127"/>
      <c r="M1518" s="127">
        <v>1</v>
      </c>
      <c r="N1518" s="127">
        <v>3</v>
      </c>
      <c r="O1518" s="127">
        <v>1982</v>
      </c>
      <c r="P1518" s="127">
        <v>198306</v>
      </c>
      <c r="Q1518" s="127">
        <v>19830603</v>
      </c>
      <c r="R1518" s="127" t="s">
        <v>3322</v>
      </c>
      <c r="S1518" s="127" t="s">
        <v>3323</v>
      </c>
      <c r="T1518" s="127" t="s">
        <v>3294</v>
      </c>
      <c r="U1518" s="127" t="s">
        <v>72</v>
      </c>
      <c r="V1518" s="127" t="s">
        <v>65</v>
      </c>
      <c r="W1518" s="127" t="s">
        <v>66</v>
      </c>
      <c r="X1518" s="127"/>
      <c r="Y1518" s="127">
        <v>6.7</v>
      </c>
      <c r="Z1518" s="127"/>
      <c r="AA1518" s="127" t="s">
        <v>1726</v>
      </c>
      <c r="AB1518" s="127">
        <v>5000</v>
      </c>
      <c r="AC1518" s="127">
        <v>33048</v>
      </c>
      <c r="AD1518" s="127"/>
      <c r="AE1518" s="127"/>
      <c r="AF1518" s="127">
        <v>0</v>
      </c>
      <c r="AG1518" s="127">
        <v>170999</v>
      </c>
      <c r="AH1518" s="127">
        <v>5000</v>
      </c>
      <c r="AI1518" s="127">
        <v>2874</v>
      </c>
      <c r="AJ1518" s="127"/>
      <c r="AK1518" s="127">
        <v>0.08</v>
      </c>
      <c r="AL1518" s="127">
        <v>40</v>
      </c>
      <c r="AM1518" s="127"/>
      <c r="AN1518" s="127"/>
      <c r="AO1518" s="127" t="s">
        <v>3362</v>
      </c>
      <c r="AP1518" s="127" t="s">
        <v>3325</v>
      </c>
      <c r="AQ1518" s="127" t="s">
        <v>3326</v>
      </c>
      <c r="AR1518" s="127" t="s">
        <v>3298</v>
      </c>
      <c r="AS1518" s="127" t="s">
        <v>69</v>
      </c>
      <c r="AT1518" s="127" t="s">
        <v>70</v>
      </c>
      <c r="AU1518" s="127" t="s">
        <v>3211</v>
      </c>
      <c r="AV1518" s="127" t="s">
        <v>1726</v>
      </c>
      <c r="AW1518" s="149">
        <f t="shared" si="23"/>
        <v>5.174261679980634</v>
      </c>
    </row>
    <row r="1519" spans="1:49" x14ac:dyDescent="0.2">
      <c r="A1519" s="127" t="s">
        <v>1726</v>
      </c>
      <c r="B1519" s="127">
        <v>4.0999999999999996</v>
      </c>
      <c r="C1519" s="127">
        <v>20171204</v>
      </c>
      <c r="D1519" s="127" t="s">
        <v>60</v>
      </c>
      <c r="E1519" s="127" t="s">
        <v>60</v>
      </c>
      <c r="F1519" s="127">
        <v>3</v>
      </c>
      <c r="G1519" s="75" t="s">
        <v>4738</v>
      </c>
      <c r="H1519" s="127"/>
      <c r="I1519" s="127"/>
      <c r="J1519" s="127"/>
      <c r="K1519" s="127"/>
      <c r="L1519" s="127"/>
      <c r="M1519" s="127">
        <v>1</v>
      </c>
      <c r="N1519" s="127">
        <v>2</v>
      </c>
      <c r="O1519" s="127">
        <v>1993</v>
      </c>
      <c r="P1519" s="127">
        <v>199310</v>
      </c>
      <c r="Q1519" s="127">
        <v>199310</v>
      </c>
      <c r="R1519" s="127" t="s">
        <v>4560</v>
      </c>
      <c r="S1519" s="127" t="s">
        <v>3426</v>
      </c>
      <c r="T1519" s="127" t="s">
        <v>4561</v>
      </c>
      <c r="U1519" s="127" t="s">
        <v>977</v>
      </c>
      <c r="V1519" s="127" t="s">
        <v>65</v>
      </c>
      <c r="W1519" s="127" t="s">
        <v>66</v>
      </c>
      <c r="X1519" s="127"/>
      <c r="Y1519" s="127"/>
      <c r="Z1519" s="127"/>
      <c r="AA1519" s="127" t="s">
        <v>1726</v>
      </c>
      <c r="AB1519" s="127"/>
      <c r="AC1519" s="127"/>
      <c r="AD1519" s="127"/>
      <c r="AE1519" s="127"/>
      <c r="AF1519" s="127">
        <v>0</v>
      </c>
      <c r="AG1519" s="127">
        <v>4882</v>
      </c>
      <c r="AH1519" s="127"/>
      <c r="AI1519" s="127"/>
      <c r="AJ1519" s="127"/>
      <c r="AK1519" s="127"/>
      <c r="AL1519" s="127"/>
      <c r="AM1519" s="127"/>
      <c r="AN1519" s="127"/>
      <c r="AO1519" s="127" t="s">
        <v>4739</v>
      </c>
      <c r="AP1519" s="127" t="s">
        <v>4562</v>
      </c>
      <c r="AQ1519" s="127" t="s">
        <v>3429</v>
      </c>
      <c r="AR1519" s="127" t="s">
        <v>4563</v>
      </c>
      <c r="AS1519" s="127" t="s">
        <v>69</v>
      </c>
      <c r="AT1519" s="127" t="s">
        <v>70</v>
      </c>
      <c r="AU1519" s="127" t="s">
        <v>77</v>
      </c>
      <c r="AV1519" s="127" t="s">
        <v>1726</v>
      </c>
      <c r="AW1519" s="149" t="str">
        <f t="shared" si="23"/>
        <v/>
      </c>
    </row>
    <row r="1520" spans="1:49" x14ac:dyDescent="0.2">
      <c r="A1520" s="127" t="s">
        <v>1726</v>
      </c>
      <c r="B1520" s="127">
        <v>4.0999999999999996</v>
      </c>
      <c r="C1520" s="127">
        <v>20171204</v>
      </c>
      <c r="D1520" s="127" t="s">
        <v>60</v>
      </c>
      <c r="E1520" s="127" t="s">
        <v>60</v>
      </c>
      <c r="F1520" s="127">
        <v>3</v>
      </c>
      <c r="G1520" s="75" t="s">
        <v>4575</v>
      </c>
      <c r="H1520" s="127"/>
      <c r="I1520" s="127"/>
      <c r="J1520" s="127"/>
      <c r="K1520" s="127"/>
      <c r="L1520" s="127"/>
      <c r="M1520" s="127">
        <v>1</v>
      </c>
      <c r="N1520" s="127">
        <v>2</v>
      </c>
      <c r="O1520" s="127">
        <v>1994</v>
      </c>
      <c r="P1520" s="127">
        <v>199505</v>
      </c>
      <c r="Q1520" s="127">
        <v>199505</v>
      </c>
      <c r="R1520" s="127" t="s">
        <v>4572</v>
      </c>
      <c r="S1520" s="127" t="s">
        <v>3856</v>
      </c>
      <c r="T1520" s="127" t="s">
        <v>4561</v>
      </c>
      <c r="U1520" s="127" t="s">
        <v>72</v>
      </c>
      <c r="V1520" s="127" t="s">
        <v>65</v>
      </c>
      <c r="W1520" s="127" t="s">
        <v>66</v>
      </c>
      <c r="X1520" s="127" t="s">
        <v>1305</v>
      </c>
      <c r="Y1520" s="127">
        <v>3</v>
      </c>
      <c r="Z1520" s="127"/>
      <c r="AA1520" s="127" t="s">
        <v>1726</v>
      </c>
      <c r="AB1520" s="127"/>
      <c r="AC1520" s="127"/>
      <c r="AD1520" s="127"/>
      <c r="AE1520" s="127"/>
      <c r="AF1520" s="127">
        <v>0</v>
      </c>
      <c r="AG1520" s="127">
        <v>450</v>
      </c>
      <c r="AH1520" s="127"/>
      <c r="AI1520" s="127"/>
      <c r="AJ1520" s="127" t="s">
        <v>66</v>
      </c>
      <c r="AK1520" s="127"/>
      <c r="AL1520" s="127"/>
      <c r="AM1520" s="127"/>
      <c r="AN1520" s="127"/>
      <c r="AO1520" s="127"/>
      <c r="AP1520" s="127" t="s">
        <v>4573</v>
      </c>
      <c r="AQ1520" s="127" t="s">
        <v>3859</v>
      </c>
      <c r="AR1520" s="127" t="s">
        <v>4563</v>
      </c>
      <c r="AS1520" s="127" t="s">
        <v>69</v>
      </c>
      <c r="AT1520" s="127" t="s">
        <v>70</v>
      </c>
      <c r="AU1520" s="127" t="s">
        <v>77</v>
      </c>
      <c r="AV1520" s="127" t="s">
        <v>1726</v>
      </c>
      <c r="AW1520" s="149" t="str">
        <f t="shared" si="23"/>
        <v/>
      </c>
    </row>
    <row r="1521" spans="1:49" x14ac:dyDescent="0.2">
      <c r="A1521" s="127" t="s">
        <v>1726</v>
      </c>
      <c r="B1521" s="127">
        <v>4.0999999999999996</v>
      </c>
      <c r="C1521" s="127">
        <v>20171204</v>
      </c>
      <c r="D1521" s="127" t="s">
        <v>60</v>
      </c>
      <c r="E1521" s="127" t="s">
        <v>60</v>
      </c>
      <c r="F1521" s="127">
        <v>3</v>
      </c>
      <c r="G1521" s="75" t="s">
        <v>4611</v>
      </c>
      <c r="H1521" s="127"/>
      <c r="I1521" s="127"/>
      <c r="J1521" s="127"/>
      <c r="K1521" s="127"/>
      <c r="L1521" s="127"/>
      <c r="M1521" s="127">
        <v>1</v>
      </c>
      <c r="N1521" s="127">
        <v>2</v>
      </c>
      <c r="O1521" s="127">
        <v>1994</v>
      </c>
      <c r="P1521" s="127">
        <v>199505</v>
      </c>
      <c r="Q1521" s="127">
        <v>199505</v>
      </c>
      <c r="R1521" s="127" t="s">
        <v>4560</v>
      </c>
      <c r="S1521" s="127" t="s">
        <v>3910</v>
      </c>
      <c r="T1521" s="127" t="s">
        <v>4561</v>
      </c>
      <c r="U1521" s="127" t="s">
        <v>72</v>
      </c>
      <c r="V1521" s="127" t="s">
        <v>65</v>
      </c>
      <c r="W1521" s="127" t="s">
        <v>66</v>
      </c>
      <c r="X1521" s="127" t="s">
        <v>1305</v>
      </c>
      <c r="Y1521" s="127">
        <v>3</v>
      </c>
      <c r="Z1521" s="127"/>
      <c r="AA1521" s="127" t="s">
        <v>1726</v>
      </c>
      <c r="AB1521" s="127"/>
      <c r="AC1521" s="127"/>
      <c r="AD1521" s="127"/>
      <c r="AE1521" s="127"/>
      <c r="AF1521" s="127">
        <v>0</v>
      </c>
      <c r="AG1521" s="127">
        <v>900</v>
      </c>
      <c r="AH1521" s="127"/>
      <c r="AI1521" s="127"/>
      <c r="AJ1521" s="127" t="s">
        <v>66</v>
      </c>
      <c r="AK1521" s="127"/>
      <c r="AL1521" s="127"/>
      <c r="AM1521" s="127"/>
      <c r="AN1521" s="127"/>
      <c r="AO1521" s="127"/>
      <c r="AP1521" s="127" t="s">
        <v>4562</v>
      </c>
      <c r="AQ1521" s="127" t="s">
        <v>3911</v>
      </c>
      <c r="AR1521" s="127" t="s">
        <v>4563</v>
      </c>
      <c r="AS1521" s="127" t="s">
        <v>69</v>
      </c>
      <c r="AT1521" s="127" t="s">
        <v>70</v>
      </c>
      <c r="AU1521" s="127" t="s">
        <v>77</v>
      </c>
      <c r="AV1521" s="127" t="s">
        <v>1726</v>
      </c>
      <c r="AW1521" s="149" t="str">
        <f t="shared" si="23"/>
        <v/>
      </c>
    </row>
    <row r="1522" spans="1:49" x14ac:dyDescent="0.2">
      <c r="A1522" s="127" t="s">
        <v>59</v>
      </c>
      <c r="B1522" s="127">
        <v>4.0999999999999996</v>
      </c>
      <c r="C1522" s="127">
        <v>20171204</v>
      </c>
      <c r="D1522" s="127" t="s">
        <v>60</v>
      </c>
      <c r="E1522" s="127" t="s">
        <v>60</v>
      </c>
      <c r="F1522" s="127">
        <v>3</v>
      </c>
      <c r="G1522" s="75" t="s">
        <v>4494</v>
      </c>
      <c r="H1522" s="127">
        <v>0</v>
      </c>
      <c r="I1522" s="127"/>
      <c r="J1522" s="127"/>
      <c r="K1522" s="127"/>
      <c r="L1522" s="127"/>
      <c r="M1522" s="127">
        <v>1</v>
      </c>
      <c r="N1522" s="127">
        <v>1</v>
      </c>
      <c r="O1522" s="127">
        <v>1985</v>
      </c>
      <c r="P1522" s="127">
        <v>198605</v>
      </c>
      <c r="Q1522" s="127">
        <v>19860521</v>
      </c>
      <c r="R1522" s="127" t="s">
        <v>3435</v>
      </c>
      <c r="S1522" s="127" t="s">
        <v>3426</v>
      </c>
      <c r="T1522" s="127" t="s">
        <v>4489</v>
      </c>
      <c r="U1522" s="127" t="s">
        <v>72</v>
      </c>
      <c r="V1522" s="127" t="s">
        <v>65</v>
      </c>
      <c r="W1522" s="127" t="s">
        <v>66</v>
      </c>
      <c r="X1522" s="127"/>
      <c r="Y1522" s="127">
        <v>5</v>
      </c>
      <c r="Z1522" s="127"/>
      <c r="AA1522" s="127" t="s">
        <v>1726</v>
      </c>
      <c r="AB1522" s="127">
        <v>5000</v>
      </c>
      <c r="AC1522" s="127">
        <v>25899</v>
      </c>
      <c r="AD1522" s="127"/>
      <c r="AE1522" s="127"/>
      <c r="AF1522" s="127">
        <v>5000</v>
      </c>
      <c r="AG1522" s="127">
        <v>68</v>
      </c>
      <c r="AH1522" s="127"/>
      <c r="AI1522" s="127"/>
      <c r="AJ1522" s="127"/>
      <c r="AK1522" s="127">
        <v>2.5999999999999999E-3</v>
      </c>
      <c r="AL1522" s="127">
        <v>1</v>
      </c>
      <c r="AM1522" s="127"/>
      <c r="AN1522" s="127"/>
      <c r="AO1522" s="127" t="s">
        <v>4495</v>
      </c>
      <c r="AP1522" s="127" t="s">
        <v>3437</v>
      </c>
      <c r="AQ1522" s="127" t="s">
        <v>3429</v>
      </c>
      <c r="AR1522" s="127" t="s">
        <v>4491</v>
      </c>
      <c r="AS1522" s="127" t="s">
        <v>69</v>
      </c>
      <c r="AT1522" s="127" t="s">
        <v>70</v>
      </c>
      <c r="AU1522" s="127" t="s">
        <v>77</v>
      </c>
      <c r="AV1522" s="127" t="s">
        <v>1726</v>
      </c>
      <c r="AW1522" s="149">
        <f t="shared" si="23"/>
        <v>2.6255839993822153E-3</v>
      </c>
    </row>
    <row r="1523" spans="1:49" x14ac:dyDescent="0.2">
      <c r="A1523" s="127" t="s">
        <v>59</v>
      </c>
      <c r="B1523" s="127">
        <v>4.0999999999999996</v>
      </c>
      <c r="C1523" s="127">
        <v>20171204</v>
      </c>
      <c r="D1523" s="127" t="s">
        <v>60</v>
      </c>
      <c r="E1523" s="127" t="s">
        <v>60</v>
      </c>
      <c r="F1523" s="127">
        <v>3</v>
      </c>
      <c r="G1523" s="75" t="s">
        <v>1043</v>
      </c>
      <c r="H1523" s="127">
        <v>0</v>
      </c>
      <c r="I1523" s="127"/>
      <c r="J1523" s="127"/>
      <c r="K1523" s="127"/>
      <c r="L1523" s="127"/>
      <c r="M1523" s="127">
        <v>1</v>
      </c>
      <c r="N1523" s="127">
        <v>2</v>
      </c>
      <c r="O1523" s="127">
        <v>1990</v>
      </c>
      <c r="P1523" s="127">
        <v>199107</v>
      </c>
      <c r="Q1523" s="127">
        <v>19910711</v>
      </c>
      <c r="R1523" s="127" t="s">
        <v>1029</v>
      </c>
      <c r="S1523" s="127" t="s">
        <v>1002</v>
      </c>
      <c r="T1523" s="127" t="s">
        <v>1030</v>
      </c>
      <c r="U1523" s="127" t="s">
        <v>72</v>
      </c>
      <c r="V1523" s="127" t="s">
        <v>65</v>
      </c>
      <c r="W1523" s="127" t="s">
        <v>66</v>
      </c>
      <c r="X1523" s="127"/>
      <c r="Y1523" s="127">
        <v>13.8</v>
      </c>
      <c r="Z1523" s="127"/>
      <c r="AA1523" s="127" t="s">
        <v>1726</v>
      </c>
      <c r="AB1523" s="127">
        <v>5000</v>
      </c>
      <c r="AC1523" s="127">
        <v>49554</v>
      </c>
      <c r="AD1523" s="127"/>
      <c r="AE1523" s="127"/>
      <c r="AF1523" s="127">
        <v>0</v>
      </c>
      <c r="AG1523" s="127">
        <v>18805</v>
      </c>
      <c r="AH1523" s="127">
        <v>5000</v>
      </c>
      <c r="AI1523" s="127">
        <v>501</v>
      </c>
      <c r="AJ1523" s="127" t="s">
        <v>66</v>
      </c>
      <c r="AK1523" s="127">
        <v>0.01</v>
      </c>
      <c r="AL1523" s="127"/>
      <c r="AM1523" s="127"/>
      <c r="AN1523" s="127"/>
      <c r="AO1523" s="127" t="s">
        <v>1044</v>
      </c>
      <c r="AP1523" s="127" t="s">
        <v>1032</v>
      </c>
      <c r="AQ1523" s="127" t="s">
        <v>1006</v>
      </c>
      <c r="AR1523" s="127" t="s">
        <v>1033</v>
      </c>
      <c r="AS1523" s="127" t="s">
        <v>69</v>
      </c>
      <c r="AT1523" s="127" t="s">
        <v>70</v>
      </c>
      <c r="AU1523" s="127" t="s">
        <v>91</v>
      </c>
      <c r="AV1523" s="127" t="s">
        <v>1726</v>
      </c>
      <c r="AW1523" s="149">
        <f t="shared" si="23"/>
        <v>0.37948500625580173</v>
      </c>
    </row>
    <row r="1524" spans="1:49" x14ac:dyDescent="0.2">
      <c r="A1524" s="127" t="s">
        <v>59</v>
      </c>
      <c r="B1524" s="127">
        <v>4.0999999999999996</v>
      </c>
      <c r="C1524" s="127">
        <v>20171204</v>
      </c>
      <c r="D1524" s="127" t="s">
        <v>60</v>
      </c>
      <c r="E1524" s="127" t="s">
        <v>60</v>
      </c>
      <c r="F1524" s="127">
        <v>3</v>
      </c>
      <c r="G1524" s="75" t="s">
        <v>3959</v>
      </c>
      <c r="H1524" s="127">
        <v>0</v>
      </c>
      <c r="I1524" s="127"/>
      <c r="J1524" s="127"/>
      <c r="K1524" s="127"/>
      <c r="L1524" s="127"/>
      <c r="M1524" s="127">
        <v>1</v>
      </c>
      <c r="N1524" s="127">
        <v>1</v>
      </c>
      <c r="O1524" s="127">
        <v>1985</v>
      </c>
      <c r="P1524" s="127">
        <v>198605</v>
      </c>
      <c r="Q1524" s="127">
        <v>19860505</v>
      </c>
      <c r="R1524" s="127" t="s">
        <v>3950</v>
      </c>
      <c r="S1524" s="127" t="s">
        <v>3426</v>
      </c>
      <c r="T1524" s="127" t="s">
        <v>3951</v>
      </c>
      <c r="U1524" s="127" t="s">
        <v>72</v>
      </c>
      <c r="V1524" s="127" t="s">
        <v>65</v>
      </c>
      <c r="W1524" s="127" t="s">
        <v>64</v>
      </c>
      <c r="X1524" s="127"/>
      <c r="Y1524" s="127">
        <v>3.2</v>
      </c>
      <c r="Z1524" s="127"/>
      <c r="AA1524" s="127" t="s">
        <v>1726</v>
      </c>
      <c r="AB1524" s="127">
        <v>5000</v>
      </c>
      <c r="AC1524" s="127">
        <v>25052</v>
      </c>
      <c r="AD1524" s="127"/>
      <c r="AE1524" s="127"/>
      <c r="AF1524" s="127">
        <v>0</v>
      </c>
      <c r="AG1524" s="127">
        <v>28925</v>
      </c>
      <c r="AH1524" s="127">
        <v>5000</v>
      </c>
      <c r="AI1524" s="127">
        <v>36</v>
      </c>
      <c r="AJ1524" s="127"/>
      <c r="AK1524" s="127">
        <v>1.4E-3</v>
      </c>
      <c r="AL1524" s="127">
        <v>1</v>
      </c>
      <c r="AM1524" s="127"/>
      <c r="AN1524" s="127"/>
      <c r="AO1524" s="127" t="s">
        <v>3960</v>
      </c>
      <c r="AP1524" s="127" t="s">
        <v>3952</v>
      </c>
      <c r="AQ1524" s="127" t="s">
        <v>3429</v>
      </c>
      <c r="AR1524" s="127" t="s">
        <v>3953</v>
      </c>
      <c r="AS1524" s="127" t="s">
        <v>69</v>
      </c>
      <c r="AT1524" s="127" t="s">
        <v>70</v>
      </c>
      <c r="AU1524" s="127" t="s">
        <v>77</v>
      </c>
      <c r="AV1524" s="127" t="s">
        <v>1726</v>
      </c>
      <c r="AW1524" s="149">
        <f t="shared" si="23"/>
        <v>1.1545984352546703</v>
      </c>
    </row>
    <row r="1525" spans="1:49" x14ac:dyDescent="0.2">
      <c r="A1525" s="127" t="s">
        <v>1726</v>
      </c>
      <c r="B1525" s="127">
        <v>4.0999999999999996</v>
      </c>
      <c r="C1525" s="127">
        <v>20171204</v>
      </c>
      <c r="D1525" s="127" t="s">
        <v>60</v>
      </c>
      <c r="E1525" s="127" t="s">
        <v>60</v>
      </c>
      <c r="F1525" s="127">
        <v>3</v>
      </c>
      <c r="G1525" s="75" t="s">
        <v>3482</v>
      </c>
      <c r="H1525" s="127"/>
      <c r="I1525" s="127"/>
      <c r="J1525" s="127"/>
      <c r="K1525" s="127"/>
      <c r="L1525" s="127"/>
      <c r="M1525" s="127">
        <v>1</v>
      </c>
      <c r="N1525" s="127">
        <v>2</v>
      </c>
      <c r="O1525" s="127">
        <v>1994</v>
      </c>
      <c r="P1525" s="127">
        <v>199505</v>
      </c>
      <c r="Q1525" s="127">
        <v>199505</v>
      </c>
      <c r="R1525" s="127" t="s">
        <v>3483</v>
      </c>
      <c r="S1525" s="127" t="s">
        <v>3484</v>
      </c>
      <c r="T1525" s="127" t="s">
        <v>3485</v>
      </c>
      <c r="U1525" s="127" t="s">
        <v>72</v>
      </c>
      <c r="V1525" s="127" t="s">
        <v>65</v>
      </c>
      <c r="W1525" s="127" t="s">
        <v>66</v>
      </c>
      <c r="X1525" s="127" t="s">
        <v>1305</v>
      </c>
      <c r="Y1525" s="127"/>
      <c r="Z1525" s="127"/>
      <c r="AA1525" s="127" t="s">
        <v>1726</v>
      </c>
      <c r="AB1525" s="127"/>
      <c r="AC1525" s="127"/>
      <c r="AD1525" s="127"/>
      <c r="AE1525" s="127"/>
      <c r="AF1525" s="127">
        <v>0</v>
      </c>
      <c r="AG1525" s="127">
        <v>450</v>
      </c>
      <c r="AH1525" s="127"/>
      <c r="AI1525" s="127"/>
      <c r="AJ1525" s="127" t="s">
        <v>66</v>
      </c>
      <c r="AK1525" s="127"/>
      <c r="AL1525" s="127"/>
      <c r="AM1525" s="127"/>
      <c r="AN1525" s="127"/>
      <c r="AO1525" s="127"/>
      <c r="AP1525" s="127" t="s">
        <v>3486</v>
      </c>
      <c r="AQ1525" s="127" t="s">
        <v>3487</v>
      </c>
      <c r="AR1525" s="127" t="s">
        <v>3488</v>
      </c>
      <c r="AS1525" s="127" t="s">
        <v>69</v>
      </c>
      <c r="AT1525" s="127" t="s">
        <v>70</v>
      </c>
      <c r="AU1525" s="127" t="s">
        <v>77</v>
      </c>
      <c r="AV1525" s="127" t="s">
        <v>1726</v>
      </c>
      <c r="AW1525" s="149" t="str">
        <f t="shared" si="23"/>
        <v/>
      </c>
    </row>
    <row r="1526" spans="1:49" x14ac:dyDescent="0.2">
      <c r="A1526" s="127" t="s">
        <v>1726</v>
      </c>
      <c r="B1526" s="127">
        <v>4.0999999999999996</v>
      </c>
      <c r="C1526" s="127">
        <v>20171204</v>
      </c>
      <c r="D1526" s="127" t="s">
        <v>60</v>
      </c>
      <c r="E1526" s="127" t="s">
        <v>60</v>
      </c>
      <c r="F1526" s="127">
        <v>3</v>
      </c>
      <c r="G1526" s="75" t="s">
        <v>3906</v>
      </c>
      <c r="H1526" s="127"/>
      <c r="I1526" s="127"/>
      <c r="J1526" s="127"/>
      <c r="K1526" s="127"/>
      <c r="L1526" s="127"/>
      <c r="M1526" s="127">
        <v>1</v>
      </c>
      <c r="N1526" s="127">
        <v>1</v>
      </c>
      <c r="O1526" s="127">
        <v>1994</v>
      </c>
      <c r="P1526" s="127">
        <v>199505</v>
      </c>
      <c r="Q1526" s="127">
        <v>199505</v>
      </c>
      <c r="R1526" s="127" t="s">
        <v>3855</v>
      </c>
      <c r="S1526" s="127" t="s">
        <v>3484</v>
      </c>
      <c r="T1526" s="127" t="s">
        <v>3857</v>
      </c>
      <c r="U1526" s="127" t="s">
        <v>72</v>
      </c>
      <c r="V1526" s="127" t="s">
        <v>65</v>
      </c>
      <c r="W1526" s="127" t="s">
        <v>66</v>
      </c>
      <c r="X1526" s="127" t="s">
        <v>1305</v>
      </c>
      <c r="Y1526" s="127"/>
      <c r="Z1526" s="127"/>
      <c r="AA1526" s="127" t="s">
        <v>1726</v>
      </c>
      <c r="AB1526" s="127"/>
      <c r="AC1526" s="127"/>
      <c r="AD1526" s="127"/>
      <c r="AE1526" s="127"/>
      <c r="AF1526" s="127">
        <v>0</v>
      </c>
      <c r="AG1526" s="127">
        <v>180</v>
      </c>
      <c r="AH1526" s="127"/>
      <c r="AI1526" s="127"/>
      <c r="AJ1526" s="127" t="s">
        <v>66</v>
      </c>
      <c r="AK1526" s="127"/>
      <c r="AL1526" s="127"/>
      <c r="AM1526" s="127"/>
      <c r="AN1526" s="127"/>
      <c r="AO1526" s="127"/>
      <c r="AP1526" s="127" t="s">
        <v>3858</v>
      </c>
      <c r="AQ1526" s="127" t="s">
        <v>3487</v>
      </c>
      <c r="AR1526" s="127" t="s">
        <v>3860</v>
      </c>
      <c r="AS1526" s="127" t="s">
        <v>69</v>
      </c>
      <c r="AT1526" s="127" t="s">
        <v>70</v>
      </c>
      <c r="AU1526" s="127" t="s">
        <v>77</v>
      </c>
      <c r="AV1526" s="127" t="s">
        <v>1726</v>
      </c>
      <c r="AW1526" s="149" t="str">
        <f t="shared" si="23"/>
        <v/>
      </c>
    </row>
    <row r="1527" spans="1:49" x14ac:dyDescent="0.2">
      <c r="A1527" s="127" t="s">
        <v>59</v>
      </c>
      <c r="B1527" s="127">
        <v>4.0999999999999996</v>
      </c>
      <c r="C1527" s="127">
        <v>20171204</v>
      </c>
      <c r="D1527" s="127" t="s">
        <v>60</v>
      </c>
      <c r="E1527" s="127" t="s">
        <v>60</v>
      </c>
      <c r="F1527" s="127">
        <v>3</v>
      </c>
      <c r="G1527" s="75" t="s">
        <v>3539</v>
      </c>
      <c r="H1527" s="127">
        <v>0</v>
      </c>
      <c r="I1527" s="127"/>
      <c r="J1527" s="127"/>
      <c r="K1527" s="127"/>
      <c r="L1527" s="127"/>
      <c r="M1527" s="127">
        <v>1</v>
      </c>
      <c r="N1527" s="127">
        <v>2</v>
      </c>
      <c r="O1527" s="127">
        <v>1988</v>
      </c>
      <c r="P1527" s="127">
        <v>198905</v>
      </c>
      <c r="Q1527" s="127">
        <v>19890512</v>
      </c>
      <c r="R1527" s="127" t="s">
        <v>3483</v>
      </c>
      <c r="S1527" s="127" t="s">
        <v>3497</v>
      </c>
      <c r="T1527" s="127" t="s">
        <v>3485</v>
      </c>
      <c r="U1527" s="127" t="s">
        <v>72</v>
      </c>
      <c r="V1527" s="127" t="s">
        <v>65</v>
      </c>
      <c r="W1527" s="127" t="s">
        <v>66</v>
      </c>
      <c r="X1527" s="127"/>
      <c r="Y1527" s="127">
        <v>7.55</v>
      </c>
      <c r="Z1527" s="127"/>
      <c r="AA1527" s="127" t="s">
        <v>1726</v>
      </c>
      <c r="AB1527" s="127">
        <v>5000</v>
      </c>
      <c r="AC1527" s="127">
        <v>27128</v>
      </c>
      <c r="AD1527" s="127"/>
      <c r="AE1527" s="127"/>
      <c r="AF1527" s="127">
        <v>5000</v>
      </c>
      <c r="AG1527" s="127">
        <v>109</v>
      </c>
      <c r="AH1527" s="127"/>
      <c r="AI1527" s="127"/>
      <c r="AJ1527" s="127"/>
      <c r="AK1527" s="127">
        <v>4.0000000000000001E-3</v>
      </c>
      <c r="AL1527" s="127">
        <v>1</v>
      </c>
      <c r="AM1527" s="127"/>
      <c r="AN1527" s="127"/>
      <c r="AO1527" s="127" t="s">
        <v>3540</v>
      </c>
      <c r="AP1527" s="127" t="s">
        <v>3486</v>
      </c>
      <c r="AQ1527" s="127" t="s">
        <v>3500</v>
      </c>
      <c r="AR1527" s="127" t="s">
        <v>3488</v>
      </c>
      <c r="AS1527" s="127" t="s">
        <v>69</v>
      </c>
      <c r="AT1527" s="127" t="s">
        <v>70</v>
      </c>
      <c r="AU1527" s="127" t="s">
        <v>77</v>
      </c>
      <c r="AV1527" s="127" t="s">
        <v>1726</v>
      </c>
      <c r="AW1527" s="149">
        <f t="shared" si="23"/>
        <v>4.0179887938661162E-3</v>
      </c>
    </row>
    <row r="1528" spans="1:49" x14ac:dyDescent="0.2">
      <c r="A1528" s="127" t="s">
        <v>1726</v>
      </c>
      <c r="B1528" s="127">
        <v>4.0999999999999996</v>
      </c>
      <c r="C1528" s="127">
        <v>20171204</v>
      </c>
      <c r="D1528" s="127" t="s">
        <v>60</v>
      </c>
      <c r="E1528" s="127" t="s">
        <v>60</v>
      </c>
      <c r="F1528" s="127">
        <v>3</v>
      </c>
      <c r="G1528" s="75" t="s">
        <v>1258</v>
      </c>
      <c r="H1528" s="127"/>
      <c r="I1528" s="127"/>
      <c r="J1528" s="127"/>
      <c r="K1528" s="127"/>
      <c r="L1528" s="127"/>
      <c r="M1528" s="127">
        <v>1</v>
      </c>
      <c r="N1528" s="127">
        <v>2</v>
      </c>
      <c r="O1528" s="127">
        <v>2003</v>
      </c>
      <c r="P1528" s="127">
        <v>200405</v>
      </c>
      <c r="Q1528" s="127">
        <v>200405</v>
      </c>
      <c r="R1528" s="127" t="s">
        <v>475</v>
      </c>
      <c r="S1528" s="127" t="s">
        <v>965</v>
      </c>
      <c r="T1528" s="127" t="s">
        <v>477</v>
      </c>
      <c r="U1528" s="127" t="s">
        <v>72</v>
      </c>
      <c r="V1528" s="127" t="s">
        <v>65</v>
      </c>
      <c r="W1528" s="127" t="s">
        <v>66</v>
      </c>
      <c r="X1528" s="127" t="s">
        <v>1305</v>
      </c>
      <c r="Y1528" s="127">
        <v>3</v>
      </c>
      <c r="Z1528" s="127"/>
      <c r="AA1528" s="127" t="s">
        <v>1726</v>
      </c>
      <c r="AB1528" s="127"/>
      <c r="AC1528" s="127"/>
      <c r="AD1528" s="127"/>
      <c r="AE1528" s="127"/>
      <c r="AF1528" s="127">
        <v>0</v>
      </c>
      <c r="AG1528" s="127">
        <v>585</v>
      </c>
      <c r="AH1528" s="127"/>
      <c r="AI1528" s="127"/>
      <c r="AJ1528" s="127" t="s">
        <v>66</v>
      </c>
      <c r="AK1528" s="127"/>
      <c r="AL1528" s="127"/>
      <c r="AM1528" s="127"/>
      <c r="AN1528" s="127"/>
      <c r="AO1528" s="127"/>
      <c r="AP1528" s="127" t="s">
        <v>479</v>
      </c>
      <c r="AQ1528" s="127" t="s">
        <v>4754</v>
      </c>
      <c r="AR1528" s="127" t="s">
        <v>481</v>
      </c>
      <c r="AS1528" s="127" t="s">
        <v>69</v>
      </c>
      <c r="AT1528" s="127" t="s">
        <v>70</v>
      </c>
      <c r="AU1528" s="127" t="s">
        <v>91</v>
      </c>
      <c r="AV1528" s="127" t="s">
        <v>1726</v>
      </c>
      <c r="AW1528" s="149" t="str">
        <f t="shared" si="23"/>
        <v/>
      </c>
    </row>
    <row r="1529" spans="1:49" x14ac:dyDescent="0.2">
      <c r="A1529" s="127" t="s">
        <v>59</v>
      </c>
      <c r="B1529" s="127">
        <v>4.0999999999999996</v>
      </c>
      <c r="C1529" s="127">
        <v>20171204</v>
      </c>
      <c r="D1529" s="127" t="s">
        <v>60</v>
      </c>
      <c r="E1529" s="127" t="s">
        <v>60</v>
      </c>
      <c r="F1529" s="127">
        <v>3</v>
      </c>
      <c r="G1529" s="75" t="s">
        <v>3221</v>
      </c>
      <c r="H1529" s="127">
        <v>0</v>
      </c>
      <c r="I1529" s="127"/>
      <c r="J1529" s="127"/>
      <c r="K1529" s="127"/>
      <c r="L1529" s="127"/>
      <c r="M1529" s="127">
        <v>1</v>
      </c>
      <c r="N1529" s="127">
        <v>1</v>
      </c>
      <c r="O1529" s="127">
        <v>1987</v>
      </c>
      <c r="P1529" s="127">
        <v>198805</v>
      </c>
      <c r="Q1529" s="127">
        <v>19880503</v>
      </c>
      <c r="R1529" s="127" t="s">
        <v>3204</v>
      </c>
      <c r="S1529" s="127" t="s">
        <v>3205</v>
      </c>
      <c r="T1529" s="127" t="s">
        <v>3206</v>
      </c>
      <c r="U1529" s="127" t="s">
        <v>72</v>
      </c>
      <c r="V1529" s="127" t="s">
        <v>65</v>
      </c>
      <c r="W1529" s="127" t="s">
        <v>66</v>
      </c>
      <c r="X1529" s="127"/>
      <c r="Y1529" s="127">
        <v>11.1</v>
      </c>
      <c r="Z1529" s="127"/>
      <c r="AA1529" s="127" t="s">
        <v>1726</v>
      </c>
      <c r="AB1529" s="127">
        <v>5000</v>
      </c>
      <c r="AC1529" s="127">
        <v>24433</v>
      </c>
      <c r="AD1529" s="127"/>
      <c r="AE1529" s="127"/>
      <c r="AF1529" s="127">
        <v>0</v>
      </c>
      <c r="AG1529" s="127">
        <v>19942</v>
      </c>
      <c r="AH1529" s="127">
        <v>5000</v>
      </c>
      <c r="AI1529" s="127">
        <v>407</v>
      </c>
      <c r="AJ1529" s="127" t="s">
        <v>66</v>
      </c>
      <c r="AK1529" s="127">
        <v>1.6400000000000001E-2</v>
      </c>
      <c r="AL1529" s="127">
        <v>2</v>
      </c>
      <c r="AM1529" s="127"/>
      <c r="AN1529" s="127"/>
      <c r="AO1529" s="127" t="s">
        <v>3222</v>
      </c>
      <c r="AP1529" s="127" t="s">
        <v>3208</v>
      </c>
      <c r="AQ1529" s="127" t="s">
        <v>3209</v>
      </c>
      <c r="AR1529" s="127" t="s">
        <v>3210</v>
      </c>
      <c r="AS1529" s="127" t="s">
        <v>69</v>
      </c>
      <c r="AT1529" s="127" t="s">
        <v>70</v>
      </c>
      <c r="AU1529" s="127" t="s">
        <v>3211</v>
      </c>
      <c r="AV1529" s="127" t="s">
        <v>1726</v>
      </c>
      <c r="AW1529" s="149">
        <f t="shared" si="23"/>
        <v>0.81619121679695494</v>
      </c>
    </row>
    <row r="1530" spans="1:49" x14ac:dyDescent="0.2">
      <c r="A1530" s="127" t="s">
        <v>59</v>
      </c>
      <c r="B1530" s="127">
        <v>4.0999999999999996</v>
      </c>
      <c r="C1530" s="127">
        <v>20171204</v>
      </c>
      <c r="D1530" s="127" t="s">
        <v>60</v>
      </c>
      <c r="E1530" s="127" t="s">
        <v>60</v>
      </c>
      <c r="F1530" s="127">
        <v>3</v>
      </c>
      <c r="G1530" s="75" t="s">
        <v>4532</v>
      </c>
      <c r="H1530" s="127">
        <v>0</v>
      </c>
      <c r="I1530" s="127"/>
      <c r="J1530" s="127"/>
      <c r="K1530" s="127"/>
      <c r="L1530" s="127"/>
      <c r="M1530" s="127">
        <v>1</v>
      </c>
      <c r="N1530" s="127">
        <v>2</v>
      </c>
      <c r="O1530" s="127">
        <v>1987</v>
      </c>
      <c r="P1530" s="127">
        <v>198804</v>
      </c>
      <c r="Q1530" s="127">
        <v>19880408</v>
      </c>
      <c r="R1530" s="127" t="s">
        <v>4520</v>
      </c>
      <c r="S1530" s="127" t="s">
        <v>3307</v>
      </c>
      <c r="T1530" s="127" t="s">
        <v>4521</v>
      </c>
      <c r="U1530" s="127" t="s">
        <v>72</v>
      </c>
      <c r="V1530" s="127" t="s">
        <v>65</v>
      </c>
      <c r="W1530" s="127" t="s">
        <v>66</v>
      </c>
      <c r="X1530" s="127"/>
      <c r="Y1530" s="127">
        <v>8.6</v>
      </c>
      <c r="Z1530" s="127">
        <v>93</v>
      </c>
      <c r="AA1530" s="127" t="s">
        <v>1726</v>
      </c>
      <c r="AB1530" s="127">
        <v>5000</v>
      </c>
      <c r="AC1530" s="127">
        <v>24193</v>
      </c>
      <c r="AD1530" s="127"/>
      <c r="AE1530" s="127"/>
      <c r="AF1530" s="127">
        <v>0</v>
      </c>
      <c r="AG1530" s="127">
        <v>31269</v>
      </c>
      <c r="AH1530" s="127">
        <v>5000</v>
      </c>
      <c r="AI1530" s="127">
        <v>1470</v>
      </c>
      <c r="AJ1530" s="127" t="s">
        <v>66</v>
      </c>
      <c r="AK1530" s="127">
        <v>5.7299999999999997E-2</v>
      </c>
      <c r="AL1530" s="127">
        <v>2</v>
      </c>
      <c r="AM1530" s="127"/>
      <c r="AN1530" s="127"/>
      <c r="AO1530" s="127" t="s">
        <v>4533</v>
      </c>
      <c r="AP1530" s="127" t="s">
        <v>4522</v>
      </c>
      <c r="AQ1530" s="127" t="s">
        <v>3310</v>
      </c>
      <c r="AR1530" s="127" t="s">
        <v>4523</v>
      </c>
      <c r="AS1530" s="127" t="s">
        <v>69</v>
      </c>
      <c r="AT1530" s="127" t="s">
        <v>70</v>
      </c>
      <c r="AU1530" s="127" t="s">
        <v>3211</v>
      </c>
      <c r="AV1530" s="127" t="s">
        <v>1726</v>
      </c>
      <c r="AW1530" s="149">
        <f t="shared" si="23"/>
        <v>1.2924812962427148</v>
      </c>
    </row>
    <row r="1531" spans="1:49" x14ac:dyDescent="0.2">
      <c r="A1531" s="127" t="s">
        <v>1726</v>
      </c>
      <c r="B1531" s="127">
        <v>4.0999999999999996</v>
      </c>
      <c r="C1531" s="127">
        <v>20171204</v>
      </c>
      <c r="D1531" s="127" t="s">
        <v>60</v>
      </c>
      <c r="E1531" s="127" t="s">
        <v>60</v>
      </c>
      <c r="F1531" s="127">
        <v>3</v>
      </c>
      <c r="G1531" s="75" t="s">
        <v>4559</v>
      </c>
      <c r="H1531" s="127"/>
      <c r="I1531" s="127"/>
      <c r="J1531" s="127"/>
      <c r="K1531" s="127"/>
      <c r="L1531" s="127"/>
      <c r="M1531" s="127">
        <v>1</v>
      </c>
      <c r="N1531" s="127">
        <v>2</v>
      </c>
      <c r="O1531" s="127">
        <v>1996</v>
      </c>
      <c r="P1531" s="127">
        <v>199705</v>
      </c>
      <c r="Q1531" s="127">
        <v>199705</v>
      </c>
      <c r="R1531" s="127" t="s">
        <v>4560</v>
      </c>
      <c r="S1531" s="127" t="s">
        <v>3856</v>
      </c>
      <c r="T1531" s="127" t="s">
        <v>4561</v>
      </c>
      <c r="U1531" s="127" t="s">
        <v>72</v>
      </c>
      <c r="V1531" s="127" t="s">
        <v>65</v>
      </c>
      <c r="W1531" s="127" t="s">
        <v>66</v>
      </c>
      <c r="X1531" s="127" t="s">
        <v>1305</v>
      </c>
      <c r="Y1531" s="127">
        <v>3</v>
      </c>
      <c r="Z1531" s="127"/>
      <c r="AA1531" s="127" t="s">
        <v>1726</v>
      </c>
      <c r="AB1531" s="127"/>
      <c r="AC1531" s="127"/>
      <c r="AD1531" s="127"/>
      <c r="AE1531" s="127"/>
      <c r="AF1531" s="127">
        <v>0</v>
      </c>
      <c r="AG1531" s="127">
        <v>250</v>
      </c>
      <c r="AH1531" s="127"/>
      <c r="AI1531" s="127"/>
      <c r="AJ1531" s="127" t="s">
        <v>66</v>
      </c>
      <c r="AK1531" s="127"/>
      <c r="AL1531" s="127"/>
      <c r="AM1531" s="127"/>
      <c r="AN1531" s="127"/>
      <c r="AO1531" s="127"/>
      <c r="AP1531" s="127" t="s">
        <v>4562</v>
      </c>
      <c r="AQ1531" s="127" t="s">
        <v>3859</v>
      </c>
      <c r="AR1531" s="127" t="s">
        <v>4563</v>
      </c>
      <c r="AS1531" s="127" t="s">
        <v>69</v>
      </c>
      <c r="AT1531" s="127" t="s">
        <v>70</v>
      </c>
      <c r="AU1531" s="127" t="s">
        <v>77</v>
      </c>
      <c r="AV1531" s="127" t="s">
        <v>1726</v>
      </c>
      <c r="AW1531" s="149" t="str">
        <f t="shared" si="23"/>
        <v/>
      </c>
    </row>
    <row r="1532" spans="1:49" x14ac:dyDescent="0.2">
      <c r="A1532" s="127" t="s">
        <v>1726</v>
      </c>
      <c r="B1532" s="127">
        <v>4.0999999999999996</v>
      </c>
      <c r="C1532" s="127">
        <v>20171204</v>
      </c>
      <c r="D1532" s="127" t="s">
        <v>60</v>
      </c>
      <c r="E1532" s="127" t="s">
        <v>60</v>
      </c>
      <c r="F1532" s="127">
        <v>3</v>
      </c>
      <c r="G1532" s="75" t="s">
        <v>1254</v>
      </c>
      <c r="H1532" s="127"/>
      <c r="I1532" s="127"/>
      <c r="J1532" s="127"/>
      <c r="K1532" s="127"/>
      <c r="L1532" s="127"/>
      <c r="M1532" s="127">
        <v>1</v>
      </c>
      <c r="N1532" s="127">
        <v>2</v>
      </c>
      <c r="O1532" s="127">
        <v>2002</v>
      </c>
      <c r="P1532" s="127">
        <v>200305</v>
      </c>
      <c r="Q1532" s="127">
        <v>200306</v>
      </c>
      <c r="R1532" s="127" t="s">
        <v>475</v>
      </c>
      <c r="S1532" s="127" t="s">
        <v>965</v>
      </c>
      <c r="T1532" s="127" t="s">
        <v>477</v>
      </c>
      <c r="U1532" s="127" t="s">
        <v>72</v>
      </c>
      <c r="V1532" s="127" t="s">
        <v>65</v>
      </c>
      <c r="W1532" s="127" t="s">
        <v>66</v>
      </c>
      <c r="X1532" s="127" t="s">
        <v>1305</v>
      </c>
      <c r="Y1532" s="127">
        <v>3</v>
      </c>
      <c r="Z1532" s="127"/>
      <c r="AA1532" s="127" t="s">
        <v>1726</v>
      </c>
      <c r="AB1532" s="127"/>
      <c r="AC1532" s="127"/>
      <c r="AD1532" s="127"/>
      <c r="AE1532" s="127"/>
      <c r="AF1532" s="127">
        <v>0</v>
      </c>
      <c r="AG1532" s="127">
        <v>600</v>
      </c>
      <c r="AH1532" s="127"/>
      <c r="AI1532" s="127"/>
      <c r="AJ1532" s="127" t="s">
        <v>66</v>
      </c>
      <c r="AK1532" s="127"/>
      <c r="AL1532" s="127"/>
      <c r="AM1532" s="127"/>
      <c r="AN1532" s="127"/>
      <c r="AO1532" s="127" t="s">
        <v>1255</v>
      </c>
      <c r="AP1532" s="127" t="s">
        <v>479</v>
      </c>
      <c r="AQ1532" s="127" t="s">
        <v>4754</v>
      </c>
      <c r="AR1532" s="127" t="s">
        <v>481</v>
      </c>
      <c r="AS1532" s="127" t="s">
        <v>69</v>
      </c>
      <c r="AT1532" s="127" t="s">
        <v>70</v>
      </c>
      <c r="AU1532" s="127" t="s">
        <v>91</v>
      </c>
      <c r="AV1532" s="127" t="s">
        <v>1726</v>
      </c>
      <c r="AW1532" s="149" t="str">
        <f t="shared" si="23"/>
        <v/>
      </c>
    </row>
    <row r="1533" spans="1:49" x14ac:dyDescent="0.2">
      <c r="A1533" s="127" t="s">
        <v>59</v>
      </c>
      <c r="B1533" s="127">
        <v>4.0999999999999996</v>
      </c>
      <c r="C1533" s="127">
        <v>20171204</v>
      </c>
      <c r="D1533" s="127" t="s">
        <v>60</v>
      </c>
      <c r="E1533" s="127" t="s">
        <v>60</v>
      </c>
      <c r="F1533" s="127">
        <v>3</v>
      </c>
      <c r="G1533" s="75" t="s">
        <v>3913</v>
      </c>
      <c r="H1533" s="127">
        <v>0</v>
      </c>
      <c r="I1533" s="127"/>
      <c r="J1533" s="127"/>
      <c r="K1533" s="127"/>
      <c r="L1533" s="127"/>
      <c r="M1533" s="127">
        <v>1</v>
      </c>
      <c r="N1533" s="127">
        <v>1</v>
      </c>
      <c r="O1533" s="127">
        <v>1987</v>
      </c>
      <c r="P1533" s="127">
        <v>198805</v>
      </c>
      <c r="Q1533" s="127">
        <v>19880524</v>
      </c>
      <c r="R1533" s="127" t="s">
        <v>3420</v>
      </c>
      <c r="S1533" s="127" t="s">
        <v>3421</v>
      </c>
      <c r="T1533" s="127" t="s">
        <v>1018</v>
      </c>
      <c r="U1533" s="127" t="s">
        <v>72</v>
      </c>
      <c r="V1533" s="127" t="s">
        <v>65</v>
      </c>
      <c r="W1533" s="127" t="s">
        <v>66</v>
      </c>
      <c r="X1533" s="127"/>
      <c r="Y1533" s="127">
        <v>8.5</v>
      </c>
      <c r="Z1533" s="127"/>
      <c r="AA1533" s="127" t="s">
        <v>1726</v>
      </c>
      <c r="AB1533" s="127">
        <v>5000</v>
      </c>
      <c r="AC1533" s="127">
        <v>24802</v>
      </c>
      <c r="AD1533" s="127"/>
      <c r="AE1533" s="127"/>
      <c r="AF1533" s="127">
        <v>0</v>
      </c>
      <c r="AG1533" s="127">
        <v>84108</v>
      </c>
      <c r="AH1533" s="127">
        <v>5000</v>
      </c>
      <c r="AI1533" s="127">
        <v>161</v>
      </c>
      <c r="AJ1533" s="127" t="s">
        <v>66</v>
      </c>
      <c r="AK1533" s="127">
        <v>6.4000000000000003E-3</v>
      </c>
      <c r="AL1533" s="127">
        <v>1</v>
      </c>
      <c r="AM1533" s="127"/>
      <c r="AN1533" s="127"/>
      <c r="AO1533" s="127" t="s">
        <v>3914</v>
      </c>
      <c r="AP1533" s="127" t="s">
        <v>3422</v>
      </c>
      <c r="AQ1533" s="127" t="s">
        <v>3423</v>
      </c>
      <c r="AR1533" s="127" t="s">
        <v>1021</v>
      </c>
      <c r="AS1533" s="127" t="s">
        <v>69</v>
      </c>
      <c r="AT1533" s="127" t="s">
        <v>70</v>
      </c>
      <c r="AU1533" s="127" t="s">
        <v>3211</v>
      </c>
      <c r="AV1533" s="127" t="s">
        <v>1726</v>
      </c>
      <c r="AW1533" s="149">
        <f t="shared" si="23"/>
        <v>3.3911781307959035</v>
      </c>
    </row>
    <row r="1534" spans="1:49" x14ac:dyDescent="0.2">
      <c r="A1534" s="127" t="s">
        <v>59</v>
      </c>
      <c r="B1534" s="127">
        <v>4.0999999999999996</v>
      </c>
      <c r="C1534" s="127">
        <v>20171204</v>
      </c>
      <c r="D1534" s="127" t="s">
        <v>60</v>
      </c>
      <c r="E1534" s="127" t="s">
        <v>60</v>
      </c>
      <c r="F1534" s="127">
        <v>3</v>
      </c>
      <c r="G1534" s="75" t="s">
        <v>3919</v>
      </c>
      <c r="H1534" s="127">
        <v>0</v>
      </c>
      <c r="I1534" s="127"/>
      <c r="J1534" s="127"/>
      <c r="K1534" s="127"/>
      <c r="L1534" s="127"/>
      <c r="M1534" s="127">
        <v>1</v>
      </c>
      <c r="N1534" s="127">
        <v>1</v>
      </c>
      <c r="O1534" s="127">
        <v>1987</v>
      </c>
      <c r="P1534" s="127">
        <v>198805</v>
      </c>
      <c r="Q1534" s="127">
        <v>19880524</v>
      </c>
      <c r="R1534" s="127" t="s">
        <v>3420</v>
      </c>
      <c r="S1534" s="127" t="s">
        <v>3421</v>
      </c>
      <c r="T1534" s="127" t="s">
        <v>1018</v>
      </c>
      <c r="U1534" s="127" t="s">
        <v>72</v>
      </c>
      <c r="V1534" s="127" t="s">
        <v>65</v>
      </c>
      <c r="W1534" s="127" t="s">
        <v>66</v>
      </c>
      <c r="X1534" s="127"/>
      <c r="Y1534" s="127">
        <v>8.5</v>
      </c>
      <c r="Z1534" s="127"/>
      <c r="AA1534" s="127" t="s">
        <v>1726</v>
      </c>
      <c r="AB1534" s="127">
        <v>5000</v>
      </c>
      <c r="AC1534" s="127">
        <v>24833</v>
      </c>
      <c r="AD1534" s="127"/>
      <c r="AE1534" s="127"/>
      <c r="AF1534" s="127">
        <v>0</v>
      </c>
      <c r="AG1534" s="127">
        <v>84214</v>
      </c>
      <c r="AH1534" s="127">
        <v>5000</v>
      </c>
      <c r="AI1534" s="127">
        <v>228</v>
      </c>
      <c r="AJ1534" s="127" t="s">
        <v>66</v>
      </c>
      <c r="AK1534" s="127">
        <v>9.1000000000000004E-3</v>
      </c>
      <c r="AL1534" s="127">
        <v>1</v>
      </c>
      <c r="AM1534" s="127"/>
      <c r="AN1534" s="127"/>
      <c r="AO1534" s="127" t="s">
        <v>3920</v>
      </c>
      <c r="AP1534" s="127" t="s">
        <v>3422</v>
      </c>
      <c r="AQ1534" s="127" t="s">
        <v>3423</v>
      </c>
      <c r="AR1534" s="127" t="s">
        <v>1021</v>
      </c>
      <c r="AS1534" s="127" t="s">
        <v>69</v>
      </c>
      <c r="AT1534" s="127" t="s">
        <v>70</v>
      </c>
      <c r="AU1534" s="127" t="s">
        <v>3211</v>
      </c>
      <c r="AV1534" s="127" t="s">
        <v>1726</v>
      </c>
      <c r="AW1534" s="149">
        <f t="shared" si="23"/>
        <v>3.3912133048765756</v>
      </c>
    </row>
    <row r="1535" spans="1:49" x14ac:dyDescent="0.2">
      <c r="A1535" s="127" t="s">
        <v>1726</v>
      </c>
      <c r="B1535" s="127">
        <v>4.0999999999999996</v>
      </c>
      <c r="C1535" s="127">
        <v>20171204</v>
      </c>
      <c r="D1535" s="127" t="s">
        <v>60</v>
      </c>
      <c r="E1535" s="127" t="s">
        <v>60</v>
      </c>
      <c r="F1535" s="127">
        <v>3</v>
      </c>
      <c r="G1535" s="75" t="s">
        <v>979</v>
      </c>
      <c r="H1535" s="127"/>
      <c r="I1535" s="127"/>
      <c r="J1535" s="127"/>
      <c r="K1535" s="127"/>
      <c r="L1535" s="127"/>
      <c r="M1535" s="127">
        <v>1</v>
      </c>
      <c r="N1535" s="127">
        <v>2</v>
      </c>
      <c r="O1535" s="127">
        <v>2001</v>
      </c>
      <c r="P1535" s="127">
        <v>200205</v>
      </c>
      <c r="Q1535" s="127">
        <v>200205</v>
      </c>
      <c r="R1535" s="127" t="s">
        <v>475</v>
      </c>
      <c r="S1535" s="127" t="s">
        <v>967</v>
      </c>
      <c r="T1535" s="127" t="s">
        <v>477</v>
      </c>
      <c r="U1535" s="127" t="s">
        <v>72</v>
      </c>
      <c r="V1535" s="127" t="s">
        <v>65</v>
      </c>
      <c r="W1535" s="127" t="s">
        <v>66</v>
      </c>
      <c r="X1535" s="127" t="s">
        <v>1305</v>
      </c>
      <c r="Y1535" s="127">
        <v>3</v>
      </c>
      <c r="Z1535" s="127"/>
      <c r="AA1535" s="127" t="s">
        <v>1726</v>
      </c>
      <c r="AB1535" s="127"/>
      <c r="AC1535" s="127"/>
      <c r="AD1535" s="127"/>
      <c r="AE1535" s="127"/>
      <c r="AF1535" s="127">
        <v>0</v>
      </c>
      <c r="AG1535" s="127">
        <v>550</v>
      </c>
      <c r="AH1535" s="127"/>
      <c r="AI1535" s="127"/>
      <c r="AJ1535" s="127" t="s">
        <v>66</v>
      </c>
      <c r="AK1535" s="127"/>
      <c r="AL1535" s="127"/>
      <c r="AM1535" s="127"/>
      <c r="AN1535" s="127"/>
      <c r="AO1535" s="127"/>
      <c r="AP1535" s="127" t="s">
        <v>479</v>
      </c>
      <c r="AQ1535" s="127" t="s">
        <v>968</v>
      </c>
      <c r="AR1535" s="127" t="s">
        <v>481</v>
      </c>
      <c r="AS1535" s="127" t="s">
        <v>69</v>
      </c>
      <c r="AT1535" s="127" t="s">
        <v>70</v>
      </c>
      <c r="AU1535" s="127" t="s">
        <v>91</v>
      </c>
      <c r="AV1535" s="127" t="s">
        <v>1726</v>
      </c>
      <c r="AW1535" s="149" t="str">
        <f t="shared" si="23"/>
        <v/>
      </c>
    </row>
    <row r="1536" spans="1:49" x14ac:dyDescent="0.2">
      <c r="A1536" s="127" t="s">
        <v>1726</v>
      </c>
      <c r="B1536" s="127">
        <v>4.0999999999999996</v>
      </c>
      <c r="C1536" s="127">
        <v>20171204</v>
      </c>
      <c r="D1536" s="127" t="s">
        <v>60</v>
      </c>
      <c r="E1536" s="127" t="s">
        <v>60</v>
      </c>
      <c r="F1536" s="127">
        <v>3</v>
      </c>
      <c r="G1536" s="75" t="s">
        <v>1277</v>
      </c>
      <c r="H1536" s="127"/>
      <c r="I1536" s="127"/>
      <c r="J1536" s="127"/>
      <c r="K1536" s="127"/>
      <c r="L1536" s="127"/>
      <c r="M1536" s="127">
        <v>1</v>
      </c>
      <c r="N1536" s="127">
        <v>2</v>
      </c>
      <c r="O1536" s="127">
        <v>2004</v>
      </c>
      <c r="P1536" s="127">
        <v>200505</v>
      </c>
      <c r="Q1536" s="127">
        <v>200505</v>
      </c>
      <c r="R1536" s="127" t="s">
        <v>475</v>
      </c>
      <c r="S1536" s="127" t="s">
        <v>965</v>
      </c>
      <c r="T1536" s="127" t="s">
        <v>477</v>
      </c>
      <c r="U1536" s="127" t="s">
        <v>72</v>
      </c>
      <c r="V1536" s="127" t="s">
        <v>65</v>
      </c>
      <c r="W1536" s="127" t="s">
        <v>66</v>
      </c>
      <c r="X1536" s="127" t="s">
        <v>1305</v>
      </c>
      <c r="Y1536" s="127">
        <v>2</v>
      </c>
      <c r="Z1536" s="127"/>
      <c r="AA1536" s="127" t="s">
        <v>1726</v>
      </c>
      <c r="AB1536" s="127"/>
      <c r="AC1536" s="127"/>
      <c r="AD1536" s="127"/>
      <c r="AE1536" s="127"/>
      <c r="AF1536" s="127">
        <v>0</v>
      </c>
      <c r="AG1536" s="127">
        <v>600</v>
      </c>
      <c r="AH1536" s="127"/>
      <c r="AI1536" s="127"/>
      <c r="AJ1536" s="127" t="s">
        <v>66</v>
      </c>
      <c r="AK1536" s="127"/>
      <c r="AL1536" s="127"/>
      <c r="AM1536" s="127"/>
      <c r="AN1536" s="127"/>
      <c r="AO1536" s="127"/>
      <c r="AP1536" s="127" t="s">
        <v>479</v>
      </c>
      <c r="AQ1536" s="127" t="s">
        <v>4754</v>
      </c>
      <c r="AR1536" s="127" t="s">
        <v>481</v>
      </c>
      <c r="AS1536" s="127" t="s">
        <v>69</v>
      </c>
      <c r="AT1536" s="127" t="s">
        <v>70</v>
      </c>
      <c r="AU1536" s="127" t="s">
        <v>91</v>
      </c>
      <c r="AV1536" s="127" t="s">
        <v>1726</v>
      </c>
      <c r="AW1536" s="149" t="str">
        <f t="shared" si="23"/>
        <v/>
      </c>
    </row>
    <row r="1537" spans="1:49" x14ac:dyDescent="0.2">
      <c r="A1537" s="127" t="s">
        <v>1726</v>
      </c>
      <c r="B1537" s="127">
        <v>4.0999999999999996</v>
      </c>
      <c r="C1537" s="127">
        <v>20171204</v>
      </c>
      <c r="D1537" s="127" t="s">
        <v>60</v>
      </c>
      <c r="E1537" s="127" t="s">
        <v>60</v>
      </c>
      <c r="F1537" s="127">
        <v>3</v>
      </c>
      <c r="G1537" s="75" t="s">
        <v>3955</v>
      </c>
      <c r="H1537" s="127"/>
      <c r="I1537" s="127"/>
      <c r="J1537" s="127"/>
      <c r="K1537" s="127"/>
      <c r="L1537" s="127"/>
      <c r="M1537" s="127">
        <v>1</v>
      </c>
      <c r="N1537" s="127">
        <v>1</v>
      </c>
      <c r="O1537" s="127">
        <v>1986</v>
      </c>
      <c r="P1537" s="127">
        <v>198704</v>
      </c>
      <c r="Q1537" s="127">
        <v>19870415</v>
      </c>
      <c r="R1537" s="127" t="s">
        <v>3950</v>
      </c>
      <c r="S1537" s="127" t="s">
        <v>3426</v>
      </c>
      <c r="T1537" s="127" t="s">
        <v>3951</v>
      </c>
      <c r="U1537" s="127" t="s">
        <v>72</v>
      </c>
      <c r="V1537" s="127" t="s">
        <v>65</v>
      </c>
      <c r="W1537" s="127" t="s">
        <v>64</v>
      </c>
      <c r="X1537" s="127"/>
      <c r="Y1537" s="127">
        <v>4.7</v>
      </c>
      <c r="Z1537" s="127"/>
      <c r="AA1537" s="127" t="s">
        <v>1726</v>
      </c>
      <c r="AB1537" s="127"/>
      <c r="AC1537" s="127"/>
      <c r="AD1537" s="127"/>
      <c r="AE1537" s="127"/>
      <c r="AF1537" s="127">
        <v>0</v>
      </c>
      <c r="AG1537" s="127">
        <v>180862</v>
      </c>
      <c r="AH1537" s="127"/>
      <c r="AI1537" s="127"/>
      <c r="AJ1537" s="127" t="s">
        <v>66</v>
      </c>
      <c r="AK1537" s="127"/>
      <c r="AL1537" s="127"/>
      <c r="AM1537" s="127"/>
      <c r="AN1537" s="127"/>
      <c r="AO1537" s="127"/>
      <c r="AP1537" s="127" t="s">
        <v>3952</v>
      </c>
      <c r="AQ1537" s="127" t="s">
        <v>3429</v>
      </c>
      <c r="AR1537" s="127" t="s">
        <v>3953</v>
      </c>
      <c r="AS1537" s="127" t="s">
        <v>69</v>
      </c>
      <c r="AT1537" s="127" t="s">
        <v>70</v>
      </c>
      <c r="AU1537" s="127" t="s">
        <v>77</v>
      </c>
      <c r="AV1537" s="127" t="s">
        <v>1726</v>
      </c>
      <c r="AW1537" s="149" t="str">
        <f t="shared" si="23"/>
        <v/>
      </c>
    </row>
    <row r="1538" spans="1:49" x14ac:dyDescent="0.2">
      <c r="A1538" s="127" t="s">
        <v>1726</v>
      </c>
      <c r="B1538" s="127">
        <v>4.0999999999999996</v>
      </c>
      <c r="C1538" s="127">
        <v>20171204</v>
      </c>
      <c r="D1538" s="127" t="s">
        <v>60</v>
      </c>
      <c r="E1538" s="127" t="s">
        <v>60</v>
      </c>
      <c r="F1538" s="127">
        <v>3</v>
      </c>
      <c r="G1538" s="75" t="s">
        <v>1406</v>
      </c>
      <c r="H1538" s="127"/>
      <c r="I1538" s="127"/>
      <c r="J1538" s="127"/>
      <c r="K1538" s="127"/>
      <c r="L1538" s="127"/>
      <c r="M1538" s="127">
        <v>1</v>
      </c>
      <c r="N1538" s="127">
        <v>2</v>
      </c>
      <c r="O1538" s="127">
        <v>1995</v>
      </c>
      <c r="P1538" s="127">
        <v>199705</v>
      </c>
      <c r="Q1538" s="127">
        <v>199705</v>
      </c>
      <c r="R1538" s="127" t="s">
        <v>109</v>
      </c>
      <c r="S1538" s="127" t="s">
        <v>1343</v>
      </c>
      <c r="T1538" s="127" t="s">
        <v>110</v>
      </c>
      <c r="U1538" s="127" t="s">
        <v>1953</v>
      </c>
      <c r="V1538" s="127" t="s">
        <v>65</v>
      </c>
      <c r="W1538" s="127" t="s">
        <v>64</v>
      </c>
      <c r="X1538" s="127"/>
      <c r="Y1538" s="127">
        <v>15</v>
      </c>
      <c r="Z1538" s="127"/>
      <c r="AA1538" s="127" t="s">
        <v>67</v>
      </c>
      <c r="AB1538" s="127"/>
      <c r="AC1538" s="127"/>
      <c r="AD1538" s="127"/>
      <c r="AE1538" s="127"/>
      <c r="AF1538" s="127">
        <v>0</v>
      </c>
      <c r="AG1538" s="127">
        <v>4700</v>
      </c>
      <c r="AH1538" s="127"/>
      <c r="AI1538" s="127"/>
      <c r="AJ1538" s="127" t="s">
        <v>66</v>
      </c>
      <c r="AK1538" s="127"/>
      <c r="AL1538" s="127"/>
      <c r="AM1538" s="127"/>
      <c r="AN1538" s="127"/>
      <c r="AO1538" s="127" t="s">
        <v>1407</v>
      </c>
      <c r="AP1538" s="127" t="s">
        <v>685</v>
      </c>
      <c r="AQ1538" s="127" t="s">
        <v>1619</v>
      </c>
      <c r="AR1538" s="127" t="s">
        <v>686</v>
      </c>
      <c r="AS1538" s="127" t="s">
        <v>69</v>
      </c>
      <c r="AT1538" s="127" t="s">
        <v>70</v>
      </c>
      <c r="AU1538" s="127" t="s">
        <v>71</v>
      </c>
      <c r="AV1538" s="127" t="s">
        <v>1726</v>
      </c>
      <c r="AW1538" s="149" t="str">
        <f t="shared" si="23"/>
        <v/>
      </c>
    </row>
    <row r="1539" spans="1:49" x14ac:dyDescent="0.2">
      <c r="A1539" s="127" t="s">
        <v>59</v>
      </c>
      <c r="B1539" s="127">
        <v>4.0999999999999996</v>
      </c>
      <c r="C1539" s="127">
        <v>20171204</v>
      </c>
      <c r="D1539" s="127" t="s">
        <v>60</v>
      </c>
      <c r="E1539" s="127" t="s">
        <v>60</v>
      </c>
      <c r="F1539" s="127">
        <v>3</v>
      </c>
      <c r="G1539" s="75" t="s">
        <v>872</v>
      </c>
      <c r="H1539" s="127">
        <v>0</v>
      </c>
      <c r="I1539" s="127"/>
      <c r="J1539" s="127"/>
      <c r="K1539" s="127"/>
      <c r="L1539" s="127"/>
      <c r="M1539" s="127">
        <v>1</v>
      </c>
      <c r="N1539" s="127">
        <v>2</v>
      </c>
      <c r="O1539" s="127">
        <v>1992</v>
      </c>
      <c r="P1539" s="127">
        <v>199305</v>
      </c>
      <c r="Q1539" s="127">
        <v>19930524</v>
      </c>
      <c r="R1539" s="127" t="s">
        <v>834</v>
      </c>
      <c r="S1539" s="127" t="s">
        <v>830</v>
      </c>
      <c r="T1539" s="127" t="s">
        <v>835</v>
      </c>
      <c r="U1539" s="127" t="s">
        <v>1643</v>
      </c>
      <c r="V1539" s="127" t="s">
        <v>65</v>
      </c>
      <c r="W1539" s="127" t="s">
        <v>66</v>
      </c>
      <c r="X1539" s="127"/>
      <c r="Y1539" s="127">
        <v>3.6</v>
      </c>
      <c r="Z1539" s="127"/>
      <c r="AA1539" s="127" t="s">
        <v>1726</v>
      </c>
      <c r="AB1539" s="127">
        <v>5000</v>
      </c>
      <c r="AC1539" s="127">
        <v>31468</v>
      </c>
      <c r="AD1539" s="127"/>
      <c r="AE1539" s="127"/>
      <c r="AF1539" s="127">
        <v>0</v>
      </c>
      <c r="AG1539" s="127">
        <v>4283</v>
      </c>
      <c r="AH1539" s="127">
        <v>5000</v>
      </c>
      <c r="AI1539" s="127">
        <v>318</v>
      </c>
      <c r="AJ1539" s="127" t="s">
        <v>66</v>
      </c>
      <c r="AK1539" s="127">
        <v>0.01</v>
      </c>
      <c r="AL1539" s="127">
        <v>7</v>
      </c>
      <c r="AM1539" s="127">
        <v>100</v>
      </c>
      <c r="AN1539" s="127"/>
      <c r="AO1539" s="127" t="s">
        <v>873</v>
      </c>
      <c r="AP1539" s="127" t="s">
        <v>837</v>
      </c>
      <c r="AQ1539" s="127" t="s">
        <v>831</v>
      </c>
      <c r="AR1539" s="127" t="s">
        <v>838</v>
      </c>
      <c r="AS1539" s="127" t="s">
        <v>69</v>
      </c>
      <c r="AT1539" s="127" t="s">
        <v>70</v>
      </c>
      <c r="AU1539" s="127" t="s">
        <v>91</v>
      </c>
      <c r="AV1539" s="127" t="s">
        <v>1726</v>
      </c>
      <c r="AW1539" s="149">
        <f t="shared" ref="AW1539:AW1602" si="24">+IF(ISERROR(AG1539/AC1539),"",AG1539/AC1539)</f>
        <v>0.13610652091013092</v>
      </c>
    </row>
    <row r="1540" spans="1:49" x14ac:dyDescent="0.2">
      <c r="A1540" s="127" t="s">
        <v>59</v>
      </c>
      <c r="B1540" s="127">
        <v>4.0999999999999996</v>
      </c>
      <c r="C1540" s="127">
        <v>20171204</v>
      </c>
      <c r="D1540" s="127" t="s">
        <v>60</v>
      </c>
      <c r="E1540" s="127" t="s">
        <v>60</v>
      </c>
      <c r="F1540" s="127">
        <v>3</v>
      </c>
      <c r="G1540" s="75" t="s">
        <v>794</v>
      </c>
      <c r="H1540" s="127">
        <v>0</v>
      </c>
      <c r="I1540" s="127"/>
      <c r="J1540" s="127"/>
      <c r="K1540" s="127"/>
      <c r="L1540" s="127"/>
      <c r="M1540" s="127">
        <v>1</v>
      </c>
      <c r="N1540" s="127">
        <v>1</v>
      </c>
      <c r="O1540" s="127">
        <v>1996</v>
      </c>
      <c r="P1540" s="127">
        <v>199805</v>
      </c>
      <c r="Q1540" s="127">
        <v>19980506</v>
      </c>
      <c r="R1540" s="127" t="s">
        <v>88</v>
      </c>
      <c r="S1540" s="127" t="s">
        <v>62</v>
      </c>
      <c r="T1540" s="127" t="s">
        <v>89</v>
      </c>
      <c r="U1540" s="127" t="s">
        <v>1953</v>
      </c>
      <c r="V1540" s="127" t="s">
        <v>65</v>
      </c>
      <c r="W1540" s="127" t="s">
        <v>64</v>
      </c>
      <c r="X1540" s="127"/>
      <c r="Y1540" s="127">
        <v>15.4</v>
      </c>
      <c r="Z1540" s="127">
        <v>123</v>
      </c>
      <c r="AA1540" s="127" t="s">
        <v>1726</v>
      </c>
      <c r="AB1540" s="127">
        <v>5000</v>
      </c>
      <c r="AC1540" s="127">
        <v>49833</v>
      </c>
      <c r="AD1540" s="127"/>
      <c r="AE1540" s="127"/>
      <c r="AF1540" s="127">
        <v>0</v>
      </c>
      <c r="AG1540" s="127">
        <v>36553</v>
      </c>
      <c r="AH1540" s="127">
        <v>5000</v>
      </c>
      <c r="AI1540" s="127">
        <v>504</v>
      </c>
      <c r="AJ1540" s="127" t="s">
        <v>67</v>
      </c>
      <c r="AK1540" s="127">
        <v>0.01</v>
      </c>
      <c r="AL1540" s="127">
        <v>1</v>
      </c>
      <c r="AM1540" s="127">
        <v>500</v>
      </c>
      <c r="AN1540" s="127"/>
      <c r="AO1540" s="127" t="s">
        <v>90</v>
      </c>
      <c r="AP1540" s="127" t="s">
        <v>660</v>
      </c>
      <c r="AQ1540" s="127" t="s">
        <v>661</v>
      </c>
      <c r="AR1540" s="127" t="s">
        <v>662</v>
      </c>
      <c r="AS1540" s="127" t="s">
        <v>69</v>
      </c>
      <c r="AT1540" s="127" t="s">
        <v>70</v>
      </c>
      <c r="AU1540" s="127" t="s">
        <v>91</v>
      </c>
      <c r="AV1540" s="127" t="s">
        <v>1726</v>
      </c>
      <c r="AW1540" s="149">
        <f t="shared" si="24"/>
        <v>0.73350992314329866</v>
      </c>
    </row>
    <row r="1541" spans="1:49" x14ac:dyDescent="0.2">
      <c r="A1541" s="127" t="s">
        <v>59</v>
      </c>
      <c r="B1541" s="127">
        <v>4.0999999999999996</v>
      </c>
      <c r="C1541" s="127">
        <v>20171204</v>
      </c>
      <c r="D1541" s="127" t="s">
        <v>60</v>
      </c>
      <c r="E1541" s="127" t="s">
        <v>60</v>
      </c>
      <c r="F1541" s="127">
        <v>3</v>
      </c>
      <c r="G1541" s="75" t="s">
        <v>714</v>
      </c>
      <c r="H1541" s="127">
        <v>0</v>
      </c>
      <c r="I1541" s="127"/>
      <c r="J1541" s="127"/>
      <c r="K1541" s="127"/>
      <c r="L1541" s="127"/>
      <c r="M1541" s="127">
        <v>1</v>
      </c>
      <c r="N1541" s="127">
        <v>1</v>
      </c>
      <c r="O1541" s="127">
        <v>1988</v>
      </c>
      <c r="P1541" s="127">
        <v>198904</v>
      </c>
      <c r="Q1541" s="127">
        <v>19890417</v>
      </c>
      <c r="R1541" s="127" t="s">
        <v>61</v>
      </c>
      <c r="S1541" s="127" t="s">
        <v>62</v>
      </c>
      <c r="T1541" s="127" t="s">
        <v>63</v>
      </c>
      <c r="U1541" s="127" t="s">
        <v>72</v>
      </c>
      <c r="V1541" s="127" t="s">
        <v>65</v>
      </c>
      <c r="W1541" s="127" t="s">
        <v>66</v>
      </c>
      <c r="X1541" s="127"/>
      <c r="Y1541" s="127">
        <v>5</v>
      </c>
      <c r="Z1541" s="127">
        <v>77</v>
      </c>
      <c r="AA1541" s="127" t="s">
        <v>1726</v>
      </c>
      <c r="AB1541" s="127">
        <v>5000</v>
      </c>
      <c r="AC1541" s="127">
        <v>51138</v>
      </c>
      <c r="AD1541" s="127"/>
      <c r="AE1541" s="127"/>
      <c r="AF1541" s="127">
        <v>5000</v>
      </c>
      <c r="AG1541" s="127">
        <v>154</v>
      </c>
      <c r="AH1541" s="127"/>
      <c r="AI1541" s="127"/>
      <c r="AJ1541" s="127"/>
      <c r="AK1541" s="127">
        <v>3.0000000000000001E-3</v>
      </c>
      <c r="AL1541" s="127">
        <v>1</v>
      </c>
      <c r="AM1541" s="127"/>
      <c r="AN1541" s="127"/>
      <c r="AO1541" s="127" t="s">
        <v>707</v>
      </c>
      <c r="AP1541" s="127" t="s">
        <v>663</v>
      </c>
      <c r="AQ1541" s="127" t="s">
        <v>661</v>
      </c>
      <c r="AR1541" s="127" t="s">
        <v>664</v>
      </c>
      <c r="AS1541" s="127" t="s">
        <v>69</v>
      </c>
      <c r="AT1541" s="127" t="s">
        <v>70</v>
      </c>
      <c r="AU1541" s="127" t="s">
        <v>71</v>
      </c>
      <c r="AV1541" s="127" t="s">
        <v>1726</v>
      </c>
      <c r="AW1541" s="149">
        <f t="shared" si="24"/>
        <v>3.0114591888615121E-3</v>
      </c>
    </row>
    <row r="1542" spans="1:49" x14ac:dyDescent="0.2">
      <c r="A1542" s="127" t="s">
        <v>59</v>
      </c>
      <c r="B1542" s="127">
        <v>4.0999999999999996</v>
      </c>
      <c r="C1542" s="127">
        <v>20171204</v>
      </c>
      <c r="D1542" s="127" t="s">
        <v>60</v>
      </c>
      <c r="E1542" s="127" t="s">
        <v>60</v>
      </c>
      <c r="F1542" s="127">
        <v>3</v>
      </c>
      <c r="G1542" s="75" t="s">
        <v>858</v>
      </c>
      <c r="H1542" s="127">
        <v>0</v>
      </c>
      <c r="I1542" s="127"/>
      <c r="J1542" s="127"/>
      <c r="K1542" s="127"/>
      <c r="L1542" s="127"/>
      <c r="M1542" s="127">
        <v>1</v>
      </c>
      <c r="N1542" s="127">
        <v>2</v>
      </c>
      <c r="O1542" s="127">
        <v>1988</v>
      </c>
      <c r="P1542" s="127">
        <v>198905</v>
      </c>
      <c r="Q1542" s="127">
        <v>19890508</v>
      </c>
      <c r="R1542" s="127" t="s">
        <v>834</v>
      </c>
      <c r="S1542" s="127" t="s">
        <v>830</v>
      </c>
      <c r="T1542" s="127" t="s">
        <v>835</v>
      </c>
      <c r="U1542" s="127" t="s">
        <v>1643</v>
      </c>
      <c r="V1542" s="127" t="s">
        <v>65</v>
      </c>
      <c r="W1542" s="127" t="s">
        <v>66</v>
      </c>
      <c r="X1542" s="127"/>
      <c r="Y1542" s="127">
        <v>3.5</v>
      </c>
      <c r="Z1542" s="127"/>
      <c r="AA1542" s="127" t="s">
        <v>1726</v>
      </c>
      <c r="AB1542" s="127">
        <v>5000</v>
      </c>
      <c r="AC1542" s="127">
        <v>27208</v>
      </c>
      <c r="AD1542" s="127"/>
      <c r="AE1542" s="127"/>
      <c r="AF1542" s="127">
        <v>0</v>
      </c>
      <c r="AG1542" s="127">
        <v>40585</v>
      </c>
      <c r="AH1542" s="127">
        <v>5000</v>
      </c>
      <c r="AI1542" s="127">
        <v>147</v>
      </c>
      <c r="AJ1542" s="127"/>
      <c r="AK1542" s="127">
        <v>5.4000000000000003E-3</v>
      </c>
      <c r="AL1542" s="127">
        <v>2</v>
      </c>
      <c r="AM1542" s="127"/>
      <c r="AN1542" s="127"/>
      <c r="AO1542" s="127" t="s">
        <v>859</v>
      </c>
      <c r="AP1542" s="127" t="s">
        <v>837</v>
      </c>
      <c r="AQ1542" s="127" t="s">
        <v>831</v>
      </c>
      <c r="AR1542" s="127" t="s">
        <v>838</v>
      </c>
      <c r="AS1542" s="127" t="s">
        <v>69</v>
      </c>
      <c r="AT1542" s="127" t="s">
        <v>70</v>
      </c>
      <c r="AU1542" s="127" t="s">
        <v>91</v>
      </c>
      <c r="AV1542" s="127" t="s">
        <v>1726</v>
      </c>
      <c r="AW1542" s="149">
        <f t="shared" si="24"/>
        <v>1.4916568656277565</v>
      </c>
    </row>
    <row r="1543" spans="1:49" x14ac:dyDescent="0.2">
      <c r="A1543" s="127" t="s">
        <v>1726</v>
      </c>
      <c r="B1543" s="127">
        <v>4.0999999999999996</v>
      </c>
      <c r="C1543" s="127">
        <v>20171204</v>
      </c>
      <c r="D1543" s="127" t="s">
        <v>60</v>
      </c>
      <c r="E1543" s="127" t="s">
        <v>60</v>
      </c>
      <c r="F1543" s="127">
        <v>3</v>
      </c>
      <c r="G1543" s="75" t="s">
        <v>4200</v>
      </c>
      <c r="H1543" s="127"/>
      <c r="I1543" s="127"/>
      <c r="J1543" s="127"/>
      <c r="K1543" s="127"/>
      <c r="L1543" s="127"/>
      <c r="M1543" s="127">
        <v>1</v>
      </c>
      <c r="N1543" s="127">
        <v>2</v>
      </c>
      <c r="O1543" s="127">
        <v>1990</v>
      </c>
      <c r="P1543" s="127">
        <v>199105</v>
      </c>
      <c r="Q1543" s="127">
        <v>19910510</v>
      </c>
      <c r="R1543" s="127" t="s">
        <v>3322</v>
      </c>
      <c r="S1543" s="127" t="s">
        <v>3323</v>
      </c>
      <c r="T1543" s="127" t="s">
        <v>4165</v>
      </c>
      <c r="U1543" s="127" t="s">
        <v>72</v>
      </c>
      <c r="V1543" s="127" t="s">
        <v>65</v>
      </c>
      <c r="W1543" s="127" t="s">
        <v>66</v>
      </c>
      <c r="X1543" s="127"/>
      <c r="Y1543" s="127">
        <v>6</v>
      </c>
      <c r="Z1543" s="127">
        <v>79</v>
      </c>
      <c r="AA1543" s="127" t="s">
        <v>1726</v>
      </c>
      <c r="AB1543" s="127"/>
      <c r="AC1543" s="127"/>
      <c r="AD1543" s="127"/>
      <c r="AE1543" s="127"/>
      <c r="AF1543" s="127">
        <v>0</v>
      </c>
      <c r="AG1543" s="127">
        <v>193415</v>
      </c>
      <c r="AH1543" s="127"/>
      <c r="AI1543" s="127"/>
      <c r="AJ1543" s="127" t="s">
        <v>66</v>
      </c>
      <c r="AK1543" s="127"/>
      <c r="AL1543" s="127"/>
      <c r="AM1543" s="127"/>
      <c r="AN1543" s="127"/>
      <c r="AO1543" s="127" t="s">
        <v>4201</v>
      </c>
      <c r="AP1543" s="127" t="s">
        <v>3325</v>
      </c>
      <c r="AQ1543" s="127" t="s">
        <v>3326</v>
      </c>
      <c r="AR1543" s="127" t="s">
        <v>4166</v>
      </c>
      <c r="AS1543" s="127" t="s">
        <v>69</v>
      </c>
      <c r="AT1543" s="127" t="s">
        <v>70</v>
      </c>
      <c r="AU1543" s="127" t="s">
        <v>3211</v>
      </c>
      <c r="AV1543" s="127" t="s">
        <v>1726</v>
      </c>
      <c r="AW1543" s="149" t="str">
        <f t="shared" si="24"/>
        <v/>
      </c>
    </row>
    <row r="1544" spans="1:49" x14ac:dyDescent="0.2">
      <c r="A1544" s="127" t="s">
        <v>59</v>
      </c>
      <c r="B1544" s="127">
        <v>4.0999999999999996</v>
      </c>
      <c r="C1544" s="127">
        <v>20171204</v>
      </c>
      <c r="D1544" s="127" t="s">
        <v>60</v>
      </c>
      <c r="E1544" s="127" t="s">
        <v>60</v>
      </c>
      <c r="F1544" s="127">
        <v>3</v>
      </c>
      <c r="G1544" s="75" t="s">
        <v>4664</v>
      </c>
      <c r="H1544" s="127">
        <v>0</v>
      </c>
      <c r="I1544" s="127"/>
      <c r="J1544" s="127"/>
      <c r="K1544" s="127"/>
      <c r="L1544" s="127"/>
      <c r="M1544" s="127">
        <v>1</v>
      </c>
      <c r="N1544" s="127">
        <v>2</v>
      </c>
      <c r="O1544" s="127">
        <v>1984</v>
      </c>
      <c r="P1544" s="127">
        <v>198505</v>
      </c>
      <c r="Q1544" s="127">
        <v>19850506</v>
      </c>
      <c r="R1544" s="127" t="s">
        <v>4560</v>
      </c>
      <c r="S1544" s="127" t="s">
        <v>3426</v>
      </c>
      <c r="T1544" s="127" t="s">
        <v>4561</v>
      </c>
      <c r="U1544" s="127" t="s">
        <v>1643</v>
      </c>
      <c r="V1544" s="127" t="s">
        <v>65</v>
      </c>
      <c r="W1544" s="127" t="s">
        <v>66</v>
      </c>
      <c r="X1544" s="127"/>
      <c r="Y1544" s="127">
        <v>2.6</v>
      </c>
      <c r="Z1544" s="127"/>
      <c r="AA1544" s="127" t="s">
        <v>1726</v>
      </c>
      <c r="AB1544" s="127">
        <v>5000</v>
      </c>
      <c r="AC1544" s="127">
        <v>27761</v>
      </c>
      <c r="AD1544" s="127"/>
      <c r="AE1544" s="127"/>
      <c r="AF1544" s="127">
        <v>0</v>
      </c>
      <c r="AG1544" s="127">
        <v>12018</v>
      </c>
      <c r="AH1544" s="127">
        <v>5000</v>
      </c>
      <c r="AI1544" s="127">
        <v>151</v>
      </c>
      <c r="AJ1544" s="127"/>
      <c r="AK1544" s="127">
        <v>5.4000000000000003E-3</v>
      </c>
      <c r="AL1544" s="127">
        <v>1</v>
      </c>
      <c r="AM1544" s="127"/>
      <c r="AN1544" s="127"/>
      <c r="AO1544" s="127" t="s">
        <v>4665</v>
      </c>
      <c r="AP1544" s="127" t="s">
        <v>4562</v>
      </c>
      <c r="AQ1544" s="127" t="s">
        <v>3429</v>
      </c>
      <c r="AR1544" s="127" t="s">
        <v>4563</v>
      </c>
      <c r="AS1544" s="127" t="s">
        <v>69</v>
      </c>
      <c r="AT1544" s="127" t="s">
        <v>70</v>
      </c>
      <c r="AU1544" s="127" t="s">
        <v>77</v>
      </c>
      <c r="AV1544" s="127" t="s">
        <v>1726</v>
      </c>
      <c r="AW1544" s="149">
        <f t="shared" si="24"/>
        <v>0.4329094773243039</v>
      </c>
    </row>
    <row r="1545" spans="1:49" x14ac:dyDescent="0.2">
      <c r="A1545" s="127" t="s">
        <v>59</v>
      </c>
      <c r="B1545" s="127">
        <v>4.0999999999999996</v>
      </c>
      <c r="C1545" s="127">
        <v>20171204</v>
      </c>
      <c r="D1545" s="127" t="s">
        <v>60</v>
      </c>
      <c r="E1545" s="127" t="s">
        <v>60</v>
      </c>
      <c r="F1545" s="127">
        <v>3</v>
      </c>
      <c r="G1545" s="75" t="s">
        <v>3715</v>
      </c>
      <c r="H1545" s="127">
        <v>0</v>
      </c>
      <c r="I1545" s="127"/>
      <c r="J1545" s="127"/>
      <c r="K1545" s="127"/>
      <c r="L1545" s="127"/>
      <c r="M1545" s="127">
        <v>1</v>
      </c>
      <c r="N1545" s="127">
        <v>1</v>
      </c>
      <c r="O1545" s="127">
        <v>1988</v>
      </c>
      <c r="P1545" s="127">
        <v>198904</v>
      </c>
      <c r="Q1545" s="127">
        <v>19890412</v>
      </c>
      <c r="R1545" s="127" t="s">
        <v>3716</v>
      </c>
      <c r="S1545" s="127" t="s">
        <v>3426</v>
      </c>
      <c r="T1545" s="127" t="s">
        <v>3663</v>
      </c>
      <c r="U1545" s="127" t="s">
        <v>72</v>
      </c>
      <c r="V1545" s="127" t="s">
        <v>65</v>
      </c>
      <c r="W1545" s="127" t="s">
        <v>66</v>
      </c>
      <c r="X1545" s="127"/>
      <c r="Y1545" s="127">
        <v>6.7</v>
      </c>
      <c r="Z1545" s="127">
        <v>89</v>
      </c>
      <c r="AA1545" s="127" t="s">
        <v>1726</v>
      </c>
      <c r="AB1545" s="127">
        <v>5000</v>
      </c>
      <c r="AC1545" s="127">
        <v>25421</v>
      </c>
      <c r="AD1545" s="127"/>
      <c r="AE1545" s="127"/>
      <c r="AF1545" s="127">
        <v>5000</v>
      </c>
      <c r="AG1545" s="127">
        <v>45</v>
      </c>
      <c r="AH1545" s="127"/>
      <c r="AI1545" s="127"/>
      <c r="AJ1545" s="127"/>
      <c r="AK1545" s="127">
        <v>1.8E-3</v>
      </c>
      <c r="AL1545" s="127">
        <v>1</v>
      </c>
      <c r="AM1545" s="127"/>
      <c r="AN1545" s="127"/>
      <c r="AO1545" s="127" t="s">
        <v>3717</v>
      </c>
      <c r="AP1545" s="127" t="s">
        <v>3718</v>
      </c>
      <c r="AQ1545" s="127" t="s">
        <v>3429</v>
      </c>
      <c r="AR1545" s="127" t="s">
        <v>3666</v>
      </c>
      <c r="AS1545" s="127" t="s">
        <v>69</v>
      </c>
      <c r="AT1545" s="127" t="s">
        <v>70</v>
      </c>
      <c r="AU1545" s="127" t="s">
        <v>77</v>
      </c>
      <c r="AV1545" s="127" t="s">
        <v>1726</v>
      </c>
      <c r="AW1545" s="149">
        <f t="shared" si="24"/>
        <v>1.7701900003933755E-3</v>
      </c>
    </row>
    <row r="1546" spans="1:49" x14ac:dyDescent="0.2">
      <c r="A1546" s="127" t="s">
        <v>59</v>
      </c>
      <c r="B1546" s="127">
        <v>4.0999999999999996</v>
      </c>
      <c r="C1546" s="127">
        <v>20171204</v>
      </c>
      <c r="D1546" s="127" t="s">
        <v>60</v>
      </c>
      <c r="E1546" s="127" t="s">
        <v>60</v>
      </c>
      <c r="F1546" s="127">
        <v>3</v>
      </c>
      <c r="G1546" s="75" t="s">
        <v>2951</v>
      </c>
      <c r="H1546" s="127">
        <v>0</v>
      </c>
      <c r="I1546" s="127"/>
      <c r="J1546" s="127"/>
      <c r="K1546" s="127"/>
      <c r="L1546" s="127"/>
      <c r="M1546" s="127">
        <v>1</v>
      </c>
      <c r="N1546" s="127">
        <v>2</v>
      </c>
      <c r="O1546" s="127">
        <v>1991</v>
      </c>
      <c r="P1546" s="127">
        <v>199205</v>
      </c>
      <c r="Q1546" s="127">
        <v>19920519</v>
      </c>
      <c r="R1546" s="127" t="s">
        <v>475</v>
      </c>
      <c r="S1546" s="127" t="s">
        <v>830</v>
      </c>
      <c r="T1546" s="127" t="s">
        <v>477</v>
      </c>
      <c r="U1546" s="127" t="s">
        <v>72</v>
      </c>
      <c r="V1546" s="127" t="s">
        <v>65</v>
      </c>
      <c r="W1546" s="127" t="s">
        <v>64</v>
      </c>
      <c r="X1546" s="127"/>
      <c r="Y1546" s="127">
        <v>5.6</v>
      </c>
      <c r="Z1546" s="127"/>
      <c r="AA1546" s="127" t="s">
        <v>1726</v>
      </c>
      <c r="AB1546" s="127">
        <v>5000</v>
      </c>
      <c r="AC1546" s="127">
        <v>53507</v>
      </c>
      <c r="AD1546" s="127"/>
      <c r="AE1546" s="127"/>
      <c r="AF1546" s="127">
        <v>0</v>
      </c>
      <c r="AG1546" s="127">
        <v>63605</v>
      </c>
      <c r="AH1546" s="127">
        <v>5000</v>
      </c>
      <c r="AI1546" s="127">
        <v>848</v>
      </c>
      <c r="AJ1546" s="127" t="s">
        <v>66</v>
      </c>
      <c r="AK1546" s="127">
        <v>1.5599999999999999E-2</v>
      </c>
      <c r="AL1546" s="127">
        <v>30</v>
      </c>
      <c r="AM1546" s="127">
        <v>577</v>
      </c>
      <c r="AN1546" s="127"/>
      <c r="AO1546" s="127"/>
      <c r="AP1546" s="127" t="s">
        <v>479</v>
      </c>
      <c r="AQ1546" s="127" t="s">
        <v>831</v>
      </c>
      <c r="AR1546" s="127" t="s">
        <v>481</v>
      </c>
      <c r="AS1546" s="127" t="s">
        <v>69</v>
      </c>
      <c r="AT1546" s="127" t="s">
        <v>70</v>
      </c>
      <c r="AU1546" s="127" t="s">
        <v>91</v>
      </c>
      <c r="AV1546" s="127" t="s">
        <v>1726</v>
      </c>
      <c r="AW1546" s="149">
        <f t="shared" si="24"/>
        <v>1.188722970826247</v>
      </c>
    </row>
    <row r="1547" spans="1:49" x14ac:dyDescent="0.2">
      <c r="A1547" s="127" t="s">
        <v>59</v>
      </c>
      <c r="B1547" s="127">
        <v>4.0999999999999996</v>
      </c>
      <c r="C1547" s="127">
        <v>20171204</v>
      </c>
      <c r="D1547" s="127" t="s">
        <v>60</v>
      </c>
      <c r="E1547" s="127" t="s">
        <v>60</v>
      </c>
      <c r="F1547" s="127">
        <v>3</v>
      </c>
      <c r="G1547" s="75" t="s">
        <v>2299</v>
      </c>
      <c r="H1547" s="127">
        <v>0</v>
      </c>
      <c r="I1547" s="127"/>
      <c r="J1547" s="127"/>
      <c r="K1547" s="127"/>
      <c r="L1547" s="127"/>
      <c r="M1547" s="127">
        <v>1</v>
      </c>
      <c r="N1547" s="127">
        <v>1</v>
      </c>
      <c r="O1547" s="127">
        <v>1987</v>
      </c>
      <c r="P1547" s="127">
        <v>198904</v>
      </c>
      <c r="Q1547" s="127">
        <v>19890411</v>
      </c>
      <c r="R1547" s="127" t="s">
        <v>3855</v>
      </c>
      <c r="S1547" s="127" t="s">
        <v>3861</v>
      </c>
      <c r="T1547" s="127" t="s">
        <v>3857</v>
      </c>
      <c r="U1547" s="127" t="s">
        <v>1953</v>
      </c>
      <c r="V1547" s="127" t="s">
        <v>65</v>
      </c>
      <c r="W1547" s="127" t="s">
        <v>64</v>
      </c>
      <c r="X1547" s="127"/>
      <c r="Y1547" s="127">
        <v>12.15</v>
      </c>
      <c r="Z1547" s="127"/>
      <c r="AA1547" s="127" t="s">
        <v>1726</v>
      </c>
      <c r="AB1547" s="127">
        <v>5000</v>
      </c>
      <c r="AC1547" s="127">
        <v>10629</v>
      </c>
      <c r="AD1547" s="127"/>
      <c r="AE1547" s="127"/>
      <c r="AF1547" s="127">
        <v>0</v>
      </c>
      <c r="AG1547" s="127">
        <v>457</v>
      </c>
      <c r="AH1547" s="127"/>
      <c r="AI1547" s="127"/>
      <c r="AJ1547" s="127" t="s">
        <v>66</v>
      </c>
      <c r="AK1547" s="127"/>
      <c r="AL1547" s="127">
        <v>1</v>
      </c>
      <c r="AM1547" s="127"/>
      <c r="AN1547" s="127"/>
      <c r="AO1547" s="127"/>
      <c r="AP1547" s="127" t="s">
        <v>3858</v>
      </c>
      <c r="AQ1547" s="127" t="s">
        <v>3863</v>
      </c>
      <c r="AR1547" s="127" t="s">
        <v>3860</v>
      </c>
      <c r="AS1547" s="127" t="s">
        <v>69</v>
      </c>
      <c r="AT1547" s="127" t="s">
        <v>70</v>
      </c>
      <c r="AU1547" s="127" t="s">
        <v>77</v>
      </c>
      <c r="AV1547" s="127" t="s">
        <v>1726</v>
      </c>
      <c r="AW1547" s="149">
        <f t="shared" si="24"/>
        <v>4.2995578135290244E-2</v>
      </c>
    </row>
    <row r="1548" spans="1:49" x14ac:dyDescent="0.2">
      <c r="A1548" s="127" t="s">
        <v>59</v>
      </c>
      <c r="B1548" s="127">
        <v>4.0999999999999996</v>
      </c>
      <c r="C1548" s="127">
        <v>20171204</v>
      </c>
      <c r="D1548" s="127" t="s">
        <v>60</v>
      </c>
      <c r="E1548" s="127" t="s">
        <v>60</v>
      </c>
      <c r="F1548" s="127">
        <v>3</v>
      </c>
      <c r="G1548" s="75" t="s">
        <v>1385</v>
      </c>
      <c r="H1548" s="127">
        <v>0</v>
      </c>
      <c r="I1548" s="127"/>
      <c r="J1548" s="127"/>
      <c r="K1548" s="127"/>
      <c r="L1548" s="127"/>
      <c r="M1548" s="127">
        <v>1</v>
      </c>
      <c r="N1548" s="127">
        <v>1</v>
      </c>
      <c r="O1548" s="127">
        <v>1985</v>
      </c>
      <c r="P1548" s="127">
        <v>198604</v>
      </c>
      <c r="Q1548" s="127">
        <v>19860402</v>
      </c>
      <c r="R1548" s="127" t="s">
        <v>1382</v>
      </c>
      <c r="S1548" s="127" t="s">
        <v>1377</v>
      </c>
      <c r="T1548" s="127" t="s">
        <v>748</v>
      </c>
      <c r="U1548" s="127" t="s">
        <v>1643</v>
      </c>
      <c r="V1548" s="127" t="s">
        <v>65</v>
      </c>
      <c r="W1548" s="127" t="s">
        <v>64</v>
      </c>
      <c r="X1548" s="127"/>
      <c r="Y1548" s="127">
        <v>2.4</v>
      </c>
      <c r="Z1548" s="127"/>
      <c r="AA1548" s="127" t="s">
        <v>1726</v>
      </c>
      <c r="AB1548" s="127">
        <v>5000</v>
      </c>
      <c r="AC1548" s="127">
        <v>38747</v>
      </c>
      <c r="AD1548" s="127"/>
      <c r="AE1548" s="127"/>
      <c r="AF1548" s="127">
        <v>0</v>
      </c>
      <c r="AG1548" s="127">
        <v>5541</v>
      </c>
      <c r="AH1548" s="127">
        <v>5000</v>
      </c>
      <c r="AI1548" s="127">
        <v>1198</v>
      </c>
      <c r="AJ1548" s="127"/>
      <c r="AK1548" s="127">
        <v>0.03</v>
      </c>
      <c r="AL1548" s="127">
        <v>5</v>
      </c>
      <c r="AM1548" s="127"/>
      <c r="AN1548" s="127"/>
      <c r="AO1548" s="127"/>
      <c r="AP1548" s="127" t="s">
        <v>1383</v>
      </c>
      <c r="AQ1548" s="127" t="s">
        <v>1378</v>
      </c>
      <c r="AR1548" s="127" t="s">
        <v>751</v>
      </c>
      <c r="AS1548" s="127" t="s">
        <v>69</v>
      </c>
      <c r="AT1548" s="127" t="s">
        <v>70</v>
      </c>
      <c r="AU1548" s="127" t="s">
        <v>71</v>
      </c>
      <c r="AV1548" s="127" t="s">
        <v>1726</v>
      </c>
      <c r="AW1548" s="149">
        <f t="shared" si="24"/>
        <v>0.14300461971249387</v>
      </c>
    </row>
    <row r="1549" spans="1:49" x14ac:dyDescent="0.2">
      <c r="A1549" s="127" t="s">
        <v>59</v>
      </c>
      <c r="B1549" s="127">
        <v>4.0999999999999996</v>
      </c>
      <c r="C1549" s="127">
        <v>20171204</v>
      </c>
      <c r="D1549" s="127" t="s">
        <v>60</v>
      </c>
      <c r="E1549" s="127" t="s">
        <v>60</v>
      </c>
      <c r="F1549" s="127">
        <v>3</v>
      </c>
      <c r="G1549" s="75" t="s">
        <v>578</v>
      </c>
      <c r="H1549" s="127">
        <v>0</v>
      </c>
      <c r="I1549" s="127"/>
      <c r="J1549" s="127"/>
      <c r="K1549" s="127"/>
      <c r="L1549" s="127"/>
      <c r="M1549" s="127">
        <v>1</v>
      </c>
      <c r="N1549" s="127">
        <v>2</v>
      </c>
      <c r="O1549" s="127">
        <v>1985</v>
      </c>
      <c r="P1549" s="127">
        <v>198604</v>
      </c>
      <c r="Q1549" s="127">
        <v>19860428</v>
      </c>
      <c r="R1549" s="127" t="s">
        <v>490</v>
      </c>
      <c r="S1549" s="127" t="s">
        <v>476</v>
      </c>
      <c r="T1549" s="127" t="s">
        <v>491</v>
      </c>
      <c r="U1549" s="127" t="s">
        <v>72</v>
      </c>
      <c r="V1549" s="127" t="s">
        <v>65</v>
      </c>
      <c r="W1549" s="127" t="s">
        <v>66</v>
      </c>
      <c r="X1549" s="127"/>
      <c r="Y1549" s="127">
        <v>3.1</v>
      </c>
      <c r="Z1549" s="127"/>
      <c r="AA1549" s="127" t="s">
        <v>1726</v>
      </c>
      <c r="AB1549" s="127">
        <v>5000</v>
      </c>
      <c r="AC1549" s="127">
        <v>20335</v>
      </c>
      <c r="AD1549" s="127"/>
      <c r="AE1549" s="127"/>
      <c r="AF1549" s="127">
        <v>0</v>
      </c>
      <c r="AG1549" s="127">
        <v>14096</v>
      </c>
      <c r="AH1549" s="127">
        <v>5000</v>
      </c>
      <c r="AI1549" s="127">
        <v>813</v>
      </c>
      <c r="AJ1549" s="127"/>
      <c r="AK1549" s="127">
        <v>3.8399999999999997E-2</v>
      </c>
      <c r="AL1549" s="127">
        <v>4</v>
      </c>
      <c r="AM1549" s="127"/>
      <c r="AN1549" s="127"/>
      <c r="AO1549" s="127" t="s">
        <v>579</v>
      </c>
      <c r="AP1549" s="127" t="s">
        <v>493</v>
      </c>
      <c r="AQ1549" s="127" t="s">
        <v>480</v>
      </c>
      <c r="AR1549" s="127" t="s">
        <v>494</v>
      </c>
      <c r="AS1549" s="127" t="s">
        <v>69</v>
      </c>
      <c r="AT1549" s="127" t="s">
        <v>70</v>
      </c>
      <c r="AU1549" s="127" t="s">
        <v>91</v>
      </c>
      <c r="AV1549" s="127" t="s">
        <v>1726</v>
      </c>
      <c r="AW1549" s="149">
        <f t="shared" si="24"/>
        <v>0.69318908286206049</v>
      </c>
    </row>
    <row r="1550" spans="1:49" x14ac:dyDescent="0.2">
      <c r="A1550" s="127" t="s">
        <v>59</v>
      </c>
      <c r="B1550" s="127">
        <v>4.0999999999999996</v>
      </c>
      <c r="C1550" s="127">
        <v>20171204</v>
      </c>
      <c r="D1550" s="127" t="s">
        <v>60</v>
      </c>
      <c r="E1550" s="127" t="s">
        <v>60</v>
      </c>
      <c r="F1550" s="127">
        <v>3</v>
      </c>
      <c r="G1550" s="75" t="s">
        <v>1595</v>
      </c>
      <c r="H1550" s="127">
        <v>0</v>
      </c>
      <c r="I1550" s="127"/>
      <c r="J1550" s="127"/>
      <c r="K1550" s="127"/>
      <c r="L1550" s="127"/>
      <c r="M1550" s="127">
        <v>1</v>
      </c>
      <c r="N1550" s="127">
        <v>1</v>
      </c>
      <c r="O1550" s="127">
        <v>1991</v>
      </c>
      <c r="P1550" s="127">
        <v>199205</v>
      </c>
      <c r="Q1550" s="127">
        <v>19920520</v>
      </c>
      <c r="R1550" s="127" t="s">
        <v>88</v>
      </c>
      <c r="S1550" s="127" t="s">
        <v>830</v>
      </c>
      <c r="T1550" s="127" t="s">
        <v>89</v>
      </c>
      <c r="U1550" s="127" t="s">
        <v>72</v>
      </c>
      <c r="V1550" s="127" t="s">
        <v>65</v>
      </c>
      <c r="W1550" s="127" t="s">
        <v>66</v>
      </c>
      <c r="X1550" s="127"/>
      <c r="Y1550" s="127">
        <v>6</v>
      </c>
      <c r="Z1550" s="127"/>
      <c r="AA1550" s="127" t="s">
        <v>1726</v>
      </c>
      <c r="AB1550" s="127">
        <v>5000</v>
      </c>
      <c r="AC1550" s="127">
        <v>55989</v>
      </c>
      <c r="AD1550" s="127"/>
      <c r="AE1550" s="127"/>
      <c r="AF1550" s="127">
        <v>0</v>
      </c>
      <c r="AG1550" s="127">
        <v>101050</v>
      </c>
      <c r="AH1550" s="127">
        <v>5000</v>
      </c>
      <c r="AI1550" s="127">
        <v>129</v>
      </c>
      <c r="AJ1550" s="127" t="s">
        <v>66</v>
      </c>
      <c r="AK1550" s="127">
        <v>2.3E-3</v>
      </c>
      <c r="AL1550" s="127">
        <v>24</v>
      </c>
      <c r="AM1550" s="127">
        <v>434</v>
      </c>
      <c r="AN1550" s="127"/>
      <c r="AO1550" s="127" t="s">
        <v>1596</v>
      </c>
      <c r="AP1550" s="127" t="s">
        <v>660</v>
      </c>
      <c r="AQ1550" s="127" t="s">
        <v>831</v>
      </c>
      <c r="AR1550" s="127" t="s">
        <v>662</v>
      </c>
      <c r="AS1550" s="127" t="s">
        <v>69</v>
      </c>
      <c r="AT1550" s="127" t="s">
        <v>70</v>
      </c>
      <c r="AU1550" s="127" t="s">
        <v>91</v>
      </c>
      <c r="AV1550" s="127" t="s">
        <v>1726</v>
      </c>
      <c r="AW1550" s="149">
        <f t="shared" si="24"/>
        <v>1.8048188036935826</v>
      </c>
    </row>
    <row r="1551" spans="1:49" x14ac:dyDescent="0.2">
      <c r="A1551" s="127" t="s">
        <v>1726</v>
      </c>
      <c r="B1551" s="127">
        <v>4.0999999999999996</v>
      </c>
      <c r="C1551" s="127">
        <v>20171204</v>
      </c>
      <c r="D1551" s="127" t="s">
        <v>60</v>
      </c>
      <c r="E1551" s="127" t="s">
        <v>60</v>
      </c>
      <c r="F1551" s="127">
        <v>3</v>
      </c>
      <c r="G1551" s="75" t="s">
        <v>4578</v>
      </c>
      <c r="H1551" s="127"/>
      <c r="I1551" s="127"/>
      <c r="J1551" s="127"/>
      <c r="K1551" s="127"/>
      <c r="L1551" s="127"/>
      <c r="M1551" s="127">
        <v>1</v>
      </c>
      <c r="N1551" s="127">
        <v>2</v>
      </c>
      <c r="O1551" s="127">
        <v>2004</v>
      </c>
      <c r="P1551" s="127">
        <v>200505</v>
      </c>
      <c r="Q1551" s="127">
        <v>200505</v>
      </c>
      <c r="R1551" s="127" t="s">
        <v>4560</v>
      </c>
      <c r="S1551" s="127" t="s">
        <v>4822</v>
      </c>
      <c r="T1551" s="127" t="s">
        <v>4561</v>
      </c>
      <c r="U1551" s="127" t="s">
        <v>1643</v>
      </c>
      <c r="V1551" s="127" t="s">
        <v>65</v>
      </c>
      <c r="W1551" s="127" t="s">
        <v>66</v>
      </c>
      <c r="X1551" s="127" t="s">
        <v>1305</v>
      </c>
      <c r="Y1551" s="127">
        <v>3</v>
      </c>
      <c r="Z1551" s="127"/>
      <c r="AA1551" s="127" t="s">
        <v>1726</v>
      </c>
      <c r="AB1551" s="127"/>
      <c r="AC1551" s="127"/>
      <c r="AD1551" s="127"/>
      <c r="AE1551" s="127"/>
      <c r="AF1551" s="127">
        <v>0</v>
      </c>
      <c r="AG1551" s="127">
        <v>146</v>
      </c>
      <c r="AH1551" s="127"/>
      <c r="AI1551" s="127"/>
      <c r="AJ1551" s="127"/>
      <c r="AK1551" s="127"/>
      <c r="AL1551" s="127"/>
      <c r="AM1551" s="127"/>
      <c r="AN1551" s="127"/>
      <c r="AO1551" s="127"/>
      <c r="AP1551" s="127" t="s">
        <v>4562</v>
      </c>
      <c r="AQ1551" s="127" t="s">
        <v>3798</v>
      </c>
      <c r="AR1551" s="127" t="s">
        <v>4563</v>
      </c>
      <c r="AS1551" s="127" t="s">
        <v>69</v>
      </c>
      <c r="AT1551" s="127" t="s">
        <v>70</v>
      </c>
      <c r="AU1551" s="127" t="s">
        <v>77</v>
      </c>
      <c r="AV1551" s="127" t="s">
        <v>1726</v>
      </c>
      <c r="AW1551" s="149" t="str">
        <f t="shared" si="24"/>
        <v/>
      </c>
    </row>
    <row r="1552" spans="1:49" x14ac:dyDescent="0.2">
      <c r="A1552" s="127" t="s">
        <v>1726</v>
      </c>
      <c r="B1552" s="127">
        <v>4.0999999999999996</v>
      </c>
      <c r="C1552" s="127">
        <v>20171204</v>
      </c>
      <c r="D1552" s="127" t="s">
        <v>60</v>
      </c>
      <c r="E1552" s="127" t="s">
        <v>60</v>
      </c>
      <c r="F1552" s="127">
        <v>3</v>
      </c>
      <c r="G1552" s="75" t="s">
        <v>1265</v>
      </c>
      <c r="H1552" s="127"/>
      <c r="I1552" s="127"/>
      <c r="J1552" s="127"/>
      <c r="K1552" s="127"/>
      <c r="L1552" s="127"/>
      <c r="M1552" s="127">
        <v>1</v>
      </c>
      <c r="N1552" s="127">
        <v>2</v>
      </c>
      <c r="O1552" s="127">
        <v>2007</v>
      </c>
      <c r="P1552" s="127">
        <v>200805</v>
      </c>
      <c r="Q1552" s="127">
        <v>200806</v>
      </c>
      <c r="R1552" s="127" t="s">
        <v>475</v>
      </c>
      <c r="S1552" s="127" t="s">
        <v>970</v>
      </c>
      <c r="T1552" s="127" t="s">
        <v>477</v>
      </c>
      <c r="U1552" s="127" t="s">
        <v>72</v>
      </c>
      <c r="V1552" s="127" t="s">
        <v>65</v>
      </c>
      <c r="W1552" s="127" t="s">
        <v>66</v>
      </c>
      <c r="X1552" s="127" t="s">
        <v>1305</v>
      </c>
      <c r="Y1552" s="127">
        <v>3</v>
      </c>
      <c r="Z1552" s="127"/>
      <c r="AA1552" s="127" t="s">
        <v>1726</v>
      </c>
      <c r="AB1552" s="127"/>
      <c r="AC1552" s="127"/>
      <c r="AD1552" s="127"/>
      <c r="AE1552" s="127"/>
      <c r="AF1552" s="127">
        <v>0</v>
      </c>
      <c r="AG1552" s="127">
        <v>1000</v>
      </c>
      <c r="AH1552" s="127"/>
      <c r="AI1552" s="127"/>
      <c r="AJ1552" s="127" t="s">
        <v>66</v>
      </c>
      <c r="AK1552" s="127"/>
      <c r="AL1552" s="127"/>
      <c r="AM1552" s="127"/>
      <c r="AN1552" s="127"/>
      <c r="AO1552" s="127" t="s">
        <v>1266</v>
      </c>
      <c r="AP1552" s="127" t="s">
        <v>479</v>
      </c>
      <c r="AQ1552" s="127" t="s">
        <v>971</v>
      </c>
      <c r="AR1552" s="127" t="s">
        <v>481</v>
      </c>
      <c r="AS1552" s="127" t="s">
        <v>69</v>
      </c>
      <c r="AT1552" s="127" t="s">
        <v>70</v>
      </c>
      <c r="AU1552" s="127" t="s">
        <v>91</v>
      </c>
      <c r="AV1552" s="127" t="s">
        <v>1726</v>
      </c>
      <c r="AW1552" s="149" t="str">
        <f t="shared" si="24"/>
        <v/>
      </c>
    </row>
    <row r="1553" spans="1:49" x14ac:dyDescent="0.2">
      <c r="A1553" s="127" t="s">
        <v>59</v>
      </c>
      <c r="B1553" s="127">
        <v>4.0999999999999996</v>
      </c>
      <c r="C1553" s="127">
        <v>20171204</v>
      </c>
      <c r="D1553" s="127" t="s">
        <v>60</v>
      </c>
      <c r="E1553" s="127" t="s">
        <v>60</v>
      </c>
      <c r="F1553" s="127">
        <v>3</v>
      </c>
      <c r="G1553" s="75" t="s">
        <v>4080</v>
      </c>
      <c r="H1553" s="127">
        <v>0</v>
      </c>
      <c r="I1553" s="127"/>
      <c r="J1553" s="127"/>
      <c r="K1553" s="127"/>
      <c r="L1553" s="127"/>
      <c r="M1553" s="127">
        <v>1</v>
      </c>
      <c r="N1553" s="127">
        <v>3</v>
      </c>
      <c r="O1553" s="127">
        <v>1997</v>
      </c>
      <c r="P1553" s="127">
        <v>199805</v>
      </c>
      <c r="Q1553" s="127">
        <v>19980528</v>
      </c>
      <c r="R1553" s="127" t="s">
        <v>3306</v>
      </c>
      <c r="S1553" s="127" t="s">
        <v>3307</v>
      </c>
      <c r="T1553" s="127" t="s">
        <v>4068</v>
      </c>
      <c r="U1553" s="127" t="s">
        <v>72</v>
      </c>
      <c r="V1553" s="127" t="s">
        <v>65</v>
      </c>
      <c r="W1553" s="127" t="s">
        <v>64</v>
      </c>
      <c r="X1553" s="127"/>
      <c r="Y1553" s="127">
        <v>4.8</v>
      </c>
      <c r="Z1553" s="127">
        <v>78</v>
      </c>
      <c r="AA1553" s="127" t="s">
        <v>1726</v>
      </c>
      <c r="AB1553" s="127">
        <v>5000</v>
      </c>
      <c r="AC1553" s="127">
        <v>50205</v>
      </c>
      <c r="AD1553" s="127"/>
      <c r="AE1553" s="127"/>
      <c r="AF1553" s="127">
        <v>0</v>
      </c>
      <c r="AG1553" s="127">
        <v>155936</v>
      </c>
      <c r="AH1553" s="127"/>
      <c r="AI1553" s="127"/>
      <c r="AJ1553" s="127" t="s">
        <v>66</v>
      </c>
      <c r="AK1553" s="127"/>
      <c r="AL1553" s="127">
        <v>2</v>
      </c>
      <c r="AM1553" s="127">
        <v>200</v>
      </c>
      <c r="AN1553" s="127"/>
      <c r="AO1553" s="127"/>
      <c r="AP1553" s="127" t="s">
        <v>3309</v>
      </c>
      <c r="AQ1553" s="127" t="s">
        <v>3310</v>
      </c>
      <c r="AR1553" s="127" t="s">
        <v>4070</v>
      </c>
      <c r="AS1553" s="127" t="s">
        <v>69</v>
      </c>
      <c r="AT1553" s="127" t="s">
        <v>70</v>
      </c>
      <c r="AU1553" s="127" t="s">
        <v>3211</v>
      </c>
      <c r="AV1553" s="127" t="s">
        <v>1726</v>
      </c>
      <c r="AW1553" s="149">
        <f t="shared" si="24"/>
        <v>3.1059854596155763</v>
      </c>
    </row>
    <row r="1554" spans="1:49" x14ac:dyDescent="0.2">
      <c r="A1554" s="127" t="s">
        <v>1726</v>
      </c>
      <c r="B1554" s="127">
        <v>4.0999999999999996</v>
      </c>
      <c r="C1554" s="127">
        <v>20171204</v>
      </c>
      <c r="D1554" s="127" t="s">
        <v>60</v>
      </c>
      <c r="E1554" s="127" t="s">
        <v>60</v>
      </c>
      <c r="F1554" s="127">
        <v>3</v>
      </c>
      <c r="G1554" s="75" t="s">
        <v>5109</v>
      </c>
      <c r="H1554" s="127"/>
      <c r="I1554" s="127"/>
      <c r="J1554" s="127"/>
      <c r="K1554" s="127"/>
      <c r="L1554" s="127"/>
      <c r="M1554" s="127">
        <v>1</v>
      </c>
      <c r="N1554" s="127">
        <v>2</v>
      </c>
      <c r="O1554" s="127">
        <v>2013</v>
      </c>
      <c r="P1554" s="127">
        <v>201405</v>
      </c>
      <c r="Q1554" s="127">
        <v>201406</v>
      </c>
      <c r="R1554" s="127" t="s">
        <v>3964</v>
      </c>
      <c r="S1554" s="127" t="s">
        <v>3484</v>
      </c>
      <c r="T1554" s="127" t="s">
        <v>4561</v>
      </c>
      <c r="U1554" s="127" t="s">
        <v>1643</v>
      </c>
      <c r="V1554" s="127" t="s">
        <v>65</v>
      </c>
      <c r="W1554" s="127" t="s">
        <v>66</v>
      </c>
      <c r="X1554" s="127" t="s">
        <v>1305</v>
      </c>
      <c r="Y1554" s="127"/>
      <c r="Z1554" s="127"/>
      <c r="AA1554" s="127" t="s">
        <v>1726</v>
      </c>
      <c r="AB1554" s="127"/>
      <c r="AC1554" s="127"/>
      <c r="AD1554" s="127"/>
      <c r="AE1554" s="127"/>
      <c r="AF1554" s="127">
        <v>0</v>
      </c>
      <c r="AG1554" s="127">
        <v>550</v>
      </c>
      <c r="AH1554" s="127"/>
      <c r="AI1554" s="127"/>
      <c r="AJ1554" s="127" t="s">
        <v>66</v>
      </c>
      <c r="AK1554" s="127"/>
      <c r="AL1554" s="127"/>
      <c r="AM1554" s="127"/>
      <c r="AN1554" s="127"/>
      <c r="AO1554" s="127"/>
      <c r="AP1554" s="127" t="s">
        <v>3966</v>
      </c>
      <c r="AQ1554" s="127" t="s">
        <v>3487</v>
      </c>
      <c r="AR1554" s="127" t="s">
        <v>4563</v>
      </c>
      <c r="AS1554" s="127" t="s">
        <v>69</v>
      </c>
      <c r="AT1554" s="127" t="s">
        <v>70</v>
      </c>
      <c r="AU1554" s="127" t="s">
        <v>77</v>
      </c>
      <c r="AV1554" s="127" t="s">
        <v>1726</v>
      </c>
      <c r="AW1554" s="149" t="str">
        <f t="shared" si="24"/>
        <v/>
      </c>
    </row>
    <row r="1555" spans="1:49" x14ac:dyDescent="0.2">
      <c r="A1555" s="127" t="s">
        <v>1726</v>
      </c>
      <c r="B1555" s="127">
        <v>4.0999999999999996</v>
      </c>
      <c r="C1555" s="127">
        <v>20171204</v>
      </c>
      <c r="D1555" s="127" t="s">
        <v>60</v>
      </c>
      <c r="E1555" s="127" t="s">
        <v>60</v>
      </c>
      <c r="F1555" s="127">
        <v>3</v>
      </c>
      <c r="G1555" s="75" t="s">
        <v>5158</v>
      </c>
      <c r="H1555" s="127"/>
      <c r="I1555" s="127"/>
      <c r="J1555" s="127"/>
      <c r="K1555" s="127"/>
      <c r="L1555" s="127"/>
      <c r="M1555" s="127">
        <v>1</v>
      </c>
      <c r="N1555" s="127">
        <v>2</v>
      </c>
      <c r="O1555" s="127">
        <v>2014</v>
      </c>
      <c r="P1555" s="127">
        <v>201505</v>
      </c>
      <c r="Q1555" s="127">
        <v>201505</v>
      </c>
      <c r="R1555" s="127" t="s">
        <v>475</v>
      </c>
      <c r="S1555" s="127" t="s">
        <v>961</v>
      </c>
      <c r="T1555" s="127" t="s">
        <v>477</v>
      </c>
      <c r="U1555" s="127" t="s">
        <v>962</v>
      </c>
      <c r="V1555" s="127" t="s">
        <v>65</v>
      </c>
      <c r="W1555" s="127" t="s">
        <v>66</v>
      </c>
      <c r="X1555" s="127" t="s">
        <v>1305</v>
      </c>
      <c r="Y1555" s="127">
        <v>0.5</v>
      </c>
      <c r="Z1555" s="127"/>
      <c r="AA1555" s="127" t="s">
        <v>1726</v>
      </c>
      <c r="AB1555" s="127"/>
      <c r="AC1555" s="127"/>
      <c r="AD1555" s="127"/>
      <c r="AE1555" s="127"/>
      <c r="AF1555" s="127">
        <v>0</v>
      </c>
      <c r="AG1555" s="127">
        <v>79200</v>
      </c>
      <c r="AH1555" s="127"/>
      <c r="AI1555" s="127"/>
      <c r="AJ1555" s="127" t="s">
        <v>66</v>
      </c>
      <c r="AK1555" s="127"/>
      <c r="AL1555" s="127"/>
      <c r="AM1555" s="127"/>
      <c r="AN1555" s="127"/>
      <c r="AO1555" s="127"/>
      <c r="AP1555" s="127" t="s">
        <v>479</v>
      </c>
      <c r="AQ1555" s="127" t="s">
        <v>963</v>
      </c>
      <c r="AR1555" s="127" t="s">
        <v>481</v>
      </c>
      <c r="AS1555" s="127" t="s">
        <v>69</v>
      </c>
      <c r="AT1555" s="127" t="s">
        <v>70</v>
      </c>
      <c r="AU1555" s="127" t="s">
        <v>91</v>
      </c>
      <c r="AV1555" s="127" t="s">
        <v>1726</v>
      </c>
      <c r="AW1555" s="149" t="str">
        <f t="shared" si="24"/>
        <v/>
      </c>
    </row>
    <row r="1556" spans="1:49" x14ac:dyDescent="0.2">
      <c r="A1556" s="127" t="s">
        <v>1726</v>
      </c>
      <c r="B1556" s="127">
        <v>4.0999999999999996</v>
      </c>
      <c r="C1556" s="127">
        <v>20171204</v>
      </c>
      <c r="D1556" s="127" t="s">
        <v>60</v>
      </c>
      <c r="E1556" s="127" t="s">
        <v>60</v>
      </c>
      <c r="F1556" s="127">
        <v>3</v>
      </c>
      <c r="G1556" s="75" t="s">
        <v>3490</v>
      </c>
      <c r="H1556" s="127"/>
      <c r="I1556" s="127"/>
      <c r="J1556" s="127"/>
      <c r="K1556" s="127"/>
      <c r="L1556" s="127"/>
      <c r="M1556" s="127">
        <v>1</v>
      </c>
      <c r="N1556" s="127">
        <v>2</v>
      </c>
      <c r="O1556" s="127">
        <v>1993</v>
      </c>
      <c r="P1556" s="127">
        <v>199405</v>
      </c>
      <c r="Q1556" s="127">
        <v>199405</v>
      </c>
      <c r="R1556" s="127" t="s">
        <v>3483</v>
      </c>
      <c r="S1556" s="127" t="s">
        <v>3484</v>
      </c>
      <c r="T1556" s="127" t="s">
        <v>3485</v>
      </c>
      <c r="U1556" s="127" t="s">
        <v>72</v>
      </c>
      <c r="V1556" s="127" t="s">
        <v>65</v>
      </c>
      <c r="W1556" s="127" t="s">
        <v>66</v>
      </c>
      <c r="X1556" s="127" t="s">
        <v>1305</v>
      </c>
      <c r="Y1556" s="127"/>
      <c r="Z1556" s="127"/>
      <c r="AA1556" s="127" t="s">
        <v>1726</v>
      </c>
      <c r="AB1556" s="127"/>
      <c r="AC1556" s="127"/>
      <c r="AD1556" s="127"/>
      <c r="AE1556" s="127"/>
      <c r="AF1556" s="127">
        <v>0</v>
      </c>
      <c r="AG1556" s="127">
        <v>240</v>
      </c>
      <c r="AH1556" s="127"/>
      <c r="AI1556" s="127"/>
      <c r="AJ1556" s="127"/>
      <c r="AK1556" s="127"/>
      <c r="AL1556" s="127"/>
      <c r="AM1556" s="127"/>
      <c r="AN1556" s="127"/>
      <c r="AO1556" s="127"/>
      <c r="AP1556" s="127" t="s">
        <v>3486</v>
      </c>
      <c r="AQ1556" s="127" t="s">
        <v>3487</v>
      </c>
      <c r="AR1556" s="127" t="s">
        <v>3488</v>
      </c>
      <c r="AS1556" s="127" t="s">
        <v>69</v>
      </c>
      <c r="AT1556" s="127" t="s">
        <v>70</v>
      </c>
      <c r="AU1556" s="127" t="s">
        <v>77</v>
      </c>
      <c r="AV1556" s="127" t="s">
        <v>1726</v>
      </c>
      <c r="AW1556" s="149" t="str">
        <f t="shared" si="24"/>
        <v/>
      </c>
    </row>
    <row r="1557" spans="1:49" x14ac:dyDescent="0.2">
      <c r="A1557" s="127" t="s">
        <v>1726</v>
      </c>
      <c r="B1557" s="127">
        <v>4.0999999999999996</v>
      </c>
      <c r="C1557" s="127">
        <v>20171204</v>
      </c>
      <c r="D1557" s="127" t="s">
        <v>60</v>
      </c>
      <c r="E1557" s="127" t="s">
        <v>60</v>
      </c>
      <c r="F1557" s="127">
        <v>3</v>
      </c>
      <c r="G1557" s="75" t="s">
        <v>3212</v>
      </c>
      <c r="H1557" s="127"/>
      <c r="I1557" s="127"/>
      <c r="J1557" s="127"/>
      <c r="K1557" s="127"/>
      <c r="L1557" s="127"/>
      <c r="M1557" s="127">
        <v>1</v>
      </c>
      <c r="N1557" s="127">
        <v>1</v>
      </c>
      <c r="O1557" s="127">
        <v>1994</v>
      </c>
      <c r="P1557" s="127">
        <v>19960411</v>
      </c>
      <c r="Q1557" s="127">
        <v>199605</v>
      </c>
      <c r="R1557" s="127" t="s">
        <v>3204</v>
      </c>
      <c r="S1557" s="127" t="s">
        <v>3205</v>
      </c>
      <c r="T1557" s="127" t="s">
        <v>3206</v>
      </c>
      <c r="U1557" s="127" t="s">
        <v>1953</v>
      </c>
      <c r="V1557" s="127" t="s">
        <v>65</v>
      </c>
      <c r="W1557" s="127" t="s">
        <v>66</v>
      </c>
      <c r="X1557" s="127"/>
      <c r="Y1557" s="127">
        <v>15</v>
      </c>
      <c r="Z1557" s="127"/>
      <c r="AA1557" s="127" t="s">
        <v>1726</v>
      </c>
      <c r="AB1557" s="127"/>
      <c r="AC1557" s="127"/>
      <c r="AD1557" s="127"/>
      <c r="AE1557" s="127"/>
      <c r="AF1557" s="127">
        <v>0</v>
      </c>
      <c r="AG1557" s="127">
        <v>6350</v>
      </c>
      <c r="AH1557" s="127"/>
      <c r="AI1557" s="127"/>
      <c r="AJ1557" s="127" t="s">
        <v>66</v>
      </c>
      <c r="AK1557" s="127"/>
      <c r="AL1557" s="127"/>
      <c r="AM1557" s="127"/>
      <c r="AN1557" s="127"/>
      <c r="AO1557" s="127" t="s">
        <v>90</v>
      </c>
      <c r="AP1557" s="127" t="s">
        <v>3208</v>
      </c>
      <c r="AQ1557" s="127" t="s">
        <v>3209</v>
      </c>
      <c r="AR1557" s="127" t="s">
        <v>3210</v>
      </c>
      <c r="AS1557" s="127" t="s">
        <v>69</v>
      </c>
      <c r="AT1557" s="127" t="s">
        <v>70</v>
      </c>
      <c r="AU1557" s="127" t="s">
        <v>3211</v>
      </c>
      <c r="AV1557" s="127" t="s">
        <v>1726</v>
      </c>
      <c r="AW1557" s="149" t="str">
        <f t="shared" si="24"/>
        <v/>
      </c>
    </row>
    <row r="1558" spans="1:49" x14ac:dyDescent="0.2">
      <c r="A1558" s="127" t="s">
        <v>1726</v>
      </c>
      <c r="B1558" s="127">
        <v>4.0999999999999996</v>
      </c>
      <c r="C1558" s="127">
        <v>20171204</v>
      </c>
      <c r="D1558" s="127" t="s">
        <v>60</v>
      </c>
      <c r="E1558" s="127" t="s">
        <v>60</v>
      </c>
      <c r="F1558" s="127">
        <v>3</v>
      </c>
      <c r="G1558" s="75" t="s">
        <v>4416</v>
      </c>
      <c r="H1558" s="127"/>
      <c r="I1558" s="127"/>
      <c r="J1558" s="127"/>
      <c r="K1558" s="127"/>
      <c r="L1558" s="127"/>
      <c r="M1558" s="127">
        <v>1</v>
      </c>
      <c r="N1558" s="127">
        <v>3</v>
      </c>
      <c r="O1558" s="127">
        <v>2010</v>
      </c>
      <c r="P1558" s="127">
        <v>20110630</v>
      </c>
      <c r="Q1558" s="127">
        <v>20110630</v>
      </c>
      <c r="R1558" s="127" t="s">
        <v>4190</v>
      </c>
      <c r="S1558" s="127" t="s">
        <v>4396</v>
      </c>
      <c r="T1558" s="127" t="s">
        <v>4165</v>
      </c>
      <c r="U1558" s="127" t="s">
        <v>72</v>
      </c>
      <c r="V1558" s="127" t="s">
        <v>65</v>
      </c>
      <c r="W1558" s="127" t="s">
        <v>64</v>
      </c>
      <c r="X1558" s="127"/>
      <c r="Y1558" s="127">
        <v>3</v>
      </c>
      <c r="Z1558" s="127"/>
      <c r="AA1558" s="127" t="s">
        <v>1726</v>
      </c>
      <c r="AB1558" s="127"/>
      <c r="AC1558" s="127"/>
      <c r="AD1558" s="127"/>
      <c r="AE1558" s="127"/>
      <c r="AF1558" s="127">
        <v>0</v>
      </c>
      <c r="AG1558" s="127">
        <v>25000</v>
      </c>
      <c r="AH1558" s="127"/>
      <c r="AI1558" s="127"/>
      <c r="AJ1558" s="127" t="s">
        <v>66</v>
      </c>
      <c r="AK1558" s="127"/>
      <c r="AL1558" s="127"/>
      <c r="AM1558" s="127"/>
      <c r="AN1558" s="127"/>
      <c r="AO1558" s="127"/>
      <c r="AP1558" s="127" t="s">
        <v>4191</v>
      </c>
      <c r="AQ1558" s="127" t="s">
        <v>4397</v>
      </c>
      <c r="AR1558" s="127" t="s">
        <v>4166</v>
      </c>
      <c r="AS1558" s="127" t="s">
        <v>69</v>
      </c>
      <c r="AT1558" s="127" t="s">
        <v>70</v>
      </c>
      <c r="AU1558" s="127" t="s">
        <v>3211</v>
      </c>
      <c r="AV1558" s="127" t="s">
        <v>1726</v>
      </c>
      <c r="AW1558" s="149" t="str">
        <f t="shared" si="24"/>
        <v/>
      </c>
    </row>
    <row r="1559" spans="1:49" x14ac:dyDescent="0.2">
      <c r="A1559" s="127" t="s">
        <v>59</v>
      </c>
      <c r="B1559" s="127">
        <v>4.0999999999999996</v>
      </c>
      <c r="C1559" s="127">
        <v>20171204</v>
      </c>
      <c r="D1559" s="127" t="s">
        <v>60</v>
      </c>
      <c r="E1559" s="127" t="s">
        <v>60</v>
      </c>
      <c r="F1559" s="127">
        <v>3</v>
      </c>
      <c r="G1559" s="75" t="s">
        <v>470</v>
      </c>
      <c r="H1559" s="127">
        <v>0</v>
      </c>
      <c r="I1559" s="127"/>
      <c r="J1559" s="127"/>
      <c r="K1559" s="127"/>
      <c r="L1559" s="127"/>
      <c r="M1559" s="127">
        <v>1</v>
      </c>
      <c r="N1559" s="127">
        <v>2</v>
      </c>
      <c r="O1559" s="127">
        <v>1979</v>
      </c>
      <c r="P1559" s="127">
        <v>19800604</v>
      </c>
      <c r="Q1559" s="127">
        <v>19800609</v>
      </c>
      <c r="R1559" s="127" t="s">
        <v>475</v>
      </c>
      <c r="S1559" s="127"/>
      <c r="T1559" s="127" t="s">
        <v>477</v>
      </c>
      <c r="U1559" s="127"/>
      <c r="V1559" s="127" t="s">
        <v>67</v>
      </c>
      <c r="W1559" s="127" t="s">
        <v>962</v>
      </c>
      <c r="X1559" s="127"/>
      <c r="Y1559" s="127">
        <v>2.4</v>
      </c>
      <c r="Z1559" s="127"/>
      <c r="AA1559" s="127"/>
      <c r="AB1559" s="127">
        <v>5000</v>
      </c>
      <c r="AC1559" s="127">
        <v>45440</v>
      </c>
      <c r="AD1559" s="127"/>
      <c r="AE1559" s="127"/>
      <c r="AF1559" s="127">
        <v>5000</v>
      </c>
      <c r="AG1559" s="127">
        <v>1200</v>
      </c>
      <c r="AH1559" s="127"/>
      <c r="AI1559" s="127"/>
      <c r="AJ1559" s="127"/>
      <c r="AK1559" s="127">
        <v>2.5700000000000001E-2</v>
      </c>
      <c r="AL1559" s="127">
        <v>1</v>
      </c>
      <c r="AM1559" s="127"/>
      <c r="AN1559" s="127"/>
      <c r="AO1559" s="127"/>
      <c r="AP1559" s="127" t="s">
        <v>479</v>
      </c>
      <c r="AQ1559" s="127" t="s">
        <v>1106</v>
      </c>
      <c r="AR1559" s="127" t="s">
        <v>481</v>
      </c>
      <c r="AS1559" s="127" t="s">
        <v>69</v>
      </c>
      <c r="AT1559" s="127" t="s">
        <v>70</v>
      </c>
      <c r="AU1559" s="127" t="s">
        <v>91</v>
      </c>
      <c r="AV1559" s="127" t="s">
        <v>1726</v>
      </c>
      <c r="AW1559" s="149">
        <f t="shared" si="24"/>
        <v>2.6408450704225352E-2</v>
      </c>
    </row>
    <row r="1560" spans="1:49" x14ac:dyDescent="0.2">
      <c r="A1560" s="127" t="s">
        <v>59</v>
      </c>
      <c r="B1560" s="127">
        <v>4.0999999999999996</v>
      </c>
      <c r="C1560" s="127">
        <v>20171204</v>
      </c>
      <c r="D1560" s="127" t="s">
        <v>60</v>
      </c>
      <c r="E1560" s="127" t="s">
        <v>60</v>
      </c>
      <c r="F1560" s="127">
        <v>3</v>
      </c>
      <c r="G1560" s="75" t="s">
        <v>472</v>
      </c>
      <c r="H1560" s="127">
        <v>0</v>
      </c>
      <c r="I1560" s="127"/>
      <c r="J1560" s="127"/>
      <c r="K1560" s="127"/>
      <c r="L1560" s="127"/>
      <c r="M1560" s="127">
        <v>1</v>
      </c>
      <c r="N1560" s="127">
        <v>2</v>
      </c>
      <c r="O1560" s="127">
        <v>1978</v>
      </c>
      <c r="P1560" s="127">
        <v>19790613</v>
      </c>
      <c r="Q1560" s="127">
        <v>19790624</v>
      </c>
      <c r="R1560" s="127" t="s">
        <v>475</v>
      </c>
      <c r="S1560" s="127"/>
      <c r="T1560" s="127" t="s">
        <v>477</v>
      </c>
      <c r="U1560" s="127" t="s">
        <v>72</v>
      </c>
      <c r="V1560" s="127" t="s">
        <v>67</v>
      </c>
      <c r="W1560" s="127" t="s">
        <v>962</v>
      </c>
      <c r="X1560" s="127"/>
      <c r="Y1560" s="127">
        <v>2.7</v>
      </c>
      <c r="Z1560" s="127"/>
      <c r="AA1560" s="127"/>
      <c r="AB1560" s="127">
        <v>5000</v>
      </c>
      <c r="AC1560" s="127">
        <v>122797</v>
      </c>
      <c r="AD1560" s="127"/>
      <c r="AE1560" s="127"/>
      <c r="AF1560" s="127">
        <v>5000</v>
      </c>
      <c r="AG1560" s="127">
        <v>1125</v>
      </c>
      <c r="AH1560" s="127"/>
      <c r="AI1560" s="127"/>
      <c r="AJ1560" s="127"/>
      <c r="AK1560" s="127">
        <v>9.1000000000000004E-3</v>
      </c>
      <c r="AL1560" s="127">
        <v>1</v>
      </c>
      <c r="AM1560" s="127"/>
      <c r="AN1560" s="127"/>
      <c r="AO1560" s="127"/>
      <c r="AP1560" s="127" t="s">
        <v>479</v>
      </c>
      <c r="AQ1560" s="127" t="s">
        <v>1106</v>
      </c>
      <c r="AR1560" s="127" t="s">
        <v>481</v>
      </c>
      <c r="AS1560" s="127" t="s">
        <v>69</v>
      </c>
      <c r="AT1560" s="127" t="s">
        <v>70</v>
      </c>
      <c r="AU1560" s="127" t="s">
        <v>91</v>
      </c>
      <c r="AV1560" s="127" t="s">
        <v>1726</v>
      </c>
      <c r="AW1560" s="149">
        <f t="shared" si="24"/>
        <v>9.1614615992247368E-3</v>
      </c>
    </row>
    <row r="1561" spans="1:49" x14ac:dyDescent="0.2">
      <c r="A1561" s="127" t="s">
        <v>59</v>
      </c>
      <c r="B1561" s="127">
        <v>4.0999999999999996</v>
      </c>
      <c r="C1561" s="127">
        <v>20171204</v>
      </c>
      <c r="D1561" s="127" t="s">
        <v>60</v>
      </c>
      <c r="E1561" s="127" t="s">
        <v>60</v>
      </c>
      <c r="F1561" s="127">
        <v>3</v>
      </c>
      <c r="G1561" s="75" t="s">
        <v>4486</v>
      </c>
      <c r="H1561" s="127">
        <v>0</v>
      </c>
      <c r="I1561" s="127"/>
      <c r="J1561" s="127"/>
      <c r="K1561" s="127"/>
      <c r="L1561" s="127"/>
      <c r="M1561" s="127">
        <v>1</v>
      </c>
      <c r="N1561" s="127">
        <v>1</v>
      </c>
      <c r="O1561" s="127">
        <v>1986</v>
      </c>
      <c r="P1561" s="127">
        <v>19870625</v>
      </c>
      <c r="Q1561" s="127">
        <v>19870629</v>
      </c>
      <c r="R1561" s="127" t="s">
        <v>109</v>
      </c>
      <c r="S1561" s="127"/>
      <c r="T1561" s="127" t="s">
        <v>110</v>
      </c>
      <c r="U1561" s="127" t="s">
        <v>962</v>
      </c>
      <c r="V1561" s="127" t="s">
        <v>67</v>
      </c>
      <c r="W1561" s="127" t="s">
        <v>66</v>
      </c>
      <c r="X1561" s="127"/>
      <c r="Y1561" s="127">
        <v>1.7</v>
      </c>
      <c r="Z1561" s="127"/>
      <c r="AA1561" s="127" t="s">
        <v>1726</v>
      </c>
      <c r="AB1561" s="127">
        <v>5000</v>
      </c>
      <c r="AC1561" s="127">
        <v>8444</v>
      </c>
      <c r="AD1561" s="127"/>
      <c r="AE1561" s="127"/>
      <c r="AF1561" s="127">
        <v>0</v>
      </c>
      <c r="AG1561" s="127">
        <v>347</v>
      </c>
      <c r="AH1561" s="127">
        <v>5000</v>
      </c>
      <c r="AI1561" s="127">
        <v>60</v>
      </c>
      <c r="AJ1561" s="127" t="s">
        <v>92</v>
      </c>
      <c r="AK1561" s="127">
        <v>7.1000000000000004E-3</v>
      </c>
      <c r="AL1561" s="127">
        <v>1</v>
      </c>
      <c r="AM1561" s="127"/>
      <c r="AN1561" s="127"/>
      <c r="AO1561" s="127" t="s">
        <v>4480</v>
      </c>
      <c r="AP1561" s="127" t="s">
        <v>685</v>
      </c>
      <c r="AQ1561" s="127" t="s">
        <v>1106</v>
      </c>
      <c r="AR1561" s="127" t="s">
        <v>686</v>
      </c>
      <c r="AS1561" s="127" t="s">
        <v>69</v>
      </c>
      <c r="AT1561" s="127" t="s">
        <v>70</v>
      </c>
      <c r="AU1561" s="127" t="s">
        <v>71</v>
      </c>
      <c r="AV1561" s="127" t="s">
        <v>1726</v>
      </c>
      <c r="AW1561" s="149">
        <f t="shared" si="24"/>
        <v>4.1094268119374701E-2</v>
      </c>
    </row>
    <row r="1562" spans="1:49" x14ac:dyDescent="0.2">
      <c r="A1562" s="127" t="s">
        <v>59</v>
      </c>
      <c r="B1562" s="127">
        <v>4.0999999999999996</v>
      </c>
      <c r="C1562" s="127">
        <v>20171204</v>
      </c>
      <c r="D1562" s="127" t="s">
        <v>60</v>
      </c>
      <c r="E1562" s="127" t="s">
        <v>60</v>
      </c>
      <c r="F1562" s="127">
        <v>3</v>
      </c>
      <c r="G1562" s="75" t="s">
        <v>4483</v>
      </c>
      <c r="H1562" s="127">
        <v>0</v>
      </c>
      <c r="I1562" s="127"/>
      <c r="J1562" s="127"/>
      <c r="K1562" s="127"/>
      <c r="L1562" s="127"/>
      <c r="M1562" s="127">
        <v>1</v>
      </c>
      <c r="N1562" s="127">
        <v>1</v>
      </c>
      <c r="O1562" s="127">
        <v>1986</v>
      </c>
      <c r="P1562" s="127">
        <v>19870629</v>
      </c>
      <c r="Q1562" s="127">
        <v>19870817</v>
      </c>
      <c r="R1562" s="127" t="s">
        <v>109</v>
      </c>
      <c r="S1562" s="127"/>
      <c r="T1562" s="127" t="s">
        <v>110</v>
      </c>
      <c r="U1562" s="127" t="s">
        <v>962</v>
      </c>
      <c r="V1562" s="127" t="s">
        <v>67</v>
      </c>
      <c r="W1562" s="127" t="s">
        <v>66</v>
      </c>
      <c r="X1562" s="127"/>
      <c r="Y1562" s="127">
        <v>2.1</v>
      </c>
      <c r="Z1562" s="127"/>
      <c r="AA1562" s="127" t="s">
        <v>1726</v>
      </c>
      <c r="AB1562" s="127">
        <v>5000</v>
      </c>
      <c r="AC1562" s="127">
        <v>7452</v>
      </c>
      <c r="AD1562" s="127"/>
      <c r="AE1562" s="127"/>
      <c r="AF1562" s="127">
        <v>0</v>
      </c>
      <c r="AG1562" s="127">
        <v>177</v>
      </c>
      <c r="AH1562" s="127">
        <v>5000</v>
      </c>
      <c r="AI1562" s="127">
        <v>63</v>
      </c>
      <c r="AJ1562" s="127" t="s">
        <v>92</v>
      </c>
      <c r="AK1562" s="127">
        <v>8.3999999999999995E-3</v>
      </c>
      <c r="AL1562" s="127">
        <v>1</v>
      </c>
      <c r="AM1562" s="127"/>
      <c r="AN1562" s="127"/>
      <c r="AO1562" s="127" t="s">
        <v>4480</v>
      </c>
      <c r="AP1562" s="127" t="s">
        <v>685</v>
      </c>
      <c r="AQ1562" s="127" t="s">
        <v>1106</v>
      </c>
      <c r="AR1562" s="127" t="s">
        <v>686</v>
      </c>
      <c r="AS1562" s="127" t="s">
        <v>69</v>
      </c>
      <c r="AT1562" s="127" t="s">
        <v>70</v>
      </c>
      <c r="AU1562" s="127" t="s">
        <v>71</v>
      </c>
      <c r="AV1562" s="127" t="s">
        <v>1726</v>
      </c>
      <c r="AW1562" s="149">
        <f t="shared" si="24"/>
        <v>2.3752012882447666E-2</v>
      </c>
    </row>
    <row r="1563" spans="1:49" x14ac:dyDescent="0.2">
      <c r="A1563" s="127" t="s">
        <v>1726</v>
      </c>
      <c r="B1563" s="127">
        <v>4.0999999999999996</v>
      </c>
      <c r="C1563" s="127">
        <v>20171204</v>
      </c>
      <c r="D1563" s="127" t="s">
        <v>60</v>
      </c>
      <c r="E1563" s="127" t="s">
        <v>60</v>
      </c>
      <c r="F1563" s="127">
        <v>3</v>
      </c>
      <c r="G1563" s="75" t="s">
        <v>973</v>
      </c>
      <c r="H1563" s="127"/>
      <c r="I1563" s="127"/>
      <c r="J1563" s="127"/>
      <c r="K1563" s="127"/>
      <c r="L1563" s="127"/>
      <c r="M1563" s="127">
        <v>1</v>
      </c>
      <c r="N1563" s="127">
        <v>2</v>
      </c>
      <c r="O1563" s="127">
        <v>1997</v>
      </c>
      <c r="P1563" s="127">
        <v>199805</v>
      </c>
      <c r="Q1563" s="127">
        <v>199805</v>
      </c>
      <c r="R1563" s="127" t="s">
        <v>475</v>
      </c>
      <c r="S1563" s="127" t="s">
        <v>965</v>
      </c>
      <c r="T1563" s="127" t="s">
        <v>477</v>
      </c>
      <c r="U1563" s="127" t="s">
        <v>72</v>
      </c>
      <c r="V1563" s="127" t="s">
        <v>65</v>
      </c>
      <c r="W1563" s="127" t="s">
        <v>66</v>
      </c>
      <c r="X1563" s="127" t="s">
        <v>1305</v>
      </c>
      <c r="Y1563" s="127">
        <v>2</v>
      </c>
      <c r="Z1563" s="127"/>
      <c r="AA1563" s="127" t="s">
        <v>1726</v>
      </c>
      <c r="AB1563" s="127"/>
      <c r="AC1563" s="127"/>
      <c r="AD1563" s="127"/>
      <c r="AE1563" s="127"/>
      <c r="AF1563" s="127">
        <v>0</v>
      </c>
      <c r="AG1563" s="127">
        <v>1200</v>
      </c>
      <c r="AH1563" s="127"/>
      <c r="AI1563" s="127"/>
      <c r="AJ1563" s="127" t="s">
        <v>66</v>
      </c>
      <c r="AK1563" s="127"/>
      <c r="AL1563" s="127"/>
      <c r="AM1563" s="127"/>
      <c r="AN1563" s="127"/>
      <c r="AO1563" s="127"/>
      <c r="AP1563" s="127" t="s">
        <v>479</v>
      </c>
      <c r="AQ1563" s="127" t="s">
        <v>4754</v>
      </c>
      <c r="AR1563" s="127" t="s">
        <v>481</v>
      </c>
      <c r="AS1563" s="127" t="s">
        <v>69</v>
      </c>
      <c r="AT1563" s="127" t="s">
        <v>70</v>
      </c>
      <c r="AU1563" s="127" t="s">
        <v>91</v>
      </c>
      <c r="AV1563" s="127" t="s">
        <v>1726</v>
      </c>
      <c r="AW1563" s="149" t="str">
        <f t="shared" si="24"/>
        <v/>
      </c>
    </row>
    <row r="1564" spans="1:49" x14ac:dyDescent="0.2">
      <c r="A1564" s="127" t="s">
        <v>59</v>
      </c>
      <c r="B1564" s="127">
        <v>4.0999999999999996</v>
      </c>
      <c r="C1564" s="127">
        <v>20171204</v>
      </c>
      <c r="D1564" s="127" t="s">
        <v>60</v>
      </c>
      <c r="E1564" s="127" t="s">
        <v>60</v>
      </c>
      <c r="F1564" s="127">
        <v>3</v>
      </c>
      <c r="G1564" s="75" t="s">
        <v>878</v>
      </c>
      <c r="H1564" s="127">
        <v>0</v>
      </c>
      <c r="I1564" s="127"/>
      <c r="J1564" s="127"/>
      <c r="K1564" s="127"/>
      <c r="L1564" s="127"/>
      <c r="M1564" s="127">
        <v>1</v>
      </c>
      <c r="N1564" s="127">
        <v>2</v>
      </c>
      <c r="O1564" s="127">
        <v>1988</v>
      </c>
      <c r="P1564" s="127">
        <v>198905</v>
      </c>
      <c r="Q1564" s="127">
        <v>19890525</v>
      </c>
      <c r="R1564" s="127" t="s">
        <v>834</v>
      </c>
      <c r="S1564" s="127" t="s">
        <v>830</v>
      </c>
      <c r="T1564" s="127" t="s">
        <v>835</v>
      </c>
      <c r="U1564" s="127" t="s">
        <v>1643</v>
      </c>
      <c r="V1564" s="127" t="s">
        <v>65</v>
      </c>
      <c r="W1564" s="127" t="s">
        <v>66</v>
      </c>
      <c r="X1564" s="127"/>
      <c r="Y1564" s="127">
        <v>3.8</v>
      </c>
      <c r="Z1564" s="127"/>
      <c r="AA1564" s="127" t="s">
        <v>1726</v>
      </c>
      <c r="AB1564" s="127">
        <v>5000</v>
      </c>
      <c r="AC1564" s="127">
        <v>27531</v>
      </c>
      <c r="AD1564" s="127"/>
      <c r="AE1564" s="127"/>
      <c r="AF1564" s="127">
        <v>0</v>
      </c>
      <c r="AG1564" s="127">
        <v>40670</v>
      </c>
      <c r="AH1564" s="127"/>
      <c r="AI1564" s="127"/>
      <c r="AJ1564" s="127"/>
      <c r="AK1564" s="127"/>
      <c r="AL1564" s="127">
        <v>2</v>
      </c>
      <c r="AM1564" s="127"/>
      <c r="AN1564" s="127"/>
      <c r="AO1564" s="127" t="s">
        <v>879</v>
      </c>
      <c r="AP1564" s="127" t="s">
        <v>837</v>
      </c>
      <c r="AQ1564" s="127" t="s">
        <v>831</v>
      </c>
      <c r="AR1564" s="127" t="s">
        <v>838</v>
      </c>
      <c r="AS1564" s="127" t="s">
        <v>69</v>
      </c>
      <c r="AT1564" s="127" t="s">
        <v>70</v>
      </c>
      <c r="AU1564" s="127" t="s">
        <v>91</v>
      </c>
      <c r="AV1564" s="127" t="s">
        <v>1726</v>
      </c>
      <c r="AW1564" s="149">
        <f t="shared" si="24"/>
        <v>1.4772438342232392</v>
      </c>
    </row>
    <row r="1565" spans="1:49" x14ac:dyDescent="0.2">
      <c r="A1565" s="127" t="s">
        <v>1726</v>
      </c>
      <c r="B1565" s="127">
        <v>4.0999999999999996</v>
      </c>
      <c r="C1565" s="127">
        <v>20171204</v>
      </c>
      <c r="D1565" s="127" t="s">
        <v>60</v>
      </c>
      <c r="E1565" s="127" t="s">
        <v>60</v>
      </c>
      <c r="F1565" s="127">
        <v>3</v>
      </c>
      <c r="G1565" s="75" t="s">
        <v>1205</v>
      </c>
      <c r="H1565" s="127"/>
      <c r="I1565" s="127"/>
      <c r="J1565" s="127"/>
      <c r="K1565" s="127"/>
      <c r="L1565" s="127"/>
      <c r="M1565" s="127">
        <v>1</v>
      </c>
      <c r="N1565" s="127">
        <v>2</v>
      </c>
      <c r="O1565" s="127">
        <v>1989</v>
      </c>
      <c r="P1565" s="127">
        <v>199005</v>
      </c>
      <c r="Q1565" s="127">
        <v>199005</v>
      </c>
      <c r="R1565" s="127" t="s">
        <v>1029</v>
      </c>
      <c r="S1565" s="127" t="s">
        <v>1161</v>
      </c>
      <c r="T1565" s="127" t="s">
        <v>1030</v>
      </c>
      <c r="U1565" s="127" t="s">
        <v>1643</v>
      </c>
      <c r="V1565" s="127" t="s">
        <v>65</v>
      </c>
      <c r="W1565" s="127" t="s">
        <v>66</v>
      </c>
      <c r="X1565" s="127" t="s">
        <v>1305</v>
      </c>
      <c r="Y1565" s="127"/>
      <c r="Z1565" s="127"/>
      <c r="AA1565" s="127" t="s">
        <v>1726</v>
      </c>
      <c r="AB1565" s="127"/>
      <c r="AC1565" s="127"/>
      <c r="AD1565" s="127"/>
      <c r="AE1565" s="127"/>
      <c r="AF1565" s="127">
        <v>0</v>
      </c>
      <c r="AG1565" s="127">
        <v>75</v>
      </c>
      <c r="AH1565" s="127"/>
      <c r="AI1565" s="127"/>
      <c r="AJ1565" s="127"/>
      <c r="AK1565" s="127"/>
      <c r="AL1565" s="127"/>
      <c r="AM1565" s="127"/>
      <c r="AN1565" s="127"/>
      <c r="AO1565" s="127"/>
      <c r="AP1565" s="127" t="s">
        <v>1032</v>
      </c>
      <c r="AQ1565" s="127" t="s">
        <v>1162</v>
      </c>
      <c r="AR1565" s="127" t="s">
        <v>1033</v>
      </c>
      <c r="AS1565" s="127" t="s">
        <v>69</v>
      </c>
      <c r="AT1565" s="127" t="s">
        <v>70</v>
      </c>
      <c r="AU1565" s="127" t="s">
        <v>91</v>
      </c>
      <c r="AV1565" s="127" t="s">
        <v>1726</v>
      </c>
      <c r="AW1565" s="149" t="str">
        <f t="shared" si="24"/>
        <v/>
      </c>
    </row>
    <row r="1566" spans="1:49" x14ac:dyDescent="0.2">
      <c r="A1566" s="127" t="s">
        <v>1726</v>
      </c>
      <c r="B1566" s="127">
        <v>4.0999999999999996</v>
      </c>
      <c r="C1566" s="127">
        <v>20171204</v>
      </c>
      <c r="D1566" s="127" t="s">
        <v>60</v>
      </c>
      <c r="E1566" s="127" t="s">
        <v>60</v>
      </c>
      <c r="F1566" s="127">
        <v>3</v>
      </c>
      <c r="G1566" s="75" t="s">
        <v>1221</v>
      </c>
      <c r="H1566" s="127"/>
      <c r="I1566" s="127"/>
      <c r="J1566" s="127"/>
      <c r="K1566" s="127"/>
      <c r="L1566" s="127"/>
      <c r="M1566" s="127">
        <v>1</v>
      </c>
      <c r="N1566" s="127">
        <v>2</v>
      </c>
      <c r="O1566" s="127">
        <v>1985</v>
      </c>
      <c r="P1566" s="127">
        <v>198606</v>
      </c>
      <c r="Q1566" s="127">
        <v>19860606</v>
      </c>
      <c r="R1566" s="127" t="s">
        <v>834</v>
      </c>
      <c r="S1566" s="127" t="s">
        <v>830</v>
      </c>
      <c r="T1566" s="127" t="s">
        <v>835</v>
      </c>
      <c r="U1566" s="127" t="s">
        <v>72</v>
      </c>
      <c r="V1566" s="127" t="s">
        <v>65</v>
      </c>
      <c r="W1566" s="127" t="s">
        <v>66</v>
      </c>
      <c r="X1566" s="127"/>
      <c r="Y1566" s="127">
        <v>4.0999999999999996</v>
      </c>
      <c r="Z1566" s="127"/>
      <c r="AA1566" s="127" t="s">
        <v>1726</v>
      </c>
      <c r="AB1566" s="127"/>
      <c r="AC1566" s="127"/>
      <c r="AD1566" s="127"/>
      <c r="AE1566" s="127"/>
      <c r="AF1566" s="127">
        <v>0</v>
      </c>
      <c r="AG1566" s="127">
        <v>58683</v>
      </c>
      <c r="AH1566" s="127"/>
      <c r="AI1566" s="127"/>
      <c r="AJ1566" s="127"/>
      <c r="AK1566" s="127"/>
      <c r="AL1566" s="127"/>
      <c r="AM1566" s="127"/>
      <c r="AN1566" s="127"/>
      <c r="AO1566" s="127" t="s">
        <v>1222</v>
      </c>
      <c r="AP1566" s="127" t="s">
        <v>837</v>
      </c>
      <c r="AQ1566" s="127" t="s">
        <v>831</v>
      </c>
      <c r="AR1566" s="127" t="s">
        <v>838</v>
      </c>
      <c r="AS1566" s="127" t="s">
        <v>69</v>
      </c>
      <c r="AT1566" s="127" t="s">
        <v>70</v>
      </c>
      <c r="AU1566" s="127" t="s">
        <v>91</v>
      </c>
      <c r="AV1566" s="127" t="s">
        <v>1726</v>
      </c>
      <c r="AW1566" s="149" t="str">
        <f t="shared" si="24"/>
        <v/>
      </c>
    </row>
    <row r="1567" spans="1:49" x14ac:dyDescent="0.2">
      <c r="A1567" s="127" t="s">
        <v>1726</v>
      </c>
      <c r="B1567" s="127">
        <v>4.0999999999999996</v>
      </c>
      <c r="C1567" s="127">
        <v>20171204</v>
      </c>
      <c r="D1567" s="127" t="s">
        <v>60</v>
      </c>
      <c r="E1567" s="127" t="s">
        <v>60</v>
      </c>
      <c r="F1567" s="127">
        <v>3</v>
      </c>
      <c r="G1567" s="75" t="s">
        <v>1437</v>
      </c>
      <c r="H1567" s="127"/>
      <c r="I1567" s="127"/>
      <c r="J1567" s="127"/>
      <c r="K1567" s="127"/>
      <c r="L1567" s="127"/>
      <c r="M1567" s="127">
        <v>1</v>
      </c>
      <c r="N1567" s="127">
        <v>1</v>
      </c>
      <c r="O1567" s="127">
        <v>1985</v>
      </c>
      <c r="P1567" s="127">
        <v>198603</v>
      </c>
      <c r="Q1567" s="127">
        <v>19860331</v>
      </c>
      <c r="R1567" s="127" t="s">
        <v>1382</v>
      </c>
      <c r="S1567" s="127" t="s">
        <v>1377</v>
      </c>
      <c r="T1567" s="127" t="s">
        <v>748</v>
      </c>
      <c r="U1567" s="127" t="s">
        <v>1643</v>
      </c>
      <c r="V1567" s="127" t="s">
        <v>65</v>
      </c>
      <c r="W1567" s="127" t="s">
        <v>66</v>
      </c>
      <c r="X1567" s="127"/>
      <c r="Y1567" s="127">
        <v>1</v>
      </c>
      <c r="Z1567" s="127"/>
      <c r="AA1567" s="127" t="s">
        <v>1726</v>
      </c>
      <c r="AB1567" s="127"/>
      <c r="AC1567" s="127"/>
      <c r="AD1567" s="127"/>
      <c r="AE1567" s="127"/>
      <c r="AF1567" s="127">
        <v>0</v>
      </c>
      <c r="AG1567" s="127">
        <v>18400</v>
      </c>
      <c r="AH1567" s="127"/>
      <c r="AI1567" s="127"/>
      <c r="AJ1567" s="127"/>
      <c r="AK1567" s="127"/>
      <c r="AL1567" s="127"/>
      <c r="AM1567" s="127"/>
      <c r="AN1567" s="127"/>
      <c r="AO1567" s="127" t="s">
        <v>1438</v>
      </c>
      <c r="AP1567" s="127" t="s">
        <v>1383</v>
      </c>
      <c r="AQ1567" s="127" t="s">
        <v>1378</v>
      </c>
      <c r="AR1567" s="127" t="s">
        <v>751</v>
      </c>
      <c r="AS1567" s="127" t="s">
        <v>69</v>
      </c>
      <c r="AT1567" s="127" t="s">
        <v>70</v>
      </c>
      <c r="AU1567" s="127" t="s">
        <v>71</v>
      </c>
      <c r="AV1567" s="127" t="s">
        <v>1726</v>
      </c>
      <c r="AW1567" s="149" t="str">
        <f t="shared" si="24"/>
        <v/>
      </c>
    </row>
    <row r="1568" spans="1:49" x14ac:dyDescent="0.2">
      <c r="A1568" s="127" t="s">
        <v>1726</v>
      </c>
      <c r="B1568" s="127">
        <v>4.0999999999999996</v>
      </c>
      <c r="C1568" s="127">
        <v>20171204</v>
      </c>
      <c r="D1568" s="127" t="s">
        <v>60</v>
      </c>
      <c r="E1568" s="127" t="s">
        <v>60</v>
      </c>
      <c r="F1568" s="127">
        <v>3</v>
      </c>
      <c r="G1568" s="75" t="s">
        <v>3661</v>
      </c>
      <c r="H1568" s="127"/>
      <c r="I1568" s="127"/>
      <c r="J1568" s="127"/>
      <c r="K1568" s="127"/>
      <c r="L1568" s="127"/>
      <c r="M1568" s="127">
        <v>1</v>
      </c>
      <c r="N1568" s="127">
        <v>1</v>
      </c>
      <c r="O1568" s="127">
        <v>1985</v>
      </c>
      <c r="P1568" s="127">
        <v>198605</v>
      </c>
      <c r="Q1568" s="127">
        <v>19860523</v>
      </c>
      <c r="R1568" s="127" t="s">
        <v>3662</v>
      </c>
      <c r="S1568" s="127" t="s">
        <v>3426</v>
      </c>
      <c r="T1568" s="127" t="s">
        <v>3663</v>
      </c>
      <c r="U1568" s="127" t="s">
        <v>1643</v>
      </c>
      <c r="V1568" s="127" t="s">
        <v>65</v>
      </c>
      <c r="W1568" s="127" t="s">
        <v>66</v>
      </c>
      <c r="X1568" s="127"/>
      <c r="Y1568" s="127">
        <v>1.9</v>
      </c>
      <c r="Z1568" s="127"/>
      <c r="AA1568" s="127" t="s">
        <v>1726</v>
      </c>
      <c r="AB1568" s="127"/>
      <c r="AC1568" s="127"/>
      <c r="AD1568" s="127"/>
      <c r="AE1568" s="127"/>
      <c r="AF1568" s="127">
        <v>0</v>
      </c>
      <c r="AG1568" s="127">
        <v>19553</v>
      </c>
      <c r="AH1568" s="127"/>
      <c r="AI1568" s="127"/>
      <c r="AJ1568" s="127"/>
      <c r="AK1568" s="127"/>
      <c r="AL1568" s="127"/>
      <c r="AM1568" s="127"/>
      <c r="AN1568" s="127"/>
      <c r="AO1568" s="127" t="s">
        <v>3664</v>
      </c>
      <c r="AP1568" s="127" t="s">
        <v>3665</v>
      </c>
      <c r="AQ1568" s="127" t="s">
        <v>3429</v>
      </c>
      <c r="AR1568" s="127" t="s">
        <v>3666</v>
      </c>
      <c r="AS1568" s="127" t="s">
        <v>69</v>
      </c>
      <c r="AT1568" s="127" t="s">
        <v>70</v>
      </c>
      <c r="AU1568" s="127" t="s">
        <v>77</v>
      </c>
      <c r="AV1568" s="127" t="s">
        <v>1726</v>
      </c>
      <c r="AW1568" s="149" t="str">
        <f t="shared" si="24"/>
        <v/>
      </c>
    </row>
    <row r="1569" spans="1:49" x14ac:dyDescent="0.2">
      <c r="A1569" s="127" t="s">
        <v>1726</v>
      </c>
      <c r="B1569" s="127">
        <v>4.0999999999999996</v>
      </c>
      <c r="C1569" s="127">
        <v>20171204</v>
      </c>
      <c r="D1569" s="127" t="s">
        <v>60</v>
      </c>
      <c r="E1569" s="127" t="s">
        <v>60</v>
      </c>
      <c r="F1569" s="127">
        <v>3</v>
      </c>
      <c r="G1569" s="75" t="s">
        <v>4570</v>
      </c>
      <c r="H1569" s="127"/>
      <c r="I1569" s="127"/>
      <c r="J1569" s="127"/>
      <c r="K1569" s="127"/>
      <c r="L1569" s="127"/>
      <c r="M1569" s="127">
        <v>1</v>
      </c>
      <c r="N1569" s="127">
        <v>2</v>
      </c>
      <c r="O1569" s="127">
        <v>2008</v>
      </c>
      <c r="P1569" s="127">
        <v>200905</v>
      </c>
      <c r="Q1569" s="127">
        <v>200905</v>
      </c>
      <c r="R1569" s="127" t="s">
        <v>4560</v>
      </c>
      <c r="S1569" s="127" t="s">
        <v>3856</v>
      </c>
      <c r="T1569" s="127" t="s">
        <v>4561</v>
      </c>
      <c r="U1569" s="127" t="s">
        <v>1643</v>
      </c>
      <c r="V1569" s="127" t="s">
        <v>65</v>
      </c>
      <c r="W1569" s="127" t="s">
        <v>66</v>
      </c>
      <c r="X1569" s="127" t="s">
        <v>1305</v>
      </c>
      <c r="Y1569" s="127">
        <v>2</v>
      </c>
      <c r="Z1569" s="127"/>
      <c r="AA1569" s="127" t="s">
        <v>1726</v>
      </c>
      <c r="AB1569" s="127"/>
      <c r="AC1569" s="127"/>
      <c r="AD1569" s="127"/>
      <c r="AE1569" s="127"/>
      <c r="AF1569" s="127">
        <v>0</v>
      </c>
      <c r="AG1569" s="127">
        <v>800</v>
      </c>
      <c r="AH1569" s="127"/>
      <c r="AI1569" s="127"/>
      <c r="AJ1569" s="127" t="s">
        <v>66</v>
      </c>
      <c r="AK1569" s="127"/>
      <c r="AL1569" s="127"/>
      <c r="AM1569" s="127"/>
      <c r="AN1569" s="127"/>
      <c r="AO1569" s="127" t="s">
        <v>1284</v>
      </c>
      <c r="AP1569" s="127" t="s">
        <v>4562</v>
      </c>
      <c r="AQ1569" s="127" t="s">
        <v>3859</v>
      </c>
      <c r="AR1569" s="127" t="s">
        <v>4563</v>
      </c>
      <c r="AS1569" s="127" t="s">
        <v>69</v>
      </c>
      <c r="AT1569" s="127" t="s">
        <v>70</v>
      </c>
      <c r="AU1569" s="127" t="s">
        <v>77</v>
      </c>
      <c r="AV1569" s="127" t="s">
        <v>1726</v>
      </c>
      <c r="AW1569" s="149" t="str">
        <f t="shared" si="24"/>
        <v/>
      </c>
    </row>
    <row r="1570" spans="1:49" x14ac:dyDescent="0.2">
      <c r="A1570" s="127" t="s">
        <v>1726</v>
      </c>
      <c r="B1570" s="127">
        <v>4.0999999999999996</v>
      </c>
      <c r="C1570" s="127">
        <v>20171204</v>
      </c>
      <c r="D1570" s="127" t="s">
        <v>60</v>
      </c>
      <c r="E1570" s="127" t="s">
        <v>60</v>
      </c>
      <c r="F1570" s="127">
        <v>3</v>
      </c>
      <c r="G1570" s="75" t="s">
        <v>1455</v>
      </c>
      <c r="H1570" s="127"/>
      <c r="I1570" s="127"/>
      <c r="J1570" s="127"/>
      <c r="K1570" s="127"/>
      <c r="L1570" s="127"/>
      <c r="M1570" s="127">
        <v>1</v>
      </c>
      <c r="N1570" s="127">
        <v>1</v>
      </c>
      <c r="O1570" s="127">
        <v>1994</v>
      </c>
      <c r="P1570" s="127">
        <v>199505</v>
      </c>
      <c r="Q1570" s="127">
        <v>19950501</v>
      </c>
      <c r="R1570" s="127" t="s">
        <v>78</v>
      </c>
      <c r="S1570" s="127" t="s">
        <v>62</v>
      </c>
      <c r="T1570" s="127" t="s">
        <v>79</v>
      </c>
      <c r="U1570" s="127" t="s">
        <v>72</v>
      </c>
      <c r="V1570" s="127" t="s">
        <v>65</v>
      </c>
      <c r="W1570" s="127" t="s">
        <v>64</v>
      </c>
      <c r="X1570" s="127"/>
      <c r="Y1570" s="127">
        <v>7.9</v>
      </c>
      <c r="Z1570" s="127">
        <v>43</v>
      </c>
      <c r="AA1570" s="127" t="s">
        <v>1726</v>
      </c>
      <c r="AB1570" s="127"/>
      <c r="AC1570" s="127"/>
      <c r="AD1570" s="127"/>
      <c r="AE1570" s="127"/>
      <c r="AF1570" s="127">
        <v>0</v>
      </c>
      <c r="AG1570" s="127">
        <v>23405</v>
      </c>
      <c r="AH1570" s="127"/>
      <c r="AI1570" s="127"/>
      <c r="AJ1570" s="127" t="s">
        <v>67</v>
      </c>
      <c r="AK1570" s="127"/>
      <c r="AL1570" s="127"/>
      <c r="AM1570" s="127"/>
      <c r="AN1570" s="127"/>
      <c r="AO1570" s="127"/>
      <c r="AP1570" s="127" t="s">
        <v>675</v>
      </c>
      <c r="AQ1570" s="127" t="s">
        <v>661</v>
      </c>
      <c r="AR1570" s="127" t="s">
        <v>676</v>
      </c>
      <c r="AS1570" s="127" t="s">
        <v>69</v>
      </c>
      <c r="AT1570" s="127" t="s">
        <v>70</v>
      </c>
      <c r="AU1570" s="127" t="s">
        <v>71</v>
      </c>
      <c r="AV1570" s="127" t="s">
        <v>1726</v>
      </c>
      <c r="AW1570" s="149" t="str">
        <f t="shared" si="24"/>
        <v/>
      </c>
    </row>
    <row r="1571" spans="1:49" x14ac:dyDescent="0.2">
      <c r="A1571" s="127" t="s">
        <v>59</v>
      </c>
      <c r="B1571" s="127">
        <v>4.0999999999999996</v>
      </c>
      <c r="C1571" s="127">
        <v>20171204</v>
      </c>
      <c r="D1571" s="127" t="s">
        <v>60</v>
      </c>
      <c r="E1571" s="127" t="s">
        <v>60</v>
      </c>
      <c r="F1571" s="127">
        <v>3</v>
      </c>
      <c r="G1571" s="75" t="s">
        <v>1615</v>
      </c>
      <c r="H1571" s="127">
        <v>0</v>
      </c>
      <c r="I1571" s="127"/>
      <c r="J1571" s="127"/>
      <c r="K1571" s="127"/>
      <c r="L1571" s="127"/>
      <c r="M1571" s="127">
        <v>1</v>
      </c>
      <c r="N1571" s="127">
        <v>1</v>
      </c>
      <c r="O1571" s="127">
        <v>1990</v>
      </c>
      <c r="P1571" s="127">
        <v>199105</v>
      </c>
      <c r="Q1571" s="127">
        <v>19910515</v>
      </c>
      <c r="R1571" s="127" t="s">
        <v>88</v>
      </c>
      <c r="S1571" s="127" t="s">
        <v>830</v>
      </c>
      <c r="T1571" s="127" t="s">
        <v>89</v>
      </c>
      <c r="U1571" s="127" t="s">
        <v>72</v>
      </c>
      <c r="V1571" s="127" t="s">
        <v>65</v>
      </c>
      <c r="W1571" s="127" t="s">
        <v>66</v>
      </c>
      <c r="X1571" s="127"/>
      <c r="Y1571" s="127">
        <v>5.7</v>
      </c>
      <c r="Z1571" s="127"/>
      <c r="AA1571" s="127" t="s">
        <v>1726</v>
      </c>
      <c r="AB1571" s="127">
        <v>5000</v>
      </c>
      <c r="AC1571" s="127">
        <v>55823</v>
      </c>
      <c r="AD1571" s="127"/>
      <c r="AE1571" s="127"/>
      <c r="AF1571" s="127">
        <v>0</v>
      </c>
      <c r="AG1571" s="127">
        <v>91649</v>
      </c>
      <c r="AH1571" s="127">
        <v>5000</v>
      </c>
      <c r="AI1571" s="127">
        <v>112</v>
      </c>
      <c r="AJ1571" s="127" t="s">
        <v>66</v>
      </c>
      <c r="AK1571" s="127">
        <v>2E-3</v>
      </c>
      <c r="AL1571" s="127">
        <v>30</v>
      </c>
      <c r="AM1571" s="127">
        <v>500</v>
      </c>
      <c r="AN1571" s="127"/>
      <c r="AO1571" s="127" t="s">
        <v>1616</v>
      </c>
      <c r="AP1571" s="127" t="s">
        <v>660</v>
      </c>
      <c r="AQ1571" s="127" t="s">
        <v>831</v>
      </c>
      <c r="AR1571" s="127" t="s">
        <v>662</v>
      </c>
      <c r="AS1571" s="127" t="s">
        <v>69</v>
      </c>
      <c r="AT1571" s="127" t="s">
        <v>70</v>
      </c>
      <c r="AU1571" s="127" t="s">
        <v>91</v>
      </c>
      <c r="AV1571" s="127" t="s">
        <v>1726</v>
      </c>
      <c r="AW1571" s="149">
        <f t="shared" si="24"/>
        <v>1.6417784784049585</v>
      </c>
    </row>
    <row r="1572" spans="1:49" x14ac:dyDescent="0.2">
      <c r="A1572" s="127" t="s">
        <v>59</v>
      </c>
      <c r="B1572" s="127">
        <v>4.0999999999999996</v>
      </c>
      <c r="C1572" s="127">
        <v>20171204</v>
      </c>
      <c r="D1572" s="127" t="s">
        <v>60</v>
      </c>
      <c r="E1572" s="127" t="s">
        <v>60</v>
      </c>
      <c r="F1572" s="127">
        <v>3</v>
      </c>
      <c r="G1572" s="75" t="s">
        <v>1691</v>
      </c>
      <c r="H1572" s="127">
        <v>0</v>
      </c>
      <c r="I1572" s="127"/>
      <c r="J1572" s="127"/>
      <c r="K1572" s="127"/>
      <c r="L1572" s="127"/>
      <c r="M1572" s="127">
        <v>1</v>
      </c>
      <c r="N1572" s="127">
        <v>1</v>
      </c>
      <c r="O1572" s="127">
        <v>1995</v>
      </c>
      <c r="P1572" s="127">
        <v>199704</v>
      </c>
      <c r="Q1572" s="127">
        <v>19970429</v>
      </c>
      <c r="R1572" s="127" t="s">
        <v>84</v>
      </c>
      <c r="S1572" s="127" t="s">
        <v>62</v>
      </c>
      <c r="T1572" s="127" t="s">
        <v>85</v>
      </c>
      <c r="U1572" s="127" t="s">
        <v>1953</v>
      </c>
      <c r="V1572" s="127" t="s">
        <v>65</v>
      </c>
      <c r="W1572" s="127" t="s">
        <v>64</v>
      </c>
      <c r="X1572" s="127"/>
      <c r="Y1572" s="127">
        <v>17.5</v>
      </c>
      <c r="Z1572" s="127">
        <v>114</v>
      </c>
      <c r="AA1572" s="127" t="s">
        <v>1726</v>
      </c>
      <c r="AB1572" s="127">
        <v>5000</v>
      </c>
      <c r="AC1572" s="127">
        <v>47160</v>
      </c>
      <c r="AD1572" s="127"/>
      <c r="AE1572" s="127"/>
      <c r="AF1572" s="127">
        <v>0</v>
      </c>
      <c r="AG1572" s="127">
        <v>4999</v>
      </c>
      <c r="AH1572" s="127">
        <v>5000</v>
      </c>
      <c r="AI1572" s="127">
        <v>237</v>
      </c>
      <c r="AJ1572" s="127" t="s">
        <v>66</v>
      </c>
      <c r="AK1572" s="127">
        <v>5.0000000000000001E-3</v>
      </c>
      <c r="AL1572" s="127">
        <v>1</v>
      </c>
      <c r="AM1572" s="127">
        <v>500</v>
      </c>
      <c r="AN1572" s="127"/>
      <c r="AO1572" s="127" t="s">
        <v>90</v>
      </c>
      <c r="AP1572" s="127" t="s">
        <v>669</v>
      </c>
      <c r="AQ1572" s="127" t="s">
        <v>661</v>
      </c>
      <c r="AR1572" s="127" t="s">
        <v>670</v>
      </c>
      <c r="AS1572" s="127" t="s">
        <v>69</v>
      </c>
      <c r="AT1572" s="127" t="s">
        <v>70</v>
      </c>
      <c r="AU1572" s="127" t="s">
        <v>71</v>
      </c>
      <c r="AV1572" s="127" t="s">
        <v>1726</v>
      </c>
      <c r="AW1572" s="149">
        <f t="shared" si="24"/>
        <v>0.10600084817642069</v>
      </c>
    </row>
    <row r="1573" spans="1:49" x14ac:dyDescent="0.2">
      <c r="A1573" s="127" t="s">
        <v>59</v>
      </c>
      <c r="B1573" s="127">
        <v>4.0999999999999996</v>
      </c>
      <c r="C1573" s="127">
        <v>20171204</v>
      </c>
      <c r="D1573" s="127" t="s">
        <v>60</v>
      </c>
      <c r="E1573" s="127" t="s">
        <v>60</v>
      </c>
      <c r="F1573" s="127">
        <v>3</v>
      </c>
      <c r="G1573" s="75" t="s">
        <v>4671</v>
      </c>
      <c r="H1573" s="127">
        <v>0</v>
      </c>
      <c r="I1573" s="127"/>
      <c r="J1573" s="127"/>
      <c r="K1573" s="127"/>
      <c r="L1573" s="127"/>
      <c r="M1573" s="127">
        <v>1</v>
      </c>
      <c r="N1573" s="127">
        <v>2</v>
      </c>
      <c r="O1573" s="127">
        <v>1987</v>
      </c>
      <c r="P1573" s="127">
        <v>198804</v>
      </c>
      <c r="Q1573" s="127">
        <v>19880424</v>
      </c>
      <c r="R1573" s="127" t="s">
        <v>4560</v>
      </c>
      <c r="S1573" s="127" t="s">
        <v>3426</v>
      </c>
      <c r="T1573" s="127" t="s">
        <v>4561</v>
      </c>
      <c r="U1573" s="127" t="s">
        <v>72</v>
      </c>
      <c r="V1573" s="127" t="s">
        <v>65</v>
      </c>
      <c r="W1573" s="127" t="s">
        <v>66</v>
      </c>
      <c r="X1573" s="127"/>
      <c r="Y1573" s="127">
        <v>3.5</v>
      </c>
      <c r="Z1573" s="127">
        <v>67</v>
      </c>
      <c r="AA1573" s="127" t="s">
        <v>1726</v>
      </c>
      <c r="AB1573" s="127">
        <v>5000</v>
      </c>
      <c r="AC1573" s="127">
        <v>26649</v>
      </c>
      <c r="AD1573" s="127"/>
      <c r="AE1573" s="127"/>
      <c r="AF1573" s="127">
        <v>0</v>
      </c>
      <c r="AG1573" s="127">
        <v>104477</v>
      </c>
      <c r="AH1573" s="127"/>
      <c r="AI1573" s="127"/>
      <c r="AJ1573" s="127"/>
      <c r="AK1573" s="127"/>
      <c r="AL1573" s="127">
        <v>1</v>
      </c>
      <c r="AM1573" s="127"/>
      <c r="AN1573" s="127"/>
      <c r="AO1573" s="127" t="s">
        <v>4637</v>
      </c>
      <c r="AP1573" s="127" t="s">
        <v>4562</v>
      </c>
      <c r="AQ1573" s="127" t="s">
        <v>3429</v>
      </c>
      <c r="AR1573" s="127" t="s">
        <v>4563</v>
      </c>
      <c r="AS1573" s="127" t="s">
        <v>69</v>
      </c>
      <c r="AT1573" s="127" t="s">
        <v>70</v>
      </c>
      <c r="AU1573" s="127" t="s">
        <v>77</v>
      </c>
      <c r="AV1573" s="127" t="s">
        <v>1726</v>
      </c>
      <c r="AW1573" s="149">
        <f t="shared" si="24"/>
        <v>3.9204848211940408</v>
      </c>
    </row>
    <row r="1574" spans="1:49" x14ac:dyDescent="0.2">
      <c r="A1574" s="127" t="s">
        <v>59</v>
      </c>
      <c r="B1574" s="127">
        <v>4.0999999999999996</v>
      </c>
      <c r="C1574" s="127">
        <v>20171204</v>
      </c>
      <c r="D1574" s="127" t="s">
        <v>60</v>
      </c>
      <c r="E1574" s="127" t="s">
        <v>60</v>
      </c>
      <c r="F1574" s="127">
        <v>3</v>
      </c>
      <c r="G1574" s="75" t="s">
        <v>606</v>
      </c>
      <c r="H1574" s="127">
        <v>0</v>
      </c>
      <c r="I1574" s="127"/>
      <c r="J1574" s="127"/>
      <c r="K1574" s="127"/>
      <c r="L1574" s="127"/>
      <c r="M1574" s="127">
        <v>1</v>
      </c>
      <c r="N1574" s="127">
        <v>2</v>
      </c>
      <c r="O1574" s="127">
        <v>1990</v>
      </c>
      <c r="P1574" s="127">
        <v>199104</v>
      </c>
      <c r="Q1574" s="127">
        <v>19910419</v>
      </c>
      <c r="R1574" s="127" t="s">
        <v>490</v>
      </c>
      <c r="S1574" s="127" t="s">
        <v>476</v>
      </c>
      <c r="T1574" s="127" t="s">
        <v>491</v>
      </c>
      <c r="U1574" s="127" t="s">
        <v>72</v>
      </c>
      <c r="V1574" s="127" t="s">
        <v>65</v>
      </c>
      <c r="W1574" s="127" t="s">
        <v>66</v>
      </c>
      <c r="X1574" s="127"/>
      <c r="Y1574" s="127">
        <v>7</v>
      </c>
      <c r="Z1574" s="127">
        <v>83</v>
      </c>
      <c r="AA1574" s="127" t="s">
        <v>1726</v>
      </c>
      <c r="AB1574" s="127">
        <v>5000</v>
      </c>
      <c r="AC1574" s="127">
        <v>50279</v>
      </c>
      <c r="AD1574" s="127"/>
      <c r="AE1574" s="127"/>
      <c r="AF1574" s="127">
        <v>0</v>
      </c>
      <c r="AG1574" s="127">
        <v>389102</v>
      </c>
      <c r="AH1574" s="127"/>
      <c r="AI1574" s="127"/>
      <c r="AJ1574" s="127" t="s">
        <v>66</v>
      </c>
      <c r="AK1574" s="127"/>
      <c r="AL1574" s="127">
        <v>43</v>
      </c>
      <c r="AM1574" s="127">
        <v>2000</v>
      </c>
      <c r="AN1574" s="127"/>
      <c r="AO1574" s="127" t="s">
        <v>607</v>
      </c>
      <c r="AP1574" s="127" t="s">
        <v>493</v>
      </c>
      <c r="AQ1574" s="127" t="s">
        <v>480</v>
      </c>
      <c r="AR1574" s="127" t="s">
        <v>494</v>
      </c>
      <c r="AS1574" s="127" t="s">
        <v>69</v>
      </c>
      <c r="AT1574" s="127" t="s">
        <v>70</v>
      </c>
      <c r="AU1574" s="127" t="s">
        <v>91</v>
      </c>
      <c r="AV1574" s="127" t="s">
        <v>1726</v>
      </c>
      <c r="AW1574" s="149">
        <f t="shared" si="24"/>
        <v>7.7388571769526049</v>
      </c>
    </row>
    <row r="1575" spans="1:49" x14ac:dyDescent="0.2">
      <c r="A1575" s="127" t="s">
        <v>1726</v>
      </c>
      <c r="B1575" s="127">
        <v>4.0999999999999996</v>
      </c>
      <c r="C1575" s="127">
        <v>20171204</v>
      </c>
      <c r="D1575" s="127" t="s">
        <v>60</v>
      </c>
      <c r="E1575" s="127" t="s">
        <v>60</v>
      </c>
      <c r="F1575" s="127">
        <v>3</v>
      </c>
      <c r="G1575" s="75" t="s">
        <v>1335</v>
      </c>
      <c r="H1575" s="127"/>
      <c r="I1575" s="127"/>
      <c r="J1575" s="127"/>
      <c r="K1575" s="127"/>
      <c r="L1575" s="127"/>
      <c r="M1575" s="127">
        <v>1</v>
      </c>
      <c r="N1575" s="127">
        <v>2</v>
      </c>
      <c r="O1575" s="127">
        <v>2010</v>
      </c>
      <c r="P1575" s="127">
        <v>201103</v>
      </c>
      <c r="Q1575" s="127">
        <v>201103</v>
      </c>
      <c r="R1575" s="127" t="s">
        <v>490</v>
      </c>
      <c r="S1575" s="127" t="s">
        <v>476</v>
      </c>
      <c r="T1575" s="127" t="s">
        <v>491</v>
      </c>
      <c r="U1575" s="127" t="s">
        <v>977</v>
      </c>
      <c r="V1575" s="127" t="s">
        <v>65</v>
      </c>
      <c r="W1575" s="127" t="s">
        <v>64</v>
      </c>
      <c r="X1575" s="127" t="s">
        <v>1305</v>
      </c>
      <c r="Y1575" s="127"/>
      <c r="Z1575" s="127"/>
      <c r="AA1575" s="127" t="s">
        <v>1726</v>
      </c>
      <c r="AB1575" s="127"/>
      <c r="AC1575" s="127"/>
      <c r="AD1575" s="127"/>
      <c r="AE1575" s="127"/>
      <c r="AF1575" s="127">
        <v>0</v>
      </c>
      <c r="AG1575" s="127">
        <v>56590</v>
      </c>
      <c r="AH1575" s="127"/>
      <c r="AI1575" s="127"/>
      <c r="AJ1575" s="127" t="s">
        <v>67</v>
      </c>
      <c r="AK1575" s="127"/>
      <c r="AL1575" s="127"/>
      <c r="AM1575" s="127"/>
      <c r="AN1575" s="127"/>
      <c r="AO1575" s="127"/>
      <c r="AP1575" s="127" t="s">
        <v>493</v>
      </c>
      <c r="AQ1575" s="127" t="s">
        <v>480</v>
      </c>
      <c r="AR1575" s="127" t="s">
        <v>494</v>
      </c>
      <c r="AS1575" s="127" t="s">
        <v>69</v>
      </c>
      <c r="AT1575" s="127" t="s">
        <v>70</v>
      </c>
      <c r="AU1575" s="127" t="s">
        <v>91</v>
      </c>
      <c r="AV1575" s="127" t="s">
        <v>1726</v>
      </c>
      <c r="AW1575" s="149" t="str">
        <f t="shared" si="24"/>
        <v/>
      </c>
    </row>
    <row r="1576" spans="1:49" x14ac:dyDescent="0.2">
      <c r="A1576" s="127" t="s">
        <v>1726</v>
      </c>
      <c r="B1576" s="127">
        <v>4.0999999999999996</v>
      </c>
      <c r="C1576" s="127">
        <v>20171204</v>
      </c>
      <c r="D1576" s="127" t="s">
        <v>60</v>
      </c>
      <c r="E1576" s="127" t="s">
        <v>60</v>
      </c>
      <c r="F1576" s="127">
        <v>3</v>
      </c>
      <c r="G1576" s="75" t="s">
        <v>1354</v>
      </c>
      <c r="H1576" s="127"/>
      <c r="I1576" s="127"/>
      <c r="J1576" s="127"/>
      <c r="K1576" s="127"/>
      <c r="L1576" s="127"/>
      <c r="M1576" s="127">
        <v>1</v>
      </c>
      <c r="N1576" s="127">
        <v>1</v>
      </c>
      <c r="O1576" s="127">
        <v>1995</v>
      </c>
      <c r="P1576" s="127">
        <v>199610</v>
      </c>
      <c r="Q1576" s="127">
        <v>199610</v>
      </c>
      <c r="R1576" s="127" t="s">
        <v>109</v>
      </c>
      <c r="S1576" s="127" t="s">
        <v>1343</v>
      </c>
      <c r="T1576" s="127" t="s">
        <v>110</v>
      </c>
      <c r="U1576" s="127" t="s">
        <v>1643</v>
      </c>
      <c r="V1576" s="127" t="s">
        <v>65</v>
      </c>
      <c r="W1576" s="127" t="s">
        <v>66</v>
      </c>
      <c r="X1576" s="127"/>
      <c r="Y1576" s="127">
        <v>5</v>
      </c>
      <c r="Z1576" s="127"/>
      <c r="AA1576" s="127" t="s">
        <v>1726</v>
      </c>
      <c r="AB1576" s="127"/>
      <c r="AC1576" s="127"/>
      <c r="AD1576" s="127"/>
      <c r="AE1576" s="127"/>
      <c r="AF1576" s="127">
        <v>0</v>
      </c>
      <c r="AG1576" s="127">
        <v>4700</v>
      </c>
      <c r="AH1576" s="127"/>
      <c r="AI1576" s="127"/>
      <c r="AJ1576" s="127" t="s">
        <v>66</v>
      </c>
      <c r="AK1576" s="127"/>
      <c r="AL1576" s="127"/>
      <c r="AM1576" s="127"/>
      <c r="AN1576" s="127"/>
      <c r="AO1576" s="127" t="s">
        <v>1355</v>
      </c>
      <c r="AP1576" s="127" t="s">
        <v>685</v>
      </c>
      <c r="AQ1576" s="127" t="s">
        <v>1619</v>
      </c>
      <c r="AR1576" s="127" t="s">
        <v>686</v>
      </c>
      <c r="AS1576" s="127" t="s">
        <v>69</v>
      </c>
      <c r="AT1576" s="127" t="s">
        <v>70</v>
      </c>
      <c r="AU1576" s="127" t="s">
        <v>71</v>
      </c>
      <c r="AV1576" s="127" t="s">
        <v>1726</v>
      </c>
      <c r="AW1576" s="149" t="str">
        <f t="shared" si="24"/>
        <v/>
      </c>
    </row>
    <row r="1577" spans="1:49" x14ac:dyDescent="0.2">
      <c r="A1577" s="127" t="s">
        <v>59</v>
      </c>
      <c r="B1577" s="127">
        <v>4.0999999999999996</v>
      </c>
      <c r="C1577" s="127">
        <v>20171204</v>
      </c>
      <c r="D1577" s="127" t="s">
        <v>60</v>
      </c>
      <c r="E1577" s="127" t="s">
        <v>60</v>
      </c>
      <c r="F1577" s="127">
        <v>3</v>
      </c>
      <c r="G1577" s="75" t="s">
        <v>3744</v>
      </c>
      <c r="H1577" s="127">
        <v>0</v>
      </c>
      <c r="I1577" s="127"/>
      <c r="J1577" s="127"/>
      <c r="K1577" s="127"/>
      <c r="L1577" s="127"/>
      <c r="M1577" s="127">
        <v>1</v>
      </c>
      <c r="N1577" s="127">
        <v>2</v>
      </c>
      <c r="O1577" s="127">
        <v>1986</v>
      </c>
      <c r="P1577" s="127">
        <v>198704</v>
      </c>
      <c r="Q1577" s="127">
        <v>19870424</v>
      </c>
      <c r="R1577" s="127" t="s">
        <v>3734</v>
      </c>
      <c r="S1577" s="127" t="s">
        <v>3426</v>
      </c>
      <c r="T1577" s="127" t="s">
        <v>3727</v>
      </c>
      <c r="U1577" s="127" t="s">
        <v>72</v>
      </c>
      <c r="V1577" s="127" t="s">
        <v>65</v>
      </c>
      <c r="W1577" s="127" t="s">
        <v>64</v>
      </c>
      <c r="X1577" s="127"/>
      <c r="Y1577" s="127">
        <v>3.9</v>
      </c>
      <c r="Z1577" s="127"/>
      <c r="AA1577" s="127" t="s">
        <v>1726</v>
      </c>
      <c r="AB1577" s="127">
        <v>5000</v>
      </c>
      <c r="AC1577" s="127">
        <v>26495</v>
      </c>
      <c r="AD1577" s="127"/>
      <c r="AE1577" s="127"/>
      <c r="AF1577" s="127">
        <v>0</v>
      </c>
      <c r="AG1577" s="127">
        <v>7034</v>
      </c>
      <c r="AH1577" s="127"/>
      <c r="AI1577" s="127"/>
      <c r="AJ1577" s="127"/>
      <c r="AK1577" s="127"/>
      <c r="AL1577" s="127">
        <v>2</v>
      </c>
      <c r="AM1577" s="127"/>
      <c r="AN1577" s="127"/>
      <c r="AO1577" s="127" t="s">
        <v>3745</v>
      </c>
      <c r="AP1577" s="127" t="s">
        <v>3736</v>
      </c>
      <c r="AQ1577" s="127" t="s">
        <v>3429</v>
      </c>
      <c r="AR1577" s="127" t="s">
        <v>3729</v>
      </c>
      <c r="AS1577" s="127" t="s">
        <v>69</v>
      </c>
      <c r="AT1577" s="127" t="s">
        <v>70</v>
      </c>
      <c r="AU1577" s="127" t="s">
        <v>77</v>
      </c>
      <c r="AV1577" s="127" t="s">
        <v>1726</v>
      </c>
      <c r="AW1577" s="149">
        <f t="shared" si="24"/>
        <v>0.26548405359501792</v>
      </c>
    </row>
    <row r="1578" spans="1:49" x14ac:dyDescent="0.2">
      <c r="A1578" s="127" t="s">
        <v>1726</v>
      </c>
      <c r="B1578" s="127">
        <v>4.0999999999999996</v>
      </c>
      <c r="C1578" s="127">
        <v>20171204</v>
      </c>
      <c r="D1578" s="127" t="s">
        <v>60</v>
      </c>
      <c r="E1578" s="127" t="s">
        <v>60</v>
      </c>
      <c r="F1578" s="127">
        <v>3</v>
      </c>
      <c r="G1578" s="75" t="s">
        <v>4593</v>
      </c>
      <c r="H1578" s="127"/>
      <c r="I1578" s="127"/>
      <c r="J1578" s="127"/>
      <c r="K1578" s="127"/>
      <c r="L1578" s="127"/>
      <c r="M1578" s="127">
        <v>1</v>
      </c>
      <c r="N1578" s="127">
        <v>2</v>
      </c>
      <c r="O1578" s="127">
        <v>2004</v>
      </c>
      <c r="P1578" s="127">
        <v>200505</v>
      </c>
      <c r="Q1578" s="127">
        <v>200505</v>
      </c>
      <c r="R1578" s="127" t="s">
        <v>4560</v>
      </c>
      <c r="S1578" s="127" t="s">
        <v>3484</v>
      </c>
      <c r="T1578" s="127" t="s">
        <v>4561</v>
      </c>
      <c r="U1578" s="127" t="s">
        <v>1643</v>
      </c>
      <c r="V1578" s="127" t="s">
        <v>65</v>
      </c>
      <c r="W1578" s="127" t="s">
        <v>66</v>
      </c>
      <c r="X1578" s="127" t="s">
        <v>1305</v>
      </c>
      <c r="Y1578" s="127">
        <v>3</v>
      </c>
      <c r="Z1578" s="127"/>
      <c r="AA1578" s="127" t="s">
        <v>1726</v>
      </c>
      <c r="AB1578" s="127"/>
      <c r="AC1578" s="127"/>
      <c r="AD1578" s="127"/>
      <c r="AE1578" s="127"/>
      <c r="AF1578" s="127">
        <v>0</v>
      </c>
      <c r="AG1578" s="127">
        <v>584</v>
      </c>
      <c r="AH1578" s="127"/>
      <c r="AI1578" s="127"/>
      <c r="AJ1578" s="127" t="s">
        <v>66</v>
      </c>
      <c r="AK1578" s="127"/>
      <c r="AL1578" s="127"/>
      <c r="AM1578" s="127"/>
      <c r="AN1578" s="127"/>
      <c r="AO1578" s="127"/>
      <c r="AP1578" s="127" t="s">
        <v>4562</v>
      </c>
      <c r="AQ1578" s="127" t="s">
        <v>3487</v>
      </c>
      <c r="AR1578" s="127" t="s">
        <v>4563</v>
      </c>
      <c r="AS1578" s="127" t="s">
        <v>69</v>
      </c>
      <c r="AT1578" s="127" t="s">
        <v>70</v>
      </c>
      <c r="AU1578" s="127" t="s">
        <v>77</v>
      </c>
      <c r="AV1578" s="127" t="s">
        <v>1726</v>
      </c>
      <c r="AW1578" s="149" t="str">
        <f t="shared" si="24"/>
        <v/>
      </c>
    </row>
    <row r="1579" spans="1:49" x14ac:dyDescent="0.2">
      <c r="A1579" s="127" t="s">
        <v>1726</v>
      </c>
      <c r="B1579" s="127">
        <v>4.0999999999999996</v>
      </c>
      <c r="C1579" s="127">
        <v>20171204</v>
      </c>
      <c r="D1579" s="127" t="s">
        <v>60</v>
      </c>
      <c r="E1579" s="127" t="s">
        <v>60</v>
      </c>
      <c r="F1579" s="127">
        <v>3</v>
      </c>
      <c r="G1579" s="75" t="s">
        <v>1285</v>
      </c>
      <c r="H1579" s="127"/>
      <c r="I1579" s="127"/>
      <c r="J1579" s="127"/>
      <c r="K1579" s="127"/>
      <c r="L1579" s="127"/>
      <c r="M1579" s="127">
        <v>1</v>
      </c>
      <c r="N1579" s="127">
        <v>2</v>
      </c>
      <c r="O1579" s="127">
        <v>2008</v>
      </c>
      <c r="P1579" s="127">
        <v>200905</v>
      </c>
      <c r="Q1579" s="127">
        <v>200906</v>
      </c>
      <c r="R1579" s="127" t="s">
        <v>475</v>
      </c>
      <c r="S1579" s="127" t="s">
        <v>970</v>
      </c>
      <c r="T1579" s="127" t="s">
        <v>477</v>
      </c>
      <c r="U1579" s="127" t="s">
        <v>72</v>
      </c>
      <c r="V1579" s="127" t="s">
        <v>65</v>
      </c>
      <c r="W1579" s="127" t="s">
        <v>66</v>
      </c>
      <c r="X1579" s="127" t="s">
        <v>1305</v>
      </c>
      <c r="Y1579" s="127">
        <v>3</v>
      </c>
      <c r="Z1579" s="127"/>
      <c r="AA1579" s="127" t="s">
        <v>1726</v>
      </c>
      <c r="AB1579" s="127"/>
      <c r="AC1579" s="127"/>
      <c r="AD1579" s="127"/>
      <c r="AE1579" s="127"/>
      <c r="AF1579" s="127">
        <v>0</v>
      </c>
      <c r="AG1579" s="127">
        <v>850</v>
      </c>
      <c r="AH1579" s="127"/>
      <c r="AI1579" s="127"/>
      <c r="AJ1579" s="127" t="s">
        <v>66</v>
      </c>
      <c r="AK1579" s="127"/>
      <c r="AL1579" s="127"/>
      <c r="AM1579" s="127"/>
      <c r="AN1579" s="127"/>
      <c r="AO1579" s="127" t="s">
        <v>1284</v>
      </c>
      <c r="AP1579" s="127" t="s">
        <v>479</v>
      </c>
      <c r="AQ1579" s="127" t="s">
        <v>971</v>
      </c>
      <c r="AR1579" s="127" t="s">
        <v>481</v>
      </c>
      <c r="AS1579" s="127" t="s">
        <v>69</v>
      </c>
      <c r="AT1579" s="127" t="s">
        <v>70</v>
      </c>
      <c r="AU1579" s="127" t="s">
        <v>91</v>
      </c>
      <c r="AV1579" s="127" t="s">
        <v>1726</v>
      </c>
      <c r="AW1579" s="149" t="str">
        <f t="shared" si="24"/>
        <v/>
      </c>
    </row>
    <row r="1580" spans="1:49" x14ac:dyDescent="0.2">
      <c r="A1580" s="127" t="s">
        <v>59</v>
      </c>
      <c r="B1580" s="127">
        <v>4.0999999999999996</v>
      </c>
      <c r="C1580" s="127">
        <v>20171204</v>
      </c>
      <c r="D1580" s="127" t="s">
        <v>60</v>
      </c>
      <c r="E1580" s="127" t="s">
        <v>60</v>
      </c>
      <c r="F1580" s="127">
        <v>3</v>
      </c>
      <c r="G1580" s="75" t="s">
        <v>698</v>
      </c>
      <c r="H1580" s="127">
        <v>0</v>
      </c>
      <c r="I1580" s="127"/>
      <c r="J1580" s="127"/>
      <c r="K1580" s="127"/>
      <c r="L1580" s="127"/>
      <c r="M1580" s="127">
        <v>1</v>
      </c>
      <c r="N1580" s="127">
        <v>1</v>
      </c>
      <c r="O1580" s="127">
        <v>1988</v>
      </c>
      <c r="P1580" s="127">
        <v>198904</v>
      </c>
      <c r="Q1580" s="127">
        <v>19890417</v>
      </c>
      <c r="R1580" s="127" t="s">
        <v>61</v>
      </c>
      <c r="S1580" s="127" t="s">
        <v>62</v>
      </c>
      <c r="T1580" s="127" t="s">
        <v>63</v>
      </c>
      <c r="U1580" s="127" t="s">
        <v>72</v>
      </c>
      <c r="V1580" s="127" t="s">
        <v>65</v>
      </c>
      <c r="W1580" s="127" t="s">
        <v>64</v>
      </c>
      <c r="X1580" s="127"/>
      <c r="Y1580" s="127">
        <v>5.5</v>
      </c>
      <c r="Z1580" s="127">
        <v>78</v>
      </c>
      <c r="AA1580" s="127" t="s">
        <v>1726</v>
      </c>
      <c r="AB1580" s="127">
        <v>5000</v>
      </c>
      <c r="AC1580" s="127">
        <v>26095</v>
      </c>
      <c r="AD1580" s="127"/>
      <c r="AE1580" s="127"/>
      <c r="AF1580" s="127">
        <v>0</v>
      </c>
      <c r="AG1580" s="127">
        <v>45568</v>
      </c>
      <c r="AH1580" s="127">
        <v>5000</v>
      </c>
      <c r="AI1580" s="127">
        <v>235</v>
      </c>
      <c r="AJ1580" s="127"/>
      <c r="AK1580" s="127">
        <v>8.8999999999999999E-3</v>
      </c>
      <c r="AL1580" s="127">
        <v>1</v>
      </c>
      <c r="AM1580" s="127"/>
      <c r="AN1580" s="127"/>
      <c r="AO1580" s="127" t="s">
        <v>699</v>
      </c>
      <c r="AP1580" s="127" t="s">
        <v>663</v>
      </c>
      <c r="AQ1580" s="127" t="s">
        <v>661</v>
      </c>
      <c r="AR1580" s="127" t="s">
        <v>664</v>
      </c>
      <c r="AS1580" s="127" t="s">
        <v>69</v>
      </c>
      <c r="AT1580" s="127" t="s">
        <v>70</v>
      </c>
      <c r="AU1580" s="127" t="s">
        <v>71</v>
      </c>
      <c r="AV1580" s="127" t="s">
        <v>1726</v>
      </c>
      <c r="AW1580" s="149">
        <f t="shared" si="24"/>
        <v>1.7462349109024717</v>
      </c>
    </row>
    <row r="1581" spans="1:49" x14ac:dyDescent="0.2">
      <c r="A1581" s="127" t="s">
        <v>59</v>
      </c>
      <c r="B1581" s="127">
        <v>4.0999999999999996</v>
      </c>
      <c r="C1581" s="127">
        <v>20171204</v>
      </c>
      <c r="D1581" s="127" t="s">
        <v>60</v>
      </c>
      <c r="E1581" s="127" t="s">
        <v>60</v>
      </c>
      <c r="F1581" s="127">
        <v>3</v>
      </c>
      <c r="G1581" s="75" t="s">
        <v>4673</v>
      </c>
      <c r="H1581" s="127">
        <v>0</v>
      </c>
      <c r="I1581" s="127"/>
      <c r="J1581" s="127"/>
      <c r="K1581" s="127"/>
      <c r="L1581" s="127"/>
      <c r="M1581" s="127">
        <v>1</v>
      </c>
      <c r="N1581" s="127">
        <v>2</v>
      </c>
      <c r="O1581" s="127">
        <v>1987</v>
      </c>
      <c r="P1581" s="127">
        <v>198806</v>
      </c>
      <c r="Q1581" s="127">
        <v>19880606</v>
      </c>
      <c r="R1581" s="127" t="s">
        <v>4560</v>
      </c>
      <c r="S1581" s="127" t="s">
        <v>3426</v>
      </c>
      <c r="T1581" s="127" t="s">
        <v>4561</v>
      </c>
      <c r="U1581" s="127" t="s">
        <v>72</v>
      </c>
      <c r="V1581" s="127" t="s">
        <v>65</v>
      </c>
      <c r="W1581" s="127" t="s">
        <v>66</v>
      </c>
      <c r="X1581" s="127"/>
      <c r="Y1581" s="127">
        <v>6.8</v>
      </c>
      <c r="Z1581" s="127">
        <v>84</v>
      </c>
      <c r="AA1581" s="127" t="s">
        <v>1726</v>
      </c>
      <c r="AB1581" s="127">
        <v>5000</v>
      </c>
      <c r="AC1581" s="127">
        <v>25802</v>
      </c>
      <c r="AD1581" s="127"/>
      <c r="AE1581" s="127"/>
      <c r="AF1581" s="127">
        <v>5000</v>
      </c>
      <c r="AG1581" s="127">
        <v>75</v>
      </c>
      <c r="AH1581" s="127"/>
      <c r="AI1581" s="127"/>
      <c r="AJ1581" s="127"/>
      <c r="AK1581" s="127">
        <v>2.8999999999999998E-3</v>
      </c>
      <c r="AL1581" s="127">
        <v>1</v>
      </c>
      <c r="AM1581" s="127"/>
      <c r="AN1581" s="127"/>
      <c r="AO1581" s="127" t="s">
        <v>4648</v>
      </c>
      <c r="AP1581" s="127" t="s">
        <v>4562</v>
      </c>
      <c r="AQ1581" s="127" t="s">
        <v>3429</v>
      </c>
      <c r="AR1581" s="127" t="s">
        <v>4563</v>
      </c>
      <c r="AS1581" s="127" t="s">
        <v>69</v>
      </c>
      <c r="AT1581" s="127" t="s">
        <v>70</v>
      </c>
      <c r="AU1581" s="127" t="s">
        <v>77</v>
      </c>
      <c r="AV1581" s="127" t="s">
        <v>1726</v>
      </c>
      <c r="AW1581" s="149">
        <f t="shared" si="24"/>
        <v>2.9067514146190218E-3</v>
      </c>
    </row>
    <row r="1582" spans="1:49" x14ac:dyDescent="0.2">
      <c r="A1582" s="127" t="s">
        <v>59</v>
      </c>
      <c r="B1582" s="127">
        <v>4.0999999999999996</v>
      </c>
      <c r="C1582" s="127">
        <v>20171204</v>
      </c>
      <c r="D1582" s="127" t="s">
        <v>60</v>
      </c>
      <c r="E1582" s="127" t="s">
        <v>60</v>
      </c>
      <c r="F1582" s="127">
        <v>3</v>
      </c>
      <c r="G1582" s="75" t="s">
        <v>842</v>
      </c>
      <c r="H1582" s="127">
        <v>0</v>
      </c>
      <c r="I1582" s="127"/>
      <c r="J1582" s="127"/>
      <c r="K1582" s="127"/>
      <c r="L1582" s="127"/>
      <c r="M1582" s="127">
        <v>1</v>
      </c>
      <c r="N1582" s="127">
        <v>2</v>
      </c>
      <c r="O1582" s="127">
        <v>1986</v>
      </c>
      <c r="P1582" s="127">
        <v>198803</v>
      </c>
      <c r="Q1582" s="127">
        <v>19880329</v>
      </c>
      <c r="R1582" s="127" t="s">
        <v>834</v>
      </c>
      <c r="S1582" s="127" t="s">
        <v>830</v>
      </c>
      <c r="T1582" s="127" t="s">
        <v>835</v>
      </c>
      <c r="U1582" s="127" t="s">
        <v>1953</v>
      </c>
      <c r="V1582" s="127" t="s">
        <v>65</v>
      </c>
      <c r="W1582" s="127" t="s">
        <v>64</v>
      </c>
      <c r="X1582" s="127"/>
      <c r="Y1582" s="127">
        <v>19.5</v>
      </c>
      <c r="Z1582" s="127"/>
      <c r="AA1582" s="127" t="s">
        <v>1726</v>
      </c>
      <c r="AB1582" s="127">
        <v>5000</v>
      </c>
      <c r="AC1582" s="127">
        <v>20954</v>
      </c>
      <c r="AD1582" s="127"/>
      <c r="AE1582" s="127"/>
      <c r="AF1582" s="127">
        <v>5000</v>
      </c>
      <c r="AG1582" s="127">
        <v>254</v>
      </c>
      <c r="AH1582" s="127"/>
      <c r="AI1582" s="127"/>
      <c r="AJ1582" s="127"/>
      <c r="AK1582" s="127">
        <v>1.2E-2</v>
      </c>
      <c r="AL1582" s="127">
        <v>335</v>
      </c>
      <c r="AM1582" s="127"/>
      <c r="AN1582" s="127"/>
      <c r="AO1582" s="127" t="s">
        <v>843</v>
      </c>
      <c r="AP1582" s="127" t="s">
        <v>837</v>
      </c>
      <c r="AQ1582" s="127" t="s">
        <v>831</v>
      </c>
      <c r="AR1582" s="127" t="s">
        <v>838</v>
      </c>
      <c r="AS1582" s="127" t="s">
        <v>69</v>
      </c>
      <c r="AT1582" s="127" t="s">
        <v>70</v>
      </c>
      <c r="AU1582" s="127" t="s">
        <v>91</v>
      </c>
      <c r="AV1582" s="127" t="s">
        <v>1726</v>
      </c>
      <c r="AW1582" s="149">
        <f t="shared" si="24"/>
        <v>1.2121790588909038E-2</v>
      </c>
    </row>
    <row r="1583" spans="1:49" x14ac:dyDescent="0.2">
      <c r="A1583" s="127" t="s">
        <v>59</v>
      </c>
      <c r="B1583" s="127">
        <v>4.0999999999999996</v>
      </c>
      <c r="C1583" s="127">
        <v>20171204</v>
      </c>
      <c r="D1583" s="127" t="s">
        <v>60</v>
      </c>
      <c r="E1583" s="127" t="s">
        <v>60</v>
      </c>
      <c r="F1583" s="127">
        <v>3</v>
      </c>
      <c r="G1583" s="75" t="s">
        <v>1604</v>
      </c>
      <c r="H1583" s="127">
        <v>0</v>
      </c>
      <c r="I1583" s="127"/>
      <c r="J1583" s="127"/>
      <c r="K1583" s="127"/>
      <c r="L1583" s="127"/>
      <c r="M1583" s="127">
        <v>1</v>
      </c>
      <c r="N1583" s="127">
        <v>1</v>
      </c>
      <c r="O1583" s="127">
        <v>1987</v>
      </c>
      <c r="P1583" s="127">
        <v>198805</v>
      </c>
      <c r="Q1583" s="127">
        <v>19880519</v>
      </c>
      <c r="R1583" s="127" t="s">
        <v>88</v>
      </c>
      <c r="S1583" s="127" t="s">
        <v>830</v>
      </c>
      <c r="T1583" s="127" t="s">
        <v>89</v>
      </c>
      <c r="U1583" s="127" t="s">
        <v>72</v>
      </c>
      <c r="V1583" s="127" t="s">
        <v>65</v>
      </c>
      <c r="W1583" s="127" t="s">
        <v>64</v>
      </c>
      <c r="X1583" s="127"/>
      <c r="Y1583" s="127">
        <v>3.9</v>
      </c>
      <c r="Z1583" s="127"/>
      <c r="AA1583" s="127" t="s">
        <v>1726</v>
      </c>
      <c r="AB1583" s="127">
        <v>5000</v>
      </c>
      <c r="AC1583" s="127">
        <v>53868</v>
      </c>
      <c r="AD1583" s="127"/>
      <c r="AE1583" s="127"/>
      <c r="AF1583" s="127">
        <v>0</v>
      </c>
      <c r="AG1583" s="127">
        <v>74685</v>
      </c>
      <c r="AH1583" s="127"/>
      <c r="AI1583" s="127"/>
      <c r="AJ1583" s="127" t="s">
        <v>66</v>
      </c>
      <c r="AK1583" s="127"/>
      <c r="AL1583" s="127">
        <v>3</v>
      </c>
      <c r="AM1583" s="127"/>
      <c r="AN1583" s="127"/>
      <c r="AO1583" s="127"/>
      <c r="AP1583" s="127" t="s">
        <v>660</v>
      </c>
      <c r="AQ1583" s="127" t="s">
        <v>831</v>
      </c>
      <c r="AR1583" s="127" t="s">
        <v>662</v>
      </c>
      <c r="AS1583" s="127" t="s">
        <v>69</v>
      </c>
      <c r="AT1583" s="127" t="s">
        <v>70</v>
      </c>
      <c r="AU1583" s="127" t="s">
        <v>91</v>
      </c>
      <c r="AV1583" s="127" t="s">
        <v>1726</v>
      </c>
      <c r="AW1583" s="149">
        <f t="shared" si="24"/>
        <v>1.3864446424593451</v>
      </c>
    </row>
    <row r="1584" spans="1:49" x14ac:dyDescent="0.2">
      <c r="A1584" s="127" t="s">
        <v>59</v>
      </c>
      <c r="B1584" s="127">
        <v>4.0999999999999996</v>
      </c>
      <c r="C1584" s="127">
        <v>20171204</v>
      </c>
      <c r="D1584" s="127" t="s">
        <v>60</v>
      </c>
      <c r="E1584" s="127" t="s">
        <v>60</v>
      </c>
      <c r="F1584" s="127">
        <v>3</v>
      </c>
      <c r="G1584" s="75" t="s">
        <v>3667</v>
      </c>
      <c r="H1584" s="127">
        <v>0</v>
      </c>
      <c r="I1584" s="127"/>
      <c r="J1584" s="127"/>
      <c r="K1584" s="127"/>
      <c r="L1584" s="127"/>
      <c r="M1584" s="127">
        <v>1</v>
      </c>
      <c r="N1584" s="127">
        <v>1</v>
      </c>
      <c r="O1584" s="127">
        <v>1991</v>
      </c>
      <c r="P1584" s="127">
        <v>199204</v>
      </c>
      <c r="Q1584" s="127">
        <v>19920409</v>
      </c>
      <c r="R1584" s="127" t="s">
        <v>3662</v>
      </c>
      <c r="S1584" s="127" t="s">
        <v>3426</v>
      </c>
      <c r="T1584" s="127" t="s">
        <v>3663</v>
      </c>
      <c r="U1584" s="127" t="s">
        <v>72</v>
      </c>
      <c r="V1584" s="127" t="s">
        <v>65</v>
      </c>
      <c r="W1584" s="127" t="s">
        <v>66</v>
      </c>
      <c r="X1584" s="127"/>
      <c r="Y1584" s="127">
        <v>6</v>
      </c>
      <c r="Z1584" s="127">
        <v>80</v>
      </c>
      <c r="AA1584" s="127" t="s">
        <v>1726</v>
      </c>
      <c r="AB1584" s="127">
        <v>5000</v>
      </c>
      <c r="AC1584" s="127">
        <v>27221</v>
      </c>
      <c r="AD1584" s="127"/>
      <c r="AE1584" s="127"/>
      <c r="AF1584" s="127">
        <v>0</v>
      </c>
      <c r="AG1584" s="127">
        <v>83697</v>
      </c>
      <c r="AH1584" s="127">
        <v>5000</v>
      </c>
      <c r="AI1584" s="127">
        <v>939</v>
      </c>
      <c r="AJ1584" s="127" t="s">
        <v>66</v>
      </c>
      <c r="AK1584" s="127">
        <v>3.3300000000000003E-2</v>
      </c>
      <c r="AL1584" s="127">
        <v>60</v>
      </c>
      <c r="AM1584" s="127">
        <v>300</v>
      </c>
      <c r="AN1584" s="127"/>
      <c r="AO1584" s="127" t="s">
        <v>3668</v>
      </c>
      <c r="AP1584" s="127" t="s">
        <v>3665</v>
      </c>
      <c r="AQ1584" s="127" t="s">
        <v>3429</v>
      </c>
      <c r="AR1584" s="127" t="s">
        <v>3666</v>
      </c>
      <c r="AS1584" s="127" t="s">
        <v>69</v>
      </c>
      <c r="AT1584" s="127" t="s">
        <v>70</v>
      </c>
      <c r="AU1584" s="127" t="s">
        <v>77</v>
      </c>
      <c r="AV1584" s="127" t="s">
        <v>1726</v>
      </c>
      <c r="AW1584" s="149">
        <f t="shared" si="24"/>
        <v>3.0747217221997722</v>
      </c>
    </row>
    <row r="1585" spans="1:49" x14ac:dyDescent="0.2">
      <c r="A1585" s="127" t="s">
        <v>1726</v>
      </c>
      <c r="B1585" s="127">
        <v>4.0999999999999996</v>
      </c>
      <c r="C1585" s="127">
        <v>20171204</v>
      </c>
      <c r="D1585" s="127" t="s">
        <v>60</v>
      </c>
      <c r="E1585" s="127" t="s">
        <v>60</v>
      </c>
      <c r="F1585" s="127">
        <v>3</v>
      </c>
      <c r="G1585" s="75" t="s">
        <v>1228</v>
      </c>
      <c r="H1585" s="127"/>
      <c r="I1585" s="127"/>
      <c r="J1585" s="127"/>
      <c r="K1585" s="127"/>
      <c r="L1585" s="127"/>
      <c r="M1585" s="127">
        <v>1</v>
      </c>
      <c r="N1585" s="127">
        <v>2</v>
      </c>
      <c r="O1585" s="127">
        <v>1984</v>
      </c>
      <c r="P1585" s="127">
        <v>198506</v>
      </c>
      <c r="Q1585" s="127">
        <v>19850609</v>
      </c>
      <c r="R1585" s="127" t="s">
        <v>475</v>
      </c>
      <c r="S1585" s="127" t="s">
        <v>961</v>
      </c>
      <c r="T1585" s="127" t="s">
        <v>477</v>
      </c>
      <c r="U1585" s="127" t="s">
        <v>72</v>
      </c>
      <c r="V1585" s="127" t="s">
        <v>65</v>
      </c>
      <c r="W1585" s="127" t="s">
        <v>64</v>
      </c>
      <c r="X1585" s="127"/>
      <c r="Y1585" s="127">
        <v>2.5</v>
      </c>
      <c r="Z1585" s="127"/>
      <c r="AA1585" s="127" t="s">
        <v>1726</v>
      </c>
      <c r="AB1585" s="127"/>
      <c r="AC1585" s="127"/>
      <c r="AD1585" s="127"/>
      <c r="AE1585" s="127"/>
      <c r="AF1585" s="127">
        <v>0</v>
      </c>
      <c r="AG1585" s="127">
        <v>83500</v>
      </c>
      <c r="AH1585" s="127"/>
      <c r="AI1585" s="127"/>
      <c r="AJ1585" s="127"/>
      <c r="AK1585" s="127"/>
      <c r="AL1585" s="127"/>
      <c r="AM1585" s="127"/>
      <c r="AN1585" s="127"/>
      <c r="AO1585" s="127"/>
      <c r="AP1585" s="127" t="s">
        <v>479</v>
      </c>
      <c r="AQ1585" s="127" t="s">
        <v>963</v>
      </c>
      <c r="AR1585" s="127" t="s">
        <v>481</v>
      </c>
      <c r="AS1585" s="127" t="s">
        <v>69</v>
      </c>
      <c r="AT1585" s="127" t="s">
        <v>70</v>
      </c>
      <c r="AU1585" s="127" t="s">
        <v>91</v>
      </c>
      <c r="AV1585" s="127" t="s">
        <v>1726</v>
      </c>
      <c r="AW1585" s="149" t="str">
        <f t="shared" si="24"/>
        <v/>
      </c>
    </row>
    <row r="1586" spans="1:49" x14ac:dyDescent="0.2">
      <c r="A1586" s="127" t="s">
        <v>1726</v>
      </c>
      <c r="B1586" s="127">
        <v>4.0999999999999996</v>
      </c>
      <c r="C1586" s="127">
        <v>20171204</v>
      </c>
      <c r="D1586" s="127" t="s">
        <v>60</v>
      </c>
      <c r="E1586" s="127" t="s">
        <v>60</v>
      </c>
      <c r="F1586" s="127">
        <v>3</v>
      </c>
      <c r="G1586" s="75" t="s">
        <v>1244</v>
      </c>
      <c r="H1586" s="127"/>
      <c r="I1586" s="127"/>
      <c r="J1586" s="127"/>
      <c r="K1586" s="127"/>
      <c r="L1586" s="127"/>
      <c r="M1586" s="127">
        <v>1</v>
      </c>
      <c r="N1586" s="127">
        <v>1</v>
      </c>
      <c r="O1586" s="127">
        <v>1993</v>
      </c>
      <c r="P1586" s="127">
        <v>199406</v>
      </c>
      <c r="Q1586" s="127">
        <v>19940609</v>
      </c>
      <c r="R1586" s="127" t="s">
        <v>88</v>
      </c>
      <c r="S1586" s="127" t="s">
        <v>830</v>
      </c>
      <c r="T1586" s="127" t="s">
        <v>89</v>
      </c>
      <c r="U1586" s="127" t="s">
        <v>72</v>
      </c>
      <c r="V1586" s="127" t="s">
        <v>65</v>
      </c>
      <c r="W1586" s="127" t="s">
        <v>64</v>
      </c>
      <c r="X1586" s="127"/>
      <c r="Y1586" s="127">
        <v>7</v>
      </c>
      <c r="Z1586" s="127"/>
      <c r="AA1586" s="127" t="s">
        <v>1726</v>
      </c>
      <c r="AB1586" s="127"/>
      <c r="AC1586" s="127"/>
      <c r="AD1586" s="127"/>
      <c r="AE1586" s="127"/>
      <c r="AF1586" s="127">
        <v>0</v>
      </c>
      <c r="AG1586" s="127">
        <v>60146</v>
      </c>
      <c r="AH1586" s="127"/>
      <c r="AI1586" s="127"/>
      <c r="AJ1586" s="127" t="s">
        <v>66</v>
      </c>
      <c r="AK1586" s="127"/>
      <c r="AL1586" s="127"/>
      <c r="AM1586" s="127"/>
      <c r="AN1586" s="127"/>
      <c r="AO1586" s="127" t="s">
        <v>1245</v>
      </c>
      <c r="AP1586" s="127" t="s">
        <v>660</v>
      </c>
      <c r="AQ1586" s="127" t="s">
        <v>831</v>
      </c>
      <c r="AR1586" s="127" t="s">
        <v>662</v>
      </c>
      <c r="AS1586" s="127" t="s">
        <v>69</v>
      </c>
      <c r="AT1586" s="127" t="s">
        <v>70</v>
      </c>
      <c r="AU1586" s="127" t="s">
        <v>91</v>
      </c>
      <c r="AV1586" s="127" t="s">
        <v>1726</v>
      </c>
      <c r="AW1586" s="149" t="str">
        <f t="shared" si="24"/>
        <v/>
      </c>
    </row>
    <row r="1587" spans="1:49" x14ac:dyDescent="0.2">
      <c r="A1587" s="127" t="s">
        <v>59</v>
      </c>
      <c r="B1587" s="127">
        <v>4.0999999999999996</v>
      </c>
      <c r="C1587" s="127">
        <v>20171204</v>
      </c>
      <c r="D1587" s="127" t="s">
        <v>60</v>
      </c>
      <c r="E1587" s="127" t="s">
        <v>60</v>
      </c>
      <c r="F1587" s="127">
        <v>3</v>
      </c>
      <c r="G1587" s="75" t="s">
        <v>1077</v>
      </c>
      <c r="H1587" s="127">
        <v>0</v>
      </c>
      <c r="I1587" s="127"/>
      <c r="J1587" s="127"/>
      <c r="K1587" s="127"/>
      <c r="L1587" s="127"/>
      <c r="M1587" s="127">
        <v>1</v>
      </c>
      <c r="N1587" s="127">
        <v>2</v>
      </c>
      <c r="O1587" s="127">
        <v>1991</v>
      </c>
      <c r="P1587" s="127">
        <v>199205</v>
      </c>
      <c r="Q1587" s="127">
        <v>19920518</v>
      </c>
      <c r="R1587" s="127" t="s">
        <v>1068</v>
      </c>
      <c r="S1587" s="127" t="s">
        <v>1002</v>
      </c>
      <c r="T1587" s="127" t="s">
        <v>1069</v>
      </c>
      <c r="U1587" s="127" t="s">
        <v>72</v>
      </c>
      <c r="V1587" s="127" t="s">
        <v>65</v>
      </c>
      <c r="W1587" s="127" t="s">
        <v>64</v>
      </c>
      <c r="X1587" s="127"/>
      <c r="Y1587" s="127">
        <v>7.4</v>
      </c>
      <c r="Z1587" s="127">
        <v>86</v>
      </c>
      <c r="AA1587" s="127" t="s">
        <v>1726</v>
      </c>
      <c r="AB1587" s="127">
        <v>5000</v>
      </c>
      <c r="AC1587" s="127">
        <v>76220</v>
      </c>
      <c r="AD1587" s="127"/>
      <c r="AE1587" s="127"/>
      <c r="AF1587" s="127">
        <v>0</v>
      </c>
      <c r="AG1587" s="127">
        <v>69247</v>
      </c>
      <c r="AH1587" s="127">
        <v>5000</v>
      </c>
      <c r="AI1587" s="127">
        <v>383</v>
      </c>
      <c r="AJ1587" s="127" t="s">
        <v>66</v>
      </c>
      <c r="AK1587" s="127">
        <v>5.0000000000000001E-3</v>
      </c>
      <c r="AL1587" s="127">
        <v>41</v>
      </c>
      <c r="AM1587" s="127">
        <v>400</v>
      </c>
      <c r="AN1587" s="127"/>
      <c r="AO1587" s="127"/>
      <c r="AP1587" s="127" t="s">
        <v>1071</v>
      </c>
      <c r="AQ1587" s="127" t="s">
        <v>1006</v>
      </c>
      <c r="AR1587" s="127" t="s">
        <v>1072</v>
      </c>
      <c r="AS1587" s="127" t="s">
        <v>69</v>
      </c>
      <c r="AT1587" s="127" t="s">
        <v>70</v>
      </c>
      <c r="AU1587" s="127" t="s">
        <v>91</v>
      </c>
      <c r="AV1587" s="127" t="s">
        <v>1726</v>
      </c>
      <c r="AW1587" s="149">
        <f t="shared" si="24"/>
        <v>0.90851482550511675</v>
      </c>
    </row>
    <row r="1588" spans="1:49" x14ac:dyDescent="0.2">
      <c r="A1588" s="127" t="s">
        <v>59</v>
      </c>
      <c r="B1588" s="127">
        <v>4.0999999999999996</v>
      </c>
      <c r="C1588" s="127">
        <v>20171204</v>
      </c>
      <c r="D1588" s="127" t="s">
        <v>60</v>
      </c>
      <c r="E1588" s="127" t="s">
        <v>60</v>
      </c>
      <c r="F1588" s="127">
        <v>3</v>
      </c>
      <c r="G1588" s="75" t="s">
        <v>3433</v>
      </c>
      <c r="H1588" s="127">
        <v>0</v>
      </c>
      <c r="I1588" s="127"/>
      <c r="J1588" s="127"/>
      <c r="K1588" s="127"/>
      <c r="L1588" s="127"/>
      <c r="M1588" s="127">
        <v>1</v>
      </c>
      <c r="N1588" s="127">
        <v>1</v>
      </c>
      <c r="O1588" s="127">
        <v>1984</v>
      </c>
      <c r="P1588" s="127">
        <v>198504</v>
      </c>
      <c r="Q1588" s="127">
        <v>19850415</v>
      </c>
      <c r="R1588" s="127" t="s">
        <v>3425</v>
      </c>
      <c r="S1588" s="127" t="s">
        <v>3426</v>
      </c>
      <c r="T1588" s="127" t="s">
        <v>3427</v>
      </c>
      <c r="U1588" s="127" t="s">
        <v>72</v>
      </c>
      <c r="V1588" s="127" t="s">
        <v>65</v>
      </c>
      <c r="W1588" s="127" t="s">
        <v>64</v>
      </c>
      <c r="X1588" s="127"/>
      <c r="Y1588" s="127">
        <v>5.3</v>
      </c>
      <c r="Z1588" s="127"/>
      <c r="AA1588" s="127" t="s">
        <v>1726</v>
      </c>
      <c r="AB1588" s="127">
        <v>5000</v>
      </c>
      <c r="AC1588" s="127">
        <v>26295</v>
      </c>
      <c r="AD1588" s="127"/>
      <c r="AE1588" s="127"/>
      <c r="AF1588" s="127">
        <v>0</v>
      </c>
      <c r="AG1588" s="127">
        <v>1667</v>
      </c>
      <c r="AH1588" s="127">
        <v>5000</v>
      </c>
      <c r="AI1588" s="127">
        <v>132</v>
      </c>
      <c r="AJ1588" s="127"/>
      <c r="AK1588" s="127">
        <v>5.0000000000000001E-3</v>
      </c>
      <c r="AL1588" s="127">
        <v>1</v>
      </c>
      <c r="AM1588" s="127"/>
      <c r="AN1588" s="127"/>
      <c r="AO1588" s="127"/>
      <c r="AP1588" s="127" t="s">
        <v>3428</v>
      </c>
      <c r="AQ1588" s="127" t="s">
        <v>3429</v>
      </c>
      <c r="AR1588" s="127" t="s">
        <v>3430</v>
      </c>
      <c r="AS1588" s="127" t="s">
        <v>69</v>
      </c>
      <c r="AT1588" s="127" t="s">
        <v>70</v>
      </c>
      <c r="AU1588" s="127" t="s">
        <v>77</v>
      </c>
      <c r="AV1588" s="127" t="s">
        <v>1726</v>
      </c>
      <c r="AW1588" s="149">
        <f t="shared" si="24"/>
        <v>6.3396082905495338E-2</v>
      </c>
    </row>
    <row r="1589" spans="1:49" x14ac:dyDescent="0.2">
      <c r="A1589" s="127" t="s">
        <v>1726</v>
      </c>
      <c r="B1589" s="127">
        <v>4.0999999999999996</v>
      </c>
      <c r="C1589" s="127">
        <v>20171204</v>
      </c>
      <c r="D1589" s="127" t="s">
        <v>60</v>
      </c>
      <c r="E1589" s="127" t="s">
        <v>60</v>
      </c>
      <c r="F1589" s="127">
        <v>3</v>
      </c>
      <c r="G1589" s="75" t="s">
        <v>1448</v>
      </c>
      <c r="H1589" s="127"/>
      <c r="I1589" s="127"/>
      <c r="J1589" s="127"/>
      <c r="K1589" s="127"/>
      <c r="L1589" s="127"/>
      <c r="M1589" s="127">
        <v>1</v>
      </c>
      <c r="N1589" s="127">
        <v>1</v>
      </c>
      <c r="O1589" s="127">
        <v>1993</v>
      </c>
      <c r="P1589" s="127">
        <v>199410</v>
      </c>
      <c r="Q1589" s="127">
        <v>19941003</v>
      </c>
      <c r="R1589" s="127" t="s">
        <v>78</v>
      </c>
      <c r="S1589" s="127" t="s">
        <v>62</v>
      </c>
      <c r="T1589" s="127" t="s">
        <v>79</v>
      </c>
      <c r="U1589" s="127" t="s">
        <v>1643</v>
      </c>
      <c r="V1589" s="127" t="s">
        <v>65</v>
      </c>
      <c r="W1589" s="127" t="s">
        <v>66</v>
      </c>
      <c r="X1589" s="127"/>
      <c r="Y1589" s="127">
        <v>11.9</v>
      </c>
      <c r="Z1589" s="127">
        <v>105</v>
      </c>
      <c r="AA1589" s="127" t="s">
        <v>1726</v>
      </c>
      <c r="AB1589" s="127"/>
      <c r="AC1589" s="127"/>
      <c r="AD1589" s="127"/>
      <c r="AE1589" s="127"/>
      <c r="AF1589" s="127">
        <v>0</v>
      </c>
      <c r="AG1589" s="127">
        <v>6136</v>
      </c>
      <c r="AH1589" s="127"/>
      <c r="AI1589" s="127"/>
      <c r="AJ1589" s="127" t="s">
        <v>67</v>
      </c>
      <c r="AK1589" s="127"/>
      <c r="AL1589" s="127"/>
      <c r="AM1589" s="127"/>
      <c r="AN1589" s="127"/>
      <c r="AO1589" s="127"/>
      <c r="AP1589" s="127" t="s">
        <v>675</v>
      </c>
      <c r="AQ1589" s="127" t="s">
        <v>661</v>
      </c>
      <c r="AR1589" s="127" t="s">
        <v>676</v>
      </c>
      <c r="AS1589" s="127" t="s">
        <v>69</v>
      </c>
      <c r="AT1589" s="127" t="s">
        <v>70</v>
      </c>
      <c r="AU1589" s="127" t="s">
        <v>71</v>
      </c>
      <c r="AV1589" s="127" t="s">
        <v>1726</v>
      </c>
      <c r="AW1589" s="149" t="str">
        <f t="shared" si="24"/>
        <v/>
      </c>
    </row>
    <row r="1590" spans="1:49" x14ac:dyDescent="0.2">
      <c r="A1590" s="127" t="s">
        <v>1726</v>
      </c>
      <c r="B1590" s="127">
        <v>4.0999999999999996</v>
      </c>
      <c r="C1590" s="127">
        <v>20171204</v>
      </c>
      <c r="D1590" s="127" t="s">
        <v>60</v>
      </c>
      <c r="E1590" s="127" t="s">
        <v>60</v>
      </c>
      <c r="F1590" s="127">
        <v>3</v>
      </c>
      <c r="G1590" s="75" t="s">
        <v>4624</v>
      </c>
      <c r="H1590" s="127"/>
      <c r="I1590" s="127"/>
      <c r="J1590" s="127"/>
      <c r="K1590" s="127"/>
      <c r="L1590" s="127"/>
      <c r="M1590" s="127">
        <v>1</v>
      </c>
      <c r="N1590" s="127">
        <v>2</v>
      </c>
      <c r="O1590" s="127">
        <v>1987</v>
      </c>
      <c r="P1590" s="127">
        <v>198804</v>
      </c>
      <c r="Q1590" s="127">
        <v>19880425</v>
      </c>
      <c r="R1590" s="127" t="s">
        <v>4560</v>
      </c>
      <c r="S1590" s="127" t="s">
        <v>3426</v>
      </c>
      <c r="T1590" s="127" t="s">
        <v>4561</v>
      </c>
      <c r="U1590" s="127" t="s">
        <v>72</v>
      </c>
      <c r="V1590" s="127" t="s">
        <v>65</v>
      </c>
      <c r="W1590" s="127" t="s">
        <v>66</v>
      </c>
      <c r="X1590" s="127"/>
      <c r="Y1590" s="127">
        <v>3.5</v>
      </c>
      <c r="Z1590" s="127"/>
      <c r="AA1590" s="127" t="s">
        <v>1726</v>
      </c>
      <c r="AB1590" s="127"/>
      <c r="AC1590" s="127"/>
      <c r="AD1590" s="127"/>
      <c r="AE1590" s="127"/>
      <c r="AF1590" s="127">
        <v>0</v>
      </c>
      <c r="AG1590" s="127">
        <v>202635</v>
      </c>
      <c r="AH1590" s="127"/>
      <c r="AI1590" s="127"/>
      <c r="AJ1590" s="127"/>
      <c r="AK1590" s="127"/>
      <c r="AL1590" s="127"/>
      <c r="AM1590" s="127"/>
      <c r="AN1590" s="127"/>
      <c r="AO1590" s="127" t="s">
        <v>4625</v>
      </c>
      <c r="AP1590" s="127" t="s">
        <v>4562</v>
      </c>
      <c r="AQ1590" s="127" t="s">
        <v>3429</v>
      </c>
      <c r="AR1590" s="127" t="s">
        <v>4563</v>
      </c>
      <c r="AS1590" s="127" t="s">
        <v>69</v>
      </c>
      <c r="AT1590" s="127" t="s">
        <v>70</v>
      </c>
      <c r="AU1590" s="127" t="s">
        <v>77</v>
      </c>
      <c r="AV1590" s="127" t="s">
        <v>1726</v>
      </c>
      <c r="AW1590" s="149" t="str">
        <f t="shared" si="24"/>
        <v/>
      </c>
    </row>
    <row r="1591" spans="1:49" x14ac:dyDescent="0.2">
      <c r="A1591" s="127" t="s">
        <v>59</v>
      </c>
      <c r="B1591" s="127">
        <v>4.0999999999999996</v>
      </c>
      <c r="C1591" s="127">
        <v>20171204</v>
      </c>
      <c r="D1591" s="127" t="s">
        <v>60</v>
      </c>
      <c r="E1591" s="127" t="s">
        <v>60</v>
      </c>
      <c r="F1591" s="127">
        <v>3</v>
      </c>
      <c r="G1591" s="75" t="s">
        <v>4148</v>
      </c>
      <c r="H1591" s="127">
        <v>0</v>
      </c>
      <c r="I1591" s="127"/>
      <c r="J1591" s="127"/>
      <c r="K1591" s="127"/>
      <c r="L1591" s="127"/>
      <c r="M1591" s="127">
        <v>1</v>
      </c>
      <c r="N1591" s="127">
        <v>1</v>
      </c>
      <c r="O1591" s="127">
        <v>1985</v>
      </c>
      <c r="P1591" s="127">
        <v>198605</v>
      </c>
      <c r="Q1591" s="127">
        <v>19860502</v>
      </c>
      <c r="R1591" s="127" t="s">
        <v>4114</v>
      </c>
      <c r="S1591" s="127" t="s">
        <v>3426</v>
      </c>
      <c r="T1591" s="127" t="s">
        <v>4115</v>
      </c>
      <c r="U1591" s="127" t="s">
        <v>72</v>
      </c>
      <c r="V1591" s="127" t="s">
        <v>65</v>
      </c>
      <c r="W1591" s="127" t="s">
        <v>64</v>
      </c>
      <c r="X1591" s="127"/>
      <c r="Y1591" s="127">
        <v>3.1</v>
      </c>
      <c r="Z1591" s="127"/>
      <c r="AA1591" s="127" t="s">
        <v>1726</v>
      </c>
      <c r="AB1591" s="127">
        <v>5000</v>
      </c>
      <c r="AC1591" s="127">
        <v>25730</v>
      </c>
      <c r="AD1591" s="127"/>
      <c r="AE1591" s="127"/>
      <c r="AF1591" s="127">
        <v>0</v>
      </c>
      <c r="AG1591" s="127">
        <v>11455</v>
      </c>
      <c r="AH1591" s="127">
        <v>5000</v>
      </c>
      <c r="AI1591" s="127">
        <v>131</v>
      </c>
      <c r="AJ1591" s="127"/>
      <c r="AK1591" s="127">
        <v>5.1000000000000004E-3</v>
      </c>
      <c r="AL1591" s="127">
        <v>1</v>
      </c>
      <c r="AM1591" s="127"/>
      <c r="AN1591" s="127"/>
      <c r="AO1591" s="127"/>
      <c r="AP1591" s="127" t="s">
        <v>4117</v>
      </c>
      <c r="AQ1591" s="127" t="s">
        <v>3429</v>
      </c>
      <c r="AR1591" s="127" t="s">
        <v>4118</v>
      </c>
      <c r="AS1591" s="127" t="s">
        <v>69</v>
      </c>
      <c r="AT1591" s="127" t="s">
        <v>70</v>
      </c>
      <c r="AU1591" s="127" t="s">
        <v>77</v>
      </c>
      <c r="AV1591" s="127" t="s">
        <v>1726</v>
      </c>
      <c r="AW1591" s="149">
        <f t="shared" si="24"/>
        <v>0.44520015546055186</v>
      </c>
    </row>
    <row r="1592" spans="1:49" x14ac:dyDescent="0.2">
      <c r="A1592" s="127" t="s">
        <v>59</v>
      </c>
      <c r="B1592" s="127">
        <v>4.0999999999999996</v>
      </c>
      <c r="C1592" s="127">
        <v>20171204</v>
      </c>
      <c r="D1592" s="127" t="s">
        <v>60</v>
      </c>
      <c r="E1592" s="127" t="s">
        <v>60</v>
      </c>
      <c r="F1592" s="127">
        <v>3</v>
      </c>
      <c r="G1592" s="75" t="s">
        <v>3674</v>
      </c>
      <c r="H1592" s="127">
        <v>0</v>
      </c>
      <c r="I1592" s="127"/>
      <c r="J1592" s="127"/>
      <c r="K1592" s="127"/>
      <c r="L1592" s="127"/>
      <c r="M1592" s="127">
        <v>1</v>
      </c>
      <c r="N1592" s="127">
        <v>1</v>
      </c>
      <c r="O1592" s="127">
        <v>1984</v>
      </c>
      <c r="P1592" s="127">
        <v>198504</v>
      </c>
      <c r="Q1592" s="127">
        <v>19850412</v>
      </c>
      <c r="R1592" s="127" t="s">
        <v>3662</v>
      </c>
      <c r="S1592" s="127" t="s">
        <v>3426</v>
      </c>
      <c r="T1592" s="127" t="s">
        <v>3663</v>
      </c>
      <c r="U1592" s="127" t="s">
        <v>72</v>
      </c>
      <c r="V1592" s="127" t="s">
        <v>65</v>
      </c>
      <c r="W1592" s="127" t="s">
        <v>66</v>
      </c>
      <c r="X1592" s="127"/>
      <c r="Y1592" s="127">
        <v>4</v>
      </c>
      <c r="Z1592" s="127"/>
      <c r="AA1592" s="127" t="s">
        <v>1726</v>
      </c>
      <c r="AB1592" s="127">
        <v>5000</v>
      </c>
      <c r="AC1592" s="127">
        <v>27245</v>
      </c>
      <c r="AD1592" s="127"/>
      <c r="AE1592" s="127"/>
      <c r="AF1592" s="127">
        <v>0</v>
      </c>
      <c r="AG1592" s="127">
        <v>409</v>
      </c>
      <c r="AH1592" s="127">
        <v>5000</v>
      </c>
      <c r="AI1592" s="127">
        <v>55</v>
      </c>
      <c r="AJ1592" s="127" t="s">
        <v>66</v>
      </c>
      <c r="AK1592" s="127">
        <v>2E-3</v>
      </c>
      <c r="AL1592" s="127">
        <v>1</v>
      </c>
      <c r="AM1592" s="127"/>
      <c r="AN1592" s="127"/>
      <c r="AO1592" s="127" t="s">
        <v>3675</v>
      </c>
      <c r="AP1592" s="127" t="s">
        <v>3665</v>
      </c>
      <c r="AQ1592" s="127" t="s">
        <v>3429</v>
      </c>
      <c r="AR1592" s="127" t="s">
        <v>3666</v>
      </c>
      <c r="AS1592" s="127" t="s">
        <v>69</v>
      </c>
      <c r="AT1592" s="127" t="s">
        <v>70</v>
      </c>
      <c r="AU1592" s="127" t="s">
        <v>77</v>
      </c>
      <c r="AV1592" s="127" t="s">
        <v>1726</v>
      </c>
      <c r="AW1592" s="149">
        <f t="shared" si="24"/>
        <v>1.5011928794274178E-2</v>
      </c>
    </row>
    <row r="1593" spans="1:49" x14ac:dyDescent="0.2">
      <c r="A1593" s="127" t="s">
        <v>59</v>
      </c>
      <c r="B1593" s="127">
        <v>4.0999999999999996</v>
      </c>
      <c r="C1593" s="127">
        <v>20171204</v>
      </c>
      <c r="D1593" s="127" t="s">
        <v>60</v>
      </c>
      <c r="E1593" s="127" t="s">
        <v>60</v>
      </c>
      <c r="F1593" s="127">
        <v>3</v>
      </c>
      <c r="G1593" s="75" t="s">
        <v>4652</v>
      </c>
      <c r="H1593" s="127">
        <v>0</v>
      </c>
      <c r="I1593" s="127"/>
      <c r="J1593" s="127"/>
      <c r="K1593" s="127"/>
      <c r="L1593" s="127"/>
      <c r="M1593" s="127">
        <v>1</v>
      </c>
      <c r="N1593" s="127">
        <v>2</v>
      </c>
      <c r="O1593" s="127">
        <v>1982</v>
      </c>
      <c r="P1593" s="127">
        <v>198304</v>
      </c>
      <c r="Q1593" s="127">
        <v>19830415</v>
      </c>
      <c r="R1593" s="127" t="s">
        <v>4560</v>
      </c>
      <c r="S1593" s="127" t="s">
        <v>3426</v>
      </c>
      <c r="T1593" s="127" t="s">
        <v>4561</v>
      </c>
      <c r="U1593" s="127" t="s">
        <v>1643</v>
      </c>
      <c r="V1593" s="127" t="s">
        <v>65</v>
      </c>
      <c r="W1593" s="127" t="s">
        <v>66</v>
      </c>
      <c r="X1593" s="127"/>
      <c r="Y1593" s="127">
        <v>2.2999999999999998</v>
      </c>
      <c r="Z1593" s="127"/>
      <c r="AA1593" s="127" t="s">
        <v>1726</v>
      </c>
      <c r="AB1593" s="127">
        <v>5000</v>
      </c>
      <c r="AC1593" s="127">
        <v>51401</v>
      </c>
      <c r="AD1593" s="127"/>
      <c r="AE1593" s="127"/>
      <c r="AF1593" s="127">
        <v>5000</v>
      </c>
      <c r="AG1593" s="127">
        <v>519</v>
      </c>
      <c r="AH1593" s="127"/>
      <c r="AI1593" s="127"/>
      <c r="AJ1593" s="127"/>
      <c r="AK1593" s="127">
        <v>0.01</v>
      </c>
      <c r="AL1593" s="127">
        <v>29</v>
      </c>
      <c r="AM1593" s="127"/>
      <c r="AN1593" s="127"/>
      <c r="AO1593" s="127" t="s">
        <v>4653</v>
      </c>
      <c r="AP1593" s="127" t="s">
        <v>4562</v>
      </c>
      <c r="AQ1593" s="127" t="s">
        <v>3429</v>
      </c>
      <c r="AR1593" s="127" t="s">
        <v>4563</v>
      </c>
      <c r="AS1593" s="127" t="s">
        <v>69</v>
      </c>
      <c r="AT1593" s="127" t="s">
        <v>70</v>
      </c>
      <c r="AU1593" s="127" t="s">
        <v>77</v>
      </c>
      <c r="AV1593" s="127" t="s">
        <v>1726</v>
      </c>
      <c r="AW1593" s="149">
        <f t="shared" si="24"/>
        <v>1.0097079823349741E-2</v>
      </c>
    </row>
    <row r="1594" spans="1:49" x14ac:dyDescent="0.2">
      <c r="A1594" s="127" t="s">
        <v>59</v>
      </c>
      <c r="B1594" s="127">
        <v>4.0999999999999996</v>
      </c>
      <c r="C1594" s="127">
        <v>20171204</v>
      </c>
      <c r="D1594" s="127" t="s">
        <v>60</v>
      </c>
      <c r="E1594" s="127" t="s">
        <v>60</v>
      </c>
      <c r="F1594" s="127">
        <v>3</v>
      </c>
      <c r="G1594" s="75" t="s">
        <v>3609</v>
      </c>
      <c r="H1594" s="127">
        <v>0</v>
      </c>
      <c r="I1594" s="127"/>
      <c r="J1594" s="127"/>
      <c r="K1594" s="127"/>
      <c r="L1594" s="127"/>
      <c r="M1594" s="127">
        <v>1</v>
      </c>
      <c r="N1594" s="127">
        <v>1</v>
      </c>
      <c r="O1594" s="127">
        <v>1990</v>
      </c>
      <c r="P1594" s="127">
        <v>199104</v>
      </c>
      <c r="Q1594" s="127">
        <v>19910425</v>
      </c>
      <c r="R1594" s="127" t="s">
        <v>3595</v>
      </c>
      <c r="S1594" s="127" t="s">
        <v>3426</v>
      </c>
      <c r="T1594" s="127" t="s">
        <v>3596</v>
      </c>
      <c r="U1594" s="127" t="s">
        <v>72</v>
      </c>
      <c r="V1594" s="127" t="s">
        <v>65</v>
      </c>
      <c r="W1594" s="127" t="s">
        <v>66</v>
      </c>
      <c r="X1594" s="127"/>
      <c r="Y1594" s="127">
        <v>4.8</v>
      </c>
      <c r="Z1594" s="127">
        <v>76</v>
      </c>
      <c r="AA1594" s="127" t="s">
        <v>1726</v>
      </c>
      <c r="AB1594" s="127">
        <v>5000</v>
      </c>
      <c r="AC1594" s="127">
        <v>25068</v>
      </c>
      <c r="AD1594" s="127"/>
      <c r="AE1594" s="127"/>
      <c r="AF1594" s="127">
        <v>0</v>
      </c>
      <c r="AG1594" s="127">
        <v>11602</v>
      </c>
      <c r="AH1594" s="127">
        <v>5000</v>
      </c>
      <c r="AI1594" s="127">
        <v>162</v>
      </c>
      <c r="AJ1594" s="127" t="s">
        <v>66</v>
      </c>
      <c r="AK1594" s="127">
        <v>6.4000000000000003E-3</v>
      </c>
      <c r="AL1594" s="127">
        <v>1</v>
      </c>
      <c r="AM1594" s="127">
        <v>600</v>
      </c>
      <c r="AN1594" s="127"/>
      <c r="AO1594" s="127" t="s">
        <v>3610</v>
      </c>
      <c r="AP1594" s="127" t="s">
        <v>3597</v>
      </c>
      <c r="AQ1594" s="127" t="s">
        <v>3429</v>
      </c>
      <c r="AR1594" s="127" t="s">
        <v>3598</v>
      </c>
      <c r="AS1594" s="127" t="s">
        <v>69</v>
      </c>
      <c r="AT1594" s="127" t="s">
        <v>70</v>
      </c>
      <c r="AU1594" s="127" t="s">
        <v>77</v>
      </c>
      <c r="AV1594" s="127" t="s">
        <v>1726</v>
      </c>
      <c r="AW1594" s="149">
        <f t="shared" si="24"/>
        <v>0.46282112653582258</v>
      </c>
    </row>
    <row r="1595" spans="1:49" x14ac:dyDescent="0.2">
      <c r="A1595" s="127" t="s">
        <v>59</v>
      </c>
      <c r="B1595" s="127">
        <v>4.0999999999999996</v>
      </c>
      <c r="C1595" s="127">
        <v>20171204</v>
      </c>
      <c r="D1595" s="127" t="s">
        <v>60</v>
      </c>
      <c r="E1595" s="127" t="s">
        <v>60</v>
      </c>
      <c r="F1595" s="127">
        <v>3</v>
      </c>
      <c r="G1595" s="75" t="s">
        <v>3621</v>
      </c>
      <c r="H1595" s="127">
        <v>0</v>
      </c>
      <c r="I1595" s="127"/>
      <c r="J1595" s="127"/>
      <c r="K1595" s="127"/>
      <c r="L1595" s="127"/>
      <c r="M1595" s="127">
        <v>1</v>
      </c>
      <c r="N1595" s="127">
        <v>1</v>
      </c>
      <c r="O1595" s="127">
        <v>1990</v>
      </c>
      <c r="P1595" s="127">
        <v>199104</v>
      </c>
      <c r="Q1595" s="127">
        <v>19910423</v>
      </c>
      <c r="R1595" s="127" t="s">
        <v>3595</v>
      </c>
      <c r="S1595" s="127" t="s">
        <v>3426</v>
      </c>
      <c r="T1595" s="127" t="s">
        <v>3596</v>
      </c>
      <c r="U1595" s="127" t="s">
        <v>72</v>
      </c>
      <c r="V1595" s="127" t="s">
        <v>65</v>
      </c>
      <c r="W1595" s="127" t="s">
        <v>66</v>
      </c>
      <c r="X1595" s="127"/>
      <c r="Y1595" s="127">
        <v>6</v>
      </c>
      <c r="Z1595" s="127">
        <v>82</v>
      </c>
      <c r="AA1595" s="127" t="s">
        <v>1726</v>
      </c>
      <c r="AB1595" s="127">
        <v>5000</v>
      </c>
      <c r="AC1595" s="127">
        <v>22790</v>
      </c>
      <c r="AD1595" s="127"/>
      <c r="AE1595" s="127"/>
      <c r="AF1595" s="127">
        <v>5000</v>
      </c>
      <c r="AG1595" s="127">
        <v>465</v>
      </c>
      <c r="AH1595" s="127">
        <v>0</v>
      </c>
      <c r="AI1595" s="127">
        <v>417</v>
      </c>
      <c r="AJ1595" s="127" t="s">
        <v>92</v>
      </c>
      <c r="AK1595" s="127">
        <v>0.02</v>
      </c>
      <c r="AL1595" s="127">
        <v>30</v>
      </c>
      <c r="AM1595" s="127">
        <v>100</v>
      </c>
      <c r="AN1595" s="127"/>
      <c r="AO1595" s="127" t="s">
        <v>3600</v>
      </c>
      <c r="AP1595" s="127" t="s">
        <v>3597</v>
      </c>
      <c r="AQ1595" s="127" t="s">
        <v>3429</v>
      </c>
      <c r="AR1595" s="127" t="s">
        <v>3598</v>
      </c>
      <c r="AS1595" s="127" t="s">
        <v>69</v>
      </c>
      <c r="AT1595" s="127" t="s">
        <v>70</v>
      </c>
      <c r="AU1595" s="127" t="s">
        <v>77</v>
      </c>
      <c r="AV1595" s="127" t="s">
        <v>1726</v>
      </c>
      <c r="AW1595" s="149">
        <f t="shared" si="24"/>
        <v>2.0403685827117157E-2</v>
      </c>
    </row>
    <row r="1596" spans="1:49" x14ac:dyDescent="0.2">
      <c r="A1596" s="127" t="s">
        <v>59</v>
      </c>
      <c r="B1596" s="127">
        <v>4.0999999999999996</v>
      </c>
      <c r="C1596" s="127">
        <v>20171204</v>
      </c>
      <c r="D1596" s="127" t="s">
        <v>60</v>
      </c>
      <c r="E1596" s="127" t="s">
        <v>60</v>
      </c>
      <c r="F1596" s="127">
        <v>3</v>
      </c>
      <c r="G1596" s="75" t="s">
        <v>3605</v>
      </c>
      <c r="H1596" s="127">
        <v>0</v>
      </c>
      <c r="I1596" s="127"/>
      <c r="J1596" s="127"/>
      <c r="K1596" s="127"/>
      <c r="L1596" s="127"/>
      <c r="M1596" s="127">
        <v>1</v>
      </c>
      <c r="N1596" s="127">
        <v>1</v>
      </c>
      <c r="O1596" s="127">
        <v>1990</v>
      </c>
      <c r="P1596" s="127">
        <v>199104</v>
      </c>
      <c r="Q1596" s="127">
        <v>19910423</v>
      </c>
      <c r="R1596" s="127" t="s">
        <v>3595</v>
      </c>
      <c r="S1596" s="127" t="s">
        <v>3426</v>
      </c>
      <c r="T1596" s="127" t="s">
        <v>3596</v>
      </c>
      <c r="U1596" s="127" t="s">
        <v>72</v>
      </c>
      <c r="V1596" s="127" t="s">
        <v>65</v>
      </c>
      <c r="W1596" s="127" t="s">
        <v>66</v>
      </c>
      <c r="X1596" s="127"/>
      <c r="Y1596" s="127">
        <v>6</v>
      </c>
      <c r="Z1596" s="127">
        <v>82</v>
      </c>
      <c r="AA1596" s="127" t="s">
        <v>1726</v>
      </c>
      <c r="AB1596" s="127">
        <v>5000</v>
      </c>
      <c r="AC1596" s="127">
        <v>22009</v>
      </c>
      <c r="AD1596" s="127"/>
      <c r="AE1596" s="127"/>
      <c r="AF1596" s="127">
        <v>5000</v>
      </c>
      <c r="AG1596" s="127">
        <v>449</v>
      </c>
      <c r="AH1596" s="127">
        <v>0</v>
      </c>
      <c r="AI1596" s="127">
        <v>403</v>
      </c>
      <c r="AJ1596" s="127" t="s">
        <v>92</v>
      </c>
      <c r="AK1596" s="127">
        <v>0.02</v>
      </c>
      <c r="AL1596" s="127">
        <v>30</v>
      </c>
      <c r="AM1596" s="127">
        <v>100</v>
      </c>
      <c r="AN1596" s="127"/>
      <c r="AO1596" s="127" t="s">
        <v>3606</v>
      </c>
      <c r="AP1596" s="127" t="s">
        <v>3597</v>
      </c>
      <c r="AQ1596" s="127" t="s">
        <v>3429</v>
      </c>
      <c r="AR1596" s="127" t="s">
        <v>3598</v>
      </c>
      <c r="AS1596" s="127" t="s">
        <v>69</v>
      </c>
      <c r="AT1596" s="127" t="s">
        <v>70</v>
      </c>
      <c r="AU1596" s="127" t="s">
        <v>77</v>
      </c>
      <c r="AV1596" s="127" t="s">
        <v>1726</v>
      </c>
      <c r="AW1596" s="149">
        <f t="shared" si="24"/>
        <v>2.0400745149711481E-2</v>
      </c>
    </row>
    <row r="1597" spans="1:49" x14ac:dyDescent="0.2">
      <c r="A1597" s="127" t="s">
        <v>59</v>
      </c>
      <c r="B1597" s="127">
        <v>4.0999999999999996</v>
      </c>
      <c r="C1597" s="127">
        <v>20171204</v>
      </c>
      <c r="D1597" s="127" t="s">
        <v>60</v>
      </c>
      <c r="E1597" s="127" t="s">
        <v>60</v>
      </c>
      <c r="F1597" s="127">
        <v>3</v>
      </c>
      <c r="G1597" s="75" t="s">
        <v>4445</v>
      </c>
      <c r="H1597" s="127">
        <v>0</v>
      </c>
      <c r="I1597" s="127"/>
      <c r="J1597" s="127"/>
      <c r="K1597" s="127"/>
      <c r="L1597" s="127"/>
      <c r="M1597" s="127">
        <v>1</v>
      </c>
      <c r="N1597" s="127">
        <v>2</v>
      </c>
      <c r="O1597" s="127">
        <v>1986</v>
      </c>
      <c r="P1597" s="127">
        <v>198704</v>
      </c>
      <c r="Q1597" s="127">
        <v>19870427</v>
      </c>
      <c r="R1597" s="127" t="s">
        <v>3716</v>
      </c>
      <c r="S1597" s="127" t="s">
        <v>3426</v>
      </c>
      <c r="T1597" s="127" t="s">
        <v>4439</v>
      </c>
      <c r="U1597" s="127" t="s">
        <v>72</v>
      </c>
      <c r="V1597" s="127" t="s">
        <v>65</v>
      </c>
      <c r="W1597" s="127" t="s">
        <v>64</v>
      </c>
      <c r="X1597" s="127"/>
      <c r="Y1597" s="127">
        <v>3.4</v>
      </c>
      <c r="Z1597" s="127"/>
      <c r="AA1597" s="127" t="s">
        <v>1726</v>
      </c>
      <c r="AB1597" s="127">
        <v>5000</v>
      </c>
      <c r="AC1597" s="127">
        <v>26375</v>
      </c>
      <c r="AD1597" s="127"/>
      <c r="AE1597" s="127"/>
      <c r="AF1597" s="127">
        <v>0</v>
      </c>
      <c r="AG1597" s="127">
        <v>7506</v>
      </c>
      <c r="AH1597" s="127">
        <v>5000</v>
      </c>
      <c r="AI1597" s="127">
        <v>144</v>
      </c>
      <c r="AJ1597" s="127"/>
      <c r="AK1597" s="127">
        <v>5.4000000000000003E-3</v>
      </c>
      <c r="AL1597" s="127">
        <v>1</v>
      </c>
      <c r="AM1597" s="127"/>
      <c r="AN1597" s="127"/>
      <c r="AO1597" s="127" t="s">
        <v>4444</v>
      </c>
      <c r="AP1597" s="127" t="s">
        <v>3718</v>
      </c>
      <c r="AQ1597" s="127" t="s">
        <v>3429</v>
      </c>
      <c r="AR1597" s="127" t="s">
        <v>4440</v>
      </c>
      <c r="AS1597" s="127" t="s">
        <v>69</v>
      </c>
      <c r="AT1597" s="127" t="s">
        <v>70</v>
      </c>
      <c r="AU1597" s="127" t="s">
        <v>77</v>
      </c>
      <c r="AV1597" s="127" t="s">
        <v>1726</v>
      </c>
      <c r="AW1597" s="149">
        <f t="shared" si="24"/>
        <v>0.2845876777251185</v>
      </c>
    </row>
    <row r="1598" spans="1:49" x14ac:dyDescent="0.2">
      <c r="A1598" s="127" t="s">
        <v>59</v>
      </c>
      <c r="B1598" s="127">
        <v>4.0999999999999996</v>
      </c>
      <c r="C1598" s="127">
        <v>20171204</v>
      </c>
      <c r="D1598" s="127" t="s">
        <v>60</v>
      </c>
      <c r="E1598" s="127" t="s">
        <v>60</v>
      </c>
      <c r="F1598" s="127">
        <v>3</v>
      </c>
      <c r="G1598" s="75" t="s">
        <v>866</v>
      </c>
      <c r="H1598" s="127">
        <v>0</v>
      </c>
      <c r="I1598" s="127"/>
      <c r="J1598" s="127"/>
      <c r="K1598" s="127"/>
      <c r="L1598" s="127"/>
      <c r="M1598" s="127">
        <v>1</v>
      </c>
      <c r="N1598" s="127">
        <v>2</v>
      </c>
      <c r="O1598" s="127">
        <v>1984</v>
      </c>
      <c r="P1598" s="127">
        <v>198510</v>
      </c>
      <c r="Q1598" s="127">
        <v>19851001</v>
      </c>
      <c r="R1598" s="127" t="s">
        <v>834</v>
      </c>
      <c r="S1598" s="127" t="s">
        <v>830</v>
      </c>
      <c r="T1598" s="127" t="s">
        <v>835</v>
      </c>
      <c r="U1598" s="127" t="s">
        <v>1643</v>
      </c>
      <c r="V1598" s="127" t="s">
        <v>65</v>
      </c>
      <c r="W1598" s="127" t="s">
        <v>66</v>
      </c>
      <c r="X1598" s="127"/>
      <c r="Y1598" s="127">
        <v>11.6</v>
      </c>
      <c r="Z1598" s="127"/>
      <c r="AA1598" s="127" t="s">
        <v>1726</v>
      </c>
      <c r="AB1598" s="127">
        <v>5000</v>
      </c>
      <c r="AC1598" s="127">
        <v>43021</v>
      </c>
      <c r="AD1598" s="127"/>
      <c r="AE1598" s="127"/>
      <c r="AF1598" s="127"/>
      <c r="AG1598" s="127"/>
      <c r="AH1598" s="127"/>
      <c r="AI1598" s="127"/>
      <c r="AJ1598" s="127"/>
      <c r="AK1598" s="127"/>
      <c r="AL1598" s="127">
        <v>1</v>
      </c>
      <c r="AM1598" s="127"/>
      <c r="AN1598" s="127"/>
      <c r="AO1598" s="127" t="s">
        <v>867</v>
      </c>
      <c r="AP1598" s="127" t="s">
        <v>837</v>
      </c>
      <c r="AQ1598" s="127" t="s">
        <v>831</v>
      </c>
      <c r="AR1598" s="127" t="s">
        <v>838</v>
      </c>
      <c r="AS1598" s="127" t="s">
        <v>69</v>
      </c>
      <c r="AT1598" s="127" t="s">
        <v>70</v>
      </c>
      <c r="AU1598" s="127" t="s">
        <v>91</v>
      </c>
      <c r="AV1598" s="127" t="s">
        <v>1726</v>
      </c>
      <c r="AW1598" s="149">
        <f t="shared" si="24"/>
        <v>0</v>
      </c>
    </row>
    <row r="1599" spans="1:49" x14ac:dyDescent="0.2">
      <c r="A1599" s="127" t="s">
        <v>59</v>
      </c>
      <c r="B1599" s="127">
        <v>4.0999999999999996</v>
      </c>
      <c r="C1599" s="127">
        <v>20171204</v>
      </c>
      <c r="D1599" s="127" t="s">
        <v>60</v>
      </c>
      <c r="E1599" s="127" t="s">
        <v>60</v>
      </c>
      <c r="F1599" s="127">
        <v>3</v>
      </c>
      <c r="G1599" s="75" t="s">
        <v>914</v>
      </c>
      <c r="H1599" s="127">
        <v>0</v>
      </c>
      <c r="I1599" s="127"/>
      <c r="J1599" s="127"/>
      <c r="K1599" s="127"/>
      <c r="L1599" s="127"/>
      <c r="M1599" s="127">
        <v>1</v>
      </c>
      <c r="N1599" s="127">
        <v>2</v>
      </c>
      <c r="O1599" s="127">
        <v>1984</v>
      </c>
      <c r="P1599" s="127">
        <v>198510</v>
      </c>
      <c r="Q1599" s="127">
        <v>19851001</v>
      </c>
      <c r="R1599" s="127" t="s">
        <v>834</v>
      </c>
      <c r="S1599" s="127" t="s">
        <v>830</v>
      </c>
      <c r="T1599" s="127" t="s">
        <v>835</v>
      </c>
      <c r="U1599" s="127" t="s">
        <v>1643</v>
      </c>
      <c r="V1599" s="127" t="s">
        <v>65</v>
      </c>
      <c r="W1599" s="127" t="s">
        <v>66</v>
      </c>
      <c r="X1599" s="127"/>
      <c r="Y1599" s="127">
        <v>11.6</v>
      </c>
      <c r="Z1599" s="127"/>
      <c r="AA1599" s="127" t="s">
        <v>1726</v>
      </c>
      <c r="AB1599" s="127">
        <v>5000</v>
      </c>
      <c r="AC1599" s="127">
        <v>40526</v>
      </c>
      <c r="AD1599" s="127"/>
      <c r="AE1599" s="127"/>
      <c r="AF1599" s="127"/>
      <c r="AG1599" s="127"/>
      <c r="AH1599" s="127"/>
      <c r="AI1599" s="127"/>
      <c r="AJ1599" s="127"/>
      <c r="AK1599" s="127"/>
      <c r="AL1599" s="127">
        <v>1</v>
      </c>
      <c r="AM1599" s="127"/>
      <c r="AN1599" s="127"/>
      <c r="AO1599" s="127" t="s">
        <v>915</v>
      </c>
      <c r="AP1599" s="127" t="s">
        <v>837</v>
      </c>
      <c r="AQ1599" s="127" t="s">
        <v>831</v>
      </c>
      <c r="AR1599" s="127" t="s">
        <v>838</v>
      </c>
      <c r="AS1599" s="127" t="s">
        <v>69</v>
      </c>
      <c r="AT1599" s="127" t="s">
        <v>70</v>
      </c>
      <c r="AU1599" s="127" t="s">
        <v>91</v>
      </c>
      <c r="AV1599" s="127" t="s">
        <v>1726</v>
      </c>
      <c r="AW1599" s="149">
        <f t="shared" si="24"/>
        <v>0</v>
      </c>
    </row>
    <row r="1600" spans="1:49" x14ac:dyDescent="0.2">
      <c r="A1600" s="127" t="s">
        <v>59</v>
      </c>
      <c r="B1600" s="127">
        <v>4.0999999999999996</v>
      </c>
      <c r="C1600" s="127">
        <v>20171204</v>
      </c>
      <c r="D1600" s="127" t="s">
        <v>60</v>
      </c>
      <c r="E1600" s="127" t="s">
        <v>60</v>
      </c>
      <c r="F1600" s="127">
        <v>3</v>
      </c>
      <c r="G1600" s="75" t="s">
        <v>2018</v>
      </c>
      <c r="H1600" s="127">
        <v>0</v>
      </c>
      <c r="I1600" s="127"/>
      <c r="J1600" s="127"/>
      <c r="K1600" s="127"/>
      <c r="L1600" s="127"/>
      <c r="M1600" s="127">
        <v>1</v>
      </c>
      <c r="N1600" s="127">
        <v>3</v>
      </c>
      <c r="O1600" s="127">
        <v>1988</v>
      </c>
      <c r="P1600" s="127">
        <v>19890524</v>
      </c>
      <c r="Q1600" s="127">
        <v>19890601</v>
      </c>
      <c r="R1600" s="127" t="s">
        <v>3420</v>
      </c>
      <c r="S1600" s="127" t="s">
        <v>3421</v>
      </c>
      <c r="T1600" s="127" t="s">
        <v>4165</v>
      </c>
      <c r="U1600" s="127" t="s">
        <v>72</v>
      </c>
      <c r="V1600" s="127" t="s">
        <v>65</v>
      </c>
      <c r="W1600" s="127" t="s">
        <v>64</v>
      </c>
      <c r="X1600" s="127"/>
      <c r="Y1600" s="127">
        <v>5.9</v>
      </c>
      <c r="Z1600" s="127"/>
      <c r="AA1600" s="127" t="s">
        <v>1726</v>
      </c>
      <c r="AB1600" s="127">
        <v>5000</v>
      </c>
      <c r="AC1600" s="127">
        <v>25845</v>
      </c>
      <c r="AD1600" s="127"/>
      <c r="AE1600" s="127"/>
      <c r="AF1600" s="127">
        <v>0</v>
      </c>
      <c r="AG1600" s="127">
        <v>296864</v>
      </c>
      <c r="AH1600" s="127">
        <v>5000</v>
      </c>
      <c r="AI1600" s="127">
        <v>247</v>
      </c>
      <c r="AJ1600" s="127" t="s">
        <v>66</v>
      </c>
      <c r="AK1600" s="127">
        <v>9.4999999999999998E-3</v>
      </c>
      <c r="AL1600" s="127">
        <v>1</v>
      </c>
      <c r="AM1600" s="127"/>
      <c r="AN1600" s="127"/>
      <c r="AO1600" s="127"/>
      <c r="AP1600" s="127" t="s">
        <v>3422</v>
      </c>
      <c r="AQ1600" s="127" t="s">
        <v>3423</v>
      </c>
      <c r="AR1600" s="127" t="s">
        <v>4166</v>
      </c>
      <c r="AS1600" s="127" t="s">
        <v>69</v>
      </c>
      <c r="AT1600" s="127" t="s">
        <v>70</v>
      </c>
      <c r="AU1600" s="127" t="s">
        <v>3211</v>
      </c>
      <c r="AV1600" s="127" t="s">
        <v>1726</v>
      </c>
      <c r="AW1600" s="149">
        <f t="shared" si="24"/>
        <v>11.48632230605533</v>
      </c>
    </row>
    <row r="1601" spans="1:49" x14ac:dyDescent="0.2">
      <c r="A1601" s="127" t="s">
        <v>59</v>
      </c>
      <c r="B1601" s="127">
        <v>4.0999999999999996</v>
      </c>
      <c r="C1601" s="127">
        <v>20171204</v>
      </c>
      <c r="D1601" s="127" t="s">
        <v>60</v>
      </c>
      <c r="E1601" s="127" t="s">
        <v>60</v>
      </c>
      <c r="F1601" s="127">
        <v>3</v>
      </c>
      <c r="G1601" s="75" t="s">
        <v>777</v>
      </c>
      <c r="H1601" s="127">
        <v>0</v>
      </c>
      <c r="I1601" s="127"/>
      <c r="J1601" s="127"/>
      <c r="K1601" s="127"/>
      <c r="L1601" s="127"/>
      <c r="M1601" s="127">
        <v>1</v>
      </c>
      <c r="N1601" s="127">
        <v>1</v>
      </c>
      <c r="O1601" s="127">
        <v>1986</v>
      </c>
      <c r="P1601" s="127">
        <v>19880308</v>
      </c>
      <c r="Q1601" s="127">
        <v>19880309</v>
      </c>
      <c r="R1601" s="127" t="s">
        <v>747</v>
      </c>
      <c r="S1601" s="127" t="s">
        <v>62</v>
      </c>
      <c r="T1601" s="127" t="s">
        <v>748</v>
      </c>
      <c r="U1601" s="127" t="s">
        <v>1953</v>
      </c>
      <c r="V1601" s="127" t="s">
        <v>65</v>
      </c>
      <c r="W1601" s="127" t="s">
        <v>66</v>
      </c>
      <c r="X1601" s="127"/>
      <c r="Y1601" s="127">
        <v>12</v>
      </c>
      <c r="Z1601" s="127">
        <v>101</v>
      </c>
      <c r="AA1601" s="127" t="s">
        <v>1726</v>
      </c>
      <c r="AB1601" s="127">
        <v>5000</v>
      </c>
      <c r="AC1601" s="127">
        <v>24956</v>
      </c>
      <c r="AD1601" s="127"/>
      <c r="AE1601" s="127"/>
      <c r="AF1601" s="127">
        <v>0</v>
      </c>
      <c r="AG1601" s="127">
        <v>21030</v>
      </c>
      <c r="AH1601" s="127">
        <v>5000</v>
      </c>
      <c r="AI1601" s="127">
        <v>614</v>
      </c>
      <c r="AJ1601" s="127" t="s">
        <v>67</v>
      </c>
      <c r="AK1601" s="127">
        <v>2.4E-2</v>
      </c>
      <c r="AL1601" s="127">
        <v>1</v>
      </c>
      <c r="AM1601" s="127"/>
      <c r="AN1601" s="127"/>
      <c r="AO1601" s="127" t="s">
        <v>778</v>
      </c>
      <c r="AP1601" s="127" t="s">
        <v>750</v>
      </c>
      <c r="AQ1601" s="127" t="s">
        <v>661</v>
      </c>
      <c r="AR1601" s="127" t="s">
        <v>751</v>
      </c>
      <c r="AS1601" s="127" t="s">
        <v>69</v>
      </c>
      <c r="AT1601" s="127" t="s">
        <v>70</v>
      </c>
      <c r="AU1601" s="127" t="s">
        <v>71</v>
      </c>
      <c r="AV1601" s="127" t="s">
        <v>1726</v>
      </c>
      <c r="AW1601" s="149">
        <f t="shared" si="24"/>
        <v>0.84268312229523967</v>
      </c>
    </row>
    <row r="1602" spans="1:49" x14ac:dyDescent="0.2">
      <c r="A1602" s="127" t="s">
        <v>1726</v>
      </c>
      <c r="B1602" s="127">
        <v>4.0999999999999996</v>
      </c>
      <c r="C1602" s="127">
        <v>20171204</v>
      </c>
      <c r="D1602" s="127" t="s">
        <v>60</v>
      </c>
      <c r="E1602" s="127" t="s">
        <v>60</v>
      </c>
      <c r="F1602" s="127">
        <v>3</v>
      </c>
      <c r="G1602" s="75" t="s">
        <v>5153</v>
      </c>
      <c r="H1602" s="127"/>
      <c r="I1602" s="127"/>
      <c r="J1602" s="127"/>
      <c r="K1602" s="127"/>
      <c r="L1602" s="127"/>
      <c r="M1602" s="127">
        <v>1</v>
      </c>
      <c r="N1602" s="127">
        <v>1</v>
      </c>
      <c r="O1602" s="127">
        <v>2013</v>
      </c>
      <c r="P1602" s="127">
        <v>20140520</v>
      </c>
      <c r="Q1602" s="127">
        <v>20140520</v>
      </c>
      <c r="R1602" s="127" t="s">
        <v>78</v>
      </c>
      <c r="S1602" s="127" t="s">
        <v>62</v>
      </c>
      <c r="T1602" s="127" t="s">
        <v>79</v>
      </c>
      <c r="U1602" s="127" t="s">
        <v>1643</v>
      </c>
      <c r="V1602" s="127" t="s">
        <v>65</v>
      </c>
      <c r="W1602" s="127" t="s">
        <v>64</v>
      </c>
      <c r="X1602" s="127" t="s">
        <v>1305</v>
      </c>
      <c r="Y1602" s="127">
        <v>1.82</v>
      </c>
      <c r="Z1602" s="127">
        <v>52</v>
      </c>
      <c r="AA1602" s="127" t="s">
        <v>1726</v>
      </c>
      <c r="AB1602" s="127"/>
      <c r="AC1602" s="127"/>
      <c r="AD1602" s="127"/>
      <c r="AE1602" s="127"/>
      <c r="AF1602" s="127">
        <v>0</v>
      </c>
      <c r="AG1602" s="127">
        <v>4154</v>
      </c>
      <c r="AH1602" s="127"/>
      <c r="AI1602" s="127"/>
      <c r="AJ1602" s="127" t="s">
        <v>66</v>
      </c>
      <c r="AK1602" s="127"/>
      <c r="AL1602" s="127"/>
      <c r="AM1602" s="127"/>
      <c r="AN1602" s="127"/>
      <c r="AO1602" s="127"/>
      <c r="AP1602" s="127" t="s">
        <v>675</v>
      </c>
      <c r="AQ1602" s="127" t="s">
        <v>661</v>
      </c>
      <c r="AR1602" s="127" t="s">
        <v>676</v>
      </c>
      <c r="AS1602" s="127" t="s">
        <v>69</v>
      </c>
      <c r="AT1602" s="127" t="s">
        <v>70</v>
      </c>
      <c r="AU1602" s="127" t="s">
        <v>71</v>
      </c>
      <c r="AV1602" s="127" t="s">
        <v>1726</v>
      </c>
      <c r="AW1602" s="149" t="str">
        <f t="shared" si="24"/>
        <v/>
      </c>
    </row>
    <row r="1603" spans="1:49" x14ac:dyDescent="0.2">
      <c r="A1603" s="127" t="s">
        <v>59</v>
      </c>
      <c r="B1603" s="127">
        <v>4.0999999999999996</v>
      </c>
      <c r="C1603" s="127">
        <v>20171204</v>
      </c>
      <c r="D1603" s="127" t="s">
        <v>60</v>
      </c>
      <c r="E1603" s="127" t="s">
        <v>60</v>
      </c>
      <c r="F1603" s="127">
        <v>3</v>
      </c>
      <c r="G1603" s="75" t="s">
        <v>3943</v>
      </c>
      <c r="H1603" s="127">
        <v>0</v>
      </c>
      <c r="I1603" s="127"/>
      <c r="J1603" s="127"/>
      <c r="K1603" s="127"/>
      <c r="L1603" s="127"/>
      <c r="M1603" s="127">
        <v>1</v>
      </c>
      <c r="N1603" s="127">
        <v>1</v>
      </c>
      <c r="O1603" s="127">
        <v>2010</v>
      </c>
      <c r="P1603" s="127">
        <v>20120419</v>
      </c>
      <c r="Q1603" s="127">
        <v>20120424</v>
      </c>
      <c r="R1603" s="127" t="s">
        <v>61</v>
      </c>
      <c r="S1603" s="127" t="s">
        <v>62</v>
      </c>
      <c r="T1603" s="127" t="s">
        <v>63</v>
      </c>
      <c r="U1603" s="127" t="s">
        <v>1953</v>
      </c>
      <c r="V1603" s="127" t="s">
        <v>65</v>
      </c>
      <c r="W1603" s="127" t="s">
        <v>64</v>
      </c>
      <c r="X1603" s="127" t="s">
        <v>1305</v>
      </c>
      <c r="Y1603" s="127">
        <v>14.3</v>
      </c>
      <c r="Z1603" s="127">
        <v>107</v>
      </c>
      <c r="AA1603" s="127" t="s">
        <v>1726</v>
      </c>
      <c r="AB1603" s="127">
        <v>5000</v>
      </c>
      <c r="AC1603" s="127">
        <v>8870</v>
      </c>
      <c r="AD1603" s="127"/>
      <c r="AE1603" s="127"/>
      <c r="AF1603" s="127">
        <v>0</v>
      </c>
      <c r="AG1603" s="127">
        <v>209</v>
      </c>
      <c r="AH1603" s="127">
        <v>5000</v>
      </c>
      <c r="AI1603" s="127">
        <v>101</v>
      </c>
      <c r="AJ1603" s="127" t="s">
        <v>66</v>
      </c>
      <c r="AK1603" s="127">
        <v>1.0999999999999999E-2</v>
      </c>
      <c r="AL1603" s="127"/>
      <c r="AM1603" s="127"/>
      <c r="AN1603" s="127"/>
      <c r="AO1603" s="127" t="s">
        <v>3944</v>
      </c>
      <c r="AP1603" s="127" t="s">
        <v>663</v>
      </c>
      <c r="AQ1603" s="127" t="s">
        <v>661</v>
      </c>
      <c r="AR1603" s="127" t="s">
        <v>664</v>
      </c>
      <c r="AS1603" s="127" t="s">
        <v>69</v>
      </c>
      <c r="AT1603" s="127" t="s">
        <v>70</v>
      </c>
      <c r="AU1603" s="127" t="s">
        <v>71</v>
      </c>
      <c r="AV1603" s="127" t="s">
        <v>1726</v>
      </c>
      <c r="AW1603" s="149">
        <f t="shared" ref="AW1603:AW1666" si="25">+IF(ISERROR(AG1603/AC1603),"",AG1603/AC1603)</f>
        <v>2.3562570462232243E-2</v>
      </c>
    </row>
    <row r="1604" spans="1:49" x14ac:dyDescent="0.2">
      <c r="A1604" s="127" t="s">
        <v>59</v>
      </c>
      <c r="B1604" s="127">
        <v>4.0999999999999996</v>
      </c>
      <c r="C1604" s="127">
        <v>20171204</v>
      </c>
      <c r="D1604" s="127" t="s">
        <v>60</v>
      </c>
      <c r="E1604" s="127" t="s">
        <v>60</v>
      </c>
      <c r="F1604" s="127">
        <v>3</v>
      </c>
      <c r="G1604" s="75" t="s">
        <v>4053</v>
      </c>
      <c r="H1604" s="127">
        <v>0</v>
      </c>
      <c r="I1604" s="127"/>
      <c r="J1604" s="127"/>
      <c r="K1604" s="127"/>
      <c r="L1604" s="127"/>
      <c r="M1604" s="127">
        <v>1</v>
      </c>
      <c r="N1604" s="127">
        <v>2</v>
      </c>
      <c r="O1604" s="127">
        <v>2001</v>
      </c>
      <c r="P1604" s="127">
        <v>20020530</v>
      </c>
      <c r="Q1604" s="127">
        <v>20020530</v>
      </c>
      <c r="R1604" s="127" t="s">
        <v>4013</v>
      </c>
      <c r="S1604" s="127" t="s">
        <v>3307</v>
      </c>
      <c r="T1604" s="127" t="s">
        <v>4014</v>
      </c>
      <c r="U1604" s="127" t="s">
        <v>72</v>
      </c>
      <c r="V1604" s="127" t="s">
        <v>65</v>
      </c>
      <c r="W1604" s="127" t="s">
        <v>64</v>
      </c>
      <c r="X1604" s="127"/>
      <c r="Y1604" s="127">
        <v>6.9</v>
      </c>
      <c r="Z1604" s="127">
        <v>86</v>
      </c>
      <c r="AA1604" s="127" t="s">
        <v>1726</v>
      </c>
      <c r="AB1604" s="127">
        <v>5000</v>
      </c>
      <c r="AC1604" s="127">
        <v>20475</v>
      </c>
      <c r="AD1604" s="127"/>
      <c r="AE1604" s="127"/>
      <c r="AF1604" s="127">
        <v>0</v>
      </c>
      <c r="AG1604" s="127">
        <v>19626</v>
      </c>
      <c r="AH1604" s="127">
        <v>5000</v>
      </c>
      <c r="AI1604" s="127">
        <v>137</v>
      </c>
      <c r="AJ1604" s="127" t="s">
        <v>66</v>
      </c>
      <c r="AK1604" s="127">
        <v>6.6E-3</v>
      </c>
      <c r="AL1604" s="127">
        <v>2</v>
      </c>
      <c r="AM1604" s="127">
        <v>300</v>
      </c>
      <c r="AN1604" s="127"/>
      <c r="AO1604" s="127" t="s">
        <v>4054</v>
      </c>
      <c r="AP1604" s="127" t="s">
        <v>4016</v>
      </c>
      <c r="AQ1604" s="127" t="s">
        <v>3310</v>
      </c>
      <c r="AR1604" s="127" t="s">
        <v>4017</v>
      </c>
      <c r="AS1604" s="127" t="s">
        <v>69</v>
      </c>
      <c r="AT1604" s="127" t="s">
        <v>70</v>
      </c>
      <c r="AU1604" s="127" t="s">
        <v>3211</v>
      </c>
      <c r="AV1604" s="127" t="s">
        <v>1726</v>
      </c>
      <c r="AW1604" s="149">
        <f t="shared" si="25"/>
        <v>0.9585347985347985</v>
      </c>
    </row>
    <row r="1605" spans="1:49" x14ac:dyDescent="0.2">
      <c r="A1605" s="127" t="s">
        <v>59</v>
      </c>
      <c r="B1605" s="127">
        <v>4.0999999999999996</v>
      </c>
      <c r="C1605" s="127">
        <v>20171204</v>
      </c>
      <c r="D1605" s="127" t="s">
        <v>60</v>
      </c>
      <c r="E1605" s="127" t="s">
        <v>60</v>
      </c>
      <c r="F1605" s="127">
        <v>3</v>
      </c>
      <c r="G1605" s="75" t="s">
        <v>1683</v>
      </c>
      <c r="H1605" s="127">
        <v>0</v>
      </c>
      <c r="I1605" s="127"/>
      <c r="J1605" s="127"/>
      <c r="K1605" s="127"/>
      <c r="L1605" s="127"/>
      <c r="M1605" s="127">
        <v>1</v>
      </c>
      <c r="N1605" s="127">
        <v>1</v>
      </c>
      <c r="O1605" s="127">
        <v>2003</v>
      </c>
      <c r="P1605" s="127">
        <v>20050429</v>
      </c>
      <c r="Q1605" s="127">
        <v>20050502</v>
      </c>
      <c r="R1605" s="127" t="s">
        <v>61</v>
      </c>
      <c r="S1605" s="127" t="s">
        <v>62</v>
      </c>
      <c r="T1605" s="127" t="s">
        <v>63</v>
      </c>
      <c r="U1605" s="127" t="s">
        <v>1953</v>
      </c>
      <c r="V1605" s="127" t="s">
        <v>65</v>
      </c>
      <c r="W1605" s="127" t="s">
        <v>64</v>
      </c>
      <c r="X1605" s="127"/>
      <c r="Y1605" s="127">
        <v>16</v>
      </c>
      <c r="Z1605" s="127">
        <v>112</v>
      </c>
      <c r="AA1605" s="127" t="s">
        <v>1726</v>
      </c>
      <c r="AB1605" s="127">
        <v>5000</v>
      </c>
      <c r="AC1605" s="127">
        <v>22223</v>
      </c>
      <c r="AD1605" s="127"/>
      <c r="AE1605" s="127"/>
      <c r="AF1605" s="127">
        <v>0</v>
      </c>
      <c r="AG1605" s="127">
        <v>19988</v>
      </c>
      <c r="AH1605" s="127">
        <v>5000</v>
      </c>
      <c r="AI1605" s="127">
        <v>293</v>
      </c>
      <c r="AJ1605" s="127" t="s">
        <v>67</v>
      </c>
      <c r="AK1605" s="127">
        <v>1.2999999999999999E-2</v>
      </c>
      <c r="AL1605" s="127">
        <v>30</v>
      </c>
      <c r="AM1605" s="127">
        <v>300</v>
      </c>
      <c r="AN1605" s="127"/>
      <c r="AO1605" s="127" t="s">
        <v>94</v>
      </c>
      <c r="AP1605" s="127" t="s">
        <v>663</v>
      </c>
      <c r="AQ1605" s="127" t="s">
        <v>661</v>
      </c>
      <c r="AR1605" s="127" t="s">
        <v>664</v>
      </c>
      <c r="AS1605" s="127" t="s">
        <v>69</v>
      </c>
      <c r="AT1605" s="127" t="s">
        <v>70</v>
      </c>
      <c r="AU1605" s="127" t="s">
        <v>71</v>
      </c>
      <c r="AV1605" s="127" t="s">
        <v>1726</v>
      </c>
      <c r="AW1605" s="149">
        <f t="shared" si="25"/>
        <v>0.89942852000179996</v>
      </c>
    </row>
    <row r="1606" spans="1:49" x14ac:dyDescent="0.2">
      <c r="A1606" s="127" t="s">
        <v>59</v>
      </c>
      <c r="B1606" s="127">
        <v>4.0999999999999996</v>
      </c>
      <c r="C1606" s="127">
        <v>20171204</v>
      </c>
      <c r="D1606" s="127" t="s">
        <v>60</v>
      </c>
      <c r="E1606" s="127" t="s">
        <v>60</v>
      </c>
      <c r="F1606" s="127">
        <v>3</v>
      </c>
      <c r="G1606" s="75" t="s">
        <v>279</v>
      </c>
      <c r="H1606" s="127">
        <v>0</v>
      </c>
      <c r="I1606" s="127"/>
      <c r="J1606" s="127"/>
      <c r="K1606" s="127"/>
      <c r="L1606" s="127"/>
      <c r="M1606" s="127">
        <v>1</v>
      </c>
      <c r="N1606" s="127">
        <v>3</v>
      </c>
      <c r="O1606" s="127">
        <v>1996</v>
      </c>
      <c r="P1606" s="127">
        <v>19970520</v>
      </c>
      <c r="Q1606" s="127">
        <v>19970522</v>
      </c>
      <c r="R1606" s="127" t="s">
        <v>3322</v>
      </c>
      <c r="S1606" s="127" t="s">
        <v>3323</v>
      </c>
      <c r="T1606" s="127" t="s">
        <v>4165</v>
      </c>
      <c r="U1606" s="127" t="s">
        <v>1643</v>
      </c>
      <c r="V1606" s="127" t="s">
        <v>65</v>
      </c>
      <c r="W1606" s="127" t="s">
        <v>66</v>
      </c>
      <c r="X1606" s="127"/>
      <c r="Y1606" s="127">
        <v>1.8</v>
      </c>
      <c r="Z1606" s="127">
        <v>56</v>
      </c>
      <c r="AA1606" s="127" t="s">
        <v>1726</v>
      </c>
      <c r="AB1606" s="127">
        <v>5000</v>
      </c>
      <c r="AC1606" s="127">
        <v>50954</v>
      </c>
      <c r="AD1606" s="127"/>
      <c r="AE1606" s="127"/>
      <c r="AF1606" s="127">
        <v>0</v>
      </c>
      <c r="AG1606" s="127">
        <v>1193107</v>
      </c>
      <c r="AH1606" s="127">
        <v>5000</v>
      </c>
      <c r="AI1606" s="127">
        <v>25</v>
      </c>
      <c r="AJ1606" s="127" t="s">
        <v>66</v>
      </c>
      <c r="AK1606" s="127">
        <v>5.0000000000000001E-4</v>
      </c>
      <c r="AL1606" s="127">
        <v>31</v>
      </c>
      <c r="AM1606" s="127">
        <v>1980</v>
      </c>
      <c r="AN1606" s="127"/>
      <c r="AO1606" s="127" t="s">
        <v>4203</v>
      </c>
      <c r="AP1606" s="127" t="s">
        <v>3325</v>
      </c>
      <c r="AQ1606" s="127" t="s">
        <v>3326</v>
      </c>
      <c r="AR1606" s="127" t="s">
        <v>4166</v>
      </c>
      <c r="AS1606" s="127" t="s">
        <v>69</v>
      </c>
      <c r="AT1606" s="127" t="s">
        <v>70</v>
      </c>
      <c r="AU1606" s="127" t="s">
        <v>3211</v>
      </c>
      <c r="AV1606" s="127" t="s">
        <v>1726</v>
      </c>
      <c r="AW1606" s="149">
        <f t="shared" si="25"/>
        <v>23.415374651646584</v>
      </c>
    </row>
    <row r="1607" spans="1:49" x14ac:dyDescent="0.2">
      <c r="A1607" s="127" t="s">
        <v>59</v>
      </c>
      <c r="B1607" s="127">
        <v>4.0999999999999996</v>
      </c>
      <c r="C1607" s="127">
        <v>20171204</v>
      </c>
      <c r="D1607" s="127" t="s">
        <v>60</v>
      </c>
      <c r="E1607" s="127" t="s">
        <v>60</v>
      </c>
      <c r="F1607" s="127">
        <v>3</v>
      </c>
      <c r="G1607" s="75" t="s">
        <v>1323</v>
      </c>
      <c r="H1607" s="127">
        <v>12</v>
      </c>
      <c r="I1607" s="127"/>
      <c r="J1607" s="127"/>
      <c r="K1607" s="127"/>
      <c r="L1607" s="127"/>
      <c r="M1607" s="127">
        <v>1</v>
      </c>
      <c r="N1607" s="127">
        <v>2</v>
      </c>
      <c r="O1607" s="127">
        <v>2010</v>
      </c>
      <c r="P1607" s="127">
        <v>20110511</v>
      </c>
      <c r="Q1607" s="127">
        <v>20110513</v>
      </c>
      <c r="R1607" s="127" t="s">
        <v>475</v>
      </c>
      <c r="S1607" s="127" t="s">
        <v>476</v>
      </c>
      <c r="T1607" s="127" t="s">
        <v>477</v>
      </c>
      <c r="U1607" s="127" t="s">
        <v>72</v>
      </c>
      <c r="V1607" s="127" t="s">
        <v>65</v>
      </c>
      <c r="W1607" s="127" t="s">
        <v>64</v>
      </c>
      <c r="X1607" s="127" t="s">
        <v>1305</v>
      </c>
      <c r="Y1607" s="127">
        <v>5.96</v>
      </c>
      <c r="Z1607" s="127">
        <v>80</v>
      </c>
      <c r="AA1607" s="127" t="s">
        <v>1726</v>
      </c>
      <c r="AB1607" s="127">
        <v>5000</v>
      </c>
      <c r="AC1607" s="127">
        <v>55240</v>
      </c>
      <c r="AD1607" s="127"/>
      <c r="AE1607" s="127"/>
      <c r="AF1607" s="127">
        <v>0</v>
      </c>
      <c r="AG1607" s="127">
        <v>4777</v>
      </c>
      <c r="AH1607" s="127">
        <v>5000</v>
      </c>
      <c r="AI1607" s="127">
        <v>1127</v>
      </c>
      <c r="AJ1607" s="127" t="s">
        <v>66</v>
      </c>
      <c r="AK1607" s="127">
        <v>0.02</v>
      </c>
      <c r="AL1607" s="127">
        <v>33</v>
      </c>
      <c r="AM1607" s="127">
        <v>200</v>
      </c>
      <c r="AN1607" s="127"/>
      <c r="AO1607" s="127" t="s">
        <v>1324</v>
      </c>
      <c r="AP1607" s="127" t="s">
        <v>479</v>
      </c>
      <c r="AQ1607" s="127" t="s">
        <v>480</v>
      </c>
      <c r="AR1607" s="127" t="s">
        <v>481</v>
      </c>
      <c r="AS1607" s="127" t="s">
        <v>69</v>
      </c>
      <c r="AT1607" s="127" t="s">
        <v>70</v>
      </c>
      <c r="AU1607" s="127" t="s">
        <v>91</v>
      </c>
      <c r="AV1607" s="127" t="s">
        <v>1726</v>
      </c>
      <c r="AW1607" s="149">
        <f t="shared" si="25"/>
        <v>8.6477190441708901E-2</v>
      </c>
    </row>
    <row r="1608" spans="1:49" x14ac:dyDescent="0.2">
      <c r="A1608" s="127" t="s">
        <v>1726</v>
      </c>
      <c r="B1608" s="127">
        <v>4.0999999999999996</v>
      </c>
      <c r="C1608" s="127">
        <v>20171204</v>
      </c>
      <c r="D1608" s="127" t="s">
        <v>60</v>
      </c>
      <c r="E1608" s="127" t="s">
        <v>60</v>
      </c>
      <c r="F1608" s="127">
        <v>3</v>
      </c>
      <c r="G1608" s="75" t="s">
        <v>1351</v>
      </c>
      <c r="H1608" s="127"/>
      <c r="I1608" s="127"/>
      <c r="J1608" s="127"/>
      <c r="K1608" s="127"/>
      <c r="L1608" s="127"/>
      <c r="M1608" s="127">
        <v>1</v>
      </c>
      <c r="N1608" s="127">
        <v>1</v>
      </c>
      <c r="O1608" s="127">
        <v>1998</v>
      </c>
      <c r="P1608" s="127">
        <v>19990421</v>
      </c>
      <c r="Q1608" s="127">
        <v>19990421</v>
      </c>
      <c r="R1608" s="127" t="s">
        <v>78</v>
      </c>
      <c r="S1608" s="127" t="s">
        <v>62</v>
      </c>
      <c r="T1608" s="127" t="s">
        <v>79</v>
      </c>
      <c r="U1608" s="127" t="s">
        <v>1643</v>
      </c>
      <c r="V1608" s="127" t="s">
        <v>65</v>
      </c>
      <c r="W1608" s="127" t="s">
        <v>64</v>
      </c>
      <c r="X1608" s="127"/>
      <c r="Y1608" s="127">
        <v>1.4</v>
      </c>
      <c r="Z1608" s="127">
        <v>50</v>
      </c>
      <c r="AA1608" s="127"/>
      <c r="AB1608" s="127"/>
      <c r="AC1608" s="127"/>
      <c r="AD1608" s="127"/>
      <c r="AE1608" s="127"/>
      <c r="AF1608" s="127">
        <v>0</v>
      </c>
      <c r="AG1608" s="127">
        <v>5435</v>
      </c>
      <c r="AH1608" s="127"/>
      <c r="AI1608" s="127"/>
      <c r="AJ1608" s="127" t="s">
        <v>67</v>
      </c>
      <c r="AK1608" s="127"/>
      <c r="AL1608" s="127"/>
      <c r="AM1608" s="127"/>
      <c r="AN1608" s="127"/>
      <c r="AO1608" s="127"/>
      <c r="AP1608" s="127" t="s">
        <v>675</v>
      </c>
      <c r="AQ1608" s="127" t="s">
        <v>661</v>
      </c>
      <c r="AR1608" s="127" t="s">
        <v>676</v>
      </c>
      <c r="AS1608" s="127" t="s">
        <v>69</v>
      </c>
      <c r="AT1608" s="127" t="s">
        <v>70</v>
      </c>
      <c r="AU1608" s="127" t="s">
        <v>71</v>
      </c>
      <c r="AV1608" s="127" t="s">
        <v>1726</v>
      </c>
      <c r="AW1608" s="149" t="str">
        <f t="shared" si="25"/>
        <v/>
      </c>
    </row>
    <row r="1609" spans="1:49" x14ac:dyDescent="0.2">
      <c r="A1609" s="127" t="s">
        <v>59</v>
      </c>
      <c r="B1609" s="127">
        <v>4.0999999999999996</v>
      </c>
      <c r="C1609" s="127">
        <v>20171204</v>
      </c>
      <c r="D1609" s="127" t="s">
        <v>60</v>
      </c>
      <c r="E1609" s="127" t="s">
        <v>60</v>
      </c>
      <c r="F1609" s="127">
        <v>3</v>
      </c>
      <c r="G1609" s="75" t="s">
        <v>3072</v>
      </c>
      <c r="H1609" s="127">
        <v>12</v>
      </c>
      <c r="I1609" s="127"/>
      <c r="J1609" s="127"/>
      <c r="K1609" s="127" t="s">
        <v>106</v>
      </c>
      <c r="L1609" s="127" t="s">
        <v>4218</v>
      </c>
      <c r="M1609" s="127">
        <v>1</v>
      </c>
      <c r="N1609" s="127">
        <v>3</v>
      </c>
      <c r="O1609" s="127">
        <v>2006</v>
      </c>
      <c r="P1609" s="127">
        <v>20070516</v>
      </c>
      <c r="Q1609" s="127">
        <v>20070523</v>
      </c>
      <c r="R1609" s="127" t="s">
        <v>3420</v>
      </c>
      <c r="S1609" s="127" t="s">
        <v>3421</v>
      </c>
      <c r="T1609" s="127" t="s">
        <v>4165</v>
      </c>
      <c r="U1609" s="127" t="s">
        <v>72</v>
      </c>
      <c r="V1609" s="127" t="s">
        <v>65</v>
      </c>
      <c r="W1609" s="127" t="s">
        <v>64</v>
      </c>
      <c r="X1609" s="127"/>
      <c r="Y1609" s="127">
        <v>5.93</v>
      </c>
      <c r="Z1609" s="127"/>
      <c r="AA1609" s="127" t="s">
        <v>1726</v>
      </c>
      <c r="AB1609" s="127">
        <v>5000</v>
      </c>
      <c r="AC1609" s="127">
        <v>23993</v>
      </c>
      <c r="AD1609" s="127"/>
      <c r="AE1609" s="127"/>
      <c r="AF1609" s="127">
        <v>0</v>
      </c>
      <c r="AG1609" s="127">
        <v>133810</v>
      </c>
      <c r="AH1609" s="127">
        <v>5000</v>
      </c>
      <c r="AI1609" s="127">
        <v>902</v>
      </c>
      <c r="AJ1609" s="127" t="s">
        <v>66</v>
      </c>
      <c r="AK1609" s="127">
        <v>3.6200000000000003E-2</v>
      </c>
      <c r="AL1609" s="127">
        <v>36</v>
      </c>
      <c r="AM1609" s="127">
        <v>535</v>
      </c>
      <c r="AN1609" s="127"/>
      <c r="AO1609" s="127" t="s">
        <v>4219</v>
      </c>
      <c r="AP1609" s="127" t="s">
        <v>3422</v>
      </c>
      <c r="AQ1609" s="127" t="s">
        <v>3423</v>
      </c>
      <c r="AR1609" s="127" t="s">
        <v>4166</v>
      </c>
      <c r="AS1609" s="127" t="s">
        <v>69</v>
      </c>
      <c r="AT1609" s="127" t="s">
        <v>70</v>
      </c>
      <c r="AU1609" s="127" t="s">
        <v>3211</v>
      </c>
      <c r="AV1609" s="127" t="s">
        <v>1726</v>
      </c>
      <c r="AW1609" s="149">
        <f t="shared" si="25"/>
        <v>5.5770433042970868</v>
      </c>
    </row>
    <row r="1610" spans="1:49" x14ac:dyDescent="0.2">
      <c r="A1610" s="127" t="s">
        <v>59</v>
      </c>
      <c r="B1610" s="127">
        <v>4.0999999999999996</v>
      </c>
      <c r="C1610" s="127">
        <v>20171204</v>
      </c>
      <c r="D1610" s="127" t="s">
        <v>60</v>
      </c>
      <c r="E1610" s="127" t="s">
        <v>60</v>
      </c>
      <c r="F1610" s="127">
        <v>3</v>
      </c>
      <c r="G1610" s="75" t="s">
        <v>469</v>
      </c>
      <c r="H1610" s="127">
        <v>12</v>
      </c>
      <c r="I1610" s="127"/>
      <c r="J1610" s="127"/>
      <c r="K1610" s="127"/>
      <c r="L1610" s="127"/>
      <c r="M1610" s="127">
        <v>1</v>
      </c>
      <c r="N1610" s="127">
        <v>2</v>
      </c>
      <c r="O1610" s="127">
        <v>2008</v>
      </c>
      <c r="P1610" s="127">
        <v>20090514</v>
      </c>
      <c r="Q1610" s="127">
        <v>20090515</v>
      </c>
      <c r="R1610" s="127" t="s">
        <v>475</v>
      </c>
      <c r="S1610" s="127" t="s">
        <v>476</v>
      </c>
      <c r="T1610" s="127" t="s">
        <v>477</v>
      </c>
      <c r="U1610" s="127" t="s">
        <v>72</v>
      </c>
      <c r="V1610" s="127" t="s">
        <v>65</v>
      </c>
      <c r="W1610" s="127" t="s">
        <v>64</v>
      </c>
      <c r="X1610" s="127"/>
      <c r="Y1610" s="127">
        <v>4.8</v>
      </c>
      <c r="Z1610" s="127">
        <v>75</v>
      </c>
      <c r="AA1610" s="127" t="s">
        <v>1726</v>
      </c>
      <c r="AB1610" s="127">
        <v>5000</v>
      </c>
      <c r="AC1610" s="127">
        <v>25382</v>
      </c>
      <c r="AD1610" s="127"/>
      <c r="AE1610" s="127"/>
      <c r="AF1610" s="127">
        <v>0</v>
      </c>
      <c r="AG1610" s="127">
        <v>25339</v>
      </c>
      <c r="AH1610" s="127">
        <v>5000</v>
      </c>
      <c r="AI1610" s="127">
        <v>785</v>
      </c>
      <c r="AJ1610" s="127" t="s">
        <v>66</v>
      </c>
      <c r="AK1610" s="127">
        <v>0.03</v>
      </c>
      <c r="AL1610" s="127">
        <v>16</v>
      </c>
      <c r="AM1610" s="127">
        <v>200</v>
      </c>
      <c r="AN1610" s="127"/>
      <c r="AO1610" s="127" t="s">
        <v>641</v>
      </c>
      <c r="AP1610" s="127" t="s">
        <v>479</v>
      </c>
      <c r="AQ1610" s="127" t="s">
        <v>480</v>
      </c>
      <c r="AR1610" s="127" t="s">
        <v>481</v>
      </c>
      <c r="AS1610" s="127" t="s">
        <v>69</v>
      </c>
      <c r="AT1610" s="127" t="s">
        <v>70</v>
      </c>
      <c r="AU1610" s="127" t="s">
        <v>91</v>
      </c>
      <c r="AV1610" s="127" t="s">
        <v>1726</v>
      </c>
      <c r="AW1610" s="149">
        <f t="shared" si="25"/>
        <v>0.99830588606098813</v>
      </c>
    </row>
    <row r="1611" spans="1:49" x14ac:dyDescent="0.2">
      <c r="A1611" s="127" t="s">
        <v>1726</v>
      </c>
      <c r="B1611" s="127">
        <v>4.0999999999999996</v>
      </c>
      <c r="C1611" s="127">
        <v>20171204</v>
      </c>
      <c r="D1611" s="127" t="s">
        <v>60</v>
      </c>
      <c r="E1611" s="127" t="s">
        <v>60</v>
      </c>
      <c r="F1611" s="127">
        <v>3</v>
      </c>
      <c r="G1611" s="75" t="s">
        <v>1547</v>
      </c>
      <c r="H1611" s="127"/>
      <c r="I1611" s="127"/>
      <c r="J1611" s="127"/>
      <c r="K1611" s="127"/>
      <c r="L1611" s="127"/>
      <c r="M1611" s="127">
        <v>1</v>
      </c>
      <c r="N1611" s="127">
        <v>1</v>
      </c>
      <c r="O1611" s="127">
        <v>2009</v>
      </c>
      <c r="P1611" s="127">
        <v>20100527</v>
      </c>
      <c r="Q1611" s="127">
        <v>20100527</v>
      </c>
      <c r="R1611" s="127" t="s">
        <v>61</v>
      </c>
      <c r="S1611" s="127" t="s">
        <v>62</v>
      </c>
      <c r="T1611" s="127" t="s">
        <v>63</v>
      </c>
      <c r="U1611" s="127" t="s">
        <v>1643</v>
      </c>
      <c r="V1611" s="127" t="s">
        <v>65</v>
      </c>
      <c r="W1611" s="127" t="s">
        <v>64</v>
      </c>
      <c r="X1611" s="127"/>
      <c r="Y1611" s="127">
        <v>1.44</v>
      </c>
      <c r="Z1611" s="127">
        <v>50</v>
      </c>
      <c r="AA1611" s="127" t="s">
        <v>1726</v>
      </c>
      <c r="AB1611" s="127"/>
      <c r="AC1611" s="127"/>
      <c r="AD1611" s="127"/>
      <c r="AE1611" s="127"/>
      <c r="AF1611" s="127">
        <v>0</v>
      </c>
      <c r="AG1611" s="127">
        <v>5620</v>
      </c>
      <c r="AH1611" s="127"/>
      <c r="AI1611" s="127"/>
      <c r="AJ1611" s="127" t="s">
        <v>66</v>
      </c>
      <c r="AK1611" s="127"/>
      <c r="AL1611" s="127"/>
      <c r="AM1611" s="127"/>
      <c r="AN1611" s="127"/>
      <c r="AO1611" s="127"/>
      <c r="AP1611" s="127" t="s">
        <v>663</v>
      </c>
      <c r="AQ1611" s="127" t="s">
        <v>661</v>
      </c>
      <c r="AR1611" s="127" t="s">
        <v>664</v>
      </c>
      <c r="AS1611" s="127" t="s">
        <v>69</v>
      </c>
      <c r="AT1611" s="127" t="s">
        <v>70</v>
      </c>
      <c r="AU1611" s="127" t="s">
        <v>71</v>
      </c>
      <c r="AV1611" s="127" t="s">
        <v>1726</v>
      </c>
      <c r="AW1611" s="149" t="str">
        <f t="shared" si="25"/>
        <v/>
      </c>
    </row>
    <row r="1612" spans="1:49" x14ac:dyDescent="0.2">
      <c r="A1612" s="127" t="s">
        <v>1726</v>
      </c>
      <c r="B1612" s="127">
        <v>4.0999999999999996</v>
      </c>
      <c r="C1612" s="127">
        <v>20171204</v>
      </c>
      <c r="D1612" s="127" t="s">
        <v>60</v>
      </c>
      <c r="E1612" s="127" t="s">
        <v>60</v>
      </c>
      <c r="F1612" s="127">
        <v>3</v>
      </c>
      <c r="G1612" s="75" t="s">
        <v>4403</v>
      </c>
      <c r="H1612" s="127"/>
      <c r="I1612" s="127"/>
      <c r="J1612" s="127"/>
      <c r="K1612" s="127"/>
      <c r="L1612" s="127"/>
      <c r="M1612" s="127">
        <v>1</v>
      </c>
      <c r="N1612" s="127">
        <v>3</v>
      </c>
      <c r="O1612" s="127">
        <v>2009</v>
      </c>
      <c r="P1612" s="127">
        <v>20100630</v>
      </c>
      <c r="Q1612" s="127">
        <v>20100703</v>
      </c>
      <c r="R1612" s="127" t="s">
        <v>4190</v>
      </c>
      <c r="S1612" s="127" t="s">
        <v>4396</v>
      </c>
      <c r="T1612" s="127" t="s">
        <v>4165</v>
      </c>
      <c r="U1612" s="127" t="s">
        <v>72</v>
      </c>
      <c r="V1612" s="127" t="s">
        <v>65</v>
      </c>
      <c r="W1612" s="127" t="s">
        <v>64</v>
      </c>
      <c r="X1612" s="127"/>
      <c r="Y1612" s="127">
        <v>3.33</v>
      </c>
      <c r="Z1612" s="127"/>
      <c r="AA1612" s="127" t="s">
        <v>1726</v>
      </c>
      <c r="AB1612" s="127"/>
      <c r="AC1612" s="127"/>
      <c r="AD1612" s="127"/>
      <c r="AE1612" s="127"/>
      <c r="AF1612" s="127">
        <v>0</v>
      </c>
      <c r="AG1612" s="127">
        <v>45000</v>
      </c>
      <c r="AH1612" s="127"/>
      <c r="AI1612" s="127"/>
      <c r="AJ1612" s="127"/>
      <c r="AK1612" s="127"/>
      <c r="AL1612" s="127"/>
      <c r="AM1612" s="127"/>
      <c r="AN1612" s="127"/>
      <c r="AO1612" s="127"/>
      <c r="AP1612" s="127" t="s">
        <v>4191</v>
      </c>
      <c r="AQ1612" s="127" t="s">
        <v>4397</v>
      </c>
      <c r="AR1612" s="127" t="s">
        <v>4166</v>
      </c>
      <c r="AS1612" s="127" t="s">
        <v>69</v>
      </c>
      <c r="AT1612" s="127" t="s">
        <v>70</v>
      </c>
      <c r="AU1612" s="127" t="s">
        <v>3211</v>
      </c>
      <c r="AV1612" s="127" t="s">
        <v>1726</v>
      </c>
      <c r="AW1612" s="149" t="str">
        <f t="shared" si="25"/>
        <v/>
      </c>
    </row>
    <row r="1613" spans="1:49" x14ac:dyDescent="0.2">
      <c r="A1613" s="127" t="s">
        <v>59</v>
      </c>
      <c r="B1613" s="127">
        <v>4.0999999999999996</v>
      </c>
      <c r="C1613" s="127">
        <v>20171204</v>
      </c>
      <c r="D1613" s="127" t="s">
        <v>60</v>
      </c>
      <c r="E1613" s="127" t="s">
        <v>60</v>
      </c>
      <c r="F1613" s="127">
        <v>3</v>
      </c>
      <c r="G1613" s="75" t="s">
        <v>1585</v>
      </c>
      <c r="H1613" s="127">
        <v>0</v>
      </c>
      <c r="I1613" s="127"/>
      <c r="J1613" s="127"/>
      <c r="K1613" s="127"/>
      <c r="L1613" s="127"/>
      <c r="M1613" s="127">
        <v>1</v>
      </c>
      <c r="N1613" s="127">
        <v>1</v>
      </c>
      <c r="O1613" s="127">
        <v>1992</v>
      </c>
      <c r="P1613" s="127">
        <v>19930706</v>
      </c>
      <c r="Q1613" s="127">
        <v>19930707</v>
      </c>
      <c r="R1613" s="127" t="s">
        <v>88</v>
      </c>
      <c r="S1613" s="127" t="s">
        <v>830</v>
      </c>
      <c r="T1613" s="127" t="s">
        <v>89</v>
      </c>
      <c r="U1613" s="127" t="s">
        <v>72</v>
      </c>
      <c r="V1613" s="127" t="s">
        <v>65</v>
      </c>
      <c r="W1613" s="127" t="s">
        <v>66</v>
      </c>
      <c r="X1613" s="127"/>
      <c r="Y1613" s="127">
        <v>7.2</v>
      </c>
      <c r="Z1613" s="127"/>
      <c r="AA1613" s="127" t="s">
        <v>1726</v>
      </c>
      <c r="AB1613" s="127">
        <v>5000</v>
      </c>
      <c r="AC1613" s="127">
        <v>20264</v>
      </c>
      <c r="AD1613" s="127"/>
      <c r="AE1613" s="127"/>
      <c r="AF1613" s="127">
        <v>0</v>
      </c>
      <c r="AG1613" s="127">
        <v>3864</v>
      </c>
      <c r="AH1613" s="127"/>
      <c r="AI1613" s="127"/>
      <c r="AJ1613" s="127" t="s">
        <v>66</v>
      </c>
      <c r="AK1613" s="127"/>
      <c r="AL1613" s="127">
        <v>1</v>
      </c>
      <c r="AM1613" s="127">
        <v>100</v>
      </c>
      <c r="AN1613" s="127"/>
      <c r="AO1613" s="127" t="s">
        <v>1586</v>
      </c>
      <c r="AP1613" s="127" t="s">
        <v>660</v>
      </c>
      <c r="AQ1613" s="127" t="s">
        <v>831</v>
      </c>
      <c r="AR1613" s="127" t="s">
        <v>662</v>
      </c>
      <c r="AS1613" s="127" t="s">
        <v>69</v>
      </c>
      <c r="AT1613" s="127" t="s">
        <v>70</v>
      </c>
      <c r="AU1613" s="127" t="s">
        <v>91</v>
      </c>
      <c r="AV1613" s="127" t="s">
        <v>1726</v>
      </c>
      <c r="AW1613" s="149">
        <f t="shared" si="25"/>
        <v>0.19068298460323727</v>
      </c>
    </row>
    <row r="1614" spans="1:49" x14ac:dyDescent="0.2">
      <c r="A1614" s="127" t="s">
        <v>59</v>
      </c>
      <c r="B1614" s="127">
        <v>4.0999999999999996</v>
      </c>
      <c r="C1614" s="127">
        <v>20171204</v>
      </c>
      <c r="D1614" s="127" t="s">
        <v>60</v>
      </c>
      <c r="E1614" s="127" t="s">
        <v>60</v>
      </c>
      <c r="F1614" s="127">
        <v>3</v>
      </c>
      <c r="G1614" s="75" t="s">
        <v>338</v>
      </c>
      <c r="H1614" s="127">
        <v>12</v>
      </c>
      <c r="I1614" s="127"/>
      <c r="J1614" s="127"/>
      <c r="K1614" s="127" t="s">
        <v>106</v>
      </c>
      <c r="L1614" s="127" t="s">
        <v>4236</v>
      </c>
      <c r="M1614" s="127">
        <v>1</v>
      </c>
      <c r="N1614" s="127">
        <v>3</v>
      </c>
      <c r="O1614" s="127">
        <v>2008</v>
      </c>
      <c r="P1614" s="127">
        <v>20090519</v>
      </c>
      <c r="Q1614" s="127">
        <v>20090608</v>
      </c>
      <c r="R1614" s="127" t="s">
        <v>3420</v>
      </c>
      <c r="S1614" s="127" t="s">
        <v>3421</v>
      </c>
      <c r="T1614" s="127" t="s">
        <v>4165</v>
      </c>
      <c r="U1614" s="127" t="s">
        <v>72</v>
      </c>
      <c r="V1614" s="127" t="s">
        <v>65</v>
      </c>
      <c r="W1614" s="127" t="s">
        <v>64</v>
      </c>
      <c r="X1614" s="127"/>
      <c r="Y1614" s="127">
        <v>5.2</v>
      </c>
      <c r="Z1614" s="127"/>
      <c r="AA1614" s="127" t="s">
        <v>1726</v>
      </c>
      <c r="AB1614" s="127">
        <v>0</v>
      </c>
      <c r="AC1614" s="127">
        <v>49914</v>
      </c>
      <c r="AD1614" s="127"/>
      <c r="AE1614" s="127"/>
      <c r="AF1614" s="127">
        <v>0</v>
      </c>
      <c r="AG1614" s="127">
        <v>236077</v>
      </c>
      <c r="AH1614" s="127"/>
      <c r="AI1614" s="127"/>
      <c r="AJ1614" s="127" t="s">
        <v>66</v>
      </c>
      <c r="AK1614" s="127"/>
      <c r="AL1614" s="127">
        <v>41</v>
      </c>
      <c r="AM1614" s="127">
        <v>1000</v>
      </c>
      <c r="AN1614" s="127"/>
      <c r="AO1614" s="127" t="s">
        <v>4361</v>
      </c>
      <c r="AP1614" s="127" t="s">
        <v>3422</v>
      </c>
      <c r="AQ1614" s="127" t="s">
        <v>3423</v>
      </c>
      <c r="AR1614" s="127" t="s">
        <v>4166</v>
      </c>
      <c r="AS1614" s="127" t="s">
        <v>69</v>
      </c>
      <c r="AT1614" s="127" t="s">
        <v>70</v>
      </c>
      <c r="AU1614" s="127" t="s">
        <v>3211</v>
      </c>
      <c r="AV1614" s="127" t="s">
        <v>1726</v>
      </c>
      <c r="AW1614" s="149">
        <f t="shared" si="25"/>
        <v>4.7296750410706414</v>
      </c>
    </row>
    <row r="1615" spans="1:49" x14ac:dyDescent="0.2">
      <c r="A1615" s="127" t="s">
        <v>1726</v>
      </c>
      <c r="B1615" s="127">
        <v>4.0999999999999996</v>
      </c>
      <c r="C1615" s="127">
        <v>20171204</v>
      </c>
      <c r="D1615" s="127" t="s">
        <v>60</v>
      </c>
      <c r="E1615" s="127" t="s">
        <v>60</v>
      </c>
      <c r="F1615" s="127">
        <v>3</v>
      </c>
      <c r="G1615" s="75" t="s">
        <v>4399</v>
      </c>
      <c r="H1615" s="127"/>
      <c r="I1615" s="127"/>
      <c r="J1615" s="127"/>
      <c r="K1615" s="127"/>
      <c r="L1615" s="127"/>
      <c r="M1615" s="127">
        <v>1</v>
      </c>
      <c r="N1615" s="127">
        <v>3</v>
      </c>
      <c r="O1615" s="127">
        <v>2006</v>
      </c>
      <c r="P1615" s="127">
        <v>20070603</v>
      </c>
      <c r="Q1615" s="127">
        <v>20070606</v>
      </c>
      <c r="R1615" s="127" t="s">
        <v>4190</v>
      </c>
      <c r="S1615" s="127" t="s">
        <v>4396</v>
      </c>
      <c r="T1615" s="127" t="s">
        <v>4165</v>
      </c>
      <c r="U1615" s="127" t="s">
        <v>72</v>
      </c>
      <c r="V1615" s="127" t="s">
        <v>65</v>
      </c>
      <c r="W1615" s="127" t="s">
        <v>64</v>
      </c>
      <c r="X1615" s="127"/>
      <c r="Y1615" s="127">
        <v>1.6</v>
      </c>
      <c r="Z1615" s="127"/>
      <c r="AA1615" s="127" t="s">
        <v>1726</v>
      </c>
      <c r="AB1615" s="127"/>
      <c r="AC1615" s="127"/>
      <c r="AD1615" s="127"/>
      <c r="AE1615" s="127"/>
      <c r="AF1615" s="127">
        <v>0</v>
      </c>
      <c r="AG1615" s="127">
        <v>93500</v>
      </c>
      <c r="AH1615" s="127"/>
      <c r="AI1615" s="127"/>
      <c r="AJ1615" s="127" t="s">
        <v>66</v>
      </c>
      <c r="AK1615" s="127"/>
      <c r="AL1615" s="127"/>
      <c r="AM1615" s="127"/>
      <c r="AN1615" s="127"/>
      <c r="AO1615" s="127"/>
      <c r="AP1615" s="127" t="s">
        <v>4191</v>
      </c>
      <c r="AQ1615" s="127" t="s">
        <v>4397</v>
      </c>
      <c r="AR1615" s="127" t="s">
        <v>4166</v>
      </c>
      <c r="AS1615" s="127" t="s">
        <v>69</v>
      </c>
      <c r="AT1615" s="127" t="s">
        <v>70</v>
      </c>
      <c r="AU1615" s="127" t="s">
        <v>3211</v>
      </c>
      <c r="AV1615" s="127" t="s">
        <v>1726</v>
      </c>
      <c r="AW1615" s="149" t="str">
        <f t="shared" si="25"/>
        <v/>
      </c>
    </row>
    <row r="1616" spans="1:49" x14ac:dyDescent="0.2">
      <c r="A1616" s="127" t="s">
        <v>1726</v>
      </c>
      <c r="B1616" s="127">
        <v>4.0999999999999996</v>
      </c>
      <c r="C1616" s="127">
        <v>20171204</v>
      </c>
      <c r="D1616" s="127" t="s">
        <v>60</v>
      </c>
      <c r="E1616" s="127" t="s">
        <v>60</v>
      </c>
      <c r="F1616" s="127">
        <v>3</v>
      </c>
      <c r="G1616" s="75" t="s">
        <v>3928</v>
      </c>
      <c r="H1616" s="127"/>
      <c r="I1616" s="127"/>
      <c r="J1616" s="127"/>
      <c r="K1616" s="127"/>
      <c r="L1616" s="127"/>
      <c r="M1616" s="127">
        <v>1</v>
      </c>
      <c r="N1616" s="127">
        <v>1</v>
      </c>
      <c r="O1616" s="127">
        <v>1984</v>
      </c>
      <c r="P1616" s="127">
        <v>19850618</v>
      </c>
      <c r="Q1616" s="127">
        <v>19850618</v>
      </c>
      <c r="R1616" s="127" t="s">
        <v>3846</v>
      </c>
      <c r="S1616" s="127" t="s">
        <v>3847</v>
      </c>
      <c r="T1616" s="127" t="s">
        <v>3922</v>
      </c>
      <c r="U1616" s="127" t="s">
        <v>72</v>
      </c>
      <c r="V1616" s="127" t="s">
        <v>65</v>
      </c>
      <c r="W1616" s="127" t="s">
        <v>64</v>
      </c>
      <c r="X1616" s="127"/>
      <c r="Y1616" s="127">
        <v>5</v>
      </c>
      <c r="Z1616" s="127"/>
      <c r="AA1616" s="127" t="s">
        <v>1726</v>
      </c>
      <c r="AB1616" s="127"/>
      <c r="AC1616" s="127"/>
      <c r="AD1616" s="127"/>
      <c r="AE1616" s="127"/>
      <c r="AF1616" s="127">
        <v>0</v>
      </c>
      <c r="AG1616" s="127">
        <v>5500</v>
      </c>
      <c r="AH1616" s="127"/>
      <c r="AI1616" s="127"/>
      <c r="AJ1616" s="127"/>
      <c r="AK1616" s="127"/>
      <c r="AL1616" s="127"/>
      <c r="AM1616" s="127"/>
      <c r="AN1616" s="127"/>
      <c r="AO1616" s="127"/>
      <c r="AP1616" s="127" t="s">
        <v>3849</v>
      </c>
      <c r="AQ1616" s="127" t="s">
        <v>3850</v>
      </c>
      <c r="AR1616" s="127" t="s">
        <v>3924</v>
      </c>
      <c r="AS1616" s="127" t="s">
        <v>69</v>
      </c>
      <c r="AT1616" s="127" t="s">
        <v>70</v>
      </c>
      <c r="AU1616" s="127" t="s">
        <v>77</v>
      </c>
      <c r="AV1616" s="127" t="s">
        <v>1726</v>
      </c>
      <c r="AW1616" s="149" t="str">
        <f t="shared" si="25"/>
        <v/>
      </c>
    </row>
    <row r="1617" spans="1:49" x14ac:dyDescent="0.2">
      <c r="A1617" s="127" t="s">
        <v>59</v>
      </c>
      <c r="B1617" s="127">
        <v>4.0999999999999996</v>
      </c>
      <c r="C1617" s="127">
        <v>20171204</v>
      </c>
      <c r="D1617" s="127" t="s">
        <v>60</v>
      </c>
      <c r="E1617" s="127" t="s">
        <v>60</v>
      </c>
      <c r="F1617" s="127">
        <v>3</v>
      </c>
      <c r="G1617" s="75" t="s">
        <v>655</v>
      </c>
      <c r="H1617" s="127">
        <v>12</v>
      </c>
      <c r="I1617" s="127"/>
      <c r="J1617" s="127"/>
      <c r="K1617" s="127"/>
      <c r="L1617" s="127"/>
      <c r="M1617" s="127">
        <v>1</v>
      </c>
      <c r="N1617" s="127">
        <v>2</v>
      </c>
      <c r="O1617" s="127">
        <v>2009</v>
      </c>
      <c r="P1617" s="127">
        <v>20100511</v>
      </c>
      <c r="Q1617" s="127">
        <v>20100513</v>
      </c>
      <c r="R1617" s="127" t="s">
        <v>475</v>
      </c>
      <c r="S1617" s="127" t="s">
        <v>476</v>
      </c>
      <c r="T1617" s="127" t="s">
        <v>477</v>
      </c>
      <c r="U1617" s="127" t="s">
        <v>72</v>
      </c>
      <c r="V1617" s="127" t="s">
        <v>65</v>
      </c>
      <c r="W1617" s="127" t="s">
        <v>64</v>
      </c>
      <c r="X1617" s="127" t="s">
        <v>646</v>
      </c>
      <c r="Y1617" s="127">
        <v>6.13</v>
      </c>
      <c r="Z1617" s="127">
        <v>80</v>
      </c>
      <c r="AA1617" s="127" t="s">
        <v>1726</v>
      </c>
      <c r="AB1617" s="127">
        <v>5000</v>
      </c>
      <c r="AC1617" s="127">
        <v>10446</v>
      </c>
      <c r="AD1617" s="127"/>
      <c r="AE1617" s="127"/>
      <c r="AF1617" s="127">
        <v>0</v>
      </c>
      <c r="AG1617" s="127">
        <v>977</v>
      </c>
      <c r="AH1617" s="127">
        <v>5000</v>
      </c>
      <c r="AI1617" s="127">
        <v>492</v>
      </c>
      <c r="AJ1617" s="127" t="s">
        <v>648</v>
      </c>
      <c r="AK1617" s="127">
        <v>4.4999999999999998E-2</v>
      </c>
      <c r="AL1617" s="127">
        <v>25</v>
      </c>
      <c r="AM1617" s="127">
        <v>200</v>
      </c>
      <c r="AN1617" s="127"/>
      <c r="AO1617" s="127"/>
      <c r="AP1617" s="127" t="s">
        <v>479</v>
      </c>
      <c r="AQ1617" s="127" t="s">
        <v>480</v>
      </c>
      <c r="AR1617" s="127" t="s">
        <v>481</v>
      </c>
      <c r="AS1617" s="127" t="s">
        <v>69</v>
      </c>
      <c r="AT1617" s="127" t="s">
        <v>70</v>
      </c>
      <c r="AU1617" s="127" t="s">
        <v>91</v>
      </c>
      <c r="AV1617" s="127" t="s">
        <v>1726</v>
      </c>
      <c r="AW1617" s="149">
        <f t="shared" si="25"/>
        <v>9.3528623396515409E-2</v>
      </c>
    </row>
    <row r="1618" spans="1:49" x14ac:dyDescent="0.2">
      <c r="A1618" s="127" t="s">
        <v>1726</v>
      </c>
      <c r="B1618" s="127">
        <v>4.0999999999999996</v>
      </c>
      <c r="C1618" s="127">
        <v>20171204</v>
      </c>
      <c r="D1618" s="127" t="s">
        <v>60</v>
      </c>
      <c r="E1618" s="127" t="s">
        <v>60</v>
      </c>
      <c r="F1618" s="127">
        <v>3</v>
      </c>
      <c r="G1618" s="75" t="s">
        <v>1193</v>
      </c>
      <c r="H1618" s="127"/>
      <c r="I1618" s="127"/>
      <c r="J1618" s="127"/>
      <c r="K1618" s="127"/>
      <c r="L1618" s="127"/>
      <c r="M1618" s="127">
        <v>1</v>
      </c>
      <c r="N1618" s="127">
        <v>2</v>
      </c>
      <c r="O1618" s="127">
        <v>1986</v>
      </c>
      <c r="P1618" s="127">
        <v>19870401</v>
      </c>
      <c r="Q1618" s="127">
        <v>19870401</v>
      </c>
      <c r="R1618" s="127" t="s">
        <v>1029</v>
      </c>
      <c r="S1618" s="127" t="s">
        <v>1161</v>
      </c>
      <c r="T1618" s="127" t="s">
        <v>1030</v>
      </c>
      <c r="U1618" s="127" t="s">
        <v>1643</v>
      </c>
      <c r="V1618" s="127" t="s">
        <v>65</v>
      </c>
      <c r="W1618" s="127" t="s">
        <v>66</v>
      </c>
      <c r="X1618" s="127" t="s">
        <v>1305</v>
      </c>
      <c r="Y1618" s="127"/>
      <c r="Z1618" s="127"/>
      <c r="AA1618" s="127" t="s">
        <v>1726</v>
      </c>
      <c r="AB1618" s="127"/>
      <c r="AC1618" s="127"/>
      <c r="AD1618" s="127"/>
      <c r="AE1618" s="127"/>
      <c r="AF1618" s="127">
        <v>0</v>
      </c>
      <c r="AG1618" s="127">
        <v>72</v>
      </c>
      <c r="AH1618" s="127"/>
      <c r="AI1618" s="127"/>
      <c r="AJ1618" s="127"/>
      <c r="AK1618" s="127"/>
      <c r="AL1618" s="127"/>
      <c r="AM1618" s="127"/>
      <c r="AN1618" s="127"/>
      <c r="AO1618" s="127"/>
      <c r="AP1618" s="127" t="s">
        <v>1032</v>
      </c>
      <c r="AQ1618" s="127" t="s">
        <v>1162</v>
      </c>
      <c r="AR1618" s="127" t="s">
        <v>1033</v>
      </c>
      <c r="AS1618" s="127" t="s">
        <v>69</v>
      </c>
      <c r="AT1618" s="127" t="s">
        <v>70</v>
      </c>
      <c r="AU1618" s="127" t="s">
        <v>91</v>
      </c>
      <c r="AV1618" s="127" t="s">
        <v>1726</v>
      </c>
      <c r="AW1618" s="149" t="str">
        <f t="shared" si="25"/>
        <v/>
      </c>
    </row>
    <row r="1619" spans="1:49" x14ac:dyDescent="0.2">
      <c r="A1619" s="127" t="s">
        <v>1726</v>
      </c>
      <c r="B1619" s="127">
        <v>4.0999999999999996</v>
      </c>
      <c r="C1619" s="127">
        <v>20171204</v>
      </c>
      <c r="D1619" s="127" t="s">
        <v>60</v>
      </c>
      <c r="E1619" s="127" t="s">
        <v>60</v>
      </c>
      <c r="F1619" s="127">
        <v>3</v>
      </c>
      <c r="G1619" s="75" t="s">
        <v>4269</v>
      </c>
      <c r="H1619" s="127"/>
      <c r="I1619" s="127"/>
      <c r="J1619" s="127"/>
      <c r="K1619" s="127"/>
      <c r="L1619" s="127"/>
      <c r="M1619" s="127">
        <v>1</v>
      </c>
      <c r="N1619" s="127">
        <v>2</v>
      </c>
      <c r="O1619" s="127">
        <v>1995</v>
      </c>
      <c r="P1619" s="127">
        <v>19960506</v>
      </c>
      <c r="Q1619" s="127">
        <v>19960514</v>
      </c>
      <c r="R1619" s="127" t="s">
        <v>3420</v>
      </c>
      <c r="S1619" s="127" t="s">
        <v>3421</v>
      </c>
      <c r="T1619" s="127" t="s">
        <v>4165</v>
      </c>
      <c r="U1619" s="127" t="s">
        <v>72</v>
      </c>
      <c r="V1619" s="127" t="s">
        <v>65</v>
      </c>
      <c r="W1619" s="127" t="s">
        <v>64</v>
      </c>
      <c r="X1619" s="127"/>
      <c r="Y1619" s="127">
        <v>6.5</v>
      </c>
      <c r="Z1619" s="127"/>
      <c r="AA1619" s="127" t="s">
        <v>1726</v>
      </c>
      <c r="AB1619" s="127"/>
      <c r="AC1619" s="127"/>
      <c r="AD1619" s="127"/>
      <c r="AE1619" s="127"/>
      <c r="AF1619" s="127">
        <v>0</v>
      </c>
      <c r="AG1619" s="127">
        <v>442680</v>
      </c>
      <c r="AH1619" s="127"/>
      <c r="AI1619" s="127"/>
      <c r="AJ1619" s="127" t="s">
        <v>66</v>
      </c>
      <c r="AK1619" s="127"/>
      <c r="AL1619" s="127"/>
      <c r="AM1619" s="127"/>
      <c r="AN1619" s="127"/>
      <c r="AO1619" s="127"/>
      <c r="AP1619" s="127" t="s">
        <v>3422</v>
      </c>
      <c r="AQ1619" s="127" t="s">
        <v>3423</v>
      </c>
      <c r="AR1619" s="127" t="s">
        <v>4166</v>
      </c>
      <c r="AS1619" s="127" t="s">
        <v>69</v>
      </c>
      <c r="AT1619" s="127" t="s">
        <v>70</v>
      </c>
      <c r="AU1619" s="127" t="s">
        <v>3211</v>
      </c>
      <c r="AV1619" s="127" t="s">
        <v>1726</v>
      </c>
      <c r="AW1619" s="149" t="str">
        <f t="shared" si="25"/>
        <v/>
      </c>
    </row>
    <row r="1620" spans="1:49" x14ac:dyDescent="0.2">
      <c r="A1620" s="127" t="s">
        <v>1726</v>
      </c>
      <c r="B1620" s="127">
        <v>4.0999999999999996</v>
      </c>
      <c r="C1620" s="127">
        <v>20171204</v>
      </c>
      <c r="D1620" s="127" t="s">
        <v>60</v>
      </c>
      <c r="E1620" s="127" t="s">
        <v>60</v>
      </c>
      <c r="F1620" s="127">
        <v>3</v>
      </c>
      <c r="G1620" s="75" t="s">
        <v>4248</v>
      </c>
      <c r="H1620" s="127"/>
      <c r="I1620" s="127"/>
      <c r="J1620" s="127"/>
      <c r="K1620" s="127"/>
      <c r="L1620" s="127"/>
      <c r="M1620" s="127">
        <v>1</v>
      </c>
      <c r="N1620" s="127">
        <v>2</v>
      </c>
      <c r="O1620" s="127">
        <v>1994</v>
      </c>
      <c r="P1620" s="127">
        <v>19950504</v>
      </c>
      <c r="Q1620" s="127">
        <v>19950510</v>
      </c>
      <c r="R1620" s="127" t="s">
        <v>3420</v>
      </c>
      <c r="S1620" s="127" t="s">
        <v>3421</v>
      </c>
      <c r="T1620" s="127" t="s">
        <v>4165</v>
      </c>
      <c r="U1620" s="127" t="s">
        <v>72</v>
      </c>
      <c r="V1620" s="127" t="s">
        <v>65</v>
      </c>
      <c r="W1620" s="127" t="s">
        <v>64</v>
      </c>
      <c r="X1620" s="127"/>
      <c r="Y1620" s="127">
        <v>6.5</v>
      </c>
      <c r="Z1620" s="127"/>
      <c r="AA1620" s="127" t="s">
        <v>1726</v>
      </c>
      <c r="AB1620" s="127"/>
      <c r="AC1620" s="127"/>
      <c r="AD1620" s="127"/>
      <c r="AE1620" s="127"/>
      <c r="AF1620" s="127">
        <v>0</v>
      </c>
      <c r="AG1620" s="127">
        <v>452650</v>
      </c>
      <c r="AH1620" s="127"/>
      <c r="AI1620" s="127"/>
      <c r="AJ1620" s="127" t="s">
        <v>66</v>
      </c>
      <c r="AK1620" s="127"/>
      <c r="AL1620" s="127"/>
      <c r="AM1620" s="127"/>
      <c r="AN1620" s="127"/>
      <c r="AO1620" s="127"/>
      <c r="AP1620" s="127" t="s">
        <v>3422</v>
      </c>
      <c r="AQ1620" s="127" t="s">
        <v>3423</v>
      </c>
      <c r="AR1620" s="127" t="s">
        <v>4166</v>
      </c>
      <c r="AS1620" s="127" t="s">
        <v>69</v>
      </c>
      <c r="AT1620" s="127" t="s">
        <v>70</v>
      </c>
      <c r="AU1620" s="127" t="s">
        <v>3211</v>
      </c>
      <c r="AV1620" s="127" t="s">
        <v>1726</v>
      </c>
      <c r="AW1620" s="149" t="str">
        <f t="shared" si="25"/>
        <v/>
      </c>
    </row>
    <row r="1621" spans="1:49" x14ac:dyDescent="0.2">
      <c r="A1621" s="127" t="s">
        <v>1726</v>
      </c>
      <c r="B1621" s="127">
        <v>4.0999999999999996</v>
      </c>
      <c r="C1621" s="127">
        <v>20171204</v>
      </c>
      <c r="D1621" s="127" t="s">
        <v>60</v>
      </c>
      <c r="E1621" s="127" t="s">
        <v>60</v>
      </c>
      <c r="F1621" s="127">
        <v>3</v>
      </c>
      <c r="G1621" s="75" t="s">
        <v>1412</v>
      </c>
      <c r="H1621" s="127"/>
      <c r="I1621" s="127"/>
      <c r="J1621" s="127"/>
      <c r="K1621" s="127"/>
      <c r="L1621" s="127"/>
      <c r="M1621" s="127">
        <v>1</v>
      </c>
      <c r="N1621" s="127">
        <v>1</v>
      </c>
      <c r="O1621" s="127">
        <v>1990</v>
      </c>
      <c r="P1621" s="127">
        <v>19910516</v>
      </c>
      <c r="Q1621" s="127">
        <v>19910516</v>
      </c>
      <c r="R1621" s="127" t="s">
        <v>109</v>
      </c>
      <c r="S1621" s="127" t="s">
        <v>1343</v>
      </c>
      <c r="T1621" s="127" t="s">
        <v>110</v>
      </c>
      <c r="U1621" s="127" t="s">
        <v>72</v>
      </c>
      <c r="V1621" s="127" t="s">
        <v>65</v>
      </c>
      <c r="W1621" s="127" t="s">
        <v>66</v>
      </c>
      <c r="X1621" s="127"/>
      <c r="Y1621" s="127">
        <v>5.5</v>
      </c>
      <c r="Z1621" s="127"/>
      <c r="AA1621" s="127" t="s">
        <v>1726</v>
      </c>
      <c r="AB1621" s="127"/>
      <c r="AC1621" s="127"/>
      <c r="AD1621" s="127"/>
      <c r="AE1621" s="127"/>
      <c r="AF1621" s="127">
        <v>0</v>
      </c>
      <c r="AG1621" s="127">
        <v>25700</v>
      </c>
      <c r="AH1621" s="127"/>
      <c r="AI1621" s="127"/>
      <c r="AJ1621" s="127" t="s">
        <v>67</v>
      </c>
      <c r="AK1621" s="127"/>
      <c r="AL1621" s="127"/>
      <c r="AM1621" s="127"/>
      <c r="AN1621" s="127"/>
      <c r="AO1621" s="127" t="s">
        <v>1413</v>
      </c>
      <c r="AP1621" s="127" t="s">
        <v>685</v>
      </c>
      <c r="AQ1621" s="127" t="s">
        <v>1619</v>
      </c>
      <c r="AR1621" s="127" t="s">
        <v>686</v>
      </c>
      <c r="AS1621" s="127" t="s">
        <v>69</v>
      </c>
      <c r="AT1621" s="127" t="s">
        <v>70</v>
      </c>
      <c r="AU1621" s="127" t="s">
        <v>71</v>
      </c>
      <c r="AV1621" s="127" t="s">
        <v>1726</v>
      </c>
      <c r="AW1621" s="149" t="str">
        <f t="shared" si="25"/>
        <v/>
      </c>
    </row>
    <row r="1622" spans="1:49" x14ac:dyDescent="0.2">
      <c r="A1622" s="127" t="s">
        <v>59</v>
      </c>
      <c r="B1622" s="127">
        <v>4.0999999999999996</v>
      </c>
      <c r="C1622" s="127">
        <v>20171204</v>
      </c>
      <c r="D1622" s="127" t="s">
        <v>60</v>
      </c>
      <c r="E1622" s="127" t="s">
        <v>60</v>
      </c>
      <c r="F1622" s="127">
        <v>3</v>
      </c>
      <c r="G1622" s="75" t="s">
        <v>3537</v>
      </c>
      <c r="H1622" s="127">
        <v>0</v>
      </c>
      <c r="I1622" s="127"/>
      <c r="J1622" s="127"/>
      <c r="K1622" s="127"/>
      <c r="L1622" s="127"/>
      <c r="M1622" s="127">
        <v>1</v>
      </c>
      <c r="N1622" s="127">
        <v>2</v>
      </c>
      <c r="O1622" s="127">
        <v>1990</v>
      </c>
      <c r="P1622" s="127">
        <v>19910503</v>
      </c>
      <c r="Q1622" s="127">
        <v>19910505</v>
      </c>
      <c r="R1622" s="127" t="s">
        <v>3483</v>
      </c>
      <c r="S1622" s="127" t="s">
        <v>3497</v>
      </c>
      <c r="T1622" s="127" t="s">
        <v>3485</v>
      </c>
      <c r="U1622" s="127" t="s">
        <v>72</v>
      </c>
      <c r="V1622" s="127" t="s">
        <v>65</v>
      </c>
      <c r="W1622" s="127" t="s">
        <v>66</v>
      </c>
      <c r="X1622" s="127"/>
      <c r="Y1622" s="127">
        <v>5.03</v>
      </c>
      <c r="Z1622" s="127"/>
      <c r="AA1622" s="127" t="s">
        <v>1726</v>
      </c>
      <c r="AB1622" s="127">
        <v>5000</v>
      </c>
      <c r="AC1622" s="127">
        <v>26804</v>
      </c>
      <c r="AD1622" s="127"/>
      <c r="AE1622" s="127"/>
      <c r="AF1622" s="127">
        <v>0</v>
      </c>
      <c r="AG1622" s="127">
        <v>4189</v>
      </c>
      <c r="AH1622" s="127"/>
      <c r="AI1622" s="127"/>
      <c r="AJ1622" s="127" t="s">
        <v>66</v>
      </c>
      <c r="AK1622" s="127"/>
      <c r="AL1622" s="127">
        <v>1</v>
      </c>
      <c r="AM1622" s="127"/>
      <c r="AN1622" s="127"/>
      <c r="AO1622" s="127" t="s">
        <v>3538</v>
      </c>
      <c r="AP1622" s="127" t="s">
        <v>3486</v>
      </c>
      <c r="AQ1622" s="127" t="s">
        <v>3500</v>
      </c>
      <c r="AR1622" s="127" t="s">
        <v>3488</v>
      </c>
      <c r="AS1622" s="127" t="s">
        <v>69</v>
      </c>
      <c r="AT1622" s="127" t="s">
        <v>70</v>
      </c>
      <c r="AU1622" s="127" t="s">
        <v>77</v>
      </c>
      <c r="AV1622" s="127" t="s">
        <v>1726</v>
      </c>
      <c r="AW1622" s="149">
        <f t="shared" si="25"/>
        <v>0.1562826443814356</v>
      </c>
    </row>
    <row r="1623" spans="1:49" x14ac:dyDescent="0.2">
      <c r="A1623" s="127" t="s">
        <v>59</v>
      </c>
      <c r="B1623" s="127">
        <v>4.0999999999999996</v>
      </c>
      <c r="C1623" s="127">
        <v>20171204</v>
      </c>
      <c r="D1623" s="127" t="s">
        <v>60</v>
      </c>
      <c r="E1623" s="127" t="s">
        <v>60</v>
      </c>
      <c r="F1623" s="127">
        <v>3</v>
      </c>
      <c r="G1623" s="75" t="s">
        <v>1575</v>
      </c>
      <c r="H1623" s="127">
        <v>0</v>
      </c>
      <c r="I1623" s="127"/>
      <c r="J1623" s="127"/>
      <c r="K1623" s="127"/>
      <c r="L1623" s="127"/>
      <c r="M1623" s="127">
        <v>1</v>
      </c>
      <c r="N1623" s="127">
        <v>2</v>
      </c>
      <c r="O1623" s="127">
        <v>1989</v>
      </c>
      <c r="P1623" s="127">
        <v>19900511</v>
      </c>
      <c r="Q1623" s="127">
        <v>19900511</v>
      </c>
      <c r="R1623" s="127" t="s">
        <v>834</v>
      </c>
      <c r="S1623" s="127" t="s">
        <v>830</v>
      </c>
      <c r="T1623" s="127" t="s">
        <v>835</v>
      </c>
      <c r="U1623" s="127" t="s">
        <v>1643</v>
      </c>
      <c r="V1623" s="127" t="s">
        <v>65</v>
      </c>
      <c r="W1623" s="127" t="s">
        <v>66</v>
      </c>
      <c r="X1623" s="127"/>
      <c r="Y1623" s="127">
        <v>3.6</v>
      </c>
      <c r="Z1623" s="127"/>
      <c r="AA1623" s="127" t="s">
        <v>1726</v>
      </c>
      <c r="AB1623" s="127">
        <v>5000</v>
      </c>
      <c r="AC1623" s="127">
        <v>27125</v>
      </c>
      <c r="AD1623" s="127"/>
      <c r="AE1623" s="127"/>
      <c r="AF1623" s="127">
        <v>0</v>
      </c>
      <c r="AG1623" s="127">
        <v>28141</v>
      </c>
      <c r="AH1623" s="127">
        <v>5000</v>
      </c>
      <c r="AI1623" s="127">
        <v>159</v>
      </c>
      <c r="AJ1623" s="127" t="s">
        <v>66</v>
      </c>
      <c r="AK1623" s="127">
        <v>5.7999999999999996E-3</v>
      </c>
      <c r="AL1623" s="127">
        <v>1</v>
      </c>
      <c r="AM1623" s="127">
        <v>100</v>
      </c>
      <c r="AN1623" s="127"/>
      <c r="AO1623" s="127" t="s">
        <v>847</v>
      </c>
      <c r="AP1623" s="127" t="s">
        <v>837</v>
      </c>
      <c r="AQ1623" s="127" t="s">
        <v>831</v>
      </c>
      <c r="AR1623" s="127" t="s">
        <v>838</v>
      </c>
      <c r="AS1623" s="127" t="s">
        <v>69</v>
      </c>
      <c r="AT1623" s="127" t="s">
        <v>70</v>
      </c>
      <c r="AU1623" s="127" t="s">
        <v>91</v>
      </c>
      <c r="AV1623" s="127" t="s">
        <v>1726</v>
      </c>
      <c r="AW1623" s="149">
        <f t="shared" si="25"/>
        <v>1.0374562211981566</v>
      </c>
    </row>
    <row r="1624" spans="1:49" x14ac:dyDescent="0.2">
      <c r="A1624" s="127" t="s">
        <v>59</v>
      </c>
      <c r="B1624" s="127">
        <v>4.0999999999999996</v>
      </c>
      <c r="C1624" s="127">
        <v>20171204</v>
      </c>
      <c r="D1624" s="127" t="s">
        <v>60</v>
      </c>
      <c r="E1624" s="127" t="s">
        <v>60</v>
      </c>
      <c r="F1624" s="127">
        <v>3</v>
      </c>
      <c r="G1624" s="75" t="s">
        <v>957</v>
      </c>
      <c r="H1624" s="127">
        <v>0</v>
      </c>
      <c r="I1624" s="127"/>
      <c r="J1624" s="127"/>
      <c r="K1624" s="127"/>
      <c r="L1624" s="127"/>
      <c r="M1624" s="127">
        <v>1</v>
      </c>
      <c r="N1624" s="127">
        <v>2</v>
      </c>
      <c r="O1624" s="127">
        <v>1989</v>
      </c>
      <c r="P1624" s="127">
        <v>19900528</v>
      </c>
      <c r="Q1624" s="127">
        <v>19900528</v>
      </c>
      <c r="R1624" s="127" t="s">
        <v>834</v>
      </c>
      <c r="S1624" s="127" t="s">
        <v>830</v>
      </c>
      <c r="T1624" s="127" t="s">
        <v>835</v>
      </c>
      <c r="U1624" s="127" t="s">
        <v>1643</v>
      </c>
      <c r="V1624" s="127" t="s">
        <v>65</v>
      </c>
      <c r="W1624" s="127" t="s">
        <v>66</v>
      </c>
      <c r="X1624" s="127"/>
      <c r="Y1624" s="127">
        <v>4.5999999999999996</v>
      </c>
      <c r="Z1624" s="127"/>
      <c r="AA1624" s="127" t="s">
        <v>1726</v>
      </c>
      <c r="AB1624" s="127">
        <v>5000</v>
      </c>
      <c r="AC1624" s="127">
        <v>28295</v>
      </c>
      <c r="AD1624" s="127"/>
      <c r="AE1624" s="127"/>
      <c r="AF1624" s="127">
        <v>0</v>
      </c>
      <c r="AG1624" s="127">
        <v>27253</v>
      </c>
      <c r="AH1624" s="127"/>
      <c r="AI1624" s="127"/>
      <c r="AJ1624" s="127" t="s">
        <v>66</v>
      </c>
      <c r="AK1624" s="127"/>
      <c r="AL1624" s="127">
        <v>1</v>
      </c>
      <c r="AM1624" s="127">
        <v>100</v>
      </c>
      <c r="AN1624" s="127"/>
      <c r="AO1624" s="127" t="s">
        <v>897</v>
      </c>
      <c r="AP1624" s="127" t="s">
        <v>837</v>
      </c>
      <c r="AQ1624" s="127" t="s">
        <v>831</v>
      </c>
      <c r="AR1624" s="127" t="s">
        <v>838</v>
      </c>
      <c r="AS1624" s="127" t="s">
        <v>69</v>
      </c>
      <c r="AT1624" s="127" t="s">
        <v>70</v>
      </c>
      <c r="AU1624" s="127" t="s">
        <v>91</v>
      </c>
      <c r="AV1624" s="127" t="s">
        <v>1726</v>
      </c>
      <c r="AW1624" s="149">
        <f t="shared" si="25"/>
        <v>0.96317370560169646</v>
      </c>
    </row>
    <row r="1625" spans="1:49" x14ac:dyDescent="0.2">
      <c r="A1625" s="127" t="s">
        <v>59</v>
      </c>
      <c r="B1625" s="127">
        <v>4.0999999999999996</v>
      </c>
      <c r="C1625" s="127">
        <v>20171204</v>
      </c>
      <c r="D1625" s="127" t="s">
        <v>60</v>
      </c>
      <c r="E1625" s="127" t="s">
        <v>60</v>
      </c>
      <c r="F1625" s="127">
        <v>3</v>
      </c>
      <c r="G1625" s="75" t="s">
        <v>841</v>
      </c>
      <c r="H1625" s="127">
        <v>0</v>
      </c>
      <c r="I1625" s="127"/>
      <c r="J1625" s="127"/>
      <c r="K1625" s="127"/>
      <c r="L1625" s="127"/>
      <c r="M1625" s="127">
        <v>1</v>
      </c>
      <c r="N1625" s="127">
        <v>2</v>
      </c>
      <c r="O1625" s="127">
        <v>1983</v>
      </c>
      <c r="P1625" s="127">
        <v>19840515</v>
      </c>
      <c r="Q1625" s="127">
        <v>19840529</v>
      </c>
      <c r="R1625" s="127" t="s">
        <v>834</v>
      </c>
      <c r="S1625" s="127" t="s">
        <v>830</v>
      </c>
      <c r="T1625" s="127" t="s">
        <v>835</v>
      </c>
      <c r="U1625" s="127" t="s">
        <v>1643</v>
      </c>
      <c r="V1625" s="127" t="s">
        <v>65</v>
      </c>
      <c r="W1625" s="127" t="s">
        <v>66</v>
      </c>
      <c r="X1625" s="127"/>
      <c r="Y1625" s="127">
        <v>3.5</v>
      </c>
      <c r="Z1625" s="127"/>
      <c r="AA1625" s="127" t="s">
        <v>1726</v>
      </c>
      <c r="AB1625" s="127">
        <v>5000</v>
      </c>
      <c r="AC1625" s="127">
        <v>41121</v>
      </c>
      <c r="AD1625" s="127"/>
      <c r="AE1625" s="127"/>
      <c r="AF1625" s="127">
        <v>0</v>
      </c>
      <c r="AG1625" s="127">
        <v>28233</v>
      </c>
      <c r="AH1625" s="127">
        <v>5000</v>
      </c>
      <c r="AI1625" s="127">
        <v>932</v>
      </c>
      <c r="AJ1625" s="127"/>
      <c r="AK1625" s="127">
        <v>2.2200000000000001E-2</v>
      </c>
      <c r="AL1625" s="127">
        <v>1</v>
      </c>
      <c r="AM1625" s="127"/>
      <c r="AN1625" s="127"/>
      <c r="AO1625" s="127"/>
      <c r="AP1625" s="127" t="s">
        <v>837</v>
      </c>
      <c r="AQ1625" s="127" t="s">
        <v>831</v>
      </c>
      <c r="AR1625" s="127" t="s">
        <v>838</v>
      </c>
      <c r="AS1625" s="127" t="s">
        <v>69</v>
      </c>
      <c r="AT1625" s="127" t="s">
        <v>70</v>
      </c>
      <c r="AU1625" s="127" t="s">
        <v>91</v>
      </c>
      <c r="AV1625" s="127" t="s">
        <v>1726</v>
      </c>
      <c r="AW1625" s="149">
        <f t="shared" si="25"/>
        <v>0.68658349748303782</v>
      </c>
    </row>
    <row r="1626" spans="1:49" x14ac:dyDescent="0.2">
      <c r="A1626" s="127" t="s">
        <v>59</v>
      </c>
      <c r="B1626" s="127">
        <v>4.0999999999999996</v>
      </c>
      <c r="C1626" s="127">
        <v>20171204</v>
      </c>
      <c r="D1626" s="127" t="s">
        <v>60</v>
      </c>
      <c r="E1626" s="127" t="s">
        <v>60</v>
      </c>
      <c r="F1626" s="127">
        <v>3</v>
      </c>
      <c r="G1626" s="75" t="s">
        <v>3750</v>
      </c>
      <c r="H1626" s="127">
        <v>0</v>
      </c>
      <c r="I1626" s="127"/>
      <c r="J1626" s="127"/>
      <c r="K1626" s="127"/>
      <c r="L1626" s="127"/>
      <c r="M1626" s="127">
        <v>1</v>
      </c>
      <c r="N1626" s="127">
        <v>2</v>
      </c>
      <c r="O1626" s="127">
        <v>1990</v>
      </c>
      <c r="P1626" s="127">
        <v>19911004</v>
      </c>
      <c r="Q1626" s="127">
        <v>19911009</v>
      </c>
      <c r="R1626" s="127" t="s">
        <v>3734</v>
      </c>
      <c r="S1626" s="127" t="s">
        <v>3426</v>
      </c>
      <c r="T1626" s="127" t="s">
        <v>3727</v>
      </c>
      <c r="U1626" s="127" t="s">
        <v>1643</v>
      </c>
      <c r="V1626" s="127" t="s">
        <v>65</v>
      </c>
      <c r="W1626" s="127" t="s">
        <v>66</v>
      </c>
      <c r="X1626" s="127"/>
      <c r="Y1626" s="127">
        <v>13.6</v>
      </c>
      <c r="Z1626" s="127">
        <v>102</v>
      </c>
      <c r="AA1626" s="127" t="s">
        <v>1726</v>
      </c>
      <c r="AB1626" s="127">
        <v>5000</v>
      </c>
      <c r="AC1626" s="127">
        <v>24928</v>
      </c>
      <c r="AD1626" s="127"/>
      <c r="AE1626" s="127"/>
      <c r="AF1626" s="127">
        <v>0</v>
      </c>
      <c r="AG1626" s="127">
        <v>9849</v>
      </c>
      <c r="AH1626" s="127"/>
      <c r="AI1626" s="127"/>
      <c r="AJ1626" s="127" t="s">
        <v>67</v>
      </c>
      <c r="AK1626" s="127"/>
      <c r="AL1626" s="127">
        <v>1</v>
      </c>
      <c r="AM1626" s="127">
        <v>100</v>
      </c>
      <c r="AN1626" s="127"/>
      <c r="AO1626" s="127" t="s">
        <v>3751</v>
      </c>
      <c r="AP1626" s="127" t="s">
        <v>3736</v>
      </c>
      <c r="AQ1626" s="127" t="s">
        <v>3429</v>
      </c>
      <c r="AR1626" s="127" t="s">
        <v>3729</v>
      </c>
      <c r="AS1626" s="127" t="s">
        <v>69</v>
      </c>
      <c r="AT1626" s="127" t="s">
        <v>70</v>
      </c>
      <c r="AU1626" s="127" t="s">
        <v>77</v>
      </c>
      <c r="AV1626" s="127" t="s">
        <v>1726</v>
      </c>
      <c r="AW1626" s="149">
        <f t="shared" si="25"/>
        <v>0.39509788189987161</v>
      </c>
    </row>
    <row r="1627" spans="1:49" x14ac:dyDescent="0.2">
      <c r="A1627" s="127" t="s">
        <v>1726</v>
      </c>
      <c r="B1627" s="127">
        <v>4.0999999999999996</v>
      </c>
      <c r="C1627" s="127">
        <v>20171204</v>
      </c>
      <c r="D1627" s="127" t="s">
        <v>60</v>
      </c>
      <c r="E1627" s="127" t="s">
        <v>60</v>
      </c>
      <c r="F1627" s="127">
        <v>3</v>
      </c>
      <c r="G1627" s="75" t="s">
        <v>1507</v>
      </c>
      <c r="H1627" s="127"/>
      <c r="I1627" s="127"/>
      <c r="J1627" s="127"/>
      <c r="K1627" s="127"/>
      <c r="L1627" s="127"/>
      <c r="M1627" s="127">
        <v>1</v>
      </c>
      <c r="N1627" s="127">
        <v>1</v>
      </c>
      <c r="O1627" s="127">
        <v>2003</v>
      </c>
      <c r="P1627" s="127">
        <v>20040608</v>
      </c>
      <c r="Q1627" s="127">
        <v>20040609</v>
      </c>
      <c r="R1627" s="127" t="s">
        <v>61</v>
      </c>
      <c r="S1627" s="127" t="s">
        <v>62</v>
      </c>
      <c r="T1627" s="127" t="s">
        <v>63</v>
      </c>
      <c r="U1627" s="127" t="s">
        <v>1643</v>
      </c>
      <c r="V1627" s="127" t="s">
        <v>65</v>
      </c>
      <c r="W1627" s="127" t="s">
        <v>66</v>
      </c>
      <c r="X1627" s="127"/>
      <c r="Y1627" s="127">
        <v>1.2</v>
      </c>
      <c r="Z1627" s="127">
        <v>48</v>
      </c>
      <c r="AA1627" s="127" t="s">
        <v>1726</v>
      </c>
      <c r="AB1627" s="127"/>
      <c r="AC1627" s="127"/>
      <c r="AD1627" s="127"/>
      <c r="AE1627" s="127"/>
      <c r="AF1627" s="127">
        <v>0</v>
      </c>
      <c r="AG1627" s="127">
        <v>23971</v>
      </c>
      <c r="AH1627" s="127"/>
      <c r="AI1627" s="127"/>
      <c r="AJ1627" s="127" t="s">
        <v>67</v>
      </c>
      <c r="AK1627" s="127"/>
      <c r="AL1627" s="127"/>
      <c r="AM1627" s="127"/>
      <c r="AN1627" s="127"/>
      <c r="AO1627" s="127" t="s">
        <v>1508</v>
      </c>
      <c r="AP1627" s="127" t="s">
        <v>663</v>
      </c>
      <c r="AQ1627" s="127" t="s">
        <v>661</v>
      </c>
      <c r="AR1627" s="127" t="s">
        <v>664</v>
      </c>
      <c r="AS1627" s="127" t="s">
        <v>69</v>
      </c>
      <c r="AT1627" s="127" t="s">
        <v>70</v>
      </c>
      <c r="AU1627" s="127" t="s">
        <v>71</v>
      </c>
      <c r="AV1627" s="127" t="s">
        <v>1726</v>
      </c>
      <c r="AW1627" s="149" t="str">
        <f t="shared" si="25"/>
        <v/>
      </c>
    </row>
    <row r="1628" spans="1:49" x14ac:dyDescent="0.2">
      <c r="A1628" s="127" t="s">
        <v>1726</v>
      </c>
      <c r="B1628" s="127">
        <v>4.0999999999999996</v>
      </c>
      <c r="C1628" s="127">
        <v>20171204</v>
      </c>
      <c r="D1628" s="127" t="s">
        <v>60</v>
      </c>
      <c r="E1628" s="127" t="s">
        <v>60</v>
      </c>
      <c r="F1628" s="127">
        <v>3</v>
      </c>
      <c r="G1628" s="75" t="s">
        <v>1485</v>
      </c>
      <c r="H1628" s="127"/>
      <c r="I1628" s="127"/>
      <c r="J1628" s="127"/>
      <c r="K1628" s="127"/>
      <c r="L1628" s="127"/>
      <c r="M1628" s="127">
        <v>1</v>
      </c>
      <c r="N1628" s="127">
        <v>1</v>
      </c>
      <c r="O1628" s="127">
        <v>2003</v>
      </c>
      <c r="P1628" s="127">
        <v>20050425</v>
      </c>
      <c r="Q1628" s="127">
        <v>20050427</v>
      </c>
      <c r="R1628" s="127" t="s">
        <v>78</v>
      </c>
      <c r="S1628" s="127" t="s">
        <v>62</v>
      </c>
      <c r="T1628" s="127" t="s">
        <v>79</v>
      </c>
      <c r="U1628" s="127" t="s">
        <v>1953</v>
      </c>
      <c r="V1628" s="127" t="s">
        <v>65</v>
      </c>
      <c r="W1628" s="127" t="s">
        <v>64</v>
      </c>
      <c r="X1628" s="127"/>
      <c r="Y1628" s="127">
        <v>18.100000000000001</v>
      </c>
      <c r="Z1628" s="127">
        <v>119</v>
      </c>
      <c r="AA1628" s="127" t="s">
        <v>1726</v>
      </c>
      <c r="AB1628" s="127"/>
      <c r="AC1628" s="127"/>
      <c r="AD1628" s="127"/>
      <c r="AE1628" s="127"/>
      <c r="AF1628" s="127">
        <v>0</v>
      </c>
      <c r="AG1628" s="127">
        <v>83436</v>
      </c>
      <c r="AH1628" s="127"/>
      <c r="AI1628" s="127"/>
      <c r="AJ1628" s="127" t="s">
        <v>66</v>
      </c>
      <c r="AK1628" s="127"/>
      <c r="AL1628" s="127"/>
      <c r="AM1628" s="127"/>
      <c r="AN1628" s="127"/>
      <c r="AO1628" s="127" t="s">
        <v>1486</v>
      </c>
      <c r="AP1628" s="127" t="s">
        <v>675</v>
      </c>
      <c r="AQ1628" s="127" t="s">
        <v>661</v>
      </c>
      <c r="AR1628" s="127" t="s">
        <v>676</v>
      </c>
      <c r="AS1628" s="127" t="s">
        <v>69</v>
      </c>
      <c r="AT1628" s="127" t="s">
        <v>70</v>
      </c>
      <c r="AU1628" s="127" t="s">
        <v>71</v>
      </c>
      <c r="AV1628" s="127" t="s">
        <v>1726</v>
      </c>
      <c r="AW1628" s="149" t="str">
        <f t="shared" si="25"/>
        <v/>
      </c>
    </row>
    <row r="1629" spans="1:49" x14ac:dyDescent="0.2">
      <c r="A1629" s="127" t="s">
        <v>1726</v>
      </c>
      <c r="B1629" s="127">
        <v>4.0999999999999996</v>
      </c>
      <c r="C1629" s="127">
        <v>20171204</v>
      </c>
      <c r="D1629" s="127" t="s">
        <v>60</v>
      </c>
      <c r="E1629" s="127" t="s">
        <v>60</v>
      </c>
      <c r="F1629" s="127">
        <v>3</v>
      </c>
      <c r="G1629" s="75" t="s">
        <v>1473</v>
      </c>
      <c r="H1629" s="127"/>
      <c r="I1629" s="127"/>
      <c r="J1629" s="127"/>
      <c r="K1629" s="127"/>
      <c r="L1629" s="127"/>
      <c r="M1629" s="127">
        <v>1</v>
      </c>
      <c r="N1629" s="127">
        <v>1</v>
      </c>
      <c r="O1629" s="127">
        <v>2003</v>
      </c>
      <c r="P1629" s="127">
        <v>20040527</v>
      </c>
      <c r="Q1629" s="127">
        <v>20040527</v>
      </c>
      <c r="R1629" s="127" t="s">
        <v>84</v>
      </c>
      <c r="S1629" s="127" t="s">
        <v>62</v>
      </c>
      <c r="T1629" s="127" t="s">
        <v>85</v>
      </c>
      <c r="U1629" s="127" t="s">
        <v>1643</v>
      </c>
      <c r="V1629" s="127" t="s">
        <v>65</v>
      </c>
      <c r="W1629" s="127" t="s">
        <v>66</v>
      </c>
      <c r="X1629" s="127"/>
      <c r="Y1629" s="127">
        <v>1.58</v>
      </c>
      <c r="Z1629" s="127">
        <v>51</v>
      </c>
      <c r="AA1629" s="127" t="s">
        <v>1726</v>
      </c>
      <c r="AB1629" s="127"/>
      <c r="AC1629" s="127"/>
      <c r="AD1629" s="127"/>
      <c r="AE1629" s="127"/>
      <c r="AF1629" s="127">
        <v>0</v>
      </c>
      <c r="AG1629" s="127">
        <v>14336</v>
      </c>
      <c r="AH1629" s="127"/>
      <c r="AI1629" s="127"/>
      <c r="AJ1629" s="127" t="s">
        <v>66</v>
      </c>
      <c r="AK1629" s="127"/>
      <c r="AL1629" s="127"/>
      <c r="AM1629" s="127"/>
      <c r="AN1629" s="127"/>
      <c r="AO1629" s="127" t="s">
        <v>1474</v>
      </c>
      <c r="AP1629" s="127" t="s">
        <v>669</v>
      </c>
      <c r="AQ1629" s="127" t="s">
        <v>661</v>
      </c>
      <c r="AR1629" s="127" t="s">
        <v>670</v>
      </c>
      <c r="AS1629" s="127" t="s">
        <v>69</v>
      </c>
      <c r="AT1629" s="127" t="s">
        <v>70</v>
      </c>
      <c r="AU1629" s="127" t="s">
        <v>71</v>
      </c>
      <c r="AV1629" s="127" t="s">
        <v>1726</v>
      </c>
      <c r="AW1629" s="149" t="str">
        <f t="shared" si="25"/>
        <v/>
      </c>
    </row>
    <row r="1630" spans="1:49" x14ac:dyDescent="0.2">
      <c r="A1630" s="127" t="s">
        <v>1726</v>
      </c>
      <c r="B1630" s="127">
        <v>4.0999999999999996</v>
      </c>
      <c r="C1630" s="127">
        <v>20171204</v>
      </c>
      <c r="D1630" s="127" t="s">
        <v>60</v>
      </c>
      <c r="E1630" s="127" t="s">
        <v>60</v>
      </c>
      <c r="F1630" s="127">
        <v>3</v>
      </c>
      <c r="G1630" s="75" t="s">
        <v>1292</v>
      </c>
      <c r="H1630" s="127"/>
      <c r="I1630" s="127"/>
      <c r="J1630" s="127"/>
      <c r="K1630" s="127"/>
      <c r="L1630" s="127"/>
      <c r="M1630" s="127">
        <v>1</v>
      </c>
      <c r="N1630" s="127">
        <v>2</v>
      </c>
      <c r="O1630" s="127">
        <v>2008</v>
      </c>
      <c r="P1630" s="127">
        <v>20081113</v>
      </c>
      <c r="Q1630" s="127">
        <v>20081118</v>
      </c>
      <c r="R1630" s="127" t="s">
        <v>490</v>
      </c>
      <c r="S1630" s="127" t="s">
        <v>476</v>
      </c>
      <c r="T1630" s="127" t="s">
        <v>491</v>
      </c>
      <c r="U1630" s="127" t="s">
        <v>977</v>
      </c>
      <c r="V1630" s="127" t="s">
        <v>65</v>
      </c>
      <c r="W1630" s="127" t="s">
        <v>66</v>
      </c>
      <c r="X1630" s="127"/>
      <c r="Y1630" s="127"/>
      <c r="Z1630" s="127"/>
      <c r="AA1630" s="127" t="s">
        <v>1726</v>
      </c>
      <c r="AB1630" s="127"/>
      <c r="AC1630" s="127"/>
      <c r="AD1630" s="127"/>
      <c r="AE1630" s="127"/>
      <c r="AF1630" s="127">
        <v>0</v>
      </c>
      <c r="AG1630" s="127">
        <v>68650</v>
      </c>
      <c r="AH1630" s="127"/>
      <c r="AI1630" s="127"/>
      <c r="AJ1630" s="127" t="s">
        <v>66</v>
      </c>
      <c r="AK1630" s="127"/>
      <c r="AL1630" s="127"/>
      <c r="AM1630" s="127"/>
      <c r="AN1630" s="127"/>
      <c r="AO1630" s="127" t="s">
        <v>1293</v>
      </c>
      <c r="AP1630" s="127" t="s">
        <v>493</v>
      </c>
      <c r="AQ1630" s="127" t="s">
        <v>480</v>
      </c>
      <c r="AR1630" s="127" t="s">
        <v>494</v>
      </c>
      <c r="AS1630" s="127" t="s">
        <v>69</v>
      </c>
      <c r="AT1630" s="127" t="s">
        <v>70</v>
      </c>
      <c r="AU1630" s="127" t="s">
        <v>91</v>
      </c>
      <c r="AV1630" s="127" t="s">
        <v>1726</v>
      </c>
      <c r="AW1630" s="149" t="str">
        <f t="shared" si="25"/>
        <v/>
      </c>
    </row>
    <row r="1631" spans="1:49" x14ac:dyDescent="0.2">
      <c r="A1631" s="127" t="s">
        <v>1726</v>
      </c>
      <c r="B1631" s="127">
        <v>4.0999999999999996</v>
      </c>
      <c r="C1631" s="127">
        <v>20171204</v>
      </c>
      <c r="D1631" s="127" t="s">
        <v>60</v>
      </c>
      <c r="E1631" s="127" t="s">
        <v>60</v>
      </c>
      <c r="F1631" s="127">
        <v>3</v>
      </c>
      <c r="G1631" s="75" t="s">
        <v>3896</v>
      </c>
      <c r="H1631" s="127"/>
      <c r="I1631" s="127"/>
      <c r="J1631" s="127"/>
      <c r="K1631" s="127"/>
      <c r="L1631" s="127"/>
      <c r="M1631" s="127">
        <v>1</v>
      </c>
      <c r="N1631" s="127">
        <v>1</v>
      </c>
      <c r="O1631" s="127">
        <v>2000</v>
      </c>
      <c r="P1631" s="127">
        <v>20010615</v>
      </c>
      <c r="Q1631" s="127">
        <v>20010615</v>
      </c>
      <c r="R1631" s="127" t="s">
        <v>3855</v>
      </c>
      <c r="S1631" s="127" t="s">
        <v>3861</v>
      </c>
      <c r="T1631" s="127" t="s">
        <v>3857</v>
      </c>
      <c r="U1631" s="127" t="s">
        <v>1643</v>
      </c>
      <c r="V1631" s="127" t="s">
        <v>65</v>
      </c>
      <c r="W1631" s="127" t="s">
        <v>66</v>
      </c>
      <c r="X1631" s="127"/>
      <c r="Y1631" s="127">
        <v>0.78</v>
      </c>
      <c r="Z1631" s="127">
        <v>44</v>
      </c>
      <c r="AA1631" s="127" t="s">
        <v>1726</v>
      </c>
      <c r="AB1631" s="127"/>
      <c r="AC1631" s="127"/>
      <c r="AD1631" s="127"/>
      <c r="AE1631" s="127"/>
      <c r="AF1631" s="127">
        <v>0</v>
      </c>
      <c r="AG1631" s="127">
        <v>80270</v>
      </c>
      <c r="AH1631" s="127"/>
      <c r="AI1631" s="127"/>
      <c r="AJ1631" s="127" t="s">
        <v>66</v>
      </c>
      <c r="AK1631" s="127"/>
      <c r="AL1631" s="127"/>
      <c r="AM1631" s="127"/>
      <c r="AN1631" s="127"/>
      <c r="AO1631" s="127" t="s">
        <v>3897</v>
      </c>
      <c r="AP1631" s="127" t="s">
        <v>3858</v>
      </c>
      <c r="AQ1631" s="127" t="s">
        <v>3863</v>
      </c>
      <c r="AR1631" s="127" t="s">
        <v>3860</v>
      </c>
      <c r="AS1631" s="127" t="s">
        <v>69</v>
      </c>
      <c r="AT1631" s="127" t="s">
        <v>70</v>
      </c>
      <c r="AU1631" s="127" t="s">
        <v>77</v>
      </c>
      <c r="AV1631" s="127" t="s">
        <v>1726</v>
      </c>
      <c r="AW1631" s="149" t="str">
        <f t="shared" si="25"/>
        <v/>
      </c>
    </row>
    <row r="1632" spans="1:49" x14ac:dyDescent="0.2">
      <c r="A1632" s="127" t="s">
        <v>1726</v>
      </c>
      <c r="B1632" s="127">
        <v>4.0999999999999996</v>
      </c>
      <c r="C1632" s="127">
        <v>20171204</v>
      </c>
      <c r="D1632" s="127" t="s">
        <v>60</v>
      </c>
      <c r="E1632" s="127" t="s">
        <v>60</v>
      </c>
      <c r="F1632" s="127">
        <v>3</v>
      </c>
      <c r="G1632" s="75" t="s">
        <v>1499</v>
      </c>
      <c r="H1632" s="127"/>
      <c r="I1632" s="127"/>
      <c r="J1632" s="127"/>
      <c r="K1632" s="127"/>
      <c r="L1632" s="127"/>
      <c r="M1632" s="127">
        <v>1</v>
      </c>
      <c r="N1632" s="127">
        <v>1</v>
      </c>
      <c r="O1632" s="127">
        <v>2002</v>
      </c>
      <c r="P1632" s="127">
        <v>20040414</v>
      </c>
      <c r="Q1632" s="127">
        <v>20040415</v>
      </c>
      <c r="R1632" s="127" t="s">
        <v>84</v>
      </c>
      <c r="S1632" s="127" t="s">
        <v>62</v>
      </c>
      <c r="T1632" s="127" t="s">
        <v>85</v>
      </c>
      <c r="U1632" s="127" t="s">
        <v>1953</v>
      </c>
      <c r="V1632" s="127" t="s">
        <v>65</v>
      </c>
      <c r="W1632" s="127" t="s">
        <v>64</v>
      </c>
      <c r="X1632" s="127"/>
      <c r="Y1632" s="127">
        <v>17.3</v>
      </c>
      <c r="Z1632" s="127">
        <v>115</v>
      </c>
      <c r="AA1632" s="127" t="s">
        <v>1726</v>
      </c>
      <c r="AB1632" s="127"/>
      <c r="AC1632" s="127"/>
      <c r="AD1632" s="127"/>
      <c r="AE1632" s="127"/>
      <c r="AF1632" s="127">
        <v>0</v>
      </c>
      <c r="AG1632" s="127">
        <v>60385</v>
      </c>
      <c r="AH1632" s="127"/>
      <c r="AI1632" s="127"/>
      <c r="AJ1632" s="127" t="s">
        <v>67</v>
      </c>
      <c r="AK1632" s="127"/>
      <c r="AL1632" s="127"/>
      <c r="AM1632" s="127"/>
      <c r="AN1632" s="127"/>
      <c r="AO1632" s="127" t="s">
        <v>1500</v>
      </c>
      <c r="AP1632" s="127" t="s">
        <v>669</v>
      </c>
      <c r="AQ1632" s="127" t="s">
        <v>661</v>
      </c>
      <c r="AR1632" s="127" t="s">
        <v>670</v>
      </c>
      <c r="AS1632" s="127" t="s">
        <v>69</v>
      </c>
      <c r="AT1632" s="127" t="s">
        <v>70</v>
      </c>
      <c r="AU1632" s="127" t="s">
        <v>71</v>
      </c>
      <c r="AV1632" s="127" t="s">
        <v>1726</v>
      </c>
      <c r="AW1632" s="149" t="str">
        <f t="shared" si="25"/>
        <v/>
      </c>
    </row>
    <row r="1633" spans="1:49" x14ac:dyDescent="0.2">
      <c r="A1633" s="127" t="s">
        <v>1726</v>
      </c>
      <c r="B1633" s="127">
        <v>4.0999999999999996</v>
      </c>
      <c r="C1633" s="127">
        <v>20171204</v>
      </c>
      <c r="D1633" s="127" t="s">
        <v>60</v>
      </c>
      <c r="E1633" s="127" t="s">
        <v>60</v>
      </c>
      <c r="F1633" s="127">
        <v>3</v>
      </c>
      <c r="G1633" s="75" t="s">
        <v>4345</v>
      </c>
      <c r="H1633" s="127"/>
      <c r="I1633" s="127"/>
      <c r="J1633" s="127"/>
      <c r="K1633" s="127"/>
      <c r="L1633" s="127"/>
      <c r="M1633" s="127">
        <v>1</v>
      </c>
      <c r="N1633" s="127">
        <v>2</v>
      </c>
      <c r="O1633" s="127">
        <v>2000</v>
      </c>
      <c r="P1633" s="127">
        <v>20010424</v>
      </c>
      <c r="Q1633" s="127">
        <v>20010427</v>
      </c>
      <c r="R1633" s="127" t="s">
        <v>3420</v>
      </c>
      <c r="S1633" s="127" t="s">
        <v>3421</v>
      </c>
      <c r="T1633" s="127" t="s">
        <v>4165</v>
      </c>
      <c r="U1633" s="127" t="s">
        <v>72</v>
      </c>
      <c r="V1633" s="127" t="s">
        <v>65</v>
      </c>
      <c r="W1633" s="127" t="s">
        <v>64</v>
      </c>
      <c r="X1633" s="127"/>
      <c r="Y1633" s="127">
        <v>6.6</v>
      </c>
      <c r="Z1633" s="127"/>
      <c r="AA1633" s="127" t="s">
        <v>1726</v>
      </c>
      <c r="AB1633" s="127"/>
      <c r="AC1633" s="127"/>
      <c r="AD1633" s="127"/>
      <c r="AE1633" s="127"/>
      <c r="AF1633" s="127">
        <v>0</v>
      </c>
      <c r="AG1633" s="127">
        <v>432999</v>
      </c>
      <c r="AH1633" s="127"/>
      <c r="AI1633" s="127"/>
      <c r="AJ1633" s="127" t="s">
        <v>66</v>
      </c>
      <c r="AK1633" s="127"/>
      <c r="AL1633" s="127"/>
      <c r="AM1633" s="127"/>
      <c r="AN1633" s="127"/>
      <c r="AO1633" s="127" t="s">
        <v>4346</v>
      </c>
      <c r="AP1633" s="127" t="s">
        <v>3422</v>
      </c>
      <c r="AQ1633" s="127" t="s">
        <v>3423</v>
      </c>
      <c r="AR1633" s="127" t="s">
        <v>4166</v>
      </c>
      <c r="AS1633" s="127" t="s">
        <v>69</v>
      </c>
      <c r="AT1633" s="127" t="s">
        <v>70</v>
      </c>
      <c r="AU1633" s="127" t="s">
        <v>3211</v>
      </c>
      <c r="AV1633" s="127" t="s">
        <v>1726</v>
      </c>
      <c r="AW1633" s="149" t="str">
        <f t="shared" si="25"/>
        <v/>
      </c>
    </row>
    <row r="1634" spans="1:49" x14ac:dyDescent="0.2">
      <c r="A1634" s="127" t="s">
        <v>1726</v>
      </c>
      <c r="B1634" s="127">
        <v>4.0999999999999996</v>
      </c>
      <c r="C1634" s="127">
        <v>20171204</v>
      </c>
      <c r="D1634" s="127" t="s">
        <v>60</v>
      </c>
      <c r="E1634" s="127" t="s">
        <v>60</v>
      </c>
      <c r="F1634" s="127">
        <v>3</v>
      </c>
      <c r="G1634" s="75" t="s">
        <v>4168</v>
      </c>
      <c r="H1634" s="127"/>
      <c r="I1634" s="127"/>
      <c r="J1634" s="127"/>
      <c r="K1634" s="127"/>
      <c r="L1634" s="127"/>
      <c r="M1634" s="127">
        <v>1</v>
      </c>
      <c r="N1634" s="127">
        <v>3</v>
      </c>
      <c r="O1634" s="127">
        <v>2003</v>
      </c>
      <c r="P1634" s="127">
        <v>20040607</v>
      </c>
      <c r="Q1634" s="127">
        <v>20040607</v>
      </c>
      <c r="R1634" s="127" t="s">
        <v>3474</v>
      </c>
      <c r="S1634" s="127" t="s">
        <v>3475</v>
      </c>
      <c r="T1634" s="127" t="s">
        <v>4165</v>
      </c>
      <c r="U1634" s="127" t="s">
        <v>72</v>
      </c>
      <c r="V1634" s="127" t="s">
        <v>65</v>
      </c>
      <c r="W1634" s="127" t="s">
        <v>66</v>
      </c>
      <c r="X1634" s="127"/>
      <c r="Y1634" s="127">
        <v>5.0999999999999996</v>
      </c>
      <c r="Z1634" s="127"/>
      <c r="AA1634" s="127" t="s">
        <v>1726</v>
      </c>
      <c r="AB1634" s="127"/>
      <c r="AC1634" s="127"/>
      <c r="AD1634" s="127"/>
      <c r="AE1634" s="127"/>
      <c r="AF1634" s="127">
        <v>0</v>
      </c>
      <c r="AG1634" s="127">
        <v>98972</v>
      </c>
      <c r="AH1634" s="127"/>
      <c r="AI1634" s="127"/>
      <c r="AJ1634" s="127" t="s">
        <v>66</v>
      </c>
      <c r="AK1634" s="127"/>
      <c r="AL1634" s="127"/>
      <c r="AM1634" s="127"/>
      <c r="AN1634" s="127"/>
      <c r="AO1634" s="127" t="s">
        <v>4169</v>
      </c>
      <c r="AP1634" s="127" t="s">
        <v>3477</v>
      </c>
      <c r="AQ1634" s="127" t="s">
        <v>3478</v>
      </c>
      <c r="AR1634" s="127" t="s">
        <v>4166</v>
      </c>
      <c r="AS1634" s="127" t="s">
        <v>69</v>
      </c>
      <c r="AT1634" s="127" t="s">
        <v>70</v>
      </c>
      <c r="AU1634" s="127" t="s">
        <v>3211</v>
      </c>
      <c r="AV1634" s="127" t="s">
        <v>1726</v>
      </c>
      <c r="AW1634" s="149" t="str">
        <f t="shared" si="25"/>
        <v/>
      </c>
    </row>
    <row r="1635" spans="1:49" x14ac:dyDescent="0.2">
      <c r="A1635" s="127" t="s">
        <v>1726</v>
      </c>
      <c r="B1635" s="127">
        <v>4.0999999999999996</v>
      </c>
      <c r="C1635" s="127">
        <v>20171204</v>
      </c>
      <c r="D1635" s="127" t="s">
        <v>60</v>
      </c>
      <c r="E1635" s="127" t="s">
        <v>60</v>
      </c>
      <c r="F1635" s="127">
        <v>3</v>
      </c>
      <c r="G1635" s="75" t="s">
        <v>998</v>
      </c>
      <c r="H1635" s="127"/>
      <c r="I1635" s="127"/>
      <c r="J1635" s="127"/>
      <c r="K1635" s="127"/>
      <c r="L1635" s="127"/>
      <c r="M1635" s="127">
        <v>1</v>
      </c>
      <c r="N1635" s="127">
        <v>2</v>
      </c>
      <c r="O1635" s="127">
        <v>1995</v>
      </c>
      <c r="P1635" s="127">
        <v>19951107</v>
      </c>
      <c r="Q1635" s="127">
        <v>19951121</v>
      </c>
      <c r="R1635" s="127" t="s">
        <v>490</v>
      </c>
      <c r="S1635" s="127" t="s">
        <v>476</v>
      </c>
      <c r="T1635" s="127" t="s">
        <v>491</v>
      </c>
      <c r="U1635" s="127" t="s">
        <v>977</v>
      </c>
      <c r="V1635" s="127" t="s">
        <v>65</v>
      </c>
      <c r="W1635" s="127" t="s">
        <v>66</v>
      </c>
      <c r="X1635" s="127"/>
      <c r="Y1635" s="127"/>
      <c r="Z1635" s="127"/>
      <c r="AA1635" s="127" t="s">
        <v>1726</v>
      </c>
      <c r="AB1635" s="127"/>
      <c r="AC1635" s="127"/>
      <c r="AD1635" s="127"/>
      <c r="AE1635" s="127"/>
      <c r="AF1635" s="127">
        <v>0</v>
      </c>
      <c r="AG1635" s="127">
        <v>58030</v>
      </c>
      <c r="AH1635" s="127"/>
      <c r="AI1635" s="127"/>
      <c r="AJ1635" s="127" t="s">
        <v>67</v>
      </c>
      <c r="AK1635" s="127"/>
      <c r="AL1635" s="127"/>
      <c r="AM1635" s="127"/>
      <c r="AN1635" s="127"/>
      <c r="AO1635" s="127"/>
      <c r="AP1635" s="127" t="s">
        <v>493</v>
      </c>
      <c r="AQ1635" s="127" t="s">
        <v>480</v>
      </c>
      <c r="AR1635" s="127" t="s">
        <v>494</v>
      </c>
      <c r="AS1635" s="127" t="s">
        <v>69</v>
      </c>
      <c r="AT1635" s="127" t="s">
        <v>70</v>
      </c>
      <c r="AU1635" s="127" t="s">
        <v>91</v>
      </c>
      <c r="AV1635" s="127" t="s">
        <v>1726</v>
      </c>
      <c r="AW1635" s="149" t="str">
        <f t="shared" si="25"/>
        <v/>
      </c>
    </row>
    <row r="1636" spans="1:49" x14ac:dyDescent="0.2">
      <c r="A1636" s="127" t="s">
        <v>1726</v>
      </c>
      <c r="B1636" s="127">
        <v>4.0999999999999996</v>
      </c>
      <c r="C1636" s="127">
        <v>20171204</v>
      </c>
      <c r="D1636" s="127" t="s">
        <v>60</v>
      </c>
      <c r="E1636" s="127" t="s">
        <v>60</v>
      </c>
      <c r="F1636" s="127">
        <v>3</v>
      </c>
      <c r="G1636" s="75" t="s">
        <v>4737</v>
      </c>
      <c r="H1636" s="127"/>
      <c r="I1636" s="127"/>
      <c r="J1636" s="127"/>
      <c r="K1636" s="127"/>
      <c r="L1636" s="127"/>
      <c r="M1636" s="127">
        <v>1</v>
      </c>
      <c r="N1636" s="127">
        <v>2</v>
      </c>
      <c r="O1636" s="127">
        <v>1997</v>
      </c>
      <c r="P1636" s="127">
        <v>19990420</v>
      </c>
      <c r="Q1636" s="127">
        <v>19990420</v>
      </c>
      <c r="R1636" s="127" t="s">
        <v>4560</v>
      </c>
      <c r="S1636" s="127" t="s">
        <v>3426</v>
      </c>
      <c r="T1636" s="127" t="s">
        <v>4561</v>
      </c>
      <c r="U1636" s="127" t="s">
        <v>1953</v>
      </c>
      <c r="V1636" s="127" t="s">
        <v>65</v>
      </c>
      <c r="W1636" s="127" t="s">
        <v>66</v>
      </c>
      <c r="X1636" s="127"/>
      <c r="Y1636" s="127">
        <v>15</v>
      </c>
      <c r="Z1636" s="127"/>
      <c r="AA1636" s="127" t="s">
        <v>1726</v>
      </c>
      <c r="AB1636" s="127"/>
      <c r="AC1636" s="127"/>
      <c r="AD1636" s="127"/>
      <c r="AE1636" s="127"/>
      <c r="AF1636" s="127">
        <v>0</v>
      </c>
      <c r="AG1636" s="127">
        <v>246037</v>
      </c>
      <c r="AH1636" s="127"/>
      <c r="AI1636" s="127"/>
      <c r="AJ1636" s="127" t="s">
        <v>66</v>
      </c>
      <c r="AK1636" s="127"/>
      <c r="AL1636" s="127"/>
      <c r="AM1636" s="127"/>
      <c r="AN1636" s="127"/>
      <c r="AO1636" s="127" t="s">
        <v>117</v>
      </c>
      <c r="AP1636" s="127" t="s">
        <v>4562</v>
      </c>
      <c r="AQ1636" s="127" t="s">
        <v>3429</v>
      </c>
      <c r="AR1636" s="127" t="s">
        <v>4563</v>
      </c>
      <c r="AS1636" s="127" t="s">
        <v>69</v>
      </c>
      <c r="AT1636" s="127" t="s">
        <v>70</v>
      </c>
      <c r="AU1636" s="127" t="s">
        <v>77</v>
      </c>
      <c r="AV1636" s="127" t="s">
        <v>1726</v>
      </c>
      <c r="AW1636" s="149" t="str">
        <f t="shared" si="25"/>
        <v/>
      </c>
    </row>
    <row r="1637" spans="1:49" x14ac:dyDescent="0.2">
      <c r="A1637" s="127" t="s">
        <v>1726</v>
      </c>
      <c r="B1637" s="127">
        <v>4.0999999999999996</v>
      </c>
      <c r="C1637" s="127">
        <v>20171204</v>
      </c>
      <c r="D1637" s="127" t="s">
        <v>60</v>
      </c>
      <c r="E1637" s="127" t="s">
        <v>60</v>
      </c>
      <c r="F1637" s="127">
        <v>3</v>
      </c>
      <c r="G1637" s="75" t="s">
        <v>4220</v>
      </c>
      <c r="H1637" s="127"/>
      <c r="I1637" s="127"/>
      <c r="J1637" s="127"/>
      <c r="K1637" s="127"/>
      <c r="L1637" s="127"/>
      <c r="M1637" s="127">
        <v>1</v>
      </c>
      <c r="N1637" s="127">
        <v>2</v>
      </c>
      <c r="O1637" s="127">
        <v>2002</v>
      </c>
      <c r="P1637" s="127">
        <v>20030422</v>
      </c>
      <c r="Q1637" s="127">
        <v>20030501</v>
      </c>
      <c r="R1637" s="127" t="s">
        <v>3420</v>
      </c>
      <c r="S1637" s="127" t="s">
        <v>3421</v>
      </c>
      <c r="T1637" s="127" t="s">
        <v>4165</v>
      </c>
      <c r="U1637" s="127" t="s">
        <v>72</v>
      </c>
      <c r="V1637" s="127" t="s">
        <v>65</v>
      </c>
      <c r="W1637" s="127" t="s">
        <v>64</v>
      </c>
      <c r="X1637" s="127"/>
      <c r="Y1637" s="127">
        <v>6.8</v>
      </c>
      <c r="Z1637" s="127"/>
      <c r="AA1637" s="127" t="s">
        <v>1726</v>
      </c>
      <c r="AB1637" s="127"/>
      <c r="AC1637" s="127"/>
      <c r="AD1637" s="127"/>
      <c r="AE1637" s="127"/>
      <c r="AF1637" s="127">
        <v>0</v>
      </c>
      <c r="AG1637" s="127">
        <v>460330</v>
      </c>
      <c r="AH1637" s="127"/>
      <c r="AI1637" s="127"/>
      <c r="AJ1637" s="127" t="s">
        <v>66</v>
      </c>
      <c r="AK1637" s="127"/>
      <c r="AL1637" s="127"/>
      <c r="AM1637" s="127"/>
      <c r="AN1637" s="127"/>
      <c r="AO1637" s="127"/>
      <c r="AP1637" s="127" t="s">
        <v>3422</v>
      </c>
      <c r="AQ1637" s="127" t="s">
        <v>3423</v>
      </c>
      <c r="AR1637" s="127" t="s">
        <v>4166</v>
      </c>
      <c r="AS1637" s="127" t="s">
        <v>69</v>
      </c>
      <c r="AT1637" s="127" t="s">
        <v>70</v>
      </c>
      <c r="AU1637" s="127" t="s">
        <v>3211</v>
      </c>
      <c r="AV1637" s="127" t="s">
        <v>1726</v>
      </c>
      <c r="AW1637" s="149" t="str">
        <f t="shared" si="25"/>
        <v/>
      </c>
    </row>
    <row r="1638" spans="1:49" x14ac:dyDescent="0.2">
      <c r="A1638" s="127" t="s">
        <v>1726</v>
      </c>
      <c r="B1638" s="127">
        <v>4.0999999999999996</v>
      </c>
      <c r="C1638" s="127">
        <v>20171204</v>
      </c>
      <c r="D1638" s="127" t="s">
        <v>60</v>
      </c>
      <c r="E1638" s="127" t="s">
        <v>60</v>
      </c>
      <c r="F1638" s="127">
        <v>3</v>
      </c>
      <c r="G1638" s="75" t="s">
        <v>3335</v>
      </c>
      <c r="H1638" s="127"/>
      <c r="I1638" s="127"/>
      <c r="J1638" s="127"/>
      <c r="K1638" s="127"/>
      <c r="L1638" s="127"/>
      <c r="M1638" s="127">
        <v>1</v>
      </c>
      <c r="N1638" s="127">
        <v>3</v>
      </c>
      <c r="O1638" s="127">
        <v>1996</v>
      </c>
      <c r="P1638" s="127">
        <v>19970507</v>
      </c>
      <c r="Q1638" s="127">
        <v>19970522</v>
      </c>
      <c r="R1638" s="127" t="s">
        <v>3322</v>
      </c>
      <c r="S1638" s="127" t="s">
        <v>3323</v>
      </c>
      <c r="T1638" s="127" t="s">
        <v>3294</v>
      </c>
      <c r="U1638" s="127" t="s">
        <v>1643</v>
      </c>
      <c r="V1638" s="127" t="s">
        <v>65</v>
      </c>
      <c r="W1638" s="127" t="s">
        <v>64</v>
      </c>
      <c r="X1638" s="127"/>
      <c r="Y1638" s="127">
        <v>1.6</v>
      </c>
      <c r="Z1638" s="127">
        <v>54</v>
      </c>
      <c r="AA1638" s="127" t="s">
        <v>1726</v>
      </c>
      <c r="AB1638" s="127"/>
      <c r="AC1638" s="127"/>
      <c r="AD1638" s="127"/>
      <c r="AE1638" s="127"/>
      <c r="AF1638" s="127">
        <v>0</v>
      </c>
      <c r="AG1638" s="127">
        <v>612502</v>
      </c>
      <c r="AH1638" s="127"/>
      <c r="AI1638" s="127"/>
      <c r="AJ1638" s="127" t="s">
        <v>66</v>
      </c>
      <c r="AK1638" s="127"/>
      <c r="AL1638" s="127"/>
      <c r="AM1638" s="127"/>
      <c r="AN1638" s="127"/>
      <c r="AO1638" s="127" t="s">
        <v>3336</v>
      </c>
      <c r="AP1638" s="127" t="s">
        <v>3325</v>
      </c>
      <c r="AQ1638" s="127" t="s">
        <v>3326</v>
      </c>
      <c r="AR1638" s="127" t="s">
        <v>3298</v>
      </c>
      <c r="AS1638" s="127" t="s">
        <v>69</v>
      </c>
      <c r="AT1638" s="127" t="s">
        <v>70</v>
      </c>
      <c r="AU1638" s="127" t="s">
        <v>3211</v>
      </c>
      <c r="AV1638" s="127" t="s">
        <v>1726</v>
      </c>
      <c r="AW1638" s="149" t="str">
        <f t="shared" si="25"/>
        <v/>
      </c>
    </row>
    <row r="1639" spans="1:49" x14ac:dyDescent="0.2">
      <c r="A1639" s="127" t="s">
        <v>1726</v>
      </c>
      <c r="B1639" s="127">
        <v>4.0999999999999996</v>
      </c>
      <c r="C1639" s="127">
        <v>20171204</v>
      </c>
      <c r="D1639" s="127" t="s">
        <v>60</v>
      </c>
      <c r="E1639" s="127" t="s">
        <v>60</v>
      </c>
      <c r="F1639" s="127">
        <v>3</v>
      </c>
      <c r="G1639" s="75" t="s">
        <v>3853</v>
      </c>
      <c r="H1639" s="127"/>
      <c r="I1639" s="127"/>
      <c r="J1639" s="127"/>
      <c r="K1639" s="127"/>
      <c r="L1639" s="127"/>
      <c r="M1639" s="127">
        <v>1</v>
      </c>
      <c r="N1639" s="127">
        <v>1</v>
      </c>
      <c r="O1639" s="127">
        <v>1997</v>
      </c>
      <c r="P1639" s="127">
        <v>19980501</v>
      </c>
      <c r="Q1639" s="127">
        <v>19980501</v>
      </c>
      <c r="R1639" s="127" t="s">
        <v>3795</v>
      </c>
      <c r="S1639" s="127" t="s">
        <v>3847</v>
      </c>
      <c r="T1639" s="127" t="s">
        <v>3796</v>
      </c>
      <c r="U1639" s="127" t="s">
        <v>72</v>
      </c>
      <c r="V1639" s="127" t="s">
        <v>65</v>
      </c>
      <c r="W1639" s="127" t="s">
        <v>64</v>
      </c>
      <c r="X1639" s="127"/>
      <c r="Y1639" s="127"/>
      <c r="Z1639" s="127"/>
      <c r="AA1639" s="127" t="s">
        <v>1726</v>
      </c>
      <c r="AB1639" s="127"/>
      <c r="AC1639" s="127"/>
      <c r="AD1639" s="127"/>
      <c r="AE1639" s="127"/>
      <c r="AF1639" s="127">
        <v>0</v>
      </c>
      <c r="AG1639" s="127">
        <v>5000</v>
      </c>
      <c r="AH1639" s="127"/>
      <c r="AI1639" s="127"/>
      <c r="AJ1639" s="127" t="s">
        <v>66</v>
      </c>
      <c r="AK1639" s="127"/>
      <c r="AL1639" s="127"/>
      <c r="AM1639" s="127"/>
      <c r="AN1639" s="127"/>
      <c r="AO1639" s="127"/>
      <c r="AP1639" s="127" t="s">
        <v>3797</v>
      </c>
      <c r="AQ1639" s="127" t="s">
        <v>3850</v>
      </c>
      <c r="AR1639" s="127" t="s">
        <v>3799</v>
      </c>
      <c r="AS1639" s="127" t="s">
        <v>69</v>
      </c>
      <c r="AT1639" s="127" t="s">
        <v>70</v>
      </c>
      <c r="AU1639" s="127" t="s">
        <v>77</v>
      </c>
      <c r="AV1639" s="127" t="s">
        <v>1726</v>
      </c>
      <c r="AW1639" s="149" t="str">
        <f t="shared" si="25"/>
        <v/>
      </c>
    </row>
    <row r="1640" spans="1:49" x14ac:dyDescent="0.2">
      <c r="A1640" s="127" t="s">
        <v>1726</v>
      </c>
      <c r="B1640" s="127">
        <v>4.0999999999999996</v>
      </c>
      <c r="C1640" s="127">
        <v>20171204</v>
      </c>
      <c r="D1640" s="127" t="s">
        <v>60</v>
      </c>
      <c r="E1640" s="127" t="s">
        <v>60</v>
      </c>
      <c r="F1640" s="127">
        <v>3</v>
      </c>
      <c r="G1640" s="75" t="s">
        <v>4177</v>
      </c>
      <c r="H1640" s="127"/>
      <c r="I1640" s="127"/>
      <c r="J1640" s="127"/>
      <c r="K1640" s="127"/>
      <c r="L1640" s="127"/>
      <c r="M1640" s="127">
        <v>1</v>
      </c>
      <c r="N1640" s="127">
        <v>3</v>
      </c>
      <c r="O1640" s="127">
        <v>1996</v>
      </c>
      <c r="P1640" s="127">
        <v>19970520</v>
      </c>
      <c r="Q1640" s="127">
        <v>19970524</v>
      </c>
      <c r="R1640" s="127" t="s">
        <v>3474</v>
      </c>
      <c r="S1640" s="127" t="s">
        <v>3475</v>
      </c>
      <c r="T1640" s="127" t="s">
        <v>4165</v>
      </c>
      <c r="U1640" s="127" t="s">
        <v>72</v>
      </c>
      <c r="V1640" s="127" t="s">
        <v>65</v>
      </c>
      <c r="W1640" s="127" t="s">
        <v>66</v>
      </c>
      <c r="X1640" s="127"/>
      <c r="Y1640" s="127">
        <v>4</v>
      </c>
      <c r="Z1640" s="127"/>
      <c r="AA1640" s="127" t="s">
        <v>1726</v>
      </c>
      <c r="AB1640" s="127"/>
      <c r="AC1640" s="127"/>
      <c r="AD1640" s="127"/>
      <c r="AE1640" s="127"/>
      <c r="AF1640" s="127">
        <v>0</v>
      </c>
      <c r="AG1640" s="127">
        <v>52593</v>
      </c>
      <c r="AH1640" s="127"/>
      <c r="AI1640" s="127"/>
      <c r="AJ1640" s="127" t="s">
        <v>66</v>
      </c>
      <c r="AK1640" s="127"/>
      <c r="AL1640" s="127"/>
      <c r="AM1640" s="127"/>
      <c r="AN1640" s="127"/>
      <c r="AO1640" s="127"/>
      <c r="AP1640" s="127" t="s">
        <v>3477</v>
      </c>
      <c r="AQ1640" s="127" t="s">
        <v>3478</v>
      </c>
      <c r="AR1640" s="127" t="s">
        <v>4166</v>
      </c>
      <c r="AS1640" s="127" t="s">
        <v>69</v>
      </c>
      <c r="AT1640" s="127" t="s">
        <v>70</v>
      </c>
      <c r="AU1640" s="127" t="s">
        <v>3211</v>
      </c>
      <c r="AV1640" s="127" t="s">
        <v>1726</v>
      </c>
      <c r="AW1640" s="149" t="str">
        <f t="shared" si="25"/>
        <v/>
      </c>
    </row>
    <row r="1641" spans="1:49" x14ac:dyDescent="0.2">
      <c r="A1641" s="127" t="s">
        <v>1726</v>
      </c>
      <c r="B1641" s="127">
        <v>4.0999999999999996</v>
      </c>
      <c r="C1641" s="127">
        <v>20171204</v>
      </c>
      <c r="D1641" s="127" t="s">
        <v>60</v>
      </c>
      <c r="E1641" s="127" t="s">
        <v>60</v>
      </c>
      <c r="F1641" s="127">
        <v>3</v>
      </c>
      <c r="G1641" s="75" t="s">
        <v>3339</v>
      </c>
      <c r="H1641" s="127"/>
      <c r="I1641" s="127"/>
      <c r="J1641" s="127"/>
      <c r="K1641" s="127"/>
      <c r="L1641" s="127"/>
      <c r="M1641" s="127">
        <v>1</v>
      </c>
      <c r="N1641" s="127">
        <v>3</v>
      </c>
      <c r="O1641" s="127">
        <v>1999</v>
      </c>
      <c r="P1641" s="127">
        <v>20010417</v>
      </c>
      <c r="Q1641" s="127">
        <v>20010418</v>
      </c>
      <c r="R1641" s="127" t="s">
        <v>3322</v>
      </c>
      <c r="S1641" s="127" t="s">
        <v>3323</v>
      </c>
      <c r="T1641" s="127" t="s">
        <v>3294</v>
      </c>
      <c r="U1641" s="127" t="s">
        <v>1953</v>
      </c>
      <c r="V1641" s="127" t="s">
        <v>65</v>
      </c>
      <c r="W1641" s="127" t="s">
        <v>66</v>
      </c>
      <c r="X1641" s="127"/>
      <c r="Y1641" s="127">
        <v>17</v>
      </c>
      <c r="Z1641" s="127"/>
      <c r="AA1641" s="127" t="s">
        <v>1726</v>
      </c>
      <c r="AB1641" s="127"/>
      <c r="AC1641" s="127"/>
      <c r="AD1641" s="127"/>
      <c r="AE1641" s="127"/>
      <c r="AF1641" s="127">
        <v>0</v>
      </c>
      <c r="AG1641" s="127">
        <v>67040</v>
      </c>
      <c r="AH1641" s="127"/>
      <c r="AI1641" s="127"/>
      <c r="AJ1641" s="127" t="s">
        <v>66</v>
      </c>
      <c r="AK1641" s="127"/>
      <c r="AL1641" s="127"/>
      <c r="AM1641" s="127"/>
      <c r="AN1641" s="127"/>
      <c r="AO1641" s="127" t="s">
        <v>1364</v>
      </c>
      <c r="AP1641" s="127" t="s">
        <v>3325</v>
      </c>
      <c r="AQ1641" s="127" t="s">
        <v>3326</v>
      </c>
      <c r="AR1641" s="127" t="s">
        <v>3298</v>
      </c>
      <c r="AS1641" s="127" t="s">
        <v>69</v>
      </c>
      <c r="AT1641" s="127" t="s">
        <v>70</v>
      </c>
      <c r="AU1641" s="127" t="s">
        <v>3211</v>
      </c>
      <c r="AV1641" s="127" t="s">
        <v>1726</v>
      </c>
      <c r="AW1641" s="149" t="str">
        <f t="shared" si="25"/>
        <v/>
      </c>
    </row>
    <row r="1642" spans="1:49" x14ac:dyDescent="0.2">
      <c r="A1642" s="127" t="s">
        <v>1726</v>
      </c>
      <c r="B1642" s="127">
        <v>4.0999999999999996</v>
      </c>
      <c r="C1642" s="127">
        <v>20171204</v>
      </c>
      <c r="D1642" s="127" t="s">
        <v>60</v>
      </c>
      <c r="E1642" s="127" t="s">
        <v>60</v>
      </c>
      <c r="F1642" s="127">
        <v>3</v>
      </c>
      <c r="G1642" s="75" t="s">
        <v>4676</v>
      </c>
      <c r="H1642" s="127"/>
      <c r="I1642" s="127"/>
      <c r="J1642" s="127"/>
      <c r="K1642" s="127"/>
      <c r="L1642" s="127"/>
      <c r="M1642" s="127">
        <v>1</v>
      </c>
      <c r="N1642" s="127">
        <v>2</v>
      </c>
      <c r="O1642" s="127">
        <v>1999</v>
      </c>
      <c r="P1642" s="127">
        <v>20010427</v>
      </c>
      <c r="Q1642" s="127">
        <v>20010427</v>
      </c>
      <c r="R1642" s="127" t="s">
        <v>4560</v>
      </c>
      <c r="S1642" s="127" t="s">
        <v>3426</v>
      </c>
      <c r="T1642" s="127" t="s">
        <v>4561</v>
      </c>
      <c r="U1642" s="127" t="s">
        <v>1953</v>
      </c>
      <c r="V1642" s="127" t="s">
        <v>65</v>
      </c>
      <c r="W1642" s="127" t="s">
        <v>66</v>
      </c>
      <c r="X1642" s="127"/>
      <c r="Y1642" s="127">
        <v>16.95</v>
      </c>
      <c r="Z1642" s="127"/>
      <c r="AA1642" s="127" t="s">
        <v>1726</v>
      </c>
      <c r="AB1642" s="127"/>
      <c r="AC1642" s="127"/>
      <c r="AD1642" s="127"/>
      <c r="AE1642" s="127"/>
      <c r="AF1642" s="127">
        <v>0</v>
      </c>
      <c r="AG1642" s="127">
        <v>275450</v>
      </c>
      <c r="AH1642" s="127"/>
      <c r="AI1642" s="127"/>
      <c r="AJ1642" s="127" t="s">
        <v>66</v>
      </c>
      <c r="AK1642" s="127"/>
      <c r="AL1642" s="127"/>
      <c r="AM1642" s="127"/>
      <c r="AN1642" s="127"/>
      <c r="AO1642" s="127" t="s">
        <v>90</v>
      </c>
      <c r="AP1642" s="127" t="s">
        <v>4562</v>
      </c>
      <c r="AQ1642" s="127" t="s">
        <v>3429</v>
      </c>
      <c r="AR1642" s="127" t="s">
        <v>4563</v>
      </c>
      <c r="AS1642" s="127" t="s">
        <v>69</v>
      </c>
      <c r="AT1642" s="127" t="s">
        <v>70</v>
      </c>
      <c r="AU1642" s="127" t="s">
        <v>77</v>
      </c>
      <c r="AV1642" s="127" t="s">
        <v>1726</v>
      </c>
      <c r="AW1642" s="149" t="str">
        <f t="shared" si="25"/>
        <v/>
      </c>
    </row>
    <row r="1643" spans="1:49" x14ac:dyDescent="0.2">
      <c r="A1643" s="127" t="s">
        <v>1726</v>
      </c>
      <c r="B1643" s="127">
        <v>4.0999999999999996</v>
      </c>
      <c r="C1643" s="127">
        <v>20171204</v>
      </c>
      <c r="D1643" s="127" t="s">
        <v>60</v>
      </c>
      <c r="E1643" s="127" t="s">
        <v>60</v>
      </c>
      <c r="F1643" s="127">
        <v>3</v>
      </c>
      <c r="G1643" s="75" t="s">
        <v>1363</v>
      </c>
      <c r="H1643" s="127"/>
      <c r="I1643" s="127"/>
      <c r="J1643" s="127"/>
      <c r="K1643" s="127"/>
      <c r="L1643" s="127"/>
      <c r="M1643" s="127">
        <v>1</v>
      </c>
      <c r="N1643" s="127">
        <v>1</v>
      </c>
      <c r="O1643" s="127">
        <v>1999</v>
      </c>
      <c r="P1643" s="127">
        <v>20010508</v>
      </c>
      <c r="Q1643" s="127">
        <v>20010508</v>
      </c>
      <c r="R1643" s="127" t="s">
        <v>109</v>
      </c>
      <c r="S1643" s="127" t="s">
        <v>1343</v>
      </c>
      <c r="T1643" s="127" t="s">
        <v>110</v>
      </c>
      <c r="U1643" s="127" t="s">
        <v>1953</v>
      </c>
      <c r="V1643" s="127" t="s">
        <v>65</v>
      </c>
      <c r="W1643" s="127" t="s">
        <v>66</v>
      </c>
      <c r="X1643" s="127"/>
      <c r="Y1643" s="127">
        <v>13</v>
      </c>
      <c r="Z1643" s="127"/>
      <c r="AA1643" s="127" t="s">
        <v>1726</v>
      </c>
      <c r="AB1643" s="127"/>
      <c r="AC1643" s="127"/>
      <c r="AD1643" s="127"/>
      <c r="AE1643" s="127"/>
      <c r="AF1643" s="127">
        <v>0</v>
      </c>
      <c r="AG1643" s="127">
        <v>78664</v>
      </c>
      <c r="AH1643" s="127"/>
      <c r="AI1643" s="127"/>
      <c r="AJ1643" s="127" t="s">
        <v>66</v>
      </c>
      <c r="AK1643" s="127"/>
      <c r="AL1643" s="127"/>
      <c r="AM1643" s="127"/>
      <c r="AN1643" s="127"/>
      <c r="AO1643" s="127" t="s">
        <v>1364</v>
      </c>
      <c r="AP1643" s="127" t="s">
        <v>685</v>
      </c>
      <c r="AQ1643" s="127" t="s">
        <v>1619</v>
      </c>
      <c r="AR1643" s="127" t="s">
        <v>686</v>
      </c>
      <c r="AS1643" s="127" t="s">
        <v>69</v>
      </c>
      <c r="AT1643" s="127" t="s">
        <v>70</v>
      </c>
      <c r="AU1643" s="127" t="s">
        <v>71</v>
      </c>
      <c r="AV1643" s="127" t="s">
        <v>1726</v>
      </c>
      <c r="AW1643" s="149" t="str">
        <f t="shared" si="25"/>
        <v/>
      </c>
    </row>
    <row r="1644" spans="1:49" x14ac:dyDescent="0.2">
      <c r="A1644" s="127" t="s">
        <v>1726</v>
      </c>
      <c r="B1644" s="127">
        <v>4.0999999999999996</v>
      </c>
      <c r="C1644" s="127">
        <v>20171204</v>
      </c>
      <c r="D1644" s="127" t="s">
        <v>60</v>
      </c>
      <c r="E1644" s="127" t="s">
        <v>60</v>
      </c>
      <c r="F1644" s="127">
        <v>3</v>
      </c>
      <c r="G1644" s="75" t="s">
        <v>3864</v>
      </c>
      <c r="H1644" s="127"/>
      <c r="I1644" s="127"/>
      <c r="J1644" s="127"/>
      <c r="K1644" s="127"/>
      <c r="L1644" s="127"/>
      <c r="M1644" s="127">
        <v>1</v>
      </c>
      <c r="N1644" s="127">
        <v>1</v>
      </c>
      <c r="O1644" s="127">
        <v>2002</v>
      </c>
      <c r="P1644" s="127">
        <v>20030615</v>
      </c>
      <c r="Q1644" s="127">
        <v>20030615</v>
      </c>
      <c r="R1644" s="127" t="s">
        <v>3855</v>
      </c>
      <c r="S1644" s="127" t="s">
        <v>3861</v>
      </c>
      <c r="T1644" s="127" t="s">
        <v>3857</v>
      </c>
      <c r="U1644" s="127" t="s">
        <v>1643</v>
      </c>
      <c r="V1644" s="127" t="s">
        <v>65</v>
      </c>
      <c r="W1644" s="127" t="s">
        <v>66</v>
      </c>
      <c r="X1644" s="127"/>
      <c r="Y1644" s="127">
        <v>0.76</v>
      </c>
      <c r="Z1644" s="127">
        <v>42</v>
      </c>
      <c r="AA1644" s="127" t="s">
        <v>1726</v>
      </c>
      <c r="AB1644" s="127"/>
      <c r="AC1644" s="127"/>
      <c r="AD1644" s="127"/>
      <c r="AE1644" s="127"/>
      <c r="AF1644" s="127">
        <v>0</v>
      </c>
      <c r="AG1644" s="127">
        <v>118916</v>
      </c>
      <c r="AH1644" s="127"/>
      <c r="AI1644" s="127"/>
      <c r="AJ1644" s="127"/>
      <c r="AK1644" s="127"/>
      <c r="AL1644" s="127"/>
      <c r="AM1644" s="127"/>
      <c r="AN1644" s="127"/>
      <c r="AO1644" s="127" t="s">
        <v>3865</v>
      </c>
      <c r="AP1644" s="127" t="s">
        <v>3858</v>
      </c>
      <c r="AQ1644" s="127" t="s">
        <v>3863</v>
      </c>
      <c r="AR1644" s="127" t="s">
        <v>3860</v>
      </c>
      <c r="AS1644" s="127" t="s">
        <v>69</v>
      </c>
      <c r="AT1644" s="127" t="s">
        <v>70</v>
      </c>
      <c r="AU1644" s="127" t="s">
        <v>77</v>
      </c>
      <c r="AV1644" s="127" t="s">
        <v>1726</v>
      </c>
      <c r="AW1644" s="149" t="str">
        <f t="shared" si="25"/>
        <v/>
      </c>
    </row>
    <row r="1645" spans="1:49" x14ac:dyDescent="0.2">
      <c r="A1645" s="127" t="s">
        <v>1726</v>
      </c>
      <c r="B1645" s="127">
        <v>4.0999999999999996</v>
      </c>
      <c r="C1645" s="127">
        <v>20171204</v>
      </c>
      <c r="D1645" s="127" t="s">
        <v>60</v>
      </c>
      <c r="E1645" s="127" t="s">
        <v>60</v>
      </c>
      <c r="F1645" s="127">
        <v>3</v>
      </c>
      <c r="G1645" s="75" t="s">
        <v>3392</v>
      </c>
      <c r="H1645" s="127"/>
      <c r="I1645" s="127"/>
      <c r="J1645" s="127"/>
      <c r="K1645" s="127"/>
      <c r="L1645" s="127"/>
      <c r="M1645" s="127">
        <v>1</v>
      </c>
      <c r="N1645" s="127">
        <v>3</v>
      </c>
      <c r="O1645" s="127">
        <v>2000</v>
      </c>
      <c r="P1645" s="127">
        <v>20020415</v>
      </c>
      <c r="Q1645" s="127">
        <v>20020419</v>
      </c>
      <c r="R1645" s="127" t="s">
        <v>3322</v>
      </c>
      <c r="S1645" s="127" t="s">
        <v>3323</v>
      </c>
      <c r="T1645" s="127" t="s">
        <v>3294</v>
      </c>
      <c r="U1645" s="127" t="s">
        <v>1953</v>
      </c>
      <c r="V1645" s="127" t="s">
        <v>65</v>
      </c>
      <c r="W1645" s="127" t="s">
        <v>66</v>
      </c>
      <c r="X1645" s="127"/>
      <c r="Y1645" s="127">
        <v>15.86</v>
      </c>
      <c r="Z1645" s="127"/>
      <c r="AA1645" s="127" t="s">
        <v>1726</v>
      </c>
      <c r="AB1645" s="127"/>
      <c r="AC1645" s="127"/>
      <c r="AD1645" s="127"/>
      <c r="AE1645" s="127"/>
      <c r="AF1645" s="127">
        <v>0</v>
      </c>
      <c r="AG1645" s="127">
        <v>26463</v>
      </c>
      <c r="AH1645" s="127"/>
      <c r="AI1645" s="127"/>
      <c r="AJ1645" s="127" t="s">
        <v>66</v>
      </c>
      <c r="AK1645" s="127"/>
      <c r="AL1645" s="127"/>
      <c r="AM1645" s="127"/>
      <c r="AN1645" s="127"/>
      <c r="AO1645" s="127" t="s">
        <v>90</v>
      </c>
      <c r="AP1645" s="127" t="s">
        <v>3325</v>
      </c>
      <c r="AQ1645" s="127" t="s">
        <v>3326</v>
      </c>
      <c r="AR1645" s="127" t="s">
        <v>3298</v>
      </c>
      <c r="AS1645" s="127" t="s">
        <v>69</v>
      </c>
      <c r="AT1645" s="127" t="s">
        <v>70</v>
      </c>
      <c r="AU1645" s="127" t="s">
        <v>3211</v>
      </c>
      <c r="AV1645" s="127" t="s">
        <v>1726</v>
      </c>
      <c r="AW1645" s="149" t="str">
        <f t="shared" si="25"/>
        <v/>
      </c>
    </row>
    <row r="1646" spans="1:49" x14ac:dyDescent="0.2">
      <c r="A1646" s="127" t="s">
        <v>1726</v>
      </c>
      <c r="B1646" s="127">
        <v>4.0999999999999996</v>
      </c>
      <c r="C1646" s="127">
        <v>20171204</v>
      </c>
      <c r="D1646" s="127" t="s">
        <v>60</v>
      </c>
      <c r="E1646" s="127" t="s">
        <v>60</v>
      </c>
      <c r="F1646" s="127">
        <v>3</v>
      </c>
      <c r="G1646" s="75" t="s">
        <v>4183</v>
      </c>
      <c r="H1646" s="127"/>
      <c r="I1646" s="127"/>
      <c r="J1646" s="127"/>
      <c r="K1646" s="127"/>
      <c r="L1646" s="127"/>
      <c r="M1646" s="127">
        <v>1</v>
      </c>
      <c r="N1646" s="127">
        <v>3</v>
      </c>
      <c r="O1646" s="127">
        <v>2010</v>
      </c>
      <c r="P1646" s="127">
        <v>20110427</v>
      </c>
      <c r="Q1646" s="127">
        <v>20110427</v>
      </c>
      <c r="R1646" s="127" t="s">
        <v>4184</v>
      </c>
      <c r="S1646" s="127" t="s">
        <v>3475</v>
      </c>
      <c r="T1646" s="127" t="s">
        <v>4165</v>
      </c>
      <c r="U1646" s="127" t="s">
        <v>72</v>
      </c>
      <c r="V1646" s="127" t="s">
        <v>65</v>
      </c>
      <c r="W1646" s="127" t="s">
        <v>64</v>
      </c>
      <c r="X1646" s="127"/>
      <c r="Y1646" s="127"/>
      <c r="Z1646" s="127"/>
      <c r="AA1646" s="127" t="s">
        <v>1726</v>
      </c>
      <c r="AB1646" s="127"/>
      <c r="AC1646" s="127"/>
      <c r="AD1646" s="127"/>
      <c r="AE1646" s="127"/>
      <c r="AF1646" s="127">
        <v>0</v>
      </c>
      <c r="AG1646" s="127">
        <v>50027</v>
      </c>
      <c r="AH1646" s="127"/>
      <c r="AI1646" s="127"/>
      <c r="AJ1646" s="127"/>
      <c r="AK1646" s="127"/>
      <c r="AL1646" s="127"/>
      <c r="AM1646" s="127"/>
      <c r="AN1646" s="127"/>
      <c r="AO1646" s="127" t="s">
        <v>4185</v>
      </c>
      <c r="AP1646" s="127" t="s">
        <v>4186</v>
      </c>
      <c r="AQ1646" s="127" t="s">
        <v>3478</v>
      </c>
      <c r="AR1646" s="127" t="s">
        <v>4166</v>
      </c>
      <c r="AS1646" s="127" t="s">
        <v>69</v>
      </c>
      <c r="AT1646" s="127" t="s">
        <v>70</v>
      </c>
      <c r="AU1646" s="127" t="s">
        <v>3211</v>
      </c>
      <c r="AV1646" s="127" t="s">
        <v>1726</v>
      </c>
      <c r="AW1646" s="149" t="str">
        <f t="shared" si="25"/>
        <v/>
      </c>
    </row>
    <row r="1647" spans="1:49" x14ac:dyDescent="0.2">
      <c r="A1647" s="127" t="s">
        <v>1726</v>
      </c>
      <c r="B1647" s="127">
        <v>4.0999999999999996</v>
      </c>
      <c r="C1647" s="127">
        <v>20171204</v>
      </c>
      <c r="D1647" s="127" t="s">
        <v>60</v>
      </c>
      <c r="E1647" s="127" t="s">
        <v>60</v>
      </c>
      <c r="F1647" s="127">
        <v>3</v>
      </c>
      <c r="G1647" s="75" t="s">
        <v>4179</v>
      </c>
      <c r="H1647" s="127"/>
      <c r="I1647" s="127"/>
      <c r="J1647" s="127"/>
      <c r="K1647" s="127"/>
      <c r="L1647" s="127"/>
      <c r="M1647" s="127">
        <v>1</v>
      </c>
      <c r="N1647" s="127">
        <v>3</v>
      </c>
      <c r="O1647" s="127">
        <v>1999</v>
      </c>
      <c r="P1647" s="127">
        <v>20000607</v>
      </c>
      <c r="Q1647" s="127">
        <v>20000610</v>
      </c>
      <c r="R1647" s="127" t="s">
        <v>3474</v>
      </c>
      <c r="S1647" s="127" t="s">
        <v>3475</v>
      </c>
      <c r="T1647" s="127" t="s">
        <v>4165</v>
      </c>
      <c r="U1647" s="127" t="s">
        <v>72</v>
      </c>
      <c r="V1647" s="127" t="s">
        <v>65</v>
      </c>
      <c r="W1647" s="127" t="s">
        <v>66</v>
      </c>
      <c r="X1647" s="127"/>
      <c r="Y1647" s="127">
        <v>3.5</v>
      </c>
      <c r="Z1647" s="127"/>
      <c r="AA1647" s="127" t="s">
        <v>1726</v>
      </c>
      <c r="AB1647" s="127"/>
      <c r="AC1647" s="127"/>
      <c r="AD1647" s="127"/>
      <c r="AE1647" s="127"/>
      <c r="AF1647" s="127">
        <v>0</v>
      </c>
      <c r="AG1647" s="127">
        <v>109156</v>
      </c>
      <c r="AH1647" s="127"/>
      <c r="AI1647" s="127"/>
      <c r="AJ1647" s="127" t="s">
        <v>66</v>
      </c>
      <c r="AK1647" s="127"/>
      <c r="AL1647" s="127"/>
      <c r="AM1647" s="127"/>
      <c r="AN1647" s="127"/>
      <c r="AO1647" s="127" t="s">
        <v>4069</v>
      </c>
      <c r="AP1647" s="127" t="s">
        <v>3477</v>
      </c>
      <c r="AQ1647" s="127" t="s">
        <v>3478</v>
      </c>
      <c r="AR1647" s="127" t="s">
        <v>4166</v>
      </c>
      <c r="AS1647" s="127" t="s">
        <v>69</v>
      </c>
      <c r="AT1647" s="127" t="s">
        <v>70</v>
      </c>
      <c r="AU1647" s="127" t="s">
        <v>3211</v>
      </c>
      <c r="AV1647" s="127" t="s">
        <v>1726</v>
      </c>
      <c r="AW1647" s="149" t="str">
        <f t="shared" si="25"/>
        <v/>
      </c>
    </row>
    <row r="1648" spans="1:49" x14ac:dyDescent="0.2">
      <c r="A1648" s="127" t="s">
        <v>1726</v>
      </c>
      <c r="B1648" s="127">
        <v>4.0999999999999996</v>
      </c>
      <c r="C1648" s="127">
        <v>20171204</v>
      </c>
      <c r="D1648" s="127" t="s">
        <v>60</v>
      </c>
      <c r="E1648" s="127" t="s">
        <v>60</v>
      </c>
      <c r="F1648" s="127">
        <v>3</v>
      </c>
      <c r="G1648" s="75" t="s">
        <v>1559</v>
      </c>
      <c r="H1648" s="127"/>
      <c r="I1648" s="127"/>
      <c r="J1648" s="127"/>
      <c r="K1648" s="127"/>
      <c r="L1648" s="127"/>
      <c r="M1648" s="127">
        <v>1</v>
      </c>
      <c r="N1648" s="127">
        <v>1</v>
      </c>
      <c r="O1648" s="127">
        <v>2010</v>
      </c>
      <c r="P1648" s="127">
        <v>20110615</v>
      </c>
      <c r="Q1648" s="127">
        <v>20110615</v>
      </c>
      <c r="R1648" s="127" t="s">
        <v>78</v>
      </c>
      <c r="S1648" s="127" t="s">
        <v>62</v>
      </c>
      <c r="T1648" s="127" t="s">
        <v>79</v>
      </c>
      <c r="U1648" s="127" t="s">
        <v>1643</v>
      </c>
      <c r="V1648" s="127" t="s">
        <v>65</v>
      </c>
      <c r="W1648" s="127" t="s">
        <v>64</v>
      </c>
      <c r="X1648" s="127" t="s">
        <v>1305</v>
      </c>
      <c r="Y1648" s="127">
        <v>3.52</v>
      </c>
      <c r="Z1648" s="127">
        <v>66</v>
      </c>
      <c r="AA1648" s="127" t="s">
        <v>1726</v>
      </c>
      <c r="AB1648" s="127"/>
      <c r="AC1648" s="127"/>
      <c r="AD1648" s="127"/>
      <c r="AE1648" s="127"/>
      <c r="AF1648" s="127">
        <v>0</v>
      </c>
      <c r="AG1648" s="127">
        <v>18656</v>
      </c>
      <c r="AH1648" s="127"/>
      <c r="AI1648" s="127"/>
      <c r="AJ1648" s="127" t="s">
        <v>67</v>
      </c>
      <c r="AK1648" s="127"/>
      <c r="AL1648" s="127"/>
      <c r="AM1648" s="127"/>
      <c r="AN1648" s="127"/>
      <c r="AO1648" s="127"/>
      <c r="AP1648" s="127" t="s">
        <v>675</v>
      </c>
      <c r="AQ1648" s="127" t="s">
        <v>661</v>
      </c>
      <c r="AR1648" s="127" t="s">
        <v>676</v>
      </c>
      <c r="AS1648" s="127" t="s">
        <v>69</v>
      </c>
      <c r="AT1648" s="127" t="s">
        <v>70</v>
      </c>
      <c r="AU1648" s="127" t="s">
        <v>71</v>
      </c>
      <c r="AV1648" s="127" t="s">
        <v>1726</v>
      </c>
      <c r="AW1648" s="149" t="str">
        <f t="shared" si="25"/>
        <v/>
      </c>
    </row>
    <row r="1649" spans="1:49" x14ac:dyDescent="0.2">
      <c r="A1649" s="127" t="s">
        <v>1726</v>
      </c>
      <c r="B1649" s="127">
        <v>4.0999999999999996</v>
      </c>
      <c r="C1649" s="127">
        <v>20171204</v>
      </c>
      <c r="D1649" s="127" t="s">
        <v>60</v>
      </c>
      <c r="E1649" s="127" t="s">
        <v>60</v>
      </c>
      <c r="F1649" s="127">
        <v>3</v>
      </c>
      <c r="G1649" s="75" t="s">
        <v>1560</v>
      </c>
      <c r="H1649" s="127"/>
      <c r="I1649" s="127"/>
      <c r="J1649" s="127"/>
      <c r="K1649" s="127"/>
      <c r="L1649" s="127"/>
      <c r="M1649" s="127">
        <v>1</v>
      </c>
      <c r="N1649" s="127">
        <v>1</v>
      </c>
      <c r="O1649" s="127">
        <v>2010</v>
      </c>
      <c r="P1649" s="127">
        <v>20110306</v>
      </c>
      <c r="Q1649" s="127">
        <v>20110306</v>
      </c>
      <c r="R1649" s="127" t="s">
        <v>84</v>
      </c>
      <c r="S1649" s="127" t="s">
        <v>62</v>
      </c>
      <c r="T1649" s="127" t="s">
        <v>85</v>
      </c>
      <c r="U1649" s="127" t="s">
        <v>962</v>
      </c>
      <c r="V1649" s="127" t="s">
        <v>65</v>
      </c>
      <c r="W1649" s="127" t="s">
        <v>64</v>
      </c>
      <c r="X1649" s="127" t="s">
        <v>1305</v>
      </c>
      <c r="Y1649" s="127">
        <v>0.48</v>
      </c>
      <c r="Z1649" s="127"/>
      <c r="AA1649" s="127" t="s">
        <v>67</v>
      </c>
      <c r="AB1649" s="127"/>
      <c r="AC1649" s="127"/>
      <c r="AD1649" s="127"/>
      <c r="AE1649" s="127"/>
      <c r="AF1649" s="127">
        <v>0</v>
      </c>
      <c r="AG1649" s="127">
        <v>3009</v>
      </c>
      <c r="AH1649" s="127"/>
      <c r="AI1649" s="127"/>
      <c r="AJ1649" s="127" t="s">
        <v>66</v>
      </c>
      <c r="AK1649" s="127"/>
      <c r="AL1649" s="127"/>
      <c r="AM1649" s="127"/>
      <c r="AN1649" s="127"/>
      <c r="AO1649" s="127" t="s">
        <v>1561</v>
      </c>
      <c r="AP1649" s="127" t="s">
        <v>669</v>
      </c>
      <c r="AQ1649" s="127" t="s">
        <v>661</v>
      </c>
      <c r="AR1649" s="127" t="s">
        <v>670</v>
      </c>
      <c r="AS1649" s="127" t="s">
        <v>69</v>
      </c>
      <c r="AT1649" s="127" t="s">
        <v>70</v>
      </c>
      <c r="AU1649" s="127" t="s">
        <v>71</v>
      </c>
      <c r="AV1649" s="127" t="s">
        <v>1726</v>
      </c>
      <c r="AW1649" s="149" t="str">
        <f t="shared" si="25"/>
        <v/>
      </c>
    </row>
    <row r="1650" spans="1:49" x14ac:dyDescent="0.2">
      <c r="A1650" s="127" t="s">
        <v>1726</v>
      </c>
      <c r="B1650" s="127">
        <v>4.0999999999999996</v>
      </c>
      <c r="C1650" s="127">
        <v>20171204</v>
      </c>
      <c r="D1650" s="127" t="s">
        <v>60</v>
      </c>
      <c r="E1650" s="127" t="s">
        <v>60</v>
      </c>
      <c r="F1650" s="127">
        <v>3</v>
      </c>
      <c r="G1650" s="75" t="s">
        <v>1562</v>
      </c>
      <c r="H1650" s="127"/>
      <c r="I1650" s="127"/>
      <c r="J1650" s="127"/>
      <c r="K1650" s="127"/>
      <c r="L1650" s="127"/>
      <c r="M1650" s="127">
        <v>1</v>
      </c>
      <c r="N1650" s="127">
        <v>1</v>
      </c>
      <c r="O1650" s="127">
        <v>2010</v>
      </c>
      <c r="P1650" s="127">
        <v>20110510</v>
      </c>
      <c r="Q1650" s="127">
        <v>20110511</v>
      </c>
      <c r="R1650" s="127" t="s">
        <v>84</v>
      </c>
      <c r="S1650" s="127" t="s">
        <v>62</v>
      </c>
      <c r="T1650" s="127" t="s">
        <v>85</v>
      </c>
      <c r="U1650" s="127" t="s">
        <v>1643</v>
      </c>
      <c r="V1650" s="127" t="s">
        <v>65</v>
      </c>
      <c r="W1650" s="127" t="s">
        <v>64</v>
      </c>
      <c r="X1650" s="127" t="s">
        <v>1305</v>
      </c>
      <c r="Y1650" s="127">
        <v>1.75</v>
      </c>
      <c r="Z1650" s="127">
        <v>51</v>
      </c>
      <c r="AA1650" s="127" t="s">
        <v>1726</v>
      </c>
      <c r="AB1650" s="127"/>
      <c r="AC1650" s="127"/>
      <c r="AD1650" s="127"/>
      <c r="AE1650" s="127"/>
      <c r="AF1650" s="127">
        <v>0</v>
      </c>
      <c r="AG1650" s="127">
        <v>15428</v>
      </c>
      <c r="AH1650" s="127"/>
      <c r="AI1650" s="127"/>
      <c r="AJ1650" s="127" t="s">
        <v>66</v>
      </c>
      <c r="AK1650" s="127"/>
      <c r="AL1650" s="127"/>
      <c r="AM1650" s="127"/>
      <c r="AN1650" s="127"/>
      <c r="AO1650" s="127"/>
      <c r="AP1650" s="127" t="s">
        <v>669</v>
      </c>
      <c r="AQ1650" s="127" t="s">
        <v>661</v>
      </c>
      <c r="AR1650" s="127" t="s">
        <v>670</v>
      </c>
      <c r="AS1650" s="127" t="s">
        <v>69</v>
      </c>
      <c r="AT1650" s="127" t="s">
        <v>70</v>
      </c>
      <c r="AU1650" s="127" t="s">
        <v>71</v>
      </c>
      <c r="AV1650" s="127" t="s">
        <v>1726</v>
      </c>
      <c r="AW1650" s="149" t="str">
        <f t="shared" si="25"/>
        <v/>
      </c>
    </row>
    <row r="1651" spans="1:49" x14ac:dyDescent="0.2">
      <c r="A1651" s="127" t="s">
        <v>1726</v>
      </c>
      <c r="B1651" s="127">
        <v>4.0999999999999996</v>
      </c>
      <c r="C1651" s="127">
        <v>20171204</v>
      </c>
      <c r="D1651" s="127" t="s">
        <v>60</v>
      </c>
      <c r="E1651" s="127" t="s">
        <v>60</v>
      </c>
      <c r="F1651" s="127">
        <v>3</v>
      </c>
      <c r="G1651" s="75" t="s">
        <v>4174</v>
      </c>
      <c r="H1651" s="127"/>
      <c r="I1651" s="127"/>
      <c r="J1651" s="127"/>
      <c r="K1651" s="127"/>
      <c r="L1651" s="127"/>
      <c r="M1651" s="127">
        <v>1</v>
      </c>
      <c r="N1651" s="127">
        <v>3</v>
      </c>
      <c r="O1651" s="127">
        <v>2010</v>
      </c>
      <c r="P1651" s="127">
        <v>20110409</v>
      </c>
      <c r="Q1651" s="127">
        <v>20110409</v>
      </c>
      <c r="R1651" s="127" t="s">
        <v>3474</v>
      </c>
      <c r="S1651" s="127" t="s">
        <v>3475</v>
      </c>
      <c r="T1651" s="127" t="s">
        <v>4165</v>
      </c>
      <c r="U1651" s="127" t="s">
        <v>1643</v>
      </c>
      <c r="V1651" s="127" t="s">
        <v>65</v>
      </c>
      <c r="W1651" s="127" t="s">
        <v>64</v>
      </c>
      <c r="X1651" s="127"/>
      <c r="Y1651" s="127">
        <v>0.46</v>
      </c>
      <c r="Z1651" s="127"/>
      <c r="AA1651" s="127" t="s">
        <v>1726</v>
      </c>
      <c r="AB1651" s="127"/>
      <c r="AC1651" s="127"/>
      <c r="AD1651" s="127"/>
      <c r="AE1651" s="127"/>
      <c r="AF1651" s="127">
        <v>0</v>
      </c>
      <c r="AG1651" s="127">
        <v>250</v>
      </c>
      <c r="AH1651" s="127"/>
      <c r="AI1651" s="127"/>
      <c r="AJ1651" s="127" t="s">
        <v>67</v>
      </c>
      <c r="AK1651" s="127"/>
      <c r="AL1651" s="127"/>
      <c r="AM1651" s="127"/>
      <c r="AN1651" s="127"/>
      <c r="AO1651" s="127"/>
      <c r="AP1651" s="127" t="s">
        <v>3477</v>
      </c>
      <c r="AQ1651" s="127" t="s">
        <v>3478</v>
      </c>
      <c r="AR1651" s="127" t="s">
        <v>4166</v>
      </c>
      <c r="AS1651" s="127" t="s">
        <v>69</v>
      </c>
      <c r="AT1651" s="127" t="s">
        <v>70</v>
      </c>
      <c r="AU1651" s="127" t="s">
        <v>3211</v>
      </c>
      <c r="AV1651" s="127" t="s">
        <v>1726</v>
      </c>
      <c r="AW1651" s="149" t="str">
        <f t="shared" si="25"/>
        <v/>
      </c>
    </row>
    <row r="1652" spans="1:49" x14ac:dyDescent="0.2">
      <c r="A1652" s="127" t="s">
        <v>1726</v>
      </c>
      <c r="B1652" s="127">
        <v>4.0999999999999996</v>
      </c>
      <c r="C1652" s="127">
        <v>20171204</v>
      </c>
      <c r="D1652" s="127" t="s">
        <v>60</v>
      </c>
      <c r="E1652" s="127" t="s">
        <v>60</v>
      </c>
      <c r="F1652" s="127">
        <v>3</v>
      </c>
      <c r="G1652" s="75" t="s">
        <v>3925</v>
      </c>
      <c r="H1652" s="127"/>
      <c r="I1652" s="127"/>
      <c r="J1652" s="127"/>
      <c r="K1652" s="127"/>
      <c r="L1652" s="127"/>
      <c r="M1652" s="127">
        <v>1</v>
      </c>
      <c r="N1652" s="127">
        <v>1</v>
      </c>
      <c r="O1652" s="127">
        <v>1985</v>
      </c>
      <c r="P1652" s="127">
        <v>19860410</v>
      </c>
      <c r="Q1652" s="127">
        <v>19860410</v>
      </c>
      <c r="R1652" s="127" t="s">
        <v>3846</v>
      </c>
      <c r="S1652" s="127" t="s">
        <v>3484</v>
      </c>
      <c r="T1652" s="127" t="s">
        <v>3922</v>
      </c>
      <c r="U1652" s="127" t="s">
        <v>72</v>
      </c>
      <c r="V1652" s="127" t="s">
        <v>65</v>
      </c>
      <c r="W1652" s="127" t="s">
        <v>66</v>
      </c>
      <c r="X1652" s="127" t="s">
        <v>1305</v>
      </c>
      <c r="Y1652" s="127">
        <v>5</v>
      </c>
      <c r="Z1652" s="127"/>
      <c r="AA1652" s="127" t="s">
        <v>1726</v>
      </c>
      <c r="AB1652" s="127"/>
      <c r="AC1652" s="127"/>
      <c r="AD1652" s="127"/>
      <c r="AE1652" s="127"/>
      <c r="AF1652" s="127">
        <v>0</v>
      </c>
      <c r="AG1652" s="127">
        <v>56</v>
      </c>
      <c r="AH1652" s="127"/>
      <c r="AI1652" s="127"/>
      <c r="AJ1652" s="127"/>
      <c r="AK1652" s="127"/>
      <c r="AL1652" s="127"/>
      <c r="AM1652" s="127"/>
      <c r="AN1652" s="127"/>
      <c r="AO1652" s="127"/>
      <c r="AP1652" s="127" t="s">
        <v>3849</v>
      </c>
      <c r="AQ1652" s="127" t="s">
        <v>3487</v>
      </c>
      <c r="AR1652" s="127" t="s">
        <v>3924</v>
      </c>
      <c r="AS1652" s="127" t="s">
        <v>69</v>
      </c>
      <c r="AT1652" s="127" t="s">
        <v>70</v>
      </c>
      <c r="AU1652" s="127" t="s">
        <v>77</v>
      </c>
      <c r="AV1652" s="127" t="s">
        <v>1726</v>
      </c>
      <c r="AW1652" s="149" t="str">
        <f t="shared" si="25"/>
        <v/>
      </c>
    </row>
    <row r="1653" spans="1:49" x14ac:dyDescent="0.2">
      <c r="A1653" s="127" t="s">
        <v>59</v>
      </c>
      <c r="B1653" s="127">
        <v>4.0999999999999996</v>
      </c>
      <c r="C1653" s="127">
        <v>20171204</v>
      </c>
      <c r="D1653" s="127" t="s">
        <v>60</v>
      </c>
      <c r="E1653" s="127" t="s">
        <v>60</v>
      </c>
      <c r="F1653" s="127">
        <v>3</v>
      </c>
      <c r="G1653" s="75" t="s">
        <v>4380</v>
      </c>
      <c r="H1653" s="127">
        <v>0</v>
      </c>
      <c r="I1653" s="127"/>
      <c r="J1653" s="127"/>
      <c r="K1653" s="127"/>
      <c r="L1653" s="127"/>
      <c r="M1653" s="127">
        <v>1</v>
      </c>
      <c r="N1653" s="127">
        <v>3</v>
      </c>
      <c r="O1653" s="127">
        <v>1994</v>
      </c>
      <c r="P1653" s="127">
        <v>19950509</v>
      </c>
      <c r="Q1653" s="127">
        <v>19950529</v>
      </c>
      <c r="R1653" s="127" t="s">
        <v>3306</v>
      </c>
      <c r="S1653" s="127" t="s">
        <v>3421</v>
      </c>
      <c r="T1653" s="127" t="s">
        <v>4165</v>
      </c>
      <c r="U1653" s="127" t="s">
        <v>72</v>
      </c>
      <c r="V1653" s="127" t="s">
        <v>65</v>
      </c>
      <c r="W1653" s="127" t="s">
        <v>66</v>
      </c>
      <c r="X1653" s="127"/>
      <c r="Y1653" s="127">
        <v>3.8</v>
      </c>
      <c r="Z1653" s="127"/>
      <c r="AA1653" s="127" t="s">
        <v>1726</v>
      </c>
      <c r="AB1653" s="127">
        <v>5000</v>
      </c>
      <c r="AC1653" s="127">
        <v>24708</v>
      </c>
      <c r="AD1653" s="127"/>
      <c r="AE1653" s="127"/>
      <c r="AF1653" s="127">
        <v>0</v>
      </c>
      <c r="AG1653" s="127">
        <v>74490</v>
      </c>
      <c r="AH1653" s="127">
        <v>5000</v>
      </c>
      <c r="AI1653" s="127">
        <v>379</v>
      </c>
      <c r="AJ1653" s="127" t="s">
        <v>66</v>
      </c>
      <c r="AK1653" s="127">
        <v>1.5100000000000001E-2</v>
      </c>
      <c r="AL1653" s="127">
        <v>30</v>
      </c>
      <c r="AM1653" s="127">
        <v>1314</v>
      </c>
      <c r="AN1653" s="127"/>
      <c r="AO1653" s="127" t="s">
        <v>4381</v>
      </c>
      <c r="AP1653" s="127" t="s">
        <v>3309</v>
      </c>
      <c r="AQ1653" s="127" t="s">
        <v>3423</v>
      </c>
      <c r="AR1653" s="127" t="s">
        <v>4166</v>
      </c>
      <c r="AS1653" s="127" t="s">
        <v>69</v>
      </c>
      <c r="AT1653" s="127" t="s">
        <v>70</v>
      </c>
      <c r="AU1653" s="127" t="s">
        <v>3211</v>
      </c>
      <c r="AV1653" s="127" t="s">
        <v>1726</v>
      </c>
      <c r="AW1653" s="149">
        <f t="shared" si="25"/>
        <v>3.0148130160271975</v>
      </c>
    </row>
    <row r="1654" spans="1:49" x14ac:dyDescent="0.2">
      <c r="A1654" s="127" t="s">
        <v>59</v>
      </c>
      <c r="B1654" s="127">
        <v>4.0999999999999996</v>
      </c>
      <c r="C1654" s="127">
        <v>20171204</v>
      </c>
      <c r="D1654" s="127" t="s">
        <v>60</v>
      </c>
      <c r="E1654" s="127" t="s">
        <v>60</v>
      </c>
      <c r="F1654" s="127">
        <v>3</v>
      </c>
      <c r="G1654" s="75" t="s">
        <v>1653</v>
      </c>
      <c r="H1654" s="127">
        <v>0</v>
      </c>
      <c r="I1654" s="127"/>
      <c r="J1654" s="127"/>
      <c r="K1654" s="127"/>
      <c r="L1654" s="127"/>
      <c r="M1654" s="127">
        <v>1</v>
      </c>
      <c r="N1654" s="127">
        <v>1</v>
      </c>
      <c r="O1654" s="127">
        <v>1998</v>
      </c>
      <c r="P1654" s="127">
        <v>20000413</v>
      </c>
      <c r="Q1654" s="127">
        <v>20000415</v>
      </c>
      <c r="R1654" s="127" t="s">
        <v>78</v>
      </c>
      <c r="S1654" s="127" t="s">
        <v>62</v>
      </c>
      <c r="T1654" s="127" t="s">
        <v>79</v>
      </c>
      <c r="U1654" s="127" t="s">
        <v>1953</v>
      </c>
      <c r="V1654" s="127" t="s">
        <v>65</v>
      </c>
      <c r="W1654" s="127" t="s">
        <v>64</v>
      </c>
      <c r="X1654" s="127"/>
      <c r="Y1654" s="127">
        <v>16.579999999999998</v>
      </c>
      <c r="Z1654" s="127">
        <v>113</v>
      </c>
      <c r="AA1654" s="127" t="s">
        <v>1726</v>
      </c>
      <c r="AB1654" s="127">
        <v>5000</v>
      </c>
      <c r="AC1654" s="127">
        <v>17201</v>
      </c>
      <c r="AD1654" s="127"/>
      <c r="AE1654" s="127"/>
      <c r="AF1654" s="127">
        <v>0</v>
      </c>
      <c r="AG1654" s="127">
        <v>12183</v>
      </c>
      <c r="AH1654" s="127">
        <v>5000</v>
      </c>
      <c r="AI1654" s="127">
        <v>1577</v>
      </c>
      <c r="AJ1654" s="127" t="s">
        <v>67</v>
      </c>
      <c r="AK1654" s="127">
        <v>8.4000000000000005E-2</v>
      </c>
      <c r="AL1654" s="127">
        <v>30</v>
      </c>
      <c r="AM1654" s="127">
        <v>300</v>
      </c>
      <c r="AN1654" s="127"/>
      <c r="AO1654" s="127" t="s">
        <v>98</v>
      </c>
      <c r="AP1654" s="127" t="s">
        <v>675</v>
      </c>
      <c r="AQ1654" s="127" t="s">
        <v>661</v>
      </c>
      <c r="AR1654" s="127" t="s">
        <v>676</v>
      </c>
      <c r="AS1654" s="127" t="s">
        <v>69</v>
      </c>
      <c r="AT1654" s="127" t="s">
        <v>70</v>
      </c>
      <c r="AU1654" s="127" t="s">
        <v>71</v>
      </c>
      <c r="AV1654" s="127" t="s">
        <v>1726</v>
      </c>
      <c r="AW1654" s="149">
        <f t="shared" si="25"/>
        <v>0.70827277483867213</v>
      </c>
    </row>
    <row r="1655" spans="1:49" x14ac:dyDescent="0.2">
      <c r="A1655" s="127" t="s">
        <v>59</v>
      </c>
      <c r="B1655" s="127">
        <v>4.0999999999999996</v>
      </c>
      <c r="C1655" s="127">
        <v>20171204</v>
      </c>
      <c r="D1655" s="127" t="s">
        <v>60</v>
      </c>
      <c r="E1655" s="127" t="s">
        <v>60</v>
      </c>
      <c r="F1655" s="127">
        <v>3</v>
      </c>
      <c r="G1655" s="75" t="s">
        <v>266</v>
      </c>
      <c r="H1655" s="127">
        <v>0</v>
      </c>
      <c r="I1655" s="127"/>
      <c r="J1655" s="127"/>
      <c r="K1655" s="127"/>
      <c r="L1655" s="127"/>
      <c r="M1655" s="127">
        <v>1</v>
      </c>
      <c r="N1655" s="127">
        <v>3</v>
      </c>
      <c r="O1655" s="127">
        <v>1999</v>
      </c>
      <c r="P1655" s="127">
        <v>20000428</v>
      </c>
      <c r="Q1655" s="127">
        <v>20000429</v>
      </c>
      <c r="R1655" s="127" t="s">
        <v>3322</v>
      </c>
      <c r="S1655" s="127" t="s">
        <v>3323</v>
      </c>
      <c r="T1655" s="127" t="s">
        <v>3294</v>
      </c>
      <c r="U1655" s="127" t="s">
        <v>1643</v>
      </c>
      <c r="V1655" s="127" t="s">
        <v>65</v>
      </c>
      <c r="W1655" s="127" t="s">
        <v>66</v>
      </c>
      <c r="X1655" s="127"/>
      <c r="Y1655" s="127">
        <v>1.76</v>
      </c>
      <c r="Z1655" s="127">
        <v>57</v>
      </c>
      <c r="AA1655" s="127" t="s">
        <v>1726</v>
      </c>
      <c r="AB1655" s="127">
        <v>5000</v>
      </c>
      <c r="AC1655" s="127">
        <v>23977</v>
      </c>
      <c r="AD1655" s="127"/>
      <c r="AE1655" s="127"/>
      <c r="AF1655" s="127">
        <v>0</v>
      </c>
      <c r="AG1655" s="127">
        <v>866565</v>
      </c>
      <c r="AH1655" s="127">
        <v>5000</v>
      </c>
      <c r="AI1655" s="127">
        <v>24</v>
      </c>
      <c r="AJ1655" s="127" t="s">
        <v>66</v>
      </c>
      <c r="AK1655" s="127">
        <v>1E-3</v>
      </c>
      <c r="AL1655" s="127">
        <v>30</v>
      </c>
      <c r="AM1655" s="127">
        <v>1000</v>
      </c>
      <c r="AN1655" s="127"/>
      <c r="AO1655" s="127" t="s">
        <v>3382</v>
      </c>
      <c r="AP1655" s="127" t="s">
        <v>3325</v>
      </c>
      <c r="AQ1655" s="127" t="s">
        <v>3326</v>
      </c>
      <c r="AR1655" s="127" t="s">
        <v>3298</v>
      </c>
      <c r="AS1655" s="127" t="s">
        <v>69</v>
      </c>
      <c r="AT1655" s="127" t="s">
        <v>70</v>
      </c>
      <c r="AU1655" s="127" t="s">
        <v>3211</v>
      </c>
      <c r="AV1655" s="127" t="s">
        <v>1726</v>
      </c>
      <c r="AW1655" s="149">
        <f t="shared" si="25"/>
        <v>36.141510614338742</v>
      </c>
    </row>
    <row r="1656" spans="1:49" x14ac:dyDescent="0.2">
      <c r="A1656" s="127" t="s">
        <v>59</v>
      </c>
      <c r="B1656" s="127">
        <v>4.0999999999999996</v>
      </c>
      <c r="C1656" s="127">
        <v>20171204</v>
      </c>
      <c r="D1656" s="127" t="s">
        <v>60</v>
      </c>
      <c r="E1656" s="127" t="s">
        <v>60</v>
      </c>
      <c r="F1656" s="127">
        <v>3</v>
      </c>
      <c r="G1656" s="75" t="s">
        <v>4365</v>
      </c>
      <c r="H1656" s="127">
        <v>12</v>
      </c>
      <c r="I1656" s="127"/>
      <c r="J1656" s="127"/>
      <c r="K1656" s="127" t="s">
        <v>106</v>
      </c>
      <c r="L1656" s="127" t="s">
        <v>4259</v>
      </c>
      <c r="M1656" s="127">
        <v>1</v>
      </c>
      <c r="N1656" s="127">
        <v>3</v>
      </c>
      <c r="O1656" s="127">
        <v>2010</v>
      </c>
      <c r="P1656" s="127">
        <v>20110516</v>
      </c>
      <c r="Q1656" s="127">
        <v>20110531</v>
      </c>
      <c r="R1656" s="127" t="s">
        <v>3420</v>
      </c>
      <c r="S1656" s="127" t="s">
        <v>3421</v>
      </c>
      <c r="T1656" s="127" t="s">
        <v>4165</v>
      </c>
      <c r="U1656" s="127" t="s">
        <v>72</v>
      </c>
      <c r="V1656" s="127" t="s">
        <v>65</v>
      </c>
      <c r="W1656" s="127" t="s">
        <v>64</v>
      </c>
      <c r="X1656" s="127" t="s">
        <v>1305</v>
      </c>
      <c r="Y1656" s="127"/>
      <c r="Z1656" s="127"/>
      <c r="AA1656" s="127" t="s">
        <v>1726</v>
      </c>
      <c r="AB1656" s="127">
        <v>0</v>
      </c>
      <c r="AC1656" s="127">
        <v>96788</v>
      </c>
      <c r="AD1656" s="127"/>
      <c r="AE1656" s="127"/>
      <c r="AF1656" s="127">
        <v>0</v>
      </c>
      <c r="AG1656" s="127">
        <v>245520</v>
      </c>
      <c r="AH1656" s="127"/>
      <c r="AI1656" s="127"/>
      <c r="AJ1656" s="127" t="s">
        <v>66</v>
      </c>
      <c r="AK1656" s="127">
        <v>3.0200000000000001E-2</v>
      </c>
      <c r="AL1656" s="127"/>
      <c r="AM1656" s="127"/>
      <c r="AN1656" s="127"/>
      <c r="AO1656" s="127"/>
      <c r="AP1656" s="127" t="s">
        <v>3422</v>
      </c>
      <c r="AQ1656" s="127" t="s">
        <v>3423</v>
      </c>
      <c r="AR1656" s="127" t="s">
        <v>4166</v>
      </c>
      <c r="AS1656" s="127" t="s">
        <v>69</v>
      </c>
      <c r="AT1656" s="127" t="s">
        <v>70</v>
      </c>
      <c r="AU1656" s="127" t="s">
        <v>3211</v>
      </c>
      <c r="AV1656" s="127" t="s">
        <v>1726</v>
      </c>
      <c r="AW1656" s="149">
        <f t="shared" si="25"/>
        <v>2.5366781005909824</v>
      </c>
    </row>
    <row r="1657" spans="1:49" x14ac:dyDescent="0.2">
      <c r="A1657" s="127" t="s">
        <v>59</v>
      </c>
      <c r="B1657" s="127">
        <v>4.0999999999999996</v>
      </c>
      <c r="C1657" s="127">
        <v>20171204</v>
      </c>
      <c r="D1657" s="127" t="s">
        <v>60</v>
      </c>
      <c r="E1657" s="127" t="s">
        <v>60</v>
      </c>
      <c r="F1657" s="127">
        <v>3</v>
      </c>
      <c r="G1657" s="75" t="s">
        <v>270</v>
      </c>
      <c r="H1657" s="127">
        <v>0</v>
      </c>
      <c r="I1657" s="127"/>
      <c r="J1657" s="127"/>
      <c r="K1657" s="127"/>
      <c r="L1657" s="127"/>
      <c r="M1657" s="127">
        <v>1</v>
      </c>
      <c r="N1657" s="127">
        <v>3</v>
      </c>
      <c r="O1657" s="127">
        <v>1998</v>
      </c>
      <c r="P1657" s="127">
        <v>19990430</v>
      </c>
      <c r="Q1657" s="127">
        <v>19990501</v>
      </c>
      <c r="R1657" s="127" t="s">
        <v>3322</v>
      </c>
      <c r="S1657" s="127" t="s">
        <v>3323</v>
      </c>
      <c r="T1657" s="127" t="s">
        <v>3294</v>
      </c>
      <c r="U1657" s="127" t="s">
        <v>1643</v>
      </c>
      <c r="V1657" s="127" t="s">
        <v>65</v>
      </c>
      <c r="W1657" s="127" t="s">
        <v>66</v>
      </c>
      <c r="X1657" s="127"/>
      <c r="Y1657" s="127">
        <v>2.1</v>
      </c>
      <c r="Z1657" s="127">
        <v>61</v>
      </c>
      <c r="AA1657" s="127" t="s">
        <v>1726</v>
      </c>
      <c r="AB1657" s="127">
        <v>5000</v>
      </c>
      <c r="AC1657" s="127">
        <v>10488</v>
      </c>
      <c r="AD1657" s="127"/>
      <c r="AE1657" s="127"/>
      <c r="AF1657" s="127">
        <v>0</v>
      </c>
      <c r="AG1657" s="127">
        <v>213573</v>
      </c>
      <c r="AH1657" s="127">
        <v>5000</v>
      </c>
      <c r="AI1657" s="127">
        <v>76</v>
      </c>
      <c r="AJ1657" s="127" t="s">
        <v>66</v>
      </c>
      <c r="AK1657" s="127">
        <v>7.1999999999999998E-3</v>
      </c>
      <c r="AL1657" s="127">
        <v>31</v>
      </c>
      <c r="AM1657" s="127">
        <v>1392</v>
      </c>
      <c r="AN1657" s="127"/>
      <c r="AO1657" s="127" t="s">
        <v>3388</v>
      </c>
      <c r="AP1657" s="127" t="s">
        <v>3325</v>
      </c>
      <c r="AQ1657" s="127" t="s">
        <v>3326</v>
      </c>
      <c r="AR1657" s="127" t="s">
        <v>3298</v>
      </c>
      <c r="AS1657" s="127" t="s">
        <v>69</v>
      </c>
      <c r="AT1657" s="127" t="s">
        <v>70</v>
      </c>
      <c r="AU1657" s="127" t="s">
        <v>3211</v>
      </c>
      <c r="AV1657" s="127" t="s">
        <v>1726</v>
      </c>
      <c r="AW1657" s="149">
        <f t="shared" si="25"/>
        <v>20.363558352402745</v>
      </c>
    </row>
    <row r="1658" spans="1:49" x14ac:dyDescent="0.2">
      <c r="A1658" s="127" t="s">
        <v>59</v>
      </c>
      <c r="B1658" s="127">
        <v>4.0999999999999996</v>
      </c>
      <c r="C1658" s="127">
        <v>20171204</v>
      </c>
      <c r="D1658" s="127" t="s">
        <v>60</v>
      </c>
      <c r="E1658" s="127" t="s">
        <v>60</v>
      </c>
      <c r="F1658" s="127">
        <v>3</v>
      </c>
      <c r="G1658" s="75" t="s">
        <v>4369</v>
      </c>
      <c r="H1658" s="127">
        <v>12</v>
      </c>
      <c r="I1658" s="127"/>
      <c r="J1658" s="127"/>
      <c r="K1658" s="127" t="s">
        <v>106</v>
      </c>
      <c r="L1658" s="127" t="s">
        <v>4250</v>
      </c>
      <c r="M1658" s="127">
        <v>1</v>
      </c>
      <c r="N1658" s="127">
        <v>3</v>
      </c>
      <c r="O1658" s="127">
        <v>2009</v>
      </c>
      <c r="P1658" s="127">
        <v>20100515</v>
      </c>
      <c r="Q1658" s="127">
        <v>20100518</v>
      </c>
      <c r="R1658" s="127" t="s">
        <v>3420</v>
      </c>
      <c r="S1658" s="127" t="s">
        <v>3421</v>
      </c>
      <c r="T1658" s="127" t="s">
        <v>4165</v>
      </c>
      <c r="U1658" s="127" t="s">
        <v>72</v>
      </c>
      <c r="V1658" s="127" t="s">
        <v>65</v>
      </c>
      <c r="W1658" s="127" t="s">
        <v>64</v>
      </c>
      <c r="X1658" s="127"/>
      <c r="Y1658" s="127">
        <v>5.8</v>
      </c>
      <c r="Z1658" s="127">
        <v>81</v>
      </c>
      <c r="AA1658" s="127" t="s">
        <v>1726</v>
      </c>
      <c r="AB1658" s="127">
        <v>0</v>
      </c>
      <c r="AC1658" s="127">
        <v>97839</v>
      </c>
      <c r="AD1658" s="127"/>
      <c r="AE1658" s="127"/>
      <c r="AF1658" s="127">
        <v>0</v>
      </c>
      <c r="AG1658" s="127">
        <v>236583</v>
      </c>
      <c r="AH1658" s="127"/>
      <c r="AI1658" s="127"/>
      <c r="AJ1658" s="127" t="s">
        <v>66</v>
      </c>
      <c r="AK1658" s="127">
        <v>2.69E-2</v>
      </c>
      <c r="AL1658" s="127">
        <v>54</v>
      </c>
      <c r="AM1658" s="127">
        <v>4004</v>
      </c>
      <c r="AN1658" s="127"/>
      <c r="AO1658" s="127"/>
      <c r="AP1658" s="127" t="s">
        <v>3422</v>
      </c>
      <c r="AQ1658" s="127" t="s">
        <v>3423</v>
      </c>
      <c r="AR1658" s="127" t="s">
        <v>4166</v>
      </c>
      <c r="AS1658" s="127" t="s">
        <v>69</v>
      </c>
      <c r="AT1658" s="127" t="s">
        <v>70</v>
      </c>
      <c r="AU1658" s="127" t="s">
        <v>3211</v>
      </c>
      <c r="AV1658" s="127" t="s">
        <v>1726</v>
      </c>
      <c r="AW1658" s="149">
        <f t="shared" si="25"/>
        <v>2.4180848128047097</v>
      </c>
    </row>
    <row r="1659" spans="1:49" x14ac:dyDescent="0.2">
      <c r="A1659" s="127" t="s">
        <v>59</v>
      </c>
      <c r="B1659" s="127">
        <v>4.0999999999999996</v>
      </c>
      <c r="C1659" s="127">
        <v>20171204</v>
      </c>
      <c r="D1659" s="127" t="s">
        <v>60</v>
      </c>
      <c r="E1659" s="127" t="s">
        <v>60</v>
      </c>
      <c r="F1659" s="127">
        <v>3</v>
      </c>
      <c r="G1659" s="75" t="s">
        <v>4249</v>
      </c>
      <c r="H1659" s="127">
        <v>12</v>
      </c>
      <c r="I1659" s="127"/>
      <c r="J1659" s="127"/>
      <c r="K1659" s="127" t="s">
        <v>106</v>
      </c>
      <c r="L1659" s="127" t="s">
        <v>4250</v>
      </c>
      <c r="M1659" s="127">
        <v>1</v>
      </c>
      <c r="N1659" s="127">
        <v>3</v>
      </c>
      <c r="O1659" s="127">
        <v>2009</v>
      </c>
      <c r="P1659" s="127">
        <v>20100515</v>
      </c>
      <c r="Q1659" s="127">
        <v>20100518</v>
      </c>
      <c r="R1659" s="127" t="s">
        <v>3420</v>
      </c>
      <c r="S1659" s="127" t="s">
        <v>3421</v>
      </c>
      <c r="T1659" s="127" t="s">
        <v>4165</v>
      </c>
      <c r="U1659" s="127" t="s">
        <v>72</v>
      </c>
      <c r="V1659" s="127" t="s">
        <v>65</v>
      </c>
      <c r="W1659" s="127" t="s">
        <v>64</v>
      </c>
      <c r="X1659" s="127"/>
      <c r="Y1659" s="127">
        <v>5.3</v>
      </c>
      <c r="Z1659" s="127">
        <v>81</v>
      </c>
      <c r="AA1659" s="127" t="s">
        <v>1726</v>
      </c>
      <c r="AB1659" s="127">
        <v>5000</v>
      </c>
      <c r="AC1659" s="127">
        <v>90482</v>
      </c>
      <c r="AD1659" s="127"/>
      <c r="AE1659" s="127"/>
      <c r="AF1659" s="127">
        <v>0</v>
      </c>
      <c r="AG1659" s="127">
        <v>233425</v>
      </c>
      <c r="AH1659" s="127">
        <v>5000</v>
      </c>
      <c r="AI1659" s="127">
        <v>9868</v>
      </c>
      <c r="AJ1659" s="127" t="s">
        <v>66</v>
      </c>
      <c r="AK1659" s="127">
        <v>9.8299999999999998E-2</v>
      </c>
      <c r="AL1659" s="127">
        <v>54</v>
      </c>
      <c r="AM1659" s="127">
        <v>4126</v>
      </c>
      <c r="AN1659" s="127"/>
      <c r="AO1659" s="127"/>
      <c r="AP1659" s="127" t="s">
        <v>3422</v>
      </c>
      <c r="AQ1659" s="127" t="s">
        <v>3423</v>
      </c>
      <c r="AR1659" s="127" t="s">
        <v>4166</v>
      </c>
      <c r="AS1659" s="127" t="s">
        <v>69</v>
      </c>
      <c r="AT1659" s="127" t="s">
        <v>70</v>
      </c>
      <c r="AU1659" s="127" t="s">
        <v>3211</v>
      </c>
      <c r="AV1659" s="127" t="s">
        <v>1726</v>
      </c>
      <c r="AW1659" s="149">
        <f t="shared" si="25"/>
        <v>2.5797948763289935</v>
      </c>
    </row>
    <row r="1660" spans="1:49" x14ac:dyDescent="0.2">
      <c r="A1660" s="127" t="s">
        <v>59</v>
      </c>
      <c r="B1660" s="127">
        <v>4.0999999999999996</v>
      </c>
      <c r="C1660" s="127">
        <v>20171204</v>
      </c>
      <c r="D1660" s="127" t="s">
        <v>60</v>
      </c>
      <c r="E1660" s="127" t="s">
        <v>60</v>
      </c>
      <c r="F1660" s="127">
        <v>3</v>
      </c>
      <c r="G1660" s="75" t="s">
        <v>4426</v>
      </c>
      <c r="H1660" s="127">
        <v>12</v>
      </c>
      <c r="I1660" s="127"/>
      <c r="J1660" s="127"/>
      <c r="K1660" s="127"/>
      <c r="L1660" s="127"/>
      <c r="M1660" s="127">
        <v>1</v>
      </c>
      <c r="N1660" s="127">
        <v>2</v>
      </c>
      <c r="O1660" s="127">
        <v>2011</v>
      </c>
      <c r="P1660" s="127">
        <v>20120526</v>
      </c>
      <c r="Q1660" s="127">
        <v>20120526</v>
      </c>
      <c r="R1660" s="127" t="s">
        <v>490</v>
      </c>
      <c r="S1660" s="127" t="s">
        <v>476</v>
      </c>
      <c r="T1660" s="127" t="s">
        <v>491</v>
      </c>
      <c r="U1660" s="127" t="s">
        <v>72</v>
      </c>
      <c r="V1660" s="127" t="s">
        <v>65</v>
      </c>
      <c r="W1660" s="127" t="s">
        <v>64</v>
      </c>
      <c r="X1660" s="127" t="s">
        <v>1308</v>
      </c>
      <c r="Y1660" s="127">
        <v>8.19</v>
      </c>
      <c r="Z1660" s="127">
        <v>88</v>
      </c>
      <c r="AA1660" s="127" t="s">
        <v>1726</v>
      </c>
      <c r="AB1660" s="127">
        <v>5000</v>
      </c>
      <c r="AC1660" s="127">
        <v>43214</v>
      </c>
      <c r="AD1660" s="127"/>
      <c r="AE1660" s="127"/>
      <c r="AF1660" s="127">
        <v>0</v>
      </c>
      <c r="AG1660" s="127">
        <v>8352</v>
      </c>
      <c r="AH1660" s="127">
        <v>5000</v>
      </c>
      <c r="AI1660" s="127">
        <v>1337</v>
      </c>
      <c r="AJ1660" s="127" t="s">
        <v>66</v>
      </c>
      <c r="AK1660" s="127">
        <v>9.7000000000000003E-3</v>
      </c>
      <c r="AL1660" s="127">
        <v>57</v>
      </c>
      <c r="AM1660" s="127">
        <v>44550</v>
      </c>
      <c r="AN1660" s="127"/>
      <c r="AO1660" s="127"/>
      <c r="AP1660" s="127" t="s">
        <v>493</v>
      </c>
      <c r="AQ1660" s="127" t="s">
        <v>480</v>
      </c>
      <c r="AR1660" s="127" t="s">
        <v>494</v>
      </c>
      <c r="AS1660" s="127" t="s">
        <v>69</v>
      </c>
      <c r="AT1660" s="127" t="s">
        <v>70</v>
      </c>
      <c r="AU1660" s="127" t="s">
        <v>91</v>
      </c>
      <c r="AV1660" s="127" t="s">
        <v>1726</v>
      </c>
      <c r="AW1660" s="149">
        <f t="shared" si="25"/>
        <v>0.19327069931040866</v>
      </c>
    </row>
    <row r="1661" spans="1:49" x14ac:dyDescent="0.2">
      <c r="A1661" s="127" t="s">
        <v>59</v>
      </c>
      <c r="B1661" s="127">
        <v>4.0999999999999996</v>
      </c>
      <c r="C1661" s="127">
        <v>20171204</v>
      </c>
      <c r="D1661" s="127" t="s">
        <v>60</v>
      </c>
      <c r="E1661" s="127" t="s">
        <v>60</v>
      </c>
      <c r="F1661" s="127">
        <v>3</v>
      </c>
      <c r="G1661" s="75" t="s">
        <v>2937</v>
      </c>
      <c r="H1661" s="127">
        <v>0</v>
      </c>
      <c r="I1661" s="127"/>
      <c r="J1661" s="127"/>
      <c r="K1661" s="127" t="s">
        <v>106</v>
      </c>
      <c r="L1661" s="127" t="s">
        <v>534</v>
      </c>
      <c r="M1661" s="127">
        <v>1</v>
      </c>
      <c r="N1661" s="127">
        <v>2</v>
      </c>
      <c r="O1661" s="127">
        <v>1999</v>
      </c>
      <c r="P1661" s="127">
        <v>20000515</v>
      </c>
      <c r="Q1661" s="127">
        <v>20000519</v>
      </c>
      <c r="R1661" s="127" t="s">
        <v>475</v>
      </c>
      <c r="S1661" s="127" t="s">
        <v>476</v>
      </c>
      <c r="T1661" s="127" t="s">
        <v>477</v>
      </c>
      <c r="U1661" s="127" t="s">
        <v>72</v>
      </c>
      <c r="V1661" s="127" t="s">
        <v>65</v>
      </c>
      <c r="W1661" s="127" t="s">
        <v>64</v>
      </c>
      <c r="X1661" s="127"/>
      <c r="Y1661" s="127">
        <v>5.75</v>
      </c>
      <c r="Z1661" s="127">
        <v>79</v>
      </c>
      <c r="AA1661" s="127" t="s">
        <v>1726</v>
      </c>
      <c r="AB1661" s="127">
        <v>5000</v>
      </c>
      <c r="AC1661" s="127">
        <v>25913</v>
      </c>
      <c r="AD1661" s="127"/>
      <c r="AE1661" s="127"/>
      <c r="AF1661" s="127">
        <v>0</v>
      </c>
      <c r="AG1661" s="127">
        <v>154755</v>
      </c>
      <c r="AH1661" s="127">
        <v>5000</v>
      </c>
      <c r="AI1661" s="127">
        <v>159</v>
      </c>
      <c r="AJ1661" s="127" t="s">
        <v>66</v>
      </c>
      <c r="AK1661" s="127">
        <v>6.1000000000000004E-3</v>
      </c>
      <c r="AL1661" s="127">
        <v>37</v>
      </c>
      <c r="AM1661" s="127">
        <v>100</v>
      </c>
      <c r="AN1661" s="127"/>
      <c r="AO1661" s="127" t="s">
        <v>540</v>
      </c>
      <c r="AP1661" s="127" t="s">
        <v>479</v>
      </c>
      <c r="AQ1661" s="127" t="s">
        <v>480</v>
      </c>
      <c r="AR1661" s="127" t="s">
        <v>481</v>
      </c>
      <c r="AS1661" s="127" t="s">
        <v>69</v>
      </c>
      <c r="AT1661" s="127" t="s">
        <v>70</v>
      </c>
      <c r="AU1661" s="127" t="s">
        <v>91</v>
      </c>
      <c r="AV1661" s="127" t="s">
        <v>1726</v>
      </c>
      <c r="AW1661" s="149">
        <f t="shared" si="25"/>
        <v>5.972098946474742</v>
      </c>
    </row>
    <row r="1662" spans="1:49" x14ac:dyDescent="0.2">
      <c r="A1662" s="127" t="s">
        <v>1726</v>
      </c>
      <c r="B1662" s="127">
        <v>4.0999999999999996</v>
      </c>
      <c r="C1662" s="127">
        <v>20171204</v>
      </c>
      <c r="D1662" s="127" t="s">
        <v>60</v>
      </c>
      <c r="E1662" s="127" t="s">
        <v>60</v>
      </c>
      <c r="F1662" s="127">
        <v>3</v>
      </c>
      <c r="G1662" s="75" t="s">
        <v>3817</v>
      </c>
      <c r="H1662" s="127"/>
      <c r="I1662" s="127"/>
      <c r="J1662" s="127"/>
      <c r="K1662" s="127"/>
      <c r="L1662" s="127"/>
      <c r="M1662" s="127">
        <v>1</v>
      </c>
      <c r="N1662" s="127">
        <v>1</v>
      </c>
      <c r="O1662" s="127">
        <v>1987</v>
      </c>
      <c r="P1662" s="127">
        <v>19880521</v>
      </c>
      <c r="Q1662" s="127">
        <v>19880522</v>
      </c>
      <c r="R1662" s="127" t="s">
        <v>3795</v>
      </c>
      <c r="S1662" s="127" t="s">
        <v>3805</v>
      </c>
      <c r="T1662" s="127" t="s">
        <v>3796</v>
      </c>
      <c r="U1662" s="127" t="s">
        <v>72</v>
      </c>
      <c r="V1662" s="127" t="s">
        <v>65</v>
      </c>
      <c r="W1662" s="127" t="s">
        <v>64</v>
      </c>
      <c r="X1662" s="127"/>
      <c r="Y1662" s="127">
        <v>6.5</v>
      </c>
      <c r="Z1662" s="127"/>
      <c r="AA1662" s="127" t="s">
        <v>1726</v>
      </c>
      <c r="AB1662" s="127"/>
      <c r="AC1662" s="127"/>
      <c r="AD1662" s="127"/>
      <c r="AE1662" s="127"/>
      <c r="AF1662" s="127">
        <v>1</v>
      </c>
      <c r="AG1662" s="127">
        <v>25206</v>
      </c>
      <c r="AH1662" s="127"/>
      <c r="AI1662" s="127"/>
      <c r="AJ1662" s="127"/>
      <c r="AK1662" s="127"/>
      <c r="AL1662" s="127"/>
      <c r="AM1662" s="127"/>
      <c r="AN1662" s="127"/>
      <c r="AO1662" s="127" t="s">
        <v>3570</v>
      </c>
      <c r="AP1662" s="127" t="s">
        <v>3797</v>
      </c>
      <c r="AQ1662" s="127" t="s">
        <v>3806</v>
      </c>
      <c r="AR1662" s="127" t="s">
        <v>3799</v>
      </c>
      <c r="AS1662" s="127" t="s">
        <v>69</v>
      </c>
      <c r="AT1662" s="127" t="s">
        <v>70</v>
      </c>
      <c r="AU1662" s="127" t="s">
        <v>77</v>
      </c>
      <c r="AV1662" s="127" t="s">
        <v>1726</v>
      </c>
      <c r="AW1662" s="149" t="str">
        <f t="shared" si="25"/>
        <v/>
      </c>
    </row>
    <row r="1663" spans="1:49" x14ac:dyDescent="0.2">
      <c r="A1663" s="127" t="s">
        <v>59</v>
      </c>
      <c r="B1663" s="127">
        <v>4.0999999999999996</v>
      </c>
      <c r="C1663" s="127">
        <v>20171204</v>
      </c>
      <c r="D1663" s="127" t="s">
        <v>60</v>
      </c>
      <c r="E1663" s="127" t="s">
        <v>60</v>
      </c>
      <c r="F1663" s="127">
        <v>3</v>
      </c>
      <c r="G1663" s="75" t="s">
        <v>828</v>
      </c>
      <c r="H1663" s="127">
        <v>12</v>
      </c>
      <c r="I1663" s="127"/>
      <c r="J1663" s="127"/>
      <c r="K1663" s="127"/>
      <c r="L1663" s="127"/>
      <c r="M1663" s="127">
        <v>1</v>
      </c>
      <c r="N1663" s="127">
        <v>1</v>
      </c>
      <c r="O1663" s="127">
        <v>2008</v>
      </c>
      <c r="P1663" s="127">
        <v>20100406</v>
      </c>
      <c r="Q1663" s="127">
        <v>20100409</v>
      </c>
      <c r="R1663" s="127" t="s">
        <v>88</v>
      </c>
      <c r="S1663" s="127" t="s">
        <v>62</v>
      </c>
      <c r="T1663" s="127" t="s">
        <v>89</v>
      </c>
      <c r="U1663" s="127" t="s">
        <v>1953</v>
      </c>
      <c r="V1663" s="127" t="s">
        <v>65</v>
      </c>
      <c r="W1663" s="127" t="s">
        <v>64</v>
      </c>
      <c r="X1663" s="127"/>
      <c r="Y1663" s="127">
        <v>14.6</v>
      </c>
      <c r="Z1663" s="127">
        <v>109</v>
      </c>
      <c r="AA1663" s="127" t="s">
        <v>1726</v>
      </c>
      <c r="AB1663" s="127">
        <v>5000</v>
      </c>
      <c r="AC1663" s="127">
        <v>43005</v>
      </c>
      <c r="AD1663" s="127"/>
      <c r="AE1663" s="127"/>
      <c r="AF1663" s="127">
        <v>0</v>
      </c>
      <c r="AG1663" s="127">
        <v>21070</v>
      </c>
      <c r="AH1663" s="127">
        <v>5000</v>
      </c>
      <c r="AI1663" s="127">
        <v>2050</v>
      </c>
      <c r="AJ1663" s="127" t="s">
        <v>67</v>
      </c>
      <c r="AK1663" s="127">
        <v>4.6300000000000001E-2</v>
      </c>
      <c r="AL1663" s="127">
        <v>30</v>
      </c>
      <c r="AM1663" s="127">
        <v>540</v>
      </c>
      <c r="AN1663" s="127"/>
      <c r="AO1663" s="127"/>
      <c r="AP1663" s="127" t="s">
        <v>660</v>
      </c>
      <c r="AQ1663" s="127" t="s">
        <v>661</v>
      </c>
      <c r="AR1663" s="127" t="s">
        <v>662</v>
      </c>
      <c r="AS1663" s="127" t="s">
        <v>69</v>
      </c>
      <c r="AT1663" s="127" t="s">
        <v>70</v>
      </c>
      <c r="AU1663" s="127" t="s">
        <v>91</v>
      </c>
      <c r="AV1663" s="127" t="s">
        <v>1726</v>
      </c>
      <c r="AW1663" s="149">
        <f t="shared" si="25"/>
        <v>0.48994302988024646</v>
      </c>
    </row>
    <row r="1664" spans="1:49" x14ac:dyDescent="0.2">
      <c r="A1664" s="127" t="s">
        <v>59</v>
      </c>
      <c r="B1664" s="127">
        <v>4.0999999999999996</v>
      </c>
      <c r="C1664" s="127">
        <v>20171204</v>
      </c>
      <c r="D1664" s="127" t="s">
        <v>60</v>
      </c>
      <c r="E1664" s="127" t="s">
        <v>60</v>
      </c>
      <c r="F1664" s="127">
        <v>3</v>
      </c>
      <c r="G1664" s="75" t="s">
        <v>1552</v>
      </c>
      <c r="H1664" s="127">
        <v>12</v>
      </c>
      <c r="I1664" s="127"/>
      <c r="J1664" s="127"/>
      <c r="K1664" s="127"/>
      <c r="L1664" s="127"/>
      <c r="M1664" s="127">
        <v>1</v>
      </c>
      <c r="N1664" s="127">
        <v>1</v>
      </c>
      <c r="O1664" s="127">
        <v>2009</v>
      </c>
      <c r="P1664" s="127">
        <v>20110426</v>
      </c>
      <c r="Q1664" s="127">
        <v>20110429</v>
      </c>
      <c r="R1664" s="127" t="s">
        <v>61</v>
      </c>
      <c r="S1664" s="127" t="s">
        <v>62</v>
      </c>
      <c r="T1664" s="127" t="s">
        <v>63</v>
      </c>
      <c r="U1664" s="127" t="s">
        <v>1953</v>
      </c>
      <c r="V1664" s="127" t="s">
        <v>65</v>
      </c>
      <c r="W1664" s="127" t="s">
        <v>64</v>
      </c>
      <c r="X1664" s="127" t="s">
        <v>1305</v>
      </c>
      <c r="Y1664" s="127">
        <v>18.27</v>
      </c>
      <c r="Z1664" s="127">
        <v>118</v>
      </c>
      <c r="AA1664" s="127" t="s">
        <v>1726</v>
      </c>
      <c r="AB1664" s="127">
        <v>5000</v>
      </c>
      <c r="AC1664" s="127">
        <v>34033</v>
      </c>
      <c r="AD1664" s="127"/>
      <c r="AE1664" s="127"/>
      <c r="AF1664" s="127">
        <v>5000</v>
      </c>
      <c r="AG1664" s="127">
        <v>2415</v>
      </c>
      <c r="AH1664" s="127">
        <v>0</v>
      </c>
      <c r="AI1664" s="127">
        <v>0</v>
      </c>
      <c r="AJ1664" s="127" t="s">
        <v>66</v>
      </c>
      <c r="AK1664" s="127">
        <v>6.6000000000000003E-2</v>
      </c>
      <c r="AL1664" s="127">
        <v>30</v>
      </c>
      <c r="AM1664" s="127">
        <v>334</v>
      </c>
      <c r="AN1664" s="127"/>
      <c r="AO1664" s="127"/>
      <c r="AP1664" s="127" t="s">
        <v>663</v>
      </c>
      <c r="AQ1664" s="127" t="s">
        <v>661</v>
      </c>
      <c r="AR1664" s="127" t="s">
        <v>664</v>
      </c>
      <c r="AS1664" s="127" t="s">
        <v>69</v>
      </c>
      <c r="AT1664" s="127" t="s">
        <v>70</v>
      </c>
      <c r="AU1664" s="127" t="s">
        <v>71</v>
      </c>
      <c r="AV1664" s="127" t="s">
        <v>1726</v>
      </c>
      <c r="AW1664" s="149">
        <f t="shared" si="25"/>
        <v>7.0960538301060735E-2</v>
      </c>
    </row>
    <row r="1665" spans="1:49" x14ac:dyDescent="0.2">
      <c r="A1665" s="127" t="s">
        <v>59</v>
      </c>
      <c r="B1665" s="127">
        <v>4.0999999999999996</v>
      </c>
      <c r="C1665" s="127">
        <v>20171204</v>
      </c>
      <c r="D1665" s="127" t="s">
        <v>60</v>
      </c>
      <c r="E1665" s="127" t="s">
        <v>60</v>
      </c>
      <c r="F1665" s="127">
        <v>3</v>
      </c>
      <c r="G1665" s="75" t="s">
        <v>1317</v>
      </c>
      <c r="H1665" s="127">
        <v>12</v>
      </c>
      <c r="I1665" s="127"/>
      <c r="J1665" s="127"/>
      <c r="K1665" s="127"/>
      <c r="L1665" s="127"/>
      <c r="M1665" s="127">
        <v>1</v>
      </c>
      <c r="N1665" s="127">
        <v>2</v>
      </c>
      <c r="O1665" s="127">
        <v>2010</v>
      </c>
      <c r="P1665" s="127">
        <v>20110525</v>
      </c>
      <c r="Q1665" s="127">
        <v>20110525</v>
      </c>
      <c r="R1665" s="127" t="s">
        <v>490</v>
      </c>
      <c r="S1665" s="127" t="s">
        <v>476</v>
      </c>
      <c r="T1665" s="127" t="s">
        <v>491</v>
      </c>
      <c r="U1665" s="127" t="s">
        <v>72</v>
      </c>
      <c r="V1665" s="127" t="s">
        <v>65</v>
      </c>
      <c r="W1665" s="127" t="s">
        <v>64</v>
      </c>
      <c r="X1665" s="127" t="s">
        <v>1308</v>
      </c>
      <c r="Y1665" s="127">
        <v>8.5</v>
      </c>
      <c r="Z1665" s="127">
        <v>89</v>
      </c>
      <c r="AA1665" s="127" t="s">
        <v>1726</v>
      </c>
      <c r="AB1665" s="127">
        <v>5000</v>
      </c>
      <c r="AC1665" s="127">
        <v>41503</v>
      </c>
      <c r="AD1665" s="127"/>
      <c r="AE1665" s="127"/>
      <c r="AF1665" s="127">
        <v>5000</v>
      </c>
      <c r="AG1665" s="127">
        <v>3322</v>
      </c>
      <c r="AH1665" s="127">
        <v>0</v>
      </c>
      <c r="AI1665" s="127">
        <v>2822</v>
      </c>
      <c r="AJ1665" s="127" t="s">
        <v>66</v>
      </c>
      <c r="AK1665" s="127">
        <v>7.4099999999999999E-2</v>
      </c>
      <c r="AL1665" s="127"/>
      <c r="AM1665" s="127"/>
      <c r="AN1665" s="127"/>
      <c r="AO1665" s="127"/>
      <c r="AP1665" s="127" t="s">
        <v>493</v>
      </c>
      <c r="AQ1665" s="127" t="s">
        <v>480</v>
      </c>
      <c r="AR1665" s="127" t="s">
        <v>494</v>
      </c>
      <c r="AS1665" s="127" t="s">
        <v>69</v>
      </c>
      <c r="AT1665" s="127" t="s">
        <v>70</v>
      </c>
      <c r="AU1665" s="127" t="s">
        <v>91</v>
      </c>
      <c r="AV1665" s="127" t="s">
        <v>1726</v>
      </c>
      <c r="AW1665" s="149">
        <f t="shared" si="25"/>
        <v>8.0042406573018823E-2</v>
      </c>
    </row>
    <row r="1666" spans="1:49" x14ac:dyDescent="0.2">
      <c r="A1666" s="127" t="s">
        <v>59</v>
      </c>
      <c r="B1666" s="127">
        <v>4.0999999999999996</v>
      </c>
      <c r="C1666" s="127">
        <v>20171204</v>
      </c>
      <c r="D1666" s="127" t="s">
        <v>60</v>
      </c>
      <c r="E1666" s="127" t="s">
        <v>60</v>
      </c>
      <c r="F1666" s="127">
        <v>3</v>
      </c>
      <c r="G1666" s="75" t="s">
        <v>1318</v>
      </c>
      <c r="H1666" s="127">
        <v>12</v>
      </c>
      <c r="I1666" s="127"/>
      <c r="J1666" s="127"/>
      <c r="K1666" s="127"/>
      <c r="L1666" s="127"/>
      <c r="M1666" s="127">
        <v>1</v>
      </c>
      <c r="N1666" s="127">
        <v>2</v>
      </c>
      <c r="O1666" s="127">
        <v>2010</v>
      </c>
      <c r="P1666" s="127">
        <v>20110525</v>
      </c>
      <c r="Q1666" s="127">
        <v>20110525</v>
      </c>
      <c r="R1666" s="127" t="s">
        <v>490</v>
      </c>
      <c r="S1666" s="127" t="s">
        <v>476</v>
      </c>
      <c r="T1666" s="127" t="s">
        <v>491</v>
      </c>
      <c r="U1666" s="127" t="s">
        <v>72</v>
      </c>
      <c r="V1666" s="127" t="s">
        <v>65</v>
      </c>
      <c r="W1666" s="127" t="s">
        <v>64</v>
      </c>
      <c r="X1666" s="127" t="s">
        <v>1308</v>
      </c>
      <c r="Y1666" s="127">
        <v>8.5</v>
      </c>
      <c r="Z1666" s="127">
        <v>89</v>
      </c>
      <c r="AA1666" s="127" t="s">
        <v>1726</v>
      </c>
      <c r="AB1666" s="127">
        <v>5000</v>
      </c>
      <c r="AC1666" s="127">
        <v>39971</v>
      </c>
      <c r="AD1666" s="127"/>
      <c r="AE1666" s="127"/>
      <c r="AF1666" s="127">
        <v>5000</v>
      </c>
      <c r="AG1666" s="127">
        <v>3203</v>
      </c>
      <c r="AH1666" s="127">
        <v>0</v>
      </c>
      <c r="AI1666" s="127">
        <v>2718</v>
      </c>
      <c r="AJ1666" s="127" t="s">
        <v>66</v>
      </c>
      <c r="AK1666" s="127">
        <v>7.4099999999999999E-2</v>
      </c>
      <c r="AL1666" s="127"/>
      <c r="AM1666" s="127"/>
      <c r="AN1666" s="127"/>
      <c r="AO1666" s="127"/>
      <c r="AP1666" s="127" t="s">
        <v>493</v>
      </c>
      <c r="AQ1666" s="127" t="s">
        <v>480</v>
      </c>
      <c r="AR1666" s="127" t="s">
        <v>494</v>
      </c>
      <c r="AS1666" s="127" t="s">
        <v>69</v>
      </c>
      <c r="AT1666" s="127" t="s">
        <v>70</v>
      </c>
      <c r="AU1666" s="127" t="s">
        <v>91</v>
      </c>
      <c r="AV1666" s="127" t="s">
        <v>1726</v>
      </c>
      <c r="AW1666" s="149">
        <f t="shared" si="25"/>
        <v>8.0133096494958839E-2</v>
      </c>
    </row>
    <row r="1667" spans="1:49" x14ac:dyDescent="0.2">
      <c r="A1667" s="127" t="s">
        <v>59</v>
      </c>
      <c r="B1667" s="127">
        <v>4.0999999999999996</v>
      </c>
      <c r="C1667" s="127">
        <v>20171204</v>
      </c>
      <c r="D1667" s="127" t="s">
        <v>60</v>
      </c>
      <c r="E1667" s="127" t="s">
        <v>60</v>
      </c>
      <c r="F1667" s="127">
        <v>3</v>
      </c>
      <c r="G1667" s="75" t="s">
        <v>1307</v>
      </c>
      <c r="H1667" s="127">
        <v>12</v>
      </c>
      <c r="I1667" s="127"/>
      <c r="J1667" s="127"/>
      <c r="K1667" s="127"/>
      <c r="L1667" s="127"/>
      <c r="M1667" s="127">
        <v>1</v>
      </c>
      <c r="N1667" s="127">
        <v>2</v>
      </c>
      <c r="O1667" s="127">
        <v>2010</v>
      </c>
      <c r="P1667" s="127">
        <v>20110525</v>
      </c>
      <c r="Q1667" s="127">
        <v>20110525</v>
      </c>
      <c r="R1667" s="127" t="s">
        <v>490</v>
      </c>
      <c r="S1667" s="127" t="s">
        <v>476</v>
      </c>
      <c r="T1667" s="127" t="s">
        <v>491</v>
      </c>
      <c r="U1667" s="127" t="s">
        <v>72</v>
      </c>
      <c r="V1667" s="127" t="s">
        <v>65</v>
      </c>
      <c r="W1667" s="127" t="s">
        <v>64</v>
      </c>
      <c r="X1667" s="127" t="s">
        <v>1308</v>
      </c>
      <c r="Y1667" s="127">
        <v>8.5</v>
      </c>
      <c r="Z1667" s="127">
        <v>89</v>
      </c>
      <c r="AA1667" s="127" t="s">
        <v>1726</v>
      </c>
      <c r="AB1667" s="127">
        <v>5000</v>
      </c>
      <c r="AC1667" s="127">
        <v>42140</v>
      </c>
      <c r="AD1667" s="127"/>
      <c r="AE1667" s="127"/>
      <c r="AF1667" s="127">
        <v>5000</v>
      </c>
      <c r="AG1667" s="127">
        <v>3373</v>
      </c>
      <c r="AH1667" s="127">
        <v>0</v>
      </c>
      <c r="AI1667" s="127">
        <v>2866</v>
      </c>
      <c r="AJ1667" s="127" t="s">
        <v>66</v>
      </c>
      <c r="AK1667" s="127">
        <v>7.4099999999999999E-2</v>
      </c>
      <c r="AL1667" s="127"/>
      <c r="AM1667" s="127"/>
      <c r="AN1667" s="127"/>
      <c r="AO1667" s="127"/>
      <c r="AP1667" s="127" t="s">
        <v>493</v>
      </c>
      <c r="AQ1667" s="127" t="s">
        <v>480</v>
      </c>
      <c r="AR1667" s="127" t="s">
        <v>494</v>
      </c>
      <c r="AS1667" s="127" t="s">
        <v>69</v>
      </c>
      <c r="AT1667" s="127" t="s">
        <v>70</v>
      </c>
      <c r="AU1667" s="127" t="s">
        <v>91</v>
      </c>
      <c r="AV1667" s="127" t="s">
        <v>1726</v>
      </c>
      <c r="AW1667" s="149">
        <f t="shared" ref="AW1667:AW1730" si="26">+IF(ISERROR(AG1667/AC1667),"",AG1667/AC1667)</f>
        <v>8.0042714760322736E-2</v>
      </c>
    </row>
    <row r="1668" spans="1:49" x14ac:dyDescent="0.2">
      <c r="A1668" s="127" t="s">
        <v>59</v>
      </c>
      <c r="B1668" s="127">
        <v>4.0999999999999996</v>
      </c>
      <c r="C1668" s="127">
        <v>20171204</v>
      </c>
      <c r="D1668" s="127" t="s">
        <v>60</v>
      </c>
      <c r="E1668" s="127" t="s">
        <v>60</v>
      </c>
      <c r="F1668" s="127">
        <v>3</v>
      </c>
      <c r="G1668" s="75" t="s">
        <v>1553</v>
      </c>
      <c r="H1668" s="127">
        <v>12</v>
      </c>
      <c r="I1668" s="127"/>
      <c r="J1668" s="127"/>
      <c r="K1668" s="127"/>
      <c r="L1668" s="127"/>
      <c r="M1668" s="127">
        <v>1</v>
      </c>
      <c r="N1668" s="127">
        <v>1</v>
      </c>
      <c r="O1668" s="127">
        <v>2009</v>
      </c>
      <c r="P1668" s="127">
        <v>20110427</v>
      </c>
      <c r="Q1668" s="127">
        <v>20110428</v>
      </c>
      <c r="R1668" s="127" t="s">
        <v>61</v>
      </c>
      <c r="S1668" s="127" t="s">
        <v>62</v>
      </c>
      <c r="T1668" s="127" t="s">
        <v>63</v>
      </c>
      <c r="U1668" s="127" t="s">
        <v>1953</v>
      </c>
      <c r="V1668" s="127" t="s">
        <v>65</v>
      </c>
      <c r="W1668" s="127" t="s">
        <v>64</v>
      </c>
      <c r="X1668" s="127" t="s">
        <v>1305</v>
      </c>
      <c r="Y1668" s="127">
        <v>17.920000000000002</v>
      </c>
      <c r="Z1668" s="127">
        <v>120</v>
      </c>
      <c r="AA1668" s="127" t="s">
        <v>1726</v>
      </c>
      <c r="AB1668" s="127">
        <v>5000</v>
      </c>
      <c r="AC1668" s="127">
        <v>51365</v>
      </c>
      <c r="AD1668" s="127"/>
      <c r="AE1668" s="127"/>
      <c r="AF1668" s="127">
        <v>0</v>
      </c>
      <c r="AG1668" s="127">
        <v>1854</v>
      </c>
      <c r="AH1668" s="127">
        <v>5000</v>
      </c>
      <c r="AI1668" s="127">
        <v>1317</v>
      </c>
      <c r="AJ1668" s="127" t="s">
        <v>66</v>
      </c>
      <c r="AK1668" s="127">
        <v>2.5000000000000001E-2</v>
      </c>
      <c r="AL1668" s="127">
        <v>30</v>
      </c>
      <c r="AM1668" s="127">
        <v>321</v>
      </c>
      <c r="AN1668" s="127"/>
      <c r="AO1668" s="127"/>
      <c r="AP1668" s="127" t="s">
        <v>663</v>
      </c>
      <c r="AQ1668" s="127" t="s">
        <v>661</v>
      </c>
      <c r="AR1668" s="127" t="s">
        <v>664</v>
      </c>
      <c r="AS1668" s="127" t="s">
        <v>69</v>
      </c>
      <c r="AT1668" s="127" t="s">
        <v>70</v>
      </c>
      <c r="AU1668" s="127" t="s">
        <v>71</v>
      </c>
      <c r="AV1668" s="127" t="s">
        <v>1726</v>
      </c>
      <c r="AW1668" s="149">
        <f t="shared" si="26"/>
        <v>3.6094616957071939E-2</v>
      </c>
    </row>
    <row r="1669" spans="1:49" x14ac:dyDescent="0.2">
      <c r="A1669" s="127" t="s">
        <v>59</v>
      </c>
      <c r="B1669" s="127">
        <v>4.0999999999999996</v>
      </c>
      <c r="C1669" s="127">
        <v>20171204</v>
      </c>
      <c r="D1669" s="127" t="s">
        <v>60</v>
      </c>
      <c r="E1669" s="127" t="s">
        <v>60</v>
      </c>
      <c r="F1669" s="127">
        <v>3</v>
      </c>
      <c r="G1669" s="75" t="s">
        <v>1319</v>
      </c>
      <c r="H1669" s="127">
        <v>12</v>
      </c>
      <c r="I1669" s="127"/>
      <c r="J1669" s="127"/>
      <c r="K1669" s="127"/>
      <c r="L1669" s="127"/>
      <c r="M1669" s="127">
        <v>1</v>
      </c>
      <c r="N1669" s="127">
        <v>2</v>
      </c>
      <c r="O1669" s="127">
        <v>2010</v>
      </c>
      <c r="P1669" s="127">
        <v>20110511</v>
      </c>
      <c r="Q1669" s="127">
        <v>20110513</v>
      </c>
      <c r="R1669" s="127" t="s">
        <v>475</v>
      </c>
      <c r="S1669" s="127" t="s">
        <v>476</v>
      </c>
      <c r="T1669" s="127" t="s">
        <v>477</v>
      </c>
      <c r="U1669" s="127" t="s">
        <v>72</v>
      </c>
      <c r="V1669" s="127" t="s">
        <v>65</v>
      </c>
      <c r="W1669" s="127" t="s">
        <v>64</v>
      </c>
      <c r="X1669" s="127" t="s">
        <v>1305</v>
      </c>
      <c r="Y1669" s="127">
        <v>5.96</v>
      </c>
      <c r="Z1669" s="127">
        <v>80</v>
      </c>
      <c r="AA1669" s="127" t="s">
        <v>1726</v>
      </c>
      <c r="AB1669" s="127">
        <v>5000</v>
      </c>
      <c r="AC1669" s="127">
        <v>54259</v>
      </c>
      <c r="AD1669" s="127"/>
      <c r="AE1669" s="127"/>
      <c r="AF1669" s="127">
        <v>0</v>
      </c>
      <c r="AG1669" s="127">
        <v>4790</v>
      </c>
      <c r="AH1669" s="127">
        <v>5000</v>
      </c>
      <c r="AI1669" s="127">
        <v>2261</v>
      </c>
      <c r="AJ1669" s="127" t="s">
        <v>66</v>
      </c>
      <c r="AK1669" s="127">
        <v>0.04</v>
      </c>
      <c r="AL1669" s="127">
        <v>40</v>
      </c>
      <c r="AM1669" s="127">
        <v>200</v>
      </c>
      <c r="AN1669" s="127"/>
      <c r="AO1669" s="127" t="s">
        <v>1320</v>
      </c>
      <c r="AP1669" s="127" t="s">
        <v>479</v>
      </c>
      <c r="AQ1669" s="127" t="s">
        <v>480</v>
      </c>
      <c r="AR1669" s="127" t="s">
        <v>481</v>
      </c>
      <c r="AS1669" s="127" t="s">
        <v>69</v>
      </c>
      <c r="AT1669" s="127" t="s">
        <v>70</v>
      </c>
      <c r="AU1669" s="127" t="s">
        <v>91</v>
      </c>
      <c r="AV1669" s="127" t="s">
        <v>1726</v>
      </c>
      <c r="AW1669" s="149">
        <f t="shared" si="26"/>
        <v>8.828028529829153E-2</v>
      </c>
    </row>
    <row r="1670" spans="1:49" x14ac:dyDescent="0.2">
      <c r="A1670" s="127" t="s">
        <v>59</v>
      </c>
      <c r="B1670" s="127">
        <v>4.0999999999999996</v>
      </c>
      <c r="C1670" s="127">
        <v>20171204</v>
      </c>
      <c r="D1670" s="127" t="s">
        <v>60</v>
      </c>
      <c r="E1670" s="127" t="s">
        <v>60</v>
      </c>
      <c r="F1670" s="127">
        <v>3</v>
      </c>
      <c r="G1670" s="75" t="s">
        <v>1365</v>
      </c>
      <c r="H1670" s="127">
        <v>0</v>
      </c>
      <c r="I1670" s="127"/>
      <c r="J1670" s="127"/>
      <c r="K1670" s="127"/>
      <c r="L1670" s="127"/>
      <c r="M1670" s="127">
        <v>1</v>
      </c>
      <c r="N1670" s="127">
        <v>1</v>
      </c>
      <c r="O1670" s="127">
        <v>1993</v>
      </c>
      <c r="P1670" s="127">
        <v>19950422</v>
      </c>
      <c r="Q1670" s="127">
        <v>19950510</v>
      </c>
      <c r="R1670" s="127" t="s">
        <v>109</v>
      </c>
      <c r="S1670" s="127" t="s">
        <v>1343</v>
      </c>
      <c r="T1670" s="127" t="s">
        <v>110</v>
      </c>
      <c r="U1670" s="127" t="s">
        <v>1953</v>
      </c>
      <c r="V1670" s="127" t="s">
        <v>65</v>
      </c>
      <c r="W1670" s="127" t="s">
        <v>64</v>
      </c>
      <c r="X1670" s="127"/>
      <c r="Y1670" s="127">
        <v>18</v>
      </c>
      <c r="Z1670" s="127"/>
      <c r="AA1670" s="127" t="s">
        <v>1726</v>
      </c>
      <c r="AB1670" s="127">
        <v>5000</v>
      </c>
      <c r="AC1670" s="127">
        <v>23338</v>
      </c>
      <c r="AD1670" s="127"/>
      <c r="AE1670" s="127"/>
      <c r="AF1670" s="127">
        <v>0</v>
      </c>
      <c r="AG1670" s="127">
        <v>5578</v>
      </c>
      <c r="AH1670" s="127"/>
      <c r="AI1670" s="127"/>
      <c r="AJ1670" s="127" t="s">
        <v>66</v>
      </c>
      <c r="AK1670" s="127"/>
      <c r="AL1670" s="127">
        <v>1</v>
      </c>
      <c r="AM1670" s="127">
        <v>100</v>
      </c>
      <c r="AN1670" s="127"/>
      <c r="AO1670" s="127" t="s">
        <v>1366</v>
      </c>
      <c r="AP1670" s="127" t="s">
        <v>685</v>
      </c>
      <c r="AQ1670" s="127" t="s">
        <v>1619</v>
      </c>
      <c r="AR1670" s="127" t="s">
        <v>686</v>
      </c>
      <c r="AS1670" s="127" t="s">
        <v>69</v>
      </c>
      <c r="AT1670" s="127" t="s">
        <v>70</v>
      </c>
      <c r="AU1670" s="127" t="s">
        <v>71</v>
      </c>
      <c r="AV1670" s="127" t="s">
        <v>1726</v>
      </c>
      <c r="AW1670" s="149">
        <f t="shared" si="26"/>
        <v>0.23900934098894508</v>
      </c>
    </row>
    <row r="1671" spans="1:49" x14ac:dyDescent="0.2">
      <c r="A1671" s="127" t="s">
        <v>59</v>
      </c>
      <c r="B1671" s="127">
        <v>4.0999999999999996</v>
      </c>
      <c r="C1671" s="127">
        <v>20171204</v>
      </c>
      <c r="D1671" s="127" t="s">
        <v>60</v>
      </c>
      <c r="E1671" s="127" t="s">
        <v>60</v>
      </c>
      <c r="F1671" s="127">
        <v>3</v>
      </c>
      <c r="G1671" s="75" t="s">
        <v>3415</v>
      </c>
      <c r="H1671" s="127">
        <v>12</v>
      </c>
      <c r="I1671" s="127"/>
      <c r="J1671" s="127"/>
      <c r="K1671" s="127"/>
      <c r="L1671" s="127"/>
      <c r="M1671" s="127">
        <v>1</v>
      </c>
      <c r="N1671" s="127">
        <v>3</v>
      </c>
      <c r="O1671" s="127">
        <v>2010</v>
      </c>
      <c r="P1671" s="127">
        <v>20110617</v>
      </c>
      <c r="Q1671" s="127">
        <v>20110617</v>
      </c>
      <c r="R1671" s="127" t="s">
        <v>3301</v>
      </c>
      <c r="S1671" s="127" t="s">
        <v>3323</v>
      </c>
      <c r="T1671" s="127" t="s">
        <v>3294</v>
      </c>
      <c r="U1671" s="127" t="s">
        <v>72</v>
      </c>
      <c r="V1671" s="127" t="s">
        <v>65</v>
      </c>
      <c r="W1671" s="127" t="s">
        <v>64</v>
      </c>
      <c r="X1671" s="127" t="s">
        <v>1305</v>
      </c>
      <c r="Y1671" s="127">
        <v>6.25</v>
      </c>
      <c r="Z1671" s="127">
        <v>81</v>
      </c>
      <c r="AA1671" s="127" t="s">
        <v>1726</v>
      </c>
      <c r="AB1671" s="127">
        <v>5000</v>
      </c>
      <c r="AC1671" s="127">
        <v>64923</v>
      </c>
      <c r="AD1671" s="127"/>
      <c r="AE1671" s="127"/>
      <c r="AF1671" s="127"/>
      <c r="AG1671" s="127"/>
      <c r="AH1671" s="127"/>
      <c r="AI1671" s="127"/>
      <c r="AJ1671" s="127" t="s">
        <v>66</v>
      </c>
      <c r="AK1671" s="127">
        <v>0</v>
      </c>
      <c r="AL1671" s="127"/>
      <c r="AM1671" s="127"/>
      <c r="AN1671" s="127"/>
      <c r="AO1671" s="127"/>
      <c r="AP1671" s="127" t="s">
        <v>3302</v>
      </c>
      <c r="AQ1671" s="127" t="s">
        <v>3326</v>
      </c>
      <c r="AR1671" s="127" t="s">
        <v>3298</v>
      </c>
      <c r="AS1671" s="127" t="s">
        <v>69</v>
      </c>
      <c r="AT1671" s="127" t="s">
        <v>70</v>
      </c>
      <c r="AU1671" s="127" t="s">
        <v>3211</v>
      </c>
      <c r="AV1671" s="127" t="s">
        <v>1726</v>
      </c>
      <c r="AW1671" s="149">
        <f t="shared" si="26"/>
        <v>0</v>
      </c>
    </row>
    <row r="1672" spans="1:49" x14ac:dyDescent="0.2">
      <c r="A1672" s="127" t="s">
        <v>59</v>
      </c>
      <c r="B1672" s="127">
        <v>4.0999999999999996</v>
      </c>
      <c r="C1672" s="127">
        <v>20171204</v>
      </c>
      <c r="D1672" s="127" t="s">
        <v>60</v>
      </c>
      <c r="E1672" s="127" t="s">
        <v>60</v>
      </c>
      <c r="F1672" s="127">
        <v>3</v>
      </c>
      <c r="G1672" s="75" t="s">
        <v>3414</v>
      </c>
      <c r="H1672" s="127">
        <v>12</v>
      </c>
      <c r="I1672" s="127"/>
      <c r="J1672" s="127"/>
      <c r="K1672" s="127"/>
      <c r="L1672" s="127"/>
      <c r="M1672" s="127">
        <v>1</v>
      </c>
      <c r="N1672" s="127">
        <v>3</v>
      </c>
      <c r="O1672" s="127">
        <v>2010</v>
      </c>
      <c r="P1672" s="127">
        <v>20110617</v>
      </c>
      <c r="Q1672" s="127">
        <v>20110617</v>
      </c>
      <c r="R1672" s="127" t="s">
        <v>3301</v>
      </c>
      <c r="S1672" s="127" t="s">
        <v>3323</v>
      </c>
      <c r="T1672" s="127" t="s">
        <v>3294</v>
      </c>
      <c r="U1672" s="127" t="s">
        <v>72</v>
      </c>
      <c r="V1672" s="127" t="s">
        <v>65</v>
      </c>
      <c r="W1672" s="127" t="s">
        <v>64</v>
      </c>
      <c r="X1672" s="127" t="s">
        <v>1305</v>
      </c>
      <c r="Y1672" s="127">
        <v>6.25</v>
      </c>
      <c r="Z1672" s="127">
        <v>81</v>
      </c>
      <c r="AA1672" s="127" t="s">
        <v>1726</v>
      </c>
      <c r="AB1672" s="127">
        <v>5000</v>
      </c>
      <c r="AC1672" s="127">
        <v>42182</v>
      </c>
      <c r="AD1672" s="127"/>
      <c r="AE1672" s="127"/>
      <c r="AF1672" s="127"/>
      <c r="AG1672" s="127"/>
      <c r="AH1672" s="127"/>
      <c r="AI1672" s="127"/>
      <c r="AJ1672" s="127" t="s">
        <v>66</v>
      </c>
      <c r="AK1672" s="127">
        <v>0</v>
      </c>
      <c r="AL1672" s="127"/>
      <c r="AM1672" s="127"/>
      <c r="AN1672" s="127"/>
      <c r="AO1672" s="127"/>
      <c r="AP1672" s="127" t="s">
        <v>3302</v>
      </c>
      <c r="AQ1672" s="127" t="s">
        <v>3326</v>
      </c>
      <c r="AR1672" s="127" t="s">
        <v>3298</v>
      </c>
      <c r="AS1672" s="127" t="s">
        <v>69</v>
      </c>
      <c r="AT1672" s="127" t="s">
        <v>70</v>
      </c>
      <c r="AU1672" s="127" t="s">
        <v>3211</v>
      </c>
      <c r="AV1672" s="127" t="s">
        <v>1726</v>
      </c>
      <c r="AW1672" s="149">
        <f t="shared" si="26"/>
        <v>0</v>
      </c>
    </row>
    <row r="1673" spans="1:49" x14ac:dyDescent="0.2">
      <c r="A1673" s="127" t="s">
        <v>59</v>
      </c>
      <c r="B1673" s="127">
        <v>4.0999999999999996</v>
      </c>
      <c r="C1673" s="127">
        <v>20171204</v>
      </c>
      <c r="D1673" s="127" t="s">
        <v>60</v>
      </c>
      <c r="E1673" s="127" t="s">
        <v>60</v>
      </c>
      <c r="F1673" s="127">
        <v>3</v>
      </c>
      <c r="G1673" s="75" t="s">
        <v>3413</v>
      </c>
      <c r="H1673" s="127">
        <v>12</v>
      </c>
      <c r="I1673" s="127"/>
      <c r="J1673" s="127"/>
      <c r="K1673" s="127"/>
      <c r="L1673" s="127"/>
      <c r="M1673" s="127">
        <v>1</v>
      </c>
      <c r="N1673" s="127">
        <v>3</v>
      </c>
      <c r="O1673" s="127">
        <v>2010</v>
      </c>
      <c r="P1673" s="127">
        <v>20110617</v>
      </c>
      <c r="Q1673" s="127">
        <v>20110617</v>
      </c>
      <c r="R1673" s="127" t="s">
        <v>3301</v>
      </c>
      <c r="S1673" s="127" t="s">
        <v>3323</v>
      </c>
      <c r="T1673" s="127" t="s">
        <v>3294</v>
      </c>
      <c r="U1673" s="127" t="s">
        <v>72</v>
      </c>
      <c r="V1673" s="127" t="s">
        <v>65</v>
      </c>
      <c r="W1673" s="127" t="s">
        <v>64</v>
      </c>
      <c r="X1673" s="127" t="s">
        <v>1305</v>
      </c>
      <c r="Y1673" s="127">
        <v>6.25</v>
      </c>
      <c r="Z1673" s="127">
        <v>81</v>
      </c>
      <c r="AA1673" s="127" t="s">
        <v>1726</v>
      </c>
      <c r="AB1673" s="127">
        <v>5000</v>
      </c>
      <c r="AC1673" s="127">
        <v>56489</v>
      </c>
      <c r="AD1673" s="127"/>
      <c r="AE1673" s="127"/>
      <c r="AF1673" s="127"/>
      <c r="AG1673" s="127"/>
      <c r="AH1673" s="127"/>
      <c r="AI1673" s="127"/>
      <c r="AJ1673" s="127" t="s">
        <v>66</v>
      </c>
      <c r="AK1673" s="127">
        <v>0</v>
      </c>
      <c r="AL1673" s="127"/>
      <c r="AM1673" s="127"/>
      <c r="AN1673" s="127"/>
      <c r="AO1673" s="127"/>
      <c r="AP1673" s="127" t="s">
        <v>3302</v>
      </c>
      <c r="AQ1673" s="127" t="s">
        <v>3326</v>
      </c>
      <c r="AR1673" s="127" t="s">
        <v>3298</v>
      </c>
      <c r="AS1673" s="127" t="s">
        <v>69</v>
      </c>
      <c r="AT1673" s="127" t="s">
        <v>70</v>
      </c>
      <c r="AU1673" s="127" t="s">
        <v>3211</v>
      </c>
      <c r="AV1673" s="127" t="s">
        <v>1726</v>
      </c>
      <c r="AW1673" s="149">
        <f t="shared" si="26"/>
        <v>0</v>
      </c>
    </row>
    <row r="1674" spans="1:49" x14ac:dyDescent="0.2">
      <c r="A1674" s="127" t="s">
        <v>59</v>
      </c>
      <c r="B1674" s="127">
        <v>4.0999999999999996</v>
      </c>
      <c r="C1674" s="127">
        <v>20171204</v>
      </c>
      <c r="D1674" s="127" t="s">
        <v>60</v>
      </c>
      <c r="E1674" s="127" t="s">
        <v>60</v>
      </c>
      <c r="F1674" s="127">
        <v>3</v>
      </c>
      <c r="G1674" s="75" t="s">
        <v>1373</v>
      </c>
      <c r="H1674" s="127">
        <v>0</v>
      </c>
      <c r="I1674" s="127"/>
      <c r="J1674" s="127"/>
      <c r="K1674" s="127"/>
      <c r="L1674" s="127"/>
      <c r="M1674" s="127">
        <v>1</v>
      </c>
      <c r="N1674" s="127">
        <v>1</v>
      </c>
      <c r="O1674" s="127">
        <v>1997</v>
      </c>
      <c r="P1674" s="127">
        <v>19990416</v>
      </c>
      <c r="Q1674" s="127">
        <v>19990416</v>
      </c>
      <c r="R1674" s="127" t="s">
        <v>109</v>
      </c>
      <c r="S1674" s="127" t="s">
        <v>1343</v>
      </c>
      <c r="T1674" s="127" t="s">
        <v>110</v>
      </c>
      <c r="U1674" s="127" t="s">
        <v>1953</v>
      </c>
      <c r="V1674" s="127" t="s">
        <v>65</v>
      </c>
      <c r="W1674" s="127" t="s">
        <v>64</v>
      </c>
      <c r="X1674" s="127"/>
      <c r="Y1674" s="127">
        <v>19.010000000000002</v>
      </c>
      <c r="Z1674" s="127"/>
      <c r="AA1674" s="127" t="s">
        <v>1726</v>
      </c>
      <c r="AB1674" s="127">
        <v>5000</v>
      </c>
      <c r="AC1674" s="127">
        <v>24732</v>
      </c>
      <c r="AD1674" s="127"/>
      <c r="AE1674" s="127"/>
      <c r="AF1674" s="127">
        <v>0</v>
      </c>
      <c r="AG1674" s="127">
        <v>32900</v>
      </c>
      <c r="AH1674" s="127">
        <v>5000</v>
      </c>
      <c r="AI1674" s="127">
        <v>125</v>
      </c>
      <c r="AJ1674" s="127"/>
      <c r="AK1674" s="127">
        <v>5.0000000000000001E-3</v>
      </c>
      <c r="AL1674" s="127">
        <v>30</v>
      </c>
      <c r="AM1674" s="127">
        <v>250</v>
      </c>
      <c r="AN1674" s="127"/>
      <c r="AO1674" s="127" t="s">
        <v>1374</v>
      </c>
      <c r="AP1674" s="127" t="s">
        <v>685</v>
      </c>
      <c r="AQ1674" s="127" t="s">
        <v>1619</v>
      </c>
      <c r="AR1674" s="127" t="s">
        <v>686</v>
      </c>
      <c r="AS1674" s="127" t="s">
        <v>69</v>
      </c>
      <c r="AT1674" s="127" t="s">
        <v>70</v>
      </c>
      <c r="AU1674" s="127" t="s">
        <v>71</v>
      </c>
      <c r="AV1674" s="127" t="s">
        <v>1726</v>
      </c>
      <c r="AW1674" s="149">
        <f t="shared" si="26"/>
        <v>1.3302603913957625</v>
      </c>
    </row>
    <row r="1675" spans="1:49" x14ac:dyDescent="0.2">
      <c r="A1675" s="127" t="s">
        <v>59</v>
      </c>
      <c r="B1675" s="127">
        <v>4.0999999999999996</v>
      </c>
      <c r="C1675" s="127">
        <v>20171204</v>
      </c>
      <c r="D1675" s="127" t="s">
        <v>60</v>
      </c>
      <c r="E1675" s="127" t="s">
        <v>60</v>
      </c>
      <c r="F1675" s="127">
        <v>3</v>
      </c>
      <c r="G1675" s="75" t="s">
        <v>4261</v>
      </c>
      <c r="H1675" s="127">
        <v>12</v>
      </c>
      <c r="I1675" s="127"/>
      <c r="J1675" s="127"/>
      <c r="K1675" s="127" t="s">
        <v>106</v>
      </c>
      <c r="L1675" s="127" t="s">
        <v>4259</v>
      </c>
      <c r="M1675" s="127">
        <v>1</v>
      </c>
      <c r="N1675" s="127">
        <v>3</v>
      </c>
      <c r="O1675" s="127">
        <v>2010</v>
      </c>
      <c r="P1675" s="127">
        <v>20110516</v>
      </c>
      <c r="Q1675" s="127">
        <v>20110518</v>
      </c>
      <c r="R1675" s="127" t="s">
        <v>3420</v>
      </c>
      <c r="S1675" s="127" t="s">
        <v>3421</v>
      </c>
      <c r="T1675" s="127" t="s">
        <v>4165</v>
      </c>
      <c r="U1675" s="127" t="s">
        <v>72</v>
      </c>
      <c r="V1675" s="127" t="s">
        <v>65</v>
      </c>
      <c r="W1675" s="127" t="s">
        <v>64</v>
      </c>
      <c r="X1675" s="127" t="s">
        <v>1305</v>
      </c>
      <c r="Y1675" s="127"/>
      <c r="Z1675" s="127"/>
      <c r="AA1675" s="127" t="s">
        <v>1726</v>
      </c>
      <c r="AB1675" s="127">
        <v>5000</v>
      </c>
      <c r="AC1675" s="127">
        <v>49383</v>
      </c>
      <c r="AD1675" s="127"/>
      <c r="AE1675" s="127"/>
      <c r="AF1675" s="127">
        <v>0</v>
      </c>
      <c r="AG1675" s="127">
        <v>134298</v>
      </c>
      <c r="AH1675" s="127">
        <v>5000</v>
      </c>
      <c r="AI1675" s="127">
        <v>619</v>
      </c>
      <c r="AJ1675" s="127" t="s">
        <v>66</v>
      </c>
      <c r="AK1675" s="127">
        <v>1.24E-2</v>
      </c>
      <c r="AL1675" s="127"/>
      <c r="AM1675" s="127"/>
      <c r="AN1675" s="127"/>
      <c r="AO1675" s="127"/>
      <c r="AP1675" s="127" t="s">
        <v>3422</v>
      </c>
      <c r="AQ1675" s="127" t="s">
        <v>3423</v>
      </c>
      <c r="AR1675" s="127" t="s">
        <v>4166</v>
      </c>
      <c r="AS1675" s="127" t="s">
        <v>69</v>
      </c>
      <c r="AT1675" s="127" t="s">
        <v>70</v>
      </c>
      <c r="AU1675" s="127" t="s">
        <v>3211</v>
      </c>
      <c r="AV1675" s="127" t="s">
        <v>1726</v>
      </c>
      <c r="AW1675" s="149">
        <f t="shared" si="26"/>
        <v>2.719518862766539</v>
      </c>
    </row>
    <row r="1676" spans="1:49" x14ac:dyDescent="0.2">
      <c r="A1676" s="127" t="s">
        <v>59</v>
      </c>
      <c r="B1676" s="127">
        <v>4.0999999999999996</v>
      </c>
      <c r="C1676" s="127">
        <v>20171204</v>
      </c>
      <c r="D1676" s="127" t="s">
        <v>60</v>
      </c>
      <c r="E1676" s="127" t="s">
        <v>60</v>
      </c>
      <c r="F1676" s="127">
        <v>3</v>
      </c>
      <c r="G1676" s="75" t="s">
        <v>1554</v>
      </c>
      <c r="H1676" s="127">
        <v>12</v>
      </c>
      <c r="I1676" s="127"/>
      <c r="J1676" s="127"/>
      <c r="K1676" s="127"/>
      <c r="L1676" s="127"/>
      <c r="M1676" s="127">
        <v>1</v>
      </c>
      <c r="N1676" s="127">
        <v>1</v>
      </c>
      <c r="O1676" s="127">
        <v>2009</v>
      </c>
      <c r="P1676" s="127">
        <v>20110428</v>
      </c>
      <c r="Q1676" s="127">
        <v>20110429</v>
      </c>
      <c r="R1676" s="127" t="s">
        <v>61</v>
      </c>
      <c r="S1676" s="127" t="s">
        <v>62</v>
      </c>
      <c r="T1676" s="127" t="s">
        <v>63</v>
      </c>
      <c r="U1676" s="127" t="s">
        <v>1953</v>
      </c>
      <c r="V1676" s="127" t="s">
        <v>65</v>
      </c>
      <c r="W1676" s="127" t="s">
        <v>64</v>
      </c>
      <c r="X1676" s="127" t="s">
        <v>1305</v>
      </c>
      <c r="Y1676" s="127">
        <v>18.64</v>
      </c>
      <c r="Z1676" s="127">
        <v>118</v>
      </c>
      <c r="AA1676" s="127" t="s">
        <v>1726</v>
      </c>
      <c r="AB1676" s="127">
        <v>5000</v>
      </c>
      <c r="AC1676" s="127">
        <v>54056</v>
      </c>
      <c r="AD1676" s="127"/>
      <c r="AE1676" s="127"/>
      <c r="AF1676" s="127">
        <v>0</v>
      </c>
      <c r="AG1676" s="127">
        <v>2457</v>
      </c>
      <c r="AH1676" s="127">
        <v>5000</v>
      </c>
      <c r="AI1676" s="127">
        <v>1672</v>
      </c>
      <c r="AJ1676" s="127" t="s">
        <v>66</v>
      </c>
      <c r="AK1676" s="127">
        <v>0.03</v>
      </c>
      <c r="AL1676" s="127">
        <v>30</v>
      </c>
      <c r="AM1676" s="127">
        <v>327</v>
      </c>
      <c r="AN1676" s="127"/>
      <c r="AO1676" s="127"/>
      <c r="AP1676" s="127" t="s">
        <v>663</v>
      </c>
      <c r="AQ1676" s="127" t="s">
        <v>661</v>
      </c>
      <c r="AR1676" s="127" t="s">
        <v>664</v>
      </c>
      <c r="AS1676" s="127" t="s">
        <v>69</v>
      </c>
      <c r="AT1676" s="127" t="s">
        <v>70</v>
      </c>
      <c r="AU1676" s="127" t="s">
        <v>71</v>
      </c>
      <c r="AV1676" s="127" t="s">
        <v>1726</v>
      </c>
      <c r="AW1676" s="149">
        <f t="shared" si="26"/>
        <v>4.545286369690691E-2</v>
      </c>
    </row>
    <row r="1677" spans="1:49" x14ac:dyDescent="0.2">
      <c r="A1677" s="127" t="s">
        <v>59</v>
      </c>
      <c r="B1677" s="127">
        <v>4.0999999999999996</v>
      </c>
      <c r="C1677" s="127">
        <v>20171204</v>
      </c>
      <c r="D1677" s="127" t="s">
        <v>60</v>
      </c>
      <c r="E1677" s="127" t="s">
        <v>60</v>
      </c>
      <c r="F1677" s="127">
        <v>3</v>
      </c>
      <c r="G1677" s="75" t="s">
        <v>1555</v>
      </c>
      <c r="H1677" s="127">
        <v>12</v>
      </c>
      <c r="I1677" s="127"/>
      <c r="J1677" s="127"/>
      <c r="K1677" s="127"/>
      <c r="L1677" s="127"/>
      <c r="M1677" s="127">
        <v>1</v>
      </c>
      <c r="N1677" s="127">
        <v>1</v>
      </c>
      <c r="O1677" s="127">
        <v>2009</v>
      </c>
      <c r="P1677" s="127">
        <v>20110426</v>
      </c>
      <c r="Q1677" s="127">
        <v>20110427</v>
      </c>
      <c r="R1677" s="127" t="s">
        <v>61</v>
      </c>
      <c r="S1677" s="127" t="s">
        <v>62</v>
      </c>
      <c r="T1677" s="127" t="s">
        <v>63</v>
      </c>
      <c r="U1677" s="127" t="s">
        <v>1953</v>
      </c>
      <c r="V1677" s="127" t="s">
        <v>65</v>
      </c>
      <c r="W1677" s="127" t="s">
        <v>64</v>
      </c>
      <c r="X1677" s="127" t="s">
        <v>1305</v>
      </c>
      <c r="Y1677" s="127">
        <v>18.27</v>
      </c>
      <c r="Z1677" s="127">
        <v>116</v>
      </c>
      <c r="AA1677" s="127" t="s">
        <v>1726</v>
      </c>
      <c r="AB1677" s="127">
        <v>5000</v>
      </c>
      <c r="AC1677" s="127">
        <v>53677</v>
      </c>
      <c r="AD1677" s="127"/>
      <c r="AE1677" s="127"/>
      <c r="AF1677" s="127">
        <v>0</v>
      </c>
      <c r="AG1677" s="127">
        <v>8257</v>
      </c>
      <c r="AH1677" s="127">
        <v>5000</v>
      </c>
      <c r="AI1677" s="127">
        <v>817</v>
      </c>
      <c r="AJ1677" s="127" t="s">
        <v>66</v>
      </c>
      <c r="AK1677" s="127">
        <v>1.2E-2</v>
      </c>
      <c r="AL1677" s="127">
        <v>30</v>
      </c>
      <c r="AM1677" s="127">
        <v>324</v>
      </c>
      <c r="AN1677" s="127"/>
      <c r="AO1677" s="127"/>
      <c r="AP1677" s="127" t="s">
        <v>663</v>
      </c>
      <c r="AQ1677" s="127" t="s">
        <v>661</v>
      </c>
      <c r="AR1677" s="127" t="s">
        <v>664</v>
      </c>
      <c r="AS1677" s="127" t="s">
        <v>69</v>
      </c>
      <c r="AT1677" s="127" t="s">
        <v>70</v>
      </c>
      <c r="AU1677" s="127" t="s">
        <v>71</v>
      </c>
      <c r="AV1677" s="127" t="s">
        <v>1726</v>
      </c>
      <c r="AW1677" s="149">
        <f t="shared" si="26"/>
        <v>0.15382752389291504</v>
      </c>
    </row>
    <row r="1678" spans="1:49" x14ac:dyDescent="0.2">
      <c r="A1678" s="127" t="s">
        <v>59</v>
      </c>
      <c r="B1678" s="127">
        <v>4.0999999999999996</v>
      </c>
      <c r="C1678" s="127">
        <v>20171204</v>
      </c>
      <c r="D1678" s="127" t="s">
        <v>60</v>
      </c>
      <c r="E1678" s="127" t="s">
        <v>60</v>
      </c>
      <c r="F1678" s="127">
        <v>3</v>
      </c>
      <c r="G1678" s="75" t="s">
        <v>4354</v>
      </c>
      <c r="H1678" s="127">
        <v>12</v>
      </c>
      <c r="I1678" s="127"/>
      <c r="J1678" s="127"/>
      <c r="K1678" s="127" t="s">
        <v>106</v>
      </c>
      <c r="L1678" s="127" t="s">
        <v>4259</v>
      </c>
      <c r="M1678" s="127">
        <v>1</v>
      </c>
      <c r="N1678" s="127">
        <v>3</v>
      </c>
      <c r="O1678" s="127">
        <v>2010</v>
      </c>
      <c r="P1678" s="127">
        <v>20110516</v>
      </c>
      <c r="Q1678" s="127">
        <v>20110531</v>
      </c>
      <c r="R1678" s="127" t="s">
        <v>3420</v>
      </c>
      <c r="S1678" s="127" t="s">
        <v>3421</v>
      </c>
      <c r="T1678" s="127" t="s">
        <v>4165</v>
      </c>
      <c r="U1678" s="127" t="s">
        <v>72</v>
      </c>
      <c r="V1678" s="127" t="s">
        <v>65</v>
      </c>
      <c r="W1678" s="127" t="s">
        <v>64</v>
      </c>
      <c r="X1678" s="127" t="s">
        <v>1305</v>
      </c>
      <c r="Y1678" s="127">
        <v>5.42</v>
      </c>
      <c r="Z1678" s="127"/>
      <c r="AA1678" s="127" t="s">
        <v>1726</v>
      </c>
      <c r="AB1678" s="127">
        <v>5000</v>
      </c>
      <c r="AC1678" s="127">
        <v>49681</v>
      </c>
      <c r="AD1678" s="127"/>
      <c r="AE1678" s="127"/>
      <c r="AF1678" s="127">
        <v>0</v>
      </c>
      <c r="AG1678" s="127">
        <v>108689</v>
      </c>
      <c r="AH1678" s="127">
        <v>5000</v>
      </c>
      <c r="AI1678" s="127">
        <v>305</v>
      </c>
      <c r="AJ1678" s="127" t="s">
        <v>66</v>
      </c>
      <c r="AK1678" s="127">
        <v>6.1000000000000004E-3</v>
      </c>
      <c r="AL1678" s="127"/>
      <c r="AM1678" s="127"/>
      <c r="AN1678" s="127"/>
      <c r="AO1678" s="127"/>
      <c r="AP1678" s="127" t="s">
        <v>3422</v>
      </c>
      <c r="AQ1678" s="127" t="s">
        <v>3423</v>
      </c>
      <c r="AR1678" s="127" t="s">
        <v>4166</v>
      </c>
      <c r="AS1678" s="127" t="s">
        <v>69</v>
      </c>
      <c r="AT1678" s="127" t="s">
        <v>70</v>
      </c>
      <c r="AU1678" s="127" t="s">
        <v>3211</v>
      </c>
      <c r="AV1678" s="127" t="s">
        <v>1726</v>
      </c>
      <c r="AW1678" s="149">
        <f t="shared" si="26"/>
        <v>2.1877377669531612</v>
      </c>
    </row>
    <row r="1679" spans="1:49" x14ac:dyDescent="0.2">
      <c r="A1679" s="127" t="s">
        <v>59</v>
      </c>
      <c r="B1679" s="127">
        <v>4.0999999999999996</v>
      </c>
      <c r="C1679" s="127">
        <v>20171204</v>
      </c>
      <c r="D1679" s="127" t="s">
        <v>60</v>
      </c>
      <c r="E1679" s="127" t="s">
        <v>60</v>
      </c>
      <c r="F1679" s="127">
        <v>3</v>
      </c>
      <c r="G1679" s="75" t="s">
        <v>1333</v>
      </c>
      <c r="H1679" s="127">
        <v>12</v>
      </c>
      <c r="I1679" s="127"/>
      <c r="J1679" s="127"/>
      <c r="K1679" s="127"/>
      <c r="L1679" s="127"/>
      <c r="M1679" s="127">
        <v>1</v>
      </c>
      <c r="N1679" s="127">
        <v>2</v>
      </c>
      <c r="O1679" s="127">
        <v>2010</v>
      </c>
      <c r="P1679" s="127">
        <v>20110511</v>
      </c>
      <c r="Q1679" s="127">
        <v>20110513</v>
      </c>
      <c r="R1679" s="127" t="s">
        <v>475</v>
      </c>
      <c r="S1679" s="127" t="s">
        <v>476</v>
      </c>
      <c r="T1679" s="127" t="s">
        <v>477</v>
      </c>
      <c r="U1679" s="127" t="s">
        <v>72</v>
      </c>
      <c r="V1679" s="127" t="s">
        <v>65</v>
      </c>
      <c r="W1679" s="127" t="s">
        <v>64</v>
      </c>
      <c r="X1679" s="127" t="s">
        <v>1305</v>
      </c>
      <c r="Y1679" s="127">
        <v>5.96</v>
      </c>
      <c r="Z1679" s="127">
        <v>80</v>
      </c>
      <c r="AA1679" s="127" t="s">
        <v>1726</v>
      </c>
      <c r="AB1679" s="127">
        <v>5000</v>
      </c>
      <c r="AC1679" s="127">
        <v>53449</v>
      </c>
      <c r="AD1679" s="127"/>
      <c r="AE1679" s="127"/>
      <c r="AF1679" s="127">
        <v>0</v>
      </c>
      <c r="AG1679" s="127">
        <v>4719</v>
      </c>
      <c r="AH1679" s="127">
        <v>5000</v>
      </c>
      <c r="AI1679" s="127">
        <v>2227</v>
      </c>
      <c r="AJ1679" s="127" t="s">
        <v>66</v>
      </c>
      <c r="AK1679" s="127">
        <v>0.04</v>
      </c>
      <c r="AL1679" s="127">
        <v>42</v>
      </c>
      <c r="AM1679" s="127">
        <v>200</v>
      </c>
      <c r="AN1679" s="127"/>
      <c r="AO1679" s="127" t="s">
        <v>1334</v>
      </c>
      <c r="AP1679" s="127" t="s">
        <v>479</v>
      </c>
      <c r="AQ1679" s="127" t="s">
        <v>480</v>
      </c>
      <c r="AR1679" s="127" t="s">
        <v>481</v>
      </c>
      <c r="AS1679" s="127" t="s">
        <v>69</v>
      </c>
      <c r="AT1679" s="127" t="s">
        <v>70</v>
      </c>
      <c r="AU1679" s="127" t="s">
        <v>91</v>
      </c>
      <c r="AV1679" s="127" t="s">
        <v>1726</v>
      </c>
      <c r="AW1679" s="149">
        <f t="shared" si="26"/>
        <v>8.828977155793373E-2</v>
      </c>
    </row>
    <row r="1680" spans="1:49" x14ac:dyDescent="0.2">
      <c r="A1680" s="127" t="s">
        <v>59</v>
      </c>
      <c r="B1680" s="127">
        <v>4.0999999999999996</v>
      </c>
      <c r="C1680" s="127">
        <v>20171204</v>
      </c>
      <c r="D1680" s="127" t="s">
        <v>60</v>
      </c>
      <c r="E1680" s="127" t="s">
        <v>60</v>
      </c>
      <c r="F1680" s="127">
        <v>3</v>
      </c>
      <c r="G1680" s="75" t="s">
        <v>4760</v>
      </c>
      <c r="H1680" s="127">
        <v>12</v>
      </c>
      <c r="I1680" s="127"/>
      <c r="J1680" s="127"/>
      <c r="K1680" s="127"/>
      <c r="L1680" s="127"/>
      <c r="M1680" s="127">
        <v>1</v>
      </c>
      <c r="N1680" s="127">
        <v>2</v>
      </c>
      <c r="O1680" s="127">
        <v>2011</v>
      </c>
      <c r="P1680" s="127">
        <v>20120514</v>
      </c>
      <c r="Q1680" s="127">
        <v>20120516</v>
      </c>
      <c r="R1680" s="127" t="s">
        <v>475</v>
      </c>
      <c r="S1680" s="127" t="s">
        <v>476</v>
      </c>
      <c r="T1680" s="127" t="s">
        <v>477</v>
      </c>
      <c r="U1680" s="127" t="s">
        <v>72</v>
      </c>
      <c r="V1680" s="127" t="s">
        <v>65</v>
      </c>
      <c r="W1680" s="127" t="s">
        <v>64</v>
      </c>
      <c r="X1680" s="127" t="s">
        <v>1305</v>
      </c>
      <c r="Y1680" s="127">
        <v>5.75</v>
      </c>
      <c r="Z1680" s="127">
        <v>79</v>
      </c>
      <c r="AA1680" s="127" t="s">
        <v>1726</v>
      </c>
      <c r="AB1680" s="127">
        <v>5000</v>
      </c>
      <c r="AC1680" s="127">
        <v>52086</v>
      </c>
      <c r="AD1680" s="127"/>
      <c r="AE1680" s="127"/>
      <c r="AF1680" s="127">
        <v>5000</v>
      </c>
      <c r="AG1680" s="127">
        <v>4025</v>
      </c>
      <c r="AH1680" s="127">
        <v>0</v>
      </c>
      <c r="AI1680" s="127">
        <v>1202</v>
      </c>
      <c r="AJ1680" s="127" t="s">
        <v>66</v>
      </c>
      <c r="AK1680" s="127">
        <v>7.6999999999999999E-2</v>
      </c>
      <c r="AL1680" s="127">
        <v>26</v>
      </c>
      <c r="AM1680" s="127"/>
      <c r="AN1680" s="127"/>
      <c r="AO1680" s="127"/>
      <c r="AP1680" s="127" t="s">
        <v>479</v>
      </c>
      <c r="AQ1680" s="127" t="s">
        <v>480</v>
      </c>
      <c r="AR1680" s="127" t="s">
        <v>481</v>
      </c>
      <c r="AS1680" s="127" t="s">
        <v>69</v>
      </c>
      <c r="AT1680" s="127" t="s">
        <v>70</v>
      </c>
      <c r="AU1680" s="127" t="s">
        <v>91</v>
      </c>
      <c r="AV1680" s="127" t="s">
        <v>1726</v>
      </c>
      <c r="AW1680" s="149">
        <f t="shared" si="26"/>
        <v>7.7276043466574518E-2</v>
      </c>
    </row>
    <row r="1681" spans="1:49" x14ac:dyDescent="0.2">
      <c r="A1681" s="127" t="s">
        <v>59</v>
      </c>
      <c r="B1681" s="127">
        <v>4.0999999999999996</v>
      </c>
      <c r="C1681" s="127">
        <v>20171204</v>
      </c>
      <c r="D1681" s="127" t="s">
        <v>60</v>
      </c>
      <c r="E1681" s="127" t="s">
        <v>60</v>
      </c>
      <c r="F1681" s="127">
        <v>3</v>
      </c>
      <c r="G1681" s="75" t="s">
        <v>4758</v>
      </c>
      <c r="H1681" s="127">
        <v>12</v>
      </c>
      <c r="I1681" s="127"/>
      <c r="J1681" s="127"/>
      <c r="K1681" s="127"/>
      <c r="L1681" s="127"/>
      <c r="M1681" s="127">
        <v>1</v>
      </c>
      <c r="N1681" s="127">
        <v>2</v>
      </c>
      <c r="O1681" s="127">
        <v>2011</v>
      </c>
      <c r="P1681" s="127">
        <v>20120514</v>
      </c>
      <c r="Q1681" s="127">
        <v>20120516</v>
      </c>
      <c r="R1681" s="127" t="s">
        <v>475</v>
      </c>
      <c r="S1681" s="127" t="s">
        <v>476</v>
      </c>
      <c r="T1681" s="127" t="s">
        <v>477</v>
      </c>
      <c r="U1681" s="127" t="s">
        <v>72</v>
      </c>
      <c r="V1681" s="127" t="s">
        <v>65</v>
      </c>
      <c r="W1681" s="127" t="s">
        <v>64</v>
      </c>
      <c r="X1681" s="127" t="s">
        <v>1305</v>
      </c>
      <c r="Y1681" s="127">
        <v>5.75</v>
      </c>
      <c r="Z1681" s="127">
        <v>79</v>
      </c>
      <c r="AA1681" s="127" t="s">
        <v>1726</v>
      </c>
      <c r="AB1681" s="127">
        <v>5000</v>
      </c>
      <c r="AC1681" s="127">
        <v>51883</v>
      </c>
      <c r="AD1681" s="127"/>
      <c r="AE1681" s="127"/>
      <c r="AF1681" s="127">
        <v>5000</v>
      </c>
      <c r="AG1681" s="127">
        <v>3905</v>
      </c>
      <c r="AH1681" s="127">
        <v>0</v>
      </c>
      <c r="AI1681" s="127">
        <v>1195</v>
      </c>
      <c r="AJ1681" s="127" t="s">
        <v>66</v>
      </c>
      <c r="AK1681" s="127">
        <v>7.0000000000000007E-2</v>
      </c>
      <c r="AL1681" s="127">
        <v>26</v>
      </c>
      <c r="AM1681" s="127"/>
      <c r="AN1681" s="127"/>
      <c r="AO1681" s="127"/>
      <c r="AP1681" s="127" t="s">
        <v>479</v>
      </c>
      <c r="AQ1681" s="127" t="s">
        <v>480</v>
      </c>
      <c r="AR1681" s="127" t="s">
        <v>481</v>
      </c>
      <c r="AS1681" s="127" t="s">
        <v>69</v>
      </c>
      <c r="AT1681" s="127" t="s">
        <v>70</v>
      </c>
      <c r="AU1681" s="127" t="s">
        <v>91</v>
      </c>
      <c r="AV1681" s="127" t="s">
        <v>1726</v>
      </c>
      <c r="AW1681" s="149">
        <f t="shared" si="26"/>
        <v>7.5265501223907641E-2</v>
      </c>
    </row>
    <row r="1682" spans="1:49" x14ac:dyDescent="0.2">
      <c r="A1682" s="127" t="s">
        <v>59</v>
      </c>
      <c r="B1682" s="127">
        <v>4.0999999999999996</v>
      </c>
      <c r="C1682" s="127">
        <v>20171204</v>
      </c>
      <c r="D1682" s="127" t="s">
        <v>60</v>
      </c>
      <c r="E1682" s="127" t="s">
        <v>60</v>
      </c>
      <c r="F1682" s="127">
        <v>3</v>
      </c>
      <c r="G1682" s="75" t="s">
        <v>3402</v>
      </c>
      <c r="H1682" s="127">
        <v>12</v>
      </c>
      <c r="I1682" s="127"/>
      <c r="J1682" s="127"/>
      <c r="K1682" s="127"/>
      <c r="L1682" s="127"/>
      <c r="M1682" s="127">
        <v>1</v>
      </c>
      <c r="N1682" s="127">
        <v>3</v>
      </c>
      <c r="O1682" s="127">
        <v>2011</v>
      </c>
      <c r="P1682" s="127">
        <v>20120619</v>
      </c>
      <c r="Q1682" s="127">
        <v>20120619</v>
      </c>
      <c r="R1682" s="127" t="s">
        <v>3301</v>
      </c>
      <c r="S1682" s="127" t="s">
        <v>3323</v>
      </c>
      <c r="T1682" s="127" t="s">
        <v>3294</v>
      </c>
      <c r="U1682" s="127" t="s">
        <v>72</v>
      </c>
      <c r="V1682" s="127" t="s">
        <v>65</v>
      </c>
      <c r="W1682" s="127" t="s">
        <v>64</v>
      </c>
      <c r="X1682" s="127" t="s">
        <v>1305</v>
      </c>
      <c r="Y1682" s="127">
        <v>5.86</v>
      </c>
      <c r="Z1682" s="127">
        <v>83</v>
      </c>
      <c r="AA1682" s="127" t="s">
        <v>1726</v>
      </c>
      <c r="AB1682" s="127">
        <v>5000</v>
      </c>
      <c r="AC1682" s="127">
        <v>53408</v>
      </c>
      <c r="AD1682" s="127"/>
      <c r="AE1682" s="127"/>
      <c r="AF1682" s="127">
        <v>0</v>
      </c>
      <c r="AG1682" s="127">
        <v>5208</v>
      </c>
      <c r="AH1682" s="127">
        <v>5000</v>
      </c>
      <c r="AI1682" s="127">
        <v>4323</v>
      </c>
      <c r="AJ1682" s="127" t="s">
        <v>66</v>
      </c>
      <c r="AK1682" s="127">
        <v>7.4999999999999997E-2</v>
      </c>
      <c r="AL1682" s="127"/>
      <c r="AM1682" s="127">
        <v>227</v>
      </c>
      <c r="AN1682" s="127"/>
      <c r="AO1682" s="127"/>
      <c r="AP1682" s="127" t="s">
        <v>3302</v>
      </c>
      <c r="AQ1682" s="127" t="s">
        <v>3326</v>
      </c>
      <c r="AR1682" s="127" t="s">
        <v>3298</v>
      </c>
      <c r="AS1682" s="127" t="s">
        <v>69</v>
      </c>
      <c r="AT1682" s="127" t="s">
        <v>70</v>
      </c>
      <c r="AU1682" s="127" t="s">
        <v>3211</v>
      </c>
      <c r="AV1682" s="127" t="s">
        <v>1726</v>
      </c>
      <c r="AW1682" s="149">
        <f t="shared" si="26"/>
        <v>9.751348112642301E-2</v>
      </c>
    </row>
    <row r="1683" spans="1:49" x14ac:dyDescent="0.2">
      <c r="A1683" s="127" t="s">
        <v>59</v>
      </c>
      <c r="B1683" s="127">
        <v>4.0999999999999996</v>
      </c>
      <c r="C1683" s="127">
        <v>20171204</v>
      </c>
      <c r="D1683" s="127" t="s">
        <v>60</v>
      </c>
      <c r="E1683" s="127" t="s">
        <v>60</v>
      </c>
      <c r="F1683" s="127">
        <v>3</v>
      </c>
      <c r="G1683" s="75" t="s">
        <v>2167</v>
      </c>
      <c r="H1683" s="127">
        <v>0</v>
      </c>
      <c r="I1683" s="127"/>
      <c r="J1683" s="127"/>
      <c r="K1683" s="127"/>
      <c r="L1683" s="127"/>
      <c r="M1683" s="127">
        <v>1</v>
      </c>
      <c r="N1683" s="127">
        <v>1</v>
      </c>
      <c r="O1683" s="127">
        <v>1995</v>
      </c>
      <c r="P1683" s="127">
        <v>19970415</v>
      </c>
      <c r="Q1683" s="127">
        <v>19970415</v>
      </c>
      <c r="R1683" s="127" t="s">
        <v>3855</v>
      </c>
      <c r="S1683" s="127" t="s">
        <v>3861</v>
      </c>
      <c r="T1683" s="127" t="s">
        <v>3857</v>
      </c>
      <c r="U1683" s="127" t="s">
        <v>1953</v>
      </c>
      <c r="V1683" s="127" t="s">
        <v>65</v>
      </c>
      <c r="W1683" s="127" t="s">
        <v>64</v>
      </c>
      <c r="X1683" s="127"/>
      <c r="Y1683" s="127">
        <v>9.49</v>
      </c>
      <c r="Z1683" s="127">
        <v>96</v>
      </c>
      <c r="AA1683" s="127" t="s">
        <v>1726</v>
      </c>
      <c r="AB1683" s="127">
        <v>5000</v>
      </c>
      <c r="AC1683" s="127">
        <v>25192</v>
      </c>
      <c r="AD1683" s="127"/>
      <c r="AE1683" s="127"/>
      <c r="AF1683" s="127">
        <v>0</v>
      </c>
      <c r="AG1683" s="127">
        <v>3544</v>
      </c>
      <c r="AH1683" s="127"/>
      <c r="AI1683" s="127"/>
      <c r="AJ1683" s="127" t="s">
        <v>66</v>
      </c>
      <c r="AK1683" s="127"/>
      <c r="AL1683" s="127">
        <v>1</v>
      </c>
      <c r="AM1683" s="127">
        <v>100</v>
      </c>
      <c r="AN1683" s="127"/>
      <c r="AO1683" s="127"/>
      <c r="AP1683" s="127" t="s">
        <v>3858</v>
      </c>
      <c r="AQ1683" s="127" t="s">
        <v>3863</v>
      </c>
      <c r="AR1683" s="127" t="s">
        <v>3860</v>
      </c>
      <c r="AS1683" s="127" t="s">
        <v>69</v>
      </c>
      <c r="AT1683" s="127" t="s">
        <v>70</v>
      </c>
      <c r="AU1683" s="127" t="s">
        <v>77</v>
      </c>
      <c r="AV1683" s="127" t="s">
        <v>1726</v>
      </c>
      <c r="AW1683" s="149">
        <f t="shared" si="26"/>
        <v>0.1406795808193077</v>
      </c>
    </row>
    <row r="1684" spans="1:49" x14ac:dyDescent="0.2">
      <c r="A1684" s="127" t="s">
        <v>59</v>
      </c>
      <c r="B1684" s="127">
        <v>4.0999999999999996</v>
      </c>
      <c r="C1684" s="127">
        <v>20171204</v>
      </c>
      <c r="D1684" s="127" t="s">
        <v>60</v>
      </c>
      <c r="E1684" s="127" t="s">
        <v>60</v>
      </c>
      <c r="F1684" s="127">
        <v>3</v>
      </c>
      <c r="G1684" s="75" t="s">
        <v>3936</v>
      </c>
      <c r="H1684" s="127">
        <v>12</v>
      </c>
      <c r="I1684" s="127"/>
      <c r="J1684" s="127"/>
      <c r="K1684" s="127"/>
      <c r="L1684" s="127"/>
      <c r="M1684" s="127">
        <v>1</v>
      </c>
      <c r="N1684" s="127">
        <v>1</v>
      </c>
      <c r="O1684" s="127">
        <v>2010</v>
      </c>
      <c r="P1684" s="127">
        <v>20120419</v>
      </c>
      <c r="Q1684" s="127">
        <v>20120424</v>
      </c>
      <c r="R1684" s="127" t="s">
        <v>61</v>
      </c>
      <c r="S1684" s="127" t="s">
        <v>62</v>
      </c>
      <c r="T1684" s="127" t="s">
        <v>63</v>
      </c>
      <c r="U1684" s="127" t="s">
        <v>1953</v>
      </c>
      <c r="V1684" s="127" t="s">
        <v>65</v>
      </c>
      <c r="W1684" s="127" t="s">
        <v>64</v>
      </c>
      <c r="X1684" s="127" t="s">
        <v>1305</v>
      </c>
      <c r="Y1684" s="127">
        <v>14.3</v>
      </c>
      <c r="Z1684" s="127">
        <v>107</v>
      </c>
      <c r="AA1684" s="127" t="s">
        <v>1726</v>
      </c>
      <c r="AB1684" s="127">
        <v>5000</v>
      </c>
      <c r="AC1684" s="127">
        <v>51223</v>
      </c>
      <c r="AD1684" s="127"/>
      <c r="AE1684" s="127"/>
      <c r="AF1684" s="127">
        <v>5000</v>
      </c>
      <c r="AG1684" s="127">
        <v>2235</v>
      </c>
      <c r="AH1684" s="127">
        <v>0</v>
      </c>
      <c r="AI1684" s="127">
        <v>864</v>
      </c>
      <c r="AJ1684" s="127" t="s">
        <v>66</v>
      </c>
      <c r="AK1684" s="127">
        <v>4.2000000000000003E-2</v>
      </c>
      <c r="AL1684" s="127"/>
      <c r="AM1684" s="127"/>
      <c r="AN1684" s="127"/>
      <c r="AO1684" s="127" t="s">
        <v>3933</v>
      </c>
      <c r="AP1684" s="127" t="s">
        <v>663</v>
      </c>
      <c r="AQ1684" s="127" t="s">
        <v>661</v>
      </c>
      <c r="AR1684" s="127" t="s">
        <v>664</v>
      </c>
      <c r="AS1684" s="127" t="s">
        <v>69</v>
      </c>
      <c r="AT1684" s="127" t="s">
        <v>70</v>
      </c>
      <c r="AU1684" s="127" t="s">
        <v>71</v>
      </c>
      <c r="AV1684" s="127" t="s">
        <v>1726</v>
      </c>
      <c r="AW1684" s="149">
        <f t="shared" si="26"/>
        <v>4.3632743103683889E-2</v>
      </c>
    </row>
    <row r="1685" spans="1:49" x14ac:dyDescent="0.2">
      <c r="A1685" s="127" t="s">
        <v>59</v>
      </c>
      <c r="B1685" s="127">
        <v>4.0999999999999996</v>
      </c>
      <c r="C1685" s="127">
        <v>20171204</v>
      </c>
      <c r="D1685" s="127" t="s">
        <v>60</v>
      </c>
      <c r="E1685" s="127" t="s">
        <v>60</v>
      </c>
      <c r="F1685" s="127">
        <v>3</v>
      </c>
      <c r="G1685" s="75" t="s">
        <v>654</v>
      </c>
      <c r="H1685" s="127">
        <v>12</v>
      </c>
      <c r="I1685" s="127"/>
      <c r="J1685" s="127"/>
      <c r="K1685" s="127"/>
      <c r="L1685" s="127"/>
      <c r="M1685" s="127">
        <v>1</v>
      </c>
      <c r="N1685" s="127">
        <v>2</v>
      </c>
      <c r="O1685" s="127">
        <v>2009</v>
      </c>
      <c r="P1685" s="127">
        <v>20100510</v>
      </c>
      <c r="Q1685" s="127">
        <v>20100510</v>
      </c>
      <c r="R1685" s="127" t="s">
        <v>490</v>
      </c>
      <c r="S1685" s="127" t="s">
        <v>476</v>
      </c>
      <c r="T1685" s="127" t="s">
        <v>491</v>
      </c>
      <c r="U1685" s="127" t="s">
        <v>72</v>
      </c>
      <c r="V1685" s="127" t="s">
        <v>65</v>
      </c>
      <c r="W1685" s="127" t="s">
        <v>64</v>
      </c>
      <c r="X1685" s="127" t="s">
        <v>646</v>
      </c>
      <c r="Y1685" s="127">
        <v>8.86</v>
      </c>
      <c r="Z1685" s="127">
        <v>90</v>
      </c>
      <c r="AA1685" s="127" t="s">
        <v>1726</v>
      </c>
      <c r="AB1685" s="127">
        <v>5000</v>
      </c>
      <c r="AC1685" s="127">
        <v>55475</v>
      </c>
      <c r="AD1685" s="127"/>
      <c r="AE1685" s="127"/>
      <c r="AF1685" s="127">
        <v>0</v>
      </c>
      <c r="AG1685" s="127">
        <v>2097</v>
      </c>
      <c r="AH1685" s="127">
        <v>5000</v>
      </c>
      <c r="AI1685" s="127">
        <v>1132</v>
      </c>
      <c r="AJ1685" s="127" t="s">
        <v>66</v>
      </c>
      <c r="AK1685" s="127">
        <v>0.02</v>
      </c>
      <c r="AL1685" s="127">
        <v>67</v>
      </c>
      <c r="AM1685" s="127">
        <v>200</v>
      </c>
      <c r="AN1685" s="127"/>
      <c r="AO1685" s="127"/>
      <c r="AP1685" s="127" t="s">
        <v>493</v>
      </c>
      <c r="AQ1685" s="127" t="s">
        <v>480</v>
      </c>
      <c r="AR1685" s="127" t="s">
        <v>494</v>
      </c>
      <c r="AS1685" s="127" t="s">
        <v>69</v>
      </c>
      <c r="AT1685" s="127" t="s">
        <v>70</v>
      </c>
      <c r="AU1685" s="127" t="s">
        <v>91</v>
      </c>
      <c r="AV1685" s="127" t="s">
        <v>1726</v>
      </c>
      <c r="AW1685" s="149">
        <f t="shared" si="26"/>
        <v>3.7800811176205498E-2</v>
      </c>
    </row>
    <row r="1686" spans="1:49" x14ac:dyDescent="0.2">
      <c r="A1686" s="127" t="s">
        <v>59</v>
      </c>
      <c r="B1686" s="127">
        <v>4.0999999999999996</v>
      </c>
      <c r="C1686" s="127">
        <v>20171204</v>
      </c>
      <c r="D1686" s="127" t="s">
        <v>60</v>
      </c>
      <c r="E1686" s="127" t="s">
        <v>60</v>
      </c>
      <c r="F1686" s="127">
        <v>3</v>
      </c>
      <c r="G1686" s="75" t="s">
        <v>649</v>
      </c>
      <c r="H1686" s="127">
        <v>12</v>
      </c>
      <c r="I1686" s="127"/>
      <c r="J1686" s="127"/>
      <c r="K1686" s="127"/>
      <c r="L1686" s="127"/>
      <c r="M1686" s="127">
        <v>1</v>
      </c>
      <c r="N1686" s="127">
        <v>2</v>
      </c>
      <c r="O1686" s="127">
        <v>2009</v>
      </c>
      <c r="P1686" s="127">
        <v>20100529</v>
      </c>
      <c r="Q1686" s="127">
        <v>20100529</v>
      </c>
      <c r="R1686" s="127" t="s">
        <v>490</v>
      </c>
      <c r="S1686" s="127" t="s">
        <v>476</v>
      </c>
      <c r="T1686" s="127" t="s">
        <v>491</v>
      </c>
      <c r="U1686" s="127" t="s">
        <v>72</v>
      </c>
      <c r="V1686" s="127" t="s">
        <v>65</v>
      </c>
      <c r="W1686" s="127" t="s">
        <v>64</v>
      </c>
      <c r="X1686" s="127" t="s">
        <v>646</v>
      </c>
      <c r="Y1686" s="127">
        <v>8.86</v>
      </c>
      <c r="Z1686" s="127">
        <v>90</v>
      </c>
      <c r="AA1686" s="127" t="s">
        <v>1726</v>
      </c>
      <c r="AB1686" s="127">
        <v>5000</v>
      </c>
      <c r="AC1686" s="127">
        <v>54952</v>
      </c>
      <c r="AD1686" s="127"/>
      <c r="AE1686" s="127"/>
      <c r="AF1686" s="127">
        <v>0</v>
      </c>
      <c r="AG1686" s="127">
        <v>2077</v>
      </c>
      <c r="AH1686" s="127">
        <v>5000</v>
      </c>
      <c r="AI1686" s="127">
        <v>1121</v>
      </c>
      <c r="AJ1686" s="127" t="s">
        <v>66</v>
      </c>
      <c r="AK1686" s="127">
        <v>0.02</v>
      </c>
      <c r="AL1686" s="127">
        <v>65</v>
      </c>
      <c r="AM1686" s="127">
        <v>200</v>
      </c>
      <c r="AN1686" s="127"/>
      <c r="AO1686" s="127"/>
      <c r="AP1686" s="127" t="s">
        <v>493</v>
      </c>
      <c r="AQ1686" s="127" t="s">
        <v>480</v>
      </c>
      <c r="AR1686" s="127" t="s">
        <v>494</v>
      </c>
      <c r="AS1686" s="127" t="s">
        <v>69</v>
      </c>
      <c r="AT1686" s="127" t="s">
        <v>70</v>
      </c>
      <c r="AU1686" s="127" t="s">
        <v>91</v>
      </c>
      <c r="AV1686" s="127" t="s">
        <v>1726</v>
      </c>
      <c r="AW1686" s="149">
        <f t="shared" si="26"/>
        <v>3.7796622506915123E-2</v>
      </c>
    </row>
    <row r="1687" spans="1:49" x14ac:dyDescent="0.2">
      <c r="A1687" s="127" t="s">
        <v>59</v>
      </c>
      <c r="B1687" s="127">
        <v>4.0999999999999996</v>
      </c>
      <c r="C1687" s="127">
        <v>20171204</v>
      </c>
      <c r="D1687" s="127" t="s">
        <v>60</v>
      </c>
      <c r="E1687" s="127" t="s">
        <v>60</v>
      </c>
      <c r="F1687" s="127">
        <v>3</v>
      </c>
      <c r="G1687" s="75" t="s">
        <v>5088</v>
      </c>
      <c r="H1687" s="127">
        <v>12</v>
      </c>
      <c r="I1687" s="127"/>
      <c r="J1687" s="127"/>
      <c r="K1687" s="127"/>
      <c r="L1687" s="127"/>
      <c r="M1687" s="127">
        <v>1</v>
      </c>
      <c r="N1687" s="127">
        <v>3</v>
      </c>
      <c r="O1687" s="127">
        <v>2014</v>
      </c>
      <c r="P1687" s="127">
        <v>20150609</v>
      </c>
      <c r="Q1687" s="127">
        <v>20150609</v>
      </c>
      <c r="R1687" s="127" t="s">
        <v>3301</v>
      </c>
      <c r="S1687" s="127" t="s">
        <v>3323</v>
      </c>
      <c r="T1687" s="127" t="s">
        <v>3294</v>
      </c>
      <c r="U1687" s="127" t="s">
        <v>72</v>
      </c>
      <c r="V1687" s="127" t="s">
        <v>65</v>
      </c>
      <c r="W1687" s="127" t="s">
        <v>64</v>
      </c>
      <c r="X1687" s="127" t="s">
        <v>1305</v>
      </c>
      <c r="Y1687" s="127">
        <v>5.56</v>
      </c>
      <c r="Z1687" s="127">
        <v>83</v>
      </c>
      <c r="AA1687" s="127" t="s">
        <v>1726</v>
      </c>
      <c r="AB1687" s="127">
        <v>5000</v>
      </c>
      <c r="AC1687" s="127">
        <v>35854</v>
      </c>
      <c r="AD1687" s="127"/>
      <c r="AE1687" s="127"/>
      <c r="AF1687" s="127"/>
      <c r="AG1687" s="127"/>
      <c r="AH1687" s="127"/>
      <c r="AI1687" s="127"/>
      <c r="AJ1687" s="127" t="s">
        <v>66</v>
      </c>
      <c r="AK1687" s="127"/>
      <c r="AL1687" s="127"/>
      <c r="AM1687" s="127"/>
      <c r="AN1687" s="127"/>
      <c r="AO1687" s="127"/>
      <c r="AP1687" s="127" t="s">
        <v>3302</v>
      </c>
      <c r="AQ1687" s="127" t="s">
        <v>3326</v>
      </c>
      <c r="AR1687" s="127" t="s">
        <v>3298</v>
      </c>
      <c r="AS1687" s="127" t="s">
        <v>69</v>
      </c>
      <c r="AT1687" s="127" t="s">
        <v>70</v>
      </c>
      <c r="AU1687" s="127" t="s">
        <v>3211</v>
      </c>
      <c r="AV1687" s="127" t="s">
        <v>1726</v>
      </c>
      <c r="AW1687" s="149">
        <f t="shared" si="26"/>
        <v>0</v>
      </c>
    </row>
    <row r="1688" spans="1:49" x14ac:dyDescent="0.2">
      <c r="A1688" s="127" t="s">
        <v>59</v>
      </c>
      <c r="B1688" s="127">
        <v>4.0999999999999996</v>
      </c>
      <c r="C1688" s="127">
        <v>20171204</v>
      </c>
      <c r="D1688" s="127" t="s">
        <v>60</v>
      </c>
      <c r="E1688" s="127" t="s">
        <v>60</v>
      </c>
      <c r="F1688" s="127">
        <v>3</v>
      </c>
      <c r="G1688" s="75" t="s">
        <v>821</v>
      </c>
      <c r="H1688" s="127">
        <v>0</v>
      </c>
      <c r="I1688" s="127"/>
      <c r="J1688" s="127"/>
      <c r="K1688" s="127"/>
      <c r="L1688" s="127"/>
      <c r="M1688" s="127">
        <v>1</v>
      </c>
      <c r="N1688" s="127">
        <v>1</v>
      </c>
      <c r="O1688" s="127">
        <v>2003</v>
      </c>
      <c r="P1688" s="127">
        <v>20050419</v>
      </c>
      <c r="Q1688" s="127">
        <v>20050422</v>
      </c>
      <c r="R1688" s="127" t="s">
        <v>88</v>
      </c>
      <c r="S1688" s="127" t="s">
        <v>62</v>
      </c>
      <c r="T1688" s="127" t="s">
        <v>89</v>
      </c>
      <c r="U1688" s="127" t="s">
        <v>1953</v>
      </c>
      <c r="V1688" s="127" t="s">
        <v>65</v>
      </c>
      <c r="W1688" s="127" t="s">
        <v>64</v>
      </c>
      <c r="X1688" s="127"/>
      <c r="Y1688" s="127">
        <v>15.7</v>
      </c>
      <c r="Z1688" s="127">
        <v>112</v>
      </c>
      <c r="AA1688" s="127" t="s">
        <v>1726</v>
      </c>
      <c r="AB1688" s="127">
        <v>5000</v>
      </c>
      <c r="AC1688" s="127">
        <v>19670</v>
      </c>
      <c r="AD1688" s="127"/>
      <c r="AE1688" s="127"/>
      <c r="AF1688" s="127">
        <v>0</v>
      </c>
      <c r="AG1688" s="127">
        <v>8554</v>
      </c>
      <c r="AH1688" s="127"/>
      <c r="AI1688" s="127"/>
      <c r="AJ1688" s="127" t="s">
        <v>67</v>
      </c>
      <c r="AK1688" s="127"/>
      <c r="AL1688" s="127"/>
      <c r="AM1688" s="127"/>
      <c r="AN1688" s="127"/>
      <c r="AO1688" s="127" t="s">
        <v>822</v>
      </c>
      <c r="AP1688" s="127" t="s">
        <v>660</v>
      </c>
      <c r="AQ1688" s="127" t="s">
        <v>661</v>
      </c>
      <c r="AR1688" s="127" t="s">
        <v>662</v>
      </c>
      <c r="AS1688" s="127" t="s">
        <v>69</v>
      </c>
      <c r="AT1688" s="127" t="s">
        <v>70</v>
      </c>
      <c r="AU1688" s="127" t="s">
        <v>91</v>
      </c>
      <c r="AV1688" s="127" t="s">
        <v>1726</v>
      </c>
      <c r="AW1688" s="149">
        <f t="shared" si="26"/>
        <v>0.43487544483985763</v>
      </c>
    </row>
    <row r="1689" spans="1:49" x14ac:dyDescent="0.2">
      <c r="A1689" s="127" t="s">
        <v>59</v>
      </c>
      <c r="B1689" s="127">
        <v>4.0999999999999996</v>
      </c>
      <c r="C1689" s="127">
        <v>20171204</v>
      </c>
      <c r="D1689" s="127" t="s">
        <v>60</v>
      </c>
      <c r="E1689" s="127" t="s">
        <v>60</v>
      </c>
      <c r="F1689" s="127">
        <v>3</v>
      </c>
      <c r="G1689" s="75" t="s">
        <v>4047</v>
      </c>
      <c r="H1689" s="127">
        <v>0</v>
      </c>
      <c r="I1689" s="127"/>
      <c r="J1689" s="127"/>
      <c r="K1689" s="127"/>
      <c r="L1689" s="127"/>
      <c r="M1689" s="127">
        <v>1</v>
      </c>
      <c r="N1689" s="127">
        <v>2</v>
      </c>
      <c r="O1689" s="127">
        <v>2000</v>
      </c>
      <c r="P1689" s="127">
        <v>20010529</v>
      </c>
      <c r="Q1689" s="127">
        <v>20010529</v>
      </c>
      <c r="R1689" s="127" t="s">
        <v>4013</v>
      </c>
      <c r="S1689" s="127" t="s">
        <v>3307</v>
      </c>
      <c r="T1689" s="127" t="s">
        <v>4014</v>
      </c>
      <c r="U1689" s="127" t="s">
        <v>72</v>
      </c>
      <c r="V1689" s="127" t="s">
        <v>65</v>
      </c>
      <c r="W1689" s="127" t="s">
        <v>64</v>
      </c>
      <c r="X1689" s="127"/>
      <c r="Y1689" s="127">
        <v>6.5</v>
      </c>
      <c r="Z1689" s="127">
        <v>85</v>
      </c>
      <c r="AA1689" s="127" t="s">
        <v>1726</v>
      </c>
      <c r="AB1689" s="127">
        <v>5000</v>
      </c>
      <c r="AC1689" s="127">
        <v>20183</v>
      </c>
      <c r="AD1689" s="127"/>
      <c r="AE1689" s="127"/>
      <c r="AF1689" s="127">
        <v>0</v>
      </c>
      <c r="AG1689" s="127">
        <v>7564</v>
      </c>
      <c r="AH1689" s="127"/>
      <c r="AI1689" s="127"/>
      <c r="AJ1689" s="127" t="s">
        <v>66</v>
      </c>
      <c r="AK1689" s="127"/>
      <c r="AL1689" s="127">
        <v>2</v>
      </c>
      <c r="AM1689" s="127">
        <v>400</v>
      </c>
      <c r="AN1689" s="127"/>
      <c r="AO1689" s="127" t="s">
        <v>4045</v>
      </c>
      <c r="AP1689" s="127" t="s">
        <v>4016</v>
      </c>
      <c r="AQ1689" s="127" t="s">
        <v>3310</v>
      </c>
      <c r="AR1689" s="127" t="s">
        <v>4017</v>
      </c>
      <c r="AS1689" s="127" t="s">
        <v>69</v>
      </c>
      <c r="AT1689" s="127" t="s">
        <v>70</v>
      </c>
      <c r="AU1689" s="127" t="s">
        <v>3211</v>
      </c>
      <c r="AV1689" s="127" t="s">
        <v>1726</v>
      </c>
      <c r="AW1689" s="149">
        <f t="shared" si="26"/>
        <v>0.37477084675221722</v>
      </c>
    </row>
    <row r="1690" spans="1:49" x14ac:dyDescent="0.2">
      <c r="A1690" s="127" t="s">
        <v>59</v>
      </c>
      <c r="B1690" s="127">
        <v>4.0999999999999996</v>
      </c>
      <c r="C1690" s="127">
        <v>20171204</v>
      </c>
      <c r="D1690" s="127" t="s">
        <v>60</v>
      </c>
      <c r="E1690" s="127" t="s">
        <v>60</v>
      </c>
      <c r="F1690" s="127">
        <v>3</v>
      </c>
      <c r="G1690" s="75" t="s">
        <v>1670</v>
      </c>
      <c r="H1690" s="127">
        <v>0</v>
      </c>
      <c r="I1690" s="127"/>
      <c r="J1690" s="127"/>
      <c r="K1690" s="127"/>
      <c r="L1690" s="127"/>
      <c r="M1690" s="127">
        <v>1</v>
      </c>
      <c r="N1690" s="127">
        <v>1</v>
      </c>
      <c r="O1690" s="127">
        <v>1997</v>
      </c>
      <c r="P1690" s="127">
        <v>19990416</v>
      </c>
      <c r="Q1690" s="127">
        <v>19990416</v>
      </c>
      <c r="R1690" s="127" t="s">
        <v>109</v>
      </c>
      <c r="S1690" s="127" t="s">
        <v>1343</v>
      </c>
      <c r="T1690" s="127" t="s">
        <v>110</v>
      </c>
      <c r="U1690" s="127" t="s">
        <v>1953</v>
      </c>
      <c r="V1690" s="127" t="s">
        <v>65</v>
      </c>
      <c r="W1690" s="127" t="s">
        <v>64</v>
      </c>
      <c r="X1690" s="127"/>
      <c r="Y1690" s="127">
        <v>19.010000000000002</v>
      </c>
      <c r="Z1690" s="127"/>
      <c r="AA1690" s="127" t="s">
        <v>1726</v>
      </c>
      <c r="AB1690" s="127">
        <v>5000</v>
      </c>
      <c r="AC1690" s="127">
        <v>24430</v>
      </c>
      <c r="AD1690" s="127"/>
      <c r="AE1690" s="127"/>
      <c r="AF1690" s="127">
        <v>5000</v>
      </c>
      <c r="AG1690" s="127">
        <v>562</v>
      </c>
      <c r="AH1690" s="127"/>
      <c r="AI1690" s="127"/>
      <c r="AJ1690" s="127"/>
      <c r="AK1690" s="127">
        <v>2.2499999999999999E-2</v>
      </c>
      <c r="AL1690" s="127">
        <v>30</v>
      </c>
      <c r="AM1690" s="127">
        <v>250</v>
      </c>
      <c r="AN1690" s="127"/>
      <c r="AO1690" s="127" t="s">
        <v>111</v>
      </c>
      <c r="AP1690" s="127" t="s">
        <v>685</v>
      </c>
      <c r="AQ1690" s="127" t="s">
        <v>1619</v>
      </c>
      <c r="AR1690" s="127" t="s">
        <v>686</v>
      </c>
      <c r="AS1690" s="127" t="s">
        <v>69</v>
      </c>
      <c r="AT1690" s="127" t="s">
        <v>70</v>
      </c>
      <c r="AU1690" s="127" t="s">
        <v>71</v>
      </c>
      <c r="AV1690" s="127" t="s">
        <v>1726</v>
      </c>
      <c r="AW1690" s="149">
        <f t="shared" si="26"/>
        <v>2.3004502660663118E-2</v>
      </c>
    </row>
    <row r="1691" spans="1:49" x14ac:dyDescent="0.2">
      <c r="A1691" s="127" t="s">
        <v>59</v>
      </c>
      <c r="B1691" s="127">
        <v>4.0999999999999996</v>
      </c>
      <c r="C1691" s="127">
        <v>20171204</v>
      </c>
      <c r="D1691" s="127" t="s">
        <v>60</v>
      </c>
      <c r="E1691" s="127" t="s">
        <v>60</v>
      </c>
      <c r="F1691" s="127">
        <v>3</v>
      </c>
      <c r="G1691" s="75" t="s">
        <v>3934</v>
      </c>
      <c r="H1691" s="127">
        <v>12</v>
      </c>
      <c r="I1691" s="127"/>
      <c r="J1691" s="127"/>
      <c r="K1691" s="127"/>
      <c r="L1691" s="127"/>
      <c r="M1691" s="127">
        <v>1</v>
      </c>
      <c r="N1691" s="127">
        <v>1</v>
      </c>
      <c r="O1691" s="127">
        <v>2010</v>
      </c>
      <c r="P1691" s="127">
        <v>20120419</v>
      </c>
      <c r="Q1691" s="127">
        <v>20120424</v>
      </c>
      <c r="R1691" s="127" t="s">
        <v>61</v>
      </c>
      <c r="S1691" s="127" t="s">
        <v>62</v>
      </c>
      <c r="T1691" s="127" t="s">
        <v>63</v>
      </c>
      <c r="U1691" s="127" t="s">
        <v>1953</v>
      </c>
      <c r="V1691" s="127" t="s">
        <v>65</v>
      </c>
      <c r="W1691" s="127" t="s">
        <v>64</v>
      </c>
      <c r="X1691" s="127" t="s">
        <v>1305</v>
      </c>
      <c r="Y1691" s="127">
        <v>14.3</v>
      </c>
      <c r="Z1691" s="127">
        <v>107</v>
      </c>
      <c r="AA1691" s="127" t="s">
        <v>1726</v>
      </c>
      <c r="AB1691" s="127">
        <v>5000</v>
      </c>
      <c r="AC1691" s="127">
        <v>26273</v>
      </c>
      <c r="AD1691" s="127"/>
      <c r="AE1691" s="127"/>
      <c r="AF1691" s="127">
        <v>5000</v>
      </c>
      <c r="AG1691" s="127">
        <v>444</v>
      </c>
      <c r="AH1691" s="127">
        <v>0</v>
      </c>
      <c r="AI1691" s="127">
        <v>361</v>
      </c>
      <c r="AJ1691" s="127" t="s">
        <v>66</v>
      </c>
      <c r="AK1691" s="127">
        <v>1.66E-2</v>
      </c>
      <c r="AL1691" s="127"/>
      <c r="AM1691" s="127"/>
      <c r="AN1691" s="127"/>
      <c r="AO1691" s="127" t="s">
        <v>3935</v>
      </c>
      <c r="AP1691" s="127" t="s">
        <v>663</v>
      </c>
      <c r="AQ1691" s="127" t="s">
        <v>661</v>
      </c>
      <c r="AR1691" s="127" t="s">
        <v>664</v>
      </c>
      <c r="AS1691" s="127" t="s">
        <v>69</v>
      </c>
      <c r="AT1691" s="127" t="s">
        <v>70</v>
      </c>
      <c r="AU1691" s="127" t="s">
        <v>71</v>
      </c>
      <c r="AV1691" s="127" t="s">
        <v>1726</v>
      </c>
      <c r="AW1691" s="149">
        <f t="shared" si="26"/>
        <v>1.6899478552125757E-2</v>
      </c>
    </row>
    <row r="1692" spans="1:49" x14ac:dyDescent="0.2">
      <c r="A1692" s="127" t="s">
        <v>59</v>
      </c>
      <c r="B1692" s="127">
        <v>4.0999999999999996</v>
      </c>
      <c r="C1692" s="127">
        <v>20171204</v>
      </c>
      <c r="D1692" s="127" t="s">
        <v>60</v>
      </c>
      <c r="E1692" s="127" t="s">
        <v>60</v>
      </c>
      <c r="F1692" s="127">
        <v>3</v>
      </c>
      <c r="G1692" s="75" t="s">
        <v>795</v>
      </c>
      <c r="H1692" s="127">
        <v>0</v>
      </c>
      <c r="I1692" s="127"/>
      <c r="J1692" s="127"/>
      <c r="K1692" s="127"/>
      <c r="L1692" s="127"/>
      <c r="M1692" s="127">
        <v>1</v>
      </c>
      <c r="N1692" s="127">
        <v>1</v>
      </c>
      <c r="O1692" s="127">
        <v>1994</v>
      </c>
      <c r="P1692" s="127">
        <v>19960424</v>
      </c>
      <c r="Q1692" s="127">
        <v>19960425</v>
      </c>
      <c r="R1692" s="127" t="s">
        <v>88</v>
      </c>
      <c r="S1692" s="127" t="s">
        <v>62</v>
      </c>
      <c r="T1692" s="127" t="s">
        <v>89</v>
      </c>
      <c r="U1692" s="127" t="s">
        <v>1953</v>
      </c>
      <c r="V1692" s="127" t="s">
        <v>65</v>
      </c>
      <c r="W1692" s="127" t="s">
        <v>64</v>
      </c>
      <c r="X1692" s="127"/>
      <c r="Y1692" s="127">
        <v>16.8</v>
      </c>
      <c r="Z1692" s="127">
        <v>117</v>
      </c>
      <c r="AA1692" s="127" t="s">
        <v>1726</v>
      </c>
      <c r="AB1692" s="127">
        <v>5000</v>
      </c>
      <c r="AC1692" s="127">
        <v>25276</v>
      </c>
      <c r="AD1692" s="127"/>
      <c r="AE1692" s="127"/>
      <c r="AF1692" s="127">
        <v>0</v>
      </c>
      <c r="AG1692" s="127">
        <v>7424</v>
      </c>
      <c r="AH1692" s="127">
        <v>5000</v>
      </c>
      <c r="AI1692" s="127">
        <v>255</v>
      </c>
      <c r="AJ1692" s="127" t="s">
        <v>66</v>
      </c>
      <c r="AK1692" s="127">
        <v>0.01</v>
      </c>
      <c r="AL1692" s="127">
        <v>1</v>
      </c>
      <c r="AM1692" s="127">
        <v>500</v>
      </c>
      <c r="AN1692" s="127"/>
      <c r="AO1692" s="127" t="s">
        <v>90</v>
      </c>
      <c r="AP1692" s="127" t="s">
        <v>660</v>
      </c>
      <c r="AQ1692" s="127" t="s">
        <v>661</v>
      </c>
      <c r="AR1692" s="127" t="s">
        <v>662</v>
      </c>
      <c r="AS1692" s="127" t="s">
        <v>69</v>
      </c>
      <c r="AT1692" s="127" t="s">
        <v>70</v>
      </c>
      <c r="AU1692" s="127" t="s">
        <v>91</v>
      </c>
      <c r="AV1692" s="127" t="s">
        <v>1726</v>
      </c>
      <c r="AW1692" s="149">
        <f t="shared" si="26"/>
        <v>0.29371736034182622</v>
      </c>
    </row>
    <row r="1693" spans="1:49" x14ac:dyDescent="0.2">
      <c r="A1693" s="127" t="s">
        <v>59</v>
      </c>
      <c r="B1693" s="127">
        <v>4.0999999999999996</v>
      </c>
      <c r="C1693" s="127">
        <v>20171204</v>
      </c>
      <c r="D1693" s="127" t="s">
        <v>60</v>
      </c>
      <c r="E1693" s="127" t="s">
        <v>60</v>
      </c>
      <c r="F1693" s="127">
        <v>3</v>
      </c>
      <c r="G1693" s="75" t="s">
        <v>1705</v>
      </c>
      <c r="H1693" s="127">
        <v>0</v>
      </c>
      <c r="I1693" s="127"/>
      <c r="J1693" s="127"/>
      <c r="K1693" s="127"/>
      <c r="L1693" s="127"/>
      <c r="M1693" s="127">
        <v>1</v>
      </c>
      <c r="N1693" s="127">
        <v>1</v>
      </c>
      <c r="O1693" s="127">
        <v>1992</v>
      </c>
      <c r="P1693" s="127">
        <v>19940503</v>
      </c>
      <c r="Q1693" s="127">
        <v>19940506</v>
      </c>
      <c r="R1693" s="127" t="s">
        <v>61</v>
      </c>
      <c r="S1693" s="127" t="s">
        <v>62</v>
      </c>
      <c r="T1693" s="127" t="s">
        <v>63</v>
      </c>
      <c r="U1693" s="127" t="s">
        <v>1953</v>
      </c>
      <c r="V1693" s="127" t="s">
        <v>65</v>
      </c>
      <c r="W1693" s="127" t="s">
        <v>64</v>
      </c>
      <c r="X1693" s="127"/>
      <c r="Y1693" s="127">
        <v>19.2</v>
      </c>
      <c r="Z1693" s="127">
        <v>117</v>
      </c>
      <c r="AA1693" s="127" t="s">
        <v>67</v>
      </c>
      <c r="AB1693" s="127">
        <v>5000</v>
      </c>
      <c r="AC1693" s="127">
        <v>47150</v>
      </c>
      <c r="AD1693" s="127"/>
      <c r="AE1693" s="127"/>
      <c r="AF1693" s="127">
        <v>0</v>
      </c>
      <c r="AG1693" s="127">
        <v>179161</v>
      </c>
      <c r="AH1693" s="127">
        <v>5000</v>
      </c>
      <c r="AI1693" s="127">
        <v>476</v>
      </c>
      <c r="AJ1693" s="127" t="s">
        <v>67</v>
      </c>
      <c r="AK1693" s="127">
        <v>0.01</v>
      </c>
      <c r="AL1693" s="127">
        <v>1</v>
      </c>
      <c r="AM1693" s="127">
        <v>2000</v>
      </c>
      <c r="AN1693" s="127"/>
      <c r="AO1693" s="127" t="s">
        <v>87</v>
      </c>
      <c r="AP1693" s="127" t="s">
        <v>663</v>
      </c>
      <c r="AQ1693" s="127" t="s">
        <v>661</v>
      </c>
      <c r="AR1693" s="127" t="s">
        <v>664</v>
      </c>
      <c r="AS1693" s="127" t="s">
        <v>69</v>
      </c>
      <c r="AT1693" s="127" t="s">
        <v>70</v>
      </c>
      <c r="AU1693" s="127" t="s">
        <v>71</v>
      </c>
      <c r="AV1693" s="127" t="s">
        <v>1726</v>
      </c>
      <c r="AW1693" s="149">
        <f t="shared" si="26"/>
        <v>3.7998091198303285</v>
      </c>
    </row>
    <row r="1694" spans="1:49" x14ac:dyDescent="0.2">
      <c r="A1694" s="127" t="s">
        <v>59</v>
      </c>
      <c r="B1694" s="127">
        <v>4.0999999999999996</v>
      </c>
      <c r="C1694" s="127">
        <v>20171204</v>
      </c>
      <c r="D1694" s="127" t="s">
        <v>60</v>
      </c>
      <c r="E1694" s="127" t="s">
        <v>60</v>
      </c>
      <c r="F1694" s="127">
        <v>3</v>
      </c>
      <c r="G1694" s="75" t="s">
        <v>683</v>
      </c>
      <c r="H1694" s="127">
        <v>0</v>
      </c>
      <c r="I1694" s="127"/>
      <c r="J1694" s="127"/>
      <c r="K1694" s="127"/>
      <c r="L1694" s="127"/>
      <c r="M1694" s="127">
        <v>1</v>
      </c>
      <c r="N1694" s="127">
        <v>2</v>
      </c>
      <c r="O1694" s="127">
        <v>1992</v>
      </c>
      <c r="P1694" s="127">
        <v>19940427</v>
      </c>
      <c r="Q1694" s="127">
        <v>19940429</v>
      </c>
      <c r="R1694" s="127" t="s">
        <v>74</v>
      </c>
      <c r="S1694" s="127" t="s">
        <v>62</v>
      </c>
      <c r="T1694" s="127" t="s">
        <v>75</v>
      </c>
      <c r="U1694" s="127" t="s">
        <v>1953</v>
      </c>
      <c r="V1694" s="127" t="s">
        <v>65</v>
      </c>
      <c r="W1694" s="127" t="s">
        <v>66</v>
      </c>
      <c r="X1694" s="127"/>
      <c r="Y1694" s="127">
        <v>21</v>
      </c>
      <c r="Z1694" s="127">
        <v>123</v>
      </c>
      <c r="AA1694" s="127" t="s">
        <v>1726</v>
      </c>
      <c r="AB1694" s="127">
        <v>5000</v>
      </c>
      <c r="AC1694" s="127">
        <v>23597</v>
      </c>
      <c r="AD1694" s="127"/>
      <c r="AE1694" s="127"/>
      <c r="AF1694" s="127">
        <v>0</v>
      </c>
      <c r="AG1694" s="127">
        <v>23834</v>
      </c>
      <c r="AH1694" s="127">
        <v>5000</v>
      </c>
      <c r="AI1694" s="127">
        <v>238</v>
      </c>
      <c r="AJ1694" s="127" t="s">
        <v>67</v>
      </c>
      <c r="AK1694" s="127">
        <v>0.01</v>
      </c>
      <c r="AL1694" s="127">
        <v>1</v>
      </c>
      <c r="AM1694" s="127">
        <v>2000</v>
      </c>
      <c r="AN1694" s="127"/>
      <c r="AO1694" s="127" t="s">
        <v>90</v>
      </c>
      <c r="AP1694" s="127" t="s">
        <v>680</v>
      </c>
      <c r="AQ1694" s="127" t="s">
        <v>661</v>
      </c>
      <c r="AR1694" s="127" t="s">
        <v>681</v>
      </c>
      <c r="AS1694" s="127" t="s">
        <v>69</v>
      </c>
      <c r="AT1694" s="127" t="s">
        <v>70</v>
      </c>
      <c r="AU1694" s="127" t="s">
        <v>77</v>
      </c>
      <c r="AV1694" s="127" t="s">
        <v>1726</v>
      </c>
      <c r="AW1694" s="149">
        <f t="shared" si="26"/>
        <v>1.0100436496164766</v>
      </c>
    </row>
    <row r="1695" spans="1:49" x14ac:dyDescent="0.2">
      <c r="A1695" s="127" t="s">
        <v>59</v>
      </c>
      <c r="B1695" s="127">
        <v>4.0999999999999996</v>
      </c>
      <c r="C1695" s="127">
        <v>20171204</v>
      </c>
      <c r="D1695" s="127" t="s">
        <v>60</v>
      </c>
      <c r="E1695" s="127" t="s">
        <v>60</v>
      </c>
      <c r="F1695" s="127">
        <v>3</v>
      </c>
      <c r="G1695" s="75" t="s">
        <v>4276</v>
      </c>
      <c r="H1695" s="127">
        <v>0</v>
      </c>
      <c r="I1695" s="127"/>
      <c r="J1695" s="127"/>
      <c r="K1695" s="127"/>
      <c r="L1695" s="127"/>
      <c r="M1695" s="127">
        <v>1</v>
      </c>
      <c r="N1695" s="127">
        <v>2</v>
      </c>
      <c r="O1695" s="127">
        <v>1992</v>
      </c>
      <c r="P1695" s="127">
        <v>19930504</v>
      </c>
      <c r="Q1695" s="127">
        <v>19930513</v>
      </c>
      <c r="R1695" s="127" t="s">
        <v>3420</v>
      </c>
      <c r="S1695" s="127" t="s">
        <v>3421</v>
      </c>
      <c r="T1695" s="127" t="s">
        <v>4165</v>
      </c>
      <c r="U1695" s="127" t="s">
        <v>72</v>
      </c>
      <c r="V1695" s="127" t="s">
        <v>65</v>
      </c>
      <c r="W1695" s="127" t="s">
        <v>64</v>
      </c>
      <c r="X1695" s="127"/>
      <c r="Y1695" s="127">
        <v>7.5</v>
      </c>
      <c r="Z1695" s="127"/>
      <c r="AA1695" s="127" t="s">
        <v>1726</v>
      </c>
      <c r="AB1695" s="127">
        <v>5000</v>
      </c>
      <c r="AC1695" s="127">
        <v>47623</v>
      </c>
      <c r="AD1695" s="127"/>
      <c r="AE1695" s="127"/>
      <c r="AF1695" s="127">
        <v>0</v>
      </c>
      <c r="AG1695" s="127">
        <v>353261</v>
      </c>
      <c r="AH1695" s="127">
        <v>5000</v>
      </c>
      <c r="AI1695" s="127">
        <v>213</v>
      </c>
      <c r="AJ1695" s="127" t="s">
        <v>66</v>
      </c>
      <c r="AK1695" s="127">
        <v>4.4999999999999997E-3</v>
      </c>
      <c r="AL1695" s="127">
        <v>1</v>
      </c>
      <c r="AM1695" s="127">
        <v>1124</v>
      </c>
      <c r="AN1695" s="127"/>
      <c r="AO1695" s="127"/>
      <c r="AP1695" s="127" t="s">
        <v>3422</v>
      </c>
      <c r="AQ1695" s="127" t="s">
        <v>3423</v>
      </c>
      <c r="AR1695" s="127" t="s">
        <v>4166</v>
      </c>
      <c r="AS1695" s="127" t="s">
        <v>69</v>
      </c>
      <c r="AT1695" s="127" t="s">
        <v>70</v>
      </c>
      <c r="AU1695" s="127" t="s">
        <v>3211</v>
      </c>
      <c r="AV1695" s="127" t="s">
        <v>1726</v>
      </c>
      <c r="AW1695" s="149">
        <f t="shared" si="26"/>
        <v>7.4178653171786744</v>
      </c>
    </row>
    <row r="1696" spans="1:49" x14ac:dyDescent="0.2">
      <c r="A1696" s="127" t="s">
        <v>59</v>
      </c>
      <c r="B1696" s="127">
        <v>4.0999999999999996</v>
      </c>
      <c r="C1696" s="127">
        <v>20171204</v>
      </c>
      <c r="D1696" s="127" t="s">
        <v>60</v>
      </c>
      <c r="E1696" s="127" t="s">
        <v>60</v>
      </c>
      <c r="F1696" s="127">
        <v>3</v>
      </c>
      <c r="G1696" s="75" t="s">
        <v>1329</v>
      </c>
      <c r="H1696" s="127">
        <v>12</v>
      </c>
      <c r="I1696" s="127"/>
      <c r="J1696" s="127"/>
      <c r="K1696" s="127"/>
      <c r="L1696" s="127"/>
      <c r="M1696" s="127">
        <v>1</v>
      </c>
      <c r="N1696" s="127">
        <v>2</v>
      </c>
      <c r="O1696" s="127">
        <v>2010</v>
      </c>
      <c r="P1696" s="127">
        <v>20110511</v>
      </c>
      <c r="Q1696" s="127">
        <v>20110513</v>
      </c>
      <c r="R1696" s="127" t="s">
        <v>475</v>
      </c>
      <c r="S1696" s="127" t="s">
        <v>476</v>
      </c>
      <c r="T1696" s="127" t="s">
        <v>477</v>
      </c>
      <c r="U1696" s="127" t="s">
        <v>72</v>
      </c>
      <c r="V1696" s="127" t="s">
        <v>65</v>
      </c>
      <c r="W1696" s="127" t="s">
        <v>64</v>
      </c>
      <c r="X1696" s="127" t="s">
        <v>1305</v>
      </c>
      <c r="Y1696" s="127">
        <v>5.96</v>
      </c>
      <c r="Z1696" s="127">
        <v>80</v>
      </c>
      <c r="AA1696" s="127" t="s">
        <v>1726</v>
      </c>
      <c r="AB1696" s="127">
        <v>5000</v>
      </c>
      <c r="AC1696" s="127">
        <v>27149</v>
      </c>
      <c r="AD1696" s="127"/>
      <c r="AE1696" s="127"/>
      <c r="AF1696" s="127">
        <v>0</v>
      </c>
      <c r="AG1696" s="127">
        <v>2372</v>
      </c>
      <c r="AH1696" s="127">
        <v>5000</v>
      </c>
      <c r="AI1696" s="127">
        <v>840</v>
      </c>
      <c r="AJ1696" s="127" t="s">
        <v>66</v>
      </c>
      <c r="AK1696" s="127">
        <v>0.03</v>
      </c>
      <c r="AL1696" s="127">
        <v>24</v>
      </c>
      <c r="AM1696" s="127">
        <v>200</v>
      </c>
      <c r="AN1696" s="127"/>
      <c r="AO1696" s="127" t="s">
        <v>1330</v>
      </c>
      <c r="AP1696" s="127" t="s">
        <v>479</v>
      </c>
      <c r="AQ1696" s="127" t="s">
        <v>480</v>
      </c>
      <c r="AR1696" s="127" t="s">
        <v>481</v>
      </c>
      <c r="AS1696" s="127" t="s">
        <v>69</v>
      </c>
      <c r="AT1696" s="127" t="s">
        <v>70</v>
      </c>
      <c r="AU1696" s="127" t="s">
        <v>91</v>
      </c>
      <c r="AV1696" s="127" t="s">
        <v>1726</v>
      </c>
      <c r="AW1696" s="149">
        <f t="shared" si="26"/>
        <v>8.7369700541456402E-2</v>
      </c>
    </row>
    <row r="1697" spans="1:49" x14ac:dyDescent="0.2">
      <c r="A1697" s="127" t="s">
        <v>59</v>
      </c>
      <c r="B1697" s="127">
        <v>4.0999999999999996</v>
      </c>
      <c r="C1697" s="127">
        <v>20171204</v>
      </c>
      <c r="D1697" s="127" t="s">
        <v>60</v>
      </c>
      <c r="E1697" s="127" t="s">
        <v>60</v>
      </c>
      <c r="F1697" s="127">
        <v>3</v>
      </c>
      <c r="G1697" s="75" t="s">
        <v>1311</v>
      </c>
      <c r="H1697" s="127">
        <v>12</v>
      </c>
      <c r="I1697" s="127"/>
      <c r="J1697" s="127"/>
      <c r="K1697" s="127"/>
      <c r="L1697" s="127"/>
      <c r="M1697" s="127">
        <v>1</v>
      </c>
      <c r="N1697" s="127">
        <v>2</v>
      </c>
      <c r="O1697" s="127">
        <v>2010</v>
      </c>
      <c r="P1697" s="127">
        <v>20110511</v>
      </c>
      <c r="Q1697" s="127">
        <v>20110511</v>
      </c>
      <c r="R1697" s="127" t="s">
        <v>475</v>
      </c>
      <c r="S1697" s="127" t="s">
        <v>476</v>
      </c>
      <c r="T1697" s="127" t="s">
        <v>477</v>
      </c>
      <c r="U1697" s="127" t="s">
        <v>72</v>
      </c>
      <c r="V1697" s="127" t="s">
        <v>65</v>
      </c>
      <c r="W1697" s="127" t="s">
        <v>64</v>
      </c>
      <c r="X1697" s="127" t="s">
        <v>1305</v>
      </c>
      <c r="Y1697" s="127">
        <v>5.96</v>
      </c>
      <c r="Z1697" s="127">
        <v>80</v>
      </c>
      <c r="AA1697" s="127" t="s">
        <v>1726</v>
      </c>
      <c r="AB1697" s="127">
        <v>5000</v>
      </c>
      <c r="AC1697" s="127">
        <v>25813</v>
      </c>
      <c r="AD1697" s="127"/>
      <c r="AE1697" s="127"/>
      <c r="AF1697" s="127">
        <v>0</v>
      </c>
      <c r="AG1697" s="127">
        <v>2221</v>
      </c>
      <c r="AH1697" s="127">
        <v>5000</v>
      </c>
      <c r="AI1697" s="127">
        <v>798</v>
      </c>
      <c r="AJ1697" s="127" t="s">
        <v>66</v>
      </c>
      <c r="AK1697" s="127">
        <v>0.03</v>
      </c>
      <c r="AL1697" s="127">
        <v>24</v>
      </c>
      <c r="AM1697" s="127">
        <v>200</v>
      </c>
      <c r="AN1697" s="127"/>
      <c r="AO1697" s="127" t="s">
        <v>1312</v>
      </c>
      <c r="AP1697" s="127" t="s">
        <v>479</v>
      </c>
      <c r="AQ1697" s="127" t="s">
        <v>480</v>
      </c>
      <c r="AR1697" s="127" t="s">
        <v>481</v>
      </c>
      <c r="AS1697" s="127" t="s">
        <v>69</v>
      </c>
      <c r="AT1697" s="127" t="s">
        <v>70</v>
      </c>
      <c r="AU1697" s="127" t="s">
        <v>91</v>
      </c>
      <c r="AV1697" s="127" t="s">
        <v>1726</v>
      </c>
      <c r="AW1697" s="149">
        <f t="shared" si="26"/>
        <v>8.6041916863595858E-2</v>
      </c>
    </row>
    <row r="1698" spans="1:49" x14ac:dyDescent="0.2">
      <c r="A1698" s="127" t="s">
        <v>59</v>
      </c>
      <c r="B1698" s="127">
        <v>4.0999999999999996</v>
      </c>
      <c r="C1698" s="127">
        <v>20171204</v>
      </c>
      <c r="D1698" s="127" t="s">
        <v>60</v>
      </c>
      <c r="E1698" s="127" t="s">
        <v>60</v>
      </c>
      <c r="F1698" s="127">
        <v>3</v>
      </c>
      <c r="G1698" s="75" t="s">
        <v>1999</v>
      </c>
      <c r="H1698" s="127">
        <v>0</v>
      </c>
      <c r="I1698" s="127"/>
      <c r="J1698" s="127"/>
      <c r="K1698" s="127"/>
      <c r="L1698" s="127"/>
      <c r="M1698" s="127">
        <v>1</v>
      </c>
      <c r="N1698" s="127">
        <v>3</v>
      </c>
      <c r="O1698" s="127">
        <v>1997</v>
      </c>
      <c r="P1698" s="127">
        <v>19980522</v>
      </c>
      <c r="Q1698" s="127">
        <v>19980526</v>
      </c>
      <c r="R1698" s="127" t="s">
        <v>3420</v>
      </c>
      <c r="S1698" s="127" t="s">
        <v>3421</v>
      </c>
      <c r="T1698" s="127" t="s">
        <v>4165</v>
      </c>
      <c r="U1698" s="127" t="s">
        <v>72</v>
      </c>
      <c r="V1698" s="127" t="s">
        <v>65</v>
      </c>
      <c r="W1698" s="127" t="s">
        <v>64</v>
      </c>
      <c r="X1698" s="127"/>
      <c r="Y1698" s="127">
        <v>5.7</v>
      </c>
      <c r="Z1698" s="127"/>
      <c r="AA1698" s="127" t="s">
        <v>1726</v>
      </c>
      <c r="AB1698" s="127">
        <v>5000</v>
      </c>
      <c r="AC1698" s="127">
        <v>47694</v>
      </c>
      <c r="AD1698" s="127"/>
      <c r="AE1698" s="127"/>
      <c r="AF1698" s="127">
        <v>0</v>
      </c>
      <c r="AG1698" s="127">
        <v>587060</v>
      </c>
      <c r="AH1698" s="127">
        <v>5000</v>
      </c>
      <c r="AI1698" s="127">
        <v>2247</v>
      </c>
      <c r="AJ1698" s="127" t="s">
        <v>66</v>
      </c>
      <c r="AK1698" s="127">
        <v>4.4999999999999998E-2</v>
      </c>
      <c r="AL1698" s="127">
        <v>29</v>
      </c>
      <c r="AM1698" s="127">
        <v>1000</v>
      </c>
      <c r="AN1698" s="127"/>
      <c r="AO1698" s="127" t="s">
        <v>4325</v>
      </c>
      <c r="AP1698" s="127" t="s">
        <v>3422</v>
      </c>
      <c r="AQ1698" s="127" t="s">
        <v>3423</v>
      </c>
      <c r="AR1698" s="127" t="s">
        <v>4166</v>
      </c>
      <c r="AS1698" s="127" t="s">
        <v>69</v>
      </c>
      <c r="AT1698" s="127" t="s">
        <v>70</v>
      </c>
      <c r="AU1698" s="127" t="s">
        <v>3211</v>
      </c>
      <c r="AV1698" s="127" t="s">
        <v>1726</v>
      </c>
      <c r="AW1698" s="149">
        <f t="shared" si="26"/>
        <v>12.308885813729191</v>
      </c>
    </row>
    <row r="1699" spans="1:49" x14ac:dyDescent="0.2">
      <c r="A1699" s="127" t="s">
        <v>59</v>
      </c>
      <c r="B1699" s="127">
        <v>4.0999999999999996</v>
      </c>
      <c r="C1699" s="127">
        <v>20171204</v>
      </c>
      <c r="D1699" s="127" t="s">
        <v>60</v>
      </c>
      <c r="E1699" s="127" t="s">
        <v>60</v>
      </c>
      <c r="F1699" s="127">
        <v>3</v>
      </c>
      <c r="G1699" s="75" t="s">
        <v>2000</v>
      </c>
      <c r="H1699" s="127">
        <v>0</v>
      </c>
      <c r="I1699" s="127"/>
      <c r="J1699" s="127"/>
      <c r="K1699" s="127"/>
      <c r="L1699" s="127"/>
      <c r="M1699" s="127">
        <v>1</v>
      </c>
      <c r="N1699" s="127">
        <v>3</v>
      </c>
      <c r="O1699" s="127">
        <v>1997</v>
      </c>
      <c r="P1699" s="127">
        <v>19980522</v>
      </c>
      <c r="Q1699" s="127">
        <v>19980526</v>
      </c>
      <c r="R1699" s="127" t="s">
        <v>3420</v>
      </c>
      <c r="S1699" s="127" t="s">
        <v>3421</v>
      </c>
      <c r="T1699" s="127" t="s">
        <v>4165</v>
      </c>
      <c r="U1699" s="127" t="s">
        <v>72</v>
      </c>
      <c r="V1699" s="127" t="s">
        <v>65</v>
      </c>
      <c r="W1699" s="127" t="s">
        <v>64</v>
      </c>
      <c r="X1699" s="127"/>
      <c r="Y1699" s="127">
        <v>4.5999999999999996</v>
      </c>
      <c r="Z1699" s="127"/>
      <c r="AA1699" s="127" t="s">
        <v>1726</v>
      </c>
      <c r="AB1699" s="127">
        <v>5000</v>
      </c>
      <c r="AC1699" s="127">
        <v>47385</v>
      </c>
      <c r="AD1699" s="127"/>
      <c r="AE1699" s="127"/>
      <c r="AF1699" s="127">
        <v>0</v>
      </c>
      <c r="AG1699" s="127">
        <v>1234843</v>
      </c>
      <c r="AH1699" s="127">
        <v>5000</v>
      </c>
      <c r="AI1699" s="127">
        <v>2233</v>
      </c>
      <c r="AJ1699" s="127" t="s">
        <v>66</v>
      </c>
      <c r="AK1699" s="127">
        <v>4.4999999999999998E-2</v>
      </c>
      <c r="AL1699" s="127">
        <v>29</v>
      </c>
      <c r="AM1699" s="127">
        <v>1000</v>
      </c>
      <c r="AN1699" s="127"/>
      <c r="AO1699" s="127" t="s">
        <v>4331</v>
      </c>
      <c r="AP1699" s="127" t="s">
        <v>3422</v>
      </c>
      <c r="AQ1699" s="127" t="s">
        <v>3423</v>
      </c>
      <c r="AR1699" s="127" t="s">
        <v>4166</v>
      </c>
      <c r="AS1699" s="127" t="s">
        <v>69</v>
      </c>
      <c r="AT1699" s="127" t="s">
        <v>70</v>
      </c>
      <c r="AU1699" s="127" t="s">
        <v>3211</v>
      </c>
      <c r="AV1699" s="127" t="s">
        <v>1726</v>
      </c>
      <c r="AW1699" s="149">
        <f t="shared" si="26"/>
        <v>26.059786852379446</v>
      </c>
    </row>
    <row r="1700" spans="1:49" x14ac:dyDescent="0.2">
      <c r="A1700" s="127" t="s">
        <v>1726</v>
      </c>
      <c r="B1700" s="127">
        <v>4.0999999999999996</v>
      </c>
      <c r="C1700" s="127">
        <v>20171204</v>
      </c>
      <c r="D1700" s="127" t="s">
        <v>60</v>
      </c>
      <c r="E1700" s="127" t="s">
        <v>60</v>
      </c>
      <c r="F1700" s="127">
        <v>3</v>
      </c>
      <c r="G1700" s="75" t="s">
        <v>1227</v>
      </c>
      <c r="H1700" s="127"/>
      <c r="I1700" s="127"/>
      <c r="J1700" s="127"/>
      <c r="K1700" s="127"/>
      <c r="L1700" s="127"/>
      <c r="M1700" s="127">
        <v>1</v>
      </c>
      <c r="N1700" s="127">
        <v>2</v>
      </c>
      <c r="O1700" s="127">
        <v>1987</v>
      </c>
      <c r="P1700" s="127">
        <v>19880430</v>
      </c>
      <c r="Q1700" s="127">
        <v>19880430</v>
      </c>
      <c r="R1700" s="127" t="s">
        <v>1029</v>
      </c>
      <c r="S1700" s="127" t="s">
        <v>1161</v>
      </c>
      <c r="T1700" s="127" t="s">
        <v>1030</v>
      </c>
      <c r="U1700" s="127" t="s">
        <v>1643</v>
      </c>
      <c r="V1700" s="127" t="s">
        <v>65</v>
      </c>
      <c r="W1700" s="127" t="s">
        <v>66</v>
      </c>
      <c r="X1700" s="127" t="s">
        <v>1305</v>
      </c>
      <c r="Y1700" s="127"/>
      <c r="Z1700" s="127"/>
      <c r="AA1700" s="127" t="s">
        <v>1726</v>
      </c>
      <c r="AB1700" s="127"/>
      <c r="AC1700" s="127"/>
      <c r="AD1700" s="127"/>
      <c r="AE1700" s="127"/>
      <c r="AF1700" s="127">
        <v>0</v>
      </c>
      <c r="AG1700" s="127">
        <v>72</v>
      </c>
      <c r="AH1700" s="127"/>
      <c r="AI1700" s="127"/>
      <c r="AJ1700" s="127" t="s">
        <v>66</v>
      </c>
      <c r="AK1700" s="127"/>
      <c r="AL1700" s="127"/>
      <c r="AM1700" s="127"/>
      <c r="AN1700" s="127"/>
      <c r="AO1700" s="127"/>
      <c r="AP1700" s="127" t="s">
        <v>1032</v>
      </c>
      <c r="AQ1700" s="127" t="s">
        <v>1162</v>
      </c>
      <c r="AR1700" s="127" t="s">
        <v>1033</v>
      </c>
      <c r="AS1700" s="127" t="s">
        <v>69</v>
      </c>
      <c r="AT1700" s="127" t="s">
        <v>70</v>
      </c>
      <c r="AU1700" s="127" t="s">
        <v>91</v>
      </c>
      <c r="AV1700" s="127" t="s">
        <v>1726</v>
      </c>
      <c r="AW1700" s="149" t="str">
        <f t="shared" si="26"/>
        <v/>
      </c>
    </row>
    <row r="1701" spans="1:49" x14ac:dyDescent="0.2">
      <c r="A1701" s="127" t="s">
        <v>59</v>
      </c>
      <c r="B1701" s="127">
        <v>4.0999999999999996</v>
      </c>
      <c r="C1701" s="127">
        <v>20171204</v>
      </c>
      <c r="D1701" s="127" t="s">
        <v>60</v>
      </c>
      <c r="E1701" s="127" t="s">
        <v>60</v>
      </c>
      <c r="F1701" s="127">
        <v>3</v>
      </c>
      <c r="G1701" s="75" t="s">
        <v>816</v>
      </c>
      <c r="H1701" s="127">
        <v>0</v>
      </c>
      <c r="I1701" s="127"/>
      <c r="J1701" s="127"/>
      <c r="K1701" s="127"/>
      <c r="L1701" s="127"/>
      <c r="M1701" s="127">
        <v>1</v>
      </c>
      <c r="N1701" s="127">
        <v>1</v>
      </c>
      <c r="O1701" s="127">
        <v>1994</v>
      </c>
      <c r="P1701" s="127">
        <v>19960508</v>
      </c>
      <c r="Q1701" s="127">
        <v>19960515</v>
      </c>
      <c r="R1701" s="127" t="s">
        <v>61</v>
      </c>
      <c r="S1701" s="127" t="s">
        <v>62</v>
      </c>
      <c r="T1701" s="127" t="s">
        <v>63</v>
      </c>
      <c r="U1701" s="127" t="s">
        <v>1953</v>
      </c>
      <c r="V1701" s="127" t="s">
        <v>65</v>
      </c>
      <c r="W1701" s="127" t="s">
        <v>66</v>
      </c>
      <c r="X1701" s="127"/>
      <c r="Y1701" s="127">
        <v>17</v>
      </c>
      <c r="Z1701" s="127"/>
      <c r="AA1701" s="127" t="s">
        <v>1726</v>
      </c>
      <c r="AB1701" s="127">
        <v>5000</v>
      </c>
      <c r="AC1701" s="127">
        <v>329</v>
      </c>
      <c r="AD1701" s="127"/>
      <c r="AE1701" s="127"/>
      <c r="AF1701" s="127"/>
      <c r="AG1701" s="127"/>
      <c r="AH1701" s="127"/>
      <c r="AI1701" s="127"/>
      <c r="AJ1701" s="127"/>
      <c r="AK1701" s="127"/>
      <c r="AL1701" s="127"/>
      <c r="AM1701" s="127"/>
      <c r="AN1701" s="127"/>
      <c r="AO1701" s="127" t="s">
        <v>817</v>
      </c>
      <c r="AP1701" s="127" t="s">
        <v>663</v>
      </c>
      <c r="AQ1701" s="127" t="s">
        <v>661</v>
      </c>
      <c r="AR1701" s="127" t="s">
        <v>664</v>
      </c>
      <c r="AS1701" s="127" t="s">
        <v>69</v>
      </c>
      <c r="AT1701" s="127" t="s">
        <v>70</v>
      </c>
      <c r="AU1701" s="127" t="s">
        <v>71</v>
      </c>
      <c r="AV1701" s="127" t="s">
        <v>1726</v>
      </c>
      <c r="AW1701" s="149">
        <f t="shared" si="26"/>
        <v>0</v>
      </c>
    </row>
    <row r="1702" spans="1:49" x14ac:dyDescent="0.2">
      <c r="A1702" s="127" t="s">
        <v>59</v>
      </c>
      <c r="B1702" s="127">
        <v>4.0999999999999996</v>
      </c>
      <c r="C1702" s="127">
        <v>20171204</v>
      </c>
      <c r="D1702" s="127" t="s">
        <v>60</v>
      </c>
      <c r="E1702" s="127" t="s">
        <v>60</v>
      </c>
      <c r="F1702" s="127">
        <v>3</v>
      </c>
      <c r="G1702" s="75" t="s">
        <v>792</v>
      </c>
      <c r="H1702" s="127">
        <v>0</v>
      </c>
      <c r="I1702" s="127"/>
      <c r="J1702" s="127"/>
      <c r="K1702" s="127"/>
      <c r="L1702" s="127"/>
      <c r="M1702" s="127">
        <v>1</v>
      </c>
      <c r="N1702" s="127">
        <v>1</v>
      </c>
      <c r="O1702" s="127">
        <v>1998</v>
      </c>
      <c r="P1702" s="127">
        <v>20000411</v>
      </c>
      <c r="Q1702" s="127">
        <v>20000412</v>
      </c>
      <c r="R1702" s="127" t="s">
        <v>88</v>
      </c>
      <c r="S1702" s="127" t="s">
        <v>62</v>
      </c>
      <c r="T1702" s="127" t="s">
        <v>89</v>
      </c>
      <c r="U1702" s="127" t="s">
        <v>1953</v>
      </c>
      <c r="V1702" s="127" t="s">
        <v>65</v>
      </c>
      <c r="W1702" s="127" t="s">
        <v>64</v>
      </c>
      <c r="X1702" s="127"/>
      <c r="Y1702" s="127">
        <v>15.5</v>
      </c>
      <c r="Z1702" s="127">
        <v>111</v>
      </c>
      <c r="AA1702" s="127" t="s">
        <v>1726</v>
      </c>
      <c r="AB1702" s="127">
        <v>5000</v>
      </c>
      <c r="AC1702" s="127">
        <v>22829</v>
      </c>
      <c r="AD1702" s="127"/>
      <c r="AE1702" s="127"/>
      <c r="AF1702" s="127">
        <v>0</v>
      </c>
      <c r="AG1702" s="127">
        <v>18829</v>
      </c>
      <c r="AH1702" s="127"/>
      <c r="AI1702" s="127"/>
      <c r="AJ1702" s="127" t="s">
        <v>67</v>
      </c>
      <c r="AK1702" s="127"/>
      <c r="AL1702" s="127">
        <v>30</v>
      </c>
      <c r="AM1702" s="127">
        <v>600</v>
      </c>
      <c r="AN1702" s="127"/>
      <c r="AO1702" s="127" t="s">
        <v>793</v>
      </c>
      <c r="AP1702" s="127" t="s">
        <v>660</v>
      </c>
      <c r="AQ1702" s="127" t="s">
        <v>661</v>
      </c>
      <c r="AR1702" s="127" t="s">
        <v>662</v>
      </c>
      <c r="AS1702" s="127" t="s">
        <v>69</v>
      </c>
      <c r="AT1702" s="127" t="s">
        <v>70</v>
      </c>
      <c r="AU1702" s="127" t="s">
        <v>91</v>
      </c>
      <c r="AV1702" s="127" t="s">
        <v>1726</v>
      </c>
      <c r="AW1702" s="149">
        <f t="shared" si="26"/>
        <v>0.82478426562705331</v>
      </c>
    </row>
    <row r="1703" spans="1:49" x14ac:dyDescent="0.2">
      <c r="A1703" s="127" t="s">
        <v>59</v>
      </c>
      <c r="B1703" s="127">
        <v>4.0999999999999996</v>
      </c>
      <c r="C1703" s="127">
        <v>20171204</v>
      </c>
      <c r="D1703" s="127" t="s">
        <v>60</v>
      </c>
      <c r="E1703" s="127" t="s">
        <v>60</v>
      </c>
      <c r="F1703" s="127">
        <v>3</v>
      </c>
      <c r="G1703" s="75" t="s">
        <v>283</v>
      </c>
      <c r="H1703" s="127">
        <v>0</v>
      </c>
      <c r="I1703" s="127"/>
      <c r="J1703" s="127"/>
      <c r="K1703" s="127"/>
      <c r="L1703" s="127"/>
      <c r="M1703" s="127">
        <v>1</v>
      </c>
      <c r="N1703" s="127">
        <v>3</v>
      </c>
      <c r="O1703" s="127">
        <v>1995</v>
      </c>
      <c r="P1703" s="127">
        <v>19960607</v>
      </c>
      <c r="Q1703" s="127">
        <v>19960609</v>
      </c>
      <c r="R1703" s="127" t="s">
        <v>3322</v>
      </c>
      <c r="S1703" s="127" t="s">
        <v>3323</v>
      </c>
      <c r="T1703" s="127" t="s">
        <v>3294</v>
      </c>
      <c r="U1703" s="127" t="s">
        <v>72</v>
      </c>
      <c r="V1703" s="127" t="s">
        <v>65</v>
      </c>
      <c r="W1703" s="127" t="s">
        <v>64</v>
      </c>
      <c r="X1703" s="127"/>
      <c r="Y1703" s="127">
        <v>3.7</v>
      </c>
      <c r="Z1703" s="127">
        <v>71</v>
      </c>
      <c r="AA1703" s="127" t="s">
        <v>1726</v>
      </c>
      <c r="AB1703" s="127">
        <v>5000</v>
      </c>
      <c r="AC1703" s="127">
        <v>45813</v>
      </c>
      <c r="AD1703" s="127"/>
      <c r="AE1703" s="127"/>
      <c r="AF1703" s="127">
        <v>0</v>
      </c>
      <c r="AG1703" s="127">
        <v>56996</v>
      </c>
      <c r="AH1703" s="127">
        <v>5000</v>
      </c>
      <c r="AI1703" s="127">
        <v>1295</v>
      </c>
      <c r="AJ1703" s="127" t="s">
        <v>66</v>
      </c>
      <c r="AK1703" s="127">
        <v>2.75E-2</v>
      </c>
      <c r="AL1703" s="127">
        <v>30</v>
      </c>
      <c r="AM1703" s="127">
        <v>1966</v>
      </c>
      <c r="AN1703" s="127"/>
      <c r="AO1703" s="127"/>
      <c r="AP1703" s="127" t="s">
        <v>3325</v>
      </c>
      <c r="AQ1703" s="127" t="s">
        <v>3326</v>
      </c>
      <c r="AR1703" s="127" t="s">
        <v>3298</v>
      </c>
      <c r="AS1703" s="127" t="s">
        <v>69</v>
      </c>
      <c r="AT1703" s="127" t="s">
        <v>70</v>
      </c>
      <c r="AU1703" s="127" t="s">
        <v>3211</v>
      </c>
      <c r="AV1703" s="127" t="s">
        <v>1726</v>
      </c>
      <c r="AW1703" s="149">
        <f t="shared" si="26"/>
        <v>1.2441010193613167</v>
      </c>
    </row>
    <row r="1704" spans="1:49" x14ac:dyDescent="0.2">
      <c r="A1704" s="127" t="s">
        <v>59</v>
      </c>
      <c r="B1704" s="127">
        <v>4.0999999999999996</v>
      </c>
      <c r="C1704" s="127">
        <v>20171204</v>
      </c>
      <c r="D1704" s="127" t="s">
        <v>60</v>
      </c>
      <c r="E1704" s="127" t="s">
        <v>60</v>
      </c>
      <c r="F1704" s="127">
        <v>3</v>
      </c>
      <c r="G1704" s="75" t="s">
        <v>2003</v>
      </c>
      <c r="H1704" s="127">
        <v>0</v>
      </c>
      <c r="I1704" s="127"/>
      <c r="J1704" s="127"/>
      <c r="K1704" s="127"/>
      <c r="L1704" s="127"/>
      <c r="M1704" s="127">
        <v>1</v>
      </c>
      <c r="N1704" s="127">
        <v>3</v>
      </c>
      <c r="O1704" s="127">
        <v>1995</v>
      </c>
      <c r="P1704" s="127">
        <v>19960529</v>
      </c>
      <c r="Q1704" s="127">
        <v>19960530</v>
      </c>
      <c r="R1704" s="127" t="s">
        <v>3420</v>
      </c>
      <c r="S1704" s="127" t="s">
        <v>3421</v>
      </c>
      <c r="T1704" s="127" t="s">
        <v>4165</v>
      </c>
      <c r="U1704" s="127" t="s">
        <v>72</v>
      </c>
      <c r="V1704" s="127" t="s">
        <v>65</v>
      </c>
      <c r="W1704" s="127" t="s">
        <v>64</v>
      </c>
      <c r="X1704" s="127"/>
      <c r="Y1704" s="127">
        <v>6</v>
      </c>
      <c r="Z1704" s="127"/>
      <c r="AA1704" s="127" t="s">
        <v>1726</v>
      </c>
      <c r="AB1704" s="127">
        <v>5000</v>
      </c>
      <c r="AC1704" s="127">
        <v>49252</v>
      </c>
      <c r="AD1704" s="127"/>
      <c r="AE1704" s="127"/>
      <c r="AF1704" s="127">
        <v>0</v>
      </c>
      <c r="AG1704" s="127">
        <v>372394</v>
      </c>
      <c r="AH1704" s="127">
        <v>5000</v>
      </c>
      <c r="AI1704" s="127">
        <v>502</v>
      </c>
      <c r="AJ1704" s="127" t="s">
        <v>66</v>
      </c>
      <c r="AK1704" s="127">
        <v>1.01E-2</v>
      </c>
      <c r="AL1704" s="127">
        <v>45</v>
      </c>
      <c r="AM1704" s="127">
        <v>594</v>
      </c>
      <c r="AN1704" s="127"/>
      <c r="AO1704" s="127" t="s">
        <v>4277</v>
      </c>
      <c r="AP1704" s="127" t="s">
        <v>3422</v>
      </c>
      <c r="AQ1704" s="127" t="s">
        <v>3423</v>
      </c>
      <c r="AR1704" s="127" t="s">
        <v>4166</v>
      </c>
      <c r="AS1704" s="127" t="s">
        <v>69</v>
      </c>
      <c r="AT1704" s="127" t="s">
        <v>70</v>
      </c>
      <c r="AU1704" s="127" t="s">
        <v>3211</v>
      </c>
      <c r="AV1704" s="127" t="s">
        <v>1726</v>
      </c>
      <c r="AW1704" s="149">
        <f t="shared" si="26"/>
        <v>7.5609924470072283</v>
      </c>
    </row>
    <row r="1705" spans="1:49" x14ac:dyDescent="0.2">
      <c r="A1705" s="127" t="s">
        <v>59</v>
      </c>
      <c r="B1705" s="127">
        <v>4.0999999999999996</v>
      </c>
      <c r="C1705" s="127">
        <v>20171204</v>
      </c>
      <c r="D1705" s="127" t="s">
        <v>60</v>
      </c>
      <c r="E1705" s="127" t="s">
        <v>60</v>
      </c>
      <c r="F1705" s="127">
        <v>3</v>
      </c>
      <c r="G1705" s="75" t="s">
        <v>2004</v>
      </c>
      <c r="H1705" s="127">
        <v>0</v>
      </c>
      <c r="I1705" s="127"/>
      <c r="J1705" s="127"/>
      <c r="K1705" s="127"/>
      <c r="L1705" s="127"/>
      <c r="M1705" s="127">
        <v>1</v>
      </c>
      <c r="N1705" s="127">
        <v>3</v>
      </c>
      <c r="O1705" s="127">
        <v>1995</v>
      </c>
      <c r="P1705" s="127">
        <v>19960531</v>
      </c>
      <c r="Q1705" s="127">
        <v>19960607</v>
      </c>
      <c r="R1705" s="127" t="s">
        <v>3420</v>
      </c>
      <c r="S1705" s="127" t="s">
        <v>3421</v>
      </c>
      <c r="T1705" s="127" t="s">
        <v>4165</v>
      </c>
      <c r="U1705" s="127" t="s">
        <v>72</v>
      </c>
      <c r="V1705" s="127" t="s">
        <v>65</v>
      </c>
      <c r="W1705" s="127" t="s">
        <v>64</v>
      </c>
      <c r="X1705" s="127"/>
      <c r="Y1705" s="127">
        <v>5.2</v>
      </c>
      <c r="Z1705" s="127"/>
      <c r="AA1705" s="127" t="s">
        <v>1726</v>
      </c>
      <c r="AB1705" s="127">
        <v>5000</v>
      </c>
      <c r="AC1705" s="127">
        <v>49768</v>
      </c>
      <c r="AD1705" s="127"/>
      <c r="AE1705" s="127"/>
      <c r="AF1705" s="127">
        <v>0</v>
      </c>
      <c r="AG1705" s="127">
        <v>341173</v>
      </c>
      <c r="AH1705" s="127"/>
      <c r="AI1705" s="127"/>
      <c r="AJ1705" s="127" t="s">
        <v>66</v>
      </c>
      <c r="AK1705" s="127"/>
      <c r="AL1705" s="127">
        <v>30</v>
      </c>
      <c r="AM1705" s="127">
        <v>653</v>
      </c>
      <c r="AN1705" s="127"/>
      <c r="AO1705" s="127" t="s">
        <v>4308</v>
      </c>
      <c r="AP1705" s="127" t="s">
        <v>3422</v>
      </c>
      <c r="AQ1705" s="127" t="s">
        <v>3423</v>
      </c>
      <c r="AR1705" s="127" t="s">
        <v>4166</v>
      </c>
      <c r="AS1705" s="127" t="s">
        <v>69</v>
      </c>
      <c r="AT1705" s="127" t="s">
        <v>70</v>
      </c>
      <c r="AU1705" s="127" t="s">
        <v>3211</v>
      </c>
      <c r="AV1705" s="127" t="s">
        <v>1726</v>
      </c>
      <c r="AW1705" s="149">
        <f t="shared" si="26"/>
        <v>6.8552684455875257</v>
      </c>
    </row>
    <row r="1706" spans="1:49" x14ac:dyDescent="0.2">
      <c r="A1706" s="127" t="s">
        <v>59</v>
      </c>
      <c r="B1706" s="127">
        <v>4.0999999999999996</v>
      </c>
      <c r="C1706" s="127">
        <v>20171204</v>
      </c>
      <c r="D1706" s="127" t="s">
        <v>60</v>
      </c>
      <c r="E1706" s="127" t="s">
        <v>60</v>
      </c>
      <c r="F1706" s="127">
        <v>3</v>
      </c>
      <c r="G1706" s="75" t="s">
        <v>1690</v>
      </c>
      <c r="H1706" s="127">
        <v>0</v>
      </c>
      <c r="I1706" s="127"/>
      <c r="J1706" s="127"/>
      <c r="K1706" s="127"/>
      <c r="L1706" s="127"/>
      <c r="M1706" s="127">
        <v>1</v>
      </c>
      <c r="N1706" s="127">
        <v>1</v>
      </c>
      <c r="O1706" s="127">
        <v>1995</v>
      </c>
      <c r="P1706" s="127">
        <v>19970501</v>
      </c>
      <c r="Q1706" s="127">
        <v>19970507</v>
      </c>
      <c r="R1706" s="127" t="s">
        <v>61</v>
      </c>
      <c r="S1706" s="127" t="s">
        <v>62</v>
      </c>
      <c r="T1706" s="127" t="s">
        <v>63</v>
      </c>
      <c r="U1706" s="127" t="s">
        <v>1953</v>
      </c>
      <c r="V1706" s="127" t="s">
        <v>65</v>
      </c>
      <c r="W1706" s="127" t="s">
        <v>64</v>
      </c>
      <c r="X1706" s="127"/>
      <c r="Y1706" s="127">
        <v>17.5</v>
      </c>
      <c r="Z1706" s="127">
        <v>112</v>
      </c>
      <c r="AA1706" s="127" t="s">
        <v>1726</v>
      </c>
      <c r="AB1706" s="127">
        <v>5000</v>
      </c>
      <c r="AC1706" s="127">
        <v>50275</v>
      </c>
      <c r="AD1706" s="127"/>
      <c r="AE1706" s="127"/>
      <c r="AF1706" s="127">
        <v>0</v>
      </c>
      <c r="AG1706" s="127">
        <v>39492</v>
      </c>
      <c r="AH1706" s="127">
        <v>5000</v>
      </c>
      <c r="AI1706" s="127">
        <v>507</v>
      </c>
      <c r="AJ1706" s="127" t="s">
        <v>66</v>
      </c>
      <c r="AK1706" s="127">
        <v>0.01</v>
      </c>
      <c r="AL1706" s="127">
        <v>1</v>
      </c>
      <c r="AM1706" s="127">
        <v>500</v>
      </c>
      <c r="AN1706" s="127"/>
      <c r="AO1706" s="127" t="s">
        <v>105</v>
      </c>
      <c r="AP1706" s="127" t="s">
        <v>663</v>
      </c>
      <c r="AQ1706" s="127" t="s">
        <v>661</v>
      </c>
      <c r="AR1706" s="127" t="s">
        <v>664</v>
      </c>
      <c r="AS1706" s="127" t="s">
        <v>69</v>
      </c>
      <c r="AT1706" s="127" t="s">
        <v>70</v>
      </c>
      <c r="AU1706" s="127" t="s">
        <v>71</v>
      </c>
      <c r="AV1706" s="127" t="s">
        <v>1726</v>
      </c>
      <c r="AW1706" s="149">
        <f t="shared" si="26"/>
        <v>0.78551964196916957</v>
      </c>
    </row>
    <row r="1707" spans="1:49" x14ac:dyDescent="0.2">
      <c r="A1707" s="127" t="s">
        <v>59</v>
      </c>
      <c r="B1707" s="127">
        <v>4.0999999999999996</v>
      </c>
      <c r="C1707" s="127">
        <v>20171204</v>
      </c>
      <c r="D1707" s="127" t="s">
        <v>60</v>
      </c>
      <c r="E1707" s="127" t="s">
        <v>60</v>
      </c>
      <c r="F1707" s="127">
        <v>3</v>
      </c>
      <c r="G1707" s="75" t="s">
        <v>791</v>
      </c>
      <c r="H1707" s="127">
        <v>0</v>
      </c>
      <c r="I1707" s="127"/>
      <c r="J1707" s="127"/>
      <c r="K1707" s="127"/>
      <c r="L1707" s="127"/>
      <c r="M1707" s="127">
        <v>1</v>
      </c>
      <c r="N1707" s="127">
        <v>1</v>
      </c>
      <c r="O1707" s="127">
        <v>1995</v>
      </c>
      <c r="P1707" s="127">
        <v>19970430</v>
      </c>
      <c r="Q1707" s="127">
        <v>19970501</v>
      </c>
      <c r="R1707" s="127" t="s">
        <v>88</v>
      </c>
      <c r="S1707" s="127" t="s">
        <v>62</v>
      </c>
      <c r="T1707" s="127" t="s">
        <v>89</v>
      </c>
      <c r="U1707" s="127" t="s">
        <v>1953</v>
      </c>
      <c r="V1707" s="127" t="s">
        <v>65</v>
      </c>
      <c r="W1707" s="127" t="s">
        <v>64</v>
      </c>
      <c r="X1707" s="127"/>
      <c r="Y1707" s="127">
        <v>15.7</v>
      </c>
      <c r="Z1707" s="127">
        <v>110</v>
      </c>
      <c r="AA1707" s="127" t="s">
        <v>1726</v>
      </c>
      <c r="AB1707" s="127">
        <v>5000</v>
      </c>
      <c r="AC1707" s="127">
        <v>50668</v>
      </c>
      <c r="AD1707" s="127"/>
      <c r="AE1707" s="127"/>
      <c r="AF1707" s="127">
        <v>0</v>
      </c>
      <c r="AG1707" s="127">
        <v>19469</v>
      </c>
      <c r="AH1707" s="127"/>
      <c r="AI1707" s="127"/>
      <c r="AJ1707" s="127" t="s">
        <v>67</v>
      </c>
      <c r="AK1707" s="127"/>
      <c r="AL1707" s="127">
        <v>1</v>
      </c>
      <c r="AM1707" s="127">
        <v>500</v>
      </c>
      <c r="AN1707" s="127"/>
      <c r="AO1707" s="127" t="s">
        <v>90</v>
      </c>
      <c r="AP1707" s="127" t="s">
        <v>660</v>
      </c>
      <c r="AQ1707" s="127" t="s">
        <v>661</v>
      </c>
      <c r="AR1707" s="127" t="s">
        <v>662</v>
      </c>
      <c r="AS1707" s="127" t="s">
        <v>69</v>
      </c>
      <c r="AT1707" s="127" t="s">
        <v>70</v>
      </c>
      <c r="AU1707" s="127" t="s">
        <v>91</v>
      </c>
      <c r="AV1707" s="127" t="s">
        <v>1726</v>
      </c>
      <c r="AW1707" s="149">
        <f t="shared" si="26"/>
        <v>0.38424646719823163</v>
      </c>
    </row>
    <row r="1708" spans="1:49" x14ac:dyDescent="0.2">
      <c r="A1708" s="127" t="s">
        <v>59</v>
      </c>
      <c r="B1708" s="127">
        <v>4.0999999999999996</v>
      </c>
      <c r="C1708" s="127">
        <v>20171204</v>
      </c>
      <c r="D1708" s="127" t="s">
        <v>60</v>
      </c>
      <c r="E1708" s="127" t="s">
        <v>60</v>
      </c>
      <c r="F1708" s="127">
        <v>3</v>
      </c>
      <c r="G1708" s="75" t="s">
        <v>781</v>
      </c>
      <c r="H1708" s="127">
        <v>0</v>
      </c>
      <c r="I1708" s="127"/>
      <c r="J1708" s="127"/>
      <c r="K1708" s="127"/>
      <c r="L1708" s="127"/>
      <c r="M1708" s="127">
        <v>1</v>
      </c>
      <c r="N1708" s="127">
        <v>1</v>
      </c>
      <c r="O1708" s="127">
        <v>1988</v>
      </c>
      <c r="P1708" s="127">
        <v>19890426</v>
      </c>
      <c r="Q1708" s="127">
        <v>19890508</v>
      </c>
      <c r="R1708" s="127" t="s">
        <v>78</v>
      </c>
      <c r="S1708" s="127" t="s">
        <v>62</v>
      </c>
      <c r="T1708" s="127" t="s">
        <v>79</v>
      </c>
      <c r="U1708" s="127" t="s">
        <v>72</v>
      </c>
      <c r="V1708" s="127" t="s">
        <v>65</v>
      </c>
      <c r="W1708" s="127" t="s">
        <v>64</v>
      </c>
      <c r="X1708" s="127"/>
      <c r="Y1708" s="127">
        <v>6</v>
      </c>
      <c r="Z1708" s="127">
        <v>80</v>
      </c>
      <c r="AA1708" s="127" t="s">
        <v>1726</v>
      </c>
      <c r="AB1708" s="127">
        <v>5000</v>
      </c>
      <c r="AC1708" s="127">
        <v>50416</v>
      </c>
      <c r="AD1708" s="127"/>
      <c r="AE1708" s="127"/>
      <c r="AF1708" s="127">
        <v>0</v>
      </c>
      <c r="AG1708" s="127">
        <v>37459</v>
      </c>
      <c r="AH1708" s="127">
        <v>5000</v>
      </c>
      <c r="AI1708" s="127">
        <v>252</v>
      </c>
      <c r="AJ1708" s="127"/>
      <c r="AK1708" s="127">
        <v>5.0000000000000001E-3</v>
      </c>
      <c r="AL1708" s="127">
        <v>1</v>
      </c>
      <c r="AM1708" s="127"/>
      <c r="AN1708" s="127"/>
      <c r="AO1708" s="127"/>
      <c r="AP1708" s="127" t="s">
        <v>675</v>
      </c>
      <c r="AQ1708" s="127" t="s">
        <v>661</v>
      </c>
      <c r="AR1708" s="127" t="s">
        <v>676</v>
      </c>
      <c r="AS1708" s="127" t="s">
        <v>69</v>
      </c>
      <c r="AT1708" s="127" t="s">
        <v>70</v>
      </c>
      <c r="AU1708" s="127" t="s">
        <v>71</v>
      </c>
      <c r="AV1708" s="127" t="s">
        <v>1726</v>
      </c>
      <c r="AW1708" s="149">
        <f t="shared" si="26"/>
        <v>0.74299825452237389</v>
      </c>
    </row>
    <row r="1709" spans="1:49" x14ac:dyDescent="0.2">
      <c r="A1709" s="127" t="s">
        <v>59</v>
      </c>
      <c r="B1709" s="127">
        <v>4.0999999999999996</v>
      </c>
      <c r="C1709" s="127">
        <v>20171204</v>
      </c>
      <c r="D1709" s="127" t="s">
        <v>60</v>
      </c>
      <c r="E1709" s="127" t="s">
        <v>60</v>
      </c>
      <c r="F1709" s="127">
        <v>3</v>
      </c>
      <c r="G1709" s="75" t="s">
        <v>257</v>
      </c>
      <c r="H1709" s="127">
        <v>9</v>
      </c>
      <c r="I1709" s="127"/>
      <c r="J1709" s="127"/>
      <c r="K1709" s="127"/>
      <c r="L1709" s="127"/>
      <c r="M1709" s="127">
        <v>1</v>
      </c>
      <c r="N1709" s="127">
        <v>3</v>
      </c>
      <c r="O1709" s="127">
        <v>2005</v>
      </c>
      <c r="P1709" s="127">
        <v>20060606</v>
      </c>
      <c r="Q1709" s="127">
        <v>20060607</v>
      </c>
      <c r="R1709" s="127" t="s">
        <v>3301</v>
      </c>
      <c r="S1709" s="127" t="s">
        <v>3323</v>
      </c>
      <c r="T1709" s="127" t="s">
        <v>3294</v>
      </c>
      <c r="U1709" s="127" t="s">
        <v>72</v>
      </c>
      <c r="V1709" s="127" t="s">
        <v>65</v>
      </c>
      <c r="W1709" s="127" t="s">
        <v>64</v>
      </c>
      <c r="X1709" s="127"/>
      <c r="Y1709" s="127">
        <v>5.25</v>
      </c>
      <c r="Z1709" s="127">
        <v>79</v>
      </c>
      <c r="AA1709" s="127" t="s">
        <v>1726</v>
      </c>
      <c r="AB1709" s="127">
        <v>5000</v>
      </c>
      <c r="AC1709" s="127">
        <v>49090</v>
      </c>
      <c r="AD1709" s="127"/>
      <c r="AE1709" s="127"/>
      <c r="AF1709" s="127">
        <v>5000</v>
      </c>
      <c r="AG1709" s="127">
        <v>3943</v>
      </c>
      <c r="AH1709" s="127"/>
      <c r="AI1709" s="127"/>
      <c r="AJ1709" s="127"/>
      <c r="AK1709" s="127">
        <v>7.4300000000000005E-2</v>
      </c>
      <c r="AL1709" s="127">
        <v>1</v>
      </c>
      <c r="AM1709" s="127">
        <v>1049</v>
      </c>
      <c r="AN1709" s="127"/>
      <c r="AO1709" s="127" t="s">
        <v>3407</v>
      </c>
      <c r="AP1709" s="127" t="s">
        <v>3302</v>
      </c>
      <c r="AQ1709" s="127" t="s">
        <v>3326</v>
      </c>
      <c r="AR1709" s="127" t="s">
        <v>3298</v>
      </c>
      <c r="AS1709" s="127" t="s">
        <v>69</v>
      </c>
      <c r="AT1709" s="127" t="s">
        <v>70</v>
      </c>
      <c r="AU1709" s="127" t="s">
        <v>3211</v>
      </c>
      <c r="AV1709" s="127" t="s">
        <v>1726</v>
      </c>
      <c r="AW1709" s="149">
        <f t="shared" si="26"/>
        <v>8.0321857812181707E-2</v>
      </c>
    </row>
    <row r="1710" spans="1:49" x14ac:dyDescent="0.2">
      <c r="A1710" s="127" t="s">
        <v>59</v>
      </c>
      <c r="B1710" s="127">
        <v>4.0999999999999996</v>
      </c>
      <c r="C1710" s="127">
        <v>20171204</v>
      </c>
      <c r="D1710" s="127" t="s">
        <v>60</v>
      </c>
      <c r="E1710" s="127" t="s">
        <v>60</v>
      </c>
      <c r="F1710" s="127">
        <v>3</v>
      </c>
      <c r="G1710" s="75" t="s">
        <v>2899</v>
      </c>
      <c r="H1710" s="127">
        <v>9</v>
      </c>
      <c r="I1710" s="127"/>
      <c r="J1710" s="127"/>
      <c r="K1710" s="127"/>
      <c r="L1710" s="127"/>
      <c r="M1710" s="127">
        <v>1</v>
      </c>
      <c r="N1710" s="127">
        <v>2</v>
      </c>
      <c r="O1710" s="127">
        <v>2005</v>
      </c>
      <c r="P1710" s="127">
        <v>20060510</v>
      </c>
      <c r="Q1710" s="127">
        <v>20060511</v>
      </c>
      <c r="R1710" s="127" t="s">
        <v>475</v>
      </c>
      <c r="S1710" s="127" t="s">
        <v>476</v>
      </c>
      <c r="T1710" s="127" t="s">
        <v>477</v>
      </c>
      <c r="U1710" s="127" t="s">
        <v>72</v>
      </c>
      <c r="V1710" s="127" t="s">
        <v>65</v>
      </c>
      <c r="W1710" s="127" t="s">
        <v>64</v>
      </c>
      <c r="X1710" s="127"/>
      <c r="Y1710" s="127">
        <v>5.38</v>
      </c>
      <c r="Z1710" s="127">
        <v>78</v>
      </c>
      <c r="AA1710" s="127" t="s">
        <v>1726</v>
      </c>
      <c r="AB1710" s="127">
        <v>5000</v>
      </c>
      <c r="AC1710" s="127">
        <v>50529</v>
      </c>
      <c r="AD1710" s="127"/>
      <c r="AE1710" s="127"/>
      <c r="AF1710" s="127">
        <v>0</v>
      </c>
      <c r="AG1710" s="127">
        <v>78872</v>
      </c>
      <c r="AH1710" s="127">
        <v>5000</v>
      </c>
      <c r="AI1710" s="127">
        <v>1031</v>
      </c>
      <c r="AJ1710" s="127" t="s">
        <v>66</v>
      </c>
      <c r="AK1710" s="127">
        <v>0.02</v>
      </c>
      <c r="AL1710" s="127">
        <v>28</v>
      </c>
      <c r="AM1710" s="127">
        <v>100</v>
      </c>
      <c r="AN1710" s="127"/>
      <c r="AO1710" s="127"/>
      <c r="AP1710" s="127" t="s">
        <v>479</v>
      </c>
      <c r="AQ1710" s="127" t="s">
        <v>480</v>
      </c>
      <c r="AR1710" s="127" t="s">
        <v>481</v>
      </c>
      <c r="AS1710" s="127" t="s">
        <v>69</v>
      </c>
      <c r="AT1710" s="127" t="s">
        <v>70</v>
      </c>
      <c r="AU1710" s="127" t="s">
        <v>91</v>
      </c>
      <c r="AV1710" s="127" t="s">
        <v>1726</v>
      </c>
      <c r="AW1710" s="149">
        <f t="shared" si="26"/>
        <v>1.5609254091709712</v>
      </c>
    </row>
    <row r="1711" spans="1:49" x14ac:dyDescent="0.2">
      <c r="A1711" s="127" t="s">
        <v>59</v>
      </c>
      <c r="B1711" s="127">
        <v>4.0999999999999996</v>
      </c>
      <c r="C1711" s="127">
        <v>20171204</v>
      </c>
      <c r="D1711" s="127" t="s">
        <v>60</v>
      </c>
      <c r="E1711" s="127" t="s">
        <v>60</v>
      </c>
      <c r="F1711" s="127">
        <v>3</v>
      </c>
      <c r="G1711" s="75" t="s">
        <v>3320</v>
      </c>
      <c r="H1711" s="127">
        <v>0</v>
      </c>
      <c r="I1711" s="127"/>
      <c r="J1711" s="127"/>
      <c r="K1711" s="127"/>
      <c r="L1711" s="127"/>
      <c r="M1711" s="127">
        <v>1</v>
      </c>
      <c r="N1711" s="127">
        <v>3</v>
      </c>
      <c r="O1711" s="127">
        <v>1971</v>
      </c>
      <c r="P1711" s="127">
        <v>19720726</v>
      </c>
      <c r="Q1711" s="127">
        <v>19720731</v>
      </c>
      <c r="R1711" s="127" t="s">
        <v>3301</v>
      </c>
      <c r="S1711" s="127" t="s">
        <v>3317</v>
      </c>
      <c r="T1711" s="127" t="s">
        <v>3294</v>
      </c>
      <c r="U1711" s="127" t="s">
        <v>72</v>
      </c>
      <c r="V1711" s="127" t="s">
        <v>65</v>
      </c>
      <c r="W1711" s="127" t="s">
        <v>66</v>
      </c>
      <c r="X1711" s="127"/>
      <c r="Y1711" s="127">
        <v>4.8</v>
      </c>
      <c r="Z1711" s="127"/>
      <c r="AA1711" s="127" t="s">
        <v>1726</v>
      </c>
      <c r="AB1711" s="127">
        <v>5000</v>
      </c>
      <c r="AC1711" s="127">
        <v>42257</v>
      </c>
      <c r="AD1711" s="127"/>
      <c r="AE1711" s="127"/>
      <c r="AF1711" s="127">
        <v>0</v>
      </c>
      <c r="AG1711" s="127">
        <v>60400</v>
      </c>
      <c r="AH1711" s="127">
        <v>5000</v>
      </c>
      <c r="AI1711" s="127">
        <v>1578</v>
      </c>
      <c r="AJ1711" s="127"/>
      <c r="AK1711" s="127">
        <v>3.5999999999999997E-2</v>
      </c>
      <c r="AL1711" s="127"/>
      <c r="AM1711" s="127"/>
      <c r="AN1711" s="127"/>
      <c r="AO1711" s="127" t="s">
        <v>3321</v>
      </c>
      <c r="AP1711" s="127" t="s">
        <v>3302</v>
      </c>
      <c r="AQ1711" s="127" t="s">
        <v>3319</v>
      </c>
      <c r="AR1711" s="127" t="s">
        <v>3298</v>
      </c>
      <c r="AS1711" s="127" t="s">
        <v>69</v>
      </c>
      <c r="AT1711" s="127" t="s">
        <v>70</v>
      </c>
      <c r="AU1711" s="127" t="s">
        <v>3211</v>
      </c>
      <c r="AV1711" s="127" t="s">
        <v>1726</v>
      </c>
      <c r="AW1711" s="149">
        <f t="shared" si="26"/>
        <v>1.4293489836003503</v>
      </c>
    </row>
    <row r="1712" spans="1:49" x14ac:dyDescent="0.2">
      <c r="A1712" s="127" t="s">
        <v>59</v>
      </c>
      <c r="B1712" s="127">
        <v>4.0999999999999996</v>
      </c>
      <c r="C1712" s="127">
        <v>20171204</v>
      </c>
      <c r="D1712" s="127" t="s">
        <v>60</v>
      </c>
      <c r="E1712" s="127" t="s">
        <v>60</v>
      </c>
      <c r="F1712" s="127">
        <v>3</v>
      </c>
      <c r="G1712" s="75" t="s">
        <v>3702</v>
      </c>
      <c r="H1712" s="127">
        <v>0</v>
      </c>
      <c r="I1712" s="127"/>
      <c r="J1712" s="127"/>
      <c r="K1712" s="127"/>
      <c r="L1712" s="127"/>
      <c r="M1712" s="127">
        <v>1</v>
      </c>
      <c r="N1712" s="127">
        <v>1</v>
      </c>
      <c r="O1712" s="127">
        <v>1988</v>
      </c>
      <c r="P1712" s="127">
        <v>19890413</v>
      </c>
      <c r="Q1712" s="127">
        <v>19890417</v>
      </c>
      <c r="R1712" s="127" t="s">
        <v>3662</v>
      </c>
      <c r="S1712" s="127" t="s">
        <v>3426</v>
      </c>
      <c r="T1712" s="127" t="s">
        <v>3663</v>
      </c>
      <c r="U1712" s="127" t="s">
        <v>72</v>
      </c>
      <c r="V1712" s="127" t="s">
        <v>65</v>
      </c>
      <c r="W1712" s="127" t="s">
        <v>66</v>
      </c>
      <c r="X1712" s="127"/>
      <c r="Y1712" s="127">
        <v>7.3</v>
      </c>
      <c r="Z1712" s="127">
        <v>92</v>
      </c>
      <c r="AA1712" s="127" t="s">
        <v>1726</v>
      </c>
      <c r="AB1712" s="127">
        <v>5000</v>
      </c>
      <c r="AC1712" s="127">
        <v>25683</v>
      </c>
      <c r="AD1712" s="127"/>
      <c r="AE1712" s="127"/>
      <c r="AF1712" s="127">
        <v>0</v>
      </c>
      <c r="AG1712" s="127">
        <v>101639</v>
      </c>
      <c r="AH1712" s="127">
        <v>5000</v>
      </c>
      <c r="AI1712" s="127">
        <v>37</v>
      </c>
      <c r="AJ1712" s="127"/>
      <c r="AK1712" s="127">
        <v>1.4E-3</v>
      </c>
      <c r="AL1712" s="127">
        <v>1</v>
      </c>
      <c r="AM1712" s="127"/>
      <c r="AN1712" s="127"/>
      <c r="AO1712" s="127" t="s">
        <v>3703</v>
      </c>
      <c r="AP1712" s="127" t="s">
        <v>3665</v>
      </c>
      <c r="AQ1712" s="127" t="s">
        <v>3429</v>
      </c>
      <c r="AR1712" s="127" t="s">
        <v>3666</v>
      </c>
      <c r="AS1712" s="127" t="s">
        <v>69</v>
      </c>
      <c r="AT1712" s="127" t="s">
        <v>70</v>
      </c>
      <c r="AU1712" s="127" t="s">
        <v>77</v>
      </c>
      <c r="AV1712" s="127" t="s">
        <v>1726</v>
      </c>
      <c r="AW1712" s="149">
        <f t="shared" si="26"/>
        <v>3.9574426663551767</v>
      </c>
    </row>
    <row r="1713" spans="1:49" x14ac:dyDescent="0.2">
      <c r="A1713" s="127" t="s">
        <v>59</v>
      </c>
      <c r="B1713" s="127">
        <v>4.0999999999999996</v>
      </c>
      <c r="C1713" s="127">
        <v>20171204</v>
      </c>
      <c r="D1713" s="127" t="s">
        <v>60</v>
      </c>
      <c r="E1713" s="127" t="s">
        <v>60</v>
      </c>
      <c r="F1713" s="127">
        <v>3</v>
      </c>
      <c r="G1713" s="75" t="s">
        <v>1101</v>
      </c>
      <c r="H1713" s="127">
        <v>9</v>
      </c>
      <c r="I1713" s="127"/>
      <c r="J1713" s="127"/>
      <c r="K1713" s="127"/>
      <c r="L1713" s="127"/>
      <c r="M1713" s="127">
        <v>1</v>
      </c>
      <c r="N1713" s="127">
        <v>2</v>
      </c>
      <c r="O1713" s="127">
        <v>1988</v>
      </c>
      <c r="P1713" s="127">
        <v>19890529</v>
      </c>
      <c r="Q1713" s="127">
        <v>19890531</v>
      </c>
      <c r="R1713" s="127" t="s">
        <v>1029</v>
      </c>
      <c r="S1713" s="127" t="s">
        <v>1002</v>
      </c>
      <c r="T1713" s="127" t="s">
        <v>1030</v>
      </c>
      <c r="U1713" s="127" t="s">
        <v>72</v>
      </c>
      <c r="V1713" s="127" t="s">
        <v>65</v>
      </c>
      <c r="W1713" s="127" t="s">
        <v>66</v>
      </c>
      <c r="X1713" s="127"/>
      <c r="Y1713" s="127">
        <v>6.1</v>
      </c>
      <c r="Z1713" s="127">
        <v>80</v>
      </c>
      <c r="AA1713" s="127" t="s">
        <v>1726</v>
      </c>
      <c r="AB1713" s="127">
        <v>5000</v>
      </c>
      <c r="AC1713" s="127">
        <v>73816</v>
      </c>
      <c r="AD1713" s="127"/>
      <c r="AE1713" s="127"/>
      <c r="AF1713" s="127">
        <v>0</v>
      </c>
      <c r="AG1713" s="127">
        <v>349337</v>
      </c>
      <c r="AH1713" s="127">
        <v>5000</v>
      </c>
      <c r="AI1713" s="127">
        <v>1147</v>
      </c>
      <c r="AJ1713" s="127" t="s">
        <v>66</v>
      </c>
      <c r="AK1713" s="127">
        <v>1.5299999999999999E-2</v>
      </c>
      <c r="AL1713" s="127">
        <v>1</v>
      </c>
      <c r="AM1713" s="127"/>
      <c r="AN1713" s="127"/>
      <c r="AO1713" s="127" t="s">
        <v>1102</v>
      </c>
      <c r="AP1713" s="127" t="s">
        <v>1032</v>
      </c>
      <c r="AQ1713" s="127" t="s">
        <v>1006</v>
      </c>
      <c r="AR1713" s="127" t="s">
        <v>1033</v>
      </c>
      <c r="AS1713" s="127" t="s">
        <v>69</v>
      </c>
      <c r="AT1713" s="127" t="s">
        <v>70</v>
      </c>
      <c r="AU1713" s="127" t="s">
        <v>91</v>
      </c>
      <c r="AV1713" s="127" t="s">
        <v>1726</v>
      </c>
      <c r="AW1713" s="149">
        <f t="shared" si="26"/>
        <v>4.7325376612116612</v>
      </c>
    </row>
    <row r="1714" spans="1:49" x14ac:dyDescent="0.2">
      <c r="A1714" s="127" t="s">
        <v>59</v>
      </c>
      <c r="B1714" s="127">
        <v>4.0999999999999996</v>
      </c>
      <c r="C1714" s="127">
        <v>20171204</v>
      </c>
      <c r="D1714" s="127" t="s">
        <v>60</v>
      </c>
      <c r="E1714" s="127" t="s">
        <v>60</v>
      </c>
      <c r="F1714" s="127">
        <v>3</v>
      </c>
      <c r="G1714" s="75" t="s">
        <v>4718</v>
      </c>
      <c r="H1714" s="127">
        <v>0</v>
      </c>
      <c r="I1714" s="127"/>
      <c r="J1714" s="127"/>
      <c r="K1714" s="127"/>
      <c r="L1714" s="127"/>
      <c r="M1714" s="127">
        <v>1</v>
      </c>
      <c r="N1714" s="127">
        <v>2</v>
      </c>
      <c r="O1714" s="127">
        <v>1989</v>
      </c>
      <c r="P1714" s="127">
        <v>19900607</v>
      </c>
      <c r="Q1714" s="127">
        <v>19900607</v>
      </c>
      <c r="R1714" s="127" t="s">
        <v>4560</v>
      </c>
      <c r="S1714" s="127" t="s">
        <v>3426</v>
      </c>
      <c r="T1714" s="127" t="s">
        <v>4561</v>
      </c>
      <c r="U1714" s="127" t="s">
        <v>72</v>
      </c>
      <c r="V1714" s="127" t="s">
        <v>65</v>
      </c>
      <c r="W1714" s="127" t="s">
        <v>66</v>
      </c>
      <c r="X1714" s="127"/>
      <c r="Y1714" s="127">
        <v>8.9</v>
      </c>
      <c r="Z1714" s="127">
        <v>91</v>
      </c>
      <c r="AA1714" s="127" t="s">
        <v>1726</v>
      </c>
      <c r="AB1714" s="127">
        <v>5000</v>
      </c>
      <c r="AC1714" s="127">
        <v>40622</v>
      </c>
      <c r="AD1714" s="127"/>
      <c r="AE1714" s="127"/>
      <c r="AF1714" s="127">
        <v>0</v>
      </c>
      <c r="AG1714" s="127">
        <v>5803</v>
      </c>
      <c r="AH1714" s="127"/>
      <c r="AI1714" s="127"/>
      <c r="AJ1714" s="127" t="s">
        <v>66</v>
      </c>
      <c r="AK1714" s="127"/>
      <c r="AL1714" s="127">
        <v>1</v>
      </c>
      <c r="AM1714" s="127">
        <v>100</v>
      </c>
      <c r="AN1714" s="127"/>
      <c r="AO1714" s="127" t="s">
        <v>4719</v>
      </c>
      <c r="AP1714" s="127" t="s">
        <v>4562</v>
      </c>
      <c r="AQ1714" s="127" t="s">
        <v>3429</v>
      </c>
      <c r="AR1714" s="127" t="s">
        <v>4563</v>
      </c>
      <c r="AS1714" s="127" t="s">
        <v>69</v>
      </c>
      <c r="AT1714" s="127" t="s">
        <v>70</v>
      </c>
      <c r="AU1714" s="127" t="s">
        <v>77</v>
      </c>
      <c r="AV1714" s="127" t="s">
        <v>1726</v>
      </c>
      <c r="AW1714" s="149">
        <f t="shared" si="26"/>
        <v>0.14285362611392841</v>
      </c>
    </row>
    <row r="1715" spans="1:49" x14ac:dyDescent="0.2">
      <c r="A1715" s="127" t="s">
        <v>1726</v>
      </c>
      <c r="B1715" s="127">
        <v>4.0999999999999996</v>
      </c>
      <c r="C1715" s="127">
        <v>20171204</v>
      </c>
      <c r="D1715" s="127" t="s">
        <v>60</v>
      </c>
      <c r="E1715" s="127" t="s">
        <v>60</v>
      </c>
      <c r="F1715" s="127">
        <v>3</v>
      </c>
      <c r="G1715" s="75" t="s">
        <v>1434</v>
      </c>
      <c r="H1715" s="127"/>
      <c r="I1715" s="127"/>
      <c r="J1715" s="127"/>
      <c r="K1715" s="127"/>
      <c r="L1715" s="127"/>
      <c r="M1715" s="127">
        <v>1</v>
      </c>
      <c r="N1715" s="127">
        <v>1</v>
      </c>
      <c r="O1715" s="127">
        <v>1987</v>
      </c>
      <c r="P1715" s="127">
        <v>19880405</v>
      </c>
      <c r="Q1715" s="127">
        <v>19880418</v>
      </c>
      <c r="R1715" s="127" t="s">
        <v>747</v>
      </c>
      <c r="S1715" s="127" t="s">
        <v>62</v>
      </c>
      <c r="T1715" s="127" t="s">
        <v>748</v>
      </c>
      <c r="U1715" s="127" t="s">
        <v>72</v>
      </c>
      <c r="V1715" s="127" t="s">
        <v>65</v>
      </c>
      <c r="W1715" s="127" t="s">
        <v>64</v>
      </c>
      <c r="X1715" s="127"/>
      <c r="Y1715" s="127">
        <v>3.1</v>
      </c>
      <c r="Z1715" s="127"/>
      <c r="AA1715" s="127" t="s">
        <v>1726</v>
      </c>
      <c r="AB1715" s="127"/>
      <c r="AC1715" s="127"/>
      <c r="AD1715" s="127"/>
      <c r="AE1715" s="127"/>
      <c r="AF1715" s="127">
        <v>0</v>
      </c>
      <c r="AG1715" s="127">
        <v>151941</v>
      </c>
      <c r="AH1715" s="127"/>
      <c r="AI1715" s="127"/>
      <c r="AJ1715" s="127"/>
      <c r="AK1715" s="127"/>
      <c r="AL1715" s="127"/>
      <c r="AM1715" s="127"/>
      <c r="AN1715" s="127"/>
      <c r="AO1715" s="127"/>
      <c r="AP1715" s="127" t="s">
        <v>750</v>
      </c>
      <c r="AQ1715" s="127" t="s">
        <v>661</v>
      </c>
      <c r="AR1715" s="127" t="s">
        <v>751</v>
      </c>
      <c r="AS1715" s="127" t="s">
        <v>69</v>
      </c>
      <c r="AT1715" s="127" t="s">
        <v>70</v>
      </c>
      <c r="AU1715" s="127" t="s">
        <v>71</v>
      </c>
      <c r="AV1715" s="127" t="s">
        <v>1726</v>
      </c>
      <c r="AW1715" s="149" t="str">
        <f t="shared" si="26"/>
        <v/>
      </c>
    </row>
    <row r="1716" spans="1:49" x14ac:dyDescent="0.2">
      <c r="A1716" s="127" t="s">
        <v>1726</v>
      </c>
      <c r="B1716" s="127">
        <v>4.0999999999999996</v>
      </c>
      <c r="C1716" s="127">
        <v>20171204</v>
      </c>
      <c r="D1716" s="127" t="s">
        <v>60</v>
      </c>
      <c r="E1716" s="127" t="s">
        <v>60</v>
      </c>
      <c r="F1716" s="127">
        <v>3</v>
      </c>
      <c r="G1716" s="75" t="s">
        <v>3931</v>
      </c>
      <c r="H1716" s="127"/>
      <c r="I1716" s="127"/>
      <c r="J1716" s="127"/>
      <c r="K1716" s="127"/>
      <c r="L1716" s="127"/>
      <c r="M1716" s="127">
        <v>1</v>
      </c>
      <c r="N1716" s="127">
        <v>1</v>
      </c>
      <c r="O1716" s="127">
        <v>1987</v>
      </c>
      <c r="P1716" s="127">
        <v>19880404</v>
      </c>
      <c r="Q1716" s="127">
        <v>19880404</v>
      </c>
      <c r="R1716" s="127" t="s">
        <v>3846</v>
      </c>
      <c r="S1716" s="127" t="s">
        <v>3847</v>
      </c>
      <c r="T1716" s="127" t="s">
        <v>3922</v>
      </c>
      <c r="U1716" s="127" t="s">
        <v>72</v>
      </c>
      <c r="V1716" s="127" t="s">
        <v>65</v>
      </c>
      <c r="W1716" s="127" t="s">
        <v>64</v>
      </c>
      <c r="X1716" s="127"/>
      <c r="Y1716" s="127">
        <v>5</v>
      </c>
      <c r="Z1716" s="127"/>
      <c r="AA1716" s="127" t="s">
        <v>1726</v>
      </c>
      <c r="AB1716" s="127"/>
      <c r="AC1716" s="127"/>
      <c r="AD1716" s="127"/>
      <c r="AE1716" s="127"/>
      <c r="AF1716" s="127">
        <v>0</v>
      </c>
      <c r="AG1716" s="127">
        <v>1000</v>
      </c>
      <c r="AH1716" s="127"/>
      <c r="AI1716" s="127"/>
      <c r="AJ1716" s="127" t="s">
        <v>66</v>
      </c>
      <c r="AK1716" s="127"/>
      <c r="AL1716" s="127"/>
      <c r="AM1716" s="127"/>
      <c r="AN1716" s="127"/>
      <c r="AO1716" s="127"/>
      <c r="AP1716" s="127" t="s">
        <v>3849</v>
      </c>
      <c r="AQ1716" s="127" t="s">
        <v>3850</v>
      </c>
      <c r="AR1716" s="127" t="s">
        <v>3924</v>
      </c>
      <c r="AS1716" s="127" t="s">
        <v>69</v>
      </c>
      <c r="AT1716" s="127" t="s">
        <v>70</v>
      </c>
      <c r="AU1716" s="127" t="s">
        <v>77</v>
      </c>
      <c r="AV1716" s="127" t="s">
        <v>1726</v>
      </c>
      <c r="AW1716" s="149" t="str">
        <f t="shared" si="26"/>
        <v/>
      </c>
    </row>
    <row r="1717" spans="1:49" x14ac:dyDescent="0.2">
      <c r="A1717" s="127" t="s">
        <v>1726</v>
      </c>
      <c r="B1717" s="127">
        <v>4.0999999999999996</v>
      </c>
      <c r="C1717" s="127">
        <v>20171204</v>
      </c>
      <c r="D1717" s="127" t="s">
        <v>60</v>
      </c>
      <c r="E1717" s="127" t="s">
        <v>60</v>
      </c>
      <c r="F1717" s="127">
        <v>3</v>
      </c>
      <c r="G1717" s="75" t="s">
        <v>1226</v>
      </c>
      <c r="H1717" s="127"/>
      <c r="I1717" s="127"/>
      <c r="J1717" s="127"/>
      <c r="K1717" s="127"/>
      <c r="L1717" s="127"/>
      <c r="M1717" s="127">
        <v>1</v>
      </c>
      <c r="N1717" s="127">
        <v>2</v>
      </c>
      <c r="O1717" s="127">
        <v>1987</v>
      </c>
      <c r="P1717" s="127">
        <v>19880704</v>
      </c>
      <c r="Q1717" s="127">
        <v>19880705</v>
      </c>
      <c r="R1717" s="127" t="s">
        <v>475</v>
      </c>
      <c r="S1717" s="127" t="s">
        <v>961</v>
      </c>
      <c r="T1717" s="127" t="s">
        <v>477</v>
      </c>
      <c r="U1717" s="127" t="s">
        <v>72</v>
      </c>
      <c r="V1717" s="127" t="s">
        <v>65</v>
      </c>
      <c r="W1717" s="127" t="s">
        <v>64</v>
      </c>
      <c r="X1717" s="127"/>
      <c r="Y1717" s="127">
        <v>1.9</v>
      </c>
      <c r="Z1717" s="127"/>
      <c r="AA1717" s="127" t="s">
        <v>1726</v>
      </c>
      <c r="AB1717" s="127"/>
      <c r="AC1717" s="127"/>
      <c r="AD1717" s="127"/>
      <c r="AE1717" s="127"/>
      <c r="AF1717" s="127">
        <v>0</v>
      </c>
      <c r="AG1717" s="127">
        <v>99500</v>
      </c>
      <c r="AH1717" s="127"/>
      <c r="AI1717" s="127"/>
      <c r="AJ1717" s="127" t="s">
        <v>66</v>
      </c>
      <c r="AK1717" s="127"/>
      <c r="AL1717" s="127"/>
      <c r="AM1717" s="127"/>
      <c r="AN1717" s="127"/>
      <c r="AO1717" s="127"/>
      <c r="AP1717" s="127" t="s">
        <v>479</v>
      </c>
      <c r="AQ1717" s="127" t="s">
        <v>963</v>
      </c>
      <c r="AR1717" s="127" t="s">
        <v>481</v>
      </c>
      <c r="AS1717" s="127" t="s">
        <v>69</v>
      </c>
      <c r="AT1717" s="127" t="s">
        <v>70</v>
      </c>
      <c r="AU1717" s="127" t="s">
        <v>91</v>
      </c>
      <c r="AV1717" s="127" t="s">
        <v>1726</v>
      </c>
      <c r="AW1717" s="149" t="str">
        <f t="shared" si="26"/>
        <v/>
      </c>
    </row>
    <row r="1718" spans="1:49" x14ac:dyDescent="0.2">
      <c r="A1718" s="127" t="s">
        <v>1726</v>
      </c>
      <c r="B1718" s="127">
        <v>4.0999999999999996</v>
      </c>
      <c r="C1718" s="127">
        <v>20171204</v>
      </c>
      <c r="D1718" s="127" t="s">
        <v>60</v>
      </c>
      <c r="E1718" s="127" t="s">
        <v>60</v>
      </c>
      <c r="F1718" s="127">
        <v>3</v>
      </c>
      <c r="G1718" s="75" t="s">
        <v>1206</v>
      </c>
      <c r="H1718" s="127"/>
      <c r="I1718" s="127"/>
      <c r="J1718" s="127"/>
      <c r="K1718" s="127"/>
      <c r="L1718" s="127"/>
      <c r="M1718" s="127">
        <v>1</v>
      </c>
      <c r="N1718" s="127">
        <v>2</v>
      </c>
      <c r="O1718" s="127">
        <v>1989</v>
      </c>
      <c r="P1718" s="127">
        <v>19900601</v>
      </c>
      <c r="Q1718" s="127">
        <v>19900601</v>
      </c>
      <c r="R1718" s="127" t="s">
        <v>475</v>
      </c>
      <c r="S1718" s="127" t="s">
        <v>970</v>
      </c>
      <c r="T1718" s="127" t="s">
        <v>477</v>
      </c>
      <c r="U1718" s="127" t="s">
        <v>1643</v>
      </c>
      <c r="V1718" s="127" t="s">
        <v>65</v>
      </c>
      <c r="W1718" s="127" t="s">
        <v>66</v>
      </c>
      <c r="X1718" s="127" t="s">
        <v>1305</v>
      </c>
      <c r="Y1718" s="127"/>
      <c r="Z1718" s="127"/>
      <c r="AA1718" s="127" t="s">
        <v>1726</v>
      </c>
      <c r="AB1718" s="127"/>
      <c r="AC1718" s="127"/>
      <c r="AD1718" s="127"/>
      <c r="AE1718" s="127"/>
      <c r="AF1718" s="127">
        <v>0</v>
      </c>
      <c r="AG1718" s="127">
        <v>220</v>
      </c>
      <c r="AH1718" s="127"/>
      <c r="AI1718" s="127"/>
      <c r="AJ1718" s="127"/>
      <c r="AK1718" s="127"/>
      <c r="AL1718" s="127"/>
      <c r="AM1718" s="127"/>
      <c r="AN1718" s="127"/>
      <c r="AO1718" s="127"/>
      <c r="AP1718" s="127" t="s">
        <v>479</v>
      </c>
      <c r="AQ1718" s="127" t="s">
        <v>971</v>
      </c>
      <c r="AR1718" s="127" t="s">
        <v>481</v>
      </c>
      <c r="AS1718" s="127" t="s">
        <v>69</v>
      </c>
      <c r="AT1718" s="127" t="s">
        <v>70</v>
      </c>
      <c r="AU1718" s="127" t="s">
        <v>91</v>
      </c>
      <c r="AV1718" s="127" t="s">
        <v>1726</v>
      </c>
      <c r="AW1718" s="149" t="str">
        <f t="shared" si="26"/>
        <v/>
      </c>
    </row>
    <row r="1719" spans="1:49" x14ac:dyDescent="0.2">
      <c r="A1719" s="127" t="s">
        <v>1726</v>
      </c>
      <c r="B1719" s="127">
        <v>4.0999999999999996</v>
      </c>
      <c r="C1719" s="127">
        <v>20171204</v>
      </c>
      <c r="D1719" s="127" t="s">
        <v>60</v>
      </c>
      <c r="E1719" s="127" t="s">
        <v>60</v>
      </c>
      <c r="F1719" s="127">
        <v>3</v>
      </c>
      <c r="G1719" s="75" t="s">
        <v>1429</v>
      </c>
      <c r="H1719" s="127"/>
      <c r="I1719" s="127"/>
      <c r="J1719" s="127"/>
      <c r="K1719" s="127"/>
      <c r="L1719" s="127"/>
      <c r="M1719" s="127">
        <v>1</v>
      </c>
      <c r="N1719" s="127">
        <v>1</v>
      </c>
      <c r="O1719" s="127">
        <v>1989</v>
      </c>
      <c r="P1719" s="127">
        <v>19900613</v>
      </c>
      <c r="Q1719" s="127">
        <v>19900613</v>
      </c>
      <c r="R1719" s="127" t="s">
        <v>109</v>
      </c>
      <c r="S1719" s="127" t="s">
        <v>1343</v>
      </c>
      <c r="T1719" s="127" t="s">
        <v>110</v>
      </c>
      <c r="U1719" s="127" t="s">
        <v>1643</v>
      </c>
      <c r="V1719" s="127" t="s">
        <v>65</v>
      </c>
      <c r="W1719" s="127" t="s">
        <v>66</v>
      </c>
      <c r="X1719" s="127"/>
      <c r="Y1719" s="127">
        <v>1.8</v>
      </c>
      <c r="Z1719" s="127"/>
      <c r="AA1719" s="127" t="s">
        <v>1726</v>
      </c>
      <c r="AB1719" s="127"/>
      <c r="AC1719" s="127"/>
      <c r="AD1719" s="127"/>
      <c r="AE1719" s="127"/>
      <c r="AF1719" s="127">
        <v>0</v>
      </c>
      <c r="AG1719" s="127">
        <v>75857</v>
      </c>
      <c r="AH1719" s="127"/>
      <c r="AI1719" s="127"/>
      <c r="AJ1719" s="127" t="s">
        <v>66</v>
      </c>
      <c r="AK1719" s="127"/>
      <c r="AL1719" s="127"/>
      <c r="AM1719" s="127"/>
      <c r="AN1719" s="127"/>
      <c r="AO1719" s="127" t="s">
        <v>1430</v>
      </c>
      <c r="AP1719" s="127" t="s">
        <v>685</v>
      </c>
      <c r="AQ1719" s="127" t="s">
        <v>1619</v>
      </c>
      <c r="AR1719" s="127" t="s">
        <v>686</v>
      </c>
      <c r="AS1719" s="127" t="s">
        <v>69</v>
      </c>
      <c r="AT1719" s="127" t="s">
        <v>70</v>
      </c>
      <c r="AU1719" s="127" t="s">
        <v>71</v>
      </c>
      <c r="AV1719" s="127" t="s">
        <v>1726</v>
      </c>
      <c r="AW1719" s="149" t="str">
        <f t="shared" si="26"/>
        <v/>
      </c>
    </row>
    <row r="1720" spans="1:49" x14ac:dyDescent="0.2">
      <c r="A1720" s="127" t="s">
        <v>59</v>
      </c>
      <c r="B1720" s="127">
        <v>4.0999999999999996</v>
      </c>
      <c r="C1720" s="127">
        <v>20171204</v>
      </c>
      <c r="D1720" s="127" t="s">
        <v>60</v>
      </c>
      <c r="E1720" s="127" t="s">
        <v>60</v>
      </c>
      <c r="F1720" s="127">
        <v>3</v>
      </c>
      <c r="G1720" s="75" t="s">
        <v>3824</v>
      </c>
      <c r="H1720" s="127">
        <v>0</v>
      </c>
      <c r="I1720" s="127"/>
      <c r="J1720" s="127"/>
      <c r="K1720" s="127"/>
      <c r="L1720" s="127"/>
      <c r="M1720" s="127">
        <v>1</v>
      </c>
      <c r="N1720" s="127">
        <v>1</v>
      </c>
      <c r="O1720" s="127">
        <v>1990</v>
      </c>
      <c r="P1720" s="127">
        <v>19910504</v>
      </c>
      <c r="Q1720" s="127">
        <v>19910512</v>
      </c>
      <c r="R1720" s="127" t="s">
        <v>3795</v>
      </c>
      <c r="S1720" s="127" t="s">
        <v>3805</v>
      </c>
      <c r="T1720" s="127" t="s">
        <v>3796</v>
      </c>
      <c r="U1720" s="127" t="s">
        <v>72</v>
      </c>
      <c r="V1720" s="127" t="s">
        <v>65</v>
      </c>
      <c r="W1720" s="127" t="s">
        <v>64</v>
      </c>
      <c r="X1720" s="127"/>
      <c r="Y1720" s="127">
        <v>5.0999999999999996</v>
      </c>
      <c r="Z1720" s="127"/>
      <c r="AA1720" s="127" t="s">
        <v>1726</v>
      </c>
      <c r="AB1720" s="127">
        <v>5000</v>
      </c>
      <c r="AC1720" s="127">
        <v>27699</v>
      </c>
      <c r="AD1720" s="127"/>
      <c r="AE1720" s="127"/>
      <c r="AF1720" s="127">
        <v>5000</v>
      </c>
      <c r="AG1720" s="127">
        <v>280</v>
      </c>
      <c r="AH1720" s="127"/>
      <c r="AI1720" s="127"/>
      <c r="AJ1720" s="127"/>
      <c r="AK1720" s="127">
        <v>0.01</v>
      </c>
      <c r="AL1720" s="127">
        <v>1</v>
      </c>
      <c r="AM1720" s="127"/>
      <c r="AN1720" s="127"/>
      <c r="AO1720" s="127" t="s">
        <v>3825</v>
      </c>
      <c r="AP1720" s="127" t="s">
        <v>3797</v>
      </c>
      <c r="AQ1720" s="127" t="s">
        <v>3806</v>
      </c>
      <c r="AR1720" s="127" t="s">
        <v>3799</v>
      </c>
      <c r="AS1720" s="127" t="s">
        <v>69</v>
      </c>
      <c r="AT1720" s="127" t="s">
        <v>70</v>
      </c>
      <c r="AU1720" s="127" t="s">
        <v>77</v>
      </c>
      <c r="AV1720" s="127" t="s">
        <v>1726</v>
      </c>
      <c r="AW1720" s="149">
        <f t="shared" si="26"/>
        <v>1.0108668182966895E-2</v>
      </c>
    </row>
    <row r="1721" spans="1:49" x14ac:dyDescent="0.2">
      <c r="A1721" s="127" t="s">
        <v>59</v>
      </c>
      <c r="B1721" s="127">
        <v>4.0999999999999996</v>
      </c>
      <c r="C1721" s="127">
        <v>20171204</v>
      </c>
      <c r="D1721" s="127" t="s">
        <v>60</v>
      </c>
      <c r="E1721" s="127" t="s">
        <v>60</v>
      </c>
      <c r="F1721" s="127">
        <v>3</v>
      </c>
      <c r="G1721" s="75" t="s">
        <v>3826</v>
      </c>
      <c r="H1721" s="127">
        <v>0</v>
      </c>
      <c r="I1721" s="127"/>
      <c r="J1721" s="127"/>
      <c r="K1721" s="127"/>
      <c r="L1721" s="127"/>
      <c r="M1721" s="127">
        <v>1</v>
      </c>
      <c r="N1721" s="127">
        <v>1</v>
      </c>
      <c r="O1721" s="127">
        <v>1990</v>
      </c>
      <c r="P1721" s="127">
        <v>19910504</v>
      </c>
      <c r="Q1721" s="127">
        <v>19910512</v>
      </c>
      <c r="R1721" s="127" t="s">
        <v>3795</v>
      </c>
      <c r="S1721" s="127" t="s">
        <v>3805</v>
      </c>
      <c r="T1721" s="127" t="s">
        <v>3796</v>
      </c>
      <c r="U1721" s="127" t="s">
        <v>72</v>
      </c>
      <c r="V1721" s="127" t="s">
        <v>65</v>
      </c>
      <c r="W1721" s="127" t="s">
        <v>64</v>
      </c>
      <c r="X1721" s="127"/>
      <c r="Y1721" s="127">
        <v>5.0999999999999996</v>
      </c>
      <c r="Z1721" s="127"/>
      <c r="AA1721" s="127" t="s">
        <v>1726</v>
      </c>
      <c r="AB1721" s="127">
        <v>5000</v>
      </c>
      <c r="AC1721" s="127">
        <v>25960</v>
      </c>
      <c r="AD1721" s="127"/>
      <c r="AE1721" s="127"/>
      <c r="AF1721" s="127">
        <v>5000</v>
      </c>
      <c r="AG1721" s="127">
        <v>262</v>
      </c>
      <c r="AH1721" s="127"/>
      <c r="AI1721" s="127"/>
      <c r="AJ1721" s="127"/>
      <c r="AK1721" s="127">
        <v>0.01</v>
      </c>
      <c r="AL1721" s="127">
        <v>1</v>
      </c>
      <c r="AM1721" s="127"/>
      <c r="AN1721" s="127"/>
      <c r="AO1721" s="127" t="s">
        <v>3827</v>
      </c>
      <c r="AP1721" s="127" t="s">
        <v>3797</v>
      </c>
      <c r="AQ1721" s="127" t="s">
        <v>3806</v>
      </c>
      <c r="AR1721" s="127" t="s">
        <v>3799</v>
      </c>
      <c r="AS1721" s="127" t="s">
        <v>69</v>
      </c>
      <c r="AT1721" s="127" t="s">
        <v>70</v>
      </c>
      <c r="AU1721" s="127" t="s">
        <v>77</v>
      </c>
      <c r="AV1721" s="127" t="s">
        <v>1726</v>
      </c>
      <c r="AW1721" s="149">
        <f t="shared" si="26"/>
        <v>1.0092449922958397E-2</v>
      </c>
    </row>
    <row r="1722" spans="1:49" x14ac:dyDescent="0.2">
      <c r="A1722" s="127" t="s">
        <v>59</v>
      </c>
      <c r="B1722" s="127">
        <v>4.0999999999999996</v>
      </c>
      <c r="C1722" s="127">
        <v>20171204</v>
      </c>
      <c r="D1722" s="127" t="s">
        <v>60</v>
      </c>
      <c r="E1722" s="127" t="s">
        <v>60</v>
      </c>
      <c r="F1722" s="127">
        <v>3</v>
      </c>
      <c r="G1722" s="75" t="s">
        <v>1146</v>
      </c>
      <c r="H1722" s="127">
        <v>0</v>
      </c>
      <c r="I1722" s="127"/>
      <c r="J1722" s="127"/>
      <c r="K1722" s="127"/>
      <c r="L1722" s="127"/>
      <c r="M1722" s="127">
        <v>1</v>
      </c>
      <c r="N1722" s="127">
        <v>2</v>
      </c>
      <c r="O1722" s="127">
        <v>1987</v>
      </c>
      <c r="P1722" s="127">
        <v>19880429</v>
      </c>
      <c r="Q1722" s="127">
        <v>19880501</v>
      </c>
      <c r="R1722" s="127" t="s">
        <v>1121</v>
      </c>
      <c r="S1722" s="127" t="s">
        <v>1002</v>
      </c>
      <c r="T1722" s="127" t="s">
        <v>1122</v>
      </c>
      <c r="U1722" s="127" t="s">
        <v>72</v>
      </c>
      <c r="V1722" s="127" t="s">
        <v>65</v>
      </c>
      <c r="W1722" s="127" t="s">
        <v>64</v>
      </c>
      <c r="X1722" s="127"/>
      <c r="Y1722" s="127">
        <v>3.9</v>
      </c>
      <c r="Z1722" s="127">
        <v>71</v>
      </c>
      <c r="AA1722" s="127" t="s">
        <v>1726</v>
      </c>
      <c r="AB1722" s="127">
        <v>5000</v>
      </c>
      <c r="AC1722" s="127">
        <v>26890</v>
      </c>
      <c r="AD1722" s="127"/>
      <c r="AE1722" s="127"/>
      <c r="AF1722" s="127">
        <v>0</v>
      </c>
      <c r="AG1722" s="127">
        <v>215649</v>
      </c>
      <c r="AH1722" s="127">
        <v>5000</v>
      </c>
      <c r="AI1722" s="127">
        <v>101</v>
      </c>
      <c r="AJ1722" s="127" t="s">
        <v>66</v>
      </c>
      <c r="AK1722" s="127">
        <v>3.7000000000000002E-3</v>
      </c>
      <c r="AL1722" s="127">
        <v>1</v>
      </c>
      <c r="AM1722" s="127"/>
      <c r="AN1722" s="127"/>
      <c r="AO1722" s="127" t="s">
        <v>1147</v>
      </c>
      <c r="AP1722" s="127" t="s">
        <v>1124</v>
      </c>
      <c r="AQ1722" s="127" t="s">
        <v>1006</v>
      </c>
      <c r="AR1722" s="127" t="s">
        <v>1125</v>
      </c>
      <c r="AS1722" s="127" t="s">
        <v>69</v>
      </c>
      <c r="AT1722" s="127" t="s">
        <v>70</v>
      </c>
      <c r="AU1722" s="127" t="s">
        <v>91</v>
      </c>
      <c r="AV1722" s="127" t="s">
        <v>1726</v>
      </c>
      <c r="AW1722" s="149">
        <f t="shared" si="26"/>
        <v>8.0196727407958353</v>
      </c>
    </row>
    <row r="1723" spans="1:49" x14ac:dyDescent="0.2">
      <c r="A1723" s="127" t="s">
        <v>59</v>
      </c>
      <c r="B1723" s="127">
        <v>4.0999999999999996</v>
      </c>
      <c r="C1723" s="127">
        <v>20171204</v>
      </c>
      <c r="D1723" s="127" t="s">
        <v>60</v>
      </c>
      <c r="E1723" s="127" t="s">
        <v>60</v>
      </c>
      <c r="F1723" s="127">
        <v>3</v>
      </c>
      <c r="G1723" s="75" t="s">
        <v>3346</v>
      </c>
      <c r="H1723" s="127">
        <v>0</v>
      </c>
      <c r="I1723" s="127"/>
      <c r="J1723" s="127"/>
      <c r="K1723" s="127"/>
      <c r="L1723" s="127"/>
      <c r="M1723" s="127">
        <v>1</v>
      </c>
      <c r="N1723" s="127">
        <v>3</v>
      </c>
      <c r="O1723" s="127">
        <v>1990</v>
      </c>
      <c r="P1723" s="127">
        <v>19920408</v>
      </c>
      <c r="Q1723" s="127">
        <v>19920415</v>
      </c>
      <c r="R1723" s="127" t="s">
        <v>3322</v>
      </c>
      <c r="S1723" s="127" t="s">
        <v>3323</v>
      </c>
      <c r="T1723" s="127" t="s">
        <v>3294</v>
      </c>
      <c r="U1723" s="127" t="s">
        <v>1953</v>
      </c>
      <c r="V1723" s="127" t="s">
        <v>65</v>
      </c>
      <c r="W1723" s="127" t="s">
        <v>66</v>
      </c>
      <c r="X1723" s="127"/>
      <c r="Y1723" s="127">
        <v>25.2</v>
      </c>
      <c r="Z1723" s="127">
        <v>132</v>
      </c>
      <c r="AA1723" s="127" t="s">
        <v>1726</v>
      </c>
      <c r="AB1723" s="127">
        <v>5000</v>
      </c>
      <c r="AC1723" s="127">
        <v>18697</v>
      </c>
      <c r="AD1723" s="127"/>
      <c r="AE1723" s="127"/>
      <c r="AF1723" s="127">
        <v>5000</v>
      </c>
      <c r="AG1723" s="127">
        <v>122</v>
      </c>
      <c r="AH1723" s="127"/>
      <c r="AI1723" s="127"/>
      <c r="AJ1723" s="127"/>
      <c r="AK1723" s="127">
        <v>6.4999999999999997E-3</v>
      </c>
      <c r="AL1723" s="127">
        <v>44</v>
      </c>
      <c r="AM1723" s="127">
        <v>310</v>
      </c>
      <c r="AN1723" s="127"/>
      <c r="AO1723" s="127" t="s">
        <v>3347</v>
      </c>
      <c r="AP1723" s="127" t="s">
        <v>3325</v>
      </c>
      <c r="AQ1723" s="127" t="s">
        <v>3326</v>
      </c>
      <c r="AR1723" s="127" t="s">
        <v>3298</v>
      </c>
      <c r="AS1723" s="127" t="s">
        <v>69</v>
      </c>
      <c r="AT1723" s="127" t="s">
        <v>70</v>
      </c>
      <c r="AU1723" s="127" t="s">
        <v>3211</v>
      </c>
      <c r="AV1723" s="127" t="s">
        <v>1726</v>
      </c>
      <c r="AW1723" s="149">
        <f t="shared" si="26"/>
        <v>6.5251109803711824E-3</v>
      </c>
    </row>
    <row r="1724" spans="1:49" x14ac:dyDescent="0.2">
      <c r="A1724" s="127" t="s">
        <v>59</v>
      </c>
      <c r="B1724" s="127">
        <v>4.0999999999999996</v>
      </c>
      <c r="C1724" s="127">
        <v>20171204</v>
      </c>
      <c r="D1724" s="127" t="s">
        <v>60</v>
      </c>
      <c r="E1724" s="127" t="s">
        <v>60</v>
      </c>
      <c r="F1724" s="127">
        <v>3</v>
      </c>
      <c r="G1724" s="75" t="s">
        <v>2016</v>
      </c>
      <c r="H1724" s="127">
        <v>0</v>
      </c>
      <c r="I1724" s="127"/>
      <c r="J1724" s="127"/>
      <c r="K1724" s="127"/>
      <c r="L1724" s="127"/>
      <c r="M1724" s="127">
        <v>1</v>
      </c>
      <c r="N1724" s="127">
        <v>3</v>
      </c>
      <c r="O1724" s="127">
        <v>1989</v>
      </c>
      <c r="P1724" s="127">
        <v>19900514</v>
      </c>
      <c r="Q1724" s="127">
        <v>19900523</v>
      </c>
      <c r="R1724" s="127" t="s">
        <v>3420</v>
      </c>
      <c r="S1724" s="127" t="s">
        <v>3421</v>
      </c>
      <c r="T1724" s="127" t="s">
        <v>4165</v>
      </c>
      <c r="U1724" s="127" t="s">
        <v>72</v>
      </c>
      <c r="V1724" s="127" t="s">
        <v>65</v>
      </c>
      <c r="W1724" s="127" t="s">
        <v>64</v>
      </c>
      <c r="X1724" s="127"/>
      <c r="Y1724" s="127">
        <v>5.3</v>
      </c>
      <c r="Z1724" s="127"/>
      <c r="AA1724" s="127" t="s">
        <v>1726</v>
      </c>
      <c r="AB1724" s="127">
        <v>5000</v>
      </c>
      <c r="AC1724" s="127">
        <v>23590</v>
      </c>
      <c r="AD1724" s="127"/>
      <c r="AE1724" s="127"/>
      <c r="AF1724" s="127">
        <v>0</v>
      </c>
      <c r="AG1724" s="127">
        <v>208968</v>
      </c>
      <c r="AH1724" s="127">
        <v>5000</v>
      </c>
      <c r="AI1724" s="127">
        <v>223</v>
      </c>
      <c r="AJ1724" s="127" t="s">
        <v>66</v>
      </c>
      <c r="AK1724" s="127">
        <v>9.4000000000000004E-3</v>
      </c>
      <c r="AL1724" s="127">
        <v>25</v>
      </c>
      <c r="AM1724" s="127">
        <v>533</v>
      </c>
      <c r="AN1724" s="127"/>
      <c r="AO1724" s="127" t="s">
        <v>4329</v>
      </c>
      <c r="AP1724" s="127" t="s">
        <v>3422</v>
      </c>
      <c r="AQ1724" s="127" t="s">
        <v>3423</v>
      </c>
      <c r="AR1724" s="127" t="s">
        <v>4166</v>
      </c>
      <c r="AS1724" s="127" t="s">
        <v>69</v>
      </c>
      <c r="AT1724" s="127" t="s">
        <v>70</v>
      </c>
      <c r="AU1724" s="127" t="s">
        <v>3211</v>
      </c>
      <c r="AV1724" s="127" t="s">
        <v>1726</v>
      </c>
      <c r="AW1724" s="149">
        <f t="shared" si="26"/>
        <v>8.8583298007630358</v>
      </c>
    </row>
    <row r="1725" spans="1:49" x14ac:dyDescent="0.2">
      <c r="A1725" s="127" t="s">
        <v>1726</v>
      </c>
      <c r="B1725" s="127">
        <v>4.0999999999999996</v>
      </c>
      <c r="C1725" s="127">
        <v>20171204</v>
      </c>
      <c r="D1725" s="127" t="s">
        <v>60</v>
      </c>
      <c r="E1725" s="127" t="s">
        <v>60</v>
      </c>
      <c r="F1725" s="127">
        <v>3</v>
      </c>
      <c r="G1725" s="75" t="s">
        <v>4629</v>
      </c>
      <c r="H1725" s="127"/>
      <c r="I1725" s="127"/>
      <c r="J1725" s="127"/>
      <c r="K1725" s="127"/>
      <c r="L1725" s="127"/>
      <c r="M1725" s="127">
        <v>1</v>
      </c>
      <c r="N1725" s="127">
        <v>2</v>
      </c>
      <c r="O1725" s="127">
        <v>1987</v>
      </c>
      <c r="P1725" s="127">
        <v>19890111</v>
      </c>
      <c r="Q1725" s="127">
        <v>19890114</v>
      </c>
      <c r="R1725" s="127" t="s">
        <v>4560</v>
      </c>
      <c r="S1725" s="127" t="s">
        <v>3426</v>
      </c>
      <c r="T1725" s="127" t="s">
        <v>4561</v>
      </c>
      <c r="U1725" s="127" t="s">
        <v>1953</v>
      </c>
      <c r="V1725" s="127" t="s">
        <v>65</v>
      </c>
      <c r="W1725" s="127" t="s">
        <v>66</v>
      </c>
      <c r="X1725" s="127"/>
      <c r="Y1725" s="127">
        <v>9.1999999999999993</v>
      </c>
      <c r="Z1725" s="127"/>
      <c r="AA1725" s="127" t="s">
        <v>1726</v>
      </c>
      <c r="AB1725" s="127"/>
      <c r="AC1725" s="127"/>
      <c r="AD1725" s="127"/>
      <c r="AE1725" s="127"/>
      <c r="AF1725" s="127">
        <v>0</v>
      </c>
      <c r="AG1725" s="127">
        <v>28149</v>
      </c>
      <c r="AH1725" s="127"/>
      <c r="AI1725" s="127"/>
      <c r="AJ1725" s="127" t="s">
        <v>67</v>
      </c>
      <c r="AK1725" s="127"/>
      <c r="AL1725" s="127"/>
      <c r="AM1725" s="127"/>
      <c r="AN1725" s="127"/>
      <c r="AO1725" s="127" t="s">
        <v>4628</v>
      </c>
      <c r="AP1725" s="127" t="s">
        <v>4562</v>
      </c>
      <c r="AQ1725" s="127" t="s">
        <v>3429</v>
      </c>
      <c r="AR1725" s="127" t="s">
        <v>4563</v>
      </c>
      <c r="AS1725" s="127" t="s">
        <v>69</v>
      </c>
      <c r="AT1725" s="127" t="s">
        <v>70</v>
      </c>
      <c r="AU1725" s="127" t="s">
        <v>77</v>
      </c>
      <c r="AV1725" s="127" t="s">
        <v>1726</v>
      </c>
      <c r="AW1725" s="149" t="str">
        <f t="shared" si="26"/>
        <v/>
      </c>
    </row>
    <row r="1726" spans="1:49" x14ac:dyDescent="0.2">
      <c r="A1726" s="127" t="s">
        <v>1726</v>
      </c>
      <c r="B1726" s="127">
        <v>4.0999999999999996</v>
      </c>
      <c r="C1726" s="127">
        <v>20171204</v>
      </c>
      <c r="D1726" s="127" t="s">
        <v>60</v>
      </c>
      <c r="E1726" s="127" t="s">
        <v>60</v>
      </c>
      <c r="F1726" s="127">
        <v>3</v>
      </c>
      <c r="G1726" s="75" t="s">
        <v>4627</v>
      </c>
      <c r="H1726" s="127"/>
      <c r="I1726" s="127"/>
      <c r="J1726" s="127"/>
      <c r="K1726" s="127"/>
      <c r="L1726" s="127"/>
      <c r="M1726" s="127">
        <v>1</v>
      </c>
      <c r="N1726" s="127">
        <v>2</v>
      </c>
      <c r="O1726" s="127">
        <v>1987</v>
      </c>
      <c r="P1726" s="127">
        <v>19890323</v>
      </c>
      <c r="Q1726" s="127">
        <v>19890504</v>
      </c>
      <c r="R1726" s="127" t="s">
        <v>4560</v>
      </c>
      <c r="S1726" s="127" t="s">
        <v>3426</v>
      </c>
      <c r="T1726" s="127" t="s">
        <v>4561</v>
      </c>
      <c r="U1726" s="127" t="s">
        <v>1953</v>
      </c>
      <c r="V1726" s="127" t="s">
        <v>65</v>
      </c>
      <c r="W1726" s="127" t="s">
        <v>66</v>
      </c>
      <c r="X1726" s="127"/>
      <c r="Y1726" s="127">
        <v>10.5</v>
      </c>
      <c r="Z1726" s="127"/>
      <c r="AA1726" s="127" t="s">
        <v>1726</v>
      </c>
      <c r="AB1726" s="127"/>
      <c r="AC1726" s="127"/>
      <c r="AD1726" s="127"/>
      <c r="AE1726" s="127"/>
      <c r="AF1726" s="127">
        <v>0</v>
      </c>
      <c r="AG1726" s="127">
        <v>10000</v>
      </c>
      <c r="AH1726" s="127"/>
      <c r="AI1726" s="127"/>
      <c r="AJ1726" s="127" t="s">
        <v>67</v>
      </c>
      <c r="AK1726" s="127"/>
      <c r="AL1726" s="127"/>
      <c r="AM1726" s="127"/>
      <c r="AN1726" s="127"/>
      <c r="AO1726" s="127" t="s">
        <v>4628</v>
      </c>
      <c r="AP1726" s="127" t="s">
        <v>4562</v>
      </c>
      <c r="AQ1726" s="127" t="s">
        <v>3429</v>
      </c>
      <c r="AR1726" s="127" t="s">
        <v>4563</v>
      </c>
      <c r="AS1726" s="127" t="s">
        <v>69</v>
      </c>
      <c r="AT1726" s="127" t="s">
        <v>70</v>
      </c>
      <c r="AU1726" s="127" t="s">
        <v>77</v>
      </c>
      <c r="AV1726" s="127" t="s">
        <v>1726</v>
      </c>
      <c r="AW1726" s="149" t="str">
        <f t="shared" si="26"/>
        <v/>
      </c>
    </row>
    <row r="1727" spans="1:49" x14ac:dyDescent="0.2">
      <c r="A1727" s="127" t="s">
        <v>1726</v>
      </c>
      <c r="B1727" s="127">
        <v>4.0999999999999996</v>
      </c>
      <c r="C1727" s="127">
        <v>20171204</v>
      </c>
      <c r="D1727" s="127" t="s">
        <v>60</v>
      </c>
      <c r="E1727" s="127" t="s">
        <v>60</v>
      </c>
      <c r="F1727" s="127">
        <v>3</v>
      </c>
      <c r="G1727" s="75" t="s">
        <v>3801</v>
      </c>
      <c r="H1727" s="127"/>
      <c r="I1727" s="127"/>
      <c r="J1727" s="127"/>
      <c r="K1727" s="127"/>
      <c r="L1727" s="127"/>
      <c r="M1727" s="127">
        <v>1</v>
      </c>
      <c r="N1727" s="127">
        <v>1</v>
      </c>
      <c r="O1727" s="127">
        <v>1987</v>
      </c>
      <c r="P1727" s="127">
        <v>19880515</v>
      </c>
      <c r="Q1727" s="127">
        <v>19880515</v>
      </c>
      <c r="R1727" s="127" t="s">
        <v>3795</v>
      </c>
      <c r="S1727" s="127" t="s">
        <v>4822</v>
      </c>
      <c r="T1727" s="127" t="s">
        <v>3796</v>
      </c>
      <c r="U1727" s="127" t="s">
        <v>72</v>
      </c>
      <c r="V1727" s="127" t="s">
        <v>65</v>
      </c>
      <c r="W1727" s="127" t="s">
        <v>66</v>
      </c>
      <c r="X1727" s="127" t="s">
        <v>1305</v>
      </c>
      <c r="Y1727" s="127">
        <v>4</v>
      </c>
      <c r="Z1727" s="127"/>
      <c r="AA1727" s="127" t="s">
        <v>1726</v>
      </c>
      <c r="AB1727" s="127"/>
      <c r="AC1727" s="127"/>
      <c r="AD1727" s="127"/>
      <c r="AE1727" s="127"/>
      <c r="AF1727" s="127">
        <v>0</v>
      </c>
      <c r="AG1727" s="127">
        <v>144</v>
      </c>
      <c r="AH1727" s="127"/>
      <c r="AI1727" s="127"/>
      <c r="AJ1727" s="127"/>
      <c r="AK1727" s="127"/>
      <c r="AL1727" s="127"/>
      <c r="AM1727" s="127"/>
      <c r="AN1727" s="127"/>
      <c r="AO1727" s="127"/>
      <c r="AP1727" s="127" t="s">
        <v>3797</v>
      </c>
      <c r="AQ1727" s="127" t="s">
        <v>3798</v>
      </c>
      <c r="AR1727" s="127" t="s">
        <v>3799</v>
      </c>
      <c r="AS1727" s="127" t="s">
        <v>69</v>
      </c>
      <c r="AT1727" s="127" t="s">
        <v>70</v>
      </c>
      <c r="AU1727" s="127" t="s">
        <v>77</v>
      </c>
      <c r="AV1727" s="127" t="s">
        <v>1726</v>
      </c>
      <c r="AW1727" s="149" t="str">
        <f t="shared" si="26"/>
        <v/>
      </c>
    </row>
    <row r="1728" spans="1:49" x14ac:dyDescent="0.2">
      <c r="A1728" s="127" t="s">
        <v>1726</v>
      </c>
      <c r="B1728" s="127">
        <v>4.0999999999999996</v>
      </c>
      <c r="C1728" s="127">
        <v>20171204</v>
      </c>
      <c r="D1728" s="127" t="s">
        <v>60</v>
      </c>
      <c r="E1728" s="127" t="s">
        <v>60</v>
      </c>
      <c r="F1728" s="127">
        <v>3</v>
      </c>
      <c r="G1728" s="75" t="s">
        <v>1439</v>
      </c>
      <c r="H1728" s="127"/>
      <c r="I1728" s="127"/>
      <c r="J1728" s="127"/>
      <c r="K1728" s="127"/>
      <c r="L1728" s="127"/>
      <c r="M1728" s="127">
        <v>1</v>
      </c>
      <c r="N1728" s="127">
        <v>1</v>
      </c>
      <c r="O1728" s="127">
        <v>1988</v>
      </c>
      <c r="P1728" s="127">
        <v>19890421</v>
      </c>
      <c r="Q1728" s="127">
        <v>19890502</v>
      </c>
      <c r="R1728" s="127" t="s">
        <v>109</v>
      </c>
      <c r="S1728" s="127" t="s">
        <v>62</v>
      </c>
      <c r="T1728" s="127" t="s">
        <v>110</v>
      </c>
      <c r="U1728" s="127" t="s">
        <v>72</v>
      </c>
      <c r="V1728" s="127" t="s">
        <v>65</v>
      </c>
      <c r="W1728" s="127" t="s">
        <v>64</v>
      </c>
      <c r="X1728" s="127"/>
      <c r="Y1728" s="127">
        <v>6</v>
      </c>
      <c r="Z1728" s="127"/>
      <c r="AA1728" s="127" t="s">
        <v>1726</v>
      </c>
      <c r="AB1728" s="127"/>
      <c r="AC1728" s="127"/>
      <c r="AD1728" s="127"/>
      <c r="AE1728" s="127"/>
      <c r="AF1728" s="127">
        <v>0</v>
      </c>
      <c r="AG1728" s="127">
        <v>94098</v>
      </c>
      <c r="AH1728" s="127"/>
      <c r="AI1728" s="127"/>
      <c r="AJ1728" s="127" t="s">
        <v>67</v>
      </c>
      <c r="AK1728" s="127"/>
      <c r="AL1728" s="127"/>
      <c r="AM1728" s="127"/>
      <c r="AN1728" s="127"/>
      <c r="AO1728" s="127"/>
      <c r="AP1728" s="127" t="s">
        <v>685</v>
      </c>
      <c r="AQ1728" s="127" t="s">
        <v>661</v>
      </c>
      <c r="AR1728" s="127" t="s">
        <v>686</v>
      </c>
      <c r="AS1728" s="127" t="s">
        <v>69</v>
      </c>
      <c r="AT1728" s="127" t="s">
        <v>70</v>
      </c>
      <c r="AU1728" s="127" t="s">
        <v>71</v>
      </c>
      <c r="AV1728" s="127" t="s">
        <v>1726</v>
      </c>
      <c r="AW1728" s="149" t="str">
        <f t="shared" si="26"/>
        <v/>
      </c>
    </row>
    <row r="1729" spans="1:49" x14ac:dyDescent="0.2">
      <c r="A1729" s="127" t="s">
        <v>1726</v>
      </c>
      <c r="B1729" s="127">
        <v>4.0999999999999996</v>
      </c>
      <c r="C1729" s="127">
        <v>20171204</v>
      </c>
      <c r="D1729" s="127" t="s">
        <v>60</v>
      </c>
      <c r="E1729" s="127" t="s">
        <v>60</v>
      </c>
      <c r="F1729" s="127">
        <v>3</v>
      </c>
      <c r="G1729" s="75" t="s">
        <v>1440</v>
      </c>
      <c r="H1729" s="127"/>
      <c r="I1729" s="127"/>
      <c r="J1729" s="127"/>
      <c r="K1729" s="127"/>
      <c r="L1729" s="127"/>
      <c r="M1729" s="127">
        <v>1</v>
      </c>
      <c r="N1729" s="127">
        <v>1</v>
      </c>
      <c r="O1729" s="127">
        <v>1988</v>
      </c>
      <c r="P1729" s="127">
        <v>19890426</v>
      </c>
      <c r="Q1729" s="127">
        <v>19890504</v>
      </c>
      <c r="R1729" s="127" t="s">
        <v>747</v>
      </c>
      <c r="S1729" s="127" t="s">
        <v>62</v>
      </c>
      <c r="T1729" s="127" t="s">
        <v>748</v>
      </c>
      <c r="U1729" s="127" t="s">
        <v>72</v>
      </c>
      <c r="V1729" s="127" t="s">
        <v>65</v>
      </c>
      <c r="W1729" s="127" t="s">
        <v>64</v>
      </c>
      <c r="X1729" s="127"/>
      <c r="Y1729" s="127">
        <v>5.4</v>
      </c>
      <c r="Z1729" s="127"/>
      <c r="AA1729" s="127" t="s">
        <v>1726</v>
      </c>
      <c r="AB1729" s="127"/>
      <c r="AC1729" s="127"/>
      <c r="AD1729" s="127"/>
      <c r="AE1729" s="127"/>
      <c r="AF1729" s="127">
        <v>0</v>
      </c>
      <c r="AG1729" s="127">
        <v>181224</v>
      </c>
      <c r="AH1729" s="127"/>
      <c r="AI1729" s="127"/>
      <c r="AJ1729" s="127" t="s">
        <v>67</v>
      </c>
      <c r="AK1729" s="127"/>
      <c r="AL1729" s="127"/>
      <c r="AM1729" s="127"/>
      <c r="AN1729" s="127"/>
      <c r="AO1729" s="127"/>
      <c r="AP1729" s="127" t="s">
        <v>750</v>
      </c>
      <c r="AQ1729" s="127" t="s">
        <v>661</v>
      </c>
      <c r="AR1729" s="127" t="s">
        <v>751</v>
      </c>
      <c r="AS1729" s="127" t="s">
        <v>69</v>
      </c>
      <c r="AT1729" s="127" t="s">
        <v>70</v>
      </c>
      <c r="AU1729" s="127" t="s">
        <v>71</v>
      </c>
      <c r="AV1729" s="127" t="s">
        <v>1726</v>
      </c>
      <c r="AW1729" s="149" t="str">
        <f t="shared" si="26"/>
        <v/>
      </c>
    </row>
    <row r="1730" spans="1:49" x14ac:dyDescent="0.2">
      <c r="A1730" s="127" t="s">
        <v>59</v>
      </c>
      <c r="B1730" s="127">
        <v>4.0999999999999996</v>
      </c>
      <c r="C1730" s="127">
        <v>20171204</v>
      </c>
      <c r="D1730" s="127" t="s">
        <v>60</v>
      </c>
      <c r="E1730" s="127" t="s">
        <v>60</v>
      </c>
      <c r="F1730" s="127">
        <v>3</v>
      </c>
      <c r="G1730" s="75" t="s">
        <v>634</v>
      </c>
      <c r="H1730" s="127">
        <v>12</v>
      </c>
      <c r="I1730" s="127"/>
      <c r="J1730" s="127"/>
      <c r="K1730" s="127"/>
      <c r="L1730" s="127"/>
      <c r="M1730" s="127">
        <v>1</v>
      </c>
      <c r="N1730" s="127">
        <v>2</v>
      </c>
      <c r="O1730" s="127">
        <v>2008</v>
      </c>
      <c r="P1730" s="127">
        <v>20090531</v>
      </c>
      <c r="Q1730" s="127">
        <v>20090531</v>
      </c>
      <c r="R1730" s="127" t="s">
        <v>490</v>
      </c>
      <c r="S1730" s="127" t="s">
        <v>476</v>
      </c>
      <c r="T1730" s="127" t="s">
        <v>491</v>
      </c>
      <c r="U1730" s="127" t="s">
        <v>72</v>
      </c>
      <c r="V1730" s="127" t="s">
        <v>65</v>
      </c>
      <c r="W1730" s="127" t="s">
        <v>64</v>
      </c>
      <c r="X1730" s="127"/>
      <c r="Y1730" s="127">
        <v>8.1999999999999993</v>
      </c>
      <c r="Z1730" s="127">
        <v>88</v>
      </c>
      <c r="AA1730" s="127" t="s">
        <v>1726</v>
      </c>
      <c r="AB1730" s="127">
        <v>5000</v>
      </c>
      <c r="AC1730" s="127">
        <v>25848</v>
      </c>
      <c r="AD1730" s="127"/>
      <c r="AE1730" s="127"/>
      <c r="AF1730" s="127">
        <v>0</v>
      </c>
      <c r="AG1730" s="127">
        <v>26007</v>
      </c>
      <c r="AH1730" s="127">
        <v>5000</v>
      </c>
      <c r="AI1730" s="127">
        <v>528</v>
      </c>
      <c r="AJ1730" s="127" t="s">
        <v>66</v>
      </c>
      <c r="AK1730" s="127">
        <v>0.02</v>
      </c>
      <c r="AL1730" s="127">
        <v>57</v>
      </c>
      <c r="AM1730" s="127">
        <v>200</v>
      </c>
      <c r="AN1730" s="127"/>
      <c r="AO1730" s="127" t="s">
        <v>635</v>
      </c>
      <c r="AP1730" s="127" t="s">
        <v>493</v>
      </c>
      <c r="AQ1730" s="127" t="s">
        <v>480</v>
      </c>
      <c r="AR1730" s="127" t="s">
        <v>494</v>
      </c>
      <c r="AS1730" s="127" t="s">
        <v>69</v>
      </c>
      <c r="AT1730" s="127" t="s">
        <v>70</v>
      </c>
      <c r="AU1730" s="127" t="s">
        <v>91</v>
      </c>
      <c r="AV1730" s="127" t="s">
        <v>1726</v>
      </c>
      <c r="AW1730" s="149">
        <f t="shared" si="26"/>
        <v>1.0061513463324048</v>
      </c>
    </row>
    <row r="1731" spans="1:49" x14ac:dyDescent="0.2">
      <c r="A1731" s="127" t="s">
        <v>59</v>
      </c>
      <c r="B1731" s="127">
        <v>4.0999999999999996</v>
      </c>
      <c r="C1731" s="127">
        <v>20171204</v>
      </c>
      <c r="D1731" s="127" t="s">
        <v>60</v>
      </c>
      <c r="E1731" s="127" t="s">
        <v>60</v>
      </c>
      <c r="F1731" s="127">
        <v>3</v>
      </c>
      <c r="G1731" s="75" t="s">
        <v>636</v>
      </c>
      <c r="H1731" s="127">
        <v>12</v>
      </c>
      <c r="I1731" s="127"/>
      <c r="J1731" s="127"/>
      <c r="K1731" s="127"/>
      <c r="L1731" s="127"/>
      <c r="M1731" s="127">
        <v>1</v>
      </c>
      <c r="N1731" s="127">
        <v>2</v>
      </c>
      <c r="O1731" s="127">
        <v>2008</v>
      </c>
      <c r="P1731" s="127">
        <v>20090531</v>
      </c>
      <c r="Q1731" s="127">
        <v>20090531</v>
      </c>
      <c r="R1731" s="127" t="s">
        <v>490</v>
      </c>
      <c r="S1731" s="127" t="s">
        <v>476</v>
      </c>
      <c r="T1731" s="127" t="s">
        <v>491</v>
      </c>
      <c r="U1731" s="127" t="s">
        <v>72</v>
      </c>
      <c r="V1731" s="127" t="s">
        <v>65</v>
      </c>
      <c r="W1731" s="127" t="s">
        <v>64</v>
      </c>
      <c r="X1731" s="127"/>
      <c r="Y1731" s="127">
        <v>8.1999999999999993</v>
      </c>
      <c r="Z1731" s="127">
        <v>88</v>
      </c>
      <c r="AA1731" s="127" t="s">
        <v>1726</v>
      </c>
      <c r="AB1731" s="127">
        <v>5000</v>
      </c>
      <c r="AC1731" s="127">
        <v>25473</v>
      </c>
      <c r="AD1731" s="127"/>
      <c r="AE1731" s="127"/>
      <c r="AF1731" s="127">
        <v>0</v>
      </c>
      <c r="AG1731" s="127">
        <v>25630</v>
      </c>
      <c r="AH1731" s="127">
        <v>5000</v>
      </c>
      <c r="AI1731" s="127">
        <v>520</v>
      </c>
      <c r="AJ1731" s="127" t="s">
        <v>66</v>
      </c>
      <c r="AK1731" s="127">
        <v>0.02</v>
      </c>
      <c r="AL1731" s="127">
        <v>55</v>
      </c>
      <c r="AM1731" s="127">
        <v>200</v>
      </c>
      <c r="AN1731" s="127"/>
      <c r="AO1731" s="127" t="s">
        <v>637</v>
      </c>
      <c r="AP1731" s="127" t="s">
        <v>493</v>
      </c>
      <c r="AQ1731" s="127" t="s">
        <v>480</v>
      </c>
      <c r="AR1731" s="127" t="s">
        <v>494</v>
      </c>
      <c r="AS1731" s="127" t="s">
        <v>69</v>
      </c>
      <c r="AT1731" s="127" t="s">
        <v>70</v>
      </c>
      <c r="AU1731" s="127" t="s">
        <v>91</v>
      </c>
      <c r="AV1731" s="127" t="s">
        <v>1726</v>
      </c>
      <c r="AW1731" s="149">
        <f t="shared" ref="AW1731:AW1794" si="27">+IF(ISERROR(AG1731/AC1731),"",AG1731/AC1731)</f>
        <v>1.0061633886860597</v>
      </c>
    </row>
    <row r="1732" spans="1:49" x14ac:dyDescent="0.2">
      <c r="A1732" s="127" t="s">
        <v>59</v>
      </c>
      <c r="B1732" s="127">
        <v>4.0999999999999996</v>
      </c>
      <c r="C1732" s="127">
        <v>20171204</v>
      </c>
      <c r="D1732" s="127" t="s">
        <v>60</v>
      </c>
      <c r="E1732" s="127" t="s">
        <v>60</v>
      </c>
      <c r="F1732" s="127">
        <v>3</v>
      </c>
      <c r="G1732" s="75" t="s">
        <v>462</v>
      </c>
      <c r="H1732" s="127">
        <v>12</v>
      </c>
      <c r="I1732" s="127"/>
      <c r="J1732" s="127"/>
      <c r="K1732" s="127"/>
      <c r="L1732" s="127"/>
      <c r="M1732" s="127">
        <v>1</v>
      </c>
      <c r="N1732" s="127">
        <v>2</v>
      </c>
      <c r="O1732" s="127">
        <v>2008</v>
      </c>
      <c r="P1732" s="127">
        <v>20090514</v>
      </c>
      <c r="Q1732" s="127">
        <v>20090515</v>
      </c>
      <c r="R1732" s="127" t="s">
        <v>475</v>
      </c>
      <c r="S1732" s="127" t="s">
        <v>476</v>
      </c>
      <c r="T1732" s="127" t="s">
        <v>477</v>
      </c>
      <c r="U1732" s="127" t="s">
        <v>72</v>
      </c>
      <c r="V1732" s="127" t="s">
        <v>65</v>
      </c>
      <c r="W1732" s="127" t="s">
        <v>64</v>
      </c>
      <c r="X1732" s="127"/>
      <c r="Y1732" s="127">
        <v>4.8</v>
      </c>
      <c r="Z1732" s="127">
        <v>75</v>
      </c>
      <c r="AA1732" s="127" t="s">
        <v>1726</v>
      </c>
      <c r="AB1732" s="127">
        <v>5000</v>
      </c>
      <c r="AC1732" s="127">
        <v>50588</v>
      </c>
      <c r="AD1732" s="127"/>
      <c r="AE1732" s="127"/>
      <c r="AF1732" s="127">
        <v>0</v>
      </c>
      <c r="AG1732" s="127">
        <v>50503</v>
      </c>
      <c r="AH1732" s="127">
        <v>5000</v>
      </c>
      <c r="AI1732" s="127">
        <v>1565</v>
      </c>
      <c r="AJ1732" s="127" t="s">
        <v>66</v>
      </c>
      <c r="AK1732" s="127">
        <v>0.03</v>
      </c>
      <c r="AL1732" s="127">
        <v>27</v>
      </c>
      <c r="AM1732" s="127">
        <v>200</v>
      </c>
      <c r="AN1732" s="127"/>
      <c r="AO1732" s="127" t="s">
        <v>631</v>
      </c>
      <c r="AP1732" s="127" t="s">
        <v>479</v>
      </c>
      <c r="AQ1732" s="127" t="s">
        <v>480</v>
      </c>
      <c r="AR1732" s="127" t="s">
        <v>481</v>
      </c>
      <c r="AS1732" s="127" t="s">
        <v>69</v>
      </c>
      <c r="AT1732" s="127" t="s">
        <v>70</v>
      </c>
      <c r="AU1732" s="127" t="s">
        <v>91</v>
      </c>
      <c r="AV1732" s="127" t="s">
        <v>1726</v>
      </c>
      <c r="AW1732" s="149">
        <f t="shared" si="27"/>
        <v>0.99831975962678898</v>
      </c>
    </row>
    <row r="1733" spans="1:49" x14ac:dyDescent="0.2">
      <c r="A1733" s="127" t="s">
        <v>59</v>
      </c>
      <c r="B1733" s="127">
        <v>4.0999999999999996</v>
      </c>
      <c r="C1733" s="127">
        <v>20171204</v>
      </c>
      <c r="D1733" s="127" t="s">
        <v>60</v>
      </c>
      <c r="E1733" s="127" t="s">
        <v>60</v>
      </c>
      <c r="F1733" s="127">
        <v>3</v>
      </c>
      <c r="G1733" s="75" t="s">
        <v>463</v>
      </c>
      <c r="H1733" s="127">
        <v>12</v>
      </c>
      <c r="I1733" s="127"/>
      <c r="J1733" s="127"/>
      <c r="K1733" s="127"/>
      <c r="L1733" s="127"/>
      <c r="M1733" s="127">
        <v>1</v>
      </c>
      <c r="N1733" s="127">
        <v>2</v>
      </c>
      <c r="O1733" s="127">
        <v>2008</v>
      </c>
      <c r="P1733" s="127">
        <v>20090514</v>
      </c>
      <c r="Q1733" s="127">
        <v>20090515</v>
      </c>
      <c r="R1733" s="127" t="s">
        <v>475</v>
      </c>
      <c r="S1733" s="127" t="s">
        <v>476</v>
      </c>
      <c r="T1733" s="127" t="s">
        <v>477</v>
      </c>
      <c r="U1733" s="127" t="s">
        <v>72</v>
      </c>
      <c r="V1733" s="127" t="s">
        <v>65</v>
      </c>
      <c r="W1733" s="127" t="s">
        <v>64</v>
      </c>
      <c r="X1733" s="127"/>
      <c r="Y1733" s="127">
        <v>4.8</v>
      </c>
      <c r="Z1733" s="127">
        <v>75</v>
      </c>
      <c r="AA1733" s="127" t="s">
        <v>1726</v>
      </c>
      <c r="AB1733" s="127">
        <v>5000</v>
      </c>
      <c r="AC1733" s="127">
        <v>49741</v>
      </c>
      <c r="AD1733" s="127"/>
      <c r="AE1733" s="127"/>
      <c r="AF1733" s="127">
        <v>0</v>
      </c>
      <c r="AG1733" s="127">
        <v>49567</v>
      </c>
      <c r="AH1733" s="127">
        <v>5000</v>
      </c>
      <c r="AI1733" s="127">
        <v>1538</v>
      </c>
      <c r="AJ1733" s="127" t="s">
        <v>66</v>
      </c>
      <c r="AK1733" s="127">
        <v>0.03</v>
      </c>
      <c r="AL1733" s="127">
        <v>24</v>
      </c>
      <c r="AM1733" s="127">
        <v>200</v>
      </c>
      <c r="AN1733" s="127"/>
      <c r="AO1733" s="127" t="s">
        <v>630</v>
      </c>
      <c r="AP1733" s="127" t="s">
        <v>479</v>
      </c>
      <c r="AQ1733" s="127" t="s">
        <v>480</v>
      </c>
      <c r="AR1733" s="127" t="s">
        <v>481</v>
      </c>
      <c r="AS1733" s="127" t="s">
        <v>69</v>
      </c>
      <c r="AT1733" s="127" t="s">
        <v>70</v>
      </c>
      <c r="AU1733" s="127" t="s">
        <v>91</v>
      </c>
      <c r="AV1733" s="127" t="s">
        <v>1726</v>
      </c>
      <c r="AW1733" s="149">
        <f t="shared" si="27"/>
        <v>0.99650187973703785</v>
      </c>
    </row>
    <row r="1734" spans="1:49" x14ac:dyDescent="0.2">
      <c r="A1734" s="127" t="s">
        <v>59</v>
      </c>
      <c r="B1734" s="127">
        <v>4.0999999999999996</v>
      </c>
      <c r="C1734" s="127">
        <v>20171204</v>
      </c>
      <c r="D1734" s="127" t="s">
        <v>60</v>
      </c>
      <c r="E1734" s="127" t="s">
        <v>60</v>
      </c>
      <c r="F1734" s="127">
        <v>3</v>
      </c>
      <c r="G1734" s="75" t="s">
        <v>4217</v>
      </c>
      <c r="H1734" s="127">
        <v>12</v>
      </c>
      <c r="I1734" s="127"/>
      <c r="J1734" s="127"/>
      <c r="K1734" s="127" t="s">
        <v>106</v>
      </c>
      <c r="L1734" s="127" t="s">
        <v>4211</v>
      </c>
      <c r="M1734" s="127">
        <v>1</v>
      </c>
      <c r="N1734" s="127">
        <v>3</v>
      </c>
      <c r="O1734" s="127">
        <v>2011</v>
      </c>
      <c r="P1734" s="127">
        <v>20120516</v>
      </c>
      <c r="Q1734" s="127">
        <v>20120516</v>
      </c>
      <c r="R1734" s="127" t="s">
        <v>3420</v>
      </c>
      <c r="S1734" s="127" t="s">
        <v>3421</v>
      </c>
      <c r="T1734" s="127" t="s">
        <v>4165</v>
      </c>
      <c r="U1734" s="127" t="s">
        <v>72</v>
      </c>
      <c r="V1734" s="127" t="s">
        <v>65</v>
      </c>
      <c r="W1734" s="127" t="s">
        <v>64</v>
      </c>
      <c r="X1734" s="127" t="s">
        <v>646</v>
      </c>
      <c r="Y1734" s="127">
        <v>4.93</v>
      </c>
      <c r="Z1734" s="127"/>
      <c r="AA1734" s="127" t="s">
        <v>1726</v>
      </c>
      <c r="AB1734" s="127">
        <v>5000</v>
      </c>
      <c r="AC1734" s="127">
        <v>48817</v>
      </c>
      <c r="AD1734" s="127"/>
      <c r="AE1734" s="127"/>
      <c r="AF1734" s="127">
        <v>0</v>
      </c>
      <c r="AG1734" s="127">
        <v>111142</v>
      </c>
      <c r="AH1734" s="127">
        <v>5000</v>
      </c>
      <c r="AI1734" s="127">
        <v>617</v>
      </c>
      <c r="AJ1734" s="127" t="s">
        <v>66</v>
      </c>
      <c r="AK1734" s="127">
        <v>1.2500000000000001E-2</v>
      </c>
      <c r="AL1734" s="127"/>
      <c r="AM1734" s="127"/>
      <c r="AN1734" s="127"/>
      <c r="AO1734" s="127"/>
      <c r="AP1734" s="127" t="s">
        <v>3422</v>
      </c>
      <c r="AQ1734" s="127" t="s">
        <v>3423</v>
      </c>
      <c r="AR1734" s="127" t="s">
        <v>4166</v>
      </c>
      <c r="AS1734" s="127" t="s">
        <v>69</v>
      </c>
      <c r="AT1734" s="127" t="s">
        <v>70</v>
      </c>
      <c r="AU1734" s="127" t="s">
        <v>3211</v>
      </c>
      <c r="AV1734" s="127" t="s">
        <v>1726</v>
      </c>
      <c r="AW1734" s="149">
        <f t="shared" si="27"/>
        <v>2.276706884896655</v>
      </c>
    </row>
    <row r="1735" spans="1:49" x14ac:dyDescent="0.2">
      <c r="A1735" s="127" t="s">
        <v>59</v>
      </c>
      <c r="B1735" s="127">
        <v>4.0999999999999996</v>
      </c>
      <c r="C1735" s="127">
        <v>20171204</v>
      </c>
      <c r="D1735" s="127" t="s">
        <v>60</v>
      </c>
      <c r="E1735" s="127" t="s">
        <v>60</v>
      </c>
      <c r="F1735" s="127">
        <v>3</v>
      </c>
      <c r="G1735" s="75" t="s">
        <v>1011</v>
      </c>
      <c r="H1735" s="127">
        <v>0</v>
      </c>
      <c r="I1735" s="127"/>
      <c r="J1735" s="127"/>
      <c r="K1735" s="127"/>
      <c r="L1735" s="127"/>
      <c r="M1735" s="127">
        <v>1</v>
      </c>
      <c r="N1735" s="127">
        <v>2</v>
      </c>
      <c r="O1735" s="127">
        <v>1987</v>
      </c>
      <c r="P1735" s="127">
        <v>19880427</v>
      </c>
      <c r="Q1735" s="127">
        <v>19880428</v>
      </c>
      <c r="R1735" s="127" t="s">
        <v>1001</v>
      </c>
      <c r="S1735" s="127" t="s">
        <v>1002</v>
      </c>
      <c r="T1735" s="127" t="s">
        <v>1003</v>
      </c>
      <c r="U1735" s="127" t="s">
        <v>72</v>
      </c>
      <c r="V1735" s="127" t="s">
        <v>65</v>
      </c>
      <c r="W1735" s="127" t="s">
        <v>64</v>
      </c>
      <c r="X1735" s="127"/>
      <c r="Y1735" s="127">
        <v>4.5</v>
      </c>
      <c r="Z1735" s="127">
        <v>74</v>
      </c>
      <c r="AA1735" s="127" t="s">
        <v>1726</v>
      </c>
      <c r="AB1735" s="127">
        <v>5000</v>
      </c>
      <c r="AC1735" s="127">
        <v>51189</v>
      </c>
      <c r="AD1735" s="127"/>
      <c r="AE1735" s="127"/>
      <c r="AF1735" s="127">
        <v>0</v>
      </c>
      <c r="AG1735" s="127">
        <v>514920</v>
      </c>
      <c r="AH1735" s="127">
        <v>5000</v>
      </c>
      <c r="AI1735" s="127">
        <v>191</v>
      </c>
      <c r="AJ1735" s="127" t="s">
        <v>66</v>
      </c>
      <c r="AK1735" s="127">
        <v>3.7000000000000002E-3</v>
      </c>
      <c r="AL1735" s="127">
        <v>1</v>
      </c>
      <c r="AM1735" s="127"/>
      <c r="AN1735" s="127"/>
      <c r="AO1735" s="127"/>
      <c r="AP1735" s="127" t="s">
        <v>1005</v>
      </c>
      <c r="AQ1735" s="127" t="s">
        <v>1006</v>
      </c>
      <c r="AR1735" s="127" t="s">
        <v>1007</v>
      </c>
      <c r="AS1735" s="127" t="s">
        <v>69</v>
      </c>
      <c r="AT1735" s="127" t="s">
        <v>70</v>
      </c>
      <c r="AU1735" s="127" t="s">
        <v>91</v>
      </c>
      <c r="AV1735" s="127" t="s">
        <v>1726</v>
      </c>
      <c r="AW1735" s="149">
        <f t="shared" si="27"/>
        <v>10.05919240461818</v>
      </c>
    </row>
    <row r="1736" spans="1:49" x14ac:dyDescent="0.2">
      <c r="A1736" s="127" t="s">
        <v>59</v>
      </c>
      <c r="B1736" s="127">
        <v>4.0999999999999996</v>
      </c>
      <c r="C1736" s="127">
        <v>20171204</v>
      </c>
      <c r="D1736" s="127" t="s">
        <v>60</v>
      </c>
      <c r="E1736" s="127" t="s">
        <v>60</v>
      </c>
      <c r="F1736" s="127">
        <v>3</v>
      </c>
      <c r="G1736" s="75" t="s">
        <v>4632</v>
      </c>
      <c r="H1736" s="127">
        <v>9</v>
      </c>
      <c r="I1736" s="127"/>
      <c r="J1736" s="127"/>
      <c r="K1736" s="127"/>
      <c r="L1736" s="127"/>
      <c r="M1736" s="127">
        <v>1</v>
      </c>
      <c r="N1736" s="127">
        <v>2</v>
      </c>
      <c r="O1736" s="127">
        <v>1989</v>
      </c>
      <c r="P1736" s="127">
        <v>19900721</v>
      </c>
      <c r="Q1736" s="127">
        <v>19900721</v>
      </c>
      <c r="R1736" s="127" t="s">
        <v>4560</v>
      </c>
      <c r="S1736" s="127" t="s">
        <v>3426</v>
      </c>
      <c r="T1736" s="127" t="s">
        <v>4561</v>
      </c>
      <c r="U1736" s="127" t="s">
        <v>72</v>
      </c>
      <c r="V1736" s="127" t="s">
        <v>65</v>
      </c>
      <c r="W1736" s="127" t="s">
        <v>66</v>
      </c>
      <c r="X1736" s="127"/>
      <c r="Y1736" s="127">
        <v>10</v>
      </c>
      <c r="Z1736" s="127">
        <v>98</v>
      </c>
      <c r="AA1736" s="127" t="s">
        <v>1726</v>
      </c>
      <c r="AB1736" s="127">
        <v>5000</v>
      </c>
      <c r="AC1736" s="127">
        <v>75607</v>
      </c>
      <c r="AD1736" s="127"/>
      <c r="AE1736" s="127"/>
      <c r="AF1736" s="127">
        <v>5000</v>
      </c>
      <c r="AG1736" s="127">
        <v>181</v>
      </c>
      <c r="AH1736" s="127"/>
      <c r="AI1736" s="127"/>
      <c r="AJ1736" s="127"/>
      <c r="AK1736" s="127">
        <v>2.3999999999999998E-3</v>
      </c>
      <c r="AL1736" s="127">
        <v>1</v>
      </c>
      <c r="AM1736" s="127"/>
      <c r="AN1736" s="127"/>
      <c r="AO1736" s="127" t="s">
        <v>4633</v>
      </c>
      <c r="AP1736" s="127" t="s">
        <v>4562</v>
      </c>
      <c r="AQ1736" s="127" t="s">
        <v>3429</v>
      </c>
      <c r="AR1736" s="127" t="s">
        <v>4563</v>
      </c>
      <c r="AS1736" s="127" t="s">
        <v>69</v>
      </c>
      <c r="AT1736" s="127" t="s">
        <v>70</v>
      </c>
      <c r="AU1736" s="127" t="s">
        <v>77</v>
      </c>
      <c r="AV1736" s="127" t="s">
        <v>1726</v>
      </c>
      <c r="AW1736" s="149">
        <f t="shared" si="27"/>
        <v>2.3939582313806922E-3</v>
      </c>
    </row>
    <row r="1737" spans="1:49" x14ac:dyDescent="0.2">
      <c r="A1737" s="127" t="s">
        <v>59</v>
      </c>
      <c r="B1737" s="127">
        <v>4.0999999999999996</v>
      </c>
      <c r="C1737" s="127">
        <v>20171204</v>
      </c>
      <c r="D1737" s="127" t="s">
        <v>60</v>
      </c>
      <c r="E1737" s="127" t="s">
        <v>60</v>
      </c>
      <c r="F1737" s="127">
        <v>3</v>
      </c>
      <c r="G1737" s="75" t="s">
        <v>1138</v>
      </c>
      <c r="H1737" s="127">
        <v>0</v>
      </c>
      <c r="I1737" s="127"/>
      <c r="J1737" s="127"/>
      <c r="K1737" s="127"/>
      <c r="L1737" s="127"/>
      <c r="M1737" s="127">
        <v>1</v>
      </c>
      <c r="N1737" s="127">
        <v>2</v>
      </c>
      <c r="O1737" s="127">
        <v>1991</v>
      </c>
      <c r="P1737" s="127">
        <v>199205</v>
      </c>
      <c r="Q1737" s="127">
        <v>19920513</v>
      </c>
      <c r="R1737" s="127" t="s">
        <v>1121</v>
      </c>
      <c r="S1737" s="127" t="s">
        <v>1002</v>
      </c>
      <c r="T1737" s="127" t="s">
        <v>1122</v>
      </c>
      <c r="U1737" s="127" t="s">
        <v>72</v>
      </c>
      <c r="V1737" s="127" t="s">
        <v>65</v>
      </c>
      <c r="W1737" s="127" t="s">
        <v>66</v>
      </c>
      <c r="X1737" s="127"/>
      <c r="Y1737" s="127">
        <v>5.3</v>
      </c>
      <c r="Z1737" s="127">
        <v>78</v>
      </c>
      <c r="AA1737" s="127" t="s">
        <v>1726</v>
      </c>
      <c r="AB1737" s="127">
        <v>5000</v>
      </c>
      <c r="AC1737" s="127">
        <v>20321</v>
      </c>
      <c r="AD1737" s="127"/>
      <c r="AE1737" s="127"/>
      <c r="AF1737" s="127">
        <v>0</v>
      </c>
      <c r="AG1737" s="127">
        <v>21993</v>
      </c>
      <c r="AH1737" s="127"/>
      <c r="AI1737" s="127"/>
      <c r="AJ1737" s="127" t="s">
        <v>66</v>
      </c>
      <c r="AK1737" s="127"/>
      <c r="AL1737" s="127">
        <v>14</v>
      </c>
      <c r="AM1737" s="127">
        <v>200</v>
      </c>
      <c r="AN1737" s="127"/>
      <c r="AO1737" s="127" t="s">
        <v>1139</v>
      </c>
      <c r="AP1737" s="127" t="s">
        <v>1124</v>
      </c>
      <c r="AQ1737" s="127" t="s">
        <v>1006</v>
      </c>
      <c r="AR1737" s="127" t="s">
        <v>1125</v>
      </c>
      <c r="AS1737" s="127" t="s">
        <v>69</v>
      </c>
      <c r="AT1737" s="127" t="s">
        <v>70</v>
      </c>
      <c r="AU1737" s="127" t="s">
        <v>91</v>
      </c>
      <c r="AV1737" s="127" t="s">
        <v>1726</v>
      </c>
      <c r="AW1737" s="149">
        <f t="shared" si="27"/>
        <v>1.0822794153831012</v>
      </c>
    </row>
    <row r="1738" spans="1:49" x14ac:dyDescent="0.2">
      <c r="A1738" s="127" t="s">
        <v>1726</v>
      </c>
      <c r="B1738" s="127">
        <v>4.0999999999999996</v>
      </c>
      <c r="C1738" s="127">
        <v>20171204</v>
      </c>
      <c r="D1738" s="127" t="s">
        <v>60</v>
      </c>
      <c r="E1738" s="127" t="s">
        <v>60</v>
      </c>
      <c r="F1738" s="127">
        <v>3</v>
      </c>
      <c r="G1738" s="75" t="s">
        <v>1249</v>
      </c>
      <c r="H1738" s="127"/>
      <c r="I1738" s="127"/>
      <c r="J1738" s="127"/>
      <c r="K1738" s="127"/>
      <c r="L1738" s="127"/>
      <c r="M1738" s="127">
        <v>1</v>
      </c>
      <c r="N1738" s="127">
        <v>2</v>
      </c>
      <c r="O1738" s="127">
        <v>1983</v>
      </c>
      <c r="P1738" s="127">
        <v>198406</v>
      </c>
      <c r="Q1738" s="127">
        <v>19840620</v>
      </c>
      <c r="R1738" s="127" t="s">
        <v>475</v>
      </c>
      <c r="S1738" s="127" t="s">
        <v>961</v>
      </c>
      <c r="T1738" s="127" t="s">
        <v>477</v>
      </c>
      <c r="U1738" s="127" t="s">
        <v>72</v>
      </c>
      <c r="V1738" s="127" t="s">
        <v>65</v>
      </c>
      <c r="W1738" s="127" t="s">
        <v>64</v>
      </c>
      <c r="X1738" s="127"/>
      <c r="Y1738" s="127">
        <v>2</v>
      </c>
      <c r="Z1738" s="127"/>
      <c r="AA1738" s="127" t="s">
        <v>1726</v>
      </c>
      <c r="AB1738" s="127"/>
      <c r="AC1738" s="127"/>
      <c r="AD1738" s="127"/>
      <c r="AE1738" s="127"/>
      <c r="AF1738" s="127">
        <v>0</v>
      </c>
      <c r="AG1738" s="127">
        <v>27000</v>
      </c>
      <c r="AH1738" s="127"/>
      <c r="AI1738" s="127"/>
      <c r="AJ1738" s="127"/>
      <c r="AK1738" s="127"/>
      <c r="AL1738" s="127"/>
      <c r="AM1738" s="127"/>
      <c r="AN1738" s="127"/>
      <c r="AO1738" s="127"/>
      <c r="AP1738" s="127" t="s">
        <v>479</v>
      </c>
      <c r="AQ1738" s="127" t="s">
        <v>963</v>
      </c>
      <c r="AR1738" s="127" t="s">
        <v>481</v>
      </c>
      <c r="AS1738" s="127" t="s">
        <v>69</v>
      </c>
      <c r="AT1738" s="127" t="s">
        <v>70</v>
      </c>
      <c r="AU1738" s="127" t="s">
        <v>91</v>
      </c>
      <c r="AV1738" s="127" t="s">
        <v>1726</v>
      </c>
      <c r="AW1738" s="149" t="str">
        <f t="shared" si="27"/>
        <v/>
      </c>
    </row>
    <row r="1739" spans="1:49" x14ac:dyDescent="0.2">
      <c r="A1739" s="127" t="s">
        <v>1726</v>
      </c>
      <c r="B1739" s="127">
        <v>4.0999999999999996</v>
      </c>
      <c r="C1739" s="127">
        <v>20171204</v>
      </c>
      <c r="D1739" s="127" t="s">
        <v>60</v>
      </c>
      <c r="E1739" s="127" t="s">
        <v>60</v>
      </c>
      <c r="F1739" s="127">
        <v>3</v>
      </c>
      <c r="G1739" s="75" t="s">
        <v>4614</v>
      </c>
      <c r="H1739" s="127"/>
      <c r="I1739" s="127"/>
      <c r="J1739" s="127"/>
      <c r="K1739" s="127"/>
      <c r="L1739" s="127"/>
      <c r="M1739" s="127">
        <v>1</v>
      </c>
      <c r="N1739" s="127">
        <v>2</v>
      </c>
      <c r="O1739" s="127">
        <v>1988</v>
      </c>
      <c r="P1739" s="127">
        <v>19890608</v>
      </c>
      <c r="Q1739" s="127">
        <v>19890608</v>
      </c>
      <c r="R1739" s="127" t="s">
        <v>4615</v>
      </c>
      <c r="S1739" s="127" t="s">
        <v>3910</v>
      </c>
      <c r="T1739" s="127" t="s">
        <v>4561</v>
      </c>
      <c r="U1739" s="127" t="s">
        <v>72</v>
      </c>
      <c r="V1739" s="127" t="s">
        <v>65</v>
      </c>
      <c r="W1739" s="127" t="s">
        <v>66</v>
      </c>
      <c r="X1739" s="127" t="s">
        <v>1305</v>
      </c>
      <c r="Y1739" s="127"/>
      <c r="Z1739" s="127"/>
      <c r="AA1739" s="127" t="s">
        <v>1726</v>
      </c>
      <c r="AB1739" s="127"/>
      <c r="AC1739" s="127"/>
      <c r="AD1739" s="127"/>
      <c r="AE1739" s="127"/>
      <c r="AF1739" s="127">
        <v>0</v>
      </c>
      <c r="AG1739" s="127">
        <v>225</v>
      </c>
      <c r="AH1739" s="127"/>
      <c r="AI1739" s="127"/>
      <c r="AJ1739" s="127"/>
      <c r="AK1739" s="127"/>
      <c r="AL1739" s="127"/>
      <c r="AM1739" s="127"/>
      <c r="AN1739" s="127"/>
      <c r="AO1739" s="127"/>
      <c r="AP1739" s="127" t="s">
        <v>4616</v>
      </c>
      <c r="AQ1739" s="127" t="s">
        <v>3911</v>
      </c>
      <c r="AR1739" s="127" t="s">
        <v>4563</v>
      </c>
      <c r="AS1739" s="127" t="s">
        <v>69</v>
      </c>
      <c r="AT1739" s="127" t="s">
        <v>70</v>
      </c>
      <c r="AU1739" s="127" t="s">
        <v>77</v>
      </c>
      <c r="AV1739" s="127" t="s">
        <v>1726</v>
      </c>
      <c r="AW1739" s="149" t="str">
        <f t="shared" si="27"/>
        <v/>
      </c>
    </row>
    <row r="1740" spans="1:49" x14ac:dyDescent="0.2">
      <c r="A1740" s="127" t="s">
        <v>1726</v>
      </c>
      <c r="B1740" s="127">
        <v>4.0999999999999996</v>
      </c>
      <c r="C1740" s="127">
        <v>20171204</v>
      </c>
      <c r="D1740" s="127" t="s">
        <v>60</v>
      </c>
      <c r="E1740" s="127" t="s">
        <v>60</v>
      </c>
      <c r="F1740" s="127">
        <v>3</v>
      </c>
      <c r="G1740" s="75" t="s">
        <v>4603</v>
      </c>
      <c r="H1740" s="127"/>
      <c r="I1740" s="127"/>
      <c r="J1740" s="127"/>
      <c r="K1740" s="127"/>
      <c r="L1740" s="127"/>
      <c r="M1740" s="127">
        <v>1</v>
      </c>
      <c r="N1740" s="127">
        <v>2</v>
      </c>
      <c r="O1740" s="127">
        <v>1988</v>
      </c>
      <c r="P1740" s="127">
        <v>19890619</v>
      </c>
      <c r="Q1740" s="127">
        <v>19890619</v>
      </c>
      <c r="R1740" s="127" t="s">
        <v>4560</v>
      </c>
      <c r="S1740" s="127" t="s">
        <v>3910</v>
      </c>
      <c r="T1740" s="127" t="s">
        <v>4561</v>
      </c>
      <c r="U1740" s="127" t="s">
        <v>72</v>
      </c>
      <c r="V1740" s="127" t="s">
        <v>65</v>
      </c>
      <c r="W1740" s="127" t="s">
        <v>66</v>
      </c>
      <c r="X1740" s="127" t="s">
        <v>1305</v>
      </c>
      <c r="Y1740" s="127"/>
      <c r="Z1740" s="127"/>
      <c r="AA1740" s="127" t="s">
        <v>1726</v>
      </c>
      <c r="AB1740" s="127"/>
      <c r="AC1740" s="127"/>
      <c r="AD1740" s="127"/>
      <c r="AE1740" s="127"/>
      <c r="AF1740" s="127">
        <v>0</v>
      </c>
      <c r="AG1740" s="127">
        <v>75</v>
      </c>
      <c r="AH1740" s="127"/>
      <c r="AI1740" s="127"/>
      <c r="AJ1740" s="127"/>
      <c r="AK1740" s="127"/>
      <c r="AL1740" s="127"/>
      <c r="AM1740" s="127"/>
      <c r="AN1740" s="127"/>
      <c r="AO1740" s="127"/>
      <c r="AP1740" s="127" t="s">
        <v>4562</v>
      </c>
      <c r="AQ1740" s="127" t="s">
        <v>3911</v>
      </c>
      <c r="AR1740" s="127" t="s">
        <v>4563</v>
      </c>
      <c r="AS1740" s="127" t="s">
        <v>69</v>
      </c>
      <c r="AT1740" s="127" t="s">
        <v>70</v>
      </c>
      <c r="AU1740" s="127" t="s">
        <v>77</v>
      </c>
      <c r="AV1740" s="127" t="s">
        <v>1726</v>
      </c>
      <c r="AW1740" s="149" t="str">
        <f t="shared" si="27"/>
        <v/>
      </c>
    </row>
    <row r="1741" spans="1:49" x14ac:dyDescent="0.2">
      <c r="A1741" s="127" t="s">
        <v>1726</v>
      </c>
      <c r="B1741" s="127">
        <v>4.0999999999999996</v>
      </c>
      <c r="C1741" s="127">
        <v>20171204</v>
      </c>
      <c r="D1741" s="127" t="s">
        <v>60</v>
      </c>
      <c r="E1741" s="127" t="s">
        <v>60</v>
      </c>
      <c r="F1741" s="127">
        <v>3</v>
      </c>
      <c r="G1741" s="75" t="s">
        <v>1229</v>
      </c>
      <c r="H1741" s="127"/>
      <c r="I1741" s="127"/>
      <c r="J1741" s="127"/>
      <c r="K1741" s="127"/>
      <c r="L1741" s="127"/>
      <c r="M1741" s="127">
        <v>1</v>
      </c>
      <c r="N1741" s="127">
        <v>2</v>
      </c>
      <c r="O1741" s="127">
        <v>1988</v>
      </c>
      <c r="P1741" s="127">
        <v>19890515</v>
      </c>
      <c r="Q1741" s="127">
        <v>19890515</v>
      </c>
      <c r="R1741" s="127" t="s">
        <v>1029</v>
      </c>
      <c r="S1741" s="127" t="s">
        <v>1161</v>
      </c>
      <c r="T1741" s="127" t="s">
        <v>1030</v>
      </c>
      <c r="U1741" s="127" t="s">
        <v>1643</v>
      </c>
      <c r="V1741" s="127" t="s">
        <v>65</v>
      </c>
      <c r="W1741" s="127" t="s">
        <v>66</v>
      </c>
      <c r="X1741" s="127" t="s">
        <v>1305</v>
      </c>
      <c r="Y1741" s="127"/>
      <c r="Z1741" s="127"/>
      <c r="AA1741" s="127" t="s">
        <v>1726</v>
      </c>
      <c r="AB1741" s="127"/>
      <c r="AC1741" s="127"/>
      <c r="AD1741" s="127"/>
      <c r="AE1741" s="127"/>
      <c r="AF1741" s="127">
        <v>0</v>
      </c>
      <c r="AG1741" s="127">
        <v>80</v>
      </c>
      <c r="AH1741" s="127"/>
      <c r="AI1741" s="127"/>
      <c r="AJ1741" s="127"/>
      <c r="AK1741" s="127"/>
      <c r="AL1741" s="127"/>
      <c r="AM1741" s="127"/>
      <c r="AN1741" s="127"/>
      <c r="AO1741" s="127"/>
      <c r="AP1741" s="127" t="s">
        <v>1032</v>
      </c>
      <c r="AQ1741" s="127" t="s">
        <v>1162</v>
      </c>
      <c r="AR1741" s="127" t="s">
        <v>1033</v>
      </c>
      <c r="AS1741" s="127" t="s">
        <v>69</v>
      </c>
      <c r="AT1741" s="127" t="s">
        <v>70</v>
      </c>
      <c r="AU1741" s="127" t="s">
        <v>91</v>
      </c>
      <c r="AV1741" s="127" t="s">
        <v>1726</v>
      </c>
      <c r="AW1741" s="149" t="str">
        <f t="shared" si="27"/>
        <v/>
      </c>
    </row>
    <row r="1742" spans="1:49" x14ac:dyDescent="0.2">
      <c r="A1742" s="127" t="s">
        <v>1726</v>
      </c>
      <c r="B1742" s="127">
        <v>4.0999999999999996</v>
      </c>
      <c r="C1742" s="127">
        <v>20171204</v>
      </c>
      <c r="D1742" s="127" t="s">
        <v>60</v>
      </c>
      <c r="E1742" s="127" t="s">
        <v>60</v>
      </c>
      <c r="F1742" s="127">
        <v>3</v>
      </c>
      <c r="G1742" s="75" t="s">
        <v>1230</v>
      </c>
      <c r="H1742" s="127"/>
      <c r="I1742" s="127"/>
      <c r="J1742" s="127"/>
      <c r="K1742" s="127"/>
      <c r="L1742" s="127"/>
      <c r="M1742" s="127">
        <v>1</v>
      </c>
      <c r="N1742" s="127">
        <v>2</v>
      </c>
      <c r="O1742" s="127">
        <v>1988</v>
      </c>
      <c r="P1742" s="127">
        <v>19890516</v>
      </c>
      <c r="Q1742" s="127">
        <v>19890516</v>
      </c>
      <c r="R1742" s="127" t="s">
        <v>475</v>
      </c>
      <c r="S1742" s="127" t="s">
        <v>970</v>
      </c>
      <c r="T1742" s="127" t="s">
        <v>477</v>
      </c>
      <c r="U1742" s="127" t="s">
        <v>1643</v>
      </c>
      <c r="V1742" s="127" t="s">
        <v>65</v>
      </c>
      <c r="W1742" s="127" t="s">
        <v>66</v>
      </c>
      <c r="X1742" s="127" t="s">
        <v>1305</v>
      </c>
      <c r="Y1742" s="127"/>
      <c r="Z1742" s="127"/>
      <c r="AA1742" s="127" t="s">
        <v>1726</v>
      </c>
      <c r="AB1742" s="127"/>
      <c r="AC1742" s="127"/>
      <c r="AD1742" s="127"/>
      <c r="AE1742" s="127"/>
      <c r="AF1742" s="127">
        <v>0</v>
      </c>
      <c r="AG1742" s="127">
        <v>250</v>
      </c>
      <c r="AH1742" s="127"/>
      <c r="AI1742" s="127"/>
      <c r="AJ1742" s="127"/>
      <c r="AK1742" s="127"/>
      <c r="AL1742" s="127"/>
      <c r="AM1742" s="127"/>
      <c r="AN1742" s="127"/>
      <c r="AO1742" s="127"/>
      <c r="AP1742" s="127" t="s">
        <v>479</v>
      </c>
      <c r="AQ1742" s="127" t="s">
        <v>971</v>
      </c>
      <c r="AR1742" s="127" t="s">
        <v>481</v>
      </c>
      <c r="AS1742" s="127" t="s">
        <v>69</v>
      </c>
      <c r="AT1742" s="127" t="s">
        <v>70</v>
      </c>
      <c r="AU1742" s="127" t="s">
        <v>91</v>
      </c>
      <c r="AV1742" s="127" t="s">
        <v>1726</v>
      </c>
      <c r="AW1742" s="149" t="str">
        <f t="shared" si="27"/>
        <v/>
      </c>
    </row>
    <row r="1743" spans="1:49" x14ac:dyDescent="0.2">
      <c r="A1743" s="127" t="s">
        <v>1726</v>
      </c>
      <c r="B1743" s="127">
        <v>4.0999999999999996</v>
      </c>
      <c r="C1743" s="127">
        <v>20171204</v>
      </c>
      <c r="D1743" s="127" t="s">
        <v>60</v>
      </c>
      <c r="E1743" s="127" t="s">
        <v>60</v>
      </c>
      <c r="F1743" s="127">
        <v>3</v>
      </c>
      <c r="G1743" s="75" t="s">
        <v>4124</v>
      </c>
      <c r="H1743" s="127"/>
      <c r="I1743" s="127"/>
      <c r="J1743" s="127"/>
      <c r="K1743" s="127"/>
      <c r="L1743" s="127"/>
      <c r="M1743" s="127">
        <v>1</v>
      </c>
      <c r="N1743" s="127">
        <v>1</v>
      </c>
      <c r="O1743" s="127">
        <v>1988</v>
      </c>
      <c r="P1743" s="127">
        <v>19890515</v>
      </c>
      <c r="Q1743" s="127">
        <v>19890517</v>
      </c>
      <c r="R1743" s="127" t="s">
        <v>4114</v>
      </c>
      <c r="S1743" s="127" t="s">
        <v>3426</v>
      </c>
      <c r="T1743" s="127" t="s">
        <v>4115</v>
      </c>
      <c r="U1743" s="127" t="s">
        <v>72</v>
      </c>
      <c r="V1743" s="127" t="s">
        <v>65</v>
      </c>
      <c r="W1743" s="127" t="s">
        <v>64</v>
      </c>
      <c r="X1743" s="127"/>
      <c r="Y1743" s="127">
        <v>8.6</v>
      </c>
      <c r="Z1743" s="127"/>
      <c r="AA1743" s="127" t="s">
        <v>1726</v>
      </c>
      <c r="AB1743" s="127"/>
      <c r="AC1743" s="127"/>
      <c r="AD1743" s="127"/>
      <c r="AE1743" s="127"/>
      <c r="AF1743" s="127">
        <v>0</v>
      </c>
      <c r="AG1743" s="127">
        <v>327830</v>
      </c>
      <c r="AH1743" s="127"/>
      <c r="AI1743" s="127"/>
      <c r="AJ1743" s="127"/>
      <c r="AK1743" s="127"/>
      <c r="AL1743" s="127"/>
      <c r="AM1743" s="127"/>
      <c r="AN1743" s="127"/>
      <c r="AO1743" s="127"/>
      <c r="AP1743" s="127" t="s">
        <v>4117</v>
      </c>
      <c r="AQ1743" s="127" t="s">
        <v>3429</v>
      </c>
      <c r="AR1743" s="127" t="s">
        <v>4118</v>
      </c>
      <c r="AS1743" s="127" t="s">
        <v>69</v>
      </c>
      <c r="AT1743" s="127" t="s">
        <v>70</v>
      </c>
      <c r="AU1743" s="127" t="s">
        <v>77</v>
      </c>
      <c r="AV1743" s="127" t="s">
        <v>1726</v>
      </c>
      <c r="AW1743" s="149" t="str">
        <f t="shared" si="27"/>
        <v/>
      </c>
    </row>
    <row r="1744" spans="1:49" x14ac:dyDescent="0.2">
      <c r="A1744" s="127" t="s">
        <v>59</v>
      </c>
      <c r="B1744" s="127">
        <v>4.0999999999999996</v>
      </c>
      <c r="C1744" s="127">
        <v>20171204</v>
      </c>
      <c r="D1744" s="127" t="s">
        <v>60</v>
      </c>
      <c r="E1744" s="127" t="s">
        <v>60</v>
      </c>
      <c r="F1744" s="127">
        <v>3</v>
      </c>
      <c r="G1744" s="75" t="s">
        <v>787</v>
      </c>
      <c r="H1744" s="127">
        <v>0</v>
      </c>
      <c r="I1744" s="127"/>
      <c r="J1744" s="127"/>
      <c r="K1744" s="127"/>
      <c r="L1744" s="127"/>
      <c r="M1744" s="127">
        <v>1</v>
      </c>
      <c r="N1744" s="127">
        <v>1</v>
      </c>
      <c r="O1744" s="127">
        <v>1990</v>
      </c>
      <c r="P1744" s="127">
        <v>19920427</v>
      </c>
      <c r="Q1744" s="127">
        <v>19920428</v>
      </c>
      <c r="R1744" s="127" t="s">
        <v>78</v>
      </c>
      <c r="S1744" s="127" t="s">
        <v>62</v>
      </c>
      <c r="T1744" s="127" t="s">
        <v>79</v>
      </c>
      <c r="U1744" s="127" t="s">
        <v>1953</v>
      </c>
      <c r="V1744" s="127" t="s">
        <v>65</v>
      </c>
      <c r="W1744" s="127" t="s">
        <v>66</v>
      </c>
      <c r="X1744" s="127"/>
      <c r="Y1744" s="127">
        <v>24.4</v>
      </c>
      <c r="Z1744" s="127">
        <v>129</v>
      </c>
      <c r="AA1744" s="127" t="s">
        <v>1726</v>
      </c>
      <c r="AB1744" s="127">
        <v>5000</v>
      </c>
      <c r="AC1744" s="127">
        <v>24815</v>
      </c>
      <c r="AD1744" s="127"/>
      <c r="AE1744" s="127"/>
      <c r="AF1744" s="127">
        <v>0</v>
      </c>
      <c r="AG1744" s="127">
        <v>2819</v>
      </c>
      <c r="AH1744" s="127">
        <v>5000</v>
      </c>
      <c r="AI1744" s="127">
        <v>125</v>
      </c>
      <c r="AJ1744" s="127" t="s">
        <v>67</v>
      </c>
      <c r="AK1744" s="127">
        <v>5.0000000000000001E-3</v>
      </c>
      <c r="AL1744" s="127">
        <v>33</v>
      </c>
      <c r="AM1744" s="127">
        <v>1000</v>
      </c>
      <c r="AN1744" s="127"/>
      <c r="AO1744" s="127" t="s">
        <v>68</v>
      </c>
      <c r="AP1744" s="127" t="s">
        <v>675</v>
      </c>
      <c r="AQ1744" s="127" t="s">
        <v>661</v>
      </c>
      <c r="AR1744" s="127" t="s">
        <v>676</v>
      </c>
      <c r="AS1744" s="127" t="s">
        <v>69</v>
      </c>
      <c r="AT1744" s="127" t="s">
        <v>70</v>
      </c>
      <c r="AU1744" s="127" t="s">
        <v>71</v>
      </c>
      <c r="AV1744" s="127" t="s">
        <v>1726</v>
      </c>
      <c r="AW1744" s="149">
        <f t="shared" si="27"/>
        <v>0.11360064477130767</v>
      </c>
    </row>
    <row r="1745" spans="1:49" x14ac:dyDescent="0.2">
      <c r="A1745" s="127" t="s">
        <v>59</v>
      </c>
      <c r="B1745" s="127">
        <v>4.0999999999999996</v>
      </c>
      <c r="C1745" s="127">
        <v>20171204</v>
      </c>
      <c r="D1745" s="127" t="s">
        <v>60</v>
      </c>
      <c r="E1745" s="127" t="s">
        <v>60</v>
      </c>
      <c r="F1745" s="127">
        <v>3</v>
      </c>
      <c r="G1745" s="75" t="s">
        <v>4728</v>
      </c>
      <c r="H1745" s="127">
        <v>9</v>
      </c>
      <c r="I1745" s="127"/>
      <c r="J1745" s="127"/>
      <c r="K1745" s="127"/>
      <c r="L1745" s="127"/>
      <c r="M1745" s="127">
        <v>1</v>
      </c>
      <c r="N1745" s="127">
        <v>2</v>
      </c>
      <c r="O1745" s="127">
        <v>1988</v>
      </c>
      <c r="P1745" s="127">
        <v>19900223</v>
      </c>
      <c r="Q1745" s="127">
        <v>19900325</v>
      </c>
      <c r="R1745" s="127" t="s">
        <v>4560</v>
      </c>
      <c r="S1745" s="127" t="s">
        <v>3426</v>
      </c>
      <c r="T1745" s="127" t="s">
        <v>4561</v>
      </c>
      <c r="U1745" s="127" t="s">
        <v>1953</v>
      </c>
      <c r="V1745" s="127" t="s">
        <v>65</v>
      </c>
      <c r="W1745" s="127" t="s">
        <v>66</v>
      </c>
      <c r="X1745" s="127"/>
      <c r="Y1745" s="127">
        <v>15.1</v>
      </c>
      <c r="Z1745" s="127">
        <v>108</v>
      </c>
      <c r="AA1745" s="127" t="s">
        <v>1726</v>
      </c>
      <c r="AB1745" s="127">
        <v>5000</v>
      </c>
      <c r="AC1745" s="127">
        <v>48676</v>
      </c>
      <c r="AD1745" s="127"/>
      <c r="AE1745" s="127"/>
      <c r="AF1745" s="127">
        <v>0</v>
      </c>
      <c r="AG1745" s="127">
        <v>1255</v>
      </c>
      <c r="AH1745" s="127"/>
      <c r="AI1745" s="127"/>
      <c r="AJ1745" s="127" t="s">
        <v>64</v>
      </c>
      <c r="AK1745" s="127"/>
      <c r="AL1745" s="127">
        <v>1</v>
      </c>
      <c r="AM1745" s="127">
        <v>1000</v>
      </c>
      <c r="AN1745" s="127"/>
      <c r="AO1745" s="127" t="s">
        <v>4729</v>
      </c>
      <c r="AP1745" s="127" t="s">
        <v>4562</v>
      </c>
      <c r="AQ1745" s="127" t="s">
        <v>3429</v>
      </c>
      <c r="AR1745" s="127" t="s">
        <v>4563</v>
      </c>
      <c r="AS1745" s="127" t="s">
        <v>69</v>
      </c>
      <c r="AT1745" s="127" t="s">
        <v>70</v>
      </c>
      <c r="AU1745" s="127" t="s">
        <v>77</v>
      </c>
      <c r="AV1745" s="127" t="s">
        <v>1726</v>
      </c>
      <c r="AW1745" s="149">
        <f t="shared" si="27"/>
        <v>2.578272660037801E-2</v>
      </c>
    </row>
    <row r="1746" spans="1:49" x14ac:dyDescent="0.2">
      <c r="A1746" s="127" t="s">
        <v>59</v>
      </c>
      <c r="B1746" s="127">
        <v>4.0999999999999996</v>
      </c>
      <c r="C1746" s="127">
        <v>20171204</v>
      </c>
      <c r="D1746" s="127" t="s">
        <v>60</v>
      </c>
      <c r="E1746" s="127" t="s">
        <v>60</v>
      </c>
      <c r="F1746" s="127">
        <v>3</v>
      </c>
      <c r="G1746" s="75" t="s">
        <v>3700</v>
      </c>
      <c r="H1746" s="127">
        <v>9</v>
      </c>
      <c r="I1746" s="127"/>
      <c r="J1746" s="127"/>
      <c r="K1746" s="127"/>
      <c r="L1746" s="127"/>
      <c r="M1746" s="127">
        <v>1</v>
      </c>
      <c r="N1746" s="127">
        <v>1</v>
      </c>
      <c r="O1746" s="127">
        <v>1989</v>
      </c>
      <c r="P1746" s="127">
        <v>19900402</v>
      </c>
      <c r="Q1746" s="127">
        <v>19900402</v>
      </c>
      <c r="R1746" s="127" t="s">
        <v>3662</v>
      </c>
      <c r="S1746" s="127" t="s">
        <v>3426</v>
      </c>
      <c r="T1746" s="127" t="s">
        <v>3663</v>
      </c>
      <c r="U1746" s="127" t="s">
        <v>72</v>
      </c>
      <c r="V1746" s="127" t="s">
        <v>65</v>
      </c>
      <c r="W1746" s="127" t="s">
        <v>66</v>
      </c>
      <c r="X1746" s="127"/>
      <c r="Y1746" s="127">
        <v>8.1</v>
      </c>
      <c r="Z1746" s="127">
        <v>89</v>
      </c>
      <c r="AA1746" s="127" t="s">
        <v>1726</v>
      </c>
      <c r="AB1746" s="127">
        <v>5000</v>
      </c>
      <c r="AC1746" s="127">
        <v>52395</v>
      </c>
      <c r="AD1746" s="127"/>
      <c r="AE1746" s="127"/>
      <c r="AF1746" s="127">
        <v>0</v>
      </c>
      <c r="AG1746" s="127">
        <v>489</v>
      </c>
      <c r="AH1746" s="127">
        <v>5000</v>
      </c>
      <c r="AI1746" s="127">
        <v>135</v>
      </c>
      <c r="AJ1746" s="127" t="s">
        <v>92</v>
      </c>
      <c r="AK1746" s="127">
        <v>2.5999999999999999E-3</v>
      </c>
      <c r="AL1746" s="127">
        <v>1</v>
      </c>
      <c r="AM1746" s="127"/>
      <c r="AN1746" s="127"/>
      <c r="AO1746" s="127" t="s">
        <v>3701</v>
      </c>
      <c r="AP1746" s="127" t="s">
        <v>3665</v>
      </c>
      <c r="AQ1746" s="127" t="s">
        <v>3429</v>
      </c>
      <c r="AR1746" s="127" t="s">
        <v>3666</v>
      </c>
      <c r="AS1746" s="127" t="s">
        <v>69</v>
      </c>
      <c r="AT1746" s="127" t="s">
        <v>70</v>
      </c>
      <c r="AU1746" s="127" t="s">
        <v>77</v>
      </c>
      <c r="AV1746" s="127" t="s">
        <v>1726</v>
      </c>
      <c r="AW1746" s="149">
        <f t="shared" si="27"/>
        <v>9.3329516175207558E-3</v>
      </c>
    </row>
    <row r="1747" spans="1:49" x14ac:dyDescent="0.2">
      <c r="A1747" s="127" t="s">
        <v>59</v>
      </c>
      <c r="B1747" s="127">
        <v>4.0999999999999996</v>
      </c>
      <c r="C1747" s="127">
        <v>20171204</v>
      </c>
      <c r="D1747" s="127" t="s">
        <v>60</v>
      </c>
      <c r="E1747" s="127" t="s">
        <v>60</v>
      </c>
      <c r="F1747" s="127">
        <v>3</v>
      </c>
      <c r="G1747" s="75" t="s">
        <v>3706</v>
      </c>
      <c r="H1747" s="127">
        <v>9</v>
      </c>
      <c r="I1747" s="127"/>
      <c r="J1747" s="127"/>
      <c r="K1747" s="127"/>
      <c r="L1747" s="127"/>
      <c r="M1747" s="127">
        <v>1</v>
      </c>
      <c r="N1747" s="127">
        <v>1</v>
      </c>
      <c r="O1747" s="127">
        <v>1989</v>
      </c>
      <c r="P1747" s="127">
        <v>19900501</v>
      </c>
      <c r="Q1747" s="127">
        <v>19900501</v>
      </c>
      <c r="R1747" s="127" t="s">
        <v>3662</v>
      </c>
      <c r="S1747" s="127" t="s">
        <v>3426</v>
      </c>
      <c r="T1747" s="127" t="s">
        <v>3663</v>
      </c>
      <c r="U1747" s="127" t="s">
        <v>72</v>
      </c>
      <c r="V1747" s="127" t="s">
        <v>65</v>
      </c>
      <c r="W1747" s="127" t="s">
        <v>66</v>
      </c>
      <c r="X1747" s="127"/>
      <c r="Y1747" s="127">
        <v>8.8000000000000007</v>
      </c>
      <c r="Z1747" s="127">
        <v>93</v>
      </c>
      <c r="AA1747" s="127" t="s">
        <v>1726</v>
      </c>
      <c r="AB1747" s="127">
        <v>5000</v>
      </c>
      <c r="AC1747" s="127">
        <v>52203</v>
      </c>
      <c r="AD1747" s="127"/>
      <c r="AE1747" s="127"/>
      <c r="AF1747" s="127">
        <v>0</v>
      </c>
      <c r="AG1747" s="127">
        <v>6129</v>
      </c>
      <c r="AH1747" s="127">
        <v>5000</v>
      </c>
      <c r="AI1747" s="127">
        <v>449</v>
      </c>
      <c r="AJ1747" s="127" t="s">
        <v>66</v>
      </c>
      <c r="AK1747" s="127">
        <v>8.5000000000000006E-3</v>
      </c>
      <c r="AL1747" s="127">
        <v>30</v>
      </c>
      <c r="AM1747" s="127"/>
      <c r="AN1747" s="127"/>
      <c r="AO1747" s="127" t="s">
        <v>3707</v>
      </c>
      <c r="AP1747" s="127" t="s">
        <v>3665</v>
      </c>
      <c r="AQ1747" s="127" t="s">
        <v>3429</v>
      </c>
      <c r="AR1747" s="127" t="s">
        <v>3666</v>
      </c>
      <c r="AS1747" s="127" t="s">
        <v>69</v>
      </c>
      <c r="AT1747" s="127" t="s">
        <v>70</v>
      </c>
      <c r="AU1747" s="127" t="s">
        <v>77</v>
      </c>
      <c r="AV1747" s="127" t="s">
        <v>1726</v>
      </c>
      <c r="AW1747" s="149">
        <f t="shared" si="27"/>
        <v>0.11740704557209355</v>
      </c>
    </row>
    <row r="1748" spans="1:49" x14ac:dyDescent="0.2">
      <c r="A1748" s="127" t="s">
        <v>59</v>
      </c>
      <c r="B1748" s="127">
        <v>4.0999999999999996</v>
      </c>
      <c r="C1748" s="127">
        <v>20171204</v>
      </c>
      <c r="D1748" s="127" t="s">
        <v>60</v>
      </c>
      <c r="E1748" s="127" t="s">
        <v>60</v>
      </c>
      <c r="F1748" s="127">
        <v>3</v>
      </c>
      <c r="G1748" s="75" t="s">
        <v>3638</v>
      </c>
      <c r="H1748" s="127">
        <v>0</v>
      </c>
      <c r="I1748" s="127"/>
      <c r="J1748" s="127"/>
      <c r="K1748" s="127"/>
      <c r="L1748" s="127"/>
      <c r="M1748" s="127">
        <v>1</v>
      </c>
      <c r="N1748" s="127">
        <v>1</v>
      </c>
      <c r="O1748" s="127">
        <v>1989</v>
      </c>
      <c r="P1748" s="127">
        <v>19900425</v>
      </c>
      <c r="Q1748" s="127">
        <v>19900426</v>
      </c>
      <c r="R1748" s="127" t="s">
        <v>3626</v>
      </c>
      <c r="S1748" s="127" t="s">
        <v>3426</v>
      </c>
      <c r="T1748" s="127" t="s">
        <v>3627</v>
      </c>
      <c r="U1748" s="127" t="s">
        <v>72</v>
      </c>
      <c r="V1748" s="127" t="s">
        <v>65</v>
      </c>
      <c r="W1748" s="127" t="s">
        <v>64</v>
      </c>
      <c r="X1748" s="127"/>
      <c r="Y1748" s="127">
        <v>7.5</v>
      </c>
      <c r="Z1748" s="127">
        <v>87</v>
      </c>
      <c r="AA1748" s="127" t="s">
        <v>1726</v>
      </c>
      <c r="AB1748" s="127">
        <v>5000</v>
      </c>
      <c r="AC1748" s="127">
        <v>26814</v>
      </c>
      <c r="AD1748" s="127"/>
      <c r="AE1748" s="127"/>
      <c r="AF1748" s="127">
        <v>0</v>
      </c>
      <c r="AG1748" s="127">
        <v>34434</v>
      </c>
      <c r="AH1748" s="127">
        <v>5000</v>
      </c>
      <c r="AI1748" s="127">
        <v>270</v>
      </c>
      <c r="AJ1748" s="127" t="s">
        <v>92</v>
      </c>
      <c r="AK1748" s="127">
        <v>0.01</v>
      </c>
      <c r="AL1748" s="127">
        <v>30</v>
      </c>
      <c r="AM1748" s="127">
        <v>166</v>
      </c>
      <c r="AN1748" s="127"/>
      <c r="AO1748" s="127" t="s">
        <v>3639</v>
      </c>
      <c r="AP1748" s="127" t="s">
        <v>3628</v>
      </c>
      <c r="AQ1748" s="127" t="s">
        <v>3429</v>
      </c>
      <c r="AR1748" s="127" t="s">
        <v>3629</v>
      </c>
      <c r="AS1748" s="127" t="s">
        <v>69</v>
      </c>
      <c r="AT1748" s="127" t="s">
        <v>70</v>
      </c>
      <c r="AU1748" s="127" t="s">
        <v>77</v>
      </c>
      <c r="AV1748" s="127" t="s">
        <v>1726</v>
      </c>
      <c r="AW1748" s="149">
        <f t="shared" si="27"/>
        <v>1.2841799060192436</v>
      </c>
    </row>
    <row r="1749" spans="1:49" x14ac:dyDescent="0.2">
      <c r="A1749" s="127" t="s">
        <v>59</v>
      </c>
      <c r="B1749" s="127">
        <v>4.0999999999999996</v>
      </c>
      <c r="C1749" s="127">
        <v>20171204</v>
      </c>
      <c r="D1749" s="127" t="s">
        <v>60</v>
      </c>
      <c r="E1749" s="127" t="s">
        <v>60</v>
      </c>
      <c r="F1749" s="127">
        <v>3</v>
      </c>
      <c r="G1749" s="75" t="s">
        <v>3634</v>
      </c>
      <c r="H1749" s="127">
        <v>0</v>
      </c>
      <c r="I1749" s="127"/>
      <c r="J1749" s="127"/>
      <c r="K1749" s="127"/>
      <c r="L1749" s="127"/>
      <c r="M1749" s="127">
        <v>1</v>
      </c>
      <c r="N1749" s="127">
        <v>1</v>
      </c>
      <c r="O1749" s="127">
        <v>1989</v>
      </c>
      <c r="P1749" s="127">
        <v>19900425</v>
      </c>
      <c r="Q1749" s="127">
        <v>19900426</v>
      </c>
      <c r="R1749" s="127" t="s">
        <v>3626</v>
      </c>
      <c r="S1749" s="127" t="s">
        <v>3426</v>
      </c>
      <c r="T1749" s="127" t="s">
        <v>3627</v>
      </c>
      <c r="U1749" s="127" t="s">
        <v>72</v>
      </c>
      <c r="V1749" s="127" t="s">
        <v>65</v>
      </c>
      <c r="W1749" s="127" t="s">
        <v>64</v>
      </c>
      <c r="X1749" s="127"/>
      <c r="Y1749" s="127">
        <v>7.5</v>
      </c>
      <c r="Z1749" s="127">
        <v>87</v>
      </c>
      <c r="AA1749" s="127" t="s">
        <v>1726</v>
      </c>
      <c r="AB1749" s="127">
        <v>5000</v>
      </c>
      <c r="AC1749" s="127">
        <v>26539</v>
      </c>
      <c r="AD1749" s="127"/>
      <c r="AE1749" s="127"/>
      <c r="AF1749" s="127">
        <v>0</v>
      </c>
      <c r="AG1749" s="127">
        <v>34081</v>
      </c>
      <c r="AH1749" s="127">
        <v>5000</v>
      </c>
      <c r="AI1749" s="127">
        <v>268</v>
      </c>
      <c r="AJ1749" s="127" t="s">
        <v>92</v>
      </c>
      <c r="AK1749" s="127">
        <v>0.01</v>
      </c>
      <c r="AL1749" s="127">
        <v>30</v>
      </c>
      <c r="AM1749" s="127">
        <v>168</v>
      </c>
      <c r="AN1749" s="127"/>
      <c r="AO1749" s="127" t="s">
        <v>3635</v>
      </c>
      <c r="AP1749" s="127" t="s">
        <v>3628</v>
      </c>
      <c r="AQ1749" s="127" t="s">
        <v>3429</v>
      </c>
      <c r="AR1749" s="127" t="s">
        <v>3629</v>
      </c>
      <c r="AS1749" s="127" t="s">
        <v>69</v>
      </c>
      <c r="AT1749" s="127" t="s">
        <v>70</v>
      </c>
      <c r="AU1749" s="127" t="s">
        <v>77</v>
      </c>
      <c r="AV1749" s="127" t="s">
        <v>1726</v>
      </c>
      <c r="AW1749" s="149">
        <f t="shared" si="27"/>
        <v>1.2841855382644409</v>
      </c>
    </row>
    <row r="1750" spans="1:49" x14ac:dyDescent="0.2">
      <c r="A1750" s="127" t="s">
        <v>59</v>
      </c>
      <c r="B1750" s="127">
        <v>4.0999999999999996</v>
      </c>
      <c r="C1750" s="127">
        <v>20171204</v>
      </c>
      <c r="D1750" s="127" t="s">
        <v>60</v>
      </c>
      <c r="E1750" s="127" t="s">
        <v>60</v>
      </c>
      <c r="F1750" s="127">
        <v>3</v>
      </c>
      <c r="G1750" s="75" t="s">
        <v>1572</v>
      </c>
      <c r="H1750" s="127">
        <v>0</v>
      </c>
      <c r="I1750" s="127"/>
      <c r="J1750" s="127"/>
      <c r="K1750" s="127"/>
      <c r="L1750" s="127"/>
      <c r="M1750" s="127">
        <v>1</v>
      </c>
      <c r="N1750" s="127">
        <v>2</v>
      </c>
      <c r="O1750" s="127">
        <v>1988</v>
      </c>
      <c r="P1750" s="127">
        <v>19900223</v>
      </c>
      <c r="Q1750" s="127">
        <v>19900223</v>
      </c>
      <c r="R1750" s="127" t="s">
        <v>834</v>
      </c>
      <c r="S1750" s="127" t="s">
        <v>830</v>
      </c>
      <c r="T1750" s="127" t="s">
        <v>835</v>
      </c>
      <c r="U1750" s="127" t="s">
        <v>1953</v>
      </c>
      <c r="V1750" s="127" t="s">
        <v>65</v>
      </c>
      <c r="W1750" s="127" t="s">
        <v>64</v>
      </c>
      <c r="X1750" s="127"/>
      <c r="Y1750" s="127">
        <v>17.600000000000001</v>
      </c>
      <c r="Z1750" s="127"/>
      <c r="AA1750" s="127" t="s">
        <v>1726</v>
      </c>
      <c r="AB1750" s="127">
        <v>5000</v>
      </c>
      <c r="AC1750" s="127">
        <v>10660</v>
      </c>
      <c r="AD1750" s="127"/>
      <c r="AE1750" s="127"/>
      <c r="AF1750" s="127"/>
      <c r="AG1750" s="127"/>
      <c r="AH1750" s="127"/>
      <c r="AI1750" s="127"/>
      <c r="AJ1750" s="127"/>
      <c r="AK1750" s="127"/>
      <c r="AL1750" s="127">
        <v>1</v>
      </c>
      <c r="AM1750" s="127"/>
      <c r="AN1750" s="127"/>
      <c r="AO1750" s="127" t="s">
        <v>1573</v>
      </c>
      <c r="AP1750" s="127" t="s">
        <v>837</v>
      </c>
      <c r="AQ1750" s="127" t="s">
        <v>831</v>
      </c>
      <c r="AR1750" s="127" t="s">
        <v>838</v>
      </c>
      <c r="AS1750" s="127" t="s">
        <v>69</v>
      </c>
      <c r="AT1750" s="127" t="s">
        <v>70</v>
      </c>
      <c r="AU1750" s="127" t="s">
        <v>91</v>
      </c>
      <c r="AV1750" s="127" t="s">
        <v>1726</v>
      </c>
      <c r="AW1750" s="149">
        <f t="shared" si="27"/>
        <v>0</v>
      </c>
    </row>
    <row r="1751" spans="1:49" x14ac:dyDescent="0.2">
      <c r="A1751" s="127" t="s">
        <v>59</v>
      </c>
      <c r="B1751" s="127">
        <v>4.0999999999999996</v>
      </c>
      <c r="C1751" s="127">
        <v>20171204</v>
      </c>
      <c r="D1751" s="127" t="s">
        <v>60</v>
      </c>
      <c r="E1751" s="127" t="s">
        <v>60</v>
      </c>
      <c r="F1751" s="127">
        <v>3</v>
      </c>
      <c r="G1751" s="75" t="s">
        <v>4154</v>
      </c>
      <c r="H1751" s="127">
        <v>0</v>
      </c>
      <c r="I1751" s="127"/>
      <c r="J1751" s="127"/>
      <c r="K1751" s="127"/>
      <c r="L1751" s="127"/>
      <c r="M1751" s="127">
        <v>1</v>
      </c>
      <c r="N1751" s="127">
        <v>1</v>
      </c>
      <c r="O1751" s="127">
        <v>1984</v>
      </c>
      <c r="P1751" s="127">
        <v>19850406</v>
      </c>
      <c r="Q1751" s="127">
        <v>19850408</v>
      </c>
      <c r="R1751" s="127" t="s">
        <v>4114</v>
      </c>
      <c r="S1751" s="127" t="s">
        <v>3426</v>
      </c>
      <c r="T1751" s="127" t="s">
        <v>4115</v>
      </c>
      <c r="U1751" s="127" t="s">
        <v>72</v>
      </c>
      <c r="V1751" s="127" t="s">
        <v>65</v>
      </c>
      <c r="W1751" s="127" t="s">
        <v>64</v>
      </c>
      <c r="X1751" s="127"/>
      <c r="Y1751" s="127">
        <v>3.9</v>
      </c>
      <c r="Z1751" s="127"/>
      <c r="AA1751" s="127" t="s">
        <v>1726</v>
      </c>
      <c r="AB1751" s="127">
        <v>5000</v>
      </c>
      <c r="AC1751" s="127">
        <v>27191</v>
      </c>
      <c r="AD1751" s="127"/>
      <c r="AE1751" s="127"/>
      <c r="AF1751" s="127">
        <v>0</v>
      </c>
      <c r="AG1751" s="127">
        <v>19221</v>
      </c>
      <c r="AH1751" s="127">
        <v>5000</v>
      </c>
      <c r="AI1751" s="127">
        <v>275</v>
      </c>
      <c r="AJ1751" s="127" t="s">
        <v>66</v>
      </c>
      <c r="AK1751" s="127">
        <v>0.01</v>
      </c>
      <c r="AL1751" s="127">
        <v>1</v>
      </c>
      <c r="AM1751" s="127"/>
      <c r="AN1751" s="127"/>
      <c r="AO1751" s="127"/>
      <c r="AP1751" s="127" t="s">
        <v>4117</v>
      </c>
      <c r="AQ1751" s="127" t="s">
        <v>3429</v>
      </c>
      <c r="AR1751" s="127" t="s">
        <v>4118</v>
      </c>
      <c r="AS1751" s="127" t="s">
        <v>69</v>
      </c>
      <c r="AT1751" s="127" t="s">
        <v>70</v>
      </c>
      <c r="AU1751" s="127" t="s">
        <v>77</v>
      </c>
      <c r="AV1751" s="127" t="s">
        <v>1726</v>
      </c>
      <c r="AW1751" s="149">
        <f t="shared" si="27"/>
        <v>0.70688830863153251</v>
      </c>
    </row>
    <row r="1752" spans="1:49" x14ac:dyDescent="0.2">
      <c r="A1752" s="127" t="s">
        <v>59</v>
      </c>
      <c r="B1752" s="127">
        <v>4.0999999999999996</v>
      </c>
      <c r="C1752" s="127">
        <v>20171204</v>
      </c>
      <c r="D1752" s="127" t="s">
        <v>60</v>
      </c>
      <c r="E1752" s="127" t="s">
        <v>60</v>
      </c>
      <c r="F1752" s="127">
        <v>3</v>
      </c>
      <c r="G1752" s="75" t="s">
        <v>717</v>
      </c>
      <c r="H1752" s="127">
        <v>0</v>
      </c>
      <c r="I1752" s="127"/>
      <c r="J1752" s="127"/>
      <c r="K1752" s="127"/>
      <c r="L1752" s="127"/>
      <c r="M1752" s="127">
        <v>1</v>
      </c>
      <c r="N1752" s="127">
        <v>1</v>
      </c>
      <c r="O1752" s="127">
        <v>1984</v>
      </c>
      <c r="P1752" s="127">
        <v>19850409</v>
      </c>
      <c r="Q1752" s="127">
        <v>19850413</v>
      </c>
      <c r="R1752" s="127" t="s">
        <v>61</v>
      </c>
      <c r="S1752" s="127" t="s">
        <v>62</v>
      </c>
      <c r="T1752" s="127" t="s">
        <v>63</v>
      </c>
      <c r="U1752" s="127" t="s">
        <v>72</v>
      </c>
      <c r="V1752" s="127" t="s">
        <v>65</v>
      </c>
      <c r="W1752" s="127" t="s">
        <v>66</v>
      </c>
      <c r="X1752" s="127"/>
      <c r="Y1752" s="127">
        <v>5</v>
      </c>
      <c r="Z1752" s="127"/>
      <c r="AA1752" s="127" t="s">
        <v>1726</v>
      </c>
      <c r="AB1752" s="127">
        <v>5000</v>
      </c>
      <c r="AC1752" s="127">
        <v>30830</v>
      </c>
      <c r="AD1752" s="127"/>
      <c r="AE1752" s="127"/>
      <c r="AF1752" s="127">
        <v>5000</v>
      </c>
      <c r="AG1752" s="127">
        <v>926</v>
      </c>
      <c r="AH1752" s="127"/>
      <c r="AI1752" s="127"/>
      <c r="AJ1752" s="127"/>
      <c r="AK1752" s="127">
        <v>2.92E-2</v>
      </c>
      <c r="AL1752" s="127">
        <v>1</v>
      </c>
      <c r="AM1752" s="127"/>
      <c r="AN1752" s="127"/>
      <c r="AO1752" s="127" t="s">
        <v>718</v>
      </c>
      <c r="AP1752" s="127" t="s">
        <v>663</v>
      </c>
      <c r="AQ1752" s="127" t="s">
        <v>661</v>
      </c>
      <c r="AR1752" s="127" t="s">
        <v>664</v>
      </c>
      <c r="AS1752" s="127" t="s">
        <v>69</v>
      </c>
      <c r="AT1752" s="127" t="s">
        <v>70</v>
      </c>
      <c r="AU1752" s="127" t="s">
        <v>71</v>
      </c>
      <c r="AV1752" s="127" t="s">
        <v>1726</v>
      </c>
      <c r="AW1752" s="149">
        <f t="shared" si="27"/>
        <v>3.003567953292248E-2</v>
      </c>
    </row>
    <row r="1753" spans="1:49" x14ac:dyDescent="0.2">
      <c r="A1753" s="127" t="s">
        <v>59</v>
      </c>
      <c r="B1753" s="127">
        <v>4.0999999999999996</v>
      </c>
      <c r="C1753" s="127">
        <v>20171204</v>
      </c>
      <c r="D1753" s="127" t="s">
        <v>60</v>
      </c>
      <c r="E1753" s="127" t="s">
        <v>60</v>
      </c>
      <c r="F1753" s="127">
        <v>3</v>
      </c>
      <c r="G1753" s="75" t="s">
        <v>1055</v>
      </c>
      <c r="H1753" s="127">
        <v>0</v>
      </c>
      <c r="I1753" s="127"/>
      <c r="J1753" s="127"/>
      <c r="K1753" s="127"/>
      <c r="L1753" s="127"/>
      <c r="M1753" s="127">
        <v>1</v>
      </c>
      <c r="N1753" s="127">
        <v>2</v>
      </c>
      <c r="O1753" s="127">
        <v>1984</v>
      </c>
      <c r="P1753" s="127">
        <v>19850525</v>
      </c>
      <c r="Q1753" s="127">
        <v>19850526</v>
      </c>
      <c r="R1753" s="127" t="s">
        <v>1029</v>
      </c>
      <c r="S1753" s="127" t="s">
        <v>1002</v>
      </c>
      <c r="T1753" s="127" t="s">
        <v>1030</v>
      </c>
      <c r="U1753" s="127" t="s">
        <v>72</v>
      </c>
      <c r="V1753" s="127" t="s">
        <v>65</v>
      </c>
      <c r="W1753" s="127" t="s">
        <v>66</v>
      </c>
      <c r="X1753" s="127"/>
      <c r="Y1753" s="127">
        <v>4.0999999999999996</v>
      </c>
      <c r="Z1753" s="127"/>
      <c r="AA1753" s="127" t="s">
        <v>1726</v>
      </c>
      <c r="AB1753" s="127">
        <v>5000</v>
      </c>
      <c r="AC1753" s="127">
        <v>40288</v>
      </c>
      <c r="AD1753" s="127"/>
      <c r="AE1753" s="127"/>
      <c r="AF1753" s="127">
        <v>0</v>
      </c>
      <c r="AG1753" s="127">
        <v>137218</v>
      </c>
      <c r="AH1753" s="127">
        <v>5000</v>
      </c>
      <c r="AI1753" s="127">
        <v>1016</v>
      </c>
      <c r="AJ1753" s="127"/>
      <c r="AK1753" s="127">
        <v>2.46E-2</v>
      </c>
      <c r="AL1753" s="127">
        <v>1</v>
      </c>
      <c r="AM1753" s="127"/>
      <c r="AN1753" s="127"/>
      <c r="AO1753" s="127" t="s">
        <v>1056</v>
      </c>
      <c r="AP1753" s="127" t="s">
        <v>1032</v>
      </c>
      <c r="AQ1753" s="127" t="s">
        <v>1006</v>
      </c>
      <c r="AR1753" s="127" t="s">
        <v>1033</v>
      </c>
      <c r="AS1753" s="127" t="s">
        <v>69</v>
      </c>
      <c r="AT1753" s="127" t="s">
        <v>70</v>
      </c>
      <c r="AU1753" s="127" t="s">
        <v>91</v>
      </c>
      <c r="AV1753" s="127" t="s">
        <v>1726</v>
      </c>
      <c r="AW1753" s="149">
        <f t="shared" si="27"/>
        <v>3.4059273232724383</v>
      </c>
    </row>
    <row r="1754" spans="1:49" x14ac:dyDescent="0.2">
      <c r="A1754" s="127" t="s">
        <v>59</v>
      </c>
      <c r="B1754" s="127">
        <v>4.0999999999999996</v>
      </c>
      <c r="C1754" s="127">
        <v>20171204</v>
      </c>
      <c r="D1754" s="127" t="s">
        <v>60</v>
      </c>
      <c r="E1754" s="127" t="s">
        <v>60</v>
      </c>
      <c r="F1754" s="127">
        <v>3</v>
      </c>
      <c r="G1754" s="75" t="s">
        <v>1084</v>
      </c>
      <c r="H1754" s="127">
        <v>0</v>
      </c>
      <c r="I1754" s="127"/>
      <c r="J1754" s="127"/>
      <c r="K1754" s="127"/>
      <c r="L1754" s="127"/>
      <c r="M1754" s="127">
        <v>1</v>
      </c>
      <c r="N1754" s="127">
        <v>2</v>
      </c>
      <c r="O1754" s="127">
        <v>1984</v>
      </c>
      <c r="P1754" s="127">
        <v>19850421</v>
      </c>
      <c r="Q1754" s="127">
        <v>19850423</v>
      </c>
      <c r="R1754" s="127" t="s">
        <v>1068</v>
      </c>
      <c r="S1754" s="127" t="s">
        <v>1002</v>
      </c>
      <c r="T1754" s="127" t="s">
        <v>1069</v>
      </c>
      <c r="U1754" s="127" t="s">
        <v>72</v>
      </c>
      <c r="V1754" s="127" t="s">
        <v>65</v>
      </c>
      <c r="W1754" s="127" t="s">
        <v>66</v>
      </c>
      <c r="X1754" s="127"/>
      <c r="Y1754" s="127">
        <v>3.8</v>
      </c>
      <c r="Z1754" s="127"/>
      <c r="AA1754" s="127" t="s">
        <v>1726</v>
      </c>
      <c r="AB1754" s="127">
        <v>5000</v>
      </c>
      <c r="AC1754" s="127">
        <v>49588</v>
      </c>
      <c r="AD1754" s="127"/>
      <c r="AE1754" s="127"/>
      <c r="AF1754" s="127">
        <v>0</v>
      </c>
      <c r="AG1754" s="127">
        <v>19658</v>
      </c>
      <c r="AH1754" s="127">
        <v>5000</v>
      </c>
      <c r="AI1754" s="127">
        <v>1305</v>
      </c>
      <c r="AJ1754" s="127"/>
      <c r="AK1754" s="127">
        <v>2.5600000000000001E-2</v>
      </c>
      <c r="AL1754" s="127">
        <v>1</v>
      </c>
      <c r="AM1754" s="127"/>
      <c r="AN1754" s="127"/>
      <c r="AO1754" s="127" t="s">
        <v>547</v>
      </c>
      <c r="AP1754" s="127" t="s">
        <v>1071</v>
      </c>
      <c r="AQ1754" s="127" t="s">
        <v>1006</v>
      </c>
      <c r="AR1754" s="127" t="s">
        <v>1072</v>
      </c>
      <c r="AS1754" s="127" t="s">
        <v>69</v>
      </c>
      <c r="AT1754" s="127" t="s">
        <v>70</v>
      </c>
      <c r="AU1754" s="127" t="s">
        <v>91</v>
      </c>
      <c r="AV1754" s="127" t="s">
        <v>1726</v>
      </c>
      <c r="AW1754" s="149">
        <f t="shared" si="27"/>
        <v>0.39642655481164796</v>
      </c>
    </row>
    <row r="1755" spans="1:49" x14ac:dyDescent="0.2">
      <c r="A1755" s="127" t="s">
        <v>59</v>
      </c>
      <c r="B1755" s="127">
        <v>4.0999999999999996</v>
      </c>
      <c r="C1755" s="127">
        <v>20171204</v>
      </c>
      <c r="D1755" s="127" t="s">
        <v>60</v>
      </c>
      <c r="E1755" s="127" t="s">
        <v>60</v>
      </c>
      <c r="F1755" s="127">
        <v>3</v>
      </c>
      <c r="G1755" s="75" t="s">
        <v>2174</v>
      </c>
      <c r="H1755" s="127">
        <v>0</v>
      </c>
      <c r="I1755" s="127"/>
      <c r="J1755" s="127"/>
      <c r="K1755" s="127"/>
      <c r="L1755" s="127"/>
      <c r="M1755" s="127">
        <v>1</v>
      </c>
      <c r="N1755" s="127">
        <v>1</v>
      </c>
      <c r="O1755" s="127">
        <v>1991</v>
      </c>
      <c r="P1755" s="127">
        <v>19930410</v>
      </c>
      <c r="Q1755" s="127">
        <v>19930410</v>
      </c>
      <c r="R1755" s="127" t="s">
        <v>3855</v>
      </c>
      <c r="S1755" s="127" t="s">
        <v>3861</v>
      </c>
      <c r="T1755" s="127" t="s">
        <v>3857</v>
      </c>
      <c r="U1755" s="127" t="s">
        <v>1953</v>
      </c>
      <c r="V1755" s="127" t="s">
        <v>65</v>
      </c>
      <c r="W1755" s="127" t="s">
        <v>64</v>
      </c>
      <c r="X1755" s="127"/>
      <c r="Y1755" s="127">
        <v>11.8</v>
      </c>
      <c r="Z1755" s="127">
        <v>100</v>
      </c>
      <c r="AA1755" s="127" t="s">
        <v>1726</v>
      </c>
      <c r="AB1755" s="127">
        <v>5000</v>
      </c>
      <c r="AC1755" s="127">
        <v>25808</v>
      </c>
      <c r="AD1755" s="127"/>
      <c r="AE1755" s="127"/>
      <c r="AF1755" s="127">
        <v>0</v>
      </c>
      <c r="AG1755" s="127">
        <v>264</v>
      </c>
      <c r="AH1755" s="127">
        <v>5000</v>
      </c>
      <c r="AI1755" s="127">
        <v>261</v>
      </c>
      <c r="AJ1755" s="127" t="s">
        <v>92</v>
      </c>
      <c r="AK1755" s="127">
        <v>0.01</v>
      </c>
      <c r="AL1755" s="127">
        <v>1</v>
      </c>
      <c r="AM1755" s="127"/>
      <c r="AN1755" s="127"/>
      <c r="AO1755" s="127"/>
      <c r="AP1755" s="127" t="s">
        <v>3858</v>
      </c>
      <c r="AQ1755" s="127" t="s">
        <v>3863</v>
      </c>
      <c r="AR1755" s="127" t="s">
        <v>3860</v>
      </c>
      <c r="AS1755" s="127" t="s">
        <v>69</v>
      </c>
      <c r="AT1755" s="127" t="s">
        <v>70</v>
      </c>
      <c r="AU1755" s="127" t="s">
        <v>77</v>
      </c>
      <c r="AV1755" s="127" t="s">
        <v>1726</v>
      </c>
      <c r="AW1755" s="149">
        <f t="shared" si="27"/>
        <v>1.022938623682579E-2</v>
      </c>
    </row>
    <row r="1756" spans="1:49" x14ac:dyDescent="0.2">
      <c r="A1756" s="127" t="s">
        <v>59</v>
      </c>
      <c r="B1756" s="127">
        <v>4.0999999999999996</v>
      </c>
      <c r="C1756" s="127">
        <v>20171204</v>
      </c>
      <c r="D1756" s="127" t="s">
        <v>60</v>
      </c>
      <c r="E1756" s="127" t="s">
        <v>60</v>
      </c>
      <c r="F1756" s="127">
        <v>3</v>
      </c>
      <c r="G1756" s="75" t="s">
        <v>3509</v>
      </c>
      <c r="H1756" s="127">
        <v>0</v>
      </c>
      <c r="I1756" s="127"/>
      <c r="J1756" s="127"/>
      <c r="K1756" s="127"/>
      <c r="L1756" s="127"/>
      <c r="M1756" s="127">
        <v>1</v>
      </c>
      <c r="N1756" s="127">
        <v>2</v>
      </c>
      <c r="O1756" s="127">
        <v>1992</v>
      </c>
      <c r="P1756" s="127">
        <v>19930506</v>
      </c>
      <c r="Q1756" s="127">
        <v>19930506</v>
      </c>
      <c r="R1756" s="127" t="s">
        <v>3496</v>
      </c>
      <c r="S1756" s="127" t="s">
        <v>3497</v>
      </c>
      <c r="T1756" s="127" t="s">
        <v>3485</v>
      </c>
      <c r="U1756" s="127" t="s">
        <v>72</v>
      </c>
      <c r="V1756" s="127" t="s">
        <v>65</v>
      </c>
      <c r="W1756" s="127" t="s">
        <v>66</v>
      </c>
      <c r="X1756" s="127"/>
      <c r="Y1756" s="127">
        <v>7</v>
      </c>
      <c r="Z1756" s="127"/>
      <c r="AA1756" s="127" t="s">
        <v>1726</v>
      </c>
      <c r="AB1756" s="127">
        <v>5000</v>
      </c>
      <c r="AC1756" s="127">
        <v>25913</v>
      </c>
      <c r="AD1756" s="127"/>
      <c r="AE1756" s="127"/>
      <c r="AF1756" s="127">
        <v>0</v>
      </c>
      <c r="AG1756" s="127">
        <v>13305</v>
      </c>
      <c r="AH1756" s="127"/>
      <c r="AI1756" s="127"/>
      <c r="AJ1756" s="127" t="s">
        <v>66</v>
      </c>
      <c r="AK1756" s="127"/>
      <c r="AL1756" s="127">
        <v>1</v>
      </c>
      <c r="AM1756" s="127">
        <v>100</v>
      </c>
      <c r="AN1756" s="127"/>
      <c r="AO1756" s="127" t="s">
        <v>3510</v>
      </c>
      <c r="AP1756" s="127" t="s">
        <v>3499</v>
      </c>
      <c r="AQ1756" s="127" t="s">
        <v>3500</v>
      </c>
      <c r="AR1756" s="127" t="s">
        <v>3488</v>
      </c>
      <c r="AS1756" s="127" t="s">
        <v>69</v>
      </c>
      <c r="AT1756" s="127" t="s">
        <v>70</v>
      </c>
      <c r="AU1756" s="127" t="s">
        <v>77</v>
      </c>
      <c r="AV1756" s="127" t="s">
        <v>1726</v>
      </c>
      <c r="AW1756" s="149">
        <f t="shared" si="27"/>
        <v>0.51344884806853708</v>
      </c>
    </row>
    <row r="1757" spans="1:49" x14ac:dyDescent="0.2">
      <c r="A1757" s="127" t="s">
        <v>1726</v>
      </c>
      <c r="B1757" s="127">
        <v>4.0999999999999996</v>
      </c>
      <c r="C1757" s="127">
        <v>20171204</v>
      </c>
      <c r="D1757" s="127" t="s">
        <v>60</v>
      </c>
      <c r="E1757" s="127" t="s">
        <v>60</v>
      </c>
      <c r="F1757" s="127">
        <v>3</v>
      </c>
      <c r="G1757" s="75" t="s">
        <v>4441</v>
      </c>
      <c r="H1757" s="127"/>
      <c r="I1757" s="127"/>
      <c r="J1757" s="127"/>
      <c r="K1757" s="127"/>
      <c r="L1757" s="127"/>
      <c r="M1757" s="127">
        <v>1</v>
      </c>
      <c r="N1757" s="127">
        <v>2</v>
      </c>
      <c r="O1757" s="127">
        <v>1989</v>
      </c>
      <c r="P1757" s="127">
        <v>19900725</v>
      </c>
      <c r="Q1757" s="127">
        <v>19900725</v>
      </c>
      <c r="R1757" s="127" t="s">
        <v>3716</v>
      </c>
      <c r="S1757" s="127" t="s">
        <v>3426</v>
      </c>
      <c r="T1757" s="127" t="s">
        <v>4439</v>
      </c>
      <c r="U1757" s="127" t="s">
        <v>72</v>
      </c>
      <c r="V1757" s="127" t="s">
        <v>65</v>
      </c>
      <c r="W1757" s="127" t="s">
        <v>64</v>
      </c>
      <c r="X1757" s="127"/>
      <c r="Y1757" s="127">
        <v>11.8</v>
      </c>
      <c r="Z1757" s="127">
        <v>99</v>
      </c>
      <c r="AA1757" s="127" t="s">
        <v>1726</v>
      </c>
      <c r="AB1757" s="127"/>
      <c r="AC1757" s="127"/>
      <c r="AD1757" s="127"/>
      <c r="AE1757" s="127"/>
      <c r="AF1757" s="127">
        <v>0</v>
      </c>
      <c r="AG1757" s="127">
        <v>7122</v>
      </c>
      <c r="AH1757" s="127"/>
      <c r="AI1757" s="127"/>
      <c r="AJ1757" s="127" t="s">
        <v>66</v>
      </c>
      <c r="AK1757" s="127"/>
      <c r="AL1757" s="127"/>
      <c r="AM1757" s="127"/>
      <c r="AN1757" s="127"/>
      <c r="AO1757" s="127"/>
      <c r="AP1757" s="127" t="s">
        <v>3718</v>
      </c>
      <c r="AQ1757" s="127" t="s">
        <v>3429</v>
      </c>
      <c r="AR1757" s="127" t="s">
        <v>4440</v>
      </c>
      <c r="AS1757" s="127" t="s">
        <v>69</v>
      </c>
      <c r="AT1757" s="127" t="s">
        <v>70</v>
      </c>
      <c r="AU1757" s="127" t="s">
        <v>77</v>
      </c>
      <c r="AV1757" s="127" t="s">
        <v>1726</v>
      </c>
      <c r="AW1757" s="149" t="str">
        <f t="shared" si="27"/>
        <v/>
      </c>
    </row>
    <row r="1758" spans="1:49" x14ac:dyDescent="0.2">
      <c r="A1758" s="127" t="s">
        <v>1726</v>
      </c>
      <c r="B1758" s="127">
        <v>4.0999999999999996</v>
      </c>
      <c r="C1758" s="127">
        <v>20171204</v>
      </c>
      <c r="D1758" s="127" t="s">
        <v>60</v>
      </c>
      <c r="E1758" s="127" t="s">
        <v>60</v>
      </c>
      <c r="F1758" s="127">
        <v>3</v>
      </c>
      <c r="G1758" s="75" t="s">
        <v>1200</v>
      </c>
      <c r="H1758" s="127"/>
      <c r="I1758" s="127"/>
      <c r="J1758" s="127"/>
      <c r="K1758" s="127"/>
      <c r="L1758" s="127"/>
      <c r="M1758" s="127">
        <v>1</v>
      </c>
      <c r="N1758" s="127">
        <v>2</v>
      </c>
      <c r="O1758" s="127">
        <v>1989</v>
      </c>
      <c r="P1758" s="127">
        <v>19900516</v>
      </c>
      <c r="Q1758" s="127">
        <v>19900516</v>
      </c>
      <c r="R1758" s="127" t="s">
        <v>490</v>
      </c>
      <c r="S1758" s="127" t="s">
        <v>476</v>
      </c>
      <c r="T1758" s="127" t="s">
        <v>491</v>
      </c>
      <c r="U1758" s="127" t="s">
        <v>72</v>
      </c>
      <c r="V1758" s="127" t="s">
        <v>65</v>
      </c>
      <c r="W1758" s="127" t="s">
        <v>64</v>
      </c>
      <c r="X1758" s="127"/>
      <c r="Y1758" s="127">
        <v>5.5</v>
      </c>
      <c r="Z1758" s="127">
        <v>77</v>
      </c>
      <c r="AA1758" s="127" t="s">
        <v>1726</v>
      </c>
      <c r="AB1758" s="127"/>
      <c r="AC1758" s="127"/>
      <c r="AD1758" s="127"/>
      <c r="AE1758" s="127"/>
      <c r="AF1758" s="127">
        <v>0</v>
      </c>
      <c r="AG1758" s="127">
        <v>23180</v>
      </c>
      <c r="AH1758" s="127"/>
      <c r="AI1758" s="127"/>
      <c r="AJ1758" s="127" t="s">
        <v>67</v>
      </c>
      <c r="AK1758" s="127"/>
      <c r="AL1758" s="127"/>
      <c r="AM1758" s="127"/>
      <c r="AN1758" s="127"/>
      <c r="AO1758" s="127" t="s">
        <v>1201</v>
      </c>
      <c r="AP1758" s="127" t="s">
        <v>493</v>
      </c>
      <c r="AQ1758" s="127" t="s">
        <v>480</v>
      </c>
      <c r="AR1758" s="127" t="s">
        <v>494</v>
      </c>
      <c r="AS1758" s="127" t="s">
        <v>69</v>
      </c>
      <c r="AT1758" s="127" t="s">
        <v>70</v>
      </c>
      <c r="AU1758" s="127" t="s">
        <v>91</v>
      </c>
      <c r="AV1758" s="127" t="s">
        <v>1726</v>
      </c>
      <c r="AW1758" s="149" t="str">
        <f t="shared" si="27"/>
        <v/>
      </c>
    </row>
    <row r="1759" spans="1:49" x14ac:dyDescent="0.2">
      <c r="A1759" s="127" t="s">
        <v>1726</v>
      </c>
      <c r="B1759" s="127">
        <v>4.0999999999999996</v>
      </c>
      <c r="C1759" s="127">
        <v>20171204</v>
      </c>
      <c r="D1759" s="127" t="s">
        <v>60</v>
      </c>
      <c r="E1759" s="127" t="s">
        <v>60</v>
      </c>
      <c r="F1759" s="127">
        <v>3</v>
      </c>
      <c r="G1759" s="75" t="s">
        <v>1421</v>
      </c>
      <c r="H1759" s="127"/>
      <c r="I1759" s="127"/>
      <c r="J1759" s="127"/>
      <c r="K1759" s="127"/>
      <c r="L1759" s="127"/>
      <c r="M1759" s="127">
        <v>1</v>
      </c>
      <c r="N1759" s="127">
        <v>1</v>
      </c>
      <c r="O1759" s="127">
        <v>1989</v>
      </c>
      <c r="P1759" s="127">
        <v>19900402</v>
      </c>
      <c r="Q1759" s="127">
        <v>19900403</v>
      </c>
      <c r="R1759" s="127" t="s">
        <v>747</v>
      </c>
      <c r="S1759" s="127" t="s">
        <v>62</v>
      </c>
      <c r="T1759" s="127" t="s">
        <v>748</v>
      </c>
      <c r="U1759" s="127" t="s">
        <v>1643</v>
      </c>
      <c r="V1759" s="127" t="s">
        <v>65</v>
      </c>
      <c r="W1759" s="127" t="s">
        <v>64</v>
      </c>
      <c r="X1759" s="127"/>
      <c r="Y1759" s="127">
        <v>2.9</v>
      </c>
      <c r="Z1759" s="127">
        <v>65</v>
      </c>
      <c r="AA1759" s="127" t="s">
        <v>1726</v>
      </c>
      <c r="AB1759" s="127"/>
      <c r="AC1759" s="127"/>
      <c r="AD1759" s="127"/>
      <c r="AE1759" s="127"/>
      <c r="AF1759" s="127">
        <v>0</v>
      </c>
      <c r="AG1759" s="127">
        <v>69460</v>
      </c>
      <c r="AH1759" s="127"/>
      <c r="AI1759" s="127"/>
      <c r="AJ1759" s="127" t="s">
        <v>66</v>
      </c>
      <c r="AK1759" s="127"/>
      <c r="AL1759" s="127"/>
      <c r="AM1759" s="127"/>
      <c r="AN1759" s="127"/>
      <c r="AO1759" s="127"/>
      <c r="AP1759" s="127" t="s">
        <v>750</v>
      </c>
      <c r="AQ1759" s="127" t="s">
        <v>661</v>
      </c>
      <c r="AR1759" s="127" t="s">
        <v>751</v>
      </c>
      <c r="AS1759" s="127" t="s">
        <v>69</v>
      </c>
      <c r="AT1759" s="127" t="s">
        <v>70</v>
      </c>
      <c r="AU1759" s="127" t="s">
        <v>71</v>
      </c>
      <c r="AV1759" s="127" t="s">
        <v>1726</v>
      </c>
      <c r="AW1759" s="149" t="str">
        <f t="shared" si="27"/>
        <v/>
      </c>
    </row>
    <row r="1760" spans="1:49" x14ac:dyDescent="0.2">
      <c r="A1760" s="127" t="s">
        <v>59</v>
      </c>
      <c r="B1760" s="127">
        <v>4.0999999999999996</v>
      </c>
      <c r="C1760" s="127">
        <v>20171204</v>
      </c>
      <c r="D1760" s="127" t="s">
        <v>60</v>
      </c>
      <c r="E1760" s="127" t="s">
        <v>60</v>
      </c>
      <c r="F1760" s="127">
        <v>3</v>
      </c>
      <c r="G1760" s="75" t="s">
        <v>3276</v>
      </c>
      <c r="H1760" s="127">
        <v>0</v>
      </c>
      <c r="I1760" s="127"/>
      <c r="J1760" s="127"/>
      <c r="K1760" s="127"/>
      <c r="L1760" s="127"/>
      <c r="M1760" s="127">
        <v>1</v>
      </c>
      <c r="N1760" s="127">
        <v>1</v>
      </c>
      <c r="O1760" s="127">
        <v>1981</v>
      </c>
      <c r="P1760" s="127">
        <v>19820812</v>
      </c>
      <c r="Q1760" s="127">
        <v>19820820</v>
      </c>
      <c r="R1760" s="127" t="s">
        <v>3204</v>
      </c>
      <c r="S1760" s="127" t="s">
        <v>3205</v>
      </c>
      <c r="T1760" s="127" t="s">
        <v>3206</v>
      </c>
      <c r="U1760" s="127" t="s">
        <v>1643</v>
      </c>
      <c r="V1760" s="127" t="s">
        <v>65</v>
      </c>
      <c r="W1760" s="127" t="s">
        <v>64</v>
      </c>
      <c r="X1760" s="127"/>
      <c r="Y1760" s="127">
        <v>3.7</v>
      </c>
      <c r="Z1760" s="127"/>
      <c r="AA1760" s="127" t="s">
        <v>1726</v>
      </c>
      <c r="AB1760" s="127">
        <v>5000</v>
      </c>
      <c r="AC1760" s="127">
        <v>9005</v>
      </c>
      <c r="AD1760" s="127"/>
      <c r="AE1760" s="127"/>
      <c r="AF1760" s="127">
        <v>5000</v>
      </c>
      <c r="AG1760" s="127">
        <v>426</v>
      </c>
      <c r="AH1760" s="127">
        <v>0</v>
      </c>
      <c r="AI1760" s="127">
        <v>375</v>
      </c>
      <c r="AJ1760" s="127"/>
      <c r="AK1760" s="127">
        <v>4.5199999999999997E-2</v>
      </c>
      <c r="AL1760" s="127">
        <v>1</v>
      </c>
      <c r="AM1760" s="127"/>
      <c r="AN1760" s="127"/>
      <c r="AO1760" s="127"/>
      <c r="AP1760" s="127" t="s">
        <v>3208</v>
      </c>
      <c r="AQ1760" s="127" t="s">
        <v>3209</v>
      </c>
      <c r="AR1760" s="127" t="s">
        <v>3210</v>
      </c>
      <c r="AS1760" s="127" t="s">
        <v>69</v>
      </c>
      <c r="AT1760" s="127" t="s">
        <v>70</v>
      </c>
      <c r="AU1760" s="127" t="s">
        <v>3211</v>
      </c>
      <c r="AV1760" s="127" t="s">
        <v>1726</v>
      </c>
      <c r="AW1760" s="149">
        <f t="shared" si="27"/>
        <v>4.7307051637978902E-2</v>
      </c>
    </row>
    <row r="1761" spans="1:49" x14ac:dyDescent="0.2">
      <c r="A1761" s="127" t="s">
        <v>59</v>
      </c>
      <c r="B1761" s="127">
        <v>4.0999999999999996</v>
      </c>
      <c r="C1761" s="127">
        <v>20171204</v>
      </c>
      <c r="D1761" s="127" t="s">
        <v>60</v>
      </c>
      <c r="E1761" s="127" t="s">
        <v>60</v>
      </c>
      <c r="F1761" s="127">
        <v>3</v>
      </c>
      <c r="G1761" s="75" t="s">
        <v>3531</v>
      </c>
      <c r="H1761" s="127">
        <v>0</v>
      </c>
      <c r="I1761" s="127"/>
      <c r="J1761" s="127"/>
      <c r="K1761" s="127"/>
      <c r="L1761" s="127"/>
      <c r="M1761" s="127">
        <v>1</v>
      </c>
      <c r="N1761" s="127">
        <v>2</v>
      </c>
      <c r="O1761" s="127">
        <v>1984</v>
      </c>
      <c r="P1761" s="127">
        <v>19850415</v>
      </c>
      <c r="Q1761" s="127">
        <v>19850507</v>
      </c>
      <c r="R1761" s="127" t="s">
        <v>3483</v>
      </c>
      <c r="S1761" s="127" t="s">
        <v>3497</v>
      </c>
      <c r="T1761" s="127" t="s">
        <v>3485</v>
      </c>
      <c r="U1761" s="127" t="s">
        <v>72</v>
      </c>
      <c r="V1761" s="127" t="s">
        <v>65</v>
      </c>
      <c r="W1761" s="127" t="s">
        <v>66</v>
      </c>
      <c r="X1761" s="127"/>
      <c r="Y1761" s="127">
        <v>5.8</v>
      </c>
      <c r="Z1761" s="127"/>
      <c r="AA1761" s="127" t="s">
        <v>1726</v>
      </c>
      <c r="AB1761" s="127">
        <v>5000</v>
      </c>
      <c r="AC1761" s="127">
        <v>102737</v>
      </c>
      <c r="AD1761" s="127"/>
      <c r="AE1761" s="127"/>
      <c r="AF1761" s="127">
        <v>0</v>
      </c>
      <c r="AG1761" s="127">
        <v>62171</v>
      </c>
      <c r="AH1761" s="127"/>
      <c r="AI1761" s="127"/>
      <c r="AJ1761" s="127"/>
      <c r="AK1761" s="127"/>
      <c r="AL1761" s="127">
        <v>1</v>
      </c>
      <c r="AM1761" s="127"/>
      <c r="AN1761" s="127"/>
      <c r="AO1761" s="127" t="s">
        <v>3532</v>
      </c>
      <c r="AP1761" s="127" t="s">
        <v>3486</v>
      </c>
      <c r="AQ1761" s="127" t="s">
        <v>3500</v>
      </c>
      <c r="AR1761" s="127" t="s">
        <v>3488</v>
      </c>
      <c r="AS1761" s="127" t="s">
        <v>69</v>
      </c>
      <c r="AT1761" s="127" t="s">
        <v>70</v>
      </c>
      <c r="AU1761" s="127" t="s">
        <v>77</v>
      </c>
      <c r="AV1761" s="127" t="s">
        <v>1726</v>
      </c>
      <c r="AW1761" s="149">
        <f t="shared" si="27"/>
        <v>0.60514712323700326</v>
      </c>
    </row>
    <row r="1762" spans="1:49" x14ac:dyDescent="0.2">
      <c r="A1762" s="127" t="s">
        <v>59</v>
      </c>
      <c r="B1762" s="127">
        <v>4.0999999999999996</v>
      </c>
      <c r="C1762" s="127">
        <v>20171204</v>
      </c>
      <c r="D1762" s="127" t="s">
        <v>60</v>
      </c>
      <c r="E1762" s="127" t="s">
        <v>60</v>
      </c>
      <c r="F1762" s="127">
        <v>3</v>
      </c>
      <c r="G1762" s="75" t="s">
        <v>4092</v>
      </c>
      <c r="H1762" s="127">
        <v>0</v>
      </c>
      <c r="I1762" s="127"/>
      <c r="J1762" s="127"/>
      <c r="K1762" s="127"/>
      <c r="L1762" s="127"/>
      <c r="M1762" s="127">
        <v>1</v>
      </c>
      <c r="N1762" s="127">
        <v>1</v>
      </c>
      <c r="O1762" s="127">
        <v>1980</v>
      </c>
      <c r="P1762" s="127">
        <v>19810711</v>
      </c>
      <c r="Q1762" s="127">
        <v>19810718</v>
      </c>
      <c r="R1762" s="127" t="s">
        <v>4085</v>
      </c>
      <c r="S1762" s="127" t="s">
        <v>3861</v>
      </c>
      <c r="T1762" s="127" t="s">
        <v>4086</v>
      </c>
      <c r="U1762" s="127" t="s">
        <v>1643</v>
      </c>
      <c r="V1762" s="127" t="s">
        <v>65</v>
      </c>
      <c r="W1762" s="127" t="s">
        <v>64</v>
      </c>
      <c r="X1762" s="127"/>
      <c r="Y1762" s="127">
        <v>1.9</v>
      </c>
      <c r="Z1762" s="127"/>
      <c r="AA1762" s="127" t="s">
        <v>1726</v>
      </c>
      <c r="AB1762" s="127">
        <v>5000</v>
      </c>
      <c r="AC1762" s="127">
        <v>44053</v>
      </c>
      <c r="AD1762" s="127"/>
      <c r="AE1762" s="127"/>
      <c r="AF1762" s="127">
        <v>0</v>
      </c>
      <c r="AG1762" s="127">
        <v>12240</v>
      </c>
      <c r="AH1762" s="127">
        <v>5000</v>
      </c>
      <c r="AI1762" s="127">
        <v>1185</v>
      </c>
      <c r="AJ1762" s="127"/>
      <c r="AK1762" s="127">
        <v>2.6200000000000001E-2</v>
      </c>
      <c r="AL1762" s="127">
        <v>1</v>
      </c>
      <c r="AM1762" s="127"/>
      <c r="AN1762" s="127"/>
      <c r="AO1762" s="127"/>
      <c r="AP1762" s="127" t="s">
        <v>4088</v>
      </c>
      <c r="AQ1762" s="127" t="s">
        <v>3863</v>
      </c>
      <c r="AR1762" s="127" t="s">
        <v>4089</v>
      </c>
      <c r="AS1762" s="127" t="s">
        <v>69</v>
      </c>
      <c r="AT1762" s="127" t="s">
        <v>70</v>
      </c>
      <c r="AU1762" s="127" t="s">
        <v>77</v>
      </c>
      <c r="AV1762" s="127" t="s">
        <v>1726</v>
      </c>
      <c r="AW1762" s="149">
        <f t="shared" si="27"/>
        <v>0.27784713867387012</v>
      </c>
    </row>
    <row r="1763" spans="1:49" x14ac:dyDescent="0.2">
      <c r="A1763" s="127" t="s">
        <v>59</v>
      </c>
      <c r="B1763" s="127">
        <v>4.0999999999999996</v>
      </c>
      <c r="C1763" s="127">
        <v>20171204</v>
      </c>
      <c r="D1763" s="127" t="s">
        <v>60</v>
      </c>
      <c r="E1763" s="127" t="s">
        <v>60</v>
      </c>
      <c r="F1763" s="127">
        <v>3</v>
      </c>
      <c r="G1763" s="75" t="s">
        <v>3230</v>
      </c>
      <c r="H1763" s="127">
        <v>0</v>
      </c>
      <c r="I1763" s="127"/>
      <c r="J1763" s="127"/>
      <c r="K1763" s="127"/>
      <c r="L1763" s="127"/>
      <c r="M1763" s="127">
        <v>1</v>
      </c>
      <c r="N1763" s="127">
        <v>1</v>
      </c>
      <c r="O1763" s="127">
        <v>1977</v>
      </c>
      <c r="P1763" s="127">
        <v>19780718</v>
      </c>
      <c r="Q1763" s="127">
        <v>19780720</v>
      </c>
      <c r="R1763" s="127" t="s">
        <v>3204</v>
      </c>
      <c r="S1763" s="127" t="s">
        <v>3205</v>
      </c>
      <c r="T1763" s="127" t="s">
        <v>3206</v>
      </c>
      <c r="U1763" s="127" t="s">
        <v>1643</v>
      </c>
      <c r="V1763" s="127" t="s">
        <v>65</v>
      </c>
      <c r="W1763" s="127" t="s">
        <v>64</v>
      </c>
      <c r="X1763" s="127"/>
      <c r="Y1763" s="127">
        <v>2.5</v>
      </c>
      <c r="Z1763" s="127"/>
      <c r="AA1763" s="127" t="s">
        <v>1726</v>
      </c>
      <c r="AB1763" s="127">
        <v>5000</v>
      </c>
      <c r="AC1763" s="127">
        <v>14793</v>
      </c>
      <c r="AD1763" s="127"/>
      <c r="AE1763" s="127"/>
      <c r="AF1763" s="127">
        <v>0</v>
      </c>
      <c r="AG1763" s="127">
        <v>1224</v>
      </c>
      <c r="AH1763" s="127">
        <v>5000</v>
      </c>
      <c r="AI1763" s="127">
        <v>302</v>
      </c>
      <c r="AJ1763" s="127"/>
      <c r="AK1763" s="127">
        <v>0.02</v>
      </c>
      <c r="AL1763" s="127">
        <v>1</v>
      </c>
      <c r="AM1763" s="127"/>
      <c r="AN1763" s="127"/>
      <c r="AO1763" s="127"/>
      <c r="AP1763" s="127" t="s">
        <v>3208</v>
      </c>
      <c r="AQ1763" s="127" t="s">
        <v>3209</v>
      </c>
      <c r="AR1763" s="127" t="s">
        <v>3210</v>
      </c>
      <c r="AS1763" s="127" t="s">
        <v>69</v>
      </c>
      <c r="AT1763" s="127" t="s">
        <v>70</v>
      </c>
      <c r="AU1763" s="127" t="s">
        <v>3211</v>
      </c>
      <c r="AV1763" s="127" t="s">
        <v>1726</v>
      </c>
      <c r="AW1763" s="149">
        <f t="shared" si="27"/>
        <v>8.2741837355505984E-2</v>
      </c>
    </row>
    <row r="1764" spans="1:49" x14ac:dyDescent="0.2">
      <c r="A1764" s="127" t="s">
        <v>59</v>
      </c>
      <c r="B1764" s="127">
        <v>4.0999999999999996</v>
      </c>
      <c r="C1764" s="127">
        <v>20171204</v>
      </c>
      <c r="D1764" s="127" t="s">
        <v>60</v>
      </c>
      <c r="E1764" s="127" t="s">
        <v>60</v>
      </c>
      <c r="F1764" s="127">
        <v>3</v>
      </c>
      <c r="G1764" s="75" t="s">
        <v>4113</v>
      </c>
      <c r="H1764" s="127">
        <v>0</v>
      </c>
      <c r="I1764" s="127"/>
      <c r="J1764" s="127"/>
      <c r="K1764" s="127"/>
      <c r="L1764" s="127"/>
      <c r="M1764" s="127">
        <v>1</v>
      </c>
      <c r="N1764" s="127">
        <v>1</v>
      </c>
      <c r="O1764" s="127">
        <v>1980</v>
      </c>
      <c r="P1764" s="127">
        <v>19810820</v>
      </c>
      <c r="Q1764" s="127">
        <v>19810824</v>
      </c>
      <c r="R1764" s="127" t="s">
        <v>4114</v>
      </c>
      <c r="S1764" s="127" t="s">
        <v>3861</v>
      </c>
      <c r="T1764" s="127" t="s">
        <v>4115</v>
      </c>
      <c r="U1764" s="127" t="s">
        <v>1643</v>
      </c>
      <c r="V1764" s="127" t="s">
        <v>65</v>
      </c>
      <c r="W1764" s="127" t="s">
        <v>64</v>
      </c>
      <c r="X1764" s="127"/>
      <c r="Y1764" s="127">
        <v>1.7</v>
      </c>
      <c r="Z1764" s="127"/>
      <c r="AA1764" s="127" t="s">
        <v>1726</v>
      </c>
      <c r="AB1764" s="127">
        <v>5000</v>
      </c>
      <c r="AC1764" s="127">
        <v>24432</v>
      </c>
      <c r="AD1764" s="127"/>
      <c r="AE1764" s="127"/>
      <c r="AF1764" s="127">
        <v>0</v>
      </c>
      <c r="AG1764" s="127">
        <v>2386</v>
      </c>
      <c r="AH1764" s="127">
        <v>5000</v>
      </c>
      <c r="AI1764" s="127">
        <v>2148</v>
      </c>
      <c r="AJ1764" s="127"/>
      <c r="AK1764" s="127">
        <v>8.0799999999999997E-2</v>
      </c>
      <c r="AL1764" s="127">
        <v>5</v>
      </c>
      <c r="AM1764" s="127"/>
      <c r="AN1764" s="127"/>
      <c r="AO1764" s="127" t="s">
        <v>4116</v>
      </c>
      <c r="AP1764" s="127" t="s">
        <v>4117</v>
      </c>
      <c r="AQ1764" s="127" t="s">
        <v>3863</v>
      </c>
      <c r="AR1764" s="127" t="s">
        <v>4118</v>
      </c>
      <c r="AS1764" s="127" t="s">
        <v>69</v>
      </c>
      <c r="AT1764" s="127" t="s">
        <v>70</v>
      </c>
      <c r="AU1764" s="127" t="s">
        <v>77</v>
      </c>
      <c r="AV1764" s="127" t="s">
        <v>1726</v>
      </c>
      <c r="AW1764" s="149">
        <f t="shared" si="27"/>
        <v>9.7658808120497709E-2</v>
      </c>
    </row>
    <row r="1765" spans="1:49" x14ac:dyDescent="0.2">
      <c r="A1765" s="127" t="s">
        <v>59</v>
      </c>
      <c r="B1765" s="127">
        <v>4.0999999999999996</v>
      </c>
      <c r="C1765" s="127">
        <v>20171204</v>
      </c>
      <c r="D1765" s="127" t="s">
        <v>60</v>
      </c>
      <c r="E1765" s="127" t="s">
        <v>60</v>
      </c>
      <c r="F1765" s="127">
        <v>3</v>
      </c>
      <c r="G1765" s="75" t="s">
        <v>1390</v>
      </c>
      <c r="H1765" s="127">
        <v>0</v>
      </c>
      <c r="I1765" s="127"/>
      <c r="J1765" s="127"/>
      <c r="K1765" s="127"/>
      <c r="L1765" s="127"/>
      <c r="M1765" s="127">
        <v>1</v>
      </c>
      <c r="N1765" s="127">
        <v>1</v>
      </c>
      <c r="O1765" s="127">
        <v>1981</v>
      </c>
      <c r="P1765" s="127">
        <v>19820426</v>
      </c>
      <c r="Q1765" s="127">
        <v>19820430</v>
      </c>
      <c r="R1765" s="127" t="s">
        <v>61</v>
      </c>
      <c r="S1765" s="127" t="s">
        <v>1377</v>
      </c>
      <c r="T1765" s="127" t="s">
        <v>63</v>
      </c>
      <c r="U1765" s="127" t="s">
        <v>1643</v>
      </c>
      <c r="V1765" s="127" t="s">
        <v>65</v>
      </c>
      <c r="W1765" s="127" t="s">
        <v>64</v>
      </c>
      <c r="X1765" s="127"/>
      <c r="Y1765" s="127">
        <v>1.3</v>
      </c>
      <c r="Z1765" s="127"/>
      <c r="AA1765" s="127" t="s">
        <v>1726</v>
      </c>
      <c r="AB1765" s="127">
        <v>5000</v>
      </c>
      <c r="AC1765" s="127">
        <v>7050</v>
      </c>
      <c r="AD1765" s="127"/>
      <c r="AE1765" s="127"/>
      <c r="AF1765" s="127">
        <v>0</v>
      </c>
      <c r="AG1765" s="127">
        <v>6800</v>
      </c>
      <c r="AH1765" s="127">
        <v>5000</v>
      </c>
      <c r="AI1765" s="127">
        <v>450</v>
      </c>
      <c r="AJ1765" s="127"/>
      <c r="AK1765" s="127">
        <v>0.06</v>
      </c>
      <c r="AL1765" s="127">
        <v>7</v>
      </c>
      <c r="AM1765" s="127"/>
      <c r="AN1765" s="127"/>
      <c r="AO1765" s="127"/>
      <c r="AP1765" s="127" t="s">
        <v>663</v>
      </c>
      <c r="AQ1765" s="127" t="s">
        <v>1378</v>
      </c>
      <c r="AR1765" s="127" t="s">
        <v>664</v>
      </c>
      <c r="AS1765" s="127" t="s">
        <v>69</v>
      </c>
      <c r="AT1765" s="127" t="s">
        <v>70</v>
      </c>
      <c r="AU1765" s="127" t="s">
        <v>71</v>
      </c>
      <c r="AV1765" s="127" t="s">
        <v>1726</v>
      </c>
      <c r="AW1765" s="149">
        <f t="shared" si="27"/>
        <v>0.96453900709219853</v>
      </c>
    </row>
    <row r="1766" spans="1:49" x14ac:dyDescent="0.2">
      <c r="A1766" s="127" t="s">
        <v>59</v>
      </c>
      <c r="B1766" s="127">
        <v>4.0999999999999996</v>
      </c>
      <c r="C1766" s="127">
        <v>20171204</v>
      </c>
      <c r="D1766" s="127" t="s">
        <v>60</v>
      </c>
      <c r="E1766" s="127" t="s">
        <v>60</v>
      </c>
      <c r="F1766" s="127">
        <v>3</v>
      </c>
      <c r="G1766" s="75" t="s">
        <v>1707</v>
      </c>
      <c r="H1766" s="127">
        <v>0</v>
      </c>
      <c r="I1766" s="127"/>
      <c r="J1766" s="127"/>
      <c r="K1766" s="127"/>
      <c r="L1766" s="127"/>
      <c r="M1766" s="127">
        <v>1</v>
      </c>
      <c r="N1766" s="127">
        <v>1</v>
      </c>
      <c r="O1766" s="127">
        <v>1990</v>
      </c>
      <c r="P1766" s="127">
        <v>19920325</v>
      </c>
      <c r="Q1766" s="127">
        <v>19920424</v>
      </c>
      <c r="R1766" s="127" t="s">
        <v>61</v>
      </c>
      <c r="S1766" s="127" t="s">
        <v>62</v>
      </c>
      <c r="T1766" s="127" t="s">
        <v>63</v>
      </c>
      <c r="U1766" s="127" t="s">
        <v>1953</v>
      </c>
      <c r="V1766" s="127" t="s">
        <v>65</v>
      </c>
      <c r="W1766" s="127" t="s">
        <v>64</v>
      </c>
      <c r="X1766" s="127"/>
      <c r="Y1766" s="127">
        <v>20.399999999999999</v>
      </c>
      <c r="Z1766" s="127">
        <v>118</v>
      </c>
      <c r="AA1766" s="127" t="s">
        <v>1726</v>
      </c>
      <c r="AB1766" s="127">
        <v>5000</v>
      </c>
      <c r="AC1766" s="127">
        <v>24964</v>
      </c>
      <c r="AD1766" s="127"/>
      <c r="AE1766" s="127"/>
      <c r="AF1766" s="127">
        <v>0</v>
      </c>
      <c r="AG1766" s="127">
        <v>46855</v>
      </c>
      <c r="AH1766" s="127">
        <v>5000</v>
      </c>
      <c r="AI1766" s="127">
        <v>75</v>
      </c>
      <c r="AJ1766" s="127" t="s">
        <v>67</v>
      </c>
      <c r="AK1766" s="127">
        <v>3.0000000000000001E-3</v>
      </c>
      <c r="AL1766" s="127">
        <v>27</v>
      </c>
      <c r="AM1766" s="127">
        <v>666</v>
      </c>
      <c r="AN1766" s="127"/>
      <c r="AO1766" s="127" t="s">
        <v>68</v>
      </c>
      <c r="AP1766" s="127" t="s">
        <v>663</v>
      </c>
      <c r="AQ1766" s="127" t="s">
        <v>661</v>
      </c>
      <c r="AR1766" s="127" t="s">
        <v>664</v>
      </c>
      <c r="AS1766" s="127" t="s">
        <v>69</v>
      </c>
      <c r="AT1766" s="127" t="s">
        <v>70</v>
      </c>
      <c r="AU1766" s="127" t="s">
        <v>71</v>
      </c>
      <c r="AV1766" s="127" t="s">
        <v>1726</v>
      </c>
      <c r="AW1766" s="149">
        <f t="shared" si="27"/>
        <v>1.8769027399455216</v>
      </c>
    </row>
    <row r="1767" spans="1:49" x14ac:dyDescent="0.2">
      <c r="A1767" s="127" t="s">
        <v>59</v>
      </c>
      <c r="B1767" s="127">
        <v>4.0999999999999996</v>
      </c>
      <c r="C1767" s="127">
        <v>20171204</v>
      </c>
      <c r="D1767" s="127" t="s">
        <v>60</v>
      </c>
      <c r="E1767" s="127" t="s">
        <v>60</v>
      </c>
      <c r="F1767" s="127">
        <v>3</v>
      </c>
      <c r="G1767" s="75" t="s">
        <v>1708</v>
      </c>
      <c r="H1767" s="127">
        <v>0</v>
      </c>
      <c r="I1767" s="127"/>
      <c r="J1767" s="127"/>
      <c r="K1767" s="127"/>
      <c r="L1767" s="127"/>
      <c r="M1767" s="127">
        <v>1</v>
      </c>
      <c r="N1767" s="127">
        <v>1</v>
      </c>
      <c r="O1767" s="127">
        <v>1990</v>
      </c>
      <c r="P1767" s="127">
        <v>19920325</v>
      </c>
      <c r="Q1767" s="127">
        <v>19920424</v>
      </c>
      <c r="R1767" s="127" t="s">
        <v>61</v>
      </c>
      <c r="S1767" s="127" t="s">
        <v>62</v>
      </c>
      <c r="T1767" s="127" t="s">
        <v>63</v>
      </c>
      <c r="U1767" s="127" t="s">
        <v>1953</v>
      </c>
      <c r="V1767" s="127" t="s">
        <v>65</v>
      </c>
      <c r="W1767" s="127" t="s">
        <v>64</v>
      </c>
      <c r="X1767" s="127"/>
      <c r="Y1767" s="127">
        <v>20.399999999999999</v>
      </c>
      <c r="Z1767" s="127">
        <v>118</v>
      </c>
      <c r="AA1767" s="127" t="s">
        <v>1726</v>
      </c>
      <c r="AB1767" s="127">
        <v>5000</v>
      </c>
      <c r="AC1767" s="127">
        <v>24932</v>
      </c>
      <c r="AD1767" s="127"/>
      <c r="AE1767" s="127"/>
      <c r="AF1767" s="127">
        <v>0</v>
      </c>
      <c r="AG1767" s="127">
        <v>46795</v>
      </c>
      <c r="AH1767" s="127">
        <v>5000</v>
      </c>
      <c r="AI1767" s="127">
        <v>75</v>
      </c>
      <c r="AJ1767" s="127" t="s">
        <v>67</v>
      </c>
      <c r="AK1767" s="127">
        <v>3.0000000000000001E-3</v>
      </c>
      <c r="AL1767" s="127">
        <v>27</v>
      </c>
      <c r="AM1767" s="127">
        <v>666</v>
      </c>
      <c r="AN1767" s="127"/>
      <c r="AO1767" s="127" t="s">
        <v>68</v>
      </c>
      <c r="AP1767" s="127" t="s">
        <v>663</v>
      </c>
      <c r="AQ1767" s="127" t="s">
        <v>661</v>
      </c>
      <c r="AR1767" s="127" t="s">
        <v>664</v>
      </c>
      <c r="AS1767" s="127" t="s">
        <v>69</v>
      </c>
      <c r="AT1767" s="127" t="s">
        <v>70</v>
      </c>
      <c r="AU1767" s="127" t="s">
        <v>71</v>
      </c>
      <c r="AV1767" s="127" t="s">
        <v>1726</v>
      </c>
      <c r="AW1767" s="149">
        <f t="shared" si="27"/>
        <v>1.8769051820952991</v>
      </c>
    </row>
    <row r="1768" spans="1:49" x14ac:dyDescent="0.2">
      <c r="A1768" s="127" t="s">
        <v>59</v>
      </c>
      <c r="B1768" s="127">
        <v>4.0999999999999996</v>
      </c>
      <c r="C1768" s="127">
        <v>20171204</v>
      </c>
      <c r="D1768" s="127" t="s">
        <v>60</v>
      </c>
      <c r="E1768" s="127" t="s">
        <v>60</v>
      </c>
      <c r="F1768" s="127">
        <v>3</v>
      </c>
      <c r="G1768" s="75" t="s">
        <v>1709</v>
      </c>
      <c r="H1768" s="127">
        <v>0</v>
      </c>
      <c r="I1768" s="127"/>
      <c r="J1768" s="127"/>
      <c r="K1768" s="127"/>
      <c r="L1768" s="127"/>
      <c r="M1768" s="127">
        <v>1</v>
      </c>
      <c r="N1768" s="127">
        <v>1</v>
      </c>
      <c r="O1768" s="127">
        <v>1990</v>
      </c>
      <c r="P1768" s="127">
        <v>19920325</v>
      </c>
      <c r="Q1768" s="127">
        <v>19920424</v>
      </c>
      <c r="R1768" s="127" t="s">
        <v>61</v>
      </c>
      <c r="S1768" s="127" t="s">
        <v>62</v>
      </c>
      <c r="T1768" s="127" t="s">
        <v>63</v>
      </c>
      <c r="U1768" s="127" t="s">
        <v>1953</v>
      </c>
      <c r="V1768" s="127" t="s">
        <v>65</v>
      </c>
      <c r="W1768" s="127" t="s">
        <v>64</v>
      </c>
      <c r="X1768" s="127"/>
      <c r="Y1768" s="127">
        <v>20.399999999999999</v>
      </c>
      <c r="Z1768" s="127">
        <v>118</v>
      </c>
      <c r="AA1768" s="127" t="s">
        <v>1726</v>
      </c>
      <c r="AB1768" s="127">
        <v>5000</v>
      </c>
      <c r="AC1768" s="127">
        <v>25363</v>
      </c>
      <c r="AD1768" s="127"/>
      <c r="AE1768" s="127"/>
      <c r="AF1768" s="127">
        <v>0</v>
      </c>
      <c r="AG1768" s="127">
        <v>47603</v>
      </c>
      <c r="AH1768" s="127">
        <v>5000</v>
      </c>
      <c r="AI1768" s="127">
        <v>76</v>
      </c>
      <c r="AJ1768" s="127" t="s">
        <v>67</v>
      </c>
      <c r="AK1768" s="127">
        <v>3.0000000000000001E-3</v>
      </c>
      <c r="AL1768" s="127">
        <v>27</v>
      </c>
      <c r="AM1768" s="127">
        <v>666</v>
      </c>
      <c r="AN1768" s="127"/>
      <c r="AO1768" s="127" t="s">
        <v>68</v>
      </c>
      <c r="AP1768" s="127" t="s">
        <v>663</v>
      </c>
      <c r="AQ1768" s="127" t="s">
        <v>661</v>
      </c>
      <c r="AR1768" s="127" t="s">
        <v>664</v>
      </c>
      <c r="AS1768" s="127" t="s">
        <v>69</v>
      </c>
      <c r="AT1768" s="127" t="s">
        <v>70</v>
      </c>
      <c r="AU1768" s="127" t="s">
        <v>71</v>
      </c>
      <c r="AV1768" s="127" t="s">
        <v>1726</v>
      </c>
      <c r="AW1768" s="149">
        <f t="shared" si="27"/>
        <v>1.8768678784055515</v>
      </c>
    </row>
    <row r="1769" spans="1:49" x14ac:dyDescent="0.2">
      <c r="A1769" s="127" t="s">
        <v>59</v>
      </c>
      <c r="B1769" s="127">
        <v>4.0999999999999996</v>
      </c>
      <c r="C1769" s="127">
        <v>20171204</v>
      </c>
      <c r="D1769" s="127" t="s">
        <v>60</v>
      </c>
      <c r="E1769" s="127" t="s">
        <v>60</v>
      </c>
      <c r="F1769" s="127">
        <v>3</v>
      </c>
      <c r="G1769" s="75" t="s">
        <v>1116</v>
      </c>
      <c r="H1769" s="127">
        <v>0</v>
      </c>
      <c r="I1769" s="127"/>
      <c r="J1769" s="127"/>
      <c r="K1769" s="127"/>
      <c r="L1769" s="127"/>
      <c r="M1769" s="127">
        <v>1</v>
      </c>
      <c r="N1769" s="127">
        <v>2</v>
      </c>
      <c r="O1769" s="127">
        <v>1985</v>
      </c>
      <c r="P1769" s="127">
        <v>19860527</v>
      </c>
      <c r="Q1769" s="127">
        <v>19860529</v>
      </c>
      <c r="R1769" s="127" t="s">
        <v>1029</v>
      </c>
      <c r="S1769" s="127" t="s">
        <v>1002</v>
      </c>
      <c r="T1769" s="127" t="s">
        <v>1030</v>
      </c>
      <c r="U1769" s="127" t="s">
        <v>72</v>
      </c>
      <c r="V1769" s="127" t="s">
        <v>65</v>
      </c>
      <c r="W1769" s="127" t="s">
        <v>66</v>
      </c>
      <c r="X1769" s="127"/>
      <c r="Y1769" s="127">
        <v>5.5</v>
      </c>
      <c r="Z1769" s="127"/>
      <c r="AA1769" s="127" t="s">
        <v>1726</v>
      </c>
      <c r="AB1769" s="127">
        <v>5000</v>
      </c>
      <c r="AC1769" s="127">
        <v>52279</v>
      </c>
      <c r="AD1769" s="127"/>
      <c r="AE1769" s="127"/>
      <c r="AF1769" s="127">
        <v>0</v>
      </c>
      <c r="AG1769" s="127">
        <v>61975</v>
      </c>
      <c r="AH1769" s="127">
        <v>5000</v>
      </c>
      <c r="AI1769" s="127">
        <v>79</v>
      </c>
      <c r="AJ1769" s="127"/>
      <c r="AK1769" s="127">
        <v>1.5E-3</v>
      </c>
      <c r="AL1769" s="127">
        <v>1</v>
      </c>
      <c r="AM1769" s="127"/>
      <c r="AN1769" s="127"/>
      <c r="AO1769" s="127" t="s">
        <v>1117</v>
      </c>
      <c r="AP1769" s="127" t="s">
        <v>1032</v>
      </c>
      <c r="AQ1769" s="127" t="s">
        <v>1006</v>
      </c>
      <c r="AR1769" s="127" t="s">
        <v>1033</v>
      </c>
      <c r="AS1769" s="127" t="s">
        <v>69</v>
      </c>
      <c r="AT1769" s="127" t="s">
        <v>70</v>
      </c>
      <c r="AU1769" s="127" t="s">
        <v>91</v>
      </c>
      <c r="AV1769" s="127" t="s">
        <v>1726</v>
      </c>
      <c r="AW1769" s="149">
        <f t="shared" si="27"/>
        <v>1.1854664396794123</v>
      </c>
    </row>
    <row r="1770" spans="1:49" x14ac:dyDescent="0.2">
      <c r="A1770" s="127" t="s">
        <v>59</v>
      </c>
      <c r="B1770" s="127">
        <v>4.0999999999999996</v>
      </c>
      <c r="C1770" s="127">
        <v>20171204</v>
      </c>
      <c r="D1770" s="127" t="s">
        <v>60</v>
      </c>
      <c r="E1770" s="127" t="s">
        <v>60</v>
      </c>
      <c r="F1770" s="127">
        <v>3</v>
      </c>
      <c r="G1770" s="75" t="s">
        <v>1118</v>
      </c>
      <c r="H1770" s="127">
        <v>0</v>
      </c>
      <c r="I1770" s="127"/>
      <c r="J1770" s="127"/>
      <c r="K1770" s="127"/>
      <c r="L1770" s="127"/>
      <c r="M1770" s="127">
        <v>1</v>
      </c>
      <c r="N1770" s="127">
        <v>2</v>
      </c>
      <c r="O1770" s="127">
        <v>1985</v>
      </c>
      <c r="P1770" s="127">
        <v>19860623</v>
      </c>
      <c r="Q1770" s="127">
        <v>19860625</v>
      </c>
      <c r="R1770" s="127" t="s">
        <v>1029</v>
      </c>
      <c r="S1770" s="127" t="s">
        <v>1002</v>
      </c>
      <c r="T1770" s="127" t="s">
        <v>1030</v>
      </c>
      <c r="U1770" s="127" t="s">
        <v>72</v>
      </c>
      <c r="V1770" s="127" t="s">
        <v>65</v>
      </c>
      <c r="W1770" s="127" t="s">
        <v>66</v>
      </c>
      <c r="X1770" s="127"/>
      <c r="Y1770" s="127">
        <v>7.2</v>
      </c>
      <c r="Z1770" s="127"/>
      <c r="AA1770" s="127" t="s">
        <v>1726</v>
      </c>
      <c r="AB1770" s="127">
        <v>5000</v>
      </c>
      <c r="AC1770" s="127">
        <v>49897</v>
      </c>
      <c r="AD1770" s="127"/>
      <c r="AE1770" s="127"/>
      <c r="AF1770" s="127">
        <v>0</v>
      </c>
      <c r="AG1770" s="127">
        <v>69908</v>
      </c>
      <c r="AH1770" s="127">
        <v>5000</v>
      </c>
      <c r="AI1770" s="127">
        <v>1955</v>
      </c>
      <c r="AJ1770" s="127"/>
      <c r="AK1770" s="127">
        <v>3.7699999999999997E-2</v>
      </c>
      <c r="AL1770" s="127">
        <v>1</v>
      </c>
      <c r="AM1770" s="127"/>
      <c r="AN1770" s="127"/>
      <c r="AO1770" s="127" t="s">
        <v>1119</v>
      </c>
      <c r="AP1770" s="127" t="s">
        <v>1032</v>
      </c>
      <c r="AQ1770" s="127" t="s">
        <v>1006</v>
      </c>
      <c r="AR1770" s="127" t="s">
        <v>1033</v>
      </c>
      <c r="AS1770" s="127" t="s">
        <v>69</v>
      </c>
      <c r="AT1770" s="127" t="s">
        <v>70</v>
      </c>
      <c r="AU1770" s="127" t="s">
        <v>91</v>
      </c>
      <c r="AV1770" s="127" t="s">
        <v>1726</v>
      </c>
      <c r="AW1770" s="149">
        <f t="shared" si="27"/>
        <v>1.4010461550794637</v>
      </c>
    </row>
    <row r="1771" spans="1:49" x14ac:dyDescent="0.2">
      <c r="A1771" s="127" t="s">
        <v>59</v>
      </c>
      <c r="B1771" s="127">
        <v>4.0999999999999996</v>
      </c>
      <c r="C1771" s="127">
        <v>20171204</v>
      </c>
      <c r="D1771" s="127" t="s">
        <v>60</v>
      </c>
      <c r="E1771" s="127" t="s">
        <v>60</v>
      </c>
      <c r="F1771" s="127">
        <v>3</v>
      </c>
      <c r="G1771" s="75" t="s">
        <v>710</v>
      </c>
      <c r="H1771" s="127">
        <v>0</v>
      </c>
      <c r="I1771" s="127"/>
      <c r="J1771" s="127"/>
      <c r="K1771" s="127"/>
      <c r="L1771" s="127"/>
      <c r="M1771" s="127">
        <v>1</v>
      </c>
      <c r="N1771" s="127">
        <v>1</v>
      </c>
      <c r="O1771" s="127">
        <v>1986</v>
      </c>
      <c r="P1771" s="127">
        <v>19870908</v>
      </c>
      <c r="Q1771" s="127">
        <v>19870915</v>
      </c>
      <c r="R1771" s="127" t="s">
        <v>61</v>
      </c>
      <c r="S1771" s="127" t="s">
        <v>62</v>
      </c>
      <c r="T1771" s="127" t="s">
        <v>63</v>
      </c>
      <c r="U1771" s="127" t="s">
        <v>1643</v>
      </c>
      <c r="V1771" s="127" t="s">
        <v>65</v>
      </c>
      <c r="W1771" s="127" t="s">
        <v>66</v>
      </c>
      <c r="X1771" s="127"/>
      <c r="Y1771" s="127">
        <v>9.6</v>
      </c>
      <c r="Z1771" s="127"/>
      <c r="AA1771" s="127" t="s">
        <v>1726</v>
      </c>
      <c r="AB1771" s="127">
        <v>5000</v>
      </c>
      <c r="AC1771" s="127">
        <v>20913</v>
      </c>
      <c r="AD1771" s="127"/>
      <c r="AE1771" s="127"/>
      <c r="AF1771" s="127">
        <v>0</v>
      </c>
      <c r="AG1771" s="127">
        <v>7368</v>
      </c>
      <c r="AH1771" s="127">
        <v>5000</v>
      </c>
      <c r="AI1771" s="127">
        <v>426</v>
      </c>
      <c r="AJ1771" s="127"/>
      <c r="AK1771" s="127">
        <v>0.02</v>
      </c>
      <c r="AL1771" s="127">
        <v>1</v>
      </c>
      <c r="AM1771" s="127"/>
      <c r="AN1771" s="127"/>
      <c r="AO1771" s="127"/>
      <c r="AP1771" s="127" t="s">
        <v>663</v>
      </c>
      <c r="AQ1771" s="127" t="s">
        <v>661</v>
      </c>
      <c r="AR1771" s="127" t="s">
        <v>664</v>
      </c>
      <c r="AS1771" s="127" t="s">
        <v>69</v>
      </c>
      <c r="AT1771" s="127" t="s">
        <v>70</v>
      </c>
      <c r="AU1771" s="127" t="s">
        <v>71</v>
      </c>
      <c r="AV1771" s="127" t="s">
        <v>1726</v>
      </c>
      <c r="AW1771" s="149">
        <f t="shared" si="27"/>
        <v>0.35231674078324487</v>
      </c>
    </row>
    <row r="1772" spans="1:49" x14ac:dyDescent="0.2">
      <c r="A1772" s="127" t="s">
        <v>59</v>
      </c>
      <c r="B1772" s="127">
        <v>4.0999999999999996</v>
      </c>
      <c r="C1772" s="127">
        <v>20171204</v>
      </c>
      <c r="D1772" s="127" t="s">
        <v>60</v>
      </c>
      <c r="E1772" s="127" t="s">
        <v>60</v>
      </c>
      <c r="F1772" s="127">
        <v>3</v>
      </c>
      <c r="G1772" s="75" t="s">
        <v>719</v>
      </c>
      <c r="H1772" s="127">
        <v>0</v>
      </c>
      <c r="I1772" s="127"/>
      <c r="J1772" s="127"/>
      <c r="K1772" s="127"/>
      <c r="L1772" s="127"/>
      <c r="M1772" s="127">
        <v>1</v>
      </c>
      <c r="N1772" s="127">
        <v>1</v>
      </c>
      <c r="O1772" s="127">
        <v>1986</v>
      </c>
      <c r="P1772" s="127">
        <v>19870908</v>
      </c>
      <c r="Q1772" s="127">
        <v>19870915</v>
      </c>
      <c r="R1772" s="127" t="s">
        <v>61</v>
      </c>
      <c r="S1772" s="127" t="s">
        <v>62</v>
      </c>
      <c r="T1772" s="127" t="s">
        <v>63</v>
      </c>
      <c r="U1772" s="127" t="s">
        <v>1643</v>
      </c>
      <c r="V1772" s="127" t="s">
        <v>65</v>
      </c>
      <c r="W1772" s="127" t="s">
        <v>66</v>
      </c>
      <c r="X1772" s="127"/>
      <c r="Y1772" s="127">
        <v>9.6</v>
      </c>
      <c r="Z1772" s="127"/>
      <c r="AA1772" s="127" t="s">
        <v>1726</v>
      </c>
      <c r="AB1772" s="127">
        <v>5000</v>
      </c>
      <c r="AC1772" s="127">
        <v>25400</v>
      </c>
      <c r="AD1772" s="127"/>
      <c r="AE1772" s="127"/>
      <c r="AF1772" s="127">
        <v>0</v>
      </c>
      <c r="AG1772" s="127">
        <v>8949</v>
      </c>
      <c r="AH1772" s="127">
        <v>5000</v>
      </c>
      <c r="AI1772" s="127">
        <v>520</v>
      </c>
      <c r="AJ1772" s="127"/>
      <c r="AK1772" s="127">
        <v>2.01E-2</v>
      </c>
      <c r="AL1772" s="127">
        <v>1</v>
      </c>
      <c r="AM1772" s="127"/>
      <c r="AN1772" s="127"/>
      <c r="AO1772" s="127"/>
      <c r="AP1772" s="127" t="s">
        <v>663</v>
      </c>
      <c r="AQ1772" s="127" t="s">
        <v>661</v>
      </c>
      <c r="AR1772" s="127" t="s">
        <v>664</v>
      </c>
      <c r="AS1772" s="127" t="s">
        <v>69</v>
      </c>
      <c r="AT1772" s="127" t="s">
        <v>70</v>
      </c>
      <c r="AU1772" s="127" t="s">
        <v>71</v>
      </c>
      <c r="AV1772" s="127" t="s">
        <v>1726</v>
      </c>
      <c r="AW1772" s="149">
        <f t="shared" si="27"/>
        <v>0.35232283464566927</v>
      </c>
    </row>
    <row r="1773" spans="1:49" x14ac:dyDescent="0.2">
      <c r="A1773" s="127" t="s">
        <v>59</v>
      </c>
      <c r="B1773" s="127">
        <v>4.0999999999999996</v>
      </c>
      <c r="C1773" s="127">
        <v>20171204</v>
      </c>
      <c r="D1773" s="127" t="s">
        <v>60</v>
      </c>
      <c r="E1773" s="127" t="s">
        <v>60</v>
      </c>
      <c r="F1773" s="127">
        <v>3</v>
      </c>
      <c r="G1773" s="75" t="s">
        <v>3713</v>
      </c>
      <c r="H1773" s="127">
        <v>0</v>
      </c>
      <c r="I1773" s="127"/>
      <c r="J1773" s="127"/>
      <c r="K1773" s="127"/>
      <c r="L1773" s="127"/>
      <c r="M1773" s="127">
        <v>1</v>
      </c>
      <c r="N1773" s="127">
        <v>1</v>
      </c>
      <c r="O1773" s="127">
        <v>1991</v>
      </c>
      <c r="P1773" s="127">
        <v>19920409</v>
      </c>
      <c r="Q1773" s="127">
        <v>19920410</v>
      </c>
      <c r="R1773" s="127" t="s">
        <v>3662</v>
      </c>
      <c r="S1773" s="127" t="s">
        <v>3426</v>
      </c>
      <c r="T1773" s="127" t="s">
        <v>3663</v>
      </c>
      <c r="U1773" s="127" t="s">
        <v>72</v>
      </c>
      <c r="V1773" s="127" t="s">
        <v>65</v>
      </c>
      <c r="W1773" s="127" t="s">
        <v>66</v>
      </c>
      <c r="X1773" s="127"/>
      <c r="Y1773" s="127">
        <v>8.8000000000000007</v>
      </c>
      <c r="Z1773" s="127">
        <v>91</v>
      </c>
      <c r="AA1773" s="127" t="s">
        <v>1726</v>
      </c>
      <c r="AB1773" s="127">
        <v>5000</v>
      </c>
      <c r="AC1773" s="127">
        <v>31681</v>
      </c>
      <c r="AD1773" s="127"/>
      <c r="AE1773" s="127"/>
      <c r="AF1773" s="127">
        <v>5000</v>
      </c>
      <c r="AG1773" s="127">
        <v>310</v>
      </c>
      <c r="AH1773" s="127"/>
      <c r="AI1773" s="127"/>
      <c r="AJ1773" s="127"/>
      <c r="AK1773" s="127">
        <v>9.7000000000000003E-3</v>
      </c>
      <c r="AL1773" s="127">
        <v>60</v>
      </c>
      <c r="AM1773" s="127">
        <v>300</v>
      </c>
      <c r="AN1773" s="127"/>
      <c r="AO1773" s="127" t="s">
        <v>3714</v>
      </c>
      <c r="AP1773" s="127" t="s">
        <v>3665</v>
      </c>
      <c r="AQ1773" s="127" t="s">
        <v>3429</v>
      </c>
      <c r="AR1773" s="127" t="s">
        <v>3666</v>
      </c>
      <c r="AS1773" s="127" t="s">
        <v>69</v>
      </c>
      <c r="AT1773" s="127" t="s">
        <v>70</v>
      </c>
      <c r="AU1773" s="127" t="s">
        <v>77</v>
      </c>
      <c r="AV1773" s="127" t="s">
        <v>1726</v>
      </c>
      <c r="AW1773" s="149">
        <f t="shared" si="27"/>
        <v>9.7850446639941926E-3</v>
      </c>
    </row>
    <row r="1774" spans="1:49" x14ac:dyDescent="0.2">
      <c r="A1774" s="127" t="s">
        <v>59</v>
      </c>
      <c r="B1774" s="127">
        <v>4.0999999999999996</v>
      </c>
      <c r="C1774" s="127">
        <v>20171204</v>
      </c>
      <c r="D1774" s="127" t="s">
        <v>60</v>
      </c>
      <c r="E1774" s="127" t="s">
        <v>60</v>
      </c>
      <c r="F1774" s="127">
        <v>3</v>
      </c>
      <c r="G1774" s="75" t="s">
        <v>4327</v>
      </c>
      <c r="H1774" s="127">
        <v>0</v>
      </c>
      <c r="I1774" s="127"/>
      <c r="J1774" s="127"/>
      <c r="K1774" s="127"/>
      <c r="L1774" s="127"/>
      <c r="M1774" s="127">
        <v>1</v>
      </c>
      <c r="N1774" s="127">
        <v>2</v>
      </c>
      <c r="O1774" s="127">
        <v>1986</v>
      </c>
      <c r="P1774" s="127">
        <v>19870428</v>
      </c>
      <c r="Q1774" s="127">
        <v>19870507</v>
      </c>
      <c r="R1774" s="127" t="s">
        <v>3420</v>
      </c>
      <c r="S1774" s="127" t="s">
        <v>3421</v>
      </c>
      <c r="T1774" s="127" t="s">
        <v>4165</v>
      </c>
      <c r="U1774" s="127" t="s">
        <v>72</v>
      </c>
      <c r="V1774" s="127" t="s">
        <v>65</v>
      </c>
      <c r="W1774" s="127" t="s">
        <v>64</v>
      </c>
      <c r="X1774" s="127"/>
      <c r="Y1774" s="127">
        <v>15</v>
      </c>
      <c r="Z1774" s="127"/>
      <c r="AA1774" s="127" t="s">
        <v>1726</v>
      </c>
      <c r="AB1774" s="127">
        <v>5000</v>
      </c>
      <c r="AC1774" s="127">
        <v>25032</v>
      </c>
      <c r="AD1774" s="127"/>
      <c r="AE1774" s="127"/>
      <c r="AF1774" s="127">
        <v>0</v>
      </c>
      <c r="AG1774" s="127">
        <v>28194</v>
      </c>
      <c r="AH1774" s="127">
        <v>5000</v>
      </c>
      <c r="AI1774" s="127">
        <v>37</v>
      </c>
      <c r="AJ1774" s="127"/>
      <c r="AK1774" s="127">
        <v>1.5E-3</v>
      </c>
      <c r="AL1774" s="127">
        <v>1</v>
      </c>
      <c r="AM1774" s="127"/>
      <c r="AN1774" s="127"/>
      <c r="AO1774" s="127" t="s">
        <v>4328</v>
      </c>
      <c r="AP1774" s="127" t="s">
        <v>3422</v>
      </c>
      <c r="AQ1774" s="127" t="s">
        <v>3423</v>
      </c>
      <c r="AR1774" s="127" t="s">
        <v>4166</v>
      </c>
      <c r="AS1774" s="127" t="s">
        <v>69</v>
      </c>
      <c r="AT1774" s="127" t="s">
        <v>70</v>
      </c>
      <c r="AU1774" s="127" t="s">
        <v>3211</v>
      </c>
      <c r="AV1774" s="127" t="s">
        <v>1726</v>
      </c>
      <c r="AW1774" s="149">
        <f t="shared" si="27"/>
        <v>1.1263183125599232</v>
      </c>
    </row>
    <row r="1775" spans="1:49" x14ac:dyDescent="0.2">
      <c r="A1775" s="127" t="s">
        <v>59</v>
      </c>
      <c r="B1775" s="127">
        <v>4.0999999999999996</v>
      </c>
      <c r="C1775" s="127">
        <v>20171204</v>
      </c>
      <c r="D1775" s="127" t="s">
        <v>60</v>
      </c>
      <c r="E1775" s="127" t="s">
        <v>60</v>
      </c>
      <c r="F1775" s="127">
        <v>3</v>
      </c>
      <c r="G1775" s="75" t="s">
        <v>4323</v>
      </c>
      <c r="H1775" s="127">
        <v>0</v>
      </c>
      <c r="I1775" s="127"/>
      <c r="J1775" s="127"/>
      <c r="K1775" s="127"/>
      <c r="L1775" s="127"/>
      <c r="M1775" s="127">
        <v>1</v>
      </c>
      <c r="N1775" s="127">
        <v>2</v>
      </c>
      <c r="O1775" s="127">
        <v>1986</v>
      </c>
      <c r="P1775" s="127">
        <v>19870428</v>
      </c>
      <c r="Q1775" s="127">
        <v>19870507</v>
      </c>
      <c r="R1775" s="127" t="s">
        <v>3420</v>
      </c>
      <c r="S1775" s="127" t="s">
        <v>3421</v>
      </c>
      <c r="T1775" s="127" t="s">
        <v>4165</v>
      </c>
      <c r="U1775" s="127" t="s">
        <v>72</v>
      </c>
      <c r="V1775" s="127" t="s">
        <v>65</v>
      </c>
      <c r="W1775" s="127" t="s">
        <v>64</v>
      </c>
      <c r="X1775" s="127"/>
      <c r="Y1775" s="127">
        <v>15</v>
      </c>
      <c r="Z1775" s="127"/>
      <c r="AA1775" s="127" t="s">
        <v>1726</v>
      </c>
      <c r="AB1775" s="127">
        <v>5000</v>
      </c>
      <c r="AC1775" s="127">
        <v>25124</v>
      </c>
      <c r="AD1775" s="127"/>
      <c r="AE1775" s="127"/>
      <c r="AF1775" s="127">
        <v>0</v>
      </c>
      <c r="AG1775" s="127">
        <v>28297</v>
      </c>
      <c r="AH1775" s="127">
        <v>5000</v>
      </c>
      <c r="AI1775" s="127">
        <v>21</v>
      </c>
      <c r="AJ1775" s="127"/>
      <c r="AK1775" s="127">
        <v>8.0000000000000004E-4</v>
      </c>
      <c r="AL1775" s="127">
        <v>1</v>
      </c>
      <c r="AM1775" s="127"/>
      <c r="AN1775" s="127"/>
      <c r="AO1775" s="127" t="s">
        <v>4324</v>
      </c>
      <c r="AP1775" s="127" t="s">
        <v>3422</v>
      </c>
      <c r="AQ1775" s="127" t="s">
        <v>3423</v>
      </c>
      <c r="AR1775" s="127" t="s">
        <v>4166</v>
      </c>
      <c r="AS1775" s="127" t="s">
        <v>69</v>
      </c>
      <c r="AT1775" s="127" t="s">
        <v>70</v>
      </c>
      <c r="AU1775" s="127" t="s">
        <v>3211</v>
      </c>
      <c r="AV1775" s="127" t="s">
        <v>1726</v>
      </c>
      <c r="AW1775" s="149">
        <f t="shared" si="27"/>
        <v>1.1262935838242318</v>
      </c>
    </row>
    <row r="1776" spans="1:49" x14ac:dyDescent="0.2">
      <c r="A1776" s="127" t="s">
        <v>59</v>
      </c>
      <c r="B1776" s="127">
        <v>4.0999999999999996</v>
      </c>
      <c r="C1776" s="127">
        <v>20171204</v>
      </c>
      <c r="D1776" s="127" t="s">
        <v>60</v>
      </c>
      <c r="E1776" s="127" t="s">
        <v>60</v>
      </c>
      <c r="F1776" s="127">
        <v>3</v>
      </c>
      <c r="G1776" s="75" t="s">
        <v>1142</v>
      </c>
      <c r="H1776" s="127">
        <v>0</v>
      </c>
      <c r="I1776" s="127"/>
      <c r="J1776" s="127"/>
      <c r="K1776" s="127"/>
      <c r="L1776" s="127"/>
      <c r="M1776" s="127">
        <v>1</v>
      </c>
      <c r="N1776" s="127">
        <v>2</v>
      </c>
      <c r="O1776" s="127">
        <v>1986</v>
      </c>
      <c r="P1776" s="127">
        <v>19870620</v>
      </c>
      <c r="Q1776" s="127">
        <v>19870621</v>
      </c>
      <c r="R1776" s="127" t="s">
        <v>1121</v>
      </c>
      <c r="S1776" s="127" t="s">
        <v>1002</v>
      </c>
      <c r="T1776" s="127" t="s">
        <v>1122</v>
      </c>
      <c r="U1776" s="127" t="s">
        <v>72</v>
      </c>
      <c r="V1776" s="127" t="s">
        <v>65</v>
      </c>
      <c r="W1776" s="127" t="s">
        <v>66</v>
      </c>
      <c r="X1776" s="127"/>
      <c r="Y1776" s="127">
        <v>9.6999999999999993</v>
      </c>
      <c r="Z1776" s="127"/>
      <c r="AA1776" s="127" t="s">
        <v>1726</v>
      </c>
      <c r="AB1776" s="127">
        <v>5000</v>
      </c>
      <c r="AC1776" s="127">
        <v>26091</v>
      </c>
      <c r="AD1776" s="127"/>
      <c r="AE1776" s="127"/>
      <c r="AF1776" s="127">
        <v>0</v>
      </c>
      <c r="AG1776" s="127">
        <v>115935</v>
      </c>
      <c r="AH1776" s="127"/>
      <c r="AI1776" s="127"/>
      <c r="AJ1776" s="127"/>
      <c r="AK1776" s="127"/>
      <c r="AL1776" s="127">
        <v>1</v>
      </c>
      <c r="AM1776" s="127"/>
      <c r="AN1776" s="127"/>
      <c r="AO1776" s="127" t="s">
        <v>1143</v>
      </c>
      <c r="AP1776" s="127" t="s">
        <v>1124</v>
      </c>
      <c r="AQ1776" s="127" t="s">
        <v>1006</v>
      </c>
      <c r="AR1776" s="127" t="s">
        <v>1125</v>
      </c>
      <c r="AS1776" s="127" t="s">
        <v>69</v>
      </c>
      <c r="AT1776" s="127" t="s">
        <v>70</v>
      </c>
      <c r="AU1776" s="127" t="s">
        <v>91</v>
      </c>
      <c r="AV1776" s="127" t="s">
        <v>1726</v>
      </c>
      <c r="AW1776" s="149">
        <f t="shared" si="27"/>
        <v>4.4434862596297577</v>
      </c>
    </row>
    <row r="1777" spans="1:49" x14ac:dyDescent="0.2">
      <c r="A1777" s="127" t="s">
        <v>59</v>
      </c>
      <c r="B1777" s="127">
        <v>4.0999999999999996</v>
      </c>
      <c r="C1777" s="127">
        <v>20171204</v>
      </c>
      <c r="D1777" s="127" t="s">
        <v>60</v>
      </c>
      <c r="E1777" s="127" t="s">
        <v>60</v>
      </c>
      <c r="F1777" s="127">
        <v>3</v>
      </c>
      <c r="G1777" s="75" t="s">
        <v>1132</v>
      </c>
      <c r="H1777" s="127">
        <v>0</v>
      </c>
      <c r="I1777" s="127"/>
      <c r="J1777" s="127"/>
      <c r="K1777" s="127"/>
      <c r="L1777" s="127"/>
      <c r="M1777" s="127">
        <v>1</v>
      </c>
      <c r="N1777" s="127">
        <v>2</v>
      </c>
      <c r="O1777" s="127">
        <v>1986</v>
      </c>
      <c r="P1777" s="127">
        <v>19870721</v>
      </c>
      <c r="Q1777" s="127">
        <v>19870722</v>
      </c>
      <c r="R1777" s="127" t="s">
        <v>1121</v>
      </c>
      <c r="S1777" s="127" t="s">
        <v>1002</v>
      </c>
      <c r="T1777" s="127" t="s">
        <v>1122</v>
      </c>
      <c r="U1777" s="127" t="s">
        <v>72</v>
      </c>
      <c r="V1777" s="127" t="s">
        <v>65</v>
      </c>
      <c r="W1777" s="127" t="s">
        <v>66</v>
      </c>
      <c r="X1777" s="127"/>
      <c r="Y1777" s="127">
        <v>14.7</v>
      </c>
      <c r="Z1777" s="127"/>
      <c r="AA1777" s="127" t="s">
        <v>1726</v>
      </c>
      <c r="AB1777" s="127">
        <v>5000</v>
      </c>
      <c r="AC1777" s="127">
        <v>25302</v>
      </c>
      <c r="AD1777" s="127"/>
      <c r="AE1777" s="127"/>
      <c r="AF1777" s="127">
        <v>0</v>
      </c>
      <c r="AG1777" s="127">
        <v>117250</v>
      </c>
      <c r="AH1777" s="127">
        <v>5000</v>
      </c>
      <c r="AI1777" s="127">
        <v>288</v>
      </c>
      <c r="AJ1777" s="127"/>
      <c r="AK1777" s="127">
        <v>1.1299999999999999E-2</v>
      </c>
      <c r="AL1777" s="127">
        <v>1</v>
      </c>
      <c r="AM1777" s="127"/>
      <c r="AN1777" s="127"/>
      <c r="AO1777" s="127" t="s">
        <v>1133</v>
      </c>
      <c r="AP1777" s="127" t="s">
        <v>1124</v>
      </c>
      <c r="AQ1777" s="127" t="s">
        <v>1006</v>
      </c>
      <c r="AR1777" s="127" t="s">
        <v>1125</v>
      </c>
      <c r="AS1777" s="127" t="s">
        <v>69</v>
      </c>
      <c r="AT1777" s="127" t="s">
        <v>70</v>
      </c>
      <c r="AU1777" s="127" t="s">
        <v>91</v>
      </c>
      <c r="AV1777" s="127" t="s">
        <v>1726</v>
      </c>
      <c r="AW1777" s="149">
        <f t="shared" si="27"/>
        <v>4.6340210260058496</v>
      </c>
    </row>
    <row r="1778" spans="1:49" x14ac:dyDescent="0.2">
      <c r="A1778" s="127" t="s">
        <v>59</v>
      </c>
      <c r="B1778" s="127">
        <v>4.0999999999999996</v>
      </c>
      <c r="C1778" s="127">
        <v>20171204</v>
      </c>
      <c r="D1778" s="127" t="s">
        <v>60</v>
      </c>
      <c r="E1778" s="127" t="s">
        <v>60</v>
      </c>
      <c r="F1778" s="127">
        <v>3</v>
      </c>
      <c r="G1778" s="75" t="s">
        <v>783</v>
      </c>
      <c r="H1778" s="127">
        <v>0</v>
      </c>
      <c r="I1778" s="127"/>
      <c r="J1778" s="127"/>
      <c r="K1778" s="127"/>
      <c r="L1778" s="127"/>
      <c r="M1778" s="127">
        <v>1</v>
      </c>
      <c r="N1778" s="127">
        <v>1</v>
      </c>
      <c r="O1778" s="127">
        <v>1986</v>
      </c>
      <c r="P1778" s="127">
        <v>19870403</v>
      </c>
      <c r="Q1778" s="127">
        <v>19870506</v>
      </c>
      <c r="R1778" s="127" t="s">
        <v>78</v>
      </c>
      <c r="S1778" s="127" t="s">
        <v>62</v>
      </c>
      <c r="T1778" s="127" t="s">
        <v>79</v>
      </c>
      <c r="U1778" s="127" t="s">
        <v>72</v>
      </c>
      <c r="V1778" s="127" t="s">
        <v>65</v>
      </c>
      <c r="W1778" s="127" t="s">
        <v>64</v>
      </c>
      <c r="X1778" s="127"/>
      <c r="Y1778" s="127">
        <v>5.8</v>
      </c>
      <c r="Z1778" s="127"/>
      <c r="AA1778" s="127" t="s">
        <v>1726</v>
      </c>
      <c r="AB1778" s="127">
        <v>5000</v>
      </c>
      <c r="AC1778" s="127">
        <v>50787</v>
      </c>
      <c r="AD1778" s="127"/>
      <c r="AE1778" s="127"/>
      <c r="AF1778" s="127">
        <v>0</v>
      </c>
      <c r="AG1778" s="127">
        <v>75220</v>
      </c>
      <c r="AH1778" s="127">
        <v>5000</v>
      </c>
      <c r="AI1778" s="127">
        <v>513</v>
      </c>
      <c r="AJ1778" s="127"/>
      <c r="AK1778" s="127">
        <v>0.01</v>
      </c>
      <c r="AL1778" s="127">
        <v>1</v>
      </c>
      <c r="AM1778" s="127"/>
      <c r="AN1778" s="127"/>
      <c r="AO1778" s="127"/>
      <c r="AP1778" s="127" t="s">
        <v>675</v>
      </c>
      <c r="AQ1778" s="127" t="s">
        <v>661</v>
      </c>
      <c r="AR1778" s="127" t="s">
        <v>676</v>
      </c>
      <c r="AS1778" s="127" t="s">
        <v>69</v>
      </c>
      <c r="AT1778" s="127" t="s">
        <v>70</v>
      </c>
      <c r="AU1778" s="127" t="s">
        <v>71</v>
      </c>
      <c r="AV1778" s="127" t="s">
        <v>1726</v>
      </c>
      <c r="AW1778" s="149">
        <f t="shared" si="27"/>
        <v>1.4810876799180892</v>
      </c>
    </row>
    <row r="1779" spans="1:49" x14ac:dyDescent="0.2">
      <c r="A1779" s="127" t="s">
        <v>59</v>
      </c>
      <c r="B1779" s="127">
        <v>4.0999999999999996</v>
      </c>
      <c r="C1779" s="127">
        <v>20171204</v>
      </c>
      <c r="D1779" s="127" t="s">
        <v>60</v>
      </c>
      <c r="E1779" s="127" t="s">
        <v>60</v>
      </c>
      <c r="F1779" s="127">
        <v>3</v>
      </c>
      <c r="G1779" s="75" t="s">
        <v>557</v>
      </c>
      <c r="H1779" s="127">
        <v>0</v>
      </c>
      <c r="I1779" s="127"/>
      <c r="J1779" s="127"/>
      <c r="K1779" s="127"/>
      <c r="L1779" s="127"/>
      <c r="M1779" s="127">
        <v>1</v>
      </c>
      <c r="N1779" s="127">
        <v>2</v>
      </c>
      <c r="O1779" s="127">
        <v>1986</v>
      </c>
      <c r="P1779" s="127">
        <v>19870427</v>
      </c>
      <c r="Q1779" s="127">
        <v>19870429</v>
      </c>
      <c r="R1779" s="127" t="s">
        <v>475</v>
      </c>
      <c r="S1779" s="127" t="s">
        <v>476</v>
      </c>
      <c r="T1779" s="127" t="s">
        <v>477</v>
      </c>
      <c r="U1779" s="127" t="s">
        <v>72</v>
      </c>
      <c r="V1779" s="127" t="s">
        <v>65</v>
      </c>
      <c r="W1779" s="127" t="s">
        <v>66</v>
      </c>
      <c r="X1779" s="127"/>
      <c r="Y1779" s="127">
        <v>4.2</v>
      </c>
      <c r="Z1779" s="127"/>
      <c r="AA1779" s="127" t="s">
        <v>1726</v>
      </c>
      <c r="AB1779" s="127">
        <v>5000</v>
      </c>
      <c r="AC1779" s="127">
        <v>49392</v>
      </c>
      <c r="AD1779" s="127"/>
      <c r="AE1779" s="127"/>
      <c r="AF1779" s="127">
        <v>0</v>
      </c>
      <c r="AG1779" s="127">
        <v>512008</v>
      </c>
      <c r="AH1779" s="127">
        <v>5000</v>
      </c>
      <c r="AI1779" s="127">
        <v>500</v>
      </c>
      <c r="AJ1779" s="127"/>
      <c r="AK1779" s="127">
        <v>0.01</v>
      </c>
      <c r="AL1779" s="127">
        <v>1</v>
      </c>
      <c r="AM1779" s="127"/>
      <c r="AN1779" s="127"/>
      <c r="AO1779" s="127" t="s">
        <v>558</v>
      </c>
      <c r="AP1779" s="127" t="s">
        <v>479</v>
      </c>
      <c r="AQ1779" s="127" t="s">
        <v>480</v>
      </c>
      <c r="AR1779" s="127" t="s">
        <v>481</v>
      </c>
      <c r="AS1779" s="127" t="s">
        <v>69</v>
      </c>
      <c r="AT1779" s="127" t="s">
        <v>70</v>
      </c>
      <c r="AU1779" s="127" t="s">
        <v>91</v>
      </c>
      <c r="AV1779" s="127" t="s">
        <v>1726</v>
      </c>
      <c r="AW1779" s="149">
        <f t="shared" si="27"/>
        <v>10.366213151927438</v>
      </c>
    </row>
    <row r="1780" spans="1:49" x14ac:dyDescent="0.2">
      <c r="A1780" s="127" t="s">
        <v>59</v>
      </c>
      <c r="B1780" s="127">
        <v>4.0999999999999996</v>
      </c>
      <c r="C1780" s="127">
        <v>20171204</v>
      </c>
      <c r="D1780" s="127" t="s">
        <v>60</v>
      </c>
      <c r="E1780" s="127" t="s">
        <v>60</v>
      </c>
      <c r="F1780" s="127">
        <v>3</v>
      </c>
      <c r="G1780" s="75" t="s">
        <v>1181</v>
      </c>
      <c r="H1780" s="127">
        <v>0</v>
      </c>
      <c r="I1780" s="127"/>
      <c r="J1780" s="127"/>
      <c r="K1780" s="127"/>
      <c r="L1780" s="127"/>
      <c r="M1780" s="127">
        <v>1</v>
      </c>
      <c r="N1780" s="127">
        <v>1</v>
      </c>
      <c r="O1780" s="127">
        <v>1986</v>
      </c>
      <c r="P1780" s="127">
        <v>19870421</v>
      </c>
      <c r="Q1780" s="127">
        <v>19870424</v>
      </c>
      <c r="R1780" s="127" t="s">
        <v>1165</v>
      </c>
      <c r="S1780" s="127" t="s">
        <v>1002</v>
      </c>
      <c r="T1780" s="127" t="s">
        <v>1018</v>
      </c>
      <c r="U1780" s="127" t="s">
        <v>72</v>
      </c>
      <c r="V1780" s="127" t="s">
        <v>65</v>
      </c>
      <c r="W1780" s="127" t="s">
        <v>66</v>
      </c>
      <c r="X1780" s="127"/>
      <c r="Y1780" s="127">
        <v>6.8</v>
      </c>
      <c r="Z1780" s="127"/>
      <c r="AA1780" s="127" t="s">
        <v>1726</v>
      </c>
      <c r="AB1780" s="127">
        <v>5000</v>
      </c>
      <c r="AC1780" s="127">
        <v>25558</v>
      </c>
      <c r="AD1780" s="127"/>
      <c r="AE1780" s="127"/>
      <c r="AF1780" s="127">
        <v>0</v>
      </c>
      <c r="AG1780" s="127">
        <v>216492</v>
      </c>
      <c r="AH1780" s="127">
        <v>5000</v>
      </c>
      <c r="AI1780" s="127">
        <v>330</v>
      </c>
      <c r="AJ1780" s="127"/>
      <c r="AK1780" s="127">
        <v>1.2699999999999999E-2</v>
      </c>
      <c r="AL1780" s="127">
        <v>1</v>
      </c>
      <c r="AM1780" s="127"/>
      <c r="AN1780" s="127"/>
      <c r="AO1780" s="127"/>
      <c r="AP1780" s="127" t="s">
        <v>1167</v>
      </c>
      <c r="AQ1780" s="127" t="s">
        <v>1006</v>
      </c>
      <c r="AR1780" s="127" t="s">
        <v>1021</v>
      </c>
      <c r="AS1780" s="127" t="s">
        <v>69</v>
      </c>
      <c r="AT1780" s="127" t="s">
        <v>70</v>
      </c>
      <c r="AU1780" s="127" t="s">
        <v>91</v>
      </c>
      <c r="AV1780" s="127" t="s">
        <v>1726</v>
      </c>
      <c r="AW1780" s="149">
        <f t="shared" si="27"/>
        <v>8.4706158541356906</v>
      </c>
    </row>
    <row r="1781" spans="1:49" x14ac:dyDescent="0.2">
      <c r="A1781" s="127" t="s">
        <v>59</v>
      </c>
      <c r="B1781" s="127">
        <v>4.0999999999999996</v>
      </c>
      <c r="C1781" s="127">
        <v>20171204</v>
      </c>
      <c r="D1781" s="127" t="s">
        <v>60</v>
      </c>
      <c r="E1781" s="127" t="s">
        <v>60</v>
      </c>
      <c r="F1781" s="127">
        <v>3</v>
      </c>
      <c r="G1781" s="75" t="s">
        <v>684</v>
      </c>
      <c r="H1781" s="127">
        <v>0</v>
      </c>
      <c r="I1781" s="127"/>
      <c r="J1781" s="127"/>
      <c r="K1781" s="127"/>
      <c r="L1781" s="127"/>
      <c r="M1781" s="127">
        <v>1</v>
      </c>
      <c r="N1781" s="127">
        <v>1</v>
      </c>
      <c r="O1781" s="127">
        <v>1986</v>
      </c>
      <c r="P1781" s="127">
        <v>19870415</v>
      </c>
      <c r="Q1781" s="127">
        <v>19870421</v>
      </c>
      <c r="R1781" s="127" t="s">
        <v>109</v>
      </c>
      <c r="S1781" s="127" t="s">
        <v>62</v>
      </c>
      <c r="T1781" s="127" t="s">
        <v>110</v>
      </c>
      <c r="U1781" s="127" t="s">
        <v>72</v>
      </c>
      <c r="V1781" s="127" t="s">
        <v>65</v>
      </c>
      <c r="W1781" s="127" t="s">
        <v>64</v>
      </c>
      <c r="X1781" s="127"/>
      <c r="Y1781" s="127">
        <v>4.5999999999999996</v>
      </c>
      <c r="Z1781" s="127"/>
      <c r="AA1781" s="127" t="s">
        <v>1726</v>
      </c>
      <c r="AB1781" s="127">
        <v>5000</v>
      </c>
      <c r="AC1781" s="127">
        <v>25942</v>
      </c>
      <c r="AD1781" s="127"/>
      <c r="AE1781" s="127"/>
      <c r="AF1781" s="127">
        <v>0</v>
      </c>
      <c r="AG1781" s="127">
        <v>1912</v>
      </c>
      <c r="AH1781" s="127">
        <v>5000</v>
      </c>
      <c r="AI1781" s="127">
        <v>262</v>
      </c>
      <c r="AJ1781" s="127"/>
      <c r="AK1781" s="127">
        <v>0.01</v>
      </c>
      <c r="AL1781" s="127">
        <v>1</v>
      </c>
      <c r="AM1781" s="127"/>
      <c r="AN1781" s="127"/>
      <c r="AO1781" s="127"/>
      <c r="AP1781" s="127" t="s">
        <v>685</v>
      </c>
      <c r="AQ1781" s="127" t="s">
        <v>661</v>
      </c>
      <c r="AR1781" s="127" t="s">
        <v>686</v>
      </c>
      <c r="AS1781" s="127" t="s">
        <v>69</v>
      </c>
      <c r="AT1781" s="127" t="s">
        <v>70</v>
      </c>
      <c r="AU1781" s="127" t="s">
        <v>71</v>
      </c>
      <c r="AV1781" s="127" t="s">
        <v>1726</v>
      </c>
      <c r="AW1781" s="149">
        <f t="shared" si="27"/>
        <v>7.3702875645671115E-2</v>
      </c>
    </row>
    <row r="1782" spans="1:49" x14ac:dyDescent="0.2">
      <c r="A1782" s="127" t="s">
        <v>59</v>
      </c>
      <c r="B1782" s="127">
        <v>4.0999999999999996</v>
      </c>
      <c r="C1782" s="127">
        <v>20171204</v>
      </c>
      <c r="D1782" s="127" t="s">
        <v>60</v>
      </c>
      <c r="E1782" s="127" t="s">
        <v>60</v>
      </c>
      <c r="F1782" s="127">
        <v>3</v>
      </c>
      <c r="G1782" s="75" t="s">
        <v>687</v>
      </c>
      <c r="H1782" s="127">
        <v>0</v>
      </c>
      <c r="I1782" s="127"/>
      <c r="J1782" s="127"/>
      <c r="K1782" s="127"/>
      <c r="L1782" s="127"/>
      <c r="M1782" s="127">
        <v>1</v>
      </c>
      <c r="N1782" s="127">
        <v>1</v>
      </c>
      <c r="O1782" s="127">
        <v>1986</v>
      </c>
      <c r="P1782" s="127">
        <v>19870415</v>
      </c>
      <c r="Q1782" s="127">
        <v>19870421</v>
      </c>
      <c r="R1782" s="127" t="s">
        <v>109</v>
      </c>
      <c r="S1782" s="127" t="s">
        <v>62</v>
      </c>
      <c r="T1782" s="127" t="s">
        <v>110</v>
      </c>
      <c r="U1782" s="127" t="s">
        <v>72</v>
      </c>
      <c r="V1782" s="127" t="s">
        <v>65</v>
      </c>
      <c r="W1782" s="127" t="s">
        <v>64</v>
      </c>
      <c r="X1782" s="127"/>
      <c r="Y1782" s="127">
        <v>4.5999999999999996</v>
      </c>
      <c r="Z1782" s="127"/>
      <c r="AA1782" s="127" t="s">
        <v>1726</v>
      </c>
      <c r="AB1782" s="127">
        <v>5000</v>
      </c>
      <c r="AC1782" s="127">
        <v>26455</v>
      </c>
      <c r="AD1782" s="127"/>
      <c r="AE1782" s="127"/>
      <c r="AF1782" s="127">
        <v>0</v>
      </c>
      <c r="AG1782" s="127">
        <v>1949</v>
      </c>
      <c r="AH1782" s="127">
        <v>5000</v>
      </c>
      <c r="AI1782" s="127">
        <v>267</v>
      </c>
      <c r="AJ1782" s="127"/>
      <c r="AK1782" s="127">
        <v>0.01</v>
      </c>
      <c r="AL1782" s="127">
        <v>1</v>
      </c>
      <c r="AM1782" s="127"/>
      <c r="AN1782" s="127"/>
      <c r="AO1782" s="127"/>
      <c r="AP1782" s="127" t="s">
        <v>685</v>
      </c>
      <c r="AQ1782" s="127" t="s">
        <v>661</v>
      </c>
      <c r="AR1782" s="127" t="s">
        <v>686</v>
      </c>
      <c r="AS1782" s="127" t="s">
        <v>69</v>
      </c>
      <c r="AT1782" s="127" t="s">
        <v>70</v>
      </c>
      <c r="AU1782" s="127" t="s">
        <v>71</v>
      </c>
      <c r="AV1782" s="127" t="s">
        <v>1726</v>
      </c>
      <c r="AW1782" s="149">
        <f t="shared" si="27"/>
        <v>7.3672273672273678E-2</v>
      </c>
    </row>
    <row r="1783" spans="1:49" x14ac:dyDescent="0.2">
      <c r="A1783" s="127" t="s">
        <v>59</v>
      </c>
      <c r="B1783" s="127">
        <v>4.0999999999999996</v>
      </c>
      <c r="C1783" s="127">
        <v>20171204</v>
      </c>
      <c r="D1783" s="127" t="s">
        <v>60</v>
      </c>
      <c r="E1783" s="127" t="s">
        <v>60</v>
      </c>
      <c r="F1783" s="127">
        <v>3</v>
      </c>
      <c r="G1783" s="75" t="s">
        <v>587</v>
      </c>
      <c r="H1783" s="127">
        <v>0</v>
      </c>
      <c r="I1783" s="127"/>
      <c r="J1783" s="127"/>
      <c r="K1783" s="127"/>
      <c r="L1783" s="127"/>
      <c r="M1783" s="127">
        <v>1</v>
      </c>
      <c r="N1783" s="127">
        <v>2</v>
      </c>
      <c r="O1783" s="127">
        <v>1986</v>
      </c>
      <c r="P1783" s="127">
        <v>19870520</v>
      </c>
      <c r="Q1783" s="127">
        <v>19870522</v>
      </c>
      <c r="R1783" s="127" t="s">
        <v>490</v>
      </c>
      <c r="S1783" s="127" t="s">
        <v>476</v>
      </c>
      <c r="T1783" s="127" t="s">
        <v>491</v>
      </c>
      <c r="U1783" s="127" t="s">
        <v>72</v>
      </c>
      <c r="V1783" s="127" t="s">
        <v>65</v>
      </c>
      <c r="W1783" s="127" t="s">
        <v>66</v>
      </c>
      <c r="X1783" s="127"/>
      <c r="Y1783" s="127">
        <v>6.7</v>
      </c>
      <c r="Z1783" s="127"/>
      <c r="AA1783" s="127" t="s">
        <v>1726</v>
      </c>
      <c r="AB1783" s="127">
        <v>5000</v>
      </c>
      <c r="AC1783" s="127">
        <v>26505</v>
      </c>
      <c r="AD1783" s="127"/>
      <c r="AE1783" s="127"/>
      <c r="AF1783" s="127">
        <v>0</v>
      </c>
      <c r="AG1783" s="127">
        <v>286523</v>
      </c>
      <c r="AH1783" s="127">
        <v>5000</v>
      </c>
      <c r="AI1783" s="127">
        <v>272</v>
      </c>
      <c r="AJ1783" s="127"/>
      <c r="AK1783" s="127">
        <v>1.0200000000000001E-2</v>
      </c>
      <c r="AL1783" s="127">
        <v>1</v>
      </c>
      <c r="AM1783" s="127"/>
      <c r="AN1783" s="127"/>
      <c r="AO1783" s="127" t="s">
        <v>588</v>
      </c>
      <c r="AP1783" s="127" t="s">
        <v>493</v>
      </c>
      <c r="AQ1783" s="127" t="s">
        <v>480</v>
      </c>
      <c r="AR1783" s="127" t="s">
        <v>494</v>
      </c>
      <c r="AS1783" s="127" t="s">
        <v>69</v>
      </c>
      <c r="AT1783" s="127" t="s">
        <v>70</v>
      </c>
      <c r="AU1783" s="127" t="s">
        <v>91</v>
      </c>
      <c r="AV1783" s="127" t="s">
        <v>1726</v>
      </c>
      <c r="AW1783" s="149">
        <f t="shared" si="27"/>
        <v>10.810149028485192</v>
      </c>
    </row>
    <row r="1784" spans="1:49" x14ac:dyDescent="0.2">
      <c r="A1784" s="127" t="s">
        <v>59</v>
      </c>
      <c r="B1784" s="127">
        <v>4.0999999999999996</v>
      </c>
      <c r="C1784" s="127">
        <v>20171204</v>
      </c>
      <c r="D1784" s="127" t="s">
        <v>60</v>
      </c>
      <c r="E1784" s="127" t="s">
        <v>60</v>
      </c>
      <c r="F1784" s="127">
        <v>3</v>
      </c>
      <c r="G1784" s="75" t="s">
        <v>1014</v>
      </c>
      <c r="H1784" s="127">
        <v>0</v>
      </c>
      <c r="I1784" s="127"/>
      <c r="J1784" s="127"/>
      <c r="K1784" s="127"/>
      <c r="L1784" s="127"/>
      <c r="M1784" s="127">
        <v>1</v>
      </c>
      <c r="N1784" s="127">
        <v>2</v>
      </c>
      <c r="O1784" s="127">
        <v>1986</v>
      </c>
      <c r="P1784" s="127">
        <v>19870505</v>
      </c>
      <c r="Q1784" s="127">
        <v>19870506</v>
      </c>
      <c r="R1784" s="127" t="s">
        <v>1001</v>
      </c>
      <c r="S1784" s="127" t="s">
        <v>1002</v>
      </c>
      <c r="T1784" s="127" t="s">
        <v>1003</v>
      </c>
      <c r="U1784" s="127" t="s">
        <v>72</v>
      </c>
      <c r="V1784" s="127" t="s">
        <v>65</v>
      </c>
      <c r="W1784" s="127" t="s">
        <v>64</v>
      </c>
      <c r="X1784" s="127"/>
      <c r="Y1784" s="127">
        <v>4.2</v>
      </c>
      <c r="Z1784" s="127"/>
      <c r="AA1784" s="127" t="s">
        <v>1726</v>
      </c>
      <c r="AB1784" s="127">
        <v>5000</v>
      </c>
      <c r="AC1784" s="127">
        <v>25743</v>
      </c>
      <c r="AD1784" s="127"/>
      <c r="AE1784" s="127"/>
      <c r="AF1784" s="127">
        <v>0</v>
      </c>
      <c r="AG1784" s="127">
        <v>86017</v>
      </c>
      <c r="AH1784" s="127">
        <v>5000</v>
      </c>
      <c r="AI1784" s="127">
        <v>164</v>
      </c>
      <c r="AJ1784" s="127"/>
      <c r="AK1784" s="127">
        <v>6.3E-3</v>
      </c>
      <c r="AL1784" s="127">
        <v>1</v>
      </c>
      <c r="AM1784" s="127"/>
      <c r="AN1784" s="127"/>
      <c r="AO1784" s="127" t="s">
        <v>1015</v>
      </c>
      <c r="AP1784" s="127" t="s">
        <v>1005</v>
      </c>
      <c r="AQ1784" s="127" t="s">
        <v>1006</v>
      </c>
      <c r="AR1784" s="127" t="s">
        <v>1007</v>
      </c>
      <c r="AS1784" s="127" t="s">
        <v>69</v>
      </c>
      <c r="AT1784" s="127" t="s">
        <v>70</v>
      </c>
      <c r="AU1784" s="127" t="s">
        <v>91</v>
      </c>
      <c r="AV1784" s="127" t="s">
        <v>1726</v>
      </c>
      <c r="AW1784" s="149">
        <f t="shared" si="27"/>
        <v>3.3413743541933729</v>
      </c>
    </row>
    <row r="1785" spans="1:49" x14ac:dyDescent="0.2">
      <c r="A1785" s="127" t="s">
        <v>59</v>
      </c>
      <c r="B1785" s="127">
        <v>4.0999999999999996</v>
      </c>
      <c r="C1785" s="127">
        <v>20171204</v>
      </c>
      <c r="D1785" s="127" t="s">
        <v>60</v>
      </c>
      <c r="E1785" s="127" t="s">
        <v>60</v>
      </c>
      <c r="F1785" s="127">
        <v>3</v>
      </c>
      <c r="G1785" s="75" t="s">
        <v>3632</v>
      </c>
      <c r="H1785" s="127">
        <v>0</v>
      </c>
      <c r="I1785" s="127"/>
      <c r="J1785" s="127"/>
      <c r="K1785" s="127"/>
      <c r="L1785" s="127"/>
      <c r="M1785" s="127">
        <v>1</v>
      </c>
      <c r="N1785" s="127">
        <v>1</v>
      </c>
      <c r="O1785" s="127">
        <v>1990</v>
      </c>
      <c r="P1785" s="127">
        <v>19910501</v>
      </c>
      <c r="Q1785" s="127">
        <v>19910502</v>
      </c>
      <c r="R1785" s="127" t="s">
        <v>3626</v>
      </c>
      <c r="S1785" s="127" t="s">
        <v>3426</v>
      </c>
      <c r="T1785" s="127" t="s">
        <v>3627</v>
      </c>
      <c r="U1785" s="127" t="s">
        <v>72</v>
      </c>
      <c r="V1785" s="127" t="s">
        <v>65</v>
      </c>
      <c r="W1785" s="127" t="s">
        <v>64</v>
      </c>
      <c r="X1785" s="127"/>
      <c r="Y1785" s="127">
        <v>8.1</v>
      </c>
      <c r="Z1785" s="127">
        <v>89</v>
      </c>
      <c r="AA1785" s="127" t="s">
        <v>1726</v>
      </c>
      <c r="AB1785" s="127">
        <v>5000</v>
      </c>
      <c r="AC1785" s="127">
        <v>25130</v>
      </c>
      <c r="AD1785" s="127"/>
      <c r="AE1785" s="127"/>
      <c r="AF1785" s="127">
        <v>0</v>
      </c>
      <c r="AG1785" s="127">
        <v>51418</v>
      </c>
      <c r="AH1785" s="127"/>
      <c r="AI1785" s="127"/>
      <c r="AJ1785" s="127" t="s">
        <v>66</v>
      </c>
      <c r="AK1785" s="127"/>
      <c r="AL1785" s="127">
        <v>53</v>
      </c>
      <c r="AM1785" s="127">
        <v>33</v>
      </c>
      <c r="AN1785" s="127"/>
      <c r="AO1785" s="127" t="s">
        <v>3633</v>
      </c>
      <c r="AP1785" s="127" t="s">
        <v>3628</v>
      </c>
      <c r="AQ1785" s="127" t="s">
        <v>3429</v>
      </c>
      <c r="AR1785" s="127" t="s">
        <v>3629</v>
      </c>
      <c r="AS1785" s="127" t="s">
        <v>69</v>
      </c>
      <c r="AT1785" s="127" t="s">
        <v>70</v>
      </c>
      <c r="AU1785" s="127" t="s">
        <v>77</v>
      </c>
      <c r="AV1785" s="127" t="s">
        <v>1726</v>
      </c>
      <c r="AW1785" s="149">
        <f t="shared" si="27"/>
        <v>2.0460803820135296</v>
      </c>
    </row>
    <row r="1786" spans="1:49" x14ac:dyDescent="0.2">
      <c r="A1786" s="127" t="s">
        <v>59</v>
      </c>
      <c r="B1786" s="127">
        <v>4.0999999999999996</v>
      </c>
      <c r="C1786" s="127">
        <v>20171204</v>
      </c>
      <c r="D1786" s="127" t="s">
        <v>60</v>
      </c>
      <c r="E1786" s="127" t="s">
        <v>60</v>
      </c>
      <c r="F1786" s="127">
        <v>3</v>
      </c>
      <c r="G1786" s="75" t="s">
        <v>3644</v>
      </c>
      <c r="H1786" s="127">
        <v>0</v>
      </c>
      <c r="I1786" s="127"/>
      <c r="J1786" s="127"/>
      <c r="K1786" s="127"/>
      <c r="L1786" s="127"/>
      <c r="M1786" s="127">
        <v>1</v>
      </c>
      <c r="N1786" s="127">
        <v>1</v>
      </c>
      <c r="O1786" s="127">
        <v>1990</v>
      </c>
      <c r="P1786" s="127">
        <v>19910501</v>
      </c>
      <c r="Q1786" s="127">
        <v>19910502</v>
      </c>
      <c r="R1786" s="127" t="s">
        <v>3626</v>
      </c>
      <c r="S1786" s="127" t="s">
        <v>3426</v>
      </c>
      <c r="T1786" s="127" t="s">
        <v>3627</v>
      </c>
      <c r="U1786" s="127" t="s">
        <v>72</v>
      </c>
      <c r="V1786" s="127" t="s">
        <v>65</v>
      </c>
      <c r="W1786" s="127" t="s">
        <v>64</v>
      </c>
      <c r="X1786" s="127"/>
      <c r="Y1786" s="127">
        <v>8.1</v>
      </c>
      <c r="Z1786" s="127">
        <v>89</v>
      </c>
      <c r="AA1786" s="127" t="s">
        <v>1726</v>
      </c>
      <c r="AB1786" s="127">
        <v>5000</v>
      </c>
      <c r="AC1786" s="127">
        <v>25229</v>
      </c>
      <c r="AD1786" s="127"/>
      <c r="AE1786" s="127"/>
      <c r="AF1786" s="127">
        <v>0</v>
      </c>
      <c r="AG1786" s="127">
        <v>51419</v>
      </c>
      <c r="AH1786" s="127"/>
      <c r="AI1786" s="127"/>
      <c r="AJ1786" s="127" t="s">
        <v>66</v>
      </c>
      <c r="AK1786" s="127"/>
      <c r="AL1786" s="127">
        <v>53</v>
      </c>
      <c r="AM1786" s="127">
        <v>33</v>
      </c>
      <c r="AN1786" s="127"/>
      <c r="AO1786" s="127" t="s">
        <v>3645</v>
      </c>
      <c r="AP1786" s="127" t="s">
        <v>3628</v>
      </c>
      <c r="AQ1786" s="127" t="s">
        <v>3429</v>
      </c>
      <c r="AR1786" s="127" t="s">
        <v>3629</v>
      </c>
      <c r="AS1786" s="127" t="s">
        <v>69</v>
      </c>
      <c r="AT1786" s="127" t="s">
        <v>70</v>
      </c>
      <c r="AU1786" s="127" t="s">
        <v>77</v>
      </c>
      <c r="AV1786" s="127" t="s">
        <v>1726</v>
      </c>
      <c r="AW1786" s="149">
        <f t="shared" si="27"/>
        <v>2.0380910856553967</v>
      </c>
    </row>
    <row r="1787" spans="1:49" x14ac:dyDescent="0.2">
      <c r="A1787" s="127" t="s">
        <v>59</v>
      </c>
      <c r="B1787" s="127">
        <v>4.0999999999999996</v>
      </c>
      <c r="C1787" s="127">
        <v>20171204</v>
      </c>
      <c r="D1787" s="127" t="s">
        <v>60</v>
      </c>
      <c r="E1787" s="127" t="s">
        <v>60</v>
      </c>
      <c r="F1787" s="127">
        <v>3</v>
      </c>
      <c r="G1787" s="75" t="s">
        <v>1171</v>
      </c>
      <c r="H1787" s="127">
        <v>0</v>
      </c>
      <c r="I1787" s="127"/>
      <c r="J1787" s="127"/>
      <c r="K1787" s="127"/>
      <c r="L1787" s="127"/>
      <c r="M1787" s="127">
        <v>1</v>
      </c>
      <c r="N1787" s="127">
        <v>1</v>
      </c>
      <c r="O1787" s="127">
        <v>1986</v>
      </c>
      <c r="P1787" s="127">
        <v>19870414</v>
      </c>
      <c r="Q1787" s="127">
        <v>19870416</v>
      </c>
      <c r="R1787" s="127" t="s">
        <v>1165</v>
      </c>
      <c r="S1787" s="127" t="s">
        <v>1002</v>
      </c>
      <c r="T1787" s="127" t="s">
        <v>1018</v>
      </c>
      <c r="U1787" s="127" t="s">
        <v>72</v>
      </c>
      <c r="V1787" s="127" t="s">
        <v>65</v>
      </c>
      <c r="W1787" s="127" t="s">
        <v>66</v>
      </c>
      <c r="X1787" s="127"/>
      <c r="Y1787" s="127">
        <v>6.4</v>
      </c>
      <c r="Z1787" s="127"/>
      <c r="AA1787" s="127" t="s">
        <v>1726</v>
      </c>
      <c r="AB1787" s="127">
        <v>5000</v>
      </c>
      <c r="AC1787" s="127">
        <v>24846</v>
      </c>
      <c r="AD1787" s="127"/>
      <c r="AE1787" s="127"/>
      <c r="AF1787" s="127">
        <v>0</v>
      </c>
      <c r="AG1787" s="127">
        <v>96808</v>
      </c>
      <c r="AH1787" s="127">
        <v>5000</v>
      </c>
      <c r="AI1787" s="127">
        <v>486</v>
      </c>
      <c r="AJ1787" s="127"/>
      <c r="AK1787" s="127">
        <v>1.9199999999999998E-2</v>
      </c>
      <c r="AL1787" s="127">
        <v>1</v>
      </c>
      <c r="AM1787" s="127"/>
      <c r="AN1787" s="127"/>
      <c r="AO1787" s="127"/>
      <c r="AP1787" s="127" t="s">
        <v>1167</v>
      </c>
      <c r="AQ1787" s="127" t="s">
        <v>1006</v>
      </c>
      <c r="AR1787" s="127" t="s">
        <v>1021</v>
      </c>
      <c r="AS1787" s="127" t="s">
        <v>69</v>
      </c>
      <c r="AT1787" s="127" t="s">
        <v>70</v>
      </c>
      <c r="AU1787" s="127" t="s">
        <v>91</v>
      </c>
      <c r="AV1787" s="127" t="s">
        <v>1726</v>
      </c>
      <c r="AW1787" s="149">
        <f t="shared" si="27"/>
        <v>3.8963213394510183</v>
      </c>
    </row>
    <row r="1788" spans="1:49" x14ac:dyDescent="0.2">
      <c r="A1788" s="127" t="s">
        <v>59</v>
      </c>
      <c r="B1788" s="127">
        <v>4.0999999999999996</v>
      </c>
      <c r="C1788" s="127">
        <v>20171204</v>
      </c>
      <c r="D1788" s="127" t="s">
        <v>60</v>
      </c>
      <c r="E1788" s="127" t="s">
        <v>60</v>
      </c>
      <c r="F1788" s="127">
        <v>3</v>
      </c>
      <c r="G1788" s="75" t="s">
        <v>1402</v>
      </c>
      <c r="H1788" s="127">
        <v>0</v>
      </c>
      <c r="I1788" s="127"/>
      <c r="J1788" s="127"/>
      <c r="K1788" s="127"/>
      <c r="L1788" s="127"/>
      <c r="M1788" s="127">
        <v>1</v>
      </c>
      <c r="N1788" s="127">
        <v>1</v>
      </c>
      <c r="O1788" s="127">
        <v>1981</v>
      </c>
      <c r="P1788" s="127">
        <v>19820426</v>
      </c>
      <c r="Q1788" s="127">
        <v>19820430</v>
      </c>
      <c r="R1788" s="127" t="s">
        <v>1397</v>
      </c>
      <c r="S1788" s="127" t="s">
        <v>1377</v>
      </c>
      <c r="T1788" s="127" t="s">
        <v>748</v>
      </c>
      <c r="U1788" s="127" t="s">
        <v>1643</v>
      </c>
      <c r="V1788" s="127" t="s">
        <v>65</v>
      </c>
      <c r="W1788" s="127" t="s">
        <v>64</v>
      </c>
      <c r="X1788" s="127"/>
      <c r="Y1788" s="127">
        <v>2.7</v>
      </c>
      <c r="Z1788" s="127"/>
      <c r="AA1788" s="127" t="s">
        <v>1726</v>
      </c>
      <c r="AB1788" s="127">
        <v>5000</v>
      </c>
      <c r="AC1788" s="127">
        <v>29100</v>
      </c>
      <c r="AD1788" s="127"/>
      <c r="AE1788" s="127"/>
      <c r="AF1788" s="127">
        <v>5000</v>
      </c>
      <c r="AG1788" s="127">
        <v>900</v>
      </c>
      <c r="AH1788" s="127"/>
      <c r="AI1788" s="127"/>
      <c r="AJ1788" s="127"/>
      <c r="AK1788" s="127">
        <v>0.03</v>
      </c>
      <c r="AL1788" s="127">
        <v>7</v>
      </c>
      <c r="AM1788" s="127"/>
      <c r="AN1788" s="127"/>
      <c r="AO1788" s="127"/>
      <c r="AP1788" s="127" t="s">
        <v>1398</v>
      </c>
      <c r="AQ1788" s="127" t="s">
        <v>1378</v>
      </c>
      <c r="AR1788" s="127" t="s">
        <v>751</v>
      </c>
      <c r="AS1788" s="127" t="s">
        <v>69</v>
      </c>
      <c r="AT1788" s="127" t="s">
        <v>70</v>
      </c>
      <c r="AU1788" s="127" t="s">
        <v>71</v>
      </c>
      <c r="AV1788" s="127" t="s">
        <v>1726</v>
      </c>
      <c r="AW1788" s="149">
        <f t="shared" si="27"/>
        <v>3.0927835051546393E-2</v>
      </c>
    </row>
    <row r="1789" spans="1:49" x14ac:dyDescent="0.2">
      <c r="A1789" s="127" t="s">
        <v>59</v>
      </c>
      <c r="B1789" s="127">
        <v>4.0999999999999996</v>
      </c>
      <c r="C1789" s="127">
        <v>20171204</v>
      </c>
      <c r="D1789" s="127" t="s">
        <v>60</v>
      </c>
      <c r="E1789" s="127" t="s">
        <v>60</v>
      </c>
      <c r="F1789" s="127">
        <v>3</v>
      </c>
      <c r="G1789" s="75" t="s">
        <v>2013</v>
      </c>
      <c r="H1789" s="127">
        <v>0</v>
      </c>
      <c r="I1789" s="127"/>
      <c r="J1789" s="127"/>
      <c r="K1789" s="127"/>
      <c r="L1789" s="127"/>
      <c r="M1789" s="127">
        <v>1</v>
      </c>
      <c r="N1789" s="127">
        <v>3</v>
      </c>
      <c r="O1789" s="127">
        <v>1991</v>
      </c>
      <c r="P1789" s="127">
        <v>19920504</v>
      </c>
      <c r="Q1789" s="127">
        <v>19920525</v>
      </c>
      <c r="R1789" s="127" t="s">
        <v>3420</v>
      </c>
      <c r="S1789" s="127" t="s">
        <v>3421</v>
      </c>
      <c r="T1789" s="127" t="s">
        <v>4165</v>
      </c>
      <c r="U1789" s="127" t="s">
        <v>72</v>
      </c>
      <c r="V1789" s="127" t="s">
        <v>65</v>
      </c>
      <c r="W1789" s="127" t="s">
        <v>64</v>
      </c>
      <c r="X1789" s="127"/>
      <c r="Y1789" s="127">
        <v>6.4</v>
      </c>
      <c r="Z1789" s="127"/>
      <c r="AA1789" s="127" t="s">
        <v>1726</v>
      </c>
      <c r="AB1789" s="127">
        <v>5000</v>
      </c>
      <c r="AC1789" s="127">
        <v>47598</v>
      </c>
      <c r="AD1789" s="127"/>
      <c r="AE1789" s="127"/>
      <c r="AF1789" s="127">
        <v>0</v>
      </c>
      <c r="AG1789" s="127">
        <v>502229</v>
      </c>
      <c r="AH1789" s="127">
        <v>5000</v>
      </c>
      <c r="AI1789" s="127">
        <v>1154</v>
      </c>
      <c r="AJ1789" s="127" t="s">
        <v>66</v>
      </c>
      <c r="AK1789" s="127">
        <v>2.3699999999999999E-2</v>
      </c>
      <c r="AL1789" s="127">
        <v>1</v>
      </c>
      <c r="AM1789" s="127"/>
      <c r="AN1789" s="127"/>
      <c r="AO1789" s="127" t="s">
        <v>4336</v>
      </c>
      <c r="AP1789" s="127" t="s">
        <v>3422</v>
      </c>
      <c r="AQ1789" s="127" t="s">
        <v>3423</v>
      </c>
      <c r="AR1789" s="127" t="s">
        <v>4166</v>
      </c>
      <c r="AS1789" s="127" t="s">
        <v>69</v>
      </c>
      <c r="AT1789" s="127" t="s">
        <v>70</v>
      </c>
      <c r="AU1789" s="127" t="s">
        <v>3211</v>
      </c>
      <c r="AV1789" s="127" t="s">
        <v>1726</v>
      </c>
      <c r="AW1789" s="149">
        <f t="shared" si="27"/>
        <v>10.551472750955922</v>
      </c>
    </row>
    <row r="1790" spans="1:49" x14ac:dyDescent="0.2">
      <c r="A1790" s="127" t="s">
        <v>59</v>
      </c>
      <c r="B1790" s="127">
        <v>4.0999999999999996</v>
      </c>
      <c r="C1790" s="127">
        <v>20171204</v>
      </c>
      <c r="D1790" s="127" t="s">
        <v>60</v>
      </c>
      <c r="E1790" s="127" t="s">
        <v>60</v>
      </c>
      <c r="F1790" s="127">
        <v>3</v>
      </c>
      <c r="G1790" s="75" t="s">
        <v>293</v>
      </c>
      <c r="H1790" s="127">
        <v>0</v>
      </c>
      <c r="I1790" s="127"/>
      <c r="J1790" s="127"/>
      <c r="K1790" s="127"/>
      <c r="L1790" s="127"/>
      <c r="M1790" s="127">
        <v>1</v>
      </c>
      <c r="N1790" s="127">
        <v>3</v>
      </c>
      <c r="O1790" s="127">
        <v>1991</v>
      </c>
      <c r="P1790" s="127">
        <v>19920414</v>
      </c>
      <c r="Q1790" s="127">
        <v>19920423</v>
      </c>
      <c r="R1790" s="127" t="s">
        <v>3322</v>
      </c>
      <c r="S1790" s="127" t="s">
        <v>3323</v>
      </c>
      <c r="T1790" s="127" t="s">
        <v>3294</v>
      </c>
      <c r="U1790" s="127" t="s">
        <v>1643</v>
      </c>
      <c r="V1790" s="127" t="s">
        <v>65</v>
      </c>
      <c r="W1790" s="127" t="s">
        <v>64</v>
      </c>
      <c r="X1790" s="127"/>
      <c r="Y1790" s="127">
        <v>2.2999999999999998</v>
      </c>
      <c r="Z1790" s="127">
        <v>61</v>
      </c>
      <c r="AA1790" s="127" t="s">
        <v>1726</v>
      </c>
      <c r="AB1790" s="127">
        <v>5000</v>
      </c>
      <c r="AC1790" s="127">
        <v>53575</v>
      </c>
      <c r="AD1790" s="127"/>
      <c r="AE1790" s="127"/>
      <c r="AF1790" s="127">
        <v>0</v>
      </c>
      <c r="AG1790" s="127">
        <v>993493</v>
      </c>
      <c r="AH1790" s="127">
        <v>5000</v>
      </c>
      <c r="AI1790" s="127">
        <v>629</v>
      </c>
      <c r="AJ1790" s="127" t="s">
        <v>66</v>
      </c>
      <c r="AK1790" s="127">
        <v>1.1599999999999999E-2</v>
      </c>
      <c r="AL1790" s="127">
        <v>38</v>
      </c>
      <c r="AM1790" s="127">
        <v>2065</v>
      </c>
      <c r="AN1790" s="127"/>
      <c r="AO1790" s="127"/>
      <c r="AP1790" s="127" t="s">
        <v>3325</v>
      </c>
      <c r="AQ1790" s="127" t="s">
        <v>3326</v>
      </c>
      <c r="AR1790" s="127" t="s">
        <v>3298</v>
      </c>
      <c r="AS1790" s="127" t="s">
        <v>69</v>
      </c>
      <c r="AT1790" s="127" t="s">
        <v>70</v>
      </c>
      <c r="AU1790" s="127" t="s">
        <v>3211</v>
      </c>
      <c r="AV1790" s="127" t="s">
        <v>1726</v>
      </c>
      <c r="AW1790" s="149">
        <f t="shared" si="27"/>
        <v>18.54396640223985</v>
      </c>
    </row>
    <row r="1791" spans="1:49" x14ac:dyDescent="0.2">
      <c r="A1791" s="127" t="s">
        <v>59</v>
      </c>
      <c r="B1791" s="127">
        <v>4.0999999999999996</v>
      </c>
      <c r="C1791" s="127">
        <v>20171204</v>
      </c>
      <c r="D1791" s="127" t="s">
        <v>60</v>
      </c>
      <c r="E1791" s="127" t="s">
        <v>60</v>
      </c>
      <c r="F1791" s="127">
        <v>3</v>
      </c>
      <c r="G1791" s="75" t="s">
        <v>294</v>
      </c>
      <c r="H1791" s="127">
        <v>0</v>
      </c>
      <c r="I1791" s="127"/>
      <c r="J1791" s="127"/>
      <c r="K1791" s="127"/>
      <c r="L1791" s="127"/>
      <c r="M1791" s="127">
        <v>1</v>
      </c>
      <c r="N1791" s="127">
        <v>3</v>
      </c>
      <c r="O1791" s="127">
        <v>1991</v>
      </c>
      <c r="P1791" s="127">
        <v>19920424</v>
      </c>
      <c r="Q1791" s="127">
        <v>19920430</v>
      </c>
      <c r="R1791" s="127" t="s">
        <v>3322</v>
      </c>
      <c r="S1791" s="127" t="s">
        <v>3323</v>
      </c>
      <c r="T1791" s="127" t="s">
        <v>3294</v>
      </c>
      <c r="U1791" s="127" t="s">
        <v>1643</v>
      </c>
      <c r="V1791" s="127" t="s">
        <v>65</v>
      </c>
      <c r="W1791" s="127" t="s">
        <v>64</v>
      </c>
      <c r="X1791" s="127"/>
      <c r="Y1791" s="127">
        <v>2.5</v>
      </c>
      <c r="Z1791" s="127">
        <v>63</v>
      </c>
      <c r="AA1791" s="127" t="s">
        <v>1726</v>
      </c>
      <c r="AB1791" s="127">
        <v>5000</v>
      </c>
      <c r="AC1791" s="127">
        <v>53019</v>
      </c>
      <c r="AD1791" s="127"/>
      <c r="AE1791" s="127"/>
      <c r="AF1791" s="127">
        <v>0</v>
      </c>
      <c r="AG1791" s="127">
        <v>1203761</v>
      </c>
      <c r="AH1791" s="127">
        <v>5000</v>
      </c>
      <c r="AI1791" s="127">
        <v>884</v>
      </c>
      <c r="AJ1791" s="127" t="s">
        <v>66</v>
      </c>
      <c r="AK1791" s="127">
        <v>1.6400000000000001E-2</v>
      </c>
      <c r="AL1791" s="127">
        <v>31</v>
      </c>
      <c r="AM1791" s="127">
        <v>2073</v>
      </c>
      <c r="AN1791" s="127"/>
      <c r="AO1791" s="127"/>
      <c r="AP1791" s="127" t="s">
        <v>3325</v>
      </c>
      <c r="AQ1791" s="127" t="s">
        <v>3326</v>
      </c>
      <c r="AR1791" s="127" t="s">
        <v>3298</v>
      </c>
      <c r="AS1791" s="127" t="s">
        <v>69</v>
      </c>
      <c r="AT1791" s="127" t="s">
        <v>70</v>
      </c>
      <c r="AU1791" s="127" t="s">
        <v>3211</v>
      </c>
      <c r="AV1791" s="127" t="s">
        <v>1726</v>
      </c>
      <c r="AW1791" s="149">
        <f t="shared" si="27"/>
        <v>22.704332409136349</v>
      </c>
    </row>
    <row r="1792" spans="1:49" x14ac:dyDescent="0.2">
      <c r="A1792" s="127" t="s">
        <v>59</v>
      </c>
      <c r="B1792" s="127">
        <v>4.0999999999999996</v>
      </c>
      <c r="C1792" s="127">
        <v>20171204</v>
      </c>
      <c r="D1792" s="127" t="s">
        <v>60</v>
      </c>
      <c r="E1792" s="127" t="s">
        <v>60</v>
      </c>
      <c r="F1792" s="127">
        <v>3</v>
      </c>
      <c r="G1792" s="75" t="s">
        <v>929</v>
      </c>
      <c r="H1792" s="127">
        <v>0</v>
      </c>
      <c r="I1792" s="127"/>
      <c r="J1792" s="127"/>
      <c r="K1792" s="127"/>
      <c r="L1792" s="127"/>
      <c r="M1792" s="127">
        <v>1</v>
      </c>
      <c r="N1792" s="127">
        <v>2</v>
      </c>
      <c r="O1792" s="127">
        <v>1990</v>
      </c>
      <c r="P1792" s="127">
        <v>199105</v>
      </c>
      <c r="Q1792" s="127">
        <v>19910516</v>
      </c>
      <c r="R1792" s="127" t="s">
        <v>834</v>
      </c>
      <c r="S1792" s="127" t="s">
        <v>830</v>
      </c>
      <c r="T1792" s="127" t="s">
        <v>835</v>
      </c>
      <c r="U1792" s="127" t="s">
        <v>1643</v>
      </c>
      <c r="V1792" s="127" t="s">
        <v>65</v>
      </c>
      <c r="W1792" s="127" t="s">
        <v>66</v>
      </c>
      <c r="X1792" s="127"/>
      <c r="Y1792" s="127">
        <v>6.2</v>
      </c>
      <c r="Z1792" s="127"/>
      <c r="AA1792" s="127" t="s">
        <v>1726</v>
      </c>
      <c r="AB1792" s="127">
        <v>5000</v>
      </c>
      <c r="AC1792" s="127">
        <v>26518</v>
      </c>
      <c r="AD1792" s="127"/>
      <c r="AE1792" s="127"/>
      <c r="AF1792" s="127">
        <v>0</v>
      </c>
      <c r="AG1792" s="127">
        <v>56382</v>
      </c>
      <c r="AH1792" s="127">
        <v>5000</v>
      </c>
      <c r="AI1792" s="127">
        <v>106</v>
      </c>
      <c r="AJ1792" s="127" t="s">
        <v>66</v>
      </c>
      <c r="AK1792" s="127">
        <v>4.0000000000000001E-3</v>
      </c>
      <c r="AL1792" s="127">
        <v>30</v>
      </c>
      <c r="AM1792" s="127">
        <v>500</v>
      </c>
      <c r="AN1792" s="127"/>
      <c r="AO1792" s="127" t="s">
        <v>930</v>
      </c>
      <c r="AP1792" s="127" t="s">
        <v>837</v>
      </c>
      <c r="AQ1792" s="127" t="s">
        <v>831</v>
      </c>
      <c r="AR1792" s="127" t="s">
        <v>838</v>
      </c>
      <c r="AS1792" s="127" t="s">
        <v>69</v>
      </c>
      <c r="AT1792" s="127" t="s">
        <v>70</v>
      </c>
      <c r="AU1792" s="127" t="s">
        <v>91</v>
      </c>
      <c r="AV1792" s="127" t="s">
        <v>1726</v>
      </c>
      <c r="AW1792" s="149">
        <f t="shared" si="27"/>
        <v>2.126178444829927</v>
      </c>
    </row>
    <row r="1793" spans="1:49" x14ac:dyDescent="0.2">
      <c r="A1793" s="127" t="s">
        <v>59</v>
      </c>
      <c r="B1793" s="127">
        <v>4.0999999999999996</v>
      </c>
      <c r="C1793" s="127">
        <v>20171204</v>
      </c>
      <c r="D1793" s="127" t="s">
        <v>60</v>
      </c>
      <c r="E1793" s="127" t="s">
        <v>60</v>
      </c>
      <c r="F1793" s="127">
        <v>3</v>
      </c>
      <c r="G1793" s="75" t="s">
        <v>1059</v>
      </c>
      <c r="H1793" s="127">
        <v>0</v>
      </c>
      <c r="I1793" s="127"/>
      <c r="J1793" s="127"/>
      <c r="K1793" s="127"/>
      <c r="L1793" s="127"/>
      <c r="M1793" s="127">
        <v>1</v>
      </c>
      <c r="N1793" s="127">
        <v>2</v>
      </c>
      <c r="O1793" s="127">
        <v>1986</v>
      </c>
      <c r="P1793" s="127">
        <v>19870507</v>
      </c>
      <c r="Q1793" s="127">
        <v>19870508</v>
      </c>
      <c r="R1793" s="127" t="s">
        <v>1029</v>
      </c>
      <c r="S1793" s="127" t="s">
        <v>1002</v>
      </c>
      <c r="T1793" s="127" t="s">
        <v>1030</v>
      </c>
      <c r="U1793" s="127" t="s">
        <v>72</v>
      </c>
      <c r="V1793" s="127" t="s">
        <v>65</v>
      </c>
      <c r="W1793" s="127" t="s">
        <v>66</v>
      </c>
      <c r="X1793" s="127"/>
      <c r="Y1793" s="127">
        <v>3.6</v>
      </c>
      <c r="Z1793" s="127"/>
      <c r="AA1793" s="127" t="s">
        <v>1726</v>
      </c>
      <c r="AB1793" s="127">
        <v>5000</v>
      </c>
      <c r="AC1793" s="127">
        <v>25256</v>
      </c>
      <c r="AD1793" s="127"/>
      <c r="AE1793" s="127"/>
      <c r="AF1793" s="127">
        <v>0</v>
      </c>
      <c r="AG1793" s="127">
        <v>153506</v>
      </c>
      <c r="AH1793" s="127">
        <v>5000</v>
      </c>
      <c r="AI1793" s="127">
        <v>255</v>
      </c>
      <c r="AJ1793" s="127"/>
      <c r="AK1793" s="127">
        <v>0.01</v>
      </c>
      <c r="AL1793" s="127">
        <v>1</v>
      </c>
      <c r="AM1793" s="127"/>
      <c r="AN1793" s="127"/>
      <c r="AO1793" s="127" t="s">
        <v>1060</v>
      </c>
      <c r="AP1793" s="127" t="s">
        <v>1032</v>
      </c>
      <c r="AQ1793" s="127" t="s">
        <v>1006</v>
      </c>
      <c r="AR1793" s="127" t="s">
        <v>1033</v>
      </c>
      <c r="AS1793" s="127" t="s">
        <v>69</v>
      </c>
      <c r="AT1793" s="127" t="s">
        <v>70</v>
      </c>
      <c r="AU1793" s="127" t="s">
        <v>91</v>
      </c>
      <c r="AV1793" s="127" t="s">
        <v>1726</v>
      </c>
      <c r="AW1793" s="149">
        <f t="shared" si="27"/>
        <v>6.0780012670256571</v>
      </c>
    </row>
    <row r="1794" spans="1:49" x14ac:dyDescent="0.2">
      <c r="A1794" s="127" t="s">
        <v>59</v>
      </c>
      <c r="B1794" s="127">
        <v>4.0999999999999996</v>
      </c>
      <c r="C1794" s="127">
        <v>20171204</v>
      </c>
      <c r="D1794" s="127" t="s">
        <v>60</v>
      </c>
      <c r="E1794" s="127" t="s">
        <v>60</v>
      </c>
      <c r="F1794" s="127">
        <v>3</v>
      </c>
      <c r="G1794" s="75" t="s">
        <v>1047</v>
      </c>
      <c r="H1794" s="127">
        <v>0</v>
      </c>
      <c r="I1794" s="127"/>
      <c r="J1794" s="127"/>
      <c r="K1794" s="127"/>
      <c r="L1794" s="127"/>
      <c r="M1794" s="127">
        <v>1</v>
      </c>
      <c r="N1794" s="127">
        <v>2</v>
      </c>
      <c r="O1794" s="127">
        <v>1986</v>
      </c>
      <c r="P1794" s="127">
        <v>19870623</v>
      </c>
      <c r="Q1794" s="127">
        <v>19870624</v>
      </c>
      <c r="R1794" s="127" t="s">
        <v>1029</v>
      </c>
      <c r="S1794" s="127" t="s">
        <v>1002</v>
      </c>
      <c r="T1794" s="127" t="s">
        <v>1030</v>
      </c>
      <c r="U1794" s="127" t="s">
        <v>72</v>
      </c>
      <c r="V1794" s="127" t="s">
        <v>65</v>
      </c>
      <c r="W1794" s="127" t="s">
        <v>66</v>
      </c>
      <c r="X1794" s="127"/>
      <c r="Y1794" s="127">
        <v>7.9</v>
      </c>
      <c r="Z1794" s="127"/>
      <c r="AA1794" s="127" t="s">
        <v>1726</v>
      </c>
      <c r="AB1794" s="127">
        <v>5000</v>
      </c>
      <c r="AC1794" s="127">
        <v>25507</v>
      </c>
      <c r="AD1794" s="127"/>
      <c r="AE1794" s="127"/>
      <c r="AF1794" s="127">
        <v>0</v>
      </c>
      <c r="AG1794" s="127">
        <v>146313</v>
      </c>
      <c r="AH1794" s="127">
        <v>5000</v>
      </c>
      <c r="AI1794" s="127">
        <v>159</v>
      </c>
      <c r="AJ1794" s="127"/>
      <c r="AK1794" s="127">
        <v>6.1999999999999998E-3</v>
      </c>
      <c r="AL1794" s="127">
        <v>1</v>
      </c>
      <c r="AM1794" s="127"/>
      <c r="AN1794" s="127"/>
      <c r="AO1794" s="127" t="s">
        <v>1048</v>
      </c>
      <c r="AP1794" s="127" t="s">
        <v>1032</v>
      </c>
      <c r="AQ1794" s="127" t="s">
        <v>1006</v>
      </c>
      <c r="AR1794" s="127" t="s">
        <v>1033</v>
      </c>
      <c r="AS1794" s="127" t="s">
        <v>69</v>
      </c>
      <c r="AT1794" s="127" t="s">
        <v>70</v>
      </c>
      <c r="AU1794" s="127" t="s">
        <v>91</v>
      </c>
      <c r="AV1794" s="127" t="s">
        <v>1726</v>
      </c>
      <c r="AW1794" s="149">
        <f t="shared" si="27"/>
        <v>5.7361900654722229</v>
      </c>
    </row>
    <row r="1795" spans="1:49" x14ac:dyDescent="0.2">
      <c r="A1795" s="127" t="s">
        <v>59</v>
      </c>
      <c r="B1795" s="127">
        <v>4.0999999999999996</v>
      </c>
      <c r="C1795" s="127">
        <v>20171204</v>
      </c>
      <c r="D1795" s="127" t="s">
        <v>60</v>
      </c>
      <c r="E1795" s="127" t="s">
        <v>60</v>
      </c>
      <c r="F1795" s="127">
        <v>3</v>
      </c>
      <c r="G1795" s="75" t="s">
        <v>1211</v>
      </c>
      <c r="H1795" s="127">
        <v>0</v>
      </c>
      <c r="I1795" s="127"/>
      <c r="J1795" s="127"/>
      <c r="K1795" s="127"/>
      <c r="L1795" s="127"/>
      <c r="M1795" s="127">
        <v>1</v>
      </c>
      <c r="N1795" s="127">
        <v>2</v>
      </c>
      <c r="O1795" s="127">
        <v>1986</v>
      </c>
      <c r="P1795" s="127">
        <v>19870722</v>
      </c>
      <c r="Q1795" s="127">
        <v>19870724</v>
      </c>
      <c r="R1795" s="127" t="s">
        <v>1208</v>
      </c>
      <c r="S1795" s="127" t="s">
        <v>1002</v>
      </c>
      <c r="T1795" s="127" t="s">
        <v>1030</v>
      </c>
      <c r="U1795" s="127" t="s">
        <v>72</v>
      </c>
      <c r="V1795" s="127" t="s">
        <v>65</v>
      </c>
      <c r="W1795" s="127" t="s">
        <v>66</v>
      </c>
      <c r="X1795" s="127"/>
      <c r="Y1795" s="127">
        <v>12.5</v>
      </c>
      <c r="Z1795" s="127"/>
      <c r="AA1795" s="127" t="s">
        <v>1726</v>
      </c>
      <c r="AB1795" s="127">
        <v>5000</v>
      </c>
      <c r="AC1795" s="127">
        <v>25687</v>
      </c>
      <c r="AD1795" s="127"/>
      <c r="AE1795" s="127"/>
      <c r="AF1795" s="127">
        <v>0</v>
      </c>
      <c r="AG1795" s="127">
        <v>147808</v>
      </c>
      <c r="AH1795" s="127">
        <v>5000</v>
      </c>
      <c r="AI1795" s="127">
        <v>355</v>
      </c>
      <c r="AJ1795" s="127"/>
      <c r="AK1795" s="127">
        <v>1.3599999999999999E-2</v>
      </c>
      <c r="AL1795" s="127">
        <v>1</v>
      </c>
      <c r="AM1795" s="127"/>
      <c r="AN1795" s="127"/>
      <c r="AO1795" s="127" t="s">
        <v>1212</v>
      </c>
      <c r="AP1795" s="127" t="s">
        <v>1210</v>
      </c>
      <c r="AQ1795" s="127" t="s">
        <v>1006</v>
      </c>
      <c r="AR1795" s="127" t="s">
        <v>1033</v>
      </c>
      <c r="AS1795" s="127" t="s">
        <v>69</v>
      </c>
      <c r="AT1795" s="127" t="s">
        <v>70</v>
      </c>
      <c r="AU1795" s="127" t="s">
        <v>91</v>
      </c>
      <c r="AV1795" s="127" t="s">
        <v>1726</v>
      </c>
      <c r="AW1795" s="149">
        <f t="shared" ref="AW1795:AW1858" si="28">+IF(ISERROR(AG1795/AC1795),"",AG1795/AC1795)</f>
        <v>5.7541947288511697</v>
      </c>
    </row>
    <row r="1796" spans="1:49" x14ac:dyDescent="0.2">
      <c r="A1796" s="127" t="s">
        <v>59</v>
      </c>
      <c r="B1796" s="127">
        <v>4.0999999999999996</v>
      </c>
      <c r="C1796" s="127">
        <v>20171204</v>
      </c>
      <c r="D1796" s="127" t="s">
        <v>60</v>
      </c>
      <c r="E1796" s="127" t="s">
        <v>60</v>
      </c>
      <c r="F1796" s="127">
        <v>3</v>
      </c>
      <c r="G1796" s="75" t="s">
        <v>3630</v>
      </c>
      <c r="H1796" s="127">
        <v>0</v>
      </c>
      <c r="I1796" s="127"/>
      <c r="J1796" s="127"/>
      <c r="K1796" s="127"/>
      <c r="L1796" s="127"/>
      <c r="M1796" s="127">
        <v>1</v>
      </c>
      <c r="N1796" s="127">
        <v>1</v>
      </c>
      <c r="O1796" s="127">
        <v>1990</v>
      </c>
      <c r="P1796" s="127">
        <v>19910501</v>
      </c>
      <c r="Q1796" s="127">
        <v>19910502</v>
      </c>
      <c r="R1796" s="127" t="s">
        <v>3626</v>
      </c>
      <c r="S1796" s="127" t="s">
        <v>3426</v>
      </c>
      <c r="T1796" s="127" t="s">
        <v>3627</v>
      </c>
      <c r="U1796" s="127" t="s">
        <v>72</v>
      </c>
      <c r="V1796" s="127" t="s">
        <v>65</v>
      </c>
      <c r="W1796" s="127" t="s">
        <v>64</v>
      </c>
      <c r="X1796" s="127"/>
      <c r="Y1796" s="127">
        <v>8.1</v>
      </c>
      <c r="Z1796" s="127">
        <v>89</v>
      </c>
      <c r="AA1796" s="127" t="s">
        <v>1726</v>
      </c>
      <c r="AB1796" s="127">
        <v>5000</v>
      </c>
      <c r="AC1796" s="127">
        <v>25218</v>
      </c>
      <c r="AD1796" s="127"/>
      <c r="AE1796" s="127"/>
      <c r="AF1796" s="127">
        <v>0</v>
      </c>
      <c r="AG1796" s="127">
        <v>51419</v>
      </c>
      <c r="AH1796" s="127"/>
      <c r="AI1796" s="127"/>
      <c r="AJ1796" s="127" t="s">
        <v>66</v>
      </c>
      <c r="AK1796" s="127"/>
      <c r="AL1796" s="127">
        <v>53</v>
      </c>
      <c r="AM1796" s="127">
        <v>33</v>
      </c>
      <c r="AN1796" s="127"/>
      <c r="AO1796" s="127" t="s">
        <v>3631</v>
      </c>
      <c r="AP1796" s="127" t="s">
        <v>3628</v>
      </c>
      <c r="AQ1796" s="127" t="s">
        <v>3429</v>
      </c>
      <c r="AR1796" s="127" t="s">
        <v>3629</v>
      </c>
      <c r="AS1796" s="127" t="s">
        <v>69</v>
      </c>
      <c r="AT1796" s="127" t="s">
        <v>70</v>
      </c>
      <c r="AU1796" s="127" t="s">
        <v>77</v>
      </c>
      <c r="AV1796" s="127" t="s">
        <v>1726</v>
      </c>
      <c r="AW1796" s="149">
        <f t="shared" si="28"/>
        <v>2.0389800935839482</v>
      </c>
    </row>
    <row r="1797" spans="1:49" x14ac:dyDescent="0.2">
      <c r="A1797" s="127" t="s">
        <v>59</v>
      </c>
      <c r="B1797" s="127">
        <v>4.0999999999999996</v>
      </c>
      <c r="C1797" s="127">
        <v>20171204</v>
      </c>
      <c r="D1797" s="127" t="s">
        <v>60</v>
      </c>
      <c r="E1797" s="127" t="s">
        <v>60</v>
      </c>
      <c r="F1797" s="127">
        <v>3</v>
      </c>
      <c r="G1797" s="75" t="s">
        <v>1022</v>
      </c>
      <c r="H1797" s="127">
        <v>0</v>
      </c>
      <c r="I1797" s="127"/>
      <c r="J1797" s="127"/>
      <c r="K1797" s="127"/>
      <c r="L1797" s="127"/>
      <c r="M1797" s="127">
        <v>1</v>
      </c>
      <c r="N1797" s="127">
        <v>1</v>
      </c>
      <c r="O1797" s="127">
        <v>1985</v>
      </c>
      <c r="P1797" s="127">
        <v>19860414</v>
      </c>
      <c r="Q1797" s="127">
        <v>19860416</v>
      </c>
      <c r="R1797" s="127" t="s">
        <v>1017</v>
      </c>
      <c r="S1797" s="127" t="s">
        <v>1002</v>
      </c>
      <c r="T1797" s="127" t="s">
        <v>1018</v>
      </c>
      <c r="U1797" s="127" t="s">
        <v>72</v>
      </c>
      <c r="V1797" s="127" t="s">
        <v>65</v>
      </c>
      <c r="W1797" s="127" t="s">
        <v>66</v>
      </c>
      <c r="X1797" s="127"/>
      <c r="Y1797" s="127">
        <v>6.6</v>
      </c>
      <c r="Z1797" s="127"/>
      <c r="AA1797" s="127" t="s">
        <v>1726</v>
      </c>
      <c r="AB1797" s="127">
        <v>5000</v>
      </c>
      <c r="AC1797" s="127">
        <v>21333</v>
      </c>
      <c r="AD1797" s="127"/>
      <c r="AE1797" s="127"/>
      <c r="AF1797" s="127">
        <v>0</v>
      </c>
      <c r="AG1797" s="127">
        <v>14604</v>
      </c>
      <c r="AH1797" s="127">
        <v>5000</v>
      </c>
      <c r="AI1797" s="127">
        <v>519</v>
      </c>
      <c r="AJ1797" s="127"/>
      <c r="AK1797" s="127">
        <v>2.3800000000000002E-2</v>
      </c>
      <c r="AL1797" s="127">
        <v>1</v>
      </c>
      <c r="AM1797" s="127"/>
      <c r="AN1797" s="127"/>
      <c r="AO1797" s="127" t="s">
        <v>1023</v>
      </c>
      <c r="AP1797" s="127" t="s">
        <v>1020</v>
      </c>
      <c r="AQ1797" s="127" t="s">
        <v>1006</v>
      </c>
      <c r="AR1797" s="127" t="s">
        <v>1021</v>
      </c>
      <c r="AS1797" s="127" t="s">
        <v>69</v>
      </c>
      <c r="AT1797" s="127" t="s">
        <v>70</v>
      </c>
      <c r="AU1797" s="127" t="s">
        <v>91</v>
      </c>
      <c r="AV1797" s="127" t="s">
        <v>1726</v>
      </c>
      <c r="AW1797" s="149">
        <f t="shared" si="28"/>
        <v>0.68457319645619463</v>
      </c>
    </row>
    <row r="1798" spans="1:49" x14ac:dyDescent="0.2">
      <c r="A1798" s="127" t="s">
        <v>59</v>
      </c>
      <c r="B1798" s="127">
        <v>4.0999999999999996</v>
      </c>
      <c r="C1798" s="127">
        <v>20171204</v>
      </c>
      <c r="D1798" s="127" t="s">
        <v>60</v>
      </c>
      <c r="E1798" s="127" t="s">
        <v>60</v>
      </c>
      <c r="F1798" s="127">
        <v>3</v>
      </c>
      <c r="G1798" s="75" t="s">
        <v>1016</v>
      </c>
      <c r="H1798" s="127">
        <v>0</v>
      </c>
      <c r="I1798" s="127"/>
      <c r="J1798" s="127"/>
      <c r="K1798" s="127"/>
      <c r="L1798" s="127"/>
      <c r="M1798" s="127">
        <v>1</v>
      </c>
      <c r="N1798" s="127">
        <v>1</v>
      </c>
      <c r="O1798" s="127">
        <v>1985</v>
      </c>
      <c r="P1798" s="127">
        <v>19860512</v>
      </c>
      <c r="Q1798" s="127">
        <v>19860513</v>
      </c>
      <c r="R1798" s="127" t="s">
        <v>1017</v>
      </c>
      <c r="S1798" s="127" t="s">
        <v>1002</v>
      </c>
      <c r="T1798" s="127" t="s">
        <v>1018</v>
      </c>
      <c r="U1798" s="127" t="s">
        <v>72</v>
      </c>
      <c r="V1798" s="127" t="s">
        <v>65</v>
      </c>
      <c r="W1798" s="127" t="s">
        <v>66</v>
      </c>
      <c r="X1798" s="127"/>
      <c r="Y1798" s="127">
        <v>7.9</v>
      </c>
      <c r="Z1798" s="127"/>
      <c r="AA1798" s="127" t="s">
        <v>1726</v>
      </c>
      <c r="AB1798" s="127">
        <v>5000</v>
      </c>
      <c r="AC1798" s="127">
        <v>21046</v>
      </c>
      <c r="AD1798" s="127"/>
      <c r="AE1798" s="127"/>
      <c r="AF1798" s="127">
        <v>0</v>
      </c>
      <c r="AG1798" s="127">
        <v>11845</v>
      </c>
      <c r="AH1798" s="127">
        <v>5000</v>
      </c>
      <c r="AI1798" s="127">
        <v>116</v>
      </c>
      <c r="AJ1798" s="127"/>
      <c r="AK1798" s="127">
        <v>5.4999999999999997E-3</v>
      </c>
      <c r="AL1798" s="127">
        <v>1</v>
      </c>
      <c r="AM1798" s="127"/>
      <c r="AN1798" s="127"/>
      <c r="AO1798" s="127" t="s">
        <v>1019</v>
      </c>
      <c r="AP1798" s="127" t="s">
        <v>1020</v>
      </c>
      <c r="AQ1798" s="127" t="s">
        <v>1006</v>
      </c>
      <c r="AR1798" s="127" t="s">
        <v>1021</v>
      </c>
      <c r="AS1798" s="127" t="s">
        <v>69</v>
      </c>
      <c r="AT1798" s="127" t="s">
        <v>70</v>
      </c>
      <c r="AU1798" s="127" t="s">
        <v>91</v>
      </c>
      <c r="AV1798" s="127" t="s">
        <v>1726</v>
      </c>
      <c r="AW1798" s="149">
        <f t="shared" si="28"/>
        <v>0.56281478665779716</v>
      </c>
    </row>
    <row r="1799" spans="1:49" x14ac:dyDescent="0.2">
      <c r="A1799" s="127" t="s">
        <v>59</v>
      </c>
      <c r="B1799" s="127">
        <v>4.0999999999999996</v>
      </c>
      <c r="C1799" s="127">
        <v>20171204</v>
      </c>
      <c r="D1799" s="127" t="s">
        <v>60</v>
      </c>
      <c r="E1799" s="127" t="s">
        <v>60</v>
      </c>
      <c r="F1799" s="127">
        <v>3</v>
      </c>
      <c r="G1799" s="75" t="s">
        <v>1026</v>
      </c>
      <c r="H1799" s="127">
        <v>0</v>
      </c>
      <c r="I1799" s="127"/>
      <c r="J1799" s="127"/>
      <c r="K1799" s="127"/>
      <c r="L1799" s="127"/>
      <c r="M1799" s="127">
        <v>1</v>
      </c>
      <c r="N1799" s="127">
        <v>1</v>
      </c>
      <c r="O1799" s="127">
        <v>1985</v>
      </c>
      <c r="P1799" s="127">
        <v>19860512</v>
      </c>
      <c r="Q1799" s="127">
        <v>19860513</v>
      </c>
      <c r="R1799" s="127" t="s">
        <v>1017</v>
      </c>
      <c r="S1799" s="127" t="s">
        <v>1002</v>
      </c>
      <c r="T1799" s="127" t="s">
        <v>1018</v>
      </c>
      <c r="U1799" s="127" t="s">
        <v>72</v>
      </c>
      <c r="V1799" s="127" t="s">
        <v>65</v>
      </c>
      <c r="W1799" s="127" t="s">
        <v>66</v>
      </c>
      <c r="X1799" s="127"/>
      <c r="Y1799" s="127">
        <v>7.9</v>
      </c>
      <c r="Z1799" s="127"/>
      <c r="AA1799" s="127" t="s">
        <v>1726</v>
      </c>
      <c r="AB1799" s="127">
        <v>5000</v>
      </c>
      <c r="AC1799" s="127">
        <v>21155</v>
      </c>
      <c r="AD1799" s="127"/>
      <c r="AE1799" s="127"/>
      <c r="AF1799" s="127">
        <v>0</v>
      </c>
      <c r="AG1799" s="127">
        <v>12040</v>
      </c>
      <c r="AH1799" s="127">
        <v>5000</v>
      </c>
      <c r="AI1799" s="127">
        <v>356</v>
      </c>
      <c r="AJ1799" s="127"/>
      <c r="AK1799" s="127">
        <v>1.6500000000000001E-2</v>
      </c>
      <c r="AL1799" s="127">
        <v>1</v>
      </c>
      <c r="AM1799" s="127"/>
      <c r="AN1799" s="127"/>
      <c r="AO1799" s="127" t="s">
        <v>1027</v>
      </c>
      <c r="AP1799" s="127" t="s">
        <v>1020</v>
      </c>
      <c r="AQ1799" s="127" t="s">
        <v>1006</v>
      </c>
      <c r="AR1799" s="127" t="s">
        <v>1021</v>
      </c>
      <c r="AS1799" s="127" t="s">
        <v>69</v>
      </c>
      <c r="AT1799" s="127" t="s">
        <v>70</v>
      </c>
      <c r="AU1799" s="127" t="s">
        <v>91</v>
      </c>
      <c r="AV1799" s="127" t="s">
        <v>1726</v>
      </c>
      <c r="AW1799" s="149">
        <f t="shared" si="28"/>
        <v>0.56913259276766726</v>
      </c>
    </row>
    <row r="1800" spans="1:49" x14ac:dyDescent="0.2">
      <c r="A1800" s="127" t="s">
        <v>59</v>
      </c>
      <c r="B1800" s="127">
        <v>4.0999999999999996</v>
      </c>
      <c r="C1800" s="127">
        <v>20171204</v>
      </c>
      <c r="D1800" s="127" t="s">
        <v>60</v>
      </c>
      <c r="E1800" s="127" t="s">
        <v>60</v>
      </c>
      <c r="F1800" s="127">
        <v>3</v>
      </c>
      <c r="G1800" s="75" t="s">
        <v>2023</v>
      </c>
      <c r="H1800" s="127">
        <v>0</v>
      </c>
      <c r="I1800" s="127"/>
      <c r="J1800" s="127"/>
      <c r="K1800" s="127"/>
      <c r="L1800" s="127"/>
      <c r="M1800" s="127">
        <v>1</v>
      </c>
      <c r="N1800" s="127">
        <v>3</v>
      </c>
      <c r="O1800" s="127">
        <v>1984</v>
      </c>
      <c r="P1800" s="127">
        <v>19850616</v>
      </c>
      <c r="Q1800" s="127">
        <v>19850617</v>
      </c>
      <c r="R1800" s="127" t="s">
        <v>3420</v>
      </c>
      <c r="S1800" s="127" t="s">
        <v>3421</v>
      </c>
      <c r="T1800" s="127" t="s">
        <v>4165</v>
      </c>
      <c r="U1800" s="127" t="s">
        <v>72</v>
      </c>
      <c r="V1800" s="127" t="s">
        <v>65</v>
      </c>
      <c r="W1800" s="127" t="s">
        <v>66</v>
      </c>
      <c r="X1800" s="127"/>
      <c r="Y1800" s="127">
        <v>6.8</v>
      </c>
      <c r="Z1800" s="127"/>
      <c r="AA1800" s="127" t="s">
        <v>1726</v>
      </c>
      <c r="AB1800" s="127">
        <v>5000</v>
      </c>
      <c r="AC1800" s="127">
        <v>14266</v>
      </c>
      <c r="AD1800" s="127"/>
      <c r="AE1800" s="127"/>
      <c r="AF1800" s="127">
        <v>0</v>
      </c>
      <c r="AG1800" s="127">
        <v>148713</v>
      </c>
      <c r="AH1800" s="127">
        <v>5000</v>
      </c>
      <c r="AI1800" s="127">
        <v>1069</v>
      </c>
      <c r="AJ1800" s="127"/>
      <c r="AK1800" s="127">
        <v>6.9699999999999998E-2</v>
      </c>
      <c r="AL1800" s="127">
        <v>20</v>
      </c>
      <c r="AM1800" s="127"/>
      <c r="AN1800" s="127"/>
      <c r="AO1800" s="127" t="s">
        <v>4326</v>
      </c>
      <c r="AP1800" s="127" t="s">
        <v>3422</v>
      </c>
      <c r="AQ1800" s="127" t="s">
        <v>3423</v>
      </c>
      <c r="AR1800" s="127" t="s">
        <v>4166</v>
      </c>
      <c r="AS1800" s="127" t="s">
        <v>69</v>
      </c>
      <c r="AT1800" s="127" t="s">
        <v>70</v>
      </c>
      <c r="AU1800" s="127" t="s">
        <v>3211</v>
      </c>
      <c r="AV1800" s="127" t="s">
        <v>1726</v>
      </c>
      <c r="AW1800" s="149">
        <f t="shared" si="28"/>
        <v>10.424295527828404</v>
      </c>
    </row>
    <row r="1801" spans="1:49" x14ac:dyDescent="0.2">
      <c r="A1801" s="127" t="s">
        <v>59</v>
      </c>
      <c r="B1801" s="127">
        <v>4.0999999999999996</v>
      </c>
      <c r="C1801" s="127">
        <v>20171204</v>
      </c>
      <c r="D1801" s="127" t="s">
        <v>60</v>
      </c>
      <c r="E1801" s="127" t="s">
        <v>60</v>
      </c>
      <c r="F1801" s="127">
        <v>3</v>
      </c>
      <c r="G1801" s="75" t="s">
        <v>2025</v>
      </c>
      <c r="H1801" s="127">
        <v>0</v>
      </c>
      <c r="I1801" s="127"/>
      <c r="J1801" s="127"/>
      <c r="K1801" s="127"/>
      <c r="L1801" s="127"/>
      <c r="M1801" s="127">
        <v>1</v>
      </c>
      <c r="N1801" s="127">
        <v>3</v>
      </c>
      <c r="O1801" s="127">
        <v>1984</v>
      </c>
      <c r="P1801" s="127">
        <v>19850616</v>
      </c>
      <c r="Q1801" s="127">
        <v>19850617</v>
      </c>
      <c r="R1801" s="127" t="s">
        <v>3420</v>
      </c>
      <c r="S1801" s="127" t="s">
        <v>3421</v>
      </c>
      <c r="T1801" s="127" t="s">
        <v>4165</v>
      </c>
      <c r="U1801" s="127" t="s">
        <v>72</v>
      </c>
      <c r="V1801" s="127" t="s">
        <v>65</v>
      </c>
      <c r="W1801" s="127" t="s">
        <v>66</v>
      </c>
      <c r="X1801" s="127"/>
      <c r="Y1801" s="127">
        <v>6.8</v>
      </c>
      <c r="Z1801" s="127"/>
      <c r="AA1801" s="127" t="s">
        <v>1726</v>
      </c>
      <c r="AB1801" s="127">
        <v>5000</v>
      </c>
      <c r="AC1801" s="127">
        <v>14100</v>
      </c>
      <c r="AD1801" s="127"/>
      <c r="AE1801" s="127"/>
      <c r="AF1801" s="127">
        <v>0</v>
      </c>
      <c r="AG1801" s="127">
        <v>146982</v>
      </c>
      <c r="AH1801" s="127">
        <v>5000</v>
      </c>
      <c r="AI1801" s="127">
        <v>1069</v>
      </c>
      <c r="AJ1801" s="127"/>
      <c r="AK1801" s="127">
        <v>7.0499999999999993E-2</v>
      </c>
      <c r="AL1801" s="127">
        <v>20</v>
      </c>
      <c r="AM1801" s="127"/>
      <c r="AN1801" s="127"/>
      <c r="AO1801" s="127" t="s">
        <v>4294</v>
      </c>
      <c r="AP1801" s="127" t="s">
        <v>3422</v>
      </c>
      <c r="AQ1801" s="127" t="s">
        <v>3423</v>
      </c>
      <c r="AR1801" s="127" t="s">
        <v>4166</v>
      </c>
      <c r="AS1801" s="127" t="s">
        <v>69</v>
      </c>
      <c r="AT1801" s="127" t="s">
        <v>70</v>
      </c>
      <c r="AU1801" s="127" t="s">
        <v>3211</v>
      </c>
      <c r="AV1801" s="127" t="s">
        <v>1726</v>
      </c>
      <c r="AW1801" s="149">
        <f t="shared" si="28"/>
        <v>10.424255319148935</v>
      </c>
    </row>
    <row r="1802" spans="1:49" x14ac:dyDescent="0.2">
      <c r="A1802" s="127" t="s">
        <v>59</v>
      </c>
      <c r="B1802" s="127">
        <v>4.0999999999999996</v>
      </c>
      <c r="C1802" s="127">
        <v>20171204</v>
      </c>
      <c r="D1802" s="127" t="s">
        <v>60</v>
      </c>
      <c r="E1802" s="127" t="s">
        <v>60</v>
      </c>
      <c r="F1802" s="127">
        <v>3</v>
      </c>
      <c r="G1802" s="75" t="s">
        <v>2027</v>
      </c>
      <c r="H1802" s="127">
        <v>0</v>
      </c>
      <c r="I1802" s="127"/>
      <c r="J1802" s="127"/>
      <c r="K1802" s="127"/>
      <c r="L1802" s="127"/>
      <c r="M1802" s="127">
        <v>1</v>
      </c>
      <c r="N1802" s="127">
        <v>3</v>
      </c>
      <c r="O1802" s="127">
        <v>1984</v>
      </c>
      <c r="P1802" s="127">
        <v>19850606</v>
      </c>
      <c r="Q1802" s="127">
        <v>19850607</v>
      </c>
      <c r="R1802" s="127" t="s">
        <v>3420</v>
      </c>
      <c r="S1802" s="127" t="s">
        <v>3421</v>
      </c>
      <c r="T1802" s="127" t="s">
        <v>4165</v>
      </c>
      <c r="U1802" s="127" t="s">
        <v>72</v>
      </c>
      <c r="V1802" s="127" t="s">
        <v>65</v>
      </c>
      <c r="W1802" s="127" t="s">
        <v>66</v>
      </c>
      <c r="X1802" s="127"/>
      <c r="Y1802" s="127">
        <v>5.6</v>
      </c>
      <c r="Z1802" s="127"/>
      <c r="AA1802" s="127" t="s">
        <v>1726</v>
      </c>
      <c r="AB1802" s="127">
        <v>5000</v>
      </c>
      <c r="AC1802" s="127">
        <v>15100</v>
      </c>
      <c r="AD1802" s="127"/>
      <c r="AE1802" s="127"/>
      <c r="AF1802" s="127">
        <v>0</v>
      </c>
      <c r="AG1802" s="127">
        <v>149055</v>
      </c>
      <c r="AH1802" s="127">
        <v>5000</v>
      </c>
      <c r="AI1802" s="127">
        <v>228</v>
      </c>
      <c r="AJ1802" s="127"/>
      <c r="AK1802" s="127">
        <v>1.49E-2</v>
      </c>
      <c r="AL1802" s="127">
        <v>11</v>
      </c>
      <c r="AM1802" s="127"/>
      <c r="AN1802" s="127"/>
      <c r="AO1802" s="127" t="s">
        <v>4317</v>
      </c>
      <c r="AP1802" s="127" t="s">
        <v>3422</v>
      </c>
      <c r="AQ1802" s="127" t="s">
        <v>3423</v>
      </c>
      <c r="AR1802" s="127" t="s">
        <v>4166</v>
      </c>
      <c r="AS1802" s="127" t="s">
        <v>69</v>
      </c>
      <c r="AT1802" s="127" t="s">
        <v>70</v>
      </c>
      <c r="AU1802" s="127" t="s">
        <v>3211</v>
      </c>
      <c r="AV1802" s="127" t="s">
        <v>1726</v>
      </c>
      <c r="AW1802" s="149">
        <f t="shared" si="28"/>
        <v>9.8711920529801329</v>
      </c>
    </row>
    <row r="1803" spans="1:49" x14ac:dyDescent="0.2">
      <c r="A1803" s="127" t="s">
        <v>59</v>
      </c>
      <c r="B1803" s="127">
        <v>4.0999999999999996</v>
      </c>
      <c r="C1803" s="127">
        <v>20171204</v>
      </c>
      <c r="D1803" s="127" t="s">
        <v>60</v>
      </c>
      <c r="E1803" s="127" t="s">
        <v>60</v>
      </c>
      <c r="F1803" s="127">
        <v>3</v>
      </c>
      <c r="G1803" s="75" t="s">
        <v>2028</v>
      </c>
      <c r="H1803" s="127">
        <v>0</v>
      </c>
      <c r="I1803" s="127"/>
      <c r="J1803" s="127"/>
      <c r="K1803" s="127"/>
      <c r="L1803" s="127"/>
      <c r="M1803" s="127">
        <v>1</v>
      </c>
      <c r="N1803" s="127">
        <v>3</v>
      </c>
      <c r="O1803" s="127">
        <v>1984</v>
      </c>
      <c r="P1803" s="127">
        <v>19850606</v>
      </c>
      <c r="Q1803" s="127">
        <v>19850607</v>
      </c>
      <c r="R1803" s="127" t="s">
        <v>3420</v>
      </c>
      <c r="S1803" s="127" t="s">
        <v>3421</v>
      </c>
      <c r="T1803" s="127" t="s">
        <v>4165</v>
      </c>
      <c r="U1803" s="127" t="s">
        <v>72</v>
      </c>
      <c r="V1803" s="127" t="s">
        <v>65</v>
      </c>
      <c r="W1803" s="127" t="s">
        <v>66</v>
      </c>
      <c r="X1803" s="127"/>
      <c r="Y1803" s="127">
        <v>5.6</v>
      </c>
      <c r="Z1803" s="127"/>
      <c r="AA1803" s="127" t="s">
        <v>1726</v>
      </c>
      <c r="AB1803" s="127">
        <v>5000</v>
      </c>
      <c r="AC1803" s="127">
        <v>14883</v>
      </c>
      <c r="AD1803" s="127"/>
      <c r="AE1803" s="127"/>
      <c r="AF1803" s="127">
        <v>0</v>
      </c>
      <c r="AG1803" s="127">
        <v>146912</v>
      </c>
      <c r="AH1803" s="127">
        <v>5000</v>
      </c>
      <c r="AI1803" s="127">
        <v>227</v>
      </c>
      <c r="AJ1803" s="127"/>
      <c r="AK1803" s="127">
        <v>1.4999999999999999E-2</v>
      </c>
      <c r="AL1803" s="127">
        <v>11</v>
      </c>
      <c r="AM1803" s="127"/>
      <c r="AN1803" s="127"/>
      <c r="AO1803" s="127" t="s">
        <v>4317</v>
      </c>
      <c r="AP1803" s="127" t="s">
        <v>3422</v>
      </c>
      <c r="AQ1803" s="127" t="s">
        <v>3423</v>
      </c>
      <c r="AR1803" s="127" t="s">
        <v>4166</v>
      </c>
      <c r="AS1803" s="127" t="s">
        <v>69</v>
      </c>
      <c r="AT1803" s="127" t="s">
        <v>70</v>
      </c>
      <c r="AU1803" s="127" t="s">
        <v>3211</v>
      </c>
      <c r="AV1803" s="127" t="s">
        <v>1726</v>
      </c>
      <c r="AW1803" s="149">
        <f t="shared" si="28"/>
        <v>9.8711281327689306</v>
      </c>
    </row>
    <row r="1804" spans="1:49" x14ac:dyDescent="0.2">
      <c r="A1804" s="127" t="s">
        <v>59</v>
      </c>
      <c r="B1804" s="127">
        <v>4.0999999999999996</v>
      </c>
      <c r="C1804" s="127">
        <v>20171204</v>
      </c>
      <c r="D1804" s="127" t="s">
        <v>60</v>
      </c>
      <c r="E1804" s="127" t="s">
        <v>60</v>
      </c>
      <c r="F1804" s="127">
        <v>3</v>
      </c>
      <c r="G1804" s="75" t="s">
        <v>3507</v>
      </c>
      <c r="H1804" s="127">
        <v>0</v>
      </c>
      <c r="I1804" s="127"/>
      <c r="J1804" s="127"/>
      <c r="K1804" s="127"/>
      <c r="L1804" s="127"/>
      <c r="M1804" s="127">
        <v>1</v>
      </c>
      <c r="N1804" s="127">
        <v>2</v>
      </c>
      <c r="O1804" s="127">
        <v>1991</v>
      </c>
      <c r="P1804" s="127">
        <v>19920319</v>
      </c>
      <c r="Q1804" s="127">
        <v>19920502</v>
      </c>
      <c r="R1804" s="127" t="s">
        <v>3496</v>
      </c>
      <c r="S1804" s="127" t="s">
        <v>3497</v>
      </c>
      <c r="T1804" s="127" t="s">
        <v>3485</v>
      </c>
      <c r="U1804" s="127" t="s">
        <v>72</v>
      </c>
      <c r="V1804" s="127" t="s">
        <v>65</v>
      </c>
      <c r="W1804" s="127" t="s">
        <v>66</v>
      </c>
      <c r="X1804" s="127"/>
      <c r="Y1804" s="127">
        <v>7</v>
      </c>
      <c r="Z1804" s="127"/>
      <c r="AA1804" s="127" t="s">
        <v>1726</v>
      </c>
      <c r="AB1804" s="127">
        <v>5000</v>
      </c>
      <c r="AC1804" s="127">
        <v>25219</v>
      </c>
      <c r="AD1804" s="127"/>
      <c r="AE1804" s="127"/>
      <c r="AF1804" s="127">
        <v>0</v>
      </c>
      <c r="AG1804" s="127">
        <v>1546</v>
      </c>
      <c r="AH1804" s="127"/>
      <c r="AI1804" s="127"/>
      <c r="AJ1804" s="127" t="s">
        <v>66</v>
      </c>
      <c r="AK1804" s="127"/>
      <c r="AL1804" s="127">
        <v>1</v>
      </c>
      <c r="AM1804" s="127"/>
      <c r="AN1804" s="127"/>
      <c r="AO1804" s="127" t="s">
        <v>3498</v>
      </c>
      <c r="AP1804" s="127" t="s">
        <v>3499</v>
      </c>
      <c r="AQ1804" s="127" t="s">
        <v>3500</v>
      </c>
      <c r="AR1804" s="127" t="s">
        <v>3488</v>
      </c>
      <c r="AS1804" s="127" t="s">
        <v>69</v>
      </c>
      <c r="AT1804" s="127" t="s">
        <v>70</v>
      </c>
      <c r="AU1804" s="127" t="s">
        <v>77</v>
      </c>
      <c r="AV1804" s="127" t="s">
        <v>1726</v>
      </c>
      <c r="AW1804" s="149">
        <f t="shared" si="28"/>
        <v>6.1302985844006501E-2</v>
      </c>
    </row>
    <row r="1805" spans="1:49" x14ac:dyDescent="0.2">
      <c r="A1805" s="127" t="s">
        <v>59</v>
      </c>
      <c r="B1805" s="127">
        <v>4.0999999999999996</v>
      </c>
      <c r="C1805" s="127">
        <v>20171204</v>
      </c>
      <c r="D1805" s="127" t="s">
        <v>60</v>
      </c>
      <c r="E1805" s="127" t="s">
        <v>60</v>
      </c>
      <c r="F1805" s="127">
        <v>3</v>
      </c>
      <c r="G1805" s="75" t="s">
        <v>3501</v>
      </c>
      <c r="H1805" s="127">
        <v>0</v>
      </c>
      <c r="I1805" s="127"/>
      <c r="J1805" s="127"/>
      <c r="K1805" s="127"/>
      <c r="L1805" s="127"/>
      <c r="M1805" s="127">
        <v>1</v>
      </c>
      <c r="N1805" s="127">
        <v>2</v>
      </c>
      <c r="O1805" s="127">
        <v>1991</v>
      </c>
      <c r="P1805" s="127">
        <v>19920319</v>
      </c>
      <c r="Q1805" s="127">
        <v>19920502</v>
      </c>
      <c r="R1805" s="127" t="s">
        <v>3496</v>
      </c>
      <c r="S1805" s="127" t="s">
        <v>3497</v>
      </c>
      <c r="T1805" s="127" t="s">
        <v>3485</v>
      </c>
      <c r="U1805" s="127" t="s">
        <v>72</v>
      </c>
      <c r="V1805" s="127" t="s">
        <v>65</v>
      </c>
      <c r="W1805" s="127" t="s">
        <v>66</v>
      </c>
      <c r="X1805" s="127"/>
      <c r="Y1805" s="127">
        <v>7</v>
      </c>
      <c r="Z1805" s="127"/>
      <c r="AA1805" s="127" t="s">
        <v>1726</v>
      </c>
      <c r="AB1805" s="127">
        <v>5000</v>
      </c>
      <c r="AC1805" s="127">
        <v>25042</v>
      </c>
      <c r="AD1805" s="127"/>
      <c r="AE1805" s="127"/>
      <c r="AF1805" s="127">
        <v>0</v>
      </c>
      <c r="AG1805" s="127">
        <v>1536</v>
      </c>
      <c r="AH1805" s="127"/>
      <c r="AI1805" s="127"/>
      <c r="AJ1805" s="127" t="s">
        <v>66</v>
      </c>
      <c r="AK1805" s="127"/>
      <c r="AL1805" s="127">
        <v>1</v>
      </c>
      <c r="AM1805" s="127"/>
      <c r="AN1805" s="127"/>
      <c r="AO1805" s="127" t="s">
        <v>3498</v>
      </c>
      <c r="AP1805" s="127" t="s">
        <v>3499</v>
      </c>
      <c r="AQ1805" s="127" t="s">
        <v>3500</v>
      </c>
      <c r="AR1805" s="127" t="s">
        <v>3488</v>
      </c>
      <c r="AS1805" s="127" t="s">
        <v>69</v>
      </c>
      <c r="AT1805" s="127" t="s">
        <v>70</v>
      </c>
      <c r="AU1805" s="127" t="s">
        <v>77</v>
      </c>
      <c r="AV1805" s="127" t="s">
        <v>1726</v>
      </c>
      <c r="AW1805" s="149">
        <f t="shared" si="28"/>
        <v>6.1336953917418738E-2</v>
      </c>
    </row>
    <row r="1806" spans="1:49" x14ac:dyDescent="0.2">
      <c r="A1806" s="127" t="s">
        <v>59</v>
      </c>
      <c r="B1806" s="127">
        <v>4.0999999999999996</v>
      </c>
      <c r="C1806" s="127">
        <v>20171204</v>
      </c>
      <c r="D1806" s="127" t="s">
        <v>60</v>
      </c>
      <c r="E1806" s="127" t="s">
        <v>60</v>
      </c>
      <c r="F1806" s="127">
        <v>3</v>
      </c>
      <c r="G1806" s="75" t="s">
        <v>1367</v>
      </c>
      <c r="H1806" s="127">
        <v>0</v>
      </c>
      <c r="I1806" s="127"/>
      <c r="J1806" s="127"/>
      <c r="K1806" s="127"/>
      <c r="L1806" s="127"/>
      <c r="M1806" s="127">
        <v>1</v>
      </c>
      <c r="N1806" s="127">
        <v>1</v>
      </c>
      <c r="O1806" s="127">
        <v>1991</v>
      </c>
      <c r="P1806" s="127">
        <v>19930413</v>
      </c>
      <c r="Q1806" s="127">
        <v>19930419</v>
      </c>
      <c r="R1806" s="127" t="s">
        <v>109</v>
      </c>
      <c r="S1806" s="127" t="s">
        <v>1343</v>
      </c>
      <c r="T1806" s="127" t="s">
        <v>110</v>
      </c>
      <c r="U1806" s="127" t="s">
        <v>1953</v>
      </c>
      <c r="V1806" s="127" t="s">
        <v>65</v>
      </c>
      <c r="W1806" s="127" t="s">
        <v>64</v>
      </c>
      <c r="X1806" s="127"/>
      <c r="Y1806" s="127">
        <v>17.2</v>
      </c>
      <c r="Z1806" s="127"/>
      <c r="AA1806" s="127" t="s">
        <v>1726</v>
      </c>
      <c r="AB1806" s="127">
        <v>5000</v>
      </c>
      <c r="AC1806" s="127">
        <v>3000</v>
      </c>
      <c r="AD1806" s="127"/>
      <c r="AE1806" s="127"/>
      <c r="AF1806" s="127"/>
      <c r="AG1806" s="127"/>
      <c r="AH1806" s="127"/>
      <c r="AI1806" s="127"/>
      <c r="AJ1806" s="127"/>
      <c r="AK1806" s="127"/>
      <c r="AL1806" s="127">
        <v>1</v>
      </c>
      <c r="AM1806" s="127">
        <v>100</v>
      </c>
      <c r="AN1806" s="127"/>
      <c r="AO1806" s="127" t="s">
        <v>1368</v>
      </c>
      <c r="AP1806" s="127" t="s">
        <v>685</v>
      </c>
      <c r="AQ1806" s="127" t="s">
        <v>1619</v>
      </c>
      <c r="AR1806" s="127" t="s">
        <v>686</v>
      </c>
      <c r="AS1806" s="127" t="s">
        <v>69</v>
      </c>
      <c r="AT1806" s="127" t="s">
        <v>70</v>
      </c>
      <c r="AU1806" s="127" t="s">
        <v>71</v>
      </c>
      <c r="AV1806" s="127" t="s">
        <v>1726</v>
      </c>
      <c r="AW1806" s="149">
        <f t="shared" si="28"/>
        <v>0</v>
      </c>
    </row>
    <row r="1807" spans="1:49" x14ac:dyDescent="0.2">
      <c r="A1807" s="127" t="s">
        <v>59</v>
      </c>
      <c r="B1807" s="127">
        <v>4.0999999999999996</v>
      </c>
      <c r="C1807" s="127">
        <v>20171204</v>
      </c>
      <c r="D1807" s="127" t="s">
        <v>60</v>
      </c>
      <c r="E1807" s="127" t="s">
        <v>60</v>
      </c>
      <c r="F1807" s="127">
        <v>3</v>
      </c>
      <c r="G1807" s="75" t="s">
        <v>1371</v>
      </c>
      <c r="H1807" s="127">
        <v>0</v>
      </c>
      <c r="I1807" s="127"/>
      <c r="J1807" s="127"/>
      <c r="K1807" s="127"/>
      <c r="L1807" s="127"/>
      <c r="M1807" s="127">
        <v>1</v>
      </c>
      <c r="N1807" s="127">
        <v>1</v>
      </c>
      <c r="O1807" s="127">
        <v>1993</v>
      </c>
      <c r="P1807" s="127">
        <v>19950422</v>
      </c>
      <c r="Q1807" s="127">
        <v>19950510</v>
      </c>
      <c r="R1807" s="127" t="s">
        <v>109</v>
      </c>
      <c r="S1807" s="127" t="s">
        <v>1343</v>
      </c>
      <c r="T1807" s="127" t="s">
        <v>110</v>
      </c>
      <c r="U1807" s="127" t="s">
        <v>1953</v>
      </c>
      <c r="V1807" s="127" t="s">
        <v>65</v>
      </c>
      <c r="W1807" s="127" t="s">
        <v>64</v>
      </c>
      <c r="X1807" s="127"/>
      <c r="Y1807" s="127">
        <v>18</v>
      </c>
      <c r="Z1807" s="127"/>
      <c r="AA1807" s="127" t="s">
        <v>1726</v>
      </c>
      <c r="AB1807" s="127">
        <v>5000</v>
      </c>
      <c r="AC1807" s="127">
        <v>8066</v>
      </c>
      <c r="AD1807" s="127"/>
      <c r="AE1807" s="127"/>
      <c r="AF1807" s="127">
        <v>0</v>
      </c>
      <c r="AG1807" s="127">
        <v>1928</v>
      </c>
      <c r="AH1807" s="127"/>
      <c r="AI1807" s="127"/>
      <c r="AJ1807" s="127" t="s">
        <v>66</v>
      </c>
      <c r="AK1807" s="127"/>
      <c r="AL1807" s="127">
        <v>1</v>
      </c>
      <c r="AM1807" s="127">
        <v>100</v>
      </c>
      <c r="AN1807" s="127"/>
      <c r="AO1807" s="127" t="s">
        <v>1372</v>
      </c>
      <c r="AP1807" s="127" t="s">
        <v>685</v>
      </c>
      <c r="AQ1807" s="127" t="s">
        <v>1619</v>
      </c>
      <c r="AR1807" s="127" t="s">
        <v>686</v>
      </c>
      <c r="AS1807" s="127" t="s">
        <v>69</v>
      </c>
      <c r="AT1807" s="127" t="s">
        <v>70</v>
      </c>
      <c r="AU1807" s="127" t="s">
        <v>71</v>
      </c>
      <c r="AV1807" s="127" t="s">
        <v>1726</v>
      </c>
      <c r="AW1807" s="149">
        <f t="shared" si="28"/>
        <v>0.23902801884453262</v>
      </c>
    </row>
    <row r="1808" spans="1:49" x14ac:dyDescent="0.2">
      <c r="A1808" s="127" t="s">
        <v>59</v>
      </c>
      <c r="B1808" s="127">
        <v>4.0999999999999996</v>
      </c>
      <c r="C1808" s="127">
        <v>20171204</v>
      </c>
      <c r="D1808" s="127" t="s">
        <v>60</v>
      </c>
      <c r="E1808" s="127" t="s">
        <v>60</v>
      </c>
      <c r="F1808" s="127">
        <v>3</v>
      </c>
      <c r="G1808" s="75" t="s">
        <v>3523</v>
      </c>
      <c r="H1808" s="127">
        <v>0</v>
      </c>
      <c r="I1808" s="127"/>
      <c r="J1808" s="127"/>
      <c r="K1808" s="127"/>
      <c r="L1808" s="127"/>
      <c r="M1808" s="127">
        <v>1</v>
      </c>
      <c r="N1808" s="127">
        <v>2</v>
      </c>
      <c r="O1808" s="127">
        <v>1990</v>
      </c>
      <c r="P1808" s="127">
        <v>19910503</v>
      </c>
      <c r="Q1808" s="127">
        <v>19910505</v>
      </c>
      <c r="R1808" s="127" t="s">
        <v>3483</v>
      </c>
      <c r="S1808" s="127" t="s">
        <v>3497</v>
      </c>
      <c r="T1808" s="127" t="s">
        <v>3485</v>
      </c>
      <c r="U1808" s="127" t="s">
        <v>72</v>
      </c>
      <c r="V1808" s="127" t="s">
        <v>65</v>
      </c>
      <c r="W1808" s="127" t="s">
        <v>66</v>
      </c>
      <c r="X1808" s="127"/>
      <c r="Y1808" s="127">
        <v>5.03</v>
      </c>
      <c r="Z1808" s="127"/>
      <c r="AA1808" s="127" t="s">
        <v>1726</v>
      </c>
      <c r="AB1808" s="127">
        <v>5000</v>
      </c>
      <c r="AC1808" s="127">
        <v>26889</v>
      </c>
      <c r="AD1808" s="127"/>
      <c r="AE1808" s="127"/>
      <c r="AF1808" s="127">
        <v>0</v>
      </c>
      <c r="AG1808" s="127">
        <v>4189</v>
      </c>
      <c r="AH1808" s="127"/>
      <c r="AI1808" s="127"/>
      <c r="AJ1808" s="127" t="s">
        <v>66</v>
      </c>
      <c r="AK1808" s="127"/>
      <c r="AL1808" s="127">
        <v>1</v>
      </c>
      <c r="AM1808" s="127"/>
      <c r="AN1808" s="127"/>
      <c r="AO1808" s="127" t="s">
        <v>3524</v>
      </c>
      <c r="AP1808" s="127" t="s">
        <v>3486</v>
      </c>
      <c r="AQ1808" s="127" t="s">
        <v>3500</v>
      </c>
      <c r="AR1808" s="127" t="s">
        <v>3488</v>
      </c>
      <c r="AS1808" s="127" t="s">
        <v>69</v>
      </c>
      <c r="AT1808" s="127" t="s">
        <v>70</v>
      </c>
      <c r="AU1808" s="127" t="s">
        <v>77</v>
      </c>
      <c r="AV1808" s="127" t="s">
        <v>1726</v>
      </c>
      <c r="AW1808" s="149">
        <f t="shared" si="28"/>
        <v>0.15578861244375022</v>
      </c>
    </row>
    <row r="1809" spans="1:49" x14ac:dyDescent="0.2">
      <c r="A1809" s="127" t="s">
        <v>59</v>
      </c>
      <c r="B1809" s="127">
        <v>4.0999999999999996</v>
      </c>
      <c r="C1809" s="127">
        <v>20171204</v>
      </c>
      <c r="D1809" s="127" t="s">
        <v>60</v>
      </c>
      <c r="E1809" s="127" t="s">
        <v>60</v>
      </c>
      <c r="F1809" s="127">
        <v>3</v>
      </c>
      <c r="G1809" s="75" t="s">
        <v>1040</v>
      </c>
      <c r="H1809" s="127">
        <v>0</v>
      </c>
      <c r="I1809" s="127"/>
      <c r="J1809" s="127"/>
      <c r="K1809" s="127"/>
      <c r="L1809" s="127"/>
      <c r="M1809" s="127">
        <v>1</v>
      </c>
      <c r="N1809" s="127">
        <v>2</v>
      </c>
      <c r="O1809" s="127">
        <v>1987</v>
      </c>
      <c r="P1809" s="127">
        <v>19880614</v>
      </c>
      <c r="Q1809" s="127">
        <v>19880615</v>
      </c>
      <c r="R1809" s="127" t="s">
        <v>1029</v>
      </c>
      <c r="S1809" s="127" t="s">
        <v>1002</v>
      </c>
      <c r="T1809" s="127" t="s">
        <v>1030</v>
      </c>
      <c r="U1809" s="127" t="s">
        <v>72</v>
      </c>
      <c r="V1809" s="127" t="s">
        <v>65</v>
      </c>
      <c r="W1809" s="127" t="s">
        <v>66</v>
      </c>
      <c r="X1809" s="127"/>
      <c r="Y1809" s="127">
        <v>7.2</v>
      </c>
      <c r="Z1809" s="127">
        <v>84</v>
      </c>
      <c r="AA1809" s="127" t="s">
        <v>1726</v>
      </c>
      <c r="AB1809" s="127">
        <v>5000</v>
      </c>
      <c r="AC1809" s="127">
        <v>26108</v>
      </c>
      <c r="AD1809" s="127"/>
      <c r="AE1809" s="127"/>
      <c r="AF1809" s="127">
        <v>0</v>
      </c>
      <c r="AG1809" s="127">
        <v>78769</v>
      </c>
      <c r="AH1809" s="127">
        <v>5000</v>
      </c>
      <c r="AI1809" s="127">
        <v>88</v>
      </c>
      <c r="AJ1809" s="127" t="s">
        <v>66</v>
      </c>
      <c r="AK1809" s="127">
        <v>3.3999999999999998E-3</v>
      </c>
      <c r="AL1809" s="127">
        <v>1</v>
      </c>
      <c r="AM1809" s="127"/>
      <c r="AN1809" s="127"/>
      <c r="AO1809" s="127" t="s">
        <v>1041</v>
      </c>
      <c r="AP1809" s="127" t="s">
        <v>1032</v>
      </c>
      <c r="AQ1809" s="127" t="s">
        <v>1006</v>
      </c>
      <c r="AR1809" s="127" t="s">
        <v>1033</v>
      </c>
      <c r="AS1809" s="127" t="s">
        <v>69</v>
      </c>
      <c r="AT1809" s="127" t="s">
        <v>70</v>
      </c>
      <c r="AU1809" s="127" t="s">
        <v>91</v>
      </c>
      <c r="AV1809" s="127" t="s">
        <v>1726</v>
      </c>
      <c r="AW1809" s="149">
        <f t="shared" si="28"/>
        <v>3.0170445840355447</v>
      </c>
    </row>
    <row r="1810" spans="1:49" x14ac:dyDescent="0.2">
      <c r="A1810" s="127" t="s">
        <v>59</v>
      </c>
      <c r="B1810" s="127">
        <v>4.0999999999999996</v>
      </c>
      <c r="C1810" s="127">
        <v>20171204</v>
      </c>
      <c r="D1810" s="127" t="s">
        <v>60</v>
      </c>
      <c r="E1810" s="127" t="s">
        <v>60</v>
      </c>
      <c r="F1810" s="127">
        <v>3</v>
      </c>
      <c r="G1810" s="75" t="s">
        <v>1099</v>
      </c>
      <c r="H1810" s="127">
        <v>0</v>
      </c>
      <c r="I1810" s="127"/>
      <c r="J1810" s="127"/>
      <c r="K1810" s="127"/>
      <c r="L1810" s="127"/>
      <c r="M1810" s="127">
        <v>1</v>
      </c>
      <c r="N1810" s="127">
        <v>2</v>
      </c>
      <c r="O1810" s="127">
        <v>1987</v>
      </c>
      <c r="P1810" s="127">
        <v>19880614</v>
      </c>
      <c r="Q1810" s="127">
        <v>19880615</v>
      </c>
      <c r="R1810" s="127" t="s">
        <v>1029</v>
      </c>
      <c r="S1810" s="127" t="s">
        <v>1002</v>
      </c>
      <c r="T1810" s="127" t="s">
        <v>1030</v>
      </c>
      <c r="U1810" s="127" t="s">
        <v>72</v>
      </c>
      <c r="V1810" s="127" t="s">
        <v>65</v>
      </c>
      <c r="W1810" s="127" t="s">
        <v>66</v>
      </c>
      <c r="X1810" s="127"/>
      <c r="Y1810" s="127">
        <v>7.2</v>
      </c>
      <c r="Z1810" s="127">
        <v>84</v>
      </c>
      <c r="AA1810" s="127" t="s">
        <v>1726</v>
      </c>
      <c r="AB1810" s="127">
        <v>5000</v>
      </c>
      <c r="AC1810" s="127">
        <v>25891</v>
      </c>
      <c r="AD1810" s="127"/>
      <c r="AE1810" s="127"/>
      <c r="AF1810" s="127">
        <v>0</v>
      </c>
      <c r="AG1810" s="127">
        <v>78114</v>
      </c>
      <c r="AH1810" s="127"/>
      <c r="AI1810" s="127"/>
      <c r="AJ1810" s="127" t="s">
        <v>66</v>
      </c>
      <c r="AK1810" s="127"/>
      <c r="AL1810" s="127">
        <v>1</v>
      </c>
      <c r="AM1810" s="127"/>
      <c r="AN1810" s="127"/>
      <c r="AO1810" s="127" t="s">
        <v>1100</v>
      </c>
      <c r="AP1810" s="127" t="s">
        <v>1032</v>
      </c>
      <c r="AQ1810" s="127" t="s">
        <v>1006</v>
      </c>
      <c r="AR1810" s="127" t="s">
        <v>1033</v>
      </c>
      <c r="AS1810" s="127" t="s">
        <v>69</v>
      </c>
      <c r="AT1810" s="127" t="s">
        <v>70</v>
      </c>
      <c r="AU1810" s="127" t="s">
        <v>91</v>
      </c>
      <c r="AV1810" s="127" t="s">
        <v>1726</v>
      </c>
      <c r="AW1810" s="149">
        <f t="shared" si="28"/>
        <v>3.0170329458112857</v>
      </c>
    </row>
    <row r="1811" spans="1:49" x14ac:dyDescent="0.2">
      <c r="A1811" s="127" t="s">
        <v>59</v>
      </c>
      <c r="B1811" s="127">
        <v>4.0999999999999996</v>
      </c>
      <c r="C1811" s="127">
        <v>20171204</v>
      </c>
      <c r="D1811" s="127" t="s">
        <v>60</v>
      </c>
      <c r="E1811" s="127" t="s">
        <v>60</v>
      </c>
      <c r="F1811" s="127">
        <v>3</v>
      </c>
      <c r="G1811" s="75" t="s">
        <v>713</v>
      </c>
      <c r="H1811" s="127">
        <v>0</v>
      </c>
      <c r="I1811" s="127"/>
      <c r="J1811" s="127"/>
      <c r="K1811" s="127"/>
      <c r="L1811" s="127"/>
      <c r="M1811" s="127">
        <v>1</v>
      </c>
      <c r="N1811" s="127">
        <v>1</v>
      </c>
      <c r="O1811" s="127">
        <v>1987</v>
      </c>
      <c r="P1811" s="127">
        <v>19890310</v>
      </c>
      <c r="Q1811" s="127">
        <v>19890331</v>
      </c>
      <c r="R1811" s="127" t="s">
        <v>61</v>
      </c>
      <c r="S1811" s="127" t="s">
        <v>62</v>
      </c>
      <c r="T1811" s="127" t="s">
        <v>63</v>
      </c>
      <c r="U1811" s="127" t="s">
        <v>1953</v>
      </c>
      <c r="V1811" s="127" t="s">
        <v>65</v>
      </c>
      <c r="W1811" s="127" t="s">
        <v>66</v>
      </c>
      <c r="X1811" s="127"/>
      <c r="Y1811" s="127">
        <v>18</v>
      </c>
      <c r="Z1811" s="127">
        <v>112</v>
      </c>
      <c r="AA1811" s="127" t="s">
        <v>1726</v>
      </c>
      <c r="AB1811" s="127">
        <v>5000</v>
      </c>
      <c r="AC1811" s="127">
        <v>23561</v>
      </c>
      <c r="AD1811" s="127"/>
      <c r="AE1811" s="127"/>
      <c r="AF1811" s="127">
        <v>0</v>
      </c>
      <c r="AG1811" s="127">
        <v>11309</v>
      </c>
      <c r="AH1811" s="127"/>
      <c r="AI1811" s="127"/>
      <c r="AJ1811" s="127" t="s">
        <v>67</v>
      </c>
      <c r="AK1811" s="127"/>
      <c r="AL1811" s="127">
        <v>1</v>
      </c>
      <c r="AM1811" s="127"/>
      <c r="AN1811" s="127"/>
      <c r="AO1811" s="127" t="s">
        <v>68</v>
      </c>
      <c r="AP1811" s="127" t="s">
        <v>663</v>
      </c>
      <c r="AQ1811" s="127" t="s">
        <v>661</v>
      </c>
      <c r="AR1811" s="127" t="s">
        <v>664</v>
      </c>
      <c r="AS1811" s="127" t="s">
        <v>69</v>
      </c>
      <c r="AT1811" s="127" t="s">
        <v>70</v>
      </c>
      <c r="AU1811" s="127" t="s">
        <v>71</v>
      </c>
      <c r="AV1811" s="127" t="s">
        <v>1726</v>
      </c>
      <c r="AW1811" s="149">
        <f t="shared" si="28"/>
        <v>0.47998811595433133</v>
      </c>
    </row>
    <row r="1812" spans="1:49" x14ac:dyDescent="0.2">
      <c r="A1812" s="127" t="s">
        <v>59</v>
      </c>
      <c r="B1812" s="127">
        <v>4.0999999999999996</v>
      </c>
      <c r="C1812" s="127">
        <v>20171204</v>
      </c>
      <c r="D1812" s="127" t="s">
        <v>60</v>
      </c>
      <c r="E1812" s="127" t="s">
        <v>60</v>
      </c>
      <c r="F1812" s="127">
        <v>3</v>
      </c>
      <c r="G1812" s="75" t="s">
        <v>3506</v>
      </c>
      <c r="H1812" s="127">
        <v>0</v>
      </c>
      <c r="I1812" s="127"/>
      <c r="J1812" s="127"/>
      <c r="K1812" s="127"/>
      <c r="L1812" s="127"/>
      <c r="M1812" s="127">
        <v>1</v>
      </c>
      <c r="N1812" s="127">
        <v>2</v>
      </c>
      <c r="O1812" s="127">
        <v>1991</v>
      </c>
      <c r="P1812" s="127">
        <v>19920319</v>
      </c>
      <c r="Q1812" s="127">
        <v>19920502</v>
      </c>
      <c r="R1812" s="127" t="s">
        <v>3496</v>
      </c>
      <c r="S1812" s="127" t="s">
        <v>3497</v>
      </c>
      <c r="T1812" s="127" t="s">
        <v>3485</v>
      </c>
      <c r="U1812" s="127" t="s">
        <v>72</v>
      </c>
      <c r="V1812" s="127" t="s">
        <v>65</v>
      </c>
      <c r="W1812" s="127" t="s">
        <v>66</v>
      </c>
      <c r="X1812" s="127"/>
      <c r="Y1812" s="127">
        <v>7</v>
      </c>
      <c r="Z1812" s="127"/>
      <c r="AA1812" s="127" t="s">
        <v>1726</v>
      </c>
      <c r="AB1812" s="127">
        <v>5000</v>
      </c>
      <c r="AC1812" s="127">
        <v>25171</v>
      </c>
      <c r="AD1812" s="127"/>
      <c r="AE1812" s="127"/>
      <c r="AF1812" s="127">
        <v>0</v>
      </c>
      <c r="AG1812" s="127">
        <v>1551</v>
      </c>
      <c r="AH1812" s="127">
        <v>5000</v>
      </c>
      <c r="AI1812" s="127">
        <v>126</v>
      </c>
      <c r="AJ1812" s="127" t="s">
        <v>66</v>
      </c>
      <c r="AK1812" s="127">
        <v>5.0000000000000001E-3</v>
      </c>
      <c r="AL1812" s="127">
        <v>1</v>
      </c>
      <c r="AM1812" s="127"/>
      <c r="AN1812" s="127"/>
      <c r="AO1812" s="127" t="s">
        <v>3498</v>
      </c>
      <c r="AP1812" s="127" t="s">
        <v>3499</v>
      </c>
      <c r="AQ1812" s="127" t="s">
        <v>3500</v>
      </c>
      <c r="AR1812" s="127" t="s">
        <v>3488</v>
      </c>
      <c r="AS1812" s="127" t="s">
        <v>69</v>
      </c>
      <c r="AT1812" s="127" t="s">
        <v>70</v>
      </c>
      <c r="AU1812" s="127" t="s">
        <v>77</v>
      </c>
      <c r="AV1812" s="127" t="s">
        <v>1726</v>
      </c>
      <c r="AW1812" s="149">
        <f t="shared" si="28"/>
        <v>6.1618529259862539E-2</v>
      </c>
    </row>
    <row r="1813" spans="1:49" x14ac:dyDescent="0.2">
      <c r="A1813" s="127" t="s">
        <v>59</v>
      </c>
      <c r="B1813" s="127">
        <v>4.0999999999999996</v>
      </c>
      <c r="C1813" s="127">
        <v>20171204</v>
      </c>
      <c r="D1813" s="127" t="s">
        <v>60</v>
      </c>
      <c r="E1813" s="127" t="s">
        <v>60</v>
      </c>
      <c r="F1813" s="127">
        <v>3</v>
      </c>
      <c r="G1813" s="75" t="s">
        <v>3251</v>
      </c>
      <c r="H1813" s="127">
        <v>0</v>
      </c>
      <c r="I1813" s="127"/>
      <c r="J1813" s="127"/>
      <c r="K1813" s="127"/>
      <c r="L1813" s="127"/>
      <c r="M1813" s="127">
        <v>1</v>
      </c>
      <c r="N1813" s="127">
        <v>1</v>
      </c>
      <c r="O1813" s="127">
        <v>1990</v>
      </c>
      <c r="P1813" s="127">
        <v>19910703</v>
      </c>
      <c r="Q1813" s="127">
        <v>19910703</v>
      </c>
      <c r="R1813" s="127" t="s">
        <v>3204</v>
      </c>
      <c r="S1813" s="127" t="s">
        <v>3205</v>
      </c>
      <c r="T1813" s="127" t="s">
        <v>3206</v>
      </c>
      <c r="U1813" s="127" t="s">
        <v>72</v>
      </c>
      <c r="V1813" s="127" t="s">
        <v>65</v>
      </c>
      <c r="W1813" s="127" t="s">
        <v>66</v>
      </c>
      <c r="X1813" s="127"/>
      <c r="Y1813" s="127">
        <v>4</v>
      </c>
      <c r="Z1813" s="127">
        <v>70</v>
      </c>
      <c r="AA1813" s="127" t="s">
        <v>1726</v>
      </c>
      <c r="AB1813" s="127">
        <v>5000</v>
      </c>
      <c r="AC1813" s="127">
        <v>25197</v>
      </c>
      <c r="AD1813" s="127"/>
      <c r="AE1813" s="127"/>
      <c r="AF1813" s="127">
        <v>0</v>
      </c>
      <c r="AG1813" s="127">
        <v>19043</v>
      </c>
      <c r="AH1813" s="127"/>
      <c r="AI1813" s="127"/>
      <c r="AJ1813" s="127" t="s">
        <v>66</v>
      </c>
      <c r="AK1813" s="127"/>
      <c r="AL1813" s="127">
        <v>1</v>
      </c>
      <c r="AM1813" s="127">
        <v>200</v>
      </c>
      <c r="AN1813" s="127"/>
      <c r="AO1813" s="127" t="s">
        <v>3252</v>
      </c>
      <c r="AP1813" s="127" t="s">
        <v>3208</v>
      </c>
      <c r="AQ1813" s="127" t="s">
        <v>3209</v>
      </c>
      <c r="AR1813" s="127" t="s">
        <v>3210</v>
      </c>
      <c r="AS1813" s="127" t="s">
        <v>69</v>
      </c>
      <c r="AT1813" s="127" t="s">
        <v>70</v>
      </c>
      <c r="AU1813" s="127" t="s">
        <v>3211</v>
      </c>
      <c r="AV1813" s="127" t="s">
        <v>1726</v>
      </c>
      <c r="AW1813" s="149">
        <f t="shared" si="28"/>
        <v>0.75576457514783502</v>
      </c>
    </row>
    <row r="1814" spans="1:49" x14ac:dyDescent="0.2">
      <c r="A1814" s="127" t="s">
        <v>59</v>
      </c>
      <c r="B1814" s="127">
        <v>4.0999999999999996</v>
      </c>
      <c r="C1814" s="127">
        <v>20171204</v>
      </c>
      <c r="D1814" s="127" t="s">
        <v>60</v>
      </c>
      <c r="E1814" s="127" t="s">
        <v>60</v>
      </c>
      <c r="F1814" s="127">
        <v>3</v>
      </c>
      <c r="G1814" s="75" t="s">
        <v>2953</v>
      </c>
      <c r="H1814" s="127">
        <v>0</v>
      </c>
      <c r="I1814" s="127"/>
      <c r="J1814" s="127"/>
      <c r="K1814" s="127"/>
      <c r="L1814" s="127"/>
      <c r="M1814" s="127">
        <v>1</v>
      </c>
      <c r="N1814" s="127">
        <v>2</v>
      </c>
      <c r="O1814" s="127">
        <v>1990</v>
      </c>
      <c r="P1814" s="127">
        <v>19910514</v>
      </c>
      <c r="Q1814" s="127">
        <v>19910515</v>
      </c>
      <c r="R1814" s="127" t="s">
        <v>475</v>
      </c>
      <c r="S1814" s="127" t="s">
        <v>476</v>
      </c>
      <c r="T1814" s="127" t="s">
        <v>477</v>
      </c>
      <c r="U1814" s="127" t="s">
        <v>72</v>
      </c>
      <c r="V1814" s="127" t="s">
        <v>65</v>
      </c>
      <c r="W1814" s="127" t="s">
        <v>64</v>
      </c>
      <c r="X1814" s="127"/>
      <c r="Y1814" s="127">
        <v>7.1</v>
      </c>
      <c r="Z1814" s="127">
        <v>84</v>
      </c>
      <c r="AA1814" s="127" t="s">
        <v>1726</v>
      </c>
      <c r="AB1814" s="127">
        <v>5000</v>
      </c>
      <c r="AC1814" s="127">
        <v>47161</v>
      </c>
      <c r="AD1814" s="127"/>
      <c r="AE1814" s="127"/>
      <c r="AF1814" s="127">
        <v>0</v>
      </c>
      <c r="AG1814" s="127">
        <v>34694</v>
      </c>
      <c r="AH1814" s="127">
        <v>5000</v>
      </c>
      <c r="AI1814" s="127">
        <v>150</v>
      </c>
      <c r="AJ1814" s="127" t="s">
        <v>66</v>
      </c>
      <c r="AK1814" s="127">
        <v>3.2000000000000002E-3</v>
      </c>
      <c r="AL1814" s="127">
        <v>40</v>
      </c>
      <c r="AM1814" s="127">
        <v>2000</v>
      </c>
      <c r="AN1814" s="127"/>
      <c r="AO1814" s="127"/>
      <c r="AP1814" s="127" t="s">
        <v>479</v>
      </c>
      <c r="AQ1814" s="127" t="s">
        <v>480</v>
      </c>
      <c r="AR1814" s="127" t="s">
        <v>481</v>
      </c>
      <c r="AS1814" s="127" t="s">
        <v>69</v>
      </c>
      <c r="AT1814" s="127" t="s">
        <v>70</v>
      </c>
      <c r="AU1814" s="127" t="s">
        <v>91</v>
      </c>
      <c r="AV1814" s="127" t="s">
        <v>1726</v>
      </c>
      <c r="AW1814" s="149">
        <f t="shared" si="28"/>
        <v>0.73565021946099529</v>
      </c>
    </row>
    <row r="1815" spans="1:49" x14ac:dyDescent="0.2">
      <c r="A1815" s="127" t="s">
        <v>59</v>
      </c>
      <c r="B1815" s="127">
        <v>4.0999999999999996</v>
      </c>
      <c r="C1815" s="127">
        <v>20171204</v>
      </c>
      <c r="D1815" s="127" t="s">
        <v>60</v>
      </c>
      <c r="E1815" s="127" t="s">
        <v>60</v>
      </c>
      <c r="F1815" s="127">
        <v>3</v>
      </c>
      <c r="G1815" s="75" t="s">
        <v>4825</v>
      </c>
      <c r="H1815" s="127">
        <v>12</v>
      </c>
      <c r="I1815" s="127"/>
      <c r="J1815" s="127"/>
      <c r="K1815" s="127"/>
      <c r="L1815" s="127"/>
      <c r="M1815" s="127">
        <v>1</v>
      </c>
      <c r="N1815" s="127">
        <v>2</v>
      </c>
      <c r="O1815" s="127">
        <v>2012</v>
      </c>
      <c r="P1815" s="127">
        <v>20130528</v>
      </c>
      <c r="Q1815" s="127">
        <v>20130528</v>
      </c>
      <c r="R1815" s="127" t="s">
        <v>490</v>
      </c>
      <c r="S1815" s="127" t="s">
        <v>476</v>
      </c>
      <c r="T1815" s="127" t="s">
        <v>491</v>
      </c>
      <c r="U1815" s="127" t="s">
        <v>72</v>
      </c>
      <c r="V1815" s="127" t="s">
        <v>65</v>
      </c>
      <c r="W1815" s="127" t="s">
        <v>64</v>
      </c>
      <c r="X1815" s="127" t="s">
        <v>1308</v>
      </c>
      <c r="Y1815" s="127">
        <v>9.7100000000000009</v>
      </c>
      <c r="Z1815" s="127">
        <v>93</v>
      </c>
      <c r="AA1815" s="127" t="s">
        <v>1726</v>
      </c>
      <c r="AB1815" s="127">
        <v>5000</v>
      </c>
      <c r="AC1815" s="127">
        <v>15049</v>
      </c>
      <c r="AD1815" s="127"/>
      <c r="AE1815" s="127"/>
      <c r="AF1815" s="127">
        <v>0</v>
      </c>
      <c r="AG1815" s="127">
        <v>399</v>
      </c>
      <c r="AH1815" s="127">
        <v>5000</v>
      </c>
      <c r="AI1815" s="127">
        <v>229</v>
      </c>
      <c r="AJ1815" s="127" t="s">
        <v>66</v>
      </c>
      <c r="AK1815" s="127">
        <v>1.4999999999999999E-2</v>
      </c>
      <c r="AL1815" s="127">
        <v>51</v>
      </c>
      <c r="AM1815" s="127">
        <v>200</v>
      </c>
      <c r="AN1815" s="127"/>
      <c r="AO1815" s="127"/>
      <c r="AP1815" s="127" t="s">
        <v>493</v>
      </c>
      <c r="AQ1815" s="127" t="s">
        <v>480</v>
      </c>
      <c r="AR1815" s="127" t="s">
        <v>494</v>
      </c>
      <c r="AS1815" s="127" t="s">
        <v>69</v>
      </c>
      <c r="AT1815" s="127" t="s">
        <v>70</v>
      </c>
      <c r="AU1815" s="127" t="s">
        <v>91</v>
      </c>
      <c r="AV1815" s="127" t="s">
        <v>1726</v>
      </c>
      <c r="AW1815" s="149">
        <f t="shared" si="28"/>
        <v>2.6513389593992957E-2</v>
      </c>
    </row>
    <row r="1816" spans="1:49" x14ac:dyDescent="0.2">
      <c r="A1816" s="127" t="s">
        <v>59</v>
      </c>
      <c r="B1816" s="127">
        <v>4.0999999999999996</v>
      </c>
      <c r="C1816" s="127">
        <v>20171204</v>
      </c>
      <c r="D1816" s="127" t="s">
        <v>60</v>
      </c>
      <c r="E1816" s="127" t="s">
        <v>60</v>
      </c>
      <c r="F1816" s="127">
        <v>3</v>
      </c>
      <c r="G1816" s="75" t="s">
        <v>3469</v>
      </c>
      <c r="H1816" s="127">
        <v>0</v>
      </c>
      <c r="I1816" s="127"/>
      <c r="J1816" s="127"/>
      <c r="K1816" s="127"/>
      <c r="L1816" s="127"/>
      <c r="M1816" s="127">
        <v>1</v>
      </c>
      <c r="N1816" s="127">
        <v>3</v>
      </c>
      <c r="O1816" s="127">
        <v>1985</v>
      </c>
      <c r="P1816" s="127">
        <v>19870315</v>
      </c>
      <c r="Q1816" s="127">
        <v>19870329</v>
      </c>
      <c r="R1816" s="127" t="s">
        <v>3322</v>
      </c>
      <c r="S1816" s="127" t="s">
        <v>3323</v>
      </c>
      <c r="T1816" s="127" t="s">
        <v>3459</v>
      </c>
      <c r="U1816" s="127" t="s">
        <v>1953</v>
      </c>
      <c r="V1816" s="127" t="s">
        <v>65</v>
      </c>
      <c r="W1816" s="127" t="s">
        <v>66</v>
      </c>
      <c r="X1816" s="127"/>
      <c r="Y1816" s="127">
        <v>42.4</v>
      </c>
      <c r="Z1816" s="127"/>
      <c r="AA1816" s="127" t="s">
        <v>1726</v>
      </c>
      <c r="AB1816" s="127">
        <v>5000</v>
      </c>
      <c r="AC1816" s="127">
        <v>18990</v>
      </c>
      <c r="AD1816" s="127"/>
      <c r="AE1816" s="127"/>
      <c r="AF1816" s="127">
        <v>5000</v>
      </c>
      <c r="AG1816" s="127">
        <v>880</v>
      </c>
      <c r="AH1816" s="127"/>
      <c r="AI1816" s="127"/>
      <c r="AJ1816" s="127"/>
      <c r="AK1816" s="127">
        <v>4.4299999999999999E-2</v>
      </c>
      <c r="AL1816" s="127">
        <v>324</v>
      </c>
      <c r="AM1816" s="127"/>
      <c r="AN1816" s="127"/>
      <c r="AO1816" s="127" t="s">
        <v>3470</v>
      </c>
      <c r="AP1816" s="127" t="s">
        <v>3325</v>
      </c>
      <c r="AQ1816" s="127" t="s">
        <v>3326</v>
      </c>
      <c r="AR1816" s="127" t="s">
        <v>3460</v>
      </c>
      <c r="AS1816" s="127" t="s">
        <v>69</v>
      </c>
      <c r="AT1816" s="127" t="s">
        <v>70</v>
      </c>
      <c r="AU1816" s="127" t="s">
        <v>3211</v>
      </c>
      <c r="AV1816" s="127" t="s">
        <v>1726</v>
      </c>
      <c r="AW1816" s="149">
        <f t="shared" si="28"/>
        <v>4.6340179041600843E-2</v>
      </c>
    </row>
    <row r="1817" spans="1:49" x14ac:dyDescent="0.2">
      <c r="A1817" s="127" t="s">
        <v>59</v>
      </c>
      <c r="B1817" s="127">
        <v>4.0999999999999996</v>
      </c>
      <c r="C1817" s="127">
        <v>20171204</v>
      </c>
      <c r="D1817" s="127" t="s">
        <v>60</v>
      </c>
      <c r="E1817" s="127" t="s">
        <v>60</v>
      </c>
      <c r="F1817" s="127">
        <v>3</v>
      </c>
      <c r="G1817" s="75" t="s">
        <v>3463</v>
      </c>
      <c r="H1817" s="127">
        <v>0</v>
      </c>
      <c r="I1817" s="127"/>
      <c r="J1817" s="127"/>
      <c r="K1817" s="127"/>
      <c r="L1817" s="127"/>
      <c r="M1817" s="127">
        <v>1</v>
      </c>
      <c r="N1817" s="127">
        <v>3</v>
      </c>
      <c r="O1817" s="127">
        <v>1985</v>
      </c>
      <c r="P1817" s="127">
        <v>19870315</v>
      </c>
      <c r="Q1817" s="127">
        <v>19870329</v>
      </c>
      <c r="R1817" s="127" t="s">
        <v>3322</v>
      </c>
      <c r="S1817" s="127" t="s">
        <v>3323</v>
      </c>
      <c r="T1817" s="127" t="s">
        <v>3459</v>
      </c>
      <c r="U1817" s="127" t="s">
        <v>1953</v>
      </c>
      <c r="V1817" s="127" t="s">
        <v>65</v>
      </c>
      <c r="W1817" s="127" t="s">
        <v>66</v>
      </c>
      <c r="X1817" s="127"/>
      <c r="Y1817" s="127">
        <v>42.4</v>
      </c>
      <c r="Z1817" s="127"/>
      <c r="AA1817" s="127" t="s">
        <v>1726</v>
      </c>
      <c r="AB1817" s="127">
        <v>5000</v>
      </c>
      <c r="AC1817" s="127">
        <v>19605</v>
      </c>
      <c r="AD1817" s="127"/>
      <c r="AE1817" s="127"/>
      <c r="AF1817" s="127">
        <v>5000</v>
      </c>
      <c r="AG1817" s="127">
        <v>909</v>
      </c>
      <c r="AH1817" s="127"/>
      <c r="AI1817" s="127"/>
      <c r="AJ1817" s="127"/>
      <c r="AK1817" s="127">
        <v>4.4299999999999999E-2</v>
      </c>
      <c r="AL1817" s="127">
        <v>324</v>
      </c>
      <c r="AM1817" s="127"/>
      <c r="AN1817" s="127"/>
      <c r="AO1817" s="127" t="s">
        <v>3464</v>
      </c>
      <c r="AP1817" s="127" t="s">
        <v>3325</v>
      </c>
      <c r="AQ1817" s="127" t="s">
        <v>3326</v>
      </c>
      <c r="AR1817" s="127" t="s">
        <v>3460</v>
      </c>
      <c r="AS1817" s="127" t="s">
        <v>69</v>
      </c>
      <c r="AT1817" s="127" t="s">
        <v>70</v>
      </c>
      <c r="AU1817" s="127" t="s">
        <v>3211</v>
      </c>
      <c r="AV1817" s="127" t="s">
        <v>1726</v>
      </c>
      <c r="AW1817" s="149">
        <f t="shared" si="28"/>
        <v>4.636572302983933E-2</v>
      </c>
    </row>
    <row r="1818" spans="1:49" x14ac:dyDescent="0.2">
      <c r="A1818" s="127" t="s">
        <v>59</v>
      </c>
      <c r="B1818" s="127">
        <v>4.0999999999999996</v>
      </c>
      <c r="C1818" s="127">
        <v>20171204</v>
      </c>
      <c r="D1818" s="127" t="s">
        <v>60</v>
      </c>
      <c r="E1818" s="127" t="s">
        <v>60</v>
      </c>
      <c r="F1818" s="127">
        <v>3</v>
      </c>
      <c r="G1818" s="75" t="s">
        <v>541</v>
      </c>
      <c r="H1818" s="127">
        <v>0</v>
      </c>
      <c r="I1818" s="127"/>
      <c r="J1818" s="127"/>
      <c r="K1818" s="127"/>
      <c r="L1818" s="127"/>
      <c r="M1818" s="127">
        <v>1</v>
      </c>
      <c r="N1818" s="127">
        <v>2</v>
      </c>
      <c r="O1818" s="127">
        <v>1986</v>
      </c>
      <c r="P1818" s="127">
        <v>19870521</v>
      </c>
      <c r="Q1818" s="127">
        <v>19870523</v>
      </c>
      <c r="R1818" s="127" t="s">
        <v>475</v>
      </c>
      <c r="S1818" s="127" t="s">
        <v>476</v>
      </c>
      <c r="T1818" s="127" t="s">
        <v>477</v>
      </c>
      <c r="U1818" s="127" t="s">
        <v>72</v>
      </c>
      <c r="V1818" s="127" t="s">
        <v>65</v>
      </c>
      <c r="W1818" s="127" t="s">
        <v>66</v>
      </c>
      <c r="X1818" s="127"/>
      <c r="Y1818" s="127">
        <v>5.2</v>
      </c>
      <c r="Z1818" s="127"/>
      <c r="AA1818" s="127" t="s">
        <v>1726</v>
      </c>
      <c r="AB1818" s="127">
        <v>5000</v>
      </c>
      <c r="AC1818" s="127">
        <v>51771</v>
      </c>
      <c r="AD1818" s="127"/>
      <c r="AE1818" s="127"/>
      <c r="AF1818" s="127">
        <v>0</v>
      </c>
      <c r="AG1818" s="127">
        <v>499882</v>
      </c>
      <c r="AH1818" s="127">
        <v>5000</v>
      </c>
      <c r="AI1818" s="127">
        <v>347</v>
      </c>
      <c r="AJ1818" s="127"/>
      <c r="AK1818" s="127">
        <v>6.7000000000000002E-3</v>
      </c>
      <c r="AL1818" s="127">
        <v>1</v>
      </c>
      <c r="AM1818" s="127"/>
      <c r="AN1818" s="127"/>
      <c r="AO1818" s="127" t="s">
        <v>524</v>
      </c>
      <c r="AP1818" s="127" t="s">
        <v>479</v>
      </c>
      <c r="AQ1818" s="127" t="s">
        <v>480</v>
      </c>
      <c r="AR1818" s="127" t="s">
        <v>481</v>
      </c>
      <c r="AS1818" s="127" t="s">
        <v>69</v>
      </c>
      <c r="AT1818" s="127" t="s">
        <v>70</v>
      </c>
      <c r="AU1818" s="127" t="s">
        <v>91</v>
      </c>
      <c r="AV1818" s="127" t="s">
        <v>1726</v>
      </c>
      <c r="AW1818" s="149">
        <f t="shared" si="28"/>
        <v>9.6556373259160537</v>
      </c>
    </row>
    <row r="1819" spans="1:49" x14ac:dyDescent="0.2">
      <c r="A1819" s="127" t="s">
        <v>59</v>
      </c>
      <c r="B1819" s="127">
        <v>4.0999999999999996</v>
      </c>
      <c r="C1819" s="127">
        <v>20171204</v>
      </c>
      <c r="D1819" s="127" t="s">
        <v>60</v>
      </c>
      <c r="E1819" s="127" t="s">
        <v>60</v>
      </c>
      <c r="F1819" s="127">
        <v>3</v>
      </c>
      <c r="G1819" s="75" t="s">
        <v>3268</v>
      </c>
      <c r="H1819" s="127">
        <v>0</v>
      </c>
      <c r="I1819" s="127"/>
      <c r="J1819" s="127"/>
      <c r="K1819" s="127"/>
      <c r="L1819" s="127"/>
      <c r="M1819" s="127">
        <v>1</v>
      </c>
      <c r="N1819" s="127">
        <v>1</v>
      </c>
      <c r="O1819" s="127">
        <v>1986</v>
      </c>
      <c r="P1819" s="127">
        <v>19870402</v>
      </c>
      <c r="Q1819" s="127">
        <v>19870510</v>
      </c>
      <c r="R1819" s="127" t="s">
        <v>3204</v>
      </c>
      <c r="S1819" s="127" t="s">
        <v>3205</v>
      </c>
      <c r="T1819" s="127" t="s">
        <v>3206</v>
      </c>
      <c r="U1819" s="127" t="s">
        <v>72</v>
      </c>
      <c r="V1819" s="127" t="s">
        <v>65</v>
      </c>
      <c r="W1819" s="127" t="s">
        <v>66</v>
      </c>
      <c r="X1819" s="127"/>
      <c r="Y1819" s="127">
        <v>5</v>
      </c>
      <c r="Z1819" s="127"/>
      <c r="AA1819" s="127" t="s">
        <v>1726</v>
      </c>
      <c r="AB1819" s="127">
        <v>5000</v>
      </c>
      <c r="AC1819" s="127">
        <v>48150</v>
      </c>
      <c r="AD1819" s="127"/>
      <c r="AE1819" s="127"/>
      <c r="AF1819" s="127">
        <v>5000</v>
      </c>
      <c r="AG1819" s="127">
        <v>922</v>
      </c>
      <c r="AH1819" s="127">
        <v>0</v>
      </c>
      <c r="AI1819" s="127">
        <v>428</v>
      </c>
      <c r="AJ1819" s="127"/>
      <c r="AK1819" s="127">
        <v>1.8800000000000001E-2</v>
      </c>
      <c r="AL1819" s="127">
        <v>1</v>
      </c>
      <c r="AM1819" s="127"/>
      <c r="AN1819" s="127"/>
      <c r="AO1819" s="127" t="s">
        <v>3269</v>
      </c>
      <c r="AP1819" s="127" t="s">
        <v>3208</v>
      </c>
      <c r="AQ1819" s="127" t="s">
        <v>3209</v>
      </c>
      <c r="AR1819" s="127" t="s">
        <v>3210</v>
      </c>
      <c r="AS1819" s="127" t="s">
        <v>69</v>
      </c>
      <c r="AT1819" s="127" t="s">
        <v>70</v>
      </c>
      <c r="AU1819" s="127" t="s">
        <v>3211</v>
      </c>
      <c r="AV1819" s="127" t="s">
        <v>1726</v>
      </c>
      <c r="AW1819" s="149">
        <f t="shared" si="28"/>
        <v>1.9148494288681206E-2</v>
      </c>
    </row>
    <row r="1820" spans="1:49" x14ac:dyDescent="0.2">
      <c r="A1820" s="127" t="s">
        <v>59</v>
      </c>
      <c r="B1820" s="127">
        <v>4.0999999999999996</v>
      </c>
      <c r="C1820" s="127">
        <v>20171204</v>
      </c>
      <c r="D1820" s="127" t="s">
        <v>60</v>
      </c>
      <c r="E1820" s="127" t="s">
        <v>60</v>
      </c>
      <c r="F1820" s="127">
        <v>3</v>
      </c>
      <c r="G1820" s="75" t="s">
        <v>3266</v>
      </c>
      <c r="H1820" s="127">
        <v>0</v>
      </c>
      <c r="I1820" s="127"/>
      <c r="J1820" s="127"/>
      <c r="K1820" s="127"/>
      <c r="L1820" s="127"/>
      <c r="M1820" s="127">
        <v>1</v>
      </c>
      <c r="N1820" s="127">
        <v>1</v>
      </c>
      <c r="O1820" s="127">
        <v>1986</v>
      </c>
      <c r="P1820" s="127">
        <v>19870402</v>
      </c>
      <c r="Q1820" s="127">
        <v>19870510</v>
      </c>
      <c r="R1820" s="127" t="s">
        <v>3204</v>
      </c>
      <c r="S1820" s="127" t="s">
        <v>3205</v>
      </c>
      <c r="T1820" s="127" t="s">
        <v>3206</v>
      </c>
      <c r="U1820" s="127" t="s">
        <v>1643</v>
      </c>
      <c r="V1820" s="127" t="s">
        <v>65</v>
      </c>
      <c r="W1820" s="127" t="s">
        <v>66</v>
      </c>
      <c r="X1820" s="127"/>
      <c r="Y1820" s="127">
        <v>2</v>
      </c>
      <c r="Z1820" s="127"/>
      <c r="AA1820" s="127" t="s">
        <v>1726</v>
      </c>
      <c r="AB1820" s="127">
        <v>5000</v>
      </c>
      <c r="AC1820" s="127">
        <v>50695</v>
      </c>
      <c r="AD1820" s="127"/>
      <c r="AE1820" s="127"/>
      <c r="AF1820" s="127">
        <v>0</v>
      </c>
      <c r="AG1820" s="127">
        <v>72091</v>
      </c>
      <c r="AH1820" s="127">
        <v>5000</v>
      </c>
      <c r="AI1820" s="127">
        <v>714</v>
      </c>
      <c r="AJ1820" s="127"/>
      <c r="AK1820" s="127">
        <v>1.3899999999999999E-2</v>
      </c>
      <c r="AL1820" s="127">
        <v>1</v>
      </c>
      <c r="AM1820" s="127"/>
      <c r="AN1820" s="127"/>
      <c r="AO1820" s="127" t="s">
        <v>3267</v>
      </c>
      <c r="AP1820" s="127" t="s">
        <v>3208</v>
      </c>
      <c r="AQ1820" s="127" t="s">
        <v>3209</v>
      </c>
      <c r="AR1820" s="127" t="s">
        <v>3210</v>
      </c>
      <c r="AS1820" s="127" t="s">
        <v>69</v>
      </c>
      <c r="AT1820" s="127" t="s">
        <v>70</v>
      </c>
      <c r="AU1820" s="127" t="s">
        <v>3211</v>
      </c>
      <c r="AV1820" s="127" t="s">
        <v>1726</v>
      </c>
      <c r="AW1820" s="149">
        <f t="shared" si="28"/>
        <v>1.4220534569484169</v>
      </c>
    </row>
    <row r="1821" spans="1:49" x14ac:dyDescent="0.2">
      <c r="A1821" s="127" t="s">
        <v>59</v>
      </c>
      <c r="B1821" s="127">
        <v>4.0999999999999996</v>
      </c>
      <c r="C1821" s="127">
        <v>20171204</v>
      </c>
      <c r="D1821" s="127" t="s">
        <v>60</v>
      </c>
      <c r="E1821" s="127" t="s">
        <v>60</v>
      </c>
      <c r="F1821" s="127">
        <v>3</v>
      </c>
      <c r="G1821" s="75" t="s">
        <v>803</v>
      </c>
      <c r="H1821" s="127">
        <v>0</v>
      </c>
      <c r="I1821" s="127"/>
      <c r="J1821" s="127"/>
      <c r="K1821" s="127"/>
      <c r="L1821" s="127"/>
      <c r="M1821" s="127">
        <v>1</v>
      </c>
      <c r="N1821" s="127">
        <v>1</v>
      </c>
      <c r="O1821" s="127">
        <v>1985</v>
      </c>
      <c r="P1821" s="127">
        <v>19860408</v>
      </c>
      <c r="Q1821" s="127">
        <v>19860416</v>
      </c>
      <c r="R1821" s="127" t="s">
        <v>61</v>
      </c>
      <c r="S1821" s="127" t="s">
        <v>62</v>
      </c>
      <c r="T1821" s="127" t="s">
        <v>63</v>
      </c>
      <c r="U1821" s="127" t="s">
        <v>72</v>
      </c>
      <c r="V1821" s="127" t="s">
        <v>65</v>
      </c>
      <c r="W1821" s="127" t="s">
        <v>66</v>
      </c>
      <c r="X1821" s="127"/>
      <c r="Y1821" s="127">
        <v>5.4</v>
      </c>
      <c r="Z1821" s="127"/>
      <c r="AA1821" s="127" t="s">
        <v>1726</v>
      </c>
      <c r="AB1821" s="127">
        <v>5000</v>
      </c>
      <c r="AC1821" s="127">
        <v>74530</v>
      </c>
      <c r="AD1821" s="127"/>
      <c r="AE1821" s="127"/>
      <c r="AF1821" s="127">
        <v>5000</v>
      </c>
      <c r="AG1821" s="127">
        <v>3920</v>
      </c>
      <c r="AH1821" s="127"/>
      <c r="AI1821" s="127"/>
      <c r="AJ1821" s="127"/>
      <c r="AK1821" s="127">
        <v>0.05</v>
      </c>
      <c r="AL1821" s="127">
        <v>1</v>
      </c>
      <c r="AM1821" s="127"/>
      <c r="AN1821" s="127"/>
      <c r="AO1821" s="127" t="s">
        <v>707</v>
      </c>
      <c r="AP1821" s="127" t="s">
        <v>663</v>
      </c>
      <c r="AQ1821" s="127" t="s">
        <v>661</v>
      </c>
      <c r="AR1821" s="127" t="s">
        <v>664</v>
      </c>
      <c r="AS1821" s="127" t="s">
        <v>69</v>
      </c>
      <c r="AT1821" s="127" t="s">
        <v>70</v>
      </c>
      <c r="AU1821" s="127" t="s">
        <v>71</v>
      </c>
      <c r="AV1821" s="127" t="s">
        <v>1726</v>
      </c>
      <c r="AW1821" s="149">
        <f t="shared" si="28"/>
        <v>5.2596269958406008E-2</v>
      </c>
    </row>
    <row r="1822" spans="1:49" x14ac:dyDescent="0.2">
      <c r="A1822" s="127" t="s">
        <v>59</v>
      </c>
      <c r="B1822" s="127">
        <v>4.0999999999999996</v>
      </c>
      <c r="C1822" s="127">
        <v>20171204</v>
      </c>
      <c r="D1822" s="127" t="s">
        <v>60</v>
      </c>
      <c r="E1822" s="127" t="s">
        <v>60</v>
      </c>
      <c r="F1822" s="127">
        <v>3</v>
      </c>
      <c r="G1822" s="75" t="s">
        <v>811</v>
      </c>
      <c r="H1822" s="127">
        <v>0</v>
      </c>
      <c r="I1822" s="127"/>
      <c r="J1822" s="127"/>
      <c r="K1822" s="127"/>
      <c r="L1822" s="127"/>
      <c r="M1822" s="127">
        <v>1</v>
      </c>
      <c r="N1822" s="127">
        <v>1</v>
      </c>
      <c r="O1822" s="127">
        <v>1985</v>
      </c>
      <c r="P1822" s="127">
        <v>19860408</v>
      </c>
      <c r="Q1822" s="127">
        <v>19860416</v>
      </c>
      <c r="R1822" s="127" t="s">
        <v>61</v>
      </c>
      <c r="S1822" s="127" t="s">
        <v>62</v>
      </c>
      <c r="T1822" s="127" t="s">
        <v>63</v>
      </c>
      <c r="U1822" s="127" t="s">
        <v>72</v>
      </c>
      <c r="V1822" s="127" t="s">
        <v>65</v>
      </c>
      <c r="W1822" s="127" t="s">
        <v>64</v>
      </c>
      <c r="X1822" s="127"/>
      <c r="Y1822" s="127">
        <v>7</v>
      </c>
      <c r="Z1822" s="127"/>
      <c r="AA1822" s="127" t="s">
        <v>1726</v>
      </c>
      <c r="AB1822" s="127">
        <v>5000</v>
      </c>
      <c r="AC1822" s="127">
        <v>71610</v>
      </c>
      <c r="AD1822" s="127"/>
      <c r="AE1822" s="127"/>
      <c r="AF1822" s="127">
        <v>0</v>
      </c>
      <c r="AG1822" s="127">
        <v>124000</v>
      </c>
      <c r="AH1822" s="127">
        <v>5000</v>
      </c>
      <c r="AI1822" s="127">
        <v>5390</v>
      </c>
      <c r="AJ1822" s="127"/>
      <c r="AK1822" s="127">
        <v>7.0000000000000007E-2</v>
      </c>
      <c r="AL1822" s="127">
        <v>1</v>
      </c>
      <c r="AM1822" s="127"/>
      <c r="AN1822" s="127"/>
      <c r="AO1822" s="127" t="s">
        <v>699</v>
      </c>
      <c r="AP1822" s="127" t="s">
        <v>663</v>
      </c>
      <c r="AQ1822" s="127" t="s">
        <v>661</v>
      </c>
      <c r="AR1822" s="127" t="s">
        <v>664</v>
      </c>
      <c r="AS1822" s="127" t="s">
        <v>69</v>
      </c>
      <c r="AT1822" s="127" t="s">
        <v>70</v>
      </c>
      <c r="AU1822" s="127" t="s">
        <v>71</v>
      </c>
      <c r="AV1822" s="127" t="s">
        <v>1726</v>
      </c>
      <c r="AW1822" s="149">
        <f t="shared" si="28"/>
        <v>1.7316017316017316</v>
      </c>
    </row>
    <row r="1823" spans="1:49" x14ac:dyDescent="0.2">
      <c r="A1823" s="127" t="s">
        <v>59</v>
      </c>
      <c r="B1823" s="127">
        <v>4.0999999999999996</v>
      </c>
      <c r="C1823" s="127">
        <v>20171204</v>
      </c>
      <c r="D1823" s="127" t="s">
        <v>60</v>
      </c>
      <c r="E1823" s="127" t="s">
        <v>60</v>
      </c>
      <c r="F1823" s="127">
        <v>3</v>
      </c>
      <c r="G1823" s="75" t="s">
        <v>3243</v>
      </c>
      <c r="H1823" s="127">
        <v>0</v>
      </c>
      <c r="I1823" s="127"/>
      <c r="J1823" s="127"/>
      <c r="K1823" s="127"/>
      <c r="L1823" s="127"/>
      <c r="M1823" s="127">
        <v>1</v>
      </c>
      <c r="N1823" s="127">
        <v>1</v>
      </c>
      <c r="O1823" s="127">
        <v>1985</v>
      </c>
      <c r="P1823" s="127">
        <v>19860415</v>
      </c>
      <c r="Q1823" s="127">
        <v>19860615</v>
      </c>
      <c r="R1823" s="127" t="s">
        <v>3204</v>
      </c>
      <c r="S1823" s="127" t="s">
        <v>3205</v>
      </c>
      <c r="T1823" s="127" t="s">
        <v>3206</v>
      </c>
      <c r="U1823" s="127" t="s">
        <v>1643</v>
      </c>
      <c r="V1823" s="127" t="s">
        <v>65</v>
      </c>
      <c r="W1823" s="127" t="s">
        <v>66</v>
      </c>
      <c r="X1823" s="127"/>
      <c r="Y1823" s="127">
        <v>2.7</v>
      </c>
      <c r="Z1823" s="127"/>
      <c r="AA1823" s="127" t="s">
        <v>1726</v>
      </c>
      <c r="AB1823" s="127">
        <v>5000</v>
      </c>
      <c r="AC1823" s="127">
        <v>49460</v>
      </c>
      <c r="AD1823" s="127"/>
      <c r="AE1823" s="127"/>
      <c r="AF1823" s="127">
        <v>0</v>
      </c>
      <c r="AG1823" s="127">
        <v>13209</v>
      </c>
      <c r="AH1823" s="127">
        <v>5000</v>
      </c>
      <c r="AI1823" s="127">
        <v>1292</v>
      </c>
      <c r="AJ1823" s="127"/>
      <c r="AK1823" s="127">
        <v>2.5499999999999998E-2</v>
      </c>
      <c r="AL1823" s="127">
        <v>1</v>
      </c>
      <c r="AM1823" s="127"/>
      <c r="AN1823" s="127"/>
      <c r="AO1823" s="127" t="s">
        <v>3244</v>
      </c>
      <c r="AP1823" s="127" t="s">
        <v>3208</v>
      </c>
      <c r="AQ1823" s="127" t="s">
        <v>3209</v>
      </c>
      <c r="AR1823" s="127" t="s">
        <v>3210</v>
      </c>
      <c r="AS1823" s="127" t="s">
        <v>69</v>
      </c>
      <c r="AT1823" s="127" t="s">
        <v>70</v>
      </c>
      <c r="AU1823" s="127" t="s">
        <v>3211</v>
      </c>
      <c r="AV1823" s="127" t="s">
        <v>1726</v>
      </c>
      <c r="AW1823" s="149">
        <f t="shared" si="28"/>
        <v>0.26706429437929641</v>
      </c>
    </row>
    <row r="1824" spans="1:49" x14ac:dyDescent="0.2">
      <c r="A1824" s="127" t="s">
        <v>59</v>
      </c>
      <c r="B1824" s="127">
        <v>4.0999999999999996</v>
      </c>
      <c r="C1824" s="127">
        <v>20171204</v>
      </c>
      <c r="D1824" s="127" t="s">
        <v>60</v>
      </c>
      <c r="E1824" s="127" t="s">
        <v>60</v>
      </c>
      <c r="F1824" s="127">
        <v>3</v>
      </c>
      <c r="G1824" s="75" t="s">
        <v>3255</v>
      </c>
      <c r="H1824" s="127">
        <v>0</v>
      </c>
      <c r="I1824" s="127"/>
      <c r="J1824" s="127"/>
      <c r="K1824" s="127"/>
      <c r="L1824" s="127"/>
      <c r="M1824" s="127">
        <v>1</v>
      </c>
      <c r="N1824" s="127">
        <v>1</v>
      </c>
      <c r="O1824" s="127">
        <v>1985</v>
      </c>
      <c r="P1824" s="127">
        <v>19860415</v>
      </c>
      <c r="Q1824" s="127">
        <v>19860615</v>
      </c>
      <c r="R1824" s="127" t="s">
        <v>3204</v>
      </c>
      <c r="S1824" s="127" t="s">
        <v>3205</v>
      </c>
      <c r="T1824" s="127" t="s">
        <v>3206</v>
      </c>
      <c r="U1824" s="127" t="s">
        <v>72</v>
      </c>
      <c r="V1824" s="127" t="s">
        <v>65</v>
      </c>
      <c r="W1824" s="127" t="s">
        <v>66</v>
      </c>
      <c r="X1824" s="127"/>
      <c r="Y1824" s="127">
        <v>5.7</v>
      </c>
      <c r="Z1824" s="127"/>
      <c r="AA1824" s="127" t="s">
        <v>1726</v>
      </c>
      <c r="AB1824" s="127">
        <v>5000</v>
      </c>
      <c r="AC1824" s="127">
        <v>42543</v>
      </c>
      <c r="AD1824" s="127"/>
      <c r="AE1824" s="127"/>
      <c r="AF1824" s="127">
        <v>0</v>
      </c>
      <c r="AG1824" s="127">
        <v>2153</v>
      </c>
      <c r="AH1824" s="127">
        <v>5000</v>
      </c>
      <c r="AI1824" s="127">
        <v>322</v>
      </c>
      <c r="AJ1824" s="127"/>
      <c r="AK1824" s="127">
        <v>7.4999999999999997E-3</v>
      </c>
      <c r="AL1824" s="127">
        <v>1</v>
      </c>
      <c r="AM1824" s="127"/>
      <c r="AN1824" s="127"/>
      <c r="AO1824" s="127" t="s">
        <v>3256</v>
      </c>
      <c r="AP1824" s="127" t="s">
        <v>3208</v>
      </c>
      <c r="AQ1824" s="127" t="s">
        <v>3209</v>
      </c>
      <c r="AR1824" s="127" t="s">
        <v>3210</v>
      </c>
      <c r="AS1824" s="127" t="s">
        <v>69</v>
      </c>
      <c r="AT1824" s="127" t="s">
        <v>70</v>
      </c>
      <c r="AU1824" s="127" t="s">
        <v>3211</v>
      </c>
      <c r="AV1824" s="127" t="s">
        <v>1726</v>
      </c>
      <c r="AW1824" s="149">
        <f t="shared" si="28"/>
        <v>5.0607620525115762E-2</v>
      </c>
    </row>
    <row r="1825" spans="1:49" x14ac:dyDescent="0.2">
      <c r="A1825" s="127" t="s">
        <v>59</v>
      </c>
      <c r="B1825" s="127">
        <v>4.0999999999999996</v>
      </c>
      <c r="C1825" s="127">
        <v>20171204</v>
      </c>
      <c r="D1825" s="127" t="s">
        <v>60</v>
      </c>
      <c r="E1825" s="127" t="s">
        <v>60</v>
      </c>
      <c r="F1825" s="127">
        <v>3</v>
      </c>
      <c r="G1825" s="75" t="s">
        <v>667</v>
      </c>
      <c r="H1825" s="127">
        <v>0</v>
      </c>
      <c r="I1825" s="127"/>
      <c r="J1825" s="127"/>
      <c r="K1825" s="127"/>
      <c r="L1825" s="127"/>
      <c r="M1825" s="127">
        <v>1</v>
      </c>
      <c r="N1825" s="127">
        <v>1</v>
      </c>
      <c r="O1825" s="127">
        <v>2002</v>
      </c>
      <c r="P1825" s="127">
        <v>20040406</v>
      </c>
      <c r="Q1825" s="127">
        <v>20040408</v>
      </c>
      <c r="R1825" s="127" t="s">
        <v>88</v>
      </c>
      <c r="S1825" s="127" t="s">
        <v>62</v>
      </c>
      <c r="T1825" s="127" t="s">
        <v>89</v>
      </c>
      <c r="U1825" s="127" t="s">
        <v>1953</v>
      </c>
      <c r="V1825" s="127" t="s">
        <v>65</v>
      </c>
      <c r="W1825" s="127" t="s">
        <v>64</v>
      </c>
      <c r="X1825" s="127"/>
      <c r="Y1825" s="127">
        <v>11</v>
      </c>
      <c r="Z1825" s="127">
        <v>100</v>
      </c>
      <c r="AA1825" s="127" t="s">
        <v>1726</v>
      </c>
      <c r="AB1825" s="127">
        <v>5000</v>
      </c>
      <c r="AC1825" s="127">
        <v>40870</v>
      </c>
      <c r="AD1825" s="127"/>
      <c r="AE1825" s="127"/>
      <c r="AF1825" s="127">
        <v>0</v>
      </c>
      <c r="AG1825" s="127">
        <v>20815</v>
      </c>
      <c r="AH1825" s="127">
        <v>5000</v>
      </c>
      <c r="AI1825" s="127">
        <v>706</v>
      </c>
      <c r="AJ1825" s="127" t="s">
        <v>67</v>
      </c>
      <c r="AK1825" s="127">
        <v>1.7000000000000001E-2</v>
      </c>
      <c r="AL1825" s="127">
        <v>30</v>
      </c>
      <c r="AM1825" s="127">
        <v>600</v>
      </c>
      <c r="AN1825" s="127"/>
      <c r="AO1825" s="127" t="s">
        <v>668</v>
      </c>
      <c r="AP1825" s="127" t="s">
        <v>660</v>
      </c>
      <c r="AQ1825" s="127" t="s">
        <v>661</v>
      </c>
      <c r="AR1825" s="127" t="s">
        <v>662</v>
      </c>
      <c r="AS1825" s="127" t="s">
        <v>69</v>
      </c>
      <c r="AT1825" s="127" t="s">
        <v>70</v>
      </c>
      <c r="AU1825" s="127" t="s">
        <v>91</v>
      </c>
      <c r="AV1825" s="127" t="s">
        <v>1726</v>
      </c>
      <c r="AW1825" s="149">
        <f t="shared" si="28"/>
        <v>0.50929777342794225</v>
      </c>
    </row>
    <row r="1826" spans="1:49" x14ac:dyDescent="0.2">
      <c r="A1826" s="127" t="s">
        <v>59</v>
      </c>
      <c r="B1826" s="127">
        <v>4.0999999999999996</v>
      </c>
      <c r="C1826" s="127">
        <v>20171204</v>
      </c>
      <c r="D1826" s="127" t="s">
        <v>60</v>
      </c>
      <c r="E1826" s="127" t="s">
        <v>60</v>
      </c>
      <c r="F1826" s="127">
        <v>3</v>
      </c>
      <c r="G1826" s="75" t="s">
        <v>3874</v>
      </c>
      <c r="H1826" s="127">
        <v>12</v>
      </c>
      <c r="I1826" s="127"/>
      <c r="J1826" s="127"/>
      <c r="K1826" s="127"/>
      <c r="L1826" s="127"/>
      <c r="M1826" s="127">
        <v>1</v>
      </c>
      <c r="N1826" s="127">
        <v>1</v>
      </c>
      <c r="O1826" s="127">
        <v>2004</v>
      </c>
      <c r="P1826" s="127">
        <v>20060415</v>
      </c>
      <c r="Q1826" s="127">
        <v>20060415</v>
      </c>
      <c r="R1826" s="127" t="s">
        <v>3855</v>
      </c>
      <c r="S1826" s="127" t="s">
        <v>3861</v>
      </c>
      <c r="T1826" s="127" t="s">
        <v>3857</v>
      </c>
      <c r="U1826" s="127" t="s">
        <v>1953</v>
      </c>
      <c r="V1826" s="127" t="s">
        <v>65</v>
      </c>
      <c r="W1826" s="127" t="s">
        <v>64</v>
      </c>
      <c r="X1826" s="127"/>
      <c r="Y1826" s="127">
        <v>9.32</v>
      </c>
      <c r="Z1826" s="127">
        <v>91</v>
      </c>
      <c r="AA1826" s="127" t="s">
        <v>1726</v>
      </c>
      <c r="AB1826" s="127">
        <v>5000</v>
      </c>
      <c r="AC1826" s="127">
        <v>30197</v>
      </c>
      <c r="AD1826" s="127"/>
      <c r="AE1826" s="127"/>
      <c r="AF1826" s="127"/>
      <c r="AG1826" s="127"/>
      <c r="AH1826" s="127"/>
      <c r="AI1826" s="127"/>
      <c r="AJ1826" s="127"/>
      <c r="AK1826" s="127"/>
      <c r="AL1826" s="127">
        <v>1</v>
      </c>
      <c r="AM1826" s="127">
        <v>100</v>
      </c>
      <c r="AN1826" s="127"/>
      <c r="AO1826" s="127" t="s">
        <v>3875</v>
      </c>
      <c r="AP1826" s="127" t="s">
        <v>3858</v>
      </c>
      <c r="AQ1826" s="127" t="s">
        <v>3863</v>
      </c>
      <c r="AR1826" s="127" t="s">
        <v>3860</v>
      </c>
      <c r="AS1826" s="127" t="s">
        <v>69</v>
      </c>
      <c r="AT1826" s="127" t="s">
        <v>70</v>
      </c>
      <c r="AU1826" s="127" t="s">
        <v>77</v>
      </c>
      <c r="AV1826" s="127" t="s">
        <v>1726</v>
      </c>
      <c r="AW1826" s="149">
        <f t="shared" si="28"/>
        <v>0</v>
      </c>
    </row>
    <row r="1827" spans="1:49" x14ac:dyDescent="0.2">
      <c r="A1827" s="127" t="s">
        <v>59</v>
      </c>
      <c r="B1827" s="127">
        <v>4.0999999999999996</v>
      </c>
      <c r="C1827" s="127">
        <v>20171204</v>
      </c>
      <c r="D1827" s="127" t="s">
        <v>60</v>
      </c>
      <c r="E1827" s="127" t="s">
        <v>60</v>
      </c>
      <c r="F1827" s="127">
        <v>3</v>
      </c>
      <c r="G1827" s="75" t="s">
        <v>665</v>
      </c>
      <c r="H1827" s="127">
        <v>12</v>
      </c>
      <c r="I1827" s="127"/>
      <c r="J1827" s="127"/>
      <c r="K1827" s="127"/>
      <c r="L1827" s="127"/>
      <c r="M1827" s="127">
        <v>1</v>
      </c>
      <c r="N1827" s="127">
        <v>1</v>
      </c>
      <c r="O1827" s="127">
        <v>2001</v>
      </c>
      <c r="P1827" s="127">
        <v>20030409</v>
      </c>
      <c r="Q1827" s="127">
        <v>20030409</v>
      </c>
      <c r="R1827" s="127" t="s">
        <v>88</v>
      </c>
      <c r="S1827" s="127" t="s">
        <v>62</v>
      </c>
      <c r="T1827" s="127" t="s">
        <v>89</v>
      </c>
      <c r="U1827" s="127" t="s">
        <v>1953</v>
      </c>
      <c r="V1827" s="127" t="s">
        <v>65</v>
      </c>
      <c r="W1827" s="127" t="s">
        <v>64</v>
      </c>
      <c r="X1827" s="127"/>
      <c r="Y1827" s="127">
        <v>12.46</v>
      </c>
      <c r="Z1827" s="127">
        <v>103</v>
      </c>
      <c r="AA1827" s="127" t="s">
        <v>1726</v>
      </c>
      <c r="AB1827" s="127">
        <v>5000</v>
      </c>
      <c r="AC1827" s="127">
        <v>29614</v>
      </c>
      <c r="AD1827" s="127"/>
      <c r="AE1827" s="127"/>
      <c r="AF1827" s="127">
        <v>0</v>
      </c>
      <c r="AG1827" s="127">
        <v>2052</v>
      </c>
      <c r="AH1827" s="127">
        <v>5000</v>
      </c>
      <c r="AI1827" s="127">
        <v>390</v>
      </c>
      <c r="AJ1827" s="127" t="s">
        <v>67</v>
      </c>
      <c r="AK1827" s="127">
        <v>1.2999999999999999E-2</v>
      </c>
      <c r="AL1827" s="127">
        <v>30</v>
      </c>
      <c r="AM1827" s="127">
        <v>300</v>
      </c>
      <c r="AN1827" s="127"/>
      <c r="AO1827" s="127" t="s">
        <v>666</v>
      </c>
      <c r="AP1827" s="127" t="s">
        <v>660</v>
      </c>
      <c r="AQ1827" s="127" t="s">
        <v>661</v>
      </c>
      <c r="AR1827" s="127" t="s">
        <v>662</v>
      </c>
      <c r="AS1827" s="127" t="s">
        <v>69</v>
      </c>
      <c r="AT1827" s="127" t="s">
        <v>70</v>
      </c>
      <c r="AU1827" s="127" t="s">
        <v>91</v>
      </c>
      <c r="AV1827" s="127" t="s">
        <v>1726</v>
      </c>
      <c r="AW1827" s="149">
        <f t="shared" si="28"/>
        <v>6.9291551293307219E-2</v>
      </c>
    </row>
    <row r="1828" spans="1:49" x14ac:dyDescent="0.2">
      <c r="A1828" s="127" t="s">
        <v>59</v>
      </c>
      <c r="B1828" s="127">
        <v>4.0999999999999996</v>
      </c>
      <c r="C1828" s="127">
        <v>20171204</v>
      </c>
      <c r="D1828" s="127" t="s">
        <v>60</v>
      </c>
      <c r="E1828" s="127" t="s">
        <v>60</v>
      </c>
      <c r="F1828" s="127">
        <v>3</v>
      </c>
      <c r="G1828" s="75" t="s">
        <v>658</v>
      </c>
      <c r="H1828" s="127">
        <v>12</v>
      </c>
      <c r="I1828" s="127"/>
      <c r="J1828" s="127"/>
      <c r="K1828" s="127"/>
      <c r="L1828" s="127"/>
      <c r="M1828" s="127">
        <v>1</v>
      </c>
      <c r="N1828" s="127">
        <v>1</v>
      </c>
      <c r="O1828" s="127">
        <v>2001</v>
      </c>
      <c r="P1828" s="127">
        <v>20030409</v>
      </c>
      <c r="Q1828" s="127">
        <v>20030409</v>
      </c>
      <c r="R1828" s="127" t="s">
        <v>88</v>
      </c>
      <c r="S1828" s="127" t="s">
        <v>62</v>
      </c>
      <c r="T1828" s="127" t="s">
        <v>89</v>
      </c>
      <c r="U1828" s="127" t="s">
        <v>1953</v>
      </c>
      <c r="V1828" s="127" t="s">
        <v>65</v>
      </c>
      <c r="W1828" s="127" t="s">
        <v>64</v>
      </c>
      <c r="X1828" s="127"/>
      <c r="Y1828" s="127">
        <v>11.82</v>
      </c>
      <c r="Z1828" s="127">
        <v>102</v>
      </c>
      <c r="AA1828" s="127" t="s">
        <v>1726</v>
      </c>
      <c r="AB1828" s="127">
        <v>5000</v>
      </c>
      <c r="AC1828" s="127">
        <v>29371</v>
      </c>
      <c r="AD1828" s="127"/>
      <c r="AE1828" s="127"/>
      <c r="AF1828" s="127">
        <v>0</v>
      </c>
      <c r="AG1828" s="127">
        <v>2022</v>
      </c>
      <c r="AH1828" s="127">
        <v>5000</v>
      </c>
      <c r="AI1828" s="127">
        <v>207</v>
      </c>
      <c r="AJ1828" s="127" t="s">
        <v>67</v>
      </c>
      <c r="AK1828" s="127">
        <v>7.0000000000000001E-3</v>
      </c>
      <c r="AL1828" s="127">
        <v>30</v>
      </c>
      <c r="AM1828" s="127">
        <v>300</v>
      </c>
      <c r="AN1828" s="127"/>
      <c r="AO1828" s="127" t="s">
        <v>659</v>
      </c>
      <c r="AP1828" s="127" t="s">
        <v>660</v>
      </c>
      <c r="AQ1828" s="127" t="s">
        <v>661</v>
      </c>
      <c r="AR1828" s="127" t="s">
        <v>662</v>
      </c>
      <c r="AS1828" s="127" t="s">
        <v>69</v>
      </c>
      <c r="AT1828" s="127" t="s">
        <v>70</v>
      </c>
      <c r="AU1828" s="127" t="s">
        <v>91</v>
      </c>
      <c r="AV1828" s="127" t="s">
        <v>1726</v>
      </c>
      <c r="AW1828" s="149">
        <f t="shared" si="28"/>
        <v>6.8843416975928634E-2</v>
      </c>
    </row>
    <row r="1829" spans="1:49" x14ac:dyDescent="0.2">
      <c r="A1829" s="127" t="s">
        <v>59</v>
      </c>
      <c r="B1829" s="127">
        <v>4.0999999999999996</v>
      </c>
      <c r="C1829" s="127">
        <v>20171204</v>
      </c>
      <c r="D1829" s="127" t="s">
        <v>60</v>
      </c>
      <c r="E1829" s="127" t="s">
        <v>60</v>
      </c>
      <c r="F1829" s="127">
        <v>3</v>
      </c>
      <c r="G1829" s="75" t="s">
        <v>2909</v>
      </c>
      <c r="H1829" s="127">
        <v>12</v>
      </c>
      <c r="I1829" s="127"/>
      <c r="J1829" s="127"/>
      <c r="K1829" s="127"/>
      <c r="L1829" s="127"/>
      <c r="M1829" s="127">
        <v>1</v>
      </c>
      <c r="N1829" s="127">
        <v>2</v>
      </c>
      <c r="O1829" s="127">
        <v>2003</v>
      </c>
      <c r="P1829" s="127">
        <v>20040509</v>
      </c>
      <c r="Q1829" s="127">
        <v>20040512</v>
      </c>
      <c r="R1829" s="127" t="s">
        <v>475</v>
      </c>
      <c r="S1829" s="127" t="s">
        <v>476</v>
      </c>
      <c r="T1829" s="127" t="s">
        <v>477</v>
      </c>
      <c r="U1829" s="127" t="s">
        <v>72</v>
      </c>
      <c r="V1829" s="127" t="s">
        <v>65</v>
      </c>
      <c r="W1829" s="127" t="s">
        <v>64</v>
      </c>
      <c r="X1829" s="127"/>
      <c r="Y1829" s="127">
        <v>5.81</v>
      </c>
      <c r="Z1829" s="127">
        <v>79</v>
      </c>
      <c r="AA1829" s="127" t="s">
        <v>1726</v>
      </c>
      <c r="AB1829" s="127">
        <v>5000</v>
      </c>
      <c r="AC1829" s="127">
        <v>26875</v>
      </c>
      <c r="AD1829" s="127"/>
      <c r="AE1829" s="127"/>
      <c r="AF1829" s="127">
        <v>0</v>
      </c>
      <c r="AG1829" s="127">
        <v>225527</v>
      </c>
      <c r="AH1829" s="127">
        <v>5000</v>
      </c>
      <c r="AI1829" s="127">
        <v>939</v>
      </c>
      <c r="AJ1829" s="127" t="s">
        <v>66</v>
      </c>
      <c r="AK1829" s="127">
        <v>3.3799999999999997E-2</v>
      </c>
      <c r="AL1829" s="127">
        <v>32</v>
      </c>
      <c r="AM1829" s="127">
        <v>100</v>
      </c>
      <c r="AN1829" s="127"/>
      <c r="AO1829" s="127" t="s">
        <v>623</v>
      </c>
      <c r="AP1829" s="127" t="s">
        <v>479</v>
      </c>
      <c r="AQ1829" s="127" t="s">
        <v>480</v>
      </c>
      <c r="AR1829" s="127" t="s">
        <v>481</v>
      </c>
      <c r="AS1829" s="127" t="s">
        <v>69</v>
      </c>
      <c r="AT1829" s="127" t="s">
        <v>70</v>
      </c>
      <c r="AU1829" s="127" t="s">
        <v>91</v>
      </c>
      <c r="AV1829" s="127" t="s">
        <v>1726</v>
      </c>
      <c r="AW1829" s="149">
        <f t="shared" si="28"/>
        <v>8.3917023255813952</v>
      </c>
    </row>
    <row r="1830" spans="1:49" x14ac:dyDescent="0.2">
      <c r="A1830" s="127" t="s">
        <v>1726</v>
      </c>
      <c r="B1830" s="127">
        <v>4.0999999999999996</v>
      </c>
      <c r="C1830" s="127">
        <v>20171204</v>
      </c>
      <c r="D1830" s="127" t="s">
        <v>60</v>
      </c>
      <c r="E1830" s="127" t="s">
        <v>60</v>
      </c>
      <c r="F1830" s="127">
        <v>3</v>
      </c>
      <c r="G1830" s="75" t="s">
        <v>1478</v>
      </c>
      <c r="H1830" s="127"/>
      <c r="I1830" s="127"/>
      <c r="J1830" s="127"/>
      <c r="K1830" s="127"/>
      <c r="L1830" s="127"/>
      <c r="M1830" s="127">
        <v>1</v>
      </c>
      <c r="N1830" s="127">
        <v>3</v>
      </c>
      <c r="O1830" s="127">
        <v>2002</v>
      </c>
      <c r="P1830" s="127">
        <v>20040527</v>
      </c>
      <c r="Q1830" s="127">
        <v>20040527</v>
      </c>
      <c r="R1830" s="127" t="s">
        <v>61</v>
      </c>
      <c r="S1830" s="127" t="s">
        <v>62</v>
      </c>
      <c r="T1830" s="127" t="s">
        <v>63</v>
      </c>
      <c r="U1830" s="127" t="s">
        <v>1643</v>
      </c>
      <c r="V1830" s="127" t="s">
        <v>65</v>
      </c>
      <c r="W1830" s="127" t="s">
        <v>64</v>
      </c>
      <c r="X1830" s="127"/>
      <c r="Y1830" s="127"/>
      <c r="Z1830" s="127">
        <v>47</v>
      </c>
      <c r="AA1830" s="127"/>
      <c r="AB1830" s="127"/>
      <c r="AC1830" s="127"/>
      <c r="AD1830" s="127"/>
      <c r="AE1830" s="127"/>
      <c r="AF1830" s="127">
        <v>0</v>
      </c>
      <c r="AG1830" s="127">
        <v>26827</v>
      </c>
      <c r="AH1830" s="127"/>
      <c r="AI1830" s="127"/>
      <c r="AJ1830" s="127" t="s">
        <v>66</v>
      </c>
      <c r="AK1830" s="127"/>
      <c r="AL1830" s="127"/>
      <c r="AM1830" s="127"/>
      <c r="AN1830" s="127"/>
      <c r="AO1830" s="127" t="s">
        <v>1479</v>
      </c>
      <c r="AP1830" s="127" t="s">
        <v>663</v>
      </c>
      <c r="AQ1830" s="127" t="s">
        <v>661</v>
      </c>
      <c r="AR1830" s="127" t="s">
        <v>664</v>
      </c>
      <c r="AS1830" s="127" t="s">
        <v>69</v>
      </c>
      <c r="AT1830" s="127" t="s">
        <v>70</v>
      </c>
      <c r="AU1830" s="127" t="s">
        <v>71</v>
      </c>
      <c r="AV1830" s="127" t="s">
        <v>1726</v>
      </c>
      <c r="AW1830" s="149" t="str">
        <f t="shared" si="28"/>
        <v/>
      </c>
    </row>
    <row r="1831" spans="1:49" x14ac:dyDescent="0.2">
      <c r="A1831" s="127" t="s">
        <v>59</v>
      </c>
      <c r="B1831" s="127">
        <v>4.0999999999999996</v>
      </c>
      <c r="C1831" s="127">
        <v>20171204</v>
      </c>
      <c r="D1831" s="127" t="s">
        <v>60</v>
      </c>
      <c r="E1831" s="127" t="s">
        <v>60</v>
      </c>
      <c r="F1831" s="127">
        <v>3</v>
      </c>
      <c r="G1831" s="75" t="s">
        <v>1369</v>
      </c>
      <c r="H1831" s="127">
        <v>0</v>
      </c>
      <c r="I1831" s="127"/>
      <c r="J1831" s="127"/>
      <c r="K1831" s="127"/>
      <c r="L1831" s="127"/>
      <c r="M1831" s="127">
        <v>1</v>
      </c>
      <c r="N1831" s="127">
        <v>1</v>
      </c>
      <c r="O1831" s="127">
        <v>1988</v>
      </c>
      <c r="P1831" s="127">
        <v>19900329</v>
      </c>
      <c r="Q1831" s="127">
        <v>19900420</v>
      </c>
      <c r="R1831" s="127" t="s">
        <v>109</v>
      </c>
      <c r="S1831" s="127" t="s">
        <v>1343</v>
      </c>
      <c r="T1831" s="127" t="s">
        <v>110</v>
      </c>
      <c r="U1831" s="127" t="s">
        <v>1953</v>
      </c>
      <c r="V1831" s="127" t="s">
        <v>65</v>
      </c>
      <c r="W1831" s="127" t="s">
        <v>64</v>
      </c>
      <c r="X1831" s="127"/>
      <c r="Y1831" s="127">
        <v>18.899999999999999</v>
      </c>
      <c r="Z1831" s="127"/>
      <c r="AA1831" s="127" t="s">
        <v>1726</v>
      </c>
      <c r="AB1831" s="127">
        <v>5000</v>
      </c>
      <c r="AC1831" s="127">
        <v>18244</v>
      </c>
      <c r="AD1831" s="127"/>
      <c r="AE1831" s="127"/>
      <c r="AF1831" s="127"/>
      <c r="AG1831" s="127"/>
      <c r="AH1831" s="127"/>
      <c r="AI1831" s="127"/>
      <c r="AJ1831" s="127"/>
      <c r="AK1831" s="127"/>
      <c r="AL1831" s="127">
        <v>1</v>
      </c>
      <c r="AM1831" s="127"/>
      <c r="AN1831" s="127"/>
      <c r="AO1831" s="127" t="s">
        <v>1370</v>
      </c>
      <c r="AP1831" s="127" t="s">
        <v>685</v>
      </c>
      <c r="AQ1831" s="127" t="s">
        <v>1619</v>
      </c>
      <c r="AR1831" s="127" t="s">
        <v>686</v>
      </c>
      <c r="AS1831" s="127" t="s">
        <v>69</v>
      </c>
      <c r="AT1831" s="127" t="s">
        <v>70</v>
      </c>
      <c r="AU1831" s="127" t="s">
        <v>71</v>
      </c>
      <c r="AV1831" s="127" t="s">
        <v>1726</v>
      </c>
      <c r="AW1831" s="149">
        <f t="shared" si="28"/>
        <v>0</v>
      </c>
    </row>
    <row r="1832" spans="1:49" x14ac:dyDescent="0.2">
      <c r="A1832" s="127" t="s">
        <v>59</v>
      </c>
      <c r="B1832" s="127">
        <v>4.0999999999999996</v>
      </c>
      <c r="C1832" s="127">
        <v>20171204</v>
      </c>
      <c r="D1832" s="127" t="s">
        <v>60</v>
      </c>
      <c r="E1832" s="127" t="s">
        <v>60</v>
      </c>
      <c r="F1832" s="127">
        <v>3</v>
      </c>
      <c r="G1832" s="75" t="s">
        <v>4082</v>
      </c>
      <c r="H1832" s="127">
        <v>12</v>
      </c>
      <c r="I1832" s="127"/>
      <c r="J1832" s="127"/>
      <c r="K1832" s="127"/>
      <c r="L1832" s="127"/>
      <c r="M1832" s="127">
        <v>1</v>
      </c>
      <c r="N1832" s="127">
        <v>3</v>
      </c>
      <c r="O1832" s="127">
        <v>2001</v>
      </c>
      <c r="P1832" s="127">
        <v>20020523</v>
      </c>
      <c r="Q1832" s="127">
        <v>20020523</v>
      </c>
      <c r="R1832" s="127" t="s">
        <v>3306</v>
      </c>
      <c r="S1832" s="127" t="s">
        <v>3307</v>
      </c>
      <c r="T1832" s="127" t="s">
        <v>4068</v>
      </c>
      <c r="U1832" s="127" t="s">
        <v>72</v>
      </c>
      <c r="V1832" s="127" t="s">
        <v>65</v>
      </c>
      <c r="W1832" s="127" t="s">
        <v>64</v>
      </c>
      <c r="X1832" s="127"/>
      <c r="Y1832" s="127">
        <v>7.1</v>
      </c>
      <c r="Z1832" s="127">
        <v>87</v>
      </c>
      <c r="AA1832" s="127" t="s">
        <v>1726</v>
      </c>
      <c r="AB1832" s="127">
        <v>5000</v>
      </c>
      <c r="AC1832" s="127">
        <v>50407</v>
      </c>
      <c r="AD1832" s="127"/>
      <c r="AE1832" s="127"/>
      <c r="AF1832" s="127">
        <v>0</v>
      </c>
      <c r="AG1832" s="127">
        <v>216315</v>
      </c>
      <c r="AH1832" s="127">
        <v>5000</v>
      </c>
      <c r="AI1832" s="127">
        <v>209</v>
      </c>
      <c r="AJ1832" s="127" t="s">
        <v>66</v>
      </c>
      <c r="AK1832" s="127">
        <v>4.1000000000000003E-3</v>
      </c>
      <c r="AL1832" s="127">
        <v>2</v>
      </c>
      <c r="AM1832" s="127">
        <v>600</v>
      </c>
      <c r="AN1832" s="127"/>
      <c r="AO1832" s="127"/>
      <c r="AP1832" s="127" t="s">
        <v>3309</v>
      </c>
      <c r="AQ1832" s="127" t="s">
        <v>3310</v>
      </c>
      <c r="AR1832" s="127" t="s">
        <v>4070</v>
      </c>
      <c r="AS1832" s="127" t="s">
        <v>69</v>
      </c>
      <c r="AT1832" s="127" t="s">
        <v>70</v>
      </c>
      <c r="AU1832" s="127" t="s">
        <v>3211</v>
      </c>
      <c r="AV1832" s="127" t="s">
        <v>1726</v>
      </c>
      <c r="AW1832" s="149">
        <f t="shared" si="28"/>
        <v>4.2913682623445153</v>
      </c>
    </row>
    <row r="1833" spans="1:49" x14ac:dyDescent="0.2">
      <c r="A1833" s="127" t="s">
        <v>59</v>
      </c>
      <c r="B1833" s="127">
        <v>4.0999999999999996</v>
      </c>
      <c r="C1833" s="127">
        <v>20171204</v>
      </c>
      <c r="D1833" s="127" t="s">
        <v>60</v>
      </c>
      <c r="E1833" s="127" t="s">
        <v>60</v>
      </c>
      <c r="F1833" s="127">
        <v>3</v>
      </c>
      <c r="G1833" s="75" t="s">
        <v>1652</v>
      </c>
      <c r="H1833" s="127">
        <v>12</v>
      </c>
      <c r="I1833" s="127"/>
      <c r="J1833" s="127"/>
      <c r="K1833" s="127"/>
      <c r="L1833" s="127"/>
      <c r="M1833" s="127">
        <v>1</v>
      </c>
      <c r="N1833" s="127">
        <v>1</v>
      </c>
      <c r="O1833" s="127">
        <v>2000</v>
      </c>
      <c r="P1833" s="127">
        <v>20020412</v>
      </c>
      <c r="Q1833" s="127">
        <v>20020415</v>
      </c>
      <c r="R1833" s="127" t="s">
        <v>78</v>
      </c>
      <c r="S1833" s="127" t="s">
        <v>62</v>
      </c>
      <c r="T1833" s="127" t="s">
        <v>79</v>
      </c>
      <c r="U1833" s="127" t="s">
        <v>1953</v>
      </c>
      <c r="V1833" s="127" t="s">
        <v>65</v>
      </c>
      <c r="W1833" s="127" t="s">
        <v>64</v>
      </c>
      <c r="X1833" s="127"/>
      <c r="Y1833" s="127">
        <v>16.75</v>
      </c>
      <c r="Z1833" s="127">
        <v>113</v>
      </c>
      <c r="AA1833" s="127" t="s">
        <v>1726</v>
      </c>
      <c r="AB1833" s="127">
        <v>5000</v>
      </c>
      <c r="AC1833" s="127">
        <v>48549</v>
      </c>
      <c r="AD1833" s="127"/>
      <c r="AE1833" s="127"/>
      <c r="AF1833" s="127">
        <v>0</v>
      </c>
      <c r="AG1833" s="127">
        <v>19229</v>
      </c>
      <c r="AH1833" s="127">
        <v>5000</v>
      </c>
      <c r="AI1833" s="127">
        <v>342</v>
      </c>
      <c r="AJ1833" s="127" t="s">
        <v>67</v>
      </c>
      <c r="AK1833" s="127">
        <v>7.0000000000000001E-3</v>
      </c>
      <c r="AL1833" s="127">
        <v>30</v>
      </c>
      <c r="AM1833" s="127">
        <v>300</v>
      </c>
      <c r="AN1833" s="127"/>
      <c r="AO1833" s="127" t="s">
        <v>125</v>
      </c>
      <c r="AP1833" s="127" t="s">
        <v>675</v>
      </c>
      <c r="AQ1833" s="127" t="s">
        <v>661</v>
      </c>
      <c r="AR1833" s="127" t="s">
        <v>676</v>
      </c>
      <c r="AS1833" s="127" t="s">
        <v>69</v>
      </c>
      <c r="AT1833" s="127" t="s">
        <v>70</v>
      </c>
      <c r="AU1833" s="127" t="s">
        <v>71</v>
      </c>
      <c r="AV1833" s="127" t="s">
        <v>1726</v>
      </c>
      <c r="AW1833" s="149">
        <f t="shared" si="28"/>
        <v>0.39607406949679708</v>
      </c>
    </row>
    <row r="1834" spans="1:49" x14ac:dyDescent="0.2">
      <c r="A1834" s="127" t="s">
        <v>59</v>
      </c>
      <c r="B1834" s="127">
        <v>4.0999999999999996</v>
      </c>
      <c r="C1834" s="127">
        <v>20171204</v>
      </c>
      <c r="D1834" s="127" t="s">
        <v>60</v>
      </c>
      <c r="E1834" s="127" t="s">
        <v>60</v>
      </c>
      <c r="F1834" s="127">
        <v>3</v>
      </c>
      <c r="G1834" s="75" t="s">
        <v>1387</v>
      </c>
      <c r="H1834" s="127">
        <v>0</v>
      </c>
      <c r="I1834" s="127"/>
      <c r="J1834" s="127"/>
      <c r="K1834" s="127"/>
      <c r="L1834" s="127"/>
      <c r="M1834" s="127">
        <v>1</v>
      </c>
      <c r="N1834" s="127">
        <v>1</v>
      </c>
      <c r="O1834" s="127">
        <v>1984</v>
      </c>
      <c r="P1834" s="127">
        <v>19850414</v>
      </c>
      <c r="Q1834" s="127">
        <v>19850418</v>
      </c>
      <c r="R1834" s="127" t="s">
        <v>109</v>
      </c>
      <c r="S1834" s="127" t="s">
        <v>1377</v>
      </c>
      <c r="T1834" s="127" t="s">
        <v>110</v>
      </c>
      <c r="U1834" s="127" t="s">
        <v>1643</v>
      </c>
      <c r="V1834" s="127" t="s">
        <v>65</v>
      </c>
      <c r="W1834" s="127" t="s">
        <v>64</v>
      </c>
      <c r="X1834" s="127"/>
      <c r="Y1834" s="127">
        <v>3.3</v>
      </c>
      <c r="Z1834" s="127"/>
      <c r="AA1834" s="127" t="s">
        <v>1726</v>
      </c>
      <c r="AB1834" s="127">
        <v>5000</v>
      </c>
      <c r="AC1834" s="127">
        <v>38688</v>
      </c>
      <c r="AD1834" s="127"/>
      <c r="AE1834" s="127"/>
      <c r="AF1834" s="127">
        <v>0</v>
      </c>
      <c r="AG1834" s="127">
        <v>39700</v>
      </c>
      <c r="AH1834" s="127">
        <v>5000</v>
      </c>
      <c r="AI1834" s="127">
        <v>1612</v>
      </c>
      <c r="AJ1834" s="127"/>
      <c r="AK1834" s="127">
        <v>0.04</v>
      </c>
      <c r="AL1834" s="127">
        <v>2</v>
      </c>
      <c r="AM1834" s="127"/>
      <c r="AN1834" s="127"/>
      <c r="AO1834" s="127"/>
      <c r="AP1834" s="127" t="s">
        <v>685</v>
      </c>
      <c r="AQ1834" s="127" t="s">
        <v>1378</v>
      </c>
      <c r="AR1834" s="127" t="s">
        <v>686</v>
      </c>
      <c r="AS1834" s="127" t="s">
        <v>69</v>
      </c>
      <c r="AT1834" s="127" t="s">
        <v>70</v>
      </c>
      <c r="AU1834" s="127" t="s">
        <v>71</v>
      </c>
      <c r="AV1834" s="127" t="s">
        <v>1726</v>
      </c>
      <c r="AW1834" s="149">
        <f t="shared" si="28"/>
        <v>1.026157981803143</v>
      </c>
    </row>
    <row r="1835" spans="1:49" x14ac:dyDescent="0.2">
      <c r="A1835" s="127" t="s">
        <v>59</v>
      </c>
      <c r="B1835" s="127">
        <v>4.0999999999999996</v>
      </c>
      <c r="C1835" s="127">
        <v>20171204</v>
      </c>
      <c r="D1835" s="127" t="s">
        <v>60</v>
      </c>
      <c r="E1835" s="127" t="s">
        <v>60</v>
      </c>
      <c r="F1835" s="127">
        <v>3</v>
      </c>
      <c r="G1835" s="75" t="s">
        <v>262</v>
      </c>
      <c r="H1835" s="127">
        <v>12</v>
      </c>
      <c r="I1835" s="127"/>
      <c r="J1835" s="127"/>
      <c r="K1835" s="127"/>
      <c r="L1835" s="127"/>
      <c r="M1835" s="127">
        <v>1</v>
      </c>
      <c r="N1835" s="127">
        <v>3</v>
      </c>
      <c r="O1835" s="127">
        <v>2001</v>
      </c>
      <c r="P1835" s="127">
        <v>20020415</v>
      </c>
      <c r="Q1835" s="127">
        <v>20020429</v>
      </c>
      <c r="R1835" s="127" t="s">
        <v>3322</v>
      </c>
      <c r="S1835" s="127" t="s">
        <v>3323</v>
      </c>
      <c r="T1835" s="127" t="s">
        <v>3294</v>
      </c>
      <c r="U1835" s="127" t="s">
        <v>1643</v>
      </c>
      <c r="V1835" s="127" t="s">
        <v>65</v>
      </c>
      <c r="W1835" s="127" t="s">
        <v>66</v>
      </c>
      <c r="X1835" s="127"/>
      <c r="Y1835" s="127">
        <v>1.84</v>
      </c>
      <c r="Z1835" s="127">
        <v>57</v>
      </c>
      <c r="AA1835" s="127" t="s">
        <v>1726</v>
      </c>
      <c r="AB1835" s="127">
        <v>5000</v>
      </c>
      <c r="AC1835" s="127">
        <v>51815</v>
      </c>
      <c r="AD1835" s="127"/>
      <c r="AE1835" s="127"/>
      <c r="AF1835" s="127">
        <v>0</v>
      </c>
      <c r="AG1835" s="127">
        <v>1903604</v>
      </c>
      <c r="AH1835" s="127">
        <v>5000</v>
      </c>
      <c r="AI1835" s="127">
        <v>182</v>
      </c>
      <c r="AJ1835" s="127" t="s">
        <v>66</v>
      </c>
      <c r="AK1835" s="127">
        <v>3.5000000000000001E-3</v>
      </c>
      <c r="AL1835" s="127">
        <v>30</v>
      </c>
      <c r="AM1835" s="127">
        <v>2006</v>
      </c>
      <c r="AN1835" s="127"/>
      <c r="AO1835" s="127" t="s">
        <v>3397</v>
      </c>
      <c r="AP1835" s="127" t="s">
        <v>3325</v>
      </c>
      <c r="AQ1835" s="127" t="s">
        <v>3326</v>
      </c>
      <c r="AR1835" s="127" t="s">
        <v>3298</v>
      </c>
      <c r="AS1835" s="127" t="s">
        <v>69</v>
      </c>
      <c r="AT1835" s="127" t="s">
        <v>70</v>
      </c>
      <c r="AU1835" s="127" t="s">
        <v>3211</v>
      </c>
      <c r="AV1835" s="127" t="s">
        <v>1726</v>
      </c>
      <c r="AW1835" s="149">
        <f t="shared" si="28"/>
        <v>36.738473415034257</v>
      </c>
    </row>
    <row r="1836" spans="1:49" x14ac:dyDescent="0.2">
      <c r="A1836" s="127" t="s">
        <v>59</v>
      </c>
      <c r="B1836" s="127">
        <v>4.0999999999999996</v>
      </c>
      <c r="C1836" s="127">
        <v>20171204</v>
      </c>
      <c r="D1836" s="127" t="s">
        <v>60</v>
      </c>
      <c r="E1836" s="127" t="s">
        <v>60</v>
      </c>
      <c r="F1836" s="127">
        <v>3</v>
      </c>
      <c r="G1836" s="75" t="s">
        <v>263</v>
      </c>
      <c r="H1836" s="127">
        <v>12</v>
      </c>
      <c r="I1836" s="127"/>
      <c r="J1836" s="127"/>
      <c r="K1836" s="127"/>
      <c r="L1836" s="127"/>
      <c r="M1836" s="127">
        <v>1</v>
      </c>
      <c r="N1836" s="127">
        <v>3</v>
      </c>
      <c r="O1836" s="127">
        <v>2001</v>
      </c>
      <c r="P1836" s="127">
        <v>20020604</v>
      </c>
      <c r="Q1836" s="127">
        <v>20020606</v>
      </c>
      <c r="R1836" s="127" t="s">
        <v>3322</v>
      </c>
      <c r="S1836" s="127" t="s">
        <v>3323</v>
      </c>
      <c r="T1836" s="127" t="s">
        <v>3294</v>
      </c>
      <c r="U1836" s="127" t="s">
        <v>72</v>
      </c>
      <c r="V1836" s="127" t="s">
        <v>65</v>
      </c>
      <c r="W1836" s="127" t="s">
        <v>66</v>
      </c>
      <c r="X1836" s="127"/>
      <c r="Y1836" s="127">
        <v>4.92</v>
      </c>
      <c r="Z1836" s="127">
        <v>78</v>
      </c>
      <c r="AA1836" s="127" t="s">
        <v>1726</v>
      </c>
      <c r="AB1836" s="127">
        <v>5000</v>
      </c>
      <c r="AC1836" s="127">
        <v>50653</v>
      </c>
      <c r="AD1836" s="127"/>
      <c r="AE1836" s="127"/>
      <c r="AF1836" s="127">
        <v>0</v>
      </c>
      <c r="AG1836" s="127">
        <v>313519</v>
      </c>
      <c r="AH1836" s="127">
        <v>5000</v>
      </c>
      <c r="AI1836" s="127">
        <v>1272</v>
      </c>
      <c r="AJ1836" s="127" t="s">
        <v>66</v>
      </c>
      <c r="AK1836" s="127">
        <v>2.4500000000000001E-2</v>
      </c>
      <c r="AL1836" s="127">
        <v>30</v>
      </c>
      <c r="AM1836" s="127">
        <v>1989</v>
      </c>
      <c r="AN1836" s="127"/>
      <c r="AO1836" s="127" t="s">
        <v>3396</v>
      </c>
      <c r="AP1836" s="127" t="s">
        <v>3325</v>
      </c>
      <c r="AQ1836" s="127" t="s">
        <v>3326</v>
      </c>
      <c r="AR1836" s="127" t="s">
        <v>3298</v>
      </c>
      <c r="AS1836" s="127" t="s">
        <v>69</v>
      </c>
      <c r="AT1836" s="127" t="s">
        <v>70</v>
      </c>
      <c r="AU1836" s="127" t="s">
        <v>3211</v>
      </c>
      <c r="AV1836" s="127" t="s">
        <v>1726</v>
      </c>
      <c r="AW1836" s="149">
        <f t="shared" si="28"/>
        <v>6.1895445482005016</v>
      </c>
    </row>
    <row r="1837" spans="1:49" x14ac:dyDescent="0.2">
      <c r="A1837" s="127" t="s">
        <v>59</v>
      </c>
      <c r="B1837" s="127">
        <v>4.0999999999999996</v>
      </c>
      <c r="C1837" s="127">
        <v>20171204</v>
      </c>
      <c r="D1837" s="127" t="s">
        <v>60</v>
      </c>
      <c r="E1837" s="127" t="s">
        <v>60</v>
      </c>
      <c r="F1837" s="127">
        <v>3</v>
      </c>
      <c r="G1837" s="75" t="s">
        <v>1976</v>
      </c>
      <c r="H1837" s="127">
        <v>12</v>
      </c>
      <c r="I1837" s="127"/>
      <c r="J1837" s="127"/>
      <c r="K1837" s="127" t="s">
        <v>106</v>
      </c>
      <c r="L1837" s="127" t="s">
        <v>4348</v>
      </c>
      <c r="M1837" s="127">
        <v>1</v>
      </c>
      <c r="N1837" s="127">
        <v>3</v>
      </c>
      <c r="O1837" s="127">
        <v>2001</v>
      </c>
      <c r="P1837" s="127">
        <v>20020521</v>
      </c>
      <c r="Q1837" s="127">
        <v>20020529</v>
      </c>
      <c r="R1837" s="127" t="s">
        <v>3420</v>
      </c>
      <c r="S1837" s="127" t="s">
        <v>3421</v>
      </c>
      <c r="T1837" s="127" t="s">
        <v>4165</v>
      </c>
      <c r="U1837" s="127" t="s">
        <v>72</v>
      </c>
      <c r="V1837" s="127" t="s">
        <v>65</v>
      </c>
      <c r="W1837" s="127" t="s">
        <v>64</v>
      </c>
      <c r="X1837" s="127"/>
      <c r="Y1837" s="127">
        <v>5.5</v>
      </c>
      <c r="Z1837" s="127"/>
      <c r="AA1837" s="127" t="s">
        <v>1726</v>
      </c>
      <c r="AB1837" s="127">
        <v>0</v>
      </c>
      <c r="AC1837" s="127">
        <v>48787</v>
      </c>
      <c r="AD1837" s="127"/>
      <c r="AE1837" s="127"/>
      <c r="AF1837" s="127">
        <v>0</v>
      </c>
      <c r="AG1837" s="127">
        <v>277318</v>
      </c>
      <c r="AH1837" s="127"/>
      <c r="AI1837" s="127"/>
      <c r="AJ1837" s="127" t="s">
        <v>66</v>
      </c>
      <c r="AK1837" s="127">
        <v>2.3E-2</v>
      </c>
      <c r="AL1837" s="127">
        <v>48</v>
      </c>
      <c r="AM1837" s="127">
        <v>518</v>
      </c>
      <c r="AN1837" s="127"/>
      <c r="AO1837" s="127" t="s">
        <v>4352</v>
      </c>
      <c r="AP1837" s="127" t="s">
        <v>3422</v>
      </c>
      <c r="AQ1837" s="127" t="s">
        <v>3423</v>
      </c>
      <c r="AR1837" s="127" t="s">
        <v>4166</v>
      </c>
      <c r="AS1837" s="127" t="s">
        <v>69</v>
      </c>
      <c r="AT1837" s="127" t="s">
        <v>70</v>
      </c>
      <c r="AU1837" s="127" t="s">
        <v>3211</v>
      </c>
      <c r="AV1837" s="127" t="s">
        <v>1726</v>
      </c>
      <c r="AW1837" s="149">
        <f t="shared" si="28"/>
        <v>5.6842601512698057</v>
      </c>
    </row>
    <row r="1838" spans="1:49" x14ac:dyDescent="0.2">
      <c r="A1838" s="127" t="s">
        <v>59</v>
      </c>
      <c r="B1838" s="127">
        <v>4.0999999999999996</v>
      </c>
      <c r="C1838" s="127">
        <v>20171204</v>
      </c>
      <c r="D1838" s="127" t="s">
        <v>60</v>
      </c>
      <c r="E1838" s="127" t="s">
        <v>60</v>
      </c>
      <c r="F1838" s="127">
        <v>3</v>
      </c>
      <c r="G1838" s="75" t="s">
        <v>1977</v>
      </c>
      <c r="H1838" s="127">
        <v>12</v>
      </c>
      <c r="I1838" s="127"/>
      <c r="J1838" s="127"/>
      <c r="K1838" s="127" t="s">
        <v>106</v>
      </c>
      <c r="L1838" s="127" t="s">
        <v>4348</v>
      </c>
      <c r="M1838" s="127">
        <v>1</v>
      </c>
      <c r="N1838" s="127">
        <v>3</v>
      </c>
      <c r="O1838" s="127">
        <v>2001</v>
      </c>
      <c r="P1838" s="127">
        <v>20020521</v>
      </c>
      <c r="Q1838" s="127">
        <v>20020529</v>
      </c>
      <c r="R1838" s="127" t="s">
        <v>3420</v>
      </c>
      <c r="S1838" s="127" t="s">
        <v>3421</v>
      </c>
      <c r="T1838" s="127" t="s">
        <v>4165</v>
      </c>
      <c r="U1838" s="127" t="s">
        <v>72</v>
      </c>
      <c r="V1838" s="127" t="s">
        <v>65</v>
      </c>
      <c r="W1838" s="127" t="s">
        <v>64</v>
      </c>
      <c r="X1838" s="127"/>
      <c r="Y1838" s="127">
        <v>5.5</v>
      </c>
      <c r="Z1838" s="127"/>
      <c r="AA1838" s="127" t="s">
        <v>1726</v>
      </c>
      <c r="AB1838" s="127">
        <v>5000</v>
      </c>
      <c r="AC1838" s="127">
        <v>49911</v>
      </c>
      <c r="AD1838" s="127"/>
      <c r="AE1838" s="127"/>
      <c r="AF1838" s="127">
        <v>0</v>
      </c>
      <c r="AG1838" s="127">
        <v>276030</v>
      </c>
      <c r="AH1838" s="127"/>
      <c r="AI1838" s="127"/>
      <c r="AJ1838" s="127" t="s">
        <v>66</v>
      </c>
      <c r="AK1838" s="127"/>
      <c r="AL1838" s="127">
        <v>48</v>
      </c>
      <c r="AM1838" s="127">
        <v>478</v>
      </c>
      <c r="AN1838" s="127"/>
      <c r="AO1838" s="127" t="s">
        <v>4351</v>
      </c>
      <c r="AP1838" s="127" t="s">
        <v>3422</v>
      </c>
      <c r="AQ1838" s="127" t="s">
        <v>3423</v>
      </c>
      <c r="AR1838" s="127" t="s">
        <v>4166</v>
      </c>
      <c r="AS1838" s="127" t="s">
        <v>69</v>
      </c>
      <c r="AT1838" s="127" t="s">
        <v>70</v>
      </c>
      <c r="AU1838" s="127" t="s">
        <v>3211</v>
      </c>
      <c r="AV1838" s="127" t="s">
        <v>1726</v>
      </c>
      <c r="AW1838" s="149">
        <f t="shared" si="28"/>
        <v>5.5304441906593738</v>
      </c>
    </row>
    <row r="1839" spans="1:49" x14ac:dyDescent="0.2">
      <c r="A1839" s="127" t="s">
        <v>59</v>
      </c>
      <c r="B1839" s="127">
        <v>4.0999999999999996</v>
      </c>
      <c r="C1839" s="127">
        <v>20171204</v>
      </c>
      <c r="D1839" s="127" t="s">
        <v>60</v>
      </c>
      <c r="E1839" s="127" t="s">
        <v>60</v>
      </c>
      <c r="F1839" s="127">
        <v>3</v>
      </c>
      <c r="G1839" s="75" t="s">
        <v>1978</v>
      </c>
      <c r="H1839" s="127">
        <v>12</v>
      </c>
      <c r="I1839" s="127"/>
      <c r="J1839" s="127"/>
      <c r="K1839" s="127" t="s">
        <v>106</v>
      </c>
      <c r="L1839" s="127" t="s">
        <v>4348</v>
      </c>
      <c r="M1839" s="127">
        <v>1</v>
      </c>
      <c r="N1839" s="127">
        <v>3</v>
      </c>
      <c r="O1839" s="127">
        <v>2001</v>
      </c>
      <c r="P1839" s="127">
        <v>20020527</v>
      </c>
      <c r="Q1839" s="127">
        <v>20020531</v>
      </c>
      <c r="R1839" s="127" t="s">
        <v>3420</v>
      </c>
      <c r="S1839" s="127" t="s">
        <v>3421</v>
      </c>
      <c r="T1839" s="127" t="s">
        <v>4165</v>
      </c>
      <c r="U1839" s="127" t="s">
        <v>72</v>
      </c>
      <c r="V1839" s="127" t="s">
        <v>65</v>
      </c>
      <c r="W1839" s="127" t="s">
        <v>64</v>
      </c>
      <c r="X1839" s="127"/>
      <c r="Y1839" s="127">
        <v>5.2</v>
      </c>
      <c r="Z1839" s="127"/>
      <c r="AA1839" s="127" t="s">
        <v>1726</v>
      </c>
      <c r="AB1839" s="127">
        <v>0</v>
      </c>
      <c r="AC1839" s="127">
        <v>48440</v>
      </c>
      <c r="AD1839" s="127"/>
      <c r="AE1839" s="127"/>
      <c r="AF1839" s="127">
        <v>0</v>
      </c>
      <c r="AG1839" s="127">
        <v>242591</v>
      </c>
      <c r="AH1839" s="127"/>
      <c r="AI1839" s="127"/>
      <c r="AJ1839" s="127" t="s">
        <v>66</v>
      </c>
      <c r="AK1839" s="127">
        <v>0.02</v>
      </c>
      <c r="AL1839" s="127">
        <v>39</v>
      </c>
      <c r="AM1839" s="127">
        <v>518</v>
      </c>
      <c r="AN1839" s="127"/>
      <c r="AO1839" s="127" t="s">
        <v>4350</v>
      </c>
      <c r="AP1839" s="127" t="s">
        <v>3422</v>
      </c>
      <c r="AQ1839" s="127" t="s">
        <v>3423</v>
      </c>
      <c r="AR1839" s="127" t="s">
        <v>4166</v>
      </c>
      <c r="AS1839" s="127" t="s">
        <v>69</v>
      </c>
      <c r="AT1839" s="127" t="s">
        <v>70</v>
      </c>
      <c r="AU1839" s="127" t="s">
        <v>3211</v>
      </c>
      <c r="AV1839" s="127" t="s">
        <v>1726</v>
      </c>
      <c r="AW1839" s="149">
        <f t="shared" si="28"/>
        <v>5.0080718414533445</v>
      </c>
    </row>
    <row r="1840" spans="1:49" x14ac:dyDescent="0.2">
      <c r="A1840" s="127" t="s">
        <v>59</v>
      </c>
      <c r="B1840" s="127">
        <v>4.0999999999999996</v>
      </c>
      <c r="C1840" s="127">
        <v>20171204</v>
      </c>
      <c r="D1840" s="127" t="s">
        <v>60</v>
      </c>
      <c r="E1840" s="127" t="s">
        <v>60</v>
      </c>
      <c r="F1840" s="127">
        <v>3</v>
      </c>
      <c r="G1840" s="75" t="s">
        <v>1979</v>
      </c>
      <c r="H1840" s="127">
        <v>12</v>
      </c>
      <c r="I1840" s="127"/>
      <c r="J1840" s="127"/>
      <c r="K1840" s="127" t="s">
        <v>106</v>
      </c>
      <c r="L1840" s="127" t="s">
        <v>4348</v>
      </c>
      <c r="M1840" s="127">
        <v>1</v>
      </c>
      <c r="N1840" s="127">
        <v>3</v>
      </c>
      <c r="O1840" s="127">
        <v>2001</v>
      </c>
      <c r="P1840" s="127">
        <v>20020527</v>
      </c>
      <c r="Q1840" s="127">
        <v>20020531</v>
      </c>
      <c r="R1840" s="127" t="s">
        <v>3420</v>
      </c>
      <c r="S1840" s="127" t="s">
        <v>3421</v>
      </c>
      <c r="T1840" s="127" t="s">
        <v>4165</v>
      </c>
      <c r="U1840" s="127" t="s">
        <v>72</v>
      </c>
      <c r="V1840" s="127" t="s">
        <v>65</v>
      </c>
      <c r="W1840" s="127" t="s">
        <v>64</v>
      </c>
      <c r="X1840" s="127"/>
      <c r="Y1840" s="127">
        <v>5.2</v>
      </c>
      <c r="Z1840" s="127"/>
      <c r="AA1840" s="127" t="s">
        <v>1726</v>
      </c>
      <c r="AB1840" s="127">
        <v>5000</v>
      </c>
      <c r="AC1840" s="127">
        <v>49260</v>
      </c>
      <c r="AD1840" s="127"/>
      <c r="AE1840" s="127"/>
      <c r="AF1840" s="127">
        <v>0</v>
      </c>
      <c r="AG1840" s="127">
        <v>240776</v>
      </c>
      <c r="AH1840" s="127"/>
      <c r="AI1840" s="127"/>
      <c r="AJ1840" s="127" t="s">
        <v>66</v>
      </c>
      <c r="AK1840" s="127"/>
      <c r="AL1840" s="127">
        <v>39</v>
      </c>
      <c r="AM1840" s="127">
        <v>488</v>
      </c>
      <c r="AN1840" s="127"/>
      <c r="AO1840" s="127" t="s">
        <v>4349</v>
      </c>
      <c r="AP1840" s="127" t="s">
        <v>3422</v>
      </c>
      <c r="AQ1840" s="127" t="s">
        <v>3423</v>
      </c>
      <c r="AR1840" s="127" t="s">
        <v>4166</v>
      </c>
      <c r="AS1840" s="127" t="s">
        <v>69</v>
      </c>
      <c r="AT1840" s="127" t="s">
        <v>70</v>
      </c>
      <c r="AU1840" s="127" t="s">
        <v>3211</v>
      </c>
      <c r="AV1840" s="127" t="s">
        <v>1726</v>
      </c>
      <c r="AW1840" s="149">
        <f t="shared" si="28"/>
        <v>4.8878603329273247</v>
      </c>
    </row>
    <row r="1841" spans="1:49" x14ac:dyDescent="0.2">
      <c r="A1841" s="127" t="s">
        <v>59</v>
      </c>
      <c r="B1841" s="127">
        <v>4.0999999999999996</v>
      </c>
      <c r="C1841" s="127">
        <v>20171204</v>
      </c>
      <c r="D1841" s="127" t="s">
        <v>60</v>
      </c>
      <c r="E1841" s="127" t="s">
        <v>60</v>
      </c>
      <c r="F1841" s="127">
        <v>3</v>
      </c>
      <c r="G1841" s="75" t="s">
        <v>260</v>
      </c>
      <c r="H1841" s="127">
        <v>12</v>
      </c>
      <c r="I1841" s="127"/>
      <c r="J1841" s="127"/>
      <c r="K1841" s="127"/>
      <c r="L1841" s="127"/>
      <c r="M1841" s="127">
        <v>1</v>
      </c>
      <c r="N1841" s="127">
        <v>3</v>
      </c>
      <c r="O1841" s="127">
        <v>2002</v>
      </c>
      <c r="P1841" s="127">
        <v>20030422</v>
      </c>
      <c r="Q1841" s="127">
        <v>20030430</v>
      </c>
      <c r="R1841" s="127" t="s">
        <v>3322</v>
      </c>
      <c r="S1841" s="127" t="s">
        <v>3323</v>
      </c>
      <c r="T1841" s="127" t="s">
        <v>3294</v>
      </c>
      <c r="U1841" s="127" t="s">
        <v>1643</v>
      </c>
      <c r="V1841" s="127" t="s">
        <v>65</v>
      </c>
      <c r="W1841" s="127" t="s">
        <v>66</v>
      </c>
      <c r="X1841" s="127"/>
      <c r="Y1841" s="127">
        <v>1.71</v>
      </c>
      <c r="Z1841" s="127"/>
      <c r="AA1841" s="127" t="s">
        <v>1726</v>
      </c>
      <c r="AB1841" s="127">
        <v>5000</v>
      </c>
      <c r="AC1841" s="127">
        <v>48461</v>
      </c>
      <c r="AD1841" s="127"/>
      <c r="AE1841" s="127"/>
      <c r="AF1841" s="127">
        <v>0</v>
      </c>
      <c r="AG1841" s="127">
        <v>1563150</v>
      </c>
      <c r="AH1841" s="127">
        <v>5000</v>
      </c>
      <c r="AI1841" s="127">
        <v>813</v>
      </c>
      <c r="AJ1841" s="127" t="s">
        <v>66</v>
      </c>
      <c r="AK1841" s="127">
        <v>1.6500000000000001E-2</v>
      </c>
      <c r="AL1841" s="127">
        <v>30</v>
      </c>
      <c r="AM1841" s="127">
        <v>2000</v>
      </c>
      <c r="AN1841" s="127"/>
      <c r="AO1841" s="127" t="s">
        <v>3395</v>
      </c>
      <c r="AP1841" s="127" t="s">
        <v>3325</v>
      </c>
      <c r="AQ1841" s="127" t="s">
        <v>3326</v>
      </c>
      <c r="AR1841" s="127" t="s">
        <v>3298</v>
      </c>
      <c r="AS1841" s="127" t="s">
        <v>69</v>
      </c>
      <c r="AT1841" s="127" t="s">
        <v>70</v>
      </c>
      <c r="AU1841" s="127" t="s">
        <v>3211</v>
      </c>
      <c r="AV1841" s="127" t="s">
        <v>1726</v>
      </c>
      <c r="AW1841" s="149">
        <f t="shared" si="28"/>
        <v>32.255834588638287</v>
      </c>
    </row>
    <row r="1842" spans="1:49" x14ac:dyDescent="0.2">
      <c r="A1842" s="127" t="s">
        <v>59</v>
      </c>
      <c r="B1842" s="127">
        <v>4.0999999999999996</v>
      </c>
      <c r="C1842" s="127">
        <v>20171204</v>
      </c>
      <c r="D1842" s="127" t="s">
        <v>60</v>
      </c>
      <c r="E1842" s="127" t="s">
        <v>60</v>
      </c>
      <c r="F1842" s="127">
        <v>3</v>
      </c>
      <c r="G1842" s="75" t="s">
        <v>261</v>
      </c>
      <c r="H1842" s="127">
        <v>12</v>
      </c>
      <c r="I1842" s="127"/>
      <c r="J1842" s="127"/>
      <c r="K1842" s="127"/>
      <c r="L1842" s="127"/>
      <c r="M1842" s="127">
        <v>1</v>
      </c>
      <c r="N1842" s="127">
        <v>3</v>
      </c>
      <c r="O1842" s="127">
        <v>2002</v>
      </c>
      <c r="P1842" s="127">
        <v>20030603</v>
      </c>
      <c r="Q1842" s="127">
        <v>20030604</v>
      </c>
      <c r="R1842" s="127" t="s">
        <v>3322</v>
      </c>
      <c r="S1842" s="127" t="s">
        <v>3323</v>
      </c>
      <c r="T1842" s="127" t="s">
        <v>3294</v>
      </c>
      <c r="U1842" s="127" t="s">
        <v>72</v>
      </c>
      <c r="V1842" s="127" t="s">
        <v>65</v>
      </c>
      <c r="W1842" s="127" t="s">
        <v>66</v>
      </c>
      <c r="X1842" s="127"/>
      <c r="Y1842" s="127">
        <v>4.66</v>
      </c>
      <c r="Z1842" s="127">
        <v>78</v>
      </c>
      <c r="AA1842" s="127" t="s">
        <v>1726</v>
      </c>
      <c r="AB1842" s="127">
        <v>5000</v>
      </c>
      <c r="AC1842" s="127">
        <v>51581</v>
      </c>
      <c r="AD1842" s="127"/>
      <c r="AE1842" s="127"/>
      <c r="AF1842" s="127">
        <v>0</v>
      </c>
      <c r="AG1842" s="127">
        <v>322438</v>
      </c>
      <c r="AH1842" s="127">
        <v>5000</v>
      </c>
      <c r="AI1842" s="127">
        <v>259</v>
      </c>
      <c r="AJ1842" s="127" t="s">
        <v>66</v>
      </c>
      <c r="AK1842" s="127">
        <v>5.0000000000000001E-3</v>
      </c>
      <c r="AL1842" s="127">
        <v>30</v>
      </c>
      <c r="AM1842" s="127">
        <v>2000</v>
      </c>
      <c r="AN1842" s="127"/>
      <c r="AO1842" s="127" t="s">
        <v>3390</v>
      </c>
      <c r="AP1842" s="127" t="s">
        <v>3325</v>
      </c>
      <c r="AQ1842" s="127" t="s">
        <v>3326</v>
      </c>
      <c r="AR1842" s="127" t="s">
        <v>3298</v>
      </c>
      <c r="AS1842" s="127" t="s">
        <v>69</v>
      </c>
      <c r="AT1842" s="127" t="s">
        <v>70</v>
      </c>
      <c r="AU1842" s="127" t="s">
        <v>3211</v>
      </c>
      <c r="AV1842" s="127" t="s">
        <v>1726</v>
      </c>
      <c r="AW1842" s="149">
        <f t="shared" si="28"/>
        <v>6.2511002113181213</v>
      </c>
    </row>
    <row r="1843" spans="1:49" x14ac:dyDescent="0.2">
      <c r="A1843" s="127" t="s">
        <v>59</v>
      </c>
      <c r="B1843" s="127">
        <v>4.0999999999999996</v>
      </c>
      <c r="C1843" s="127">
        <v>20171204</v>
      </c>
      <c r="D1843" s="127" t="s">
        <v>60</v>
      </c>
      <c r="E1843" s="127" t="s">
        <v>60</v>
      </c>
      <c r="F1843" s="127">
        <v>3</v>
      </c>
      <c r="G1843" s="75" t="s">
        <v>3047</v>
      </c>
      <c r="H1843" s="127">
        <v>12</v>
      </c>
      <c r="I1843" s="127"/>
      <c r="J1843" s="127"/>
      <c r="K1843" s="127"/>
      <c r="L1843" s="127"/>
      <c r="M1843" s="127">
        <v>1</v>
      </c>
      <c r="N1843" s="127">
        <v>1</v>
      </c>
      <c r="O1843" s="127">
        <v>2005</v>
      </c>
      <c r="P1843" s="127">
        <v>20070424</v>
      </c>
      <c r="Q1843" s="127">
        <v>20070425</v>
      </c>
      <c r="R1843" s="127" t="s">
        <v>61</v>
      </c>
      <c r="S1843" s="127" t="s">
        <v>62</v>
      </c>
      <c r="T1843" s="127" t="s">
        <v>63</v>
      </c>
      <c r="U1843" s="127" t="s">
        <v>1953</v>
      </c>
      <c r="V1843" s="127" t="s">
        <v>65</v>
      </c>
      <c r="W1843" s="127" t="s">
        <v>64</v>
      </c>
      <c r="X1843" s="127"/>
      <c r="Y1843" s="127">
        <v>16.690000000000001</v>
      </c>
      <c r="Z1843" s="127">
        <v>112</v>
      </c>
      <c r="AA1843" s="127" t="s">
        <v>1726</v>
      </c>
      <c r="AB1843" s="127">
        <v>5000</v>
      </c>
      <c r="AC1843" s="127">
        <v>26102</v>
      </c>
      <c r="AD1843" s="127"/>
      <c r="AE1843" s="127"/>
      <c r="AF1843" s="127">
        <v>5000</v>
      </c>
      <c r="AG1843" s="127">
        <v>1130</v>
      </c>
      <c r="AH1843" s="127"/>
      <c r="AI1843" s="127"/>
      <c r="AJ1843" s="127"/>
      <c r="AK1843" s="127">
        <v>4.1500000000000002E-2</v>
      </c>
      <c r="AL1843" s="127">
        <v>30</v>
      </c>
      <c r="AM1843" s="127">
        <v>313</v>
      </c>
      <c r="AN1843" s="127"/>
      <c r="AO1843" s="127" t="s">
        <v>153</v>
      </c>
      <c r="AP1843" s="127" t="s">
        <v>663</v>
      </c>
      <c r="AQ1843" s="127" t="s">
        <v>661</v>
      </c>
      <c r="AR1843" s="127" t="s">
        <v>664</v>
      </c>
      <c r="AS1843" s="127" t="s">
        <v>69</v>
      </c>
      <c r="AT1843" s="127" t="s">
        <v>70</v>
      </c>
      <c r="AU1843" s="127" t="s">
        <v>71</v>
      </c>
      <c r="AV1843" s="127" t="s">
        <v>1726</v>
      </c>
      <c r="AW1843" s="149">
        <f t="shared" si="28"/>
        <v>4.329170178530381E-2</v>
      </c>
    </row>
    <row r="1844" spans="1:49" x14ac:dyDescent="0.2">
      <c r="A1844" s="127" t="s">
        <v>59</v>
      </c>
      <c r="B1844" s="127">
        <v>4.0999999999999996</v>
      </c>
      <c r="C1844" s="127">
        <v>20171204</v>
      </c>
      <c r="D1844" s="127" t="s">
        <v>60</v>
      </c>
      <c r="E1844" s="127" t="s">
        <v>60</v>
      </c>
      <c r="F1844" s="127">
        <v>3</v>
      </c>
      <c r="G1844" s="75" t="s">
        <v>3048</v>
      </c>
      <c r="H1844" s="127">
        <v>12</v>
      </c>
      <c r="I1844" s="127"/>
      <c r="J1844" s="127"/>
      <c r="K1844" s="127"/>
      <c r="L1844" s="127"/>
      <c r="M1844" s="127">
        <v>1</v>
      </c>
      <c r="N1844" s="127">
        <v>1</v>
      </c>
      <c r="O1844" s="127">
        <v>2005</v>
      </c>
      <c r="P1844" s="127">
        <v>20070425</v>
      </c>
      <c r="Q1844" s="127">
        <v>20070425</v>
      </c>
      <c r="R1844" s="127" t="s">
        <v>61</v>
      </c>
      <c r="S1844" s="127" t="s">
        <v>62</v>
      </c>
      <c r="T1844" s="127" t="s">
        <v>63</v>
      </c>
      <c r="U1844" s="127" t="s">
        <v>1953</v>
      </c>
      <c r="V1844" s="127" t="s">
        <v>65</v>
      </c>
      <c r="W1844" s="127" t="s">
        <v>64</v>
      </c>
      <c r="X1844" s="127"/>
      <c r="Y1844" s="127">
        <v>16.690000000000001</v>
      </c>
      <c r="Z1844" s="127">
        <v>112</v>
      </c>
      <c r="AA1844" s="127" t="s">
        <v>1726</v>
      </c>
      <c r="AB1844" s="127">
        <v>5000</v>
      </c>
      <c r="AC1844" s="127">
        <v>27776</v>
      </c>
      <c r="AD1844" s="127"/>
      <c r="AE1844" s="127"/>
      <c r="AF1844" s="127">
        <v>5000</v>
      </c>
      <c r="AG1844" s="127">
        <v>92</v>
      </c>
      <c r="AH1844" s="127"/>
      <c r="AI1844" s="127"/>
      <c r="AJ1844" s="127"/>
      <c r="AK1844" s="127">
        <v>3.3E-3</v>
      </c>
      <c r="AL1844" s="127">
        <v>30</v>
      </c>
      <c r="AM1844" s="127">
        <v>301</v>
      </c>
      <c r="AN1844" s="127"/>
      <c r="AO1844" s="127" t="s">
        <v>154</v>
      </c>
      <c r="AP1844" s="127" t="s">
        <v>663</v>
      </c>
      <c r="AQ1844" s="127" t="s">
        <v>661</v>
      </c>
      <c r="AR1844" s="127" t="s">
        <v>664</v>
      </c>
      <c r="AS1844" s="127" t="s">
        <v>69</v>
      </c>
      <c r="AT1844" s="127" t="s">
        <v>70</v>
      </c>
      <c r="AU1844" s="127" t="s">
        <v>71</v>
      </c>
      <c r="AV1844" s="127" t="s">
        <v>1726</v>
      </c>
      <c r="AW1844" s="149">
        <f t="shared" si="28"/>
        <v>3.3122119815668202E-3</v>
      </c>
    </row>
    <row r="1845" spans="1:49" x14ac:dyDescent="0.2">
      <c r="A1845" s="127" t="s">
        <v>59</v>
      </c>
      <c r="B1845" s="127">
        <v>4.0999999999999996</v>
      </c>
      <c r="C1845" s="127">
        <v>20171204</v>
      </c>
      <c r="D1845" s="127" t="s">
        <v>60</v>
      </c>
      <c r="E1845" s="127" t="s">
        <v>60</v>
      </c>
      <c r="F1845" s="127">
        <v>3</v>
      </c>
      <c r="G1845" s="75" t="s">
        <v>1958</v>
      </c>
      <c r="H1845" s="127">
        <v>12</v>
      </c>
      <c r="I1845" s="127"/>
      <c r="J1845" s="127"/>
      <c r="K1845" s="127" t="s">
        <v>106</v>
      </c>
      <c r="L1845" s="127" t="s">
        <v>4221</v>
      </c>
      <c r="M1845" s="127">
        <v>1</v>
      </c>
      <c r="N1845" s="127">
        <v>3</v>
      </c>
      <c r="O1845" s="127">
        <v>2005</v>
      </c>
      <c r="P1845" s="127">
        <v>20060502</v>
      </c>
      <c r="Q1845" s="127">
        <v>20060515</v>
      </c>
      <c r="R1845" s="127" t="s">
        <v>3420</v>
      </c>
      <c r="S1845" s="127" t="s">
        <v>3421</v>
      </c>
      <c r="T1845" s="127" t="s">
        <v>4165</v>
      </c>
      <c r="U1845" s="127" t="s">
        <v>72</v>
      </c>
      <c r="V1845" s="127" t="s">
        <v>65</v>
      </c>
      <c r="W1845" s="127" t="s">
        <v>64</v>
      </c>
      <c r="X1845" s="127"/>
      <c r="Y1845" s="127">
        <v>5.75</v>
      </c>
      <c r="Z1845" s="127"/>
      <c r="AA1845" s="127" t="s">
        <v>1726</v>
      </c>
      <c r="AB1845" s="127">
        <v>0</v>
      </c>
      <c r="AC1845" s="127">
        <v>23452</v>
      </c>
      <c r="AD1845" s="127"/>
      <c r="AE1845" s="127"/>
      <c r="AF1845" s="127">
        <v>0</v>
      </c>
      <c r="AG1845" s="127">
        <v>131251</v>
      </c>
      <c r="AH1845" s="127"/>
      <c r="AI1845" s="127"/>
      <c r="AJ1845" s="127" t="s">
        <v>66</v>
      </c>
      <c r="AK1845" s="127">
        <v>4.6800000000000001E-2</v>
      </c>
      <c r="AL1845" s="127">
        <v>30</v>
      </c>
      <c r="AM1845" s="127">
        <v>457</v>
      </c>
      <c r="AN1845" s="127"/>
      <c r="AO1845" s="127" t="s">
        <v>4222</v>
      </c>
      <c r="AP1845" s="127" t="s">
        <v>3422</v>
      </c>
      <c r="AQ1845" s="127" t="s">
        <v>3423</v>
      </c>
      <c r="AR1845" s="127" t="s">
        <v>4166</v>
      </c>
      <c r="AS1845" s="127" t="s">
        <v>69</v>
      </c>
      <c r="AT1845" s="127" t="s">
        <v>70</v>
      </c>
      <c r="AU1845" s="127" t="s">
        <v>3211</v>
      </c>
      <c r="AV1845" s="127" t="s">
        <v>1726</v>
      </c>
      <c r="AW1845" s="149">
        <f t="shared" si="28"/>
        <v>5.5965802490192731</v>
      </c>
    </row>
    <row r="1846" spans="1:49" x14ac:dyDescent="0.2">
      <c r="A1846" s="127" t="s">
        <v>59</v>
      </c>
      <c r="B1846" s="127">
        <v>4.0999999999999996</v>
      </c>
      <c r="C1846" s="127">
        <v>20171204</v>
      </c>
      <c r="D1846" s="127" t="s">
        <v>60</v>
      </c>
      <c r="E1846" s="127" t="s">
        <v>60</v>
      </c>
      <c r="F1846" s="127">
        <v>3</v>
      </c>
      <c r="G1846" s="75" t="s">
        <v>1959</v>
      </c>
      <c r="H1846" s="127">
        <v>12</v>
      </c>
      <c r="I1846" s="127"/>
      <c r="J1846" s="127"/>
      <c r="K1846" s="127" t="s">
        <v>106</v>
      </c>
      <c r="L1846" s="127" t="s">
        <v>4221</v>
      </c>
      <c r="M1846" s="127">
        <v>1</v>
      </c>
      <c r="N1846" s="127">
        <v>3</v>
      </c>
      <c r="O1846" s="127">
        <v>2005</v>
      </c>
      <c r="P1846" s="127">
        <v>20060502</v>
      </c>
      <c r="Q1846" s="127">
        <v>20060502</v>
      </c>
      <c r="R1846" s="127" t="s">
        <v>3420</v>
      </c>
      <c r="S1846" s="127" t="s">
        <v>3421</v>
      </c>
      <c r="T1846" s="127" t="s">
        <v>4165</v>
      </c>
      <c r="U1846" s="127" t="s">
        <v>72</v>
      </c>
      <c r="V1846" s="127" t="s">
        <v>65</v>
      </c>
      <c r="W1846" s="127" t="s">
        <v>64</v>
      </c>
      <c r="X1846" s="127"/>
      <c r="Y1846" s="127">
        <v>5.75</v>
      </c>
      <c r="Z1846" s="127"/>
      <c r="AA1846" s="127" t="s">
        <v>1726</v>
      </c>
      <c r="AB1846" s="127">
        <v>5000</v>
      </c>
      <c r="AC1846" s="127">
        <v>24719</v>
      </c>
      <c r="AD1846" s="127"/>
      <c r="AE1846" s="127"/>
      <c r="AF1846" s="127">
        <v>0</v>
      </c>
      <c r="AG1846" s="127">
        <v>132607</v>
      </c>
      <c r="AH1846" s="127">
        <v>5000</v>
      </c>
      <c r="AI1846" s="127">
        <v>358</v>
      </c>
      <c r="AJ1846" s="127" t="s">
        <v>66</v>
      </c>
      <c r="AK1846" s="127">
        <v>1.43E-2</v>
      </c>
      <c r="AL1846" s="127">
        <v>30</v>
      </c>
      <c r="AM1846" s="127">
        <v>451</v>
      </c>
      <c r="AN1846" s="127"/>
      <c r="AO1846" s="127" t="s">
        <v>4253</v>
      </c>
      <c r="AP1846" s="127" t="s">
        <v>3422</v>
      </c>
      <c r="AQ1846" s="127" t="s">
        <v>3423</v>
      </c>
      <c r="AR1846" s="127" t="s">
        <v>4166</v>
      </c>
      <c r="AS1846" s="127" t="s">
        <v>69</v>
      </c>
      <c r="AT1846" s="127" t="s">
        <v>70</v>
      </c>
      <c r="AU1846" s="127" t="s">
        <v>3211</v>
      </c>
      <c r="AV1846" s="127" t="s">
        <v>1726</v>
      </c>
      <c r="AW1846" s="149">
        <f t="shared" si="28"/>
        <v>5.3645778550912251</v>
      </c>
    </row>
    <row r="1847" spans="1:49" x14ac:dyDescent="0.2">
      <c r="A1847" s="127" t="s">
        <v>59</v>
      </c>
      <c r="B1847" s="127">
        <v>4.0999999999999996</v>
      </c>
      <c r="C1847" s="127">
        <v>20171204</v>
      </c>
      <c r="D1847" s="127" t="s">
        <v>60</v>
      </c>
      <c r="E1847" s="127" t="s">
        <v>60</v>
      </c>
      <c r="F1847" s="127">
        <v>3</v>
      </c>
      <c r="G1847" s="75" t="s">
        <v>1960</v>
      </c>
      <c r="H1847" s="127">
        <v>12</v>
      </c>
      <c r="I1847" s="127"/>
      <c r="J1847" s="127"/>
      <c r="K1847" s="127" t="s">
        <v>106</v>
      </c>
      <c r="L1847" s="127" t="s">
        <v>4221</v>
      </c>
      <c r="M1847" s="127">
        <v>1</v>
      </c>
      <c r="N1847" s="127">
        <v>3</v>
      </c>
      <c r="O1847" s="127">
        <v>2005</v>
      </c>
      <c r="P1847" s="127">
        <v>20060502</v>
      </c>
      <c r="Q1847" s="127">
        <v>20060515</v>
      </c>
      <c r="R1847" s="127" t="s">
        <v>3420</v>
      </c>
      <c r="S1847" s="127" t="s">
        <v>3421</v>
      </c>
      <c r="T1847" s="127" t="s">
        <v>4165</v>
      </c>
      <c r="U1847" s="127" t="s">
        <v>72</v>
      </c>
      <c r="V1847" s="127" t="s">
        <v>65</v>
      </c>
      <c r="W1847" s="127" t="s">
        <v>64</v>
      </c>
      <c r="X1847" s="127"/>
      <c r="Y1847" s="127">
        <v>5.75</v>
      </c>
      <c r="Z1847" s="127"/>
      <c r="AA1847" s="127" t="s">
        <v>1726</v>
      </c>
      <c r="AB1847" s="127">
        <v>0</v>
      </c>
      <c r="AC1847" s="127">
        <v>23445</v>
      </c>
      <c r="AD1847" s="127"/>
      <c r="AE1847" s="127"/>
      <c r="AF1847" s="127">
        <v>0</v>
      </c>
      <c r="AG1847" s="127">
        <v>131208</v>
      </c>
      <c r="AH1847" s="127"/>
      <c r="AI1847" s="127"/>
      <c r="AJ1847" s="127" t="s">
        <v>66</v>
      </c>
      <c r="AK1847" s="127">
        <v>4.6800000000000001E-2</v>
      </c>
      <c r="AL1847" s="127">
        <v>30</v>
      </c>
      <c r="AM1847" s="127">
        <v>457</v>
      </c>
      <c r="AN1847" s="127"/>
      <c r="AO1847" s="127" t="s">
        <v>4252</v>
      </c>
      <c r="AP1847" s="127" t="s">
        <v>3422</v>
      </c>
      <c r="AQ1847" s="127" t="s">
        <v>3423</v>
      </c>
      <c r="AR1847" s="127" t="s">
        <v>4166</v>
      </c>
      <c r="AS1847" s="127" t="s">
        <v>69</v>
      </c>
      <c r="AT1847" s="127" t="s">
        <v>70</v>
      </c>
      <c r="AU1847" s="127" t="s">
        <v>3211</v>
      </c>
      <c r="AV1847" s="127" t="s">
        <v>1726</v>
      </c>
      <c r="AW1847" s="149">
        <f t="shared" si="28"/>
        <v>5.5964171465131161</v>
      </c>
    </row>
    <row r="1848" spans="1:49" x14ac:dyDescent="0.2">
      <c r="A1848" s="127" t="s">
        <v>59</v>
      </c>
      <c r="B1848" s="127">
        <v>4.0999999999999996</v>
      </c>
      <c r="C1848" s="127">
        <v>20171204</v>
      </c>
      <c r="D1848" s="127" t="s">
        <v>60</v>
      </c>
      <c r="E1848" s="127" t="s">
        <v>60</v>
      </c>
      <c r="F1848" s="127">
        <v>3</v>
      </c>
      <c r="G1848" s="75" t="s">
        <v>1636</v>
      </c>
      <c r="H1848" s="127">
        <v>12</v>
      </c>
      <c r="I1848" s="127"/>
      <c r="J1848" s="127"/>
      <c r="K1848" s="127"/>
      <c r="L1848" s="127"/>
      <c r="M1848" s="127">
        <v>1</v>
      </c>
      <c r="N1848" s="127">
        <v>1</v>
      </c>
      <c r="O1848" s="127">
        <v>2002</v>
      </c>
      <c r="P1848" s="127">
        <v>20040324</v>
      </c>
      <c r="Q1848" s="127">
        <v>20040422</v>
      </c>
      <c r="R1848" s="127" t="s">
        <v>61</v>
      </c>
      <c r="S1848" s="127" t="s">
        <v>62</v>
      </c>
      <c r="T1848" s="127" t="s">
        <v>63</v>
      </c>
      <c r="U1848" s="127" t="s">
        <v>1953</v>
      </c>
      <c r="V1848" s="127" t="s">
        <v>65</v>
      </c>
      <c r="W1848" s="127" t="s">
        <v>64</v>
      </c>
      <c r="X1848" s="127"/>
      <c r="Y1848" s="127">
        <v>12.9</v>
      </c>
      <c r="Z1848" s="127">
        <v>104</v>
      </c>
      <c r="AA1848" s="127" t="s">
        <v>1726</v>
      </c>
      <c r="AB1848" s="127">
        <v>5000</v>
      </c>
      <c r="AC1848" s="127">
        <v>42198</v>
      </c>
      <c r="AD1848" s="127"/>
      <c r="AE1848" s="127"/>
      <c r="AF1848" s="127">
        <v>0</v>
      </c>
      <c r="AG1848" s="127">
        <v>45032</v>
      </c>
      <c r="AH1848" s="127">
        <v>5000</v>
      </c>
      <c r="AI1848" s="127">
        <v>865</v>
      </c>
      <c r="AJ1848" s="127" t="s">
        <v>67</v>
      </c>
      <c r="AK1848" s="127">
        <v>2.01E-2</v>
      </c>
      <c r="AL1848" s="127">
        <v>30</v>
      </c>
      <c r="AM1848" s="127">
        <v>600</v>
      </c>
      <c r="AN1848" s="127"/>
      <c r="AO1848" s="127" t="s">
        <v>155</v>
      </c>
      <c r="AP1848" s="127" t="s">
        <v>663</v>
      </c>
      <c r="AQ1848" s="127" t="s">
        <v>661</v>
      </c>
      <c r="AR1848" s="127" t="s">
        <v>664</v>
      </c>
      <c r="AS1848" s="127" t="s">
        <v>69</v>
      </c>
      <c r="AT1848" s="127" t="s">
        <v>70</v>
      </c>
      <c r="AU1848" s="127" t="s">
        <v>71</v>
      </c>
      <c r="AV1848" s="127" t="s">
        <v>1726</v>
      </c>
      <c r="AW1848" s="149">
        <f t="shared" si="28"/>
        <v>1.0671595810227974</v>
      </c>
    </row>
    <row r="1849" spans="1:49" x14ac:dyDescent="0.2">
      <c r="A1849" s="127" t="s">
        <v>59</v>
      </c>
      <c r="B1849" s="127">
        <v>4.0999999999999996</v>
      </c>
      <c r="C1849" s="127">
        <v>20171204</v>
      </c>
      <c r="D1849" s="127" t="s">
        <v>60</v>
      </c>
      <c r="E1849" s="127" t="s">
        <v>60</v>
      </c>
      <c r="F1849" s="127">
        <v>3</v>
      </c>
      <c r="G1849" s="75" t="s">
        <v>1637</v>
      </c>
      <c r="H1849" s="127">
        <v>12</v>
      </c>
      <c r="I1849" s="127"/>
      <c r="J1849" s="127"/>
      <c r="K1849" s="127"/>
      <c r="L1849" s="127"/>
      <c r="M1849" s="127">
        <v>1</v>
      </c>
      <c r="N1849" s="127">
        <v>1</v>
      </c>
      <c r="O1849" s="127">
        <v>2002</v>
      </c>
      <c r="P1849" s="127">
        <v>20040324</v>
      </c>
      <c r="Q1849" s="127">
        <v>20040421</v>
      </c>
      <c r="R1849" s="127" t="s">
        <v>61</v>
      </c>
      <c r="S1849" s="127" t="s">
        <v>62</v>
      </c>
      <c r="T1849" s="127" t="s">
        <v>63</v>
      </c>
      <c r="U1849" s="127" t="s">
        <v>1953</v>
      </c>
      <c r="V1849" s="127" t="s">
        <v>65</v>
      </c>
      <c r="W1849" s="127" t="s">
        <v>64</v>
      </c>
      <c r="X1849" s="127"/>
      <c r="Y1849" s="127">
        <v>12.9</v>
      </c>
      <c r="Z1849" s="127">
        <v>105</v>
      </c>
      <c r="AA1849" s="127" t="s">
        <v>1726</v>
      </c>
      <c r="AB1849" s="127">
        <v>5000</v>
      </c>
      <c r="AC1849" s="127">
        <v>46685</v>
      </c>
      <c r="AD1849" s="127"/>
      <c r="AE1849" s="127"/>
      <c r="AF1849" s="127">
        <v>0</v>
      </c>
      <c r="AG1849" s="127">
        <v>48113</v>
      </c>
      <c r="AH1849" s="127">
        <v>5000</v>
      </c>
      <c r="AI1849" s="127">
        <v>93</v>
      </c>
      <c r="AJ1849" s="127" t="s">
        <v>67</v>
      </c>
      <c r="AK1849" s="127">
        <v>2E-3</v>
      </c>
      <c r="AL1849" s="127">
        <v>30</v>
      </c>
      <c r="AM1849" s="127">
        <v>600</v>
      </c>
      <c r="AN1849" s="127"/>
      <c r="AO1849" s="127" t="s">
        <v>156</v>
      </c>
      <c r="AP1849" s="127" t="s">
        <v>663</v>
      </c>
      <c r="AQ1849" s="127" t="s">
        <v>661</v>
      </c>
      <c r="AR1849" s="127" t="s">
        <v>664</v>
      </c>
      <c r="AS1849" s="127" t="s">
        <v>69</v>
      </c>
      <c r="AT1849" s="127" t="s">
        <v>70</v>
      </c>
      <c r="AU1849" s="127" t="s">
        <v>71</v>
      </c>
      <c r="AV1849" s="127" t="s">
        <v>1726</v>
      </c>
      <c r="AW1849" s="149">
        <f t="shared" si="28"/>
        <v>1.030587983292278</v>
      </c>
    </row>
    <row r="1850" spans="1:49" x14ac:dyDescent="0.2">
      <c r="A1850" s="127" t="s">
        <v>59</v>
      </c>
      <c r="B1850" s="127">
        <v>4.0999999999999996</v>
      </c>
      <c r="C1850" s="127">
        <v>20171204</v>
      </c>
      <c r="D1850" s="127" t="s">
        <v>60</v>
      </c>
      <c r="E1850" s="127" t="s">
        <v>60</v>
      </c>
      <c r="F1850" s="127">
        <v>3</v>
      </c>
      <c r="G1850" s="75" t="s">
        <v>1971</v>
      </c>
      <c r="H1850" s="127">
        <v>12</v>
      </c>
      <c r="I1850" s="127"/>
      <c r="J1850" s="127"/>
      <c r="K1850" s="127" t="s">
        <v>106</v>
      </c>
      <c r="L1850" s="127" t="s">
        <v>4212</v>
      </c>
      <c r="M1850" s="127">
        <v>1</v>
      </c>
      <c r="N1850" s="127">
        <v>3</v>
      </c>
      <c r="O1850" s="127">
        <v>2003</v>
      </c>
      <c r="P1850" s="127">
        <v>20040509</v>
      </c>
      <c r="Q1850" s="127">
        <v>20040517</v>
      </c>
      <c r="R1850" s="127" t="s">
        <v>3420</v>
      </c>
      <c r="S1850" s="127" t="s">
        <v>3421</v>
      </c>
      <c r="T1850" s="127" t="s">
        <v>4165</v>
      </c>
      <c r="U1850" s="127" t="s">
        <v>72</v>
      </c>
      <c r="V1850" s="127" t="s">
        <v>65</v>
      </c>
      <c r="W1850" s="127" t="s">
        <v>64</v>
      </c>
      <c r="X1850" s="127"/>
      <c r="Y1850" s="127">
        <v>5.9</v>
      </c>
      <c r="Z1850" s="127"/>
      <c r="AA1850" s="127" t="s">
        <v>1726</v>
      </c>
      <c r="AB1850" s="127">
        <v>0</v>
      </c>
      <c r="AC1850" s="127">
        <v>48344</v>
      </c>
      <c r="AD1850" s="127"/>
      <c r="AE1850" s="127"/>
      <c r="AF1850" s="127">
        <v>0</v>
      </c>
      <c r="AG1850" s="127">
        <v>307041</v>
      </c>
      <c r="AH1850" s="127"/>
      <c r="AI1850" s="127"/>
      <c r="AJ1850" s="127" t="s">
        <v>66</v>
      </c>
      <c r="AK1850" s="127">
        <v>3.32E-2</v>
      </c>
      <c r="AL1850" s="127">
        <v>60</v>
      </c>
      <c r="AM1850" s="127">
        <v>1083</v>
      </c>
      <c r="AN1850" s="127"/>
      <c r="AO1850" s="127" t="s">
        <v>4231</v>
      </c>
      <c r="AP1850" s="127" t="s">
        <v>3422</v>
      </c>
      <c r="AQ1850" s="127" t="s">
        <v>3423</v>
      </c>
      <c r="AR1850" s="127" t="s">
        <v>4166</v>
      </c>
      <c r="AS1850" s="127" t="s">
        <v>69</v>
      </c>
      <c r="AT1850" s="127" t="s">
        <v>70</v>
      </c>
      <c r="AU1850" s="127" t="s">
        <v>3211</v>
      </c>
      <c r="AV1850" s="127" t="s">
        <v>1726</v>
      </c>
      <c r="AW1850" s="149">
        <f t="shared" si="28"/>
        <v>6.3511707761045839</v>
      </c>
    </row>
    <row r="1851" spans="1:49" x14ac:dyDescent="0.2">
      <c r="A1851" s="127" t="s">
        <v>59</v>
      </c>
      <c r="B1851" s="127">
        <v>4.0999999999999996</v>
      </c>
      <c r="C1851" s="127">
        <v>20171204</v>
      </c>
      <c r="D1851" s="127" t="s">
        <v>60</v>
      </c>
      <c r="E1851" s="127" t="s">
        <v>60</v>
      </c>
      <c r="F1851" s="127">
        <v>3</v>
      </c>
      <c r="G1851" s="75" t="s">
        <v>1972</v>
      </c>
      <c r="H1851" s="127">
        <v>12</v>
      </c>
      <c r="I1851" s="127"/>
      <c r="J1851" s="127"/>
      <c r="K1851" s="127" t="s">
        <v>106</v>
      </c>
      <c r="L1851" s="127" t="s">
        <v>4338</v>
      </c>
      <c r="M1851" s="127">
        <v>1</v>
      </c>
      <c r="N1851" s="127">
        <v>3</v>
      </c>
      <c r="O1851" s="127">
        <v>2002</v>
      </c>
      <c r="P1851" s="127">
        <v>20030514</v>
      </c>
      <c r="Q1851" s="127">
        <v>20030526</v>
      </c>
      <c r="R1851" s="127" t="s">
        <v>3420</v>
      </c>
      <c r="S1851" s="127" t="s">
        <v>3421</v>
      </c>
      <c r="T1851" s="127" t="s">
        <v>4165</v>
      </c>
      <c r="U1851" s="127" t="s">
        <v>72</v>
      </c>
      <c r="V1851" s="127" t="s">
        <v>65</v>
      </c>
      <c r="W1851" s="127" t="s">
        <v>64</v>
      </c>
      <c r="X1851" s="127"/>
      <c r="Y1851" s="127">
        <v>5.62</v>
      </c>
      <c r="Z1851" s="127"/>
      <c r="AA1851" s="127" t="s">
        <v>1726</v>
      </c>
      <c r="AB1851" s="127">
        <v>5000</v>
      </c>
      <c r="AC1851" s="127">
        <v>50061</v>
      </c>
      <c r="AD1851" s="127"/>
      <c r="AE1851" s="127"/>
      <c r="AF1851" s="127">
        <v>0</v>
      </c>
      <c r="AG1851" s="127">
        <v>349806</v>
      </c>
      <c r="AH1851" s="127"/>
      <c r="AI1851" s="127"/>
      <c r="AJ1851" s="127" t="s">
        <v>66</v>
      </c>
      <c r="AK1851" s="127"/>
      <c r="AL1851" s="127">
        <v>30</v>
      </c>
      <c r="AM1851" s="127">
        <v>636</v>
      </c>
      <c r="AN1851" s="127"/>
      <c r="AO1851" s="127" t="s">
        <v>4342</v>
      </c>
      <c r="AP1851" s="127" t="s">
        <v>3422</v>
      </c>
      <c r="AQ1851" s="127" t="s">
        <v>3423</v>
      </c>
      <c r="AR1851" s="127" t="s">
        <v>4166</v>
      </c>
      <c r="AS1851" s="127" t="s">
        <v>69</v>
      </c>
      <c r="AT1851" s="127" t="s">
        <v>70</v>
      </c>
      <c r="AU1851" s="127" t="s">
        <v>3211</v>
      </c>
      <c r="AV1851" s="127" t="s">
        <v>1726</v>
      </c>
      <c r="AW1851" s="149">
        <f t="shared" si="28"/>
        <v>6.9875951339365976</v>
      </c>
    </row>
    <row r="1852" spans="1:49" x14ac:dyDescent="0.2">
      <c r="A1852" s="127" t="s">
        <v>59</v>
      </c>
      <c r="B1852" s="127">
        <v>4.0999999999999996</v>
      </c>
      <c r="C1852" s="127">
        <v>20171204</v>
      </c>
      <c r="D1852" s="127" t="s">
        <v>60</v>
      </c>
      <c r="E1852" s="127" t="s">
        <v>60</v>
      </c>
      <c r="F1852" s="127">
        <v>3</v>
      </c>
      <c r="G1852" s="75" t="s">
        <v>1973</v>
      </c>
      <c r="H1852" s="127">
        <v>12</v>
      </c>
      <c r="I1852" s="127"/>
      <c r="J1852" s="127"/>
      <c r="K1852" s="127" t="s">
        <v>106</v>
      </c>
      <c r="L1852" s="127" t="s">
        <v>4338</v>
      </c>
      <c r="M1852" s="127">
        <v>1</v>
      </c>
      <c r="N1852" s="127">
        <v>3</v>
      </c>
      <c r="O1852" s="127">
        <v>2002</v>
      </c>
      <c r="P1852" s="127">
        <v>20030514</v>
      </c>
      <c r="Q1852" s="127">
        <v>20030526</v>
      </c>
      <c r="R1852" s="127" t="s">
        <v>3420</v>
      </c>
      <c r="S1852" s="127" t="s">
        <v>3421</v>
      </c>
      <c r="T1852" s="127" t="s">
        <v>4165</v>
      </c>
      <c r="U1852" s="127" t="s">
        <v>72</v>
      </c>
      <c r="V1852" s="127" t="s">
        <v>65</v>
      </c>
      <c r="W1852" s="127" t="s">
        <v>64</v>
      </c>
      <c r="X1852" s="127"/>
      <c r="Y1852" s="127">
        <v>5.62</v>
      </c>
      <c r="Z1852" s="127"/>
      <c r="AA1852" s="127" t="s">
        <v>1726</v>
      </c>
      <c r="AB1852" s="127">
        <v>0</v>
      </c>
      <c r="AC1852" s="127">
        <v>49882</v>
      </c>
      <c r="AD1852" s="127"/>
      <c r="AE1852" s="127"/>
      <c r="AF1852" s="127">
        <v>0</v>
      </c>
      <c r="AG1852" s="127">
        <v>348555</v>
      </c>
      <c r="AH1852" s="127"/>
      <c r="AI1852" s="127"/>
      <c r="AJ1852" s="127" t="s">
        <v>66</v>
      </c>
      <c r="AK1852" s="127"/>
      <c r="AL1852" s="127">
        <v>30</v>
      </c>
      <c r="AM1852" s="127">
        <v>598</v>
      </c>
      <c r="AN1852" s="127"/>
      <c r="AO1852" s="127" t="s">
        <v>4341</v>
      </c>
      <c r="AP1852" s="127" t="s">
        <v>3422</v>
      </c>
      <c r="AQ1852" s="127" t="s">
        <v>3423</v>
      </c>
      <c r="AR1852" s="127" t="s">
        <v>4166</v>
      </c>
      <c r="AS1852" s="127" t="s">
        <v>69</v>
      </c>
      <c r="AT1852" s="127" t="s">
        <v>70</v>
      </c>
      <c r="AU1852" s="127" t="s">
        <v>3211</v>
      </c>
      <c r="AV1852" s="127" t="s">
        <v>1726</v>
      </c>
      <c r="AW1852" s="149">
        <f t="shared" si="28"/>
        <v>6.9875907140852416</v>
      </c>
    </row>
    <row r="1853" spans="1:49" x14ac:dyDescent="0.2">
      <c r="A1853" s="127" t="s">
        <v>59</v>
      </c>
      <c r="B1853" s="127">
        <v>4.0999999999999996</v>
      </c>
      <c r="C1853" s="127">
        <v>20171204</v>
      </c>
      <c r="D1853" s="127" t="s">
        <v>60</v>
      </c>
      <c r="E1853" s="127" t="s">
        <v>60</v>
      </c>
      <c r="F1853" s="127">
        <v>3</v>
      </c>
      <c r="G1853" s="75" t="s">
        <v>1974</v>
      </c>
      <c r="H1853" s="127">
        <v>12</v>
      </c>
      <c r="I1853" s="127"/>
      <c r="J1853" s="127"/>
      <c r="K1853" s="127" t="s">
        <v>106</v>
      </c>
      <c r="L1853" s="127" t="s">
        <v>4338</v>
      </c>
      <c r="M1853" s="127">
        <v>1</v>
      </c>
      <c r="N1853" s="127">
        <v>3</v>
      </c>
      <c r="O1853" s="127">
        <v>2002</v>
      </c>
      <c r="P1853" s="127">
        <v>20030516</v>
      </c>
      <c r="Q1853" s="127">
        <v>20030526</v>
      </c>
      <c r="R1853" s="127" t="s">
        <v>3420</v>
      </c>
      <c r="S1853" s="127" t="s">
        <v>3421</v>
      </c>
      <c r="T1853" s="127" t="s">
        <v>4165</v>
      </c>
      <c r="U1853" s="127" t="s">
        <v>72</v>
      </c>
      <c r="V1853" s="127" t="s">
        <v>65</v>
      </c>
      <c r="W1853" s="127" t="s">
        <v>64</v>
      </c>
      <c r="X1853" s="127"/>
      <c r="Y1853" s="127">
        <v>5</v>
      </c>
      <c r="Z1853" s="127"/>
      <c r="AA1853" s="127" t="s">
        <v>1726</v>
      </c>
      <c r="AB1853" s="127">
        <v>5000</v>
      </c>
      <c r="AC1853" s="127">
        <v>49975</v>
      </c>
      <c r="AD1853" s="127"/>
      <c r="AE1853" s="127"/>
      <c r="AF1853" s="127">
        <v>0</v>
      </c>
      <c r="AG1853" s="127">
        <v>317570</v>
      </c>
      <c r="AH1853" s="127"/>
      <c r="AI1853" s="127"/>
      <c r="AJ1853" s="127" t="s">
        <v>66</v>
      </c>
      <c r="AK1853" s="127"/>
      <c r="AL1853" s="127">
        <v>28</v>
      </c>
      <c r="AM1853" s="127">
        <v>704</v>
      </c>
      <c r="AN1853" s="127"/>
      <c r="AO1853" s="127" t="s">
        <v>4340</v>
      </c>
      <c r="AP1853" s="127" t="s">
        <v>3422</v>
      </c>
      <c r="AQ1853" s="127" t="s">
        <v>3423</v>
      </c>
      <c r="AR1853" s="127" t="s">
        <v>4166</v>
      </c>
      <c r="AS1853" s="127" t="s">
        <v>69</v>
      </c>
      <c r="AT1853" s="127" t="s">
        <v>70</v>
      </c>
      <c r="AU1853" s="127" t="s">
        <v>3211</v>
      </c>
      <c r="AV1853" s="127" t="s">
        <v>1726</v>
      </c>
      <c r="AW1853" s="149">
        <f t="shared" si="28"/>
        <v>6.3545772886443226</v>
      </c>
    </row>
    <row r="1854" spans="1:49" x14ac:dyDescent="0.2">
      <c r="A1854" s="127" t="s">
        <v>59</v>
      </c>
      <c r="B1854" s="127">
        <v>4.0999999999999996</v>
      </c>
      <c r="C1854" s="127">
        <v>20171204</v>
      </c>
      <c r="D1854" s="127" t="s">
        <v>60</v>
      </c>
      <c r="E1854" s="127" t="s">
        <v>60</v>
      </c>
      <c r="F1854" s="127">
        <v>3</v>
      </c>
      <c r="G1854" s="75" t="s">
        <v>1975</v>
      </c>
      <c r="H1854" s="127">
        <v>12</v>
      </c>
      <c r="I1854" s="127"/>
      <c r="J1854" s="127"/>
      <c r="K1854" s="127" t="s">
        <v>106</v>
      </c>
      <c r="L1854" s="127" t="s">
        <v>4338</v>
      </c>
      <c r="M1854" s="127">
        <v>1</v>
      </c>
      <c r="N1854" s="127">
        <v>3</v>
      </c>
      <c r="O1854" s="127">
        <v>2002</v>
      </c>
      <c r="P1854" s="127">
        <v>20030516</v>
      </c>
      <c r="Q1854" s="127">
        <v>20030526</v>
      </c>
      <c r="R1854" s="127" t="s">
        <v>3420</v>
      </c>
      <c r="S1854" s="127" t="s">
        <v>3421</v>
      </c>
      <c r="T1854" s="127" t="s">
        <v>4165</v>
      </c>
      <c r="U1854" s="127" t="s">
        <v>72</v>
      </c>
      <c r="V1854" s="127" t="s">
        <v>65</v>
      </c>
      <c r="W1854" s="127" t="s">
        <v>64</v>
      </c>
      <c r="X1854" s="127"/>
      <c r="Y1854" s="127">
        <v>5</v>
      </c>
      <c r="Z1854" s="127"/>
      <c r="AA1854" s="127" t="s">
        <v>1726</v>
      </c>
      <c r="AB1854" s="127">
        <v>0</v>
      </c>
      <c r="AC1854" s="127">
        <v>49775</v>
      </c>
      <c r="AD1854" s="127"/>
      <c r="AE1854" s="127"/>
      <c r="AF1854" s="127">
        <v>0</v>
      </c>
      <c r="AG1854" s="127">
        <v>316440</v>
      </c>
      <c r="AH1854" s="127"/>
      <c r="AI1854" s="127"/>
      <c r="AJ1854" s="127" t="s">
        <v>66</v>
      </c>
      <c r="AK1854" s="127">
        <v>2.8E-3</v>
      </c>
      <c r="AL1854" s="127">
        <v>28</v>
      </c>
      <c r="AM1854" s="127">
        <v>710</v>
      </c>
      <c r="AN1854" s="127"/>
      <c r="AO1854" s="127" t="s">
        <v>4339</v>
      </c>
      <c r="AP1854" s="127" t="s">
        <v>3422</v>
      </c>
      <c r="AQ1854" s="127" t="s">
        <v>3423</v>
      </c>
      <c r="AR1854" s="127" t="s">
        <v>4166</v>
      </c>
      <c r="AS1854" s="127" t="s">
        <v>69</v>
      </c>
      <c r="AT1854" s="127" t="s">
        <v>70</v>
      </c>
      <c r="AU1854" s="127" t="s">
        <v>3211</v>
      </c>
      <c r="AV1854" s="127" t="s">
        <v>1726</v>
      </c>
      <c r="AW1854" s="149">
        <f t="shared" si="28"/>
        <v>6.3574083375188346</v>
      </c>
    </row>
    <row r="1855" spans="1:49" x14ac:dyDescent="0.2">
      <c r="A1855" s="127" t="s">
        <v>59</v>
      </c>
      <c r="B1855" s="127">
        <v>4.0999999999999996</v>
      </c>
      <c r="C1855" s="127">
        <v>20171204</v>
      </c>
      <c r="D1855" s="127" t="s">
        <v>60</v>
      </c>
      <c r="E1855" s="127" t="s">
        <v>60</v>
      </c>
      <c r="F1855" s="127">
        <v>3</v>
      </c>
      <c r="G1855" s="75" t="s">
        <v>4233</v>
      </c>
      <c r="H1855" s="127">
        <v>12</v>
      </c>
      <c r="I1855" s="127"/>
      <c r="J1855" s="127"/>
      <c r="K1855" s="127"/>
      <c r="L1855" s="127"/>
      <c r="M1855" s="127">
        <v>1</v>
      </c>
      <c r="N1855" s="127">
        <v>3</v>
      </c>
      <c r="O1855" s="127">
        <v>2003</v>
      </c>
      <c r="P1855" s="127">
        <v>20040509</v>
      </c>
      <c r="Q1855" s="127">
        <v>20040517</v>
      </c>
      <c r="R1855" s="127" t="s">
        <v>3420</v>
      </c>
      <c r="S1855" s="127" t="s">
        <v>3421</v>
      </c>
      <c r="T1855" s="127" t="s">
        <v>4165</v>
      </c>
      <c r="U1855" s="127" t="s">
        <v>72</v>
      </c>
      <c r="V1855" s="127" t="s">
        <v>65</v>
      </c>
      <c r="W1855" s="127" t="s">
        <v>64</v>
      </c>
      <c r="X1855" s="127"/>
      <c r="Y1855" s="127">
        <v>5.5</v>
      </c>
      <c r="Z1855" s="127"/>
      <c r="AA1855" s="127" t="s">
        <v>67</v>
      </c>
      <c r="AB1855" s="127">
        <v>0</v>
      </c>
      <c r="AC1855" s="127">
        <v>3460</v>
      </c>
      <c r="AD1855" s="127"/>
      <c r="AE1855" s="127"/>
      <c r="AF1855" s="127">
        <v>0</v>
      </c>
      <c r="AG1855" s="127">
        <v>169695</v>
      </c>
      <c r="AH1855" s="127"/>
      <c r="AI1855" s="127"/>
      <c r="AJ1855" s="127" t="s">
        <v>66</v>
      </c>
      <c r="AK1855" s="127"/>
      <c r="AL1855" s="127"/>
      <c r="AM1855" s="127"/>
      <c r="AN1855" s="127"/>
      <c r="AO1855" s="127" t="s">
        <v>4234</v>
      </c>
      <c r="AP1855" s="127" t="s">
        <v>3422</v>
      </c>
      <c r="AQ1855" s="127" t="s">
        <v>3423</v>
      </c>
      <c r="AR1855" s="127" t="s">
        <v>4166</v>
      </c>
      <c r="AS1855" s="127" t="s">
        <v>69</v>
      </c>
      <c r="AT1855" s="127" t="s">
        <v>70</v>
      </c>
      <c r="AU1855" s="127" t="s">
        <v>3211</v>
      </c>
      <c r="AV1855" s="127" t="s">
        <v>1726</v>
      </c>
      <c r="AW1855" s="149">
        <f t="shared" si="28"/>
        <v>49.044797687861269</v>
      </c>
    </row>
    <row r="1856" spans="1:49" x14ac:dyDescent="0.2">
      <c r="A1856" s="127" t="s">
        <v>59</v>
      </c>
      <c r="B1856" s="127">
        <v>4.0999999999999996</v>
      </c>
      <c r="C1856" s="127">
        <v>20171204</v>
      </c>
      <c r="D1856" s="127" t="s">
        <v>60</v>
      </c>
      <c r="E1856" s="127" t="s">
        <v>60</v>
      </c>
      <c r="F1856" s="127">
        <v>3</v>
      </c>
      <c r="G1856" s="75" t="s">
        <v>3548</v>
      </c>
      <c r="H1856" s="127">
        <v>0</v>
      </c>
      <c r="I1856" s="127"/>
      <c r="J1856" s="127"/>
      <c r="K1856" s="127"/>
      <c r="L1856" s="127"/>
      <c r="M1856" s="127">
        <v>1</v>
      </c>
      <c r="N1856" s="127">
        <v>2</v>
      </c>
      <c r="O1856" s="127">
        <v>1989</v>
      </c>
      <c r="P1856" s="127">
        <v>19900516</v>
      </c>
      <c r="Q1856" s="127">
        <v>19900518</v>
      </c>
      <c r="R1856" s="127" t="s">
        <v>3483</v>
      </c>
      <c r="S1856" s="127" t="s">
        <v>3497</v>
      </c>
      <c r="T1856" s="127" t="s">
        <v>3485</v>
      </c>
      <c r="U1856" s="127" t="s">
        <v>72</v>
      </c>
      <c r="V1856" s="127" t="s">
        <v>65</v>
      </c>
      <c r="W1856" s="127" t="s">
        <v>66</v>
      </c>
      <c r="X1856" s="127"/>
      <c r="Y1856" s="127">
        <v>7.1</v>
      </c>
      <c r="Z1856" s="127"/>
      <c r="AA1856" s="127" t="s">
        <v>1726</v>
      </c>
      <c r="AB1856" s="127">
        <v>5000</v>
      </c>
      <c r="AC1856" s="127">
        <v>26413</v>
      </c>
      <c r="AD1856" s="127"/>
      <c r="AE1856" s="127"/>
      <c r="AF1856" s="127"/>
      <c r="AG1856" s="127"/>
      <c r="AH1856" s="127"/>
      <c r="AI1856" s="127"/>
      <c r="AJ1856" s="127"/>
      <c r="AK1856" s="127"/>
      <c r="AL1856" s="127">
        <v>1</v>
      </c>
      <c r="AM1856" s="127"/>
      <c r="AN1856" s="127"/>
      <c r="AO1856" s="127" t="s">
        <v>3549</v>
      </c>
      <c r="AP1856" s="127" t="s">
        <v>3486</v>
      </c>
      <c r="AQ1856" s="127" t="s">
        <v>3500</v>
      </c>
      <c r="AR1856" s="127" t="s">
        <v>3488</v>
      </c>
      <c r="AS1856" s="127" t="s">
        <v>69</v>
      </c>
      <c r="AT1856" s="127" t="s">
        <v>70</v>
      </c>
      <c r="AU1856" s="127" t="s">
        <v>77</v>
      </c>
      <c r="AV1856" s="127" t="s">
        <v>1726</v>
      </c>
      <c r="AW1856" s="149">
        <f t="shared" si="28"/>
        <v>0</v>
      </c>
    </row>
    <row r="1857" spans="1:49" x14ac:dyDescent="0.2">
      <c r="A1857" s="127" t="s">
        <v>59</v>
      </c>
      <c r="B1857" s="127">
        <v>4.0999999999999996</v>
      </c>
      <c r="C1857" s="127">
        <v>20171204</v>
      </c>
      <c r="D1857" s="127" t="s">
        <v>60</v>
      </c>
      <c r="E1857" s="127" t="s">
        <v>60</v>
      </c>
      <c r="F1857" s="127">
        <v>3</v>
      </c>
      <c r="G1857" s="75" t="s">
        <v>3541</v>
      </c>
      <c r="H1857" s="127">
        <v>0</v>
      </c>
      <c r="I1857" s="127"/>
      <c r="J1857" s="127"/>
      <c r="K1857" s="127"/>
      <c r="L1857" s="127"/>
      <c r="M1857" s="127">
        <v>1</v>
      </c>
      <c r="N1857" s="127">
        <v>2</v>
      </c>
      <c r="O1857" s="127">
        <v>1989</v>
      </c>
      <c r="P1857" s="127">
        <v>19900516</v>
      </c>
      <c r="Q1857" s="127">
        <v>19900518</v>
      </c>
      <c r="R1857" s="127" t="s">
        <v>3483</v>
      </c>
      <c r="S1857" s="127" t="s">
        <v>3497</v>
      </c>
      <c r="T1857" s="127" t="s">
        <v>3485</v>
      </c>
      <c r="U1857" s="127" t="s">
        <v>72</v>
      </c>
      <c r="V1857" s="127" t="s">
        <v>65</v>
      </c>
      <c r="W1857" s="127" t="s">
        <v>66</v>
      </c>
      <c r="X1857" s="127"/>
      <c r="Y1857" s="127">
        <v>7.1</v>
      </c>
      <c r="Z1857" s="127"/>
      <c r="AA1857" s="127" t="s">
        <v>1726</v>
      </c>
      <c r="AB1857" s="127">
        <v>5000</v>
      </c>
      <c r="AC1857" s="127">
        <v>27378</v>
      </c>
      <c r="AD1857" s="127"/>
      <c r="AE1857" s="127"/>
      <c r="AF1857" s="127"/>
      <c r="AG1857" s="127"/>
      <c r="AH1857" s="127"/>
      <c r="AI1857" s="127"/>
      <c r="AJ1857" s="127"/>
      <c r="AK1857" s="127"/>
      <c r="AL1857" s="127">
        <v>1</v>
      </c>
      <c r="AM1857" s="127"/>
      <c r="AN1857" s="127"/>
      <c r="AO1857" s="127" t="s">
        <v>3542</v>
      </c>
      <c r="AP1857" s="127" t="s">
        <v>3486</v>
      </c>
      <c r="AQ1857" s="127" t="s">
        <v>3500</v>
      </c>
      <c r="AR1857" s="127" t="s">
        <v>3488</v>
      </c>
      <c r="AS1857" s="127" t="s">
        <v>69</v>
      </c>
      <c r="AT1857" s="127" t="s">
        <v>70</v>
      </c>
      <c r="AU1857" s="127" t="s">
        <v>77</v>
      </c>
      <c r="AV1857" s="127" t="s">
        <v>1726</v>
      </c>
      <c r="AW1857" s="149">
        <f t="shared" si="28"/>
        <v>0</v>
      </c>
    </row>
    <row r="1858" spans="1:49" x14ac:dyDescent="0.2">
      <c r="A1858" s="127" t="s">
        <v>59</v>
      </c>
      <c r="B1858" s="127">
        <v>4.0999999999999996</v>
      </c>
      <c r="C1858" s="127">
        <v>20171204</v>
      </c>
      <c r="D1858" s="127" t="s">
        <v>60</v>
      </c>
      <c r="E1858" s="127" t="s">
        <v>60</v>
      </c>
      <c r="F1858" s="127">
        <v>3</v>
      </c>
      <c r="G1858" s="75" t="s">
        <v>3521</v>
      </c>
      <c r="H1858" s="127">
        <v>0</v>
      </c>
      <c r="I1858" s="127"/>
      <c r="J1858" s="127"/>
      <c r="K1858" s="127"/>
      <c r="L1858" s="127"/>
      <c r="M1858" s="127">
        <v>1</v>
      </c>
      <c r="N1858" s="127">
        <v>2</v>
      </c>
      <c r="O1858" s="127">
        <v>1989</v>
      </c>
      <c r="P1858" s="127">
        <v>19900516</v>
      </c>
      <c r="Q1858" s="127">
        <v>19900518</v>
      </c>
      <c r="R1858" s="127" t="s">
        <v>3483</v>
      </c>
      <c r="S1858" s="127" t="s">
        <v>3497</v>
      </c>
      <c r="T1858" s="127" t="s">
        <v>3485</v>
      </c>
      <c r="U1858" s="127" t="s">
        <v>72</v>
      </c>
      <c r="V1858" s="127" t="s">
        <v>65</v>
      </c>
      <c r="W1858" s="127" t="s">
        <v>66</v>
      </c>
      <c r="X1858" s="127"/>
      <c r="Y1858" s="127">
        <v>7.1</v>
      </c>
      <c r="Z1858" s="127"/>
      <c r="AA1858" s="127" t="s">
        <v>1726</v>
      </c>
      <c r="AB1858" s="127">
        <v>5000</v>
      </c>
      <c r="AC1858" s="127">
        <v>24989</v>
      </c>
      <c r="AD1858" s="127"/>
      <c r="AE1858" s="127"/>
      <c r="AF1858" s="127"/>
      <c r="AG1858" s="127"/>
      <c r="AH1858" s="127"/>
      <c r="AI1858" s="127"/>
      <c r="AJ1858" s="127"/>
      <c r="AK1858" s="127"/>
      <c r="AL1858" s="127">
        <v>1</v>
      </c>
      <c r="AM1858" s="127"/>
      <c r="AN1858" s="127"/>
      <c r="AO1858" s="127" t="s">
        <v>3522</v>
      </c>
      <c r="AP1858" s="127" t="s">
        <v>3486</v>
      </c>
      <c r="AQ1858" s="127" t="s">
        <v>3500</v>
      </c>
      <c r="AR1858" s="127" t="s">
        <v>3488</v>
      </c>
      <c r="AS1858" s="127" t="s">
        <v>69</v>
      </c>
      <c r="AT1858" s="127" t="s">
        <v>70</v>
      </c>
      <c r="AU1858" s="127" t="s">
        <v>77</v>
      </c>
      <c r="AV1858" s="127" t="s">
        <v>1726</v>
      </c>
      <c r="AW1858" s="149">
        <f t="shared" si="28"/>
        <v>0</v>
      </c>
    </row>
    <row r="1859" spans="1:49" x14ac:dyDescent="0.2">
      <c r="A1859" s="127" t="s">
        <v>59</v>
      </c>
      <c r="B1859" s="127">
        <v>4.0999999999999996</v>
      </c>
      <c r="C1859" s="127">
        <v>20171204</v>
      </c>
      <c r="D1859" s="127" t="s">
        <v>60</v>
      </c>
      <c r="E1859" s="127" t="s">
        <v>60</v>
      </c>
      <c r="F1859" s="127">
        <v>3</v>
      </c>
      <c r="G1859" s="75" t="s">
        <v>4536</v>
      </c>
      <c r="H1859" s="127">
        <v>0</v>
      </c>
      <c r="I1859" s="127"/>
      <c r="J1859" s="127"/>
      <c r="K1859" s="127"/>
      <c r="L1859" s="127"/>
      <c r="M1859" s="127">
        <v>1</v>
      </c>
      <c r="N1859" s="127">
        <v>2</v>
      </c>
      <c r="O1859" s="127">
        <v>1989</v>
      </c>
      <c r="P1859" s="127">
        <v>19900417</v>
      </c>
      <c r="Q1859" s="127">
        <v>19900417</v>
      </c>
      <c r="R1859" s="127" t="s">
        <v>4520</v>
      </c>
      <c r="S1859" s="127" t="s">
        <v>3307</v>
      </c>
      <c r="T1859" s="127" t="s">
        <v>4521</v>
      </c>
      <c r="U1859" s="127" t="s">
        <v>72</v>
      </c>
      <c r="V1859" s="127" t="s">
        <v>65</v>
      </c>
      <c r="W1859" s="127" t="s">
        <v>66</v>
      </c>
      <c r="X1859" s="127"/>
      <c r="Y1859" s="127">
        <v>7.6</v>
      </c>
      <c r="Z1859" s="127">
        <v>89</v>
      </c>
      <c r="AA1859" s="127" t="s">
        <v>1726</v>
      </c>
      <c r="AB1859" s="127">
        <v>5000</v>
      </c>
      <c r="AC1859" s="127">
        <v>26157</v>
      </c>
      <c r="AD1859" s="127"/>
      <c r="AE1859" s="127"/>
      <c r="AF1859" s="127">
        <v>0</v>
      </c>
      <c r="AG1859" s="127">
        <v>38257</v>
      </c>
      <c r="AH1859" s="127">
        <v>5000</v>
      </c>
      <c r="AI1859" s="127">
        <v>158</v>
      </c>
      <c r="AJ1859" s="127" t="s">
        <v>66</v>
      </c>
      <c r="AK1859" s="127">
        <v>6.0000000000000001E-3</v>
      </c>
      <c r="AL1859" s="127">
        <v>21</v>
      </c>
      <c r="AM1859" s="127">
        <v>300</v>
      </c>
      <c r="AN1859" s="127"/>
      <c r="AO1859" s="127" t="s">
        <v>4537</v>
      </c>
      <c r="AP1859" s="127" t="s">
        <v>4522</v>
      </c>
      <c r="AQ1859" s="127" t="s">
        <v>3310</v>
      </c>
      <c r="AR1859" s="127" t="s">
        <v>4523</v>
      </c>
      <c r="AS1859" s="127" t="s">
        <v>69</v>
      </c>
      <c r="AT1859" s="127" t="s">
        <v>70</v>
      </c>
      <c r="AU1859" s="127" t="s">
        <v>3211</v>
      </c>
      <c r="AV1859" s="127" t="s">
        <v>1726</v>
      </c>
      <c r="AW1859" s="149">
        <f t="shared" ref="AW1859:AW1922" si="29">+IF(ISERROR(AG1859/AC1859),"",AG1859/AC1859)</f>
        <v>1.4625912757579234</v>
      </c>
    </row>
    <row r="1860" spans="1:49" x14ac:dyDescent="0.2">
      <c r="A1860" s="127" t="s">
        <v>59</v>
      </c>
      <c r="B1860" s="127">
        <v>4.0999999999999996</v>
      </c>
      <c r="C1860" s="127">
        <v>20171204</v>
      </c>
      <c r="D1860" s="127" t="s">
        <v>60</v>
      </c>
      <c r="E1860" s="127" t="s">
        <v>60</v>
      </c>
      <c r="F1860" s="127">
        <v>3</v>
      </c>
      <c r="G1860" s="75" t="s">
        <v>4538</v>
      </c>
      <c r="H1860" s="127">
        <v>0</v>
      </c>
      <c r="I1860" s="127"/>
      <c r="J1860" s="127"/>
      <c r="K1860" s="127"/>
      <c r="L1860" s="127"/>
      <c r="M1860" s="127">
        <v>1</v>
      </c>
      <c r="N1860" s="127">
        <v>2</v>
      </c>
      <c r="O1860" s="127">
        <v>1989</v>
      </c>
      <c r="P1860" s="127">
        <v>19900501</v>
      </c>
      <c r="Q1860" s="127">
        <v>19900501</v>
      </c>
      <c r="R1860" s="127" t="s">
        <v>4520</v>
      </c>
      <c r="S1860" s="127" t="s">
        <v>3307</v>
      </c>
      <c r="T1860" s="127" t="s">
        <v>4521</v>
      </c>
      <c r="U1860" s="127" t="s">
        <v>72</v>
      </c>
      <c r="V1860" s="127" t="s">
        <v>65</v>
      </c>
      <c r="W1860" s="127" t="s">
        <v>66</v>
      </c>
      <c r="X1860" s="127"/>
      <c r="Y1860" s="127">
        <v>8.1999999999999993</v>
      </c>
      <c r="Z1860" s="127">
        <v>91</v>
      </c>
      <c r="AA1860" s="127" t="s">
        <v>1726</v>
      </c>
      <c r="AB1860" s="127">
        <v>5000</v>
      </c>
      <c r="AC1860" s="127">
        <v>25157</v>
      </c>
      <c r="AD1860" s="127"/>
      <c r="AE1860" s="127"/>
      <c r="AF1860" s="127">
        <v>0</v>
      </c>
      <c r="AG1860" s="127">
        <v>16984</v>
      </c>
      <c r="AH1860" s="127">
        <v>5000</v>
      </c>
      <c r="AI1860" s="127">
        <v>513</v>
      </c>
      <c r="AJ1860" s="127" t="s">
        <v>66</v>
      </c>
      <c r="AK1860" s="127">
        <v>0.02</v>
      </c>
      <c r="AL1860" s="127">
        <v>21</v>
      </c>
      <c r="AM1860" s="127">
        <v>429</v>
      </c>
      <c r="AN1860" s="127"/>
      <c r="AO1860" s="127" t="s">
        <v>4539</v>
      </c>
      <c r="AP1860" s="127" t="s">
        <v>4522</v>
      </c>
      <c r="AQ1860" s="127" t="s">
        <v>3310</v>
      </c>
      <c r="AR1860" s="127" t="s">
        <v>4523</v>
      </c>
      <c r="AS1860" s="127" t="s">
        <v>69</v>
      </c>
      <c r="AT1860" s="127" t="s">
        <v>70</v>
      </c>
      <c r="AU1860" s="127" t="s">
        <v>3211</v>
      </c>
      <c r="AV1860" s="127" t="s">
        <v>1726</v>
      </c>
      <c r="AW1860" s="149">
        <f t="shared" si="29"/>
        <v>0.67512024486226496</v>
      </c>
    </row>
    <row r="1861" spans="1:49" x14ac:dyDescent="0.2">
      <c r="A1861" s="127" t="s">
        <v>59</v>
      </c>
      <c r="B1861" s="127">
        <v>4.0999999999999996</v>
      </c>
      <c r="C1861" s="127">
        <v>20171204</v>
      </c>
      <c r="D1861" s="127" t="s">
        <v>60</v>
      </c>
      <c r="E1861" s="127" t="s">
        <v>60</v>
      </c>
      <c r="F1861" s="127">
        <v>3</v>
      </c>
      <c r="G1861" s="75" t="s">
        <v>4534</v>
      </c>
      <c r="H1861" s="127">
        <v>0</v>
      </c>
      <c r="I1861" s="127"/>
      <c r="J1861" s="127"/>
      <c r="K1861" s="127"/>
      <c r="L1861" s="127"/>
      <c r="M1861" s="127">
        <v>1</v>
      </c>
      <c r="N1861" s="127">
        <v>2</v>
      </c>
      <c r="O1861" s="127">
        <v>1989</v>
      </c>
      <c r="P1861" s="127">
        <v>19900515</v>
      </c>
      <c r="Q1861" s="127">
        <v>19900515</v>
      </c>
      <c r="R1861" s="127" t="s">
        <v>4520</v>
      </c>
      <c r="S1861" s="127" t="s">
        <v>3307</v>
      </c>
      <c r="T1861" s="127" t="s">
        <v>4521</v>
      </c>
      <c r="U1861" s="127" t="s">
        <v>72</v>
      </c>
      <c r="V1861" s="127" t="s">
        <v>65</v>
      </c>
      <c r="W1861" s="127" t="s">
        <v>66</v>
      </c>
      <c r="X1861" s="127"/>
      <c r="Y1861" s="127">
        <v>5.6</v>
      </c>
      <c r="Z1861" s="127">
        <v>82</v>
      </c>
      <c r="AA1861" s="127" t="s">
        <v>1726</v>
      </c>
      <c r="AB1861" s="127">
        <v>5000</v>
      </c>
      <c r="AC1861" s="127">
        <v>10292</v>
      </c>
      <c r="AD1861" s="127"/>
      <c r="AE1861" s="127"/>
      <c r="AF1861" s="127">
        <v>0</v>
      </c>
      <c r="AG1861" s="127">
        <v>12985</v>
      </c>
      <c r="AH1861" s="127">
        <v>5000</v>
      </c>
      <c r="AI1861" s="127">
        <v>104</v>
      </c>
      <c r="AJ1861" s="127" t="s">
        <v>66</v>
      </c>
      <c r="AK1861" s="127">
        <v>0.01</v>
      </c>
      <c r="AL1861" s="127">
        <v>21</v>
      </c>
      <c r="AM1861" s="127">
        <v>300</v>
      </c>
      <c r="AN1861" s="127"/>
      <c r="AO1861" s="127" t="s">
        <v>4535</v>
      </c>
      <c r="AP1861" s="127" t="s">
        <v>4522</v>
      </c>
      <c r="AQ1861" s="127" t="s">
        <v>3310</v>
      </c>
      <c r="AR1861" s="127" t="s">
        <v>4523</v>
      </c>
      <c r="AS1861" s="127" t="s">
        <v>69</v>
      </c>
      <c r="AT1861" s="127" t="s">
        <v>70</v>
      </c>
      <c r="AU1861" s="127" t="s">
        <v>3211</v>
      </c>
      <c r="AV1861" s="127" t="s">
        <v>1726</v>
      </c>
      <c r="AW1861" s="149">
        <f t="shared" si="29"/>
        <v>1.261659541391372</v>
      </c>
    </row>
    <row r="1862" spans="1:49" x14ac:dyDescent="0.2">
      <c r="A1862" s="127" t="s">
        <v>59</v>
      </c>
      <c r="B1862" s="127">
        <v>4.0999999999999996</v>
      </c>
      <c r="C1862" s="127">
        <v>20171204</v>
      </c>
      <c r="D1862" s="127" t="s">
        <v>60</v>
      </c>
      <c r="E1862" s="127" t="s">
        <v>60</v>
      </c>
      <c r="F1862" s="127">
        <v>3</v>
      </c>
      <c r="G1862" s="75" t="s">
        <v>2177</v>
      </c>
      <c r="H1862" s="127">
        <v>0</v>
      </c>
      <c r="I1862" s="127"/>
      <c r="J1862" s="127"/>
      <c r="K1862" s="127"/>
      <c r="L1862" s="127"/>
      <c r="M1862" s="127">
        <v>1</v>
      </c>
      <c r="N1862" s="127">
        <v>1</v>
      </c>
      <c r="O1862" s="127">
        <v>1989</v>
      </c>
      <c r="P1862" s="127">
        <v>19910410</v>
      </c>
      <c r="Q1862" s="127">
        <v>19910410</v>
      </c>
      <c r="R1862" s="127" t="s">
        <v>3855</v>
      </c>
      <c r="S1862" s="127" t="s">
        <v>3861</v>
      </c>
      <c r="T1862" s="127" t="s">
        <v>3857</v>
      </c>
      <c r="U1862" s="127" t="s">
        <v>1953</v>
      </c>
      <c r="V1862" s="127" t="s">
        <v>65</v>
      </c>
      <c r="W1862" s="127" t="s">
        <v>64</v>
      </c>
      <c r="X1862" s="127"/>
      <c r="Y1862" s="127">
        <v>11.89</v>
      </c>
      <c r="Z1862" s="127"/>
      <c r="AA1862" s="127" t="s">
        <v>1726</v>
      </c>
      <c r="AB1862" s="127">
        <v>5000</v>
      </c>
      <c r="AC1862" s="127">
        <v>10014</v>
      </c>
      <c r="AD1862" s="127"/>
      <c r="AE1862" s="127"/>
      <c r="AF1862" s="127">
        <v>0</v>
      </c>
      <c r="AG1862" s="127">
        <v>427</v>
      </c>
      <c r="AH1862" s="127"/>
      <c r="AI1862" s="127"/>
      <c r="AJ1862" s="127" t="s">
        <v>92</v>
      </c>
      <c r="AK1862" s="127"/>
      <c r="AL1862" s="127">
        <v>1</v>
      </c>
      <c r="AM1862" s="127"/>
      <c r="AN1862" s="127"/>
      <c r="AO1862" s="127"/>
      <c r="AP1862" s="127" t="s">
        <v>3858</v>
      </c>
      <c r="AQ1862" s="127" t="s">
        <v>3863</v>
      </c>
      <c r="AR1862" s="127" t="s">
        <v>3860</v>
      </c>
      <c r="AS1862" s="127" t="s">
        <v>69</v>
      </c>
      <c r="AT1862" s="127" t="s">
        <v>70</v>
      </c>
      <c r="AU1862" s="127" t="s">
        <v>77</v>
      </c>
      <c r="AV1862" s="127" t="s">
        <v>1726</v>
      </c>
      <c r="AW1862" s="149">
        <f t="shared" si="29"/>
        <v>4.2640303574995007E-2</v>
      </c>
    </row>
    <row r="1863" spans="1:49" x14ac:dyDescent="0.2">
      <c r="A1863" s="127" t="s">
        <v>59</v>
      </c>
      <c r="B1863" s="127">
        <v>4.0999999999999996</v>
      </c>
      <c r="C1863" s="127">
        <v>20171204</v>
      </c>
      <c r="D1863" s="127" t="s">
        <v>60</v>
      </c>
      <c r="E1863" s="127" t="s">
        <v>60</v>
      </c>
      <c r="F1863" s="127">
        <v>3</v>
      </c>
      <c r="G1863" s="75" t="s">
        <v>2178</v>
      </c>
      <c r="H1863" s="127">
        <v>0</v>
      </c>
      <c r="I1863" s="127"/>
      <c r="J1863" s="127"/>
      <c r="K1863" s="127"/>
      <c r="L1863" s="127"/>
      <c r="M1863" s="127">
        <v>1</v>
      </c>
      <c r="N1863" s="127">
        <v>1</v>
      </c>
      <c r="O1863" s="127">
        <v>1989</v>
      </c>
      <c r="P1863" s="127">
        <v>19910410</v>
      </c>
      <c r="Q1863" s="127">
        <v>19910410</v>
      </c>
      <c r="R1863" s="127" t="s">
        <v>3855</v>
      </c>
      <c r="S1863" s="127" t="s">
        <v>3861</v>
      </c>
      <c r="T1863" s="127" t="s">
        <v>3857</v>
      </c>
      <c r="U1863" s="127" t="s">
        <v>1953</v>
      </c>
      <c r="V1863" s="127" t="s">
        <v>65</v>
      </c>
      <c r="W1863" s="127" t="s">
        <v>64</v>
      </c>
      <c r="X1863" s="127"/>
      <c r="Y1863" s="127">
        <v>11.89</v>
      </c>
      <c r="Z1863" s="127"/>
      <c r="AA1863" s="127" t="s">
        <v>1726</v>
      </c>
      <c r="AB1863" s="127">
        <v>5000</v>
      </c>
      <c r="AC1863" s="127">
        <v>10698</v>
      </c>
      <c r="AD1863" s="127"/>
      <c r="AE1863" s="127"/>
      <c r="AF1863" s="127">
        <v>0</v>
      </c>
      <c r="AG1863" s="127">
        <v>428</v>
      </c>
      <c r="AH1863" s="127"/>
      <c r="AI1863" s="127"/>
      <c r="AJ1863" s="127" t="s">
        <v>92</v>
      </c>
      <c r="AK1863" s="127"/>
      <c r="AL1863" s="127">
        <v>1</v>
      </c>
      <c r="AM1863" s="127"/>
      <c r="AN1863" s="127"/>
      <c r="AO1863" s="127"/>
      <c r="AP1863" s="127" t="s">
        <v>3858</v>
      </c>
      <c r="AQ1863" s="127" t="s">
        <v>3863</v>
      </c>
      <c r="AR1863" s="127" t="s">
        <v>3860</v>
      </c>
      <c r="AS1863" s="127" t="s">
        <v>69</v>
      </c>
      <c r="AT1863" s="127" t="s">
        <v>70</v>
      </c>
      <c r="AU1863" s="127" t="s">
        <v>77</v>
      </c>
      <c r="AV1863" s="127" t="s">
        <v>1726</v>
      </c>
      <c r="AW1863" s="149">
        <f t="shared" si="29"/>
        <v>4.0007478033277248E-2</v>
      </c>
    </row>
    <row r="1864" spans="1:49" x14ac:dyDescent="0.2">
      <c r="A1864" s="127" t="s">
        <v>59</v>
      </c>
      <c r="B1864" s="127">
        <v>4.0999999999999996</v>
      </c>
      <c r="C1864" s="127">
        <v>20171204</v>
      </c>
      <c r="D1864" s="127" t="s">
        <v>60</v>
      </c>
      <c r="E1864" s="127" t="s">
        <v>60</v>
      </c>
      <c r="F1864" s="127">
        <v>3</v>
      </c>
      <c r="G1864" s="75" t="s">
        <v>2179</v>
      </c>
      <c r="H1864" s="127">
        <v>0</v>
      </c>
      <c r="I1864" s="127"/>
      <c r="J1864" s="127"/>
      <c r="K1864" s="127"/>
      <c r="L1864" s="127"/>
      <c r="M1864" s="127">
        <v>1</v>
      </c>
      <c r="N1864" s="127">
        <v>1</v>
      </c>
      <c r="O1864" s="127">
        <v>1989</v>
      </c>
      <c r="P1864" s="127">
        <v>19910410</v>
      </c>
      <c r="Q1864" s="127">
        <v>19910410</v>
      </c>
      <c r="R1864" s="127" t="s">
        <v>3855</v>
      </c>
      <c r="S1864" s="127" t="s">
        <v>3861</v>
      </c>
      <c r="T1864" s="127" t="s">
        <v>3857</v>
      </c>
      <c r="U1864" s="127" t="s">
        <v>1953</v>
      </c>
      <c r="V1864" s="127" t="s">
        <v>65</v>
      </c>
      <c r="W1864" s="127" t="s">
        <v>64</v>
      </c>
      <c r="X1864" s="127"/>
      <c r="Y1864" s="127">
        <v>11.89</v>
      </c>
      <c r="Z1864" s="127"/>
      <c r="AA1864" s="127" t="s">
        <v>1726</v>
      </c>
      <c r="AB1864" s="127">
        <v>5000</v>
      </c>
      <c r="AC1864" s="127">
        <v>10750</v>
      </c>
      <c r="AD1864" s="127"/>
      <c r="AE1864" s="127"/>
      <c r="AF1864" s="127">
        <v>0</v>
      </c>
      <c r="AG1864" s="127">
        <v>428</v>
      </c>
      <c r="AH1864" s="127"/>
      <c r="AI1864" s="127"/>
      <c r="AJ1864" s="127" t="s">
        <v>92</v>
      </c>
      <c r="AK1864" s="127"/>
      <c r="AL1864" s="127">
        <v>1</v>
      </c>
      <c r="AM1864" s="127"/>
      <c r="AN1864" s="127"/>
      <c r="AO1864" s="127"/>
      <c r="AP1864" s="127" t="s">
        <v>3858</v>
      </c>
      <c r="AQ1864" s="127" t="s">
        <v>3863</v>
      </c>
      <c r="AR1864" s="127" t="s">
        <v>3860</v>
      </c>
      <c r="AS1864" s="127" t="s">
        <v>69</v>
      </c>
      <c r="AT1864" s="127" t="s">
        <v>70</v>
      </c>
      <c r="AU1864" s="127" t="s">
        <v>77</v>
      </c>
      <c r="AV1864" s="127" t="s">
        <v>1726</v>
      </c>
      <c r="AW1864" s="149">
        <f t="shared" si="29"/>
        <v>3.9813953488372092E-2</v>
      </c>
    </row>
    <row r="1865" spans="1:49" x14ac:dyDescent="0.2">
      <c r="A1865" s="127" t="s">
        <v>59</v>
      </c>
      <c r="B1865" s="127">
        <v>4.0999999999999996</v>
      </c>
      <c r="C1865" s="127">
        <v>20171204</v>
      </c>
      <c r="D1865" s="127" t="s">
        <v>60</v>
      </c>
      <c r="E1865" s="127" t="s">
        <v>60</v>
      </c>
      <c r="F1865" s="127">
        <v>3</v>
      </c>
      <c r="G1865" s="75" t="s">
        <v>3617</v>
      </c>
      <c r="H1865" s="127">
        <v>0</v>
      </c>
      <c r="I1865" s="127"/>
      <c r="J1865" s="127"/>
      <c r="K1865" s="127"/>
      <c r="L1865" s="127"/>
      <c r="M1865" s="127">
        <v>1</v>
      </c>
      <c r="N1865" s="127">
        <v>1</v>
      </c>
      <c r="O1865" s="127">
        <v>1986</v>
      </c>
      <c r="P1865" s="127">
        <v>19870417</v>
      </c>
      <c r="Q1865" s="127">
        <v>19870419</v>
      </c>
      <c r="R1865" s="127" t="s">
        <v>3595</v>
      </c>
      <c r="S1865" s="127" t="s">
        <v>3426</v>
      </c>
      <c r="T1865" s="127" t="s">
        <v>3596</v>
      </c>
      <c r="U1865" s="127" t="s">
        <v>72</v>
      </c>
      <c r="V1865" s="127" t="s">
        <v>65</v>
      </c>
      <c r="W1865" s="127" t="s">
        <v>64</v>
      </c>
      <c r="X1865" s="127"/>
      <c r="Y1865" s="127">
        <v>4.2</v>
      </c>
      <c r="Z1865" s="127"/>
      <c r="AA1865" s="127" t="s">
        <v>1726</v>
      </c>
      <c r="AB1865" s="127">
        <v>5000</v>
      </c>
      <c r="AC1865" s="127">
        <v>26760</v>
      </c>
      <c r="AD1865" s="127"/>
      <c r="AE1865" s="127"/>
      <c r="AF1865" s="127">
        <v>0</v>
      </c>
      <c r="AG1865" s="127">
        <v>66809</v>
      </c>
      <c r="AH1865" s="127"/>
      <c r="AI1865" s="127"/>
      <c r="AJ1865" s="127"/>
      <c r="AK1865" s="127"/>
      <c r="AL1865" s="127">
        <v>1</v>
      </c>
      <c r="AM1865" s="127"/>
      <c r="AN1865" s="127"/>
      <c r="AO1865" s="127" t="s">
        <v>3618</v>
      </c>
      <c r="AP1865" s="127" t="s">
        <v>3597</v>
      </c>
      <c r="AQ1865" s="127" t="s">
        <v>3429</v>
      </c>
      <c r="AR1865" s="127" t="s">
        <v>3598</v>
      </c>
      <c r="AS1865" s="127" t="s">
        <v>69</v>
      </c>
      <c r="AT1865" s="127" t="s">
        <v>70</v>
      </c>
      <c r="AU1865" s="127" t="s">
        <v>77</v>
      </c>
      <c r="AV1865" s="127" t="s">
        <v>1726</v>
      </c>
      <c r="AW1865" s="149">
        <f t="shared" si="29"/>
        <v>2.4965994020926758</v>
      </c>
    </row>
    <row r="1866" spans="1:49" x14ac:dyDescent="0.2">
      <c r="A1866" s="127" t="s">
        <v>59</v>
      </c>
      <c r="B1866" s="127">
        <v>4.0999999999999996</v>
      </c>
      <c r="C1866" s="127">
        <v>20171204</v>
      </c>
      <c r="D1866" s="127" t="s">
        <v>60</v>
      </c>
      <c r="E1866" s="127" t="s">
        <v>60</v>
      </c>
      <c r="F1866" s="127">
        <v>3</v>
      </c>
      <c r="G1866" s="75" t="s">
        <v>3613</v>
      </c>
      <c r="H1866" s="127">
        <v>0</v>
      </c>
      <c r="I1866" s="127"/>
      <c r="J1866" s="127"/>
      <c r="K1866" s="127"/>
      <c r="L1866" s="127"/>
      <c r="M1866" s="127">
        <v>1</v>
      </c>
      <c r="N1866" s="127">
        <v>1</v>
      </c>
      <c r="O1866" s="127">
        <v>1986</v>
      </c>
      <c r="P1866" s="127">
        <v>19870417</v>
      </c>
      <c r="Q1866" s="127">
        <v>19870419</v>
      </c>
      <c r="R1866" s="127" t="s">
        <v>3595</v>
      </c>
      <c r="S1866" s="127" t="s">
        <v>3426</v>
      </c>
      <c r="T1866" s="127" t="s">
        <v>3596</v>
      </c>
      <c r="U1866" s="127" t="s">
        <v>72</v>
      </c>
      <c r="V1866" s="127" t="s">
        <v>65</v>
      </c>
      <c r="W1866" s="127" t="s">
        <v>64</v>
      </c>
      <c r="X1866" s="127"/>
      <c r="Y1866" s="127">
        <v>4.2</v>
      </c>
      <c r="Z1866" s="127"/>
      <c r="AA1866" s="127" t="s">
        <v>1726</v>
      </c>
      <c r="AB1866" s="127">
        <v>5000</v>
      </c>
      <c r="AC1866" s="127">
        <v>26611</v>
      </c>
      <c r="AD1866" s="127"/>
      <c r="AE1866" s="127"/>
      <c r="AF1866" s="127">
        <v>0</v>
      </c>
      <c r="AG1866" s="127">
        <v>66437</v>
      </c>
      <c r="AH1866" s="127">
        <v>5000</v>
      </c>
      <c r="AI1866" s="127">
        <v>210</v>
      </c>
      <c r="AJ1866" s="127"/>
      <c r="AK1866" s="127">
        <v>7.7999999999999996E-3</v>
      </c>
      <c r="AL1866" s="127">
        <v>1</v>
      </c>
      <c r="AM1866" s="127"/>
      <c r="AN1866" s="127"/>
      <c r="AO1866" s="127" t="s">
        <v>3614</v>
      </c>
      <c r="AP1866" s="127" t="s">
        <v>3597</v>
      </c>
      <c r="AQ1866" s="127" t="s">
        <v>3429</v>
      </c>
      <c r="AR1866" s="127" t="s">
        <v>3598</v>
      </c>
      <c r="AS1866" s="127" t="s">
        <v>69</v>
      </c>
      <c r="AT1866" s="127" t="s">
        <v>70</v>
      </c>
      <c r="AU1866" s="127" t="s">
        <v>77</v>
      </c>
      <c r="AV1866" s="127" t="s">
        <v>1726</v>
      </c>
      <c r="AW1866" s="149">
        <f t="shared" si="29"/>
        <v>2.496599150727143</v>
      </c>
    </row>
    <row r="1867" spans="1:49" x14ac:dyDescent="0.2">
      <c r="A1867" s="127" t="s">
        <v>59</v>
      </c>
      <c r="B1867" s="127">
        <v>4.0999999999999996</v>
      </c>
      <c r="C1867" s="127">
        <v>20171204</v>
      </c>
      <c r="D1867" s="127" t="s">
        <v>60</v>
      </c>
      <c r="E1867" s="127" t="s">
        <v>60</v>
      </c>
      <c r="F1867" s="127">
        <v>3</v>
      </c>
      <c r="G1867" s="75" t="s">
        <v>726</v>
      </c>
      <c r="H1867" s="127">
        <v>0</v>
      </c>
      <c r="I1867" s="127"/>
      <c r="J1867" s="127"/>
      <c r="K1867" s="127"/>
      <c r="L1867" s="127"/>
      <c r="M1867" s="127">
        <v>1</v>
      </c>
      <c r="N1867" s="127">
        <v>1</v>
      </c>
      <c r="O1867" s="127">
        <v>1985</v>
      </c>
      <c r="P1867" s="127">
        <v>19870416</v>
      </c>
      <c r="Q1867" s="127">
        <v>19870421</v>
      </c>
      <c r="R1867" s="127" t="s">
        <v>61</v>
      </c>
      <c r="S1867" s="127" t="s">
        <v>62</v>
      </c>
      <c r="T1867" s="127" t="s">
        <v>63</v>
      </c>
      <c r="U1867" s="127" t="s">
        <v>1953</v>
      </c>
      <c r="V1867" s="127" t="s">
        <v>65</v>
      </c>
      <c r="W1867" s="127" t="s">
        <v>66</v>
      </c>
      <c r="X1867" s="127"/>
      <c r="Y1867" s="127">
        <v>15.2</v>
      </c>
      <c r="Z1867" s="127"/>
      <c r="AA1867" s="127" t="s">
        <v>1726</v>
      </c>
      <c r="AB1867" s="127">
        <v>5000</v>
      </c>
      <c r="AC1867" s="127">
        <v>19380</v>
      </c>
      <c r="AD1867" s="127"/>
      <c r="AE1867" s="127"/>
      <c r="AF1867" s="127">
        <v>0</v>
      </c>
      <c r="AG1867" s="127">
        <v>5622</v>
      </c>
      <c r="AH1867" s="127">
        <v>5000</v>
      </c>
      <c r="AI1867" s="127">
        <v>1450</v>
      </c>
      <c r="AJ1867" s="127"/>
      <c r="AK1867" s="127">
        <v>6.9599999999999995E-2</v>
      </c>
      <c r="AL1867" s="127">
        <v>210</v>
      </c>
      <c r="AM1867" s="127"/>
      <c r="AN1867" s="127"/>
      <c r="AO1867" s="127" t="s">
        <v>727</v>
      </c>
      <c r="AP1867" s="127" t="s">
        <v>663</v>
      </c>
      <c r="AQ1867" s="127" t="s">
        <v>661</v>
      </c>
      <c r="AR1867" s="127" t="s">
        <v>664</v>
      </c>
      <c r="AS1867" s="127" t="s">
        <v>69</v>
      </c>
      <c r="AT1867" s="127" t="s">
        <v>70</v>
      </c>
      <c r="AU1867" s="127" t="s">
        <v>71</v>
      </c>
      <c r="AV1867" s="127" t="s">
        <v>1726</v>
      </c>
      <c r="AW1867" s="149">
        <f t="shared" si="29"/>
        <v>0.29009287925696592</v>
      </c>
    </row>
    <row r="1868" spans="1:49" x14ac:dyDescent="0.2">
      <c r="A1868" s="127" t="s">
        <v>59</v>
      </c>
      <c r="B1868" s="127">
        <v>4.0999999999999996</v>
      </c>
      <c r="C1868" s="127">
        <v>20171204</v>
      </c>
      <c r="D1868" s="127" t="s">
        <v>60</v>
      </c>
      <c r="E1868" s="127" t="s">
        <v>60</v>
      </c>
      <c r="F1868" s="127">
        <v>3</v>
      </c>
      <c r="G1868" s="75" t="s">
        <v>1656</v>
      </c>
      <c r="H1868" s="127">
        <v>0</v>
      </c>
      <c r="I1868" s="127"/>
      <c r="J1868" s="127"/>
      <c r="K1868" s="127" t="s">
        <v>106</v>
      </c>
      <c r="L1868" s="127" t="s">
        <v>4289</v>
      </c>
      <c r="M1868" s="127">
        <v>1</v>
      </c>
      <c r="N1868" s="127">
        <v>3</v>
      </c>
      <c r="O1868" s="127">
        <v>1999</v>
      </c>
      <c r="P1868" s="127">
        <v>20000523</v>
      </c>
      <c r="Q1868" s="127">
        <v>20000529</v>
      </c>
      <c r="R1868" s="127" t="s">
        <v>3420</v>
      </c>
      <c r="S1868" s="127" t="s">
        <v>3421</v>
      </c>
      <c r="T1868" s="127" t="s">
        <v>4165</v>
      </c>
      <c r="U1868" s="127" t="s">
        <v>72</v>
      </c>
      <c r="V1868" s="127" t="s">
        <v>65</v>
      </c>
      <c r="W1868" s="127" t="s">
        <v>64</v>
      </c>
      <c r="X1868" s="127"/>
      <c r="Y1868" s="127">
        <v>6.2</v>
      </c>
      <c r="Z1868" s="127"/>
      <c r="AA1868" s="127" t="s">
        <v>1726</v>
      </c>
      <c r="AB1868" s="127">
        <v>5000</v>
      </c>
      <c r="AC1868" s="127">
        <v>24469</v>
      </c>
      <c r="AD1868" s="127"/>
      <c r="AE1868" s="127"/>
      <c r="AF1868" s="127">
        <v>0</v>
      </c>
      <c r="AG1868" s="127">
        <v>129716</v>
      </c>
      <c r="AH1868" s="127">
        <v>5000</v>
      </c>
      <c r="AI1868" s="127">
        <v>433</v>
      </c>
      <c r="AJ1868" s="127" t="s">
        <v>66</v>
      </c>
      <c r="AK1868" s="127">
        <v>1.7399999999999999E-2</v>
      </c>
      <c r="AL1868" s="127">
        <v>29</v>
      </c>
      <c r="AM1868" s="127">
        <v>2008</v>
      </c>
      <c r="AN1868" s="127"/>
      <c r="AO1868" s="127" t="s">
        <v>4292</v>
      </c>
      <c r="AP1868" s="127" t="s">
        <v>3422</v>
      </c>
      <c r="AQ1868" s="127" t="s">
        <v>3423</v>
      </c>
      <c r="AR1868" s="127" t="s">
        <v>4166</v>
      </c>
      <c r="AS1868" s="127" t="s">
        <v>69</v>
      </c>
      <c r="AT1868" s="127" t="s">
        <v>70</v>
      </c>
      <c r="AU1868" s="127" t="s">
        <v>3211</v>
      </c>
      <c r="AV1868" s="127" t="s">
        <v>1726</v>
      </c>
      <c r="AW1868" s="149">
        <f t="shared" si="29"/>
        <v>5.3012383015243776</v>
      </c>
    </row>
    <row r="1869" spans="1:49" x14ac:dyDescent="0.2">
      <c r="A1869" s="127" t="s">
        <v>59</v>
      </c>
      <c r="B1869" s="127">
        <v>4.0999999999999996</v>
      </c>
      <c r="C1869" s="127">
        <v>20171204</v>
      </c>
      <c r="D1869" s="127" t="s">
        <v>60</v>
      </c>
      <c r="E1869" s="127" t="s">
        <v>60</v>
      </c>
      <c r="F1869" s="127">
        <v>3</v>
      </c>
      <c r="G1869" s="75" t="s">
        <v>1989</v>
      </c>
      <c r="H1869" s="127">
        <v>0</v>
      </c>
      <c r="I1869" s="127"/>
      <c r="J1869" s="127"/>
      <c r="K1869" s="127" t="s">
        <v>106</v>
      </c>
      <c r="L1869" s="127" t="s">
        <v>4289</v>
      </c>
      <c r="M1869" s="127">
        <v>1</v>
      </c>
      <c r="N1869" s="127">
        <v>3</v>
      </c>
      <c r="O1869" s="127">
        <v>1999</v>
      </c>
      <c r="P1869" s="127">
        <v>20000523</v>
      </c>
      <c r="Q1869" s="127">
        <v>20000529</v>
      </c>
      <c r="R1869" s="127" t="s">
        <v>3420</v>
      </c>
      <c r="S1869" s="127" t="s">
        <v>3421</v>
      </c>
      <c r="T1869" s="127" t="s">
        <v>4165</v>
      </c>
      <c r="U1869" s="127" t="s">
        <v>72</v>
      </c>
      <c r="V1869" s="127" t="s">
        <v>65</v>
      </c>
      <c r="W1869" s="127" t="s">
        <v>64</v>
      </c>
      <c r="X1869" s="127"/>
      <c r="Y1869" s="127">
        <v>6.2</v>
      </c>
      <c r="Z1869" s="127"/>
      <c r="AA1869" s="127" t="s">
        <v>1726</v>
      </c>
      <c r="AB1869" s="127">
        <v>0</v>
      </c>
      <c r="AC1869" s="127">
        <v>24000</v>
      </c>
      <c r="AD1869" s="127"/>
      <c r="AE1869" s="127"/>
      <c r="AF1869" s="127">
        <v>0</v>
      </c>
      <c r="AG1869" s="127">
        <v>130661</v>
      </c>
      <c r="AH1869" s="127"/>
      <c r="AI1869" s="127"/>
      <c r="AJ1869" s="127" t="s">
        <v>66</v>
      </c>
      <c r="AK1869" s="127">
        <v>3.7900000000000003E-2</v>
      </c>
      <c r="AL1869" s="127">
        <v>36</v>
      </c>
      <c r="AM1869" s="127">
        <v>1952</v>
      </c>
      <c r="AN1869" s="127"/>
      <c r="AO1869" s="127" t="s">
        <v>4318</v>
      </c>
      <c r="AP1869" s="127" t="s">
        <v>3422</v>
      </c>
      <c r="AQ1869" s="127" t="s">
        <v>3423</v>
      </c>
      <c r="AR1869" s="127" t="s">
        <v>4166</v>
      </c>
      <c r="AS1869" s="127" t="s">
        <v>69</v>
      </c>
      <c r="AT1869" s="127" t="s">
        <v>70</v>
      </c>
      <c r="AU1869" s="127" t="s">
        <v>3211</v>
      </c>
      <c r="AV1869" s="127" t="s">
        <v>1726</v>
      </c>
      <c r="AW1869" s="149">
        <f t="shared" si="29"/>
        <v>5.4442083333333331</v>
      </c>
    </row>
    <row r="1870" spans="1:49" x14ac:dyDescent="0.2">
      <c r="A1870" s="127" t="s">
        <v>59</v>
      </c>
      <c r="B1870" s="127">
        <v>4.0999999999999996</v>
      </c>
      <c r="C1870" s="127">
        <v>20171204</v>
      </c>
      <c r="D1870" s="127" t="s">
        <v>60</v>
      </c>
      <c r="E1870" s="127" t="s">
        <v>60</v>
      </c>
      <c r="F1870" s="127">
        <v>3</v>
      </c>
      <c r="G1870" s="75" t="s">
        <v>1990</v>
      </c>
      <c r="H1870" s="127">
        <v>0</v>
      </c>
      <c r="I1870" s="127"/>
      <c r="J1870" s="127"/>
      <c r="K1870" s="127" t="s">
        <v>106</v>
      </c>
      <c r="L1870" s="127" t="s">
        <v>4289</v>
      </c>
      <c r="M1870" s="127">
        <v>1</v>
      </c>
      <c r="N1870" s="127">
        <v>3</v>
      </c>
      <c r="O1870" s="127">
        <v>1999</v>
      </c>
      <c r="P1870" s="127">
        <v>20000523</v>
      </c>
      <c r="Q1870" s="127">
        <v>20000529</v>
      </c>
      <c r="R1870" s="127" t="s">
        <v>3420</v>
      </c>
      <c r="S1870" s="127" t="s">
        <v>3421</v>
      </c>
      <c r="T1870" s="127" t="s">
        <v>4165</v>
      </c>
      <c r="U1870" s="127" t="s">
        <v>72</v>
      </c>
      <c r="V1870" s="127" t="s">
        <v>65</v>
      </c>
      <c r="W1870" s="127" t="s">
        <v>64</v>
      </c>
      <c r="X1870" s="127"/>
      <c r="Y1870" s="127">
        <v>6.2</v>
      </c>
      <c r="Z1870" s="127"/>
      <c r="AA1870" s="127" t="s">
        <v>1726</v>
      </c>
      <c r="AB1870" s="127">
        <v>5000</v>
      </c>
      <c r="AC1870" s="127">
        <v>24464</v>
      </c>
      <c r="AD1870" s="127"/>
      <c r="AE1870" s="127"/>
      <c r="AF1870" s="127">
        <v>0</v>
      </c>
      <c r="AG1870" s="127">
        <v>129716</v>
      </c>
      <c r="AH1870" s="127">
        <v>5000</v>
      </c>
      <c r="AI1870" s="127">
        <v>433</v>
      </c>
      <c r="AJ1870" s="127" t="s">
        <v>66</v>
      </c>
      <c r="AK1870" s="127">
        <v>1.7399999999999999E-2</v>
      </c>
      <c r="AL1870" s="127">
        <v>29</v>
      </c>
      <c r="AM1870" s="127">
        <v>2008</v>
      </c>
      <c r="AN1870" s="127"/>
      <c r="AO1870" s="127" t="s">
        <v>4314</v>
      </c>
      <c r="AP1870" s="127" t="s">
        <v>3422</v>
      </c>
      <c r="AQ1870" s="127" t="s">
        <v>3423</v>
      </c>
      <c r="AR1870" s="127" t="s">
        <v>4166</v>
      </c>
      <c r="AS1870" s="127" t="s">
        <v>69</v>
      </c>
      <c r="AT1870" s="127" t="s">
        <v>70</v>
      </c>
      <c r="AU1870" s="127" t="s">
        <v>3211</v>
      </c>
      <c r="AV1870" s="127" t="s">
        <v>1726</v>
      </c>
      <c r="AW1870" s="149">
        <f t="shared" si="29"/>
        <v>5.3023217789404837</v>
      </c>
    </row>
    <row r="1871" spans="1:49" x14ac:dyDescent="0.2">
      <c r="A1871" s="127" t="s">
        <v>59</v>
      </c>
      <c r="B1871" s="127">
        <v>4.0999999999999996</v>
      </c>
      <c r="C1871" s="127">
        <v>20171204</v>
      </c>
      <c r="D1871" s="127" t="s">
        <v>60</v>
      </c>
      <c r="E1871" s="127" t="s">
        <v>60</v>
      </c>
      <c r="F1871" s="127">
        <v>3</v>
      </c>
      <c r="G1871" s="75" t="s">
        <v>1991</v>
      </c>
      <c r="H1871" s="127">
        <v>0</v>
      </c>
      <c r="I1871" s="127"/>
      <c r="J1871" s="127"/>
      <c r="K1871" s="127" t="s">
        <v>106</v>
      </c>
      <c r="L1871" s="127" t="s">
        <v>4289</v>
      </c>
      <c r="M1871" s="127">
        <v>1</v>
      </c>
      <c r="N1871" s="127">
        <v>3</v>
      </c>
      <c r="O1871" s="127">
        <v>1999</v>
      </c>
      <c r="P1871" s="127">
        <v>20000523</v>
      </c>
      <c r="Q1871" s="127">
        <v>20000529</v>
      </c>
      <c r="R1871" s="127" t="s">
        <v>3420</v>
      </c>
      <c r="S1871" s="127" t="s">
        <v>3421</v>
      </c>
      <c r="T1871" s="127" t="s">
        <v>4165</v>
      </c>
      <c r="U1871" s="127" t="s">
        <v>72</v>
      </c>
      <c r="V1871" s="127" t="s">
        <v>65</v>
      </c>
      <c r="W1871" s="127" t="s">
        <v>64</v>
      </c>
      <c r="X1871" s="127"/>
      <c r="Y1871" s="127">
        <v>6.2</v>
      </c>
      <c r="Z1871" s="127"/>
      <c r="AA1871" s="127" t="s">
        <v>1726</v>
      </c>
      <c r="AB1871" s="127">
        <v>0</v>
      </c>
      <c r="AC1871" s="127">
        <v>24025</v>
      </c>
      <c r="AD1871" s="127"/>
      <c r="AE1871" s="127"/>
      <c r="AF1871" s="127">
        <v>0</v>
      </c>
      <c r="AG1871" s="127">
        <v>128043</v>
      </c>
      <c r="AH1871" s="127"/>
      <c r="AI1871" s="127"/>
      <c r="AJ1871" s="127" t="s">
        <v>66</v>
      </c>
      <c r="AK1871" s="127">
        <v>3.7900000000000003E-2</v>
      </c>
      <c r="AL1871" s="127">
        <v>36</v>
      </c>
      <c r="AM1871" s="127">
        <v>1952</v>
      </c>
      <c r="AN1871" s="127"/>
      <c r="AO1871" s="127" t="s">
        <v>4315</v>
      </c>
      <c r="AP1871" s="127" t="s">
        <v>3422</v>
      </c>
      <c r="AQ1871" s="127" t="s">
        <v>3423</v>
      </c>
      <c r="AR1871" s="127" t="s">
        <v>4166</v>
      </c>
      <c r="AS1871" s="127" t="s">
        <v>69</v>
      </c>
      <c r="AT1871" s="127" t="s">
        <v>70</v>
      </c>
      <c r="AU1871" s="127" t="s">
        <v>3211</v>
      </c>
      <c r="AV1871" s="127" t="s">
        <v>1726</v>
      </c>
      <c r="AW1871" s="149">
        <f t="shared" si="29"/>
        <v>5.3295733610822058</v>
      </c>
    </row>
    <row r="1872" spans="1:49" x14ac:dyDescent="0.2">
      <c r="A1872" s="127" t="s">
        <v>59</v>
      </c>
      <c r="B1872" s="127">
        <v>4.0999999999999996</v>
      </c>
      <c r="C1872" s="127">
        <v>20171204</v>
      </c>
      <c r="D1872" s="127" t="s">
        <v>60</v>
      </c>
      <c r="E1872" s="127" t="s">
        <v>60</v>
      </c>
      <c r="F1872" s="127">
        <v>3</v>
      </c>
      <c r="G1872" s="75" t="s">
        <v>1992</v>
      </c>
      <c r="H1872" s="127">
        <v>0</v>
      </c>
      <c r="I1872" s="127"/>
      <c r="J1872" s="127"/>
      <c r="K1872" s="127" t="s">
        <v>106</v>
      </c>
      <c r="L1872" s="127" t="s">
        <v>4289</v>
      </c>
      <c r="M1872" s="127">
        <v>1</v>
      </c>
      <c r="N1872" s="127">
        <v>3</v>
      </c>
      <c r="O1872" s="127">
        <v>1999</v>
      </c>
      <c r="P1872" s="127">
        <v>20000523</v>
      </c>
      <c r="Q1872" s="127">
        <v>20000529</v>
      </c>
      <c r="R1872" s="127" t="s">
        <v>3420</v>
      </c>
      <c r="S1872" s="127" t="s">
        <v>3421</v>
      </c>
      <c r="T1872" s="127" t="s">
        <v>4165</v>
      </c>
      <c r="U1872" s="127" t="s">
        <v>72</v>
      </c>
      <c r="V1872" s="127" t="s">
        <v>65</v>
      </c>
      <c r="W1872" s="127" t="s">
        <v>64</v>
      </c>
      <c r="X1872" s="127"/>
      <c r="Y1872" s="127">
        <v>6.2</v>
      </c>
      <c r="Z1872" s="127"/>
      <c r="AA1872" s="127" t="s">
        <v>1726</v>
      </c>
      <c r="AB1872" s="127">
        <v>5000</v>
      </c>
      <c r="AC1872" s="127">
        <v>24501</v>
      </c>
      <c r="AD1872" s="127"/>
      <c r="AE1872" s="127"/>
      <c r="AF1872" s="127">
        <v>0</v>
      </c>
      <c r="AG1872" s="127">
        <v>127098</v>
      </c>
      <c r="AH1872" s="127">
        <v>5000</v>
      </c>
      <c r="AI1872" s="127">
        <v>434</v>
      </c>
      <c r="AJ1872" s="127" t="s">
        <v>66</v>
      </c>
      <c r="AK1872" s="127">
        <v>1.7399999999999999E-2</v>
      </c>
      <c r="AL1872" s="127">
        <v>29</v>
      </c>
      <c r="AM1872" s="127">
        <v>2008</v>
      </c>
      <c r="AN1872" s="127"/>
      <c r="AO1872" s="127" t="s">
        <v>4298</v>
      </c>
      <c r="AP1872" s="127" t="s">
        <v>3422</v>
      </c>
      <c r="AQ1872" s="127" t="s">
        <v>3423</v>
      </c>
      <c r="AR1872" s="127" t="s">
        <v>4166</v>
      </c>
      <c r="AS1872" s="127" t="s">
        <v>69</v>
      </c>
      <c r="AT1872" s="127" t="s">
        <v>70</v>
      </c>
      <c r="AU1872" s="127" t="s">
        <v>3211</v>
      </c>
      <c r="AV1872" s="127" t="s">
        <v>1726</v>
      </c>
      <c r="AW1872" s="149">
        <f t="shared" si="29"/>
        <v>5.1874617362556634</v>
      </c>
    </row>
    <row r="1873" spans="1:49" x14ac:dyDescent="0.2">
      <c r="A1873" s="127" t="s">
        <v>59</v>
      </c>
      <c r="B1873" s="127">
        <v>4.0999999999999996</v>
      </c>
      <c r="C1873" s="127">
        <v>20171204</v>
      </c>
      <c r="D1873" s="127" t="s">
        <v>60</v>
      </c>
      <c r="E1873" s="127" t="s">
        <v>60</v>
      </c>
      <c r="F1873" s="127">
        <v>3</v>
      </c>
      <c r="G1873" s="75" t="s">
        <v>1994</v>
      </c>
      <c r="H1873" s="127">
        <v>0</v>
      </c>
      <c r="I1873" s="127"/>
      <c r="J1873" s="127"/>
      <c r="K1873" s="127" t="s">
        <v>106</v>
      </c>
      <c r="L1873" s="127" t="s">
        <v>4289</v>
      </c>
      <c r="M1873" s="127">
        <v>1</v>
      </c>
      <c r="N1873" s="127">
        <v>3</v>
      </c>
      <c r="O1873" s="127">
        <v>1999</v>
      </c>
      <c r="P1873" s="127">
        <v>20000523</v>
      </c>
      <c r="Q1873" s="127">
        <v>20000529</v>
      </c>
      <c r="R1873" s="127" t="s">
        <v>3420</v>
      </c>
      <c r="S1873" s="127" t="s">
        <v>3421</v>
      </c>
      <c r="T1873" s="127" t="s">
        <v>4165</v>
      </c>
      <c r="U1873" s="127" t="s">
        <v>72</v>
      </c>
      <c r="V1873" s="127" t="s">
        <v>65</v>
      </c>
      <c r="W1873" s="127" t="s">
        <v>64</v>
      </c>
      <c r="X1873" s="127"/>
      <c r="Y1873" s="127">
        <v>6.2</v>
      </c>
      <c r="Z1873" s="127"/>
      <c r="AA1873" s="127" t="s">
        <v>1726</v>
      </c>
      <c r="AB1873" s="127">
        <v>5000</v>
      </c>
      <c r="AC1873" s="127">
        <v>24469</v>
      </c>
      <c r="AD1873" s="127"/>
      <c r="AE1873" s="127"/>
      <c r="AF1873" s="127">
        <v>0</v>
      </c>
      <c r="AG1873" s="127">
        <v>127098</v>
      </c>
      <c r="AH1873" s="127">
        <v>5000</v>
      </c>
      <c r="AI1873" s="127">
        <v>433</v>
      </c>
      <c r="AJ1873" s="127" t="s">
        <v>66</v>
      </c>
      <c r="AK1873" s="127">
        <v>1.7399999999999999E-2</v>
      </c>
      <c r="AL1873" s="127">
        <v>29</v>
      </c>
      <c r="AM1873" s="127">
        <v>2008</v>
      </c>
      <c r="AN1873" s="127"/>
      <c r="AO1873" s="127" t="s">
        <v>4313</v>
      </c>
      <c r="AP1873" s="127" t="s">
        <v>3422</v>
      </c>
      <c r="AQ1873" s="127" t="s">
        <v>3423</v>
      </c>
      <c r="AR1873" s="127" t="s">
        <v>4166</v>
      </c>
      <c r="AS1873" s="127" t="s">
        <v>69</v>
      </c>
      <c r="AT1873" s="127" t="s">
        <v>70</v>
      </c>
      <c r="AU1873" s="127" t="s">
        <v>3211</v>
      </c>
      <c r="AV1873" s="127" t="s">
        <v>1726</v>
      </c>
      <c r="AW1873" s="149">
        <f t="shared" si="29"/>
        <v>5.1942457803751685</v>
      </c>
    </row>
    <row r="1874" spans="1:49" x14ac:dyDescent="0.2">
      <c r="A1874" s="127" t="s">
        <v>59</v>
      </c>
      <c r="B1874" s="127">
        <v>4.0999999999999996</v>
      </c>
      <c r="C1874" s="127">
        <v>20171204</v>
      </c>
      <c r="D1874" s="127" t="s">
        <v>60</v>
      </c>
      <c r="E1874" s="127" t="s">
        <v>60</v>
      </c>
      <c r="F1874" s="127">
        <v>3</v>
      </c>
      <c r="G1874" s="75" t="s">
        <v>3311</v>
      </c>
      <c r="H1874" s="127">
        <v>0</v>
      </c>
      <c r="I1874" s="127"/>
      <c r="J1874" s="127"/>
      <c r="K1874" s="127"/>
      <c r="L1874" s="127"/>
      <c r="M1874" s="127">
        <v>1</v>
      </c>
      <c r="N1874" s="127">
        <v>3</v>
      </c>
      <c r="O1874" s="127">
        <v>2000</v>
      </c>
      <c r="P1874" s="127">
        <v>20010606</v>
      </c>
      <c r="Q1874" s="127">
        <v>20010606</v>
      </c>
      <c r="R1874" s="127" t="s">
        <v>3306</v>
      </c>
      <c r="S1874" s="127" t="s">
        <v>3307</v>
      </c>
      <c r="T1874" s="127" t="s">
        <v>3294</v>
      </c>
      <c r="U1874" s="127" t="s">
        <v>72</v>
      </c>
      <c r="V1874" s="127" t="s">
        <v>65</v>
      </c>
      <c r="W1874" s="127" t="s">
        <v>66</v>
      </c>
      <c r="X1874" s="127"/>
      <c r="Y1874" s="127">
        <v>5.2</v>
      </c>
      <c r="Z1874" s="127">
        <v>79</v>
      </c>
      <c r="AA1874" s="127" t="s">
        <v>1726</v>
      </c>
      <c r="AB1874" s="127">
        <v>5000</v>
      </c>
      <c r="AC1874" s="127">
        <v>25075</v>
      </c>
      <c r="AD1874" s="127"/>
      <c r="AE1874" s="127"/>
      <c r="AF1874" s="127">
        <v>0</v>
      </c>
      <c r="AG1874" s="127">
        <v>36279</v>
      </c>
      <c r="AH1874" s="127">
        <v>5000</v>
      </c>
      <c r="AI1874" s="127">
        <v>108</v>
      </c>
      <c r="AJ1874" s="127" t="s">
        <v>66</v>
      </c>
      <c r="AK1874" s="127">
        <v>4.3E-3</v>
      </c>
      <c r="AL1874" s="127">
        <v>2</v>
      </c>
      <c r="AM1874" s="127">
        <v>500</v>
      </c>
      <c r="AN1874" s="127"/>
      <c r="AO1874" s="127" t="s">
        <v>3312</v>
      </c>
      <c r="AP1874" s="127" t="s">
        <v>3309</v>
      </c>
      <c r="AQ1874" s="127" t="s">
        <v>3310</v>
      </c>
      <c r="AR1874" s="127" t="s">
        <v>3298</v>
      </c>
      <c r="AS1874" s="127" t="s">
        <v>69</v>
      </c>
      <c r="AT1874" s="127" t="s">
        <v>70</v>
      </c>
      <c r="AU1874" s="127" t="s">
        <v>3211</v>
      </c>
      <c r="AV1874" s="127" t="s">
        <v>1726</v>
      </c>
      <c r="AW1874" s="149">
        <f t="shared" si="29"/>
        <v>1.4468195413758724</v>
      </c>
    </row>
    <row r="1875" spans="1:49" x14ac:dyDescent="0.2">
      <c r="A1875" s="127" t="s">
        <v>59</v>
      </c>
      <c r="B1875" s="127">
        <v>4.0999999999999996</v>
      </c>
      <c r="C1875" s="127">
        <v>20171204</v>
      </c>
      <c r="D1875" s="127" t="s">
        <v>60</v>
      </c>
      <c r="E1875" s="127" t="s">
        <v>60</v>
      </c>
      <c r="F1875" s="127">
        <v>3</v>
      </c>
      <c r="G1875" s="75" t="s">
        <v>252</v>
      </c>
      <c r="H1875" s="127">
        <v>12</v>
      </c>
      <c r="I1875" s="127"/>
      <c r="J1875" s="127"/>
      <c r="K1875" s="127"/>
      <c r="L1875" s="127"/>
      <c r="M1875" s="127">
        <v>1</v>
      </c>
      <c r="N1875" s="127">
        <v>3</v>
      </c>
      <c r="O1875" s="127">
        <v>2006</v>
      </c>
      <c r="P1875" s="127">
        <v>20070604</v>
      </c>
      <c r="Q1875" s="127">
        <v>20070604</v>
      </c>
      <c r="R1875" s="127" t="s">
        <v>3301</v>
      </c>
      <c r="S1875" s="127" t="s">
        <v>3323</v>
      </c>
      <c r="T1875" s="127" t="s">
        <v>3294</v>
      </c>
      <c r="U1875" s="127" t="s">
        <v>72</v>
      </c>
      <c r="V1875" s="127" t="s">
        <v>65</v>
      </c>
      <c r="W1875" s="127" t="s">
        <v>64</v>
      </c>
      <c r="X1875" s="127"/>
      <c r="Y1875" s="127">
        <v>5.8</v>
      </c>
      <c r="Z1875" s="127">
        <v>82</v>
      </c>
      <c r="AA1875" s="127" t="s">
        <v>1726</v>
      </c>
      <c r="AB1875" s="127">
        <v>5000</v>
      </c>
      <c r="AC1875" s="127">
        <v>25965</v>
      </c>
      <c r="AD1875" s="127"/>
      <c r="AE1875" s="127"/>
      <c r="AF1875" s="127">
        <v>5000</v>
      </c>
      <c r="AG1875" s="127">
        <v>21</v>
      </c>
      <c r="AH1875" s="127"/>
      <c r="AI1875" s="127"/>
      <c r="AJ1875" s="127"/>
      <c r="AK1875" s="127">
        <v>8.0000000000000004E-4</v>
      </c>
      <c r="AL1875" s="127">
        <v>1</v>
      </c>
      <c r="AM1875" s="127">
        <v>1259</v>
      </c>
      <c r="AN1875" s="127"/>
      <c r="AO1875" s="127"/>
      <c r="AP1875" s="127" t="s">
        <v>3302</v>
      </c>
      <c r="AQ1875" s="127" t="s">
        <v>3326</v>
      </c>
      <c r="AR1875" s="127" t="s">
        <v>3298</v>
      </c>
      <c r="AS1875" s="127" t="s">
        <v>69</v>
      </c>
      <c r="AT1875" s="127" t="s">
        <v>70</v>
      </c>
      <c r="AU1875" s="127" t="s">
        <v>3211</v>
      </c>
      <c r="AV1875" s="127" t="s">
        <v>1726</v>
      </c>
      <c r="AW1875" s="149">
        <f t="shared" si="29"/>
        <v>8.0878105141536682E-4</v>
      </c>
    </row>
    <row r="1876" spans="1:49" x14ac:dyDescent="0.2">
      <c r="A1876" s="127" t="s">
        <v>59</v>
      </c>
      <c r="B1876" s="127">
        <v>4.0999999999999996</v>
      </c>
      <c r="C1876" s="127">
        <v>20171204</v>
      </c>
      <c r="D1876" s="127" t="s">
        <v>60</v>
      </c>
      <c r="E1876" s="127" t="s">
        <v>60</v>
      </c>
      <c r="F1876" s="127">
        <v>3</v>
      </c>
      <c r="G1876" s="75" t="s">
        <v>245</v>
      </c>
      <c r="H1876" s="127">
        <v>12</v>
      </c>
      <c r="I1876" s="127"/>
      <c r="J1876" s="127"/>
      <c r="K1876" s="127"/>
      <c r="L1876" s="127"/>
      <c r="M1876" s="127">
        <v>1</v>
      </c>
      <c r="N1876" s="127">
        <v>3</v>
      </c>
      <c r="O1876" s="127">
        <v>2007</v>
      </c>
      <c r="P1876" s="127">
        <v>20080603</v>
      </c>
      <c r="Q1876" s="127">
        <v>20080603</v>
      </c>
      <c r="R1876" s="127" t="s">
        <v>3301</v>
      </c>
      <c r="S1876" s="127" t="s">
        <v>3323</v>
      </c>
      <c r="T1876" s="127" t="s">
        <v>3294</v>
      </c>
      <c r="U1876" s="127" t="s">
        <v>72</v>
      </c>
      <c r="V1876" s="127" t="s">
        <v>65</v>
      </c>
      <c r="W1876" s="127" t="s">
        <v>64</v>
      </c>
      <c r="X1876" s="127"/>
      <c r="Y1876" s="127">
        <v>5.42</v>
      </c>
      <c r="Z1876" s="127"/>
      <c r="AA1876" s="127" t="s">
        <v>1726</v>
      </c>
      <c r="AB1876" s="127">
        <v>5000</v>
      </c>
      <c r="AC1876" s="127">
        <v>25630</v>
      </c>
      <c r="AD1876" s="127"/>
      <c r="AE1876" s="127"/>
      <c r="AF1876" s="127">
        <v>5000</v>
      </c>
      <c r="AG1876" s="127">
        <v>311</v>
      </c>
      <c r="AH1876" s="127"/>
      <c r="AI1876" s="127"/>
      <c r="AJ1876" s="127"/>
      <c r="AK1876" s="127">
        <v>1.2E-2</v>
      </c>
      <c r="AL1876" s="127"/>
      <c r="AM1876" s="127">
        <v>500</v>
      </c>
      <c r="AN1876" s="127"/>
      <c r="AO1876" s="127" t="s">
        <v>3416</v>
      </c>
      <c r="AP1876" s="127" t="s">
        <v>3302</v>
      </c>
      <c r="AQ1876" s="127" t="s">
        <v>3326</v>
      </c>
      <c r="AR1876" s="127" t="s">
        <v>3298</v>
      </c>
      <c r="AS1876" s="127" t="s">
        <v>69</v>
      </c>
      <c r="AT1876" s="127" t="s">
        <v>70</v>
      </c>
      <c r="AU1876" s="127" t="s">
        <v>3211</v>
      </c>
      <c r="AV1876" s="127" t="s">
        <v>1726</v>
      </c>
      <c r="AW1876" s="149">
        <f t="shared" si="29"/>
        <v>1.2134217713616856E-2</v>
      </c>
    </row>
    <row r="1877" spans="1:49" x14ac:dyDescent="0.2">
      <c r="A1877" s="127" t="s">
        <v>59</v>
      </c>
      <c r="B1877" s="127">
        <v>4.0999999999999996</v>
      </c>
      <c r="C1877" s="127">
        <v>20171204</v>
      </c>
      <c r="D1877" s="127" t="s">
        <v>60</v>
      </c>
      <c r="E1877" s="127" t="s">
        <v>60</v>
      </c>
      <c r="F1877" s="127">
        <v>3</v>
      </c>
      <c r="G1877" s="75" t="s">
        <v>246</v>
      </c>
      <c r="H1877" s="127">
        <v>12</v>
      </c>
      <c r="I1877" s="127"/>
      <c r="J1877" s="127"/>
      <c r="K1877" s="127"/>
      <c r="L1877" s="127"/>
      <c r="M1877" s="127">
        <v>1</v>
      </c>
      <c r="N1877" s="127">
        <v>3</v>
      </c>
      <c r="O1877" s="127">
        <v>2007</v>
      </c>
      <c r="P1877" s="127">
        <v>20080603</v>
      </c>
      <c r="Q1877" s="127">
        <v>20080603</v>
      </c>
      <c r="R1877" s="127" t="s">
        <v>3301</v>
      </c>
      <c r="S1877" s="127" t="s">
        <v>3323</v>
      </c>
      <c r="T1877" s="127" t="s">
        <v>3294</v>
      </c>
      <c r="U1877" s="127" t="s">
        <v>72</v>
      </c>
      <c r="V1877" s="127" t="s">
        <v>65</v>
      </c>
      <c r="W1877" s="127" t="s">
        <v>64</v>
      </c>
      <c r="X1877" s="127"/>
      <c r="Y1877" s="127">
        <v>5.45</v>
      </c>
      <c r="Z1877" s="127"/>
      <c r="AA1877" s="127" t="s">
        <v>1726</v>
      </c>
      <c r="AB1877" s="127">
        <v>5000</v>
      </c>
      <c r="AC1877" s="127">
        <v>25635</v>
      </c>
      <c r="AD1877" s="127"/>
      <c r="AE1877" s="127"/>
      <c r="AF1877" s="127">
        <v>5000</v>
      </c>
      <c r="AG1877" s="127">
        <v>259</v>
      </c>
      <c r="AH1877" s="127"/>
      <c r="AI1877" s="127"/>
      <c r="AJ1877" s="127"/>
      <c r="AK1877" s="127">
        <v>0.01</v>
      </c>
      <c r="AL1877" s="127">
        <v>1</v>
      </c>
      <c r="AM1877" s="127">
        <v>500</v>
      </c>
      <c r="AN1877" s="127"/>
      <c r="AO1877" s="127" t="s">
        <v>3416</v>
      </c>
      <c r="AP1877" s="127" t="s">
        <v>3302</v>
      </c>
      <c r="AQ1877" s="127" t="s">
        <v>3326</v>
      </c>
      <c r="AR1877" s="127" t="s">
        <v>3298</v>
      </c>
      <c r="AS1877" s="127" t="s">
        <v>69</v>
      </c>
      <c r="AT1877" s="127" t="s">
        <v>70</v>
      </c>
      <c r="AU1877" s="127" t="s">
        <v>3211</v>
      </c>
      <c r="AV1877" s="127" t="s">
        <v>1726</v>
      </c>
      <c r="AW1877" s="149">
        <f t="shared" si="29"/>
        <v>1.0103374292958845E-2</v>
      </c>
    </row>
    <row r="1878" spans="1:49" x14ac:dyDescent="0.2">
      <c r="A1878" s="127" t="s">
        <v>59</v>
      </c>
      <c r="B1878" s="127">
        <v>4.0999999999999996</v>
      </c>
      <c r="C1878" s="127">
        <v>20171204</v>
      </c>
      <c r="D1878" s="127" t="s">
        <v>60</v>
      </c>
      <c r="E1878" s="127" t="s">
        <v>60</v>
      </c>
      <c r="F1878" s="127">
        <v>3</v>
      </c>
      <c r="G1878" s="75" t="s">
        <v>3067</v>
      </c>
      <c r="H1878" s="127">
        <v>12</v>
      </c>
      <c r="I1878" s="127"/>
      <c r="J1878" s="127"/>
      <c r="K1878" s="127" t="s">
        <v>106</v>
      </c>
      <c r="L1878" s="127" t="s">
        <v>4218</v>
      </c>
      <c r="M1878" s="127">
        <v>1</v>
      </c>
      <c r="N1878" s="127">
        <v>3</v>
      </c>
      <c r="O1878" s="127">
        <v>2006</v>
      </c>
      <c r="P1878" s="127">
        <v>20070516</v>
      </c>
      <c r="Q1878" s="127">
        <v>20070523</v>
      </c>
      <c r="R1878" s="127" t="s">
        <v>3420</v>
      </c>
      <c r="S1878" s="127" t="s">
        <v>3421</v>
      </c>
      <c r="T1878" s="127" t="s">
        <v>4165</v>
      </c>
      <c r="U1878" s="127" t="s">
        <v>72</v>
      </c>
      <c r="V1878" s="127" t="s">
        <v>65</v>
      </c>
      <c r="W1878" s="127" t="s">
        <v>64</v>
      </c>
      <c r="X1878" s="127"/>
      <c r="Y1878" s="127">
        <v>5.93</v>
      </c>
      <c r="Z1878" s="127"/>
      <c r="AA1878" s="127" t="s">
        <v>1726</v>
      </c>
      <c r="AB1878" s="127">
        <v>0</v>
      </c>
      <c r="AC1878" s="127">
        <v>24608</v>
      </c>
      <c r="AD1878" s="127"/>
      <c r="AE1878" s="127"/>
      <c r="AF1878" s="127">
        <v>0</v>
      </c>
      <c r="AG1878" s="127">
        <v>133083</v>
      </c>
      <c r="AH1878" s="127"/>
      <c r="AI1878" s="127"/>
      <c r="AJ1878" s="127" t="s">
        <v>66</v>
      </c>
      <c r="AK1878" s="127">
        <v>5.1999999999999998E-3</v>
      </c>
      <c r="AL1878" s="127">
        <v>42</v>
      </c>
      <c r="AM1878" s="127">
        <v>604</v>
      </c>
      <c r="AN1878" s="127"/>
      <c r="AO1878" s="127" t="s">
        <v>4266</v>
      </c>
      <c r="AP1878" s="127" t="s">
        <v>3422</v>
      </c>
      <c r="AQ1878" s="127" t="s">
        <v>3423</v>
      </c>
      <c r="AR1878" s="127" t="s">
        <v>4166</v>
      </c>
      <c r="AS1878" s="127" t="s">
        <v>69</v>
      </c>
      <c r="AT1878" s="127" t="s">
        <v>70</v>
      </c>
      <c r="AU1878" s="127" t="s">
        <v>3211</v>
      </c>
      <c r="AV1878" s="127" t="s">
        <v>1726</v>
      </c>
      <c r="AW1878" s="149">
        <f t="shared" si="29"/>
        <v>5.4081193107932384</v>
      </c>
    </row>
    <row r="1879" spans="1:49" x14ac:dyDescent="0.2">
      <c r="A1879" s="127" t="s">
        <v>59</v>
      </c>
      <c r="B1879" s="127">
        <v>4.0999999999999996</v>
      </c>
      <c r="C1879" s="127">
        <v>20171204</v>
      </c>
      <c r="D1879" s="127" t="s">
        <v>60</v>
      </c>
      <c r="E1879" s="127" t="s">
        <v>60</v>
      </c>
      <c r="F1879" s="127">
        <v>3</v>
      </c>
      <c r="G1879" s="75" t="s">
        <v>2910</v>
      </c>
      <c r="H1879" s="127">
        <v>12</v>
      </c>
      <c r="I1879" s="127"/>
      <c r="J1879" s="127"/>
      <c r="K1879" s="127"/>
      <c r="L1879" s="127"/>
      <c r="M1879" s="127">
        <v>1</v>
      </c>
      <c r="N1879" s="127">
        <v>2</v>
      </c>
      <c r="O1879" s="127">
        <v>2003</v>
      </c>
      <c r="P1879" s="127">
        <v>20040509</v>
      </c>
      <c r="Q1879" s="127">
        <v>20040512</v>
      </c>
      <c r="R1879" s="127" t="s">
        <v>475</v>
      </c>
      <c r="S1879" s="127" t="s">
        <v>476</v>
      </c>
      <c r="T1879" s="127" t="s">
        <v>477</v>
      </c>
      <c r="U1879" s="127" t="s">
        <v>72</v>
      </c>
      <c r="V1879" s="127" t="s">
        <v>65</v>
      </c>
      <c r="W1879" s="127" t="s">
        <v>64</v>
      </c>
      <c r="X1879" s="127"/>
      <c r="Y1879" s="127">
        <v>5.81</v>
      </c>
      <c r="Z1879" s="127">
        <v>79</v>
      </c>
      <c r="AA1879" s="127" t="s">
        <v>1726</v>
      </c>
      <c r="AB1879" s="127">
        <v>5000</v>
      </c>
      <c r="AC1879" s="127">
        <v>20478</v>
      </c>
      <c r="AD1879" s="127"/>
      <c r="AE1879" s="127"/>
      <c r="AF1879" s="127">
        <v>0</v>
      </c>
      <c r="AG1879" s="127">
        <v>174784</v>
      </c>
      <c r="AH1879" s="127">
        <v>5000</v>
      </c>
      <c r="AI1879" s="127">
        <v>1078</v>
      </c>
      <c r="AJ1879" s="127" t="s">
        <v>66</v>
      </c>
      <c r="AK1879" s="127">
        <v>0.05</v>
      </c>
      <c r="AL1879" s="127">
        <v>31</v>
      </c>
      <c r="AM1879" s="127">
        <v>100</v>
      </c>
      <c r="AN1879" s="127"/>
      <c r="AO1879" s="127" t="s">
        <v>617</v>
      </c>
      <c r="AP1879" s="127" t="s">
        <v>479</v>
      </c>
      <c r="AQ1879" s="127" t="s">
        <v>480</v>
      </c>
      <c r="AR1879" s="127" t="s">
        <v>481</v>
      </c>
      <c r="AS1879" s="127" t="s">
        <v>69</v>
      </c>
      <c r="AT1879" s="127" t="s">
        <v>70</v>
      </c>
      <c r="AU1879" s="127" t="s">
        <v>91</v>
      </c>
      <c r="AV1879" s="127" t="s">
        <v>1726</v>
      </c>
      <c r="AW1879" s="149">
        <f t="shared" si="29"/>
        <v>8.5352085164566844</v>
      </c>
    </row>
    <row r="1880" spans="1:49" x14ac:dyDescent="0.2">
      <c r="A1880" s="127" t="s">
        <v>59</v>
      </c>
      <c r="B1880" s="127">
        <v>4.0999999999999996</v>
      </c>
      <c r="C1880" s="127">
        <v>20171204</v>
      </c>
      <c r="D1880" s="127" t="s">
        <v>60</v>
      </c>
      <c r="E1880" s="127" t="s">
        <v>60</v>
      </c>
      <c r="F1880" s="127">
        <v>3</v>
      </c>
      <c r="G1880" s="75" t="s">
        <v>3068</v>
      </c>
      <c r="H1880" s="127">
        <v>12</v>
      </c>
      <c r="I1880" s="127"/>
      <c r="J1880" s="127"/>
      <c r="K1880" s="127" t="s">
        <v>106</v>
      </c>
      <c r="L1880" s="127" t="s">
        <v>4218</v>
      </c>
      <c r="M1880" s="127">
        <v>1</v>
      </c>
      <c r="N1880" s="127">
        <v>3</v>
      </c>
      <c r="O1880" s="127">
        <v>2006</v>
      </c>
      <c r="P1880" s="127">
        <v>20070516</v>
      </c>
      <c r="Q1880" s="127">
        <v>20070523</v>
      </c>
      <c r="R1880" s="127" t="s">
        <v>3420</v>
      </c>
      <c r="S1880" s="127" t="s">
        <v>3421</v>
      </c>
      <c r="T1880" s="127" t="s">
        <v>4165</v>
      </c>
      <c r="U1880" s="127" t="s">
        <v>72</v>
      </c>
      <c r="V1880" s="127" t="s">
        <v>65</v>
      </c>
      <c r="W1880" s="127" t="s">
        <v>64</v>
      </c>
      <c r="X1880" s="127"/>
      <c r="Y1880" s="127">
        <v>5.93</v>
      </c>
      <c r="Z1880" s="127"/>
      <c r="AA1880" s="127" t="s">
        <v>1726</v>
      </c>
      <c r="AB1880" s="127">
        <v>0</v>
      </c>
      <c r="AC1880" s="127">
        <v>24675</v>
      </c>
      <c r="AD1880" s="127"/>
      <c r="AE1880" s="127"/>
      <c r="AF1880" s="127">
        <v>0</v>
      </c>
      <c r="AG1880" s="127">
        <v>133578</v>
      </c>
      <c r="AH1880" s="127"/>
      <c r="AI1880" s="127"/>
      <c r="AJ1880" s="127" t="s">
        <v>66</v>
      </c>
      <c r="AK1880" s="127">
        <v>5.8999999999999999E-3</v>
      </c>
      <c r="AL1880" s="127">
        <v>36</v>
      </c>
      <c r="AM1880" s="127">
        <v>528</v>
      </c>
      <c r="AN1880" s="127"/>
      <c r="AO1880" s="127" t="s">
        <v>4262</v>
      </c>
      <c r="AP1880" s="127" t="s">
        <v>3422</v>
      </c>
      <c r="AQ1880" s="127" t="s">
        <v>3423</v>
      </c>
      <c r="AR1880" s="127" t="s">
        <v>4166</v>
      </c>
      <c r="AS1880" s="127" t="s">
        <v>69</v>
      </c>
      <c r="AT1880" s="127" t="s">
        <v>70</v>
      </c>
      <c r="AU1880" s="127" t="s">
        <v>3211</v>
      </c>
      <c r="AV1880" s="127" t="s">
        <v>1726</v>
      </c>
      <c r="AW1880" s="149">
        <f t="shared" si="29"/>
        <v>5.4134954407294833</v>
      </c>
    </row>
    <row r="1881" spans="1:49" x14ac:dyDescent="0.2">
      <c r="A1881" s="127" t="s">
        <v>59</v>
      </c>
      <c r="B1881" s="127">
        <v>4.0999999999999996</v>
      </c>
      <c r="C1881" s="127">
        <v>20171204</v>
      </c>
      <c r="D1881" s="127" t="s">
        <v>60</v>
      </c>
      <c r="E1881" s="127" t="s">
        <v>60</v>
      </c>
      <c r="F1881" s="127">
        <v>3</v>
      </c>
      <c r="G1881" s="75" t="s">
        <v>247</v>
      </c>
      <c r="H1881" s="127">
        <v>12</v>
      </c>
      <c r="I1881" s="127"/>
      <c r="J1881" s="127"/>
      <c r="K1881" s="127"/>
      <c r="L1881" s="127"/>
      <c r="M1881" s="127">
        <v>1</v>
      </c>
      <c r="N1881" s="127">
        <v>3</v>
      </c>
      <c r="O1881" s="127">
        <v>2007</v>
      </c>
      <c r="P1881" s="127">
        <v>20080604</v>
      </c>
      <c r="Q1881" s="127">
        <v>20080604</v>
      </c>
      <c r="R1881" s="127" t="s">
        <v>3301</v>
      </c>
      <c r="S1881" s="127" t="s">
        <v>3323</v>
      </c>
      <c r="T1881" s="127" t="s">
        <v>3294</v>
      </c>
      <c r="U1881" s="127" t="s">
        <v>72</v>
      </c>
      <c r="V1881" s="127" t="s">
        <v>65</v>
      </c>
      <c r="W1881" s="127" t="s">
        <v>64</v>
      </c>
      <c r="X1881" s="127"/>
      <c r="Y1881" s="127">
        <v>5.28</v>
      </c>
      <c r="Z1881" s="127"/>
      <c r="AA1881" s="127" t="s">
        <v>1726</v>
      </c>
      <c r="AB1881" s="127">
        <v>5000</v>
      </c>
      <c r="AC1881" s="127">
        <v>25727</v>
      </c>
      <c r="AD1881" s="127"/>
      <c r="AE1881" s="127"/>
      <c r="AF1881" s="127">
        <v>5000</v>
      </c>
      <c r="AG1881" s="127">
        <v>260</v>
      </c>
      <c r="AH1881" s="127"/>
      <c r="AI1881" s="127"/>
      <c r="AJ1881" s="127"/>
      <c r="AK1881" s="127">
        <v>0.01</v>
      </c>
      <c r="AL1881" s="127">
        <v>1</v>
      </c>
      <c r="AM1881" s="127">
        <v>500</v>
      </c>
      <c r="AN1881" s="127"/>
      <c r="AO1881" s="127" t="s">
        <v>3416</v>
      </c>
      <c r="AP1881" s="127" t="s">
        <v>3302</v>
      </c>
      <c r="AQ1881" s="127" t="s">
        <v>3326</v>
      </c>
      <c r="AR1881" s="127" t="s">
        <v>3298</v>
      </c>
      <c r="AS1881" s="127" t="s">
        <v>69</v>
      </c>
      <c r="AT1881" s="127" t="s">
        <v>70</v>
      </c>
      <c r="AU1881" s="127" t="s">
        <v>3211</v>
      </c>
      <c r="AV1881" s="127" t="s">
        <v>1726</v>
      </c>
      <c r="AW1881" s="149">
        <f t="shared" si="29"/>
        <v>1.010611419909045E-2</v>
      </c>
    </row>
    <row r="1882" spans="1:49" x14ac:dyDescent="0.2">
      <c r="A1882" s="127" t="s">
        <v>59</v>
      </c>
      <c r="B1882" s="127">
        <v>4.0999999999999996</v>
      </c>
      <c r="C1882" s="127">
        <v>20171204</v>
      </c>
      <c r="D1882" s="127" t="s">
        <v>60</v>
      </c>
      <c r="E1882" s="127" t="s">
        <v>60</v>
      </c>
      <c r="F1882" s="127">
        <v>3</v>
      </c>
      <c r="G1882" s="75" t="s">
        <v>4374</v>
      </c>
      <c r="H1882" s="127">
        <v>12</v>
      </c>
      <c r="I1882" s="127"/>
      <c r="J1882" s="127"/>
      <c r="K1882" s="127"/>
      <c r="L1882" s="127"/>
      <c r="M1882" s="127">
        <v>1</v>
      </c>
      <c r="N1882" s="127">
        <v>1</v>
      </c>
      <c r="O1882" s="127">
        <v>2005</v>
      </c>
      <c r="P1882" s="127">
        <v>20060515</v>
      </c>
      <c r="Q1882" s="127">
        <v>20060515</v>
      </c>
      <c r="R1882" s="127" t="s">
        <v>4375</v>
      </c>
      <c r="S1882" s="127" t="s">
        <v>3421</v>
      </c>
      <c r="T1882" s="127" t="s">
        <v>4165</v>
      </c>
      <c r="U1882" s="127" t="s">
        <v>72</v>
      </c>
      <c r="V1882" s="127" t="s">
        <v>65</v>
      </c>
      <c r="W1882" s="127" t="s">
        <v>64</v>
      </c>
      <c r="X1882" s="127"/>
      <c r="Y1882" s="127">
        <v>3.44</v>
      </c>
      <c r="Z1882" s="127"/>
      <c r="AA1882" s="127" t="s">
        <v>1726</v>
      </c>
      <c r="AB1882" s="127">
        <v>5000</v>
      </c>
      <c r="AC1882" s="127">
        <v>2992</v>
      </c>
      <c r="AD1882" s="127"/>
      <c r="AE1882" s="127"/>
      <c r="AF1882" s="127">
        <v>5000</v>
      </c>
      <c r="AG1882" s="127">
        <v>770</v>
      </c>
      <c r="AH1882" s="127"/>
      <c r="AI1882" s="127"/>
      <c r="AJ1882" s="127"/>
      <c r="AK1882" s="127"/>
      <c r="AL1882" s="127"/>
      <c r="AM1882" s="127"/>
      <c r="AN1882" s="127"/>
      <c r="AO1882" s="127" t="s">
        <v>4376</v>
      </c>
      <c r="AP1882" s="127" t="s">
        <v>4377</v>
      </c>
      <c r="AQ1882" s="127" t="s">
        <v>3423</v>
      </c>
      <c r="AR1882" s="127" t="s">
        <v>4166</v>
      </c>
      <c r="AS1882" s="127" t="s">
        <v>69</v>
      </c>
      <c r="AT1882" s="127" t="s">
        <v>70</v>
      </c>
      <c r="AU1882" s="127" t="s">
        <v>3211</v>
      </c>
      <c r="AV1882" s="127" t="s">
        <v>1726</v>
      </c>
      <c r="AW1882" s="149">
        <f t="shared" si="29"/>
        <v>0.25735294117647056</v>
      </c>
    </row>
    <row r="1883" spans="1:49" x14ac:dyDescent="0.2">
      <c r="A1883" s="127" t="s">
        <v>59</v>
      </c>
      <c r="B1883" s="127">
        <v>4.0999999999999996</v>
      </c>
      <c r="C1883" s="127">
        <v>20171204</v>
      </c>
      <c r="D1883" s="127" t="s">
        <v>60</v>
      </c>
      <c r="E1883" s="127" t="s">
        <v>60</v>
      </c>
      <c r="F1883" s="127">
        <v>3</v>
      </c>
      <c r="G1883" s="75" t="s">
        <v>4435</v>
      </c>
      <c r="H1883" s="127">
        <v>0</v>
      </c>
      <c r="I1883" s="127"/>
      <c r="J1883" s="127"/>
      <c r="K1883" s="127"/>
      <c r="L1883" s="127"/>
      <c r="M1883" s="127">
        <v>1</v>
      </c>
      <c r="N1883" s="127">
        <v>1</v>
      </c>
      <c r="O1883" s="127">
        <v>1986</v>
      </c>
      <c r="P1883" s="127">
        <v>19870409</v>
      </c>
      <c r="Q1883" s="127">
        <v>19870411</v>
      </c>
      <c r="R1883" s="127" t="s">
        <v>4431</v>
      </c>
      <c r="S1883" s="127" t="s">
        <v>3426</v>
      </c>
      <c r="T1883" s="127" t="s">
        <v>4432</v>
      </c>
      <c r="U1883" s="127" t="s">
        <v>72</v>
      </c>
      <c r="V1883" s="127" t="s">
        <v>65</v>
      </c>
      <c r="W1883" s="127" t="s">
        <v>64</v>
      </c>
      <c r="X1883" s="127"/>
      <c r="Y1883" s="127">
        <v>4.5</v>
      </c>
      <c r="Z1883" s="127"/>
      <c r="AA1883" s="127" t="s">
        <v>1726</v>
      </c>
      <c r="AB1883" s="127">
        <v>5000</v>
      </c>
      <c r="AC1883" s="127">
        <v>26705</v>
      </c>
      <c r="AD1883" s="127"/>
      <c r="AE1883" s="127"/>
      <c r="AF1883" s="127">
        <v>0</v>
      </c>
      <c r="AG1883" s="127">
        <v>84360</v>
      </c>
      <c r="AH1883" s="127">
        <v>5000</v>
      </c>
      <c r="AI1883" s="127">
        <v>74</v>
      </c>
      <c r="AJ1883" s="127"/>
      <c r="AK1883" s="127">
        <v>2.8E-3</v>
      </c>
      <c r="AL1883" s="127">
        <v>2</v>
      </c>
      <c r="AM1883" s="127"/>
      <c r="AN1883" s="127"/>
      <c r="AO1883" s="127"/>
      <c r="AP1883" s="127" t="s">
        <v>4433</v>
      </c>
      <c r="AQ1883" s="127" t="s">
        <v>3429</v>
      </c>
      <c r="AR1883" s="127" t="s">
        <v>4434</v>
      </c>
      <c r="AS1883" s="127" t="s">
        <v>69</v>
      </c>
      <c r="AT1883" s="127" t="s">
        <v>70</v>
      </c>
      <c r="AU1883" s="127" t="s">
        <v>77</v>
      </c>
      <c r="AV1883" s="127" t="s">
        <v>1726</v>
      </c>
      <c r="AW1883" s="149">
        <f t="shared" si="29"/>
        <v>3.1589589964426139</v>
      </c>
    </row>
    <row r="1884" spans="1:49" x14ac:dyDescent="0.2">
      <c r="A1884" s="127" t="s">
        <v>59</v>
      </c>
      <c r="B1884" s="127">
        <v>4.0999999999999996</v>
      </c>
      <c r="C1884" s="127">
        <v>20171204</v>
      </c>
      <c r="D1884" s="127" t="s">
        <v>60</v>
      </c>
      <c r="E1884" s="127" t="s">
        <v>60</v>
      </c>
      <c r="F1884" s="127">
        <v>3</v>
      </c>
      <c r="G1884" s="75" t="s">
        <v>4436</v>
      </c>
      <c r="H1884" s="127">
        <v>0</v>
      </c>
      <c r="I1884" s="127"/>
      <c r="J1884" s="127"/>
      <c r="K1884" s="127"/>
      <c r="L1884" s="127"/>
      <c r="M1884" s="127">
        <v>1</v>
      </c>
      <c r="N1884" s="127">
        <v>1</v>
      </c>
      <c r="O1884" s="127">
        <v>1986</v>
      </c>
      <c r="P1884" s="127">
        <v>19870409</v>
      </c>
      <c r="Q1884" s="127">
        <v>19870411</v>
      </c>
      <c r="R1884" s="127" t="s">
        <v>4431</v>
      </c>
      <c r="S1884" s="127" t="s">
        <v>3426</v>
      </c>
      <c r="T1884" s="127" t="s">
        <v>4432</v>
      </c>
      <c r="U1884" s="127" t="s">
        <v>72</v>
      </c>
      <c r="V1884" s="127" t="s">
        <v>65</v>
      </c>
      <c r="W1884" s="127" t="s">
        <v>64</v>
      </c>
      <c r="X1884" s="127"/>
      <c r="Y1884" s="127">
        <v>4.5</v>
      </c>
      <c r="Z1884" s="127"/>
      <c r="AA1884" s="127" t="s">
        <v>1726</v>
      </c>
      <c r="AB1884" s="127">
        <v>5000</v>
      </c>
      <c r="AC1884" s="127">
        <v>26698</v>
      </c>
      <c r="AD1884" s="127"/>
      <c r="AE1884" s="127"/>
      <c r="AF1884" s="127">
        <v>0</v>
      </c>
      <c r="AG1884" s="127">
        <v>84337</v>
      </c>
      <c r="AH1884" s="127">
        <v>5000</v>
      </c>
      <c r="AI1884" s="127">
        <v>159</v>
      </c>
      <c r="AJ1884" s="127"/>
      <c r="AK1884" s="127">
        <v>5.8999999999999999E-3</v>
      </c>
      <c r="AL1884" s="127">
        <v>2</v>
      </c>
      <c r="AM1884" s="127"/>
      <c r="AN1884" s="127"/>
      <c r="AO1884" s="127"/>
      <c r="AP1884" s="127" t="s">
        <v>4433</v>
      </c>
      <c r="AQ1884" s="127" t="s">
        <v>3429</v>
      </c>
      <c r="AR1884" s="127" t="s">
        <v>4434</v>
      </c>
      <c r="AS1884" s="127" t="s">
        <v>69</v>
      </c>
      <c r="AT1884" s="127" t="s">
        <v>70</v>
      </c>
      <c r="AU1884" s="127" t="s">
        <v>77</v>
      </c>
      <c r="AV1884" s="127" t="s">
        <v>1726</v>
      </c>
      <c r="AW1884" s="149">
        <f t="shared" si="29"/>
        <v>3.1589257622293805</v>
      </c>
    </row>
    <row r="1885" spans="1:49" x14ac:dyDescent="0.2">
      <c r="A1885" s="127" t="s">
        <v>59</v>
      </c>
      <c r="B1885" s="127">
        <v>4.0999999999999996</v>
      </c>
      <c r="C1885" s="127">
        <v>20171204</v>
      </c>
      <c r="D1885" s="127" t="s">
        <v>60</v>
      </c>
      <c r="E1885" s="127" t="s">
        <v>60</v>
      </c>
      <c r="F1885" s="127">
        <v>3</v>
      </c>
      <c r="G1885" s="75" t="s">
        <v>4430</v>
      </c>
      <c r="H1885" s="127">
        <v>0</v>
      </c>
      <c r="I1885" s="127"/>
      <c r="J1885" s="127"/>
      <c r="K1885" s="127"/>
      <c r="L1885" s="127"/>
      <c r="M1885" s="127">
        <v>1</v>
      </c>
      <c r="N1885" s="127">
        <v>1</v>
      </c>
      <c r="O1885" s="127">
        <v>1986</v>
      </c>
      <c r="P1885" s="127">
        <v>19870409</v>
      </c>
      <c r="Q1885" s="127">
        <v>19870411</v>
      </c>
      <c r="R1885" s="127" t="s">
        <v>4431</v>
      </c>
      <c r="S1885" s="127" t="s">
        <v>3426</v>
      </c>
      <c r="T1885" s="127" t="s">
        <v>4432</v>
      </c>
      <c r="U1885" s="127" t="s">
        <v>72</v>
      </c>
      <c r="V1885" s="127" t="s">
        <v>65</v>
      </c>
      <c r="W1885" s="127" t="s">
        <v>64</v>
      </c>
      <c r="X1885" s="127"/>
      <c r="Y1885" s="127">
        <v>4.5</v>
      </c>
      <c r="Z1885" s="127"/>
      <c r="AA1885" s="127" t="s">
        <v>1726</v>
      </c>
      <c r="AB1885" s="127">
        <v>5000</v>
      </c>
      <c r="AC1885" s="127">
        <v>26777</v>
      </c>
      <c r="AD1885" s="127"/>
      <c r="AE1885" s="127"/>
      <c r="AF1885" s="127">
        <v>0</v>
      </c>
      <c r="AG1885" s="127">
        <v>84587</v>
      </c>
      <c r="AH1885" s="127"/>
      <c r="AI1885" s="127"/>
      <c r="AJ1885" s="127"/>
      <c r="AK1885" s="127"/>
      <c r="AL1885" s="127">
        <v>2</v>
      </c>
      <c r="AM1885" s="127"/>
      <c r="AN1885" s="127"/>
      <c r="AO1885" s="127"/>
      <c r="AP1885" s="127" t="s">
        <v>4433</v>
      </c>
      <c r="AQ1885" s="127" t="s">
        <v>3429</v>
      </c>
      <c r="AR1885" s="127" t="s">
        <v>4434</v>
      </c>
      <c r="AS1885" s="127" t="s">
        <v>69</v>
      </c>
      <c r="AT1885" s="127" t="s">
        <v>70</v>
      </c>
      <c r="AU1885" s="127" t="s">
        <v>77</v>
      </c>
      <c r="AV1885" s="127" t="s">
        <v>1726</v>
      </c>
      <c r="AW1885" s="149">
        <f t="shared" si="29"/>
        <v>3.1589423759196325</v>
      </c>
    </row>
    <row r="1886" spans="1:49" x14ac:dyDescent="0.2">
      <c r="A1886" s="127" t="s">
        <v>59</v>
      </c>
      <c r="B1886" s="127">
        <v>4.0999999999999996</v>
      </c>
      <c r="C1886" s="127">
        <v>20171204</v>
      </c>
      <c r="D1886" s="127" t="s">
        <v>60</v>
      </c>
      <c r="E1886" s="127" t="s">
        <v>60</v>
      </c>
      <c r="F1886" s="127">
        <v>3</v>
      </c>
      <c r="G1886" s="75" t="s">
        <v>527</v>
      </c>
      <c r="H1886" s="127">
        <v>0</v>
      </c>
      <c r="I1886" s="127"/>
      <c r="J1886" s="127"/>
      <c r="K1886" s="127"/>
      <c r="L1886" s="127"/>
      <c r="M1886" s="127">
        <v>1</v>
      </c>
      <c r="N1886" s="127">
        <v>2</v>
      </c>
      <c r="O1886" s="127">
        <v>1985</v>
      </c>
      <c r="P1886" s="127">
        <v>19860428</v>
      </c>
      <c r="Q1886" s="127">
        <v>19860430</v>
      </c>
      <c r="R1886" s="127" t="s">
        <v>475</v>
      </c>
      <c r="S1886" s="127" t="s">
        <v>476</v>
      </c>
      <c r="T1886" s="127" t="s">
        <v>477</v>
      </c>
      <c r="U1886" s="127" t="s">
        <v>1643</v>
      </c>
      <c r="V1886" s="127" t="s">
        <v>65</v>
      </c>
      <c r="W1886" s="127" t="s">
        <v>66</v>
      </c>
      <c r="X1886" s="127"/>
      <c r="Y1886" s="127">
        <v>2.4</v>
      </c>
      <c r="Z1886" s="127"/>
      <c r="AA1886" s="127" t="s">
        <v>1726</v>
      </c>
      <c r="AB1886" s="127">
        <v>5000</v>
      </c>
      <c r="AC1886" s="127">
        <v>20568</v>
      </c>
      <c r="AD1886" s="127"/>
      <c r="AE1886" s="127"/>
      <c r="AF1886" s="127">
        <v>0</v>
      </c>
      <c r="AG1886" s="127">
        <v>4540</v>
      </c>
      <c r="AH1886" s="127">
        <v>5000</v>
      </c>
      <c r="AI1886" s="127">
        <v>617</v>
      </c>
      <c r="AJ1886" s="127"/>
      <c r="AK1886" s="127">
        <v>2.9100000000000001E-2</v>
      </c>
      <c r="AL1886" s="127">
        <v>4</v>
      </c>
      <c r="AM1886" s="127"/>
      <c r="AN1886" s="127"/>
      <c r="AO1886" s="127" t="s">
        <v>528</v>
      </c>
      <c r="AP1886" s="127" t="s">
        <v>479</v>
      </c>
      <c r="AQ1886" s="127" t="s">
        <v>480</v>
      </c>
      <c r="AR1886" s="127" t="s">
        <v>481</v>
      </c>
      <c r="AS1886" s="127" t="s">
        <v>69</v>
      </c>
      <c r="AT1886" s="127" t="s">
        <v>70</v>
      </c>
      <c r="AU1886" s="127" t="s">
        <v>91</v>
      </c>
      <c r="AV1886" s="127" t="s">
        <v>1726</v>
      </c>
      <c r="AW1886" s="149">
        <f t="shared" si="29"/>
        <v>0.22073123298327499</v>
      </c>
    </row>
    <row r="1887" spans="1:49" x14ac:dyDescent="0.2">
      <c r="A1887" s="127" t="s">
        <v>59</v>
      </c>
      <c r="B1887" s="127">
        <v>4.0999999999999996</v>
      </c>
      <c r="C1887" s="127">
        <v>20171204</v>
      </c>
      <c r="D1887" s="127" t="s">
        <v>60</v>
      </c>
      <c r="E1887" s="127" t="s">
        <v>60</v>
      </c>
      <c r="F1887" s="127">
        <v>3</v>
      </c>
      <c r="G1887" s="75" t="s">
        <v>1013</v>
      </c>
      <c r="H1887" s="127">
        <v>0</v>
      </c>
      <c r="I1887" s="127"/>
      <c r="J1887" s="127"/>
      <c r="K1887" s="127"/>
      <c r="L1887" s="127"/>
      <c r="M1887" s="127">
        <v>1</v>
      </c>
      <c r="N1887" s="127">
        <v>2</v>
      </c>
      <c r="O1887" s="127">
        <v>1988</v>
      </c>
      <c r="P1887" s="127">
        <v>19890509</v>
      </c>
      <c r="Q1887" s="127">
        <v>19890511</v>
      </c>
      <c r="R1887" s="127" t="s">
        <v>1001</v>
      </c>
      <c r="S1887" s="127" t="s">
        <v>1002</v>
      </c>
      <c r="T1887" s="127" t="s">
        <v>1003</v>
      </c>
      <c r="U1887" s="127" t="s">
        <v>72</v>
      </c>
      <c r="V1887" s="127" t="s">
        <v>65</v>
      </c>
      <c r="W1887" s="127" t="s">
        <v>64</v>
      </c>
      <c r="X1887" s="127"/>
      <c r="Y1887" s="127">
        <v>5.8</v>
      </c>
      <c r="Z1887" s="127">
        <v>79</v>
      </c>
      <c r="AA1887" s="127" t="s">
        <v>1726</v>
      </c>
      <c r="AB1887" s="127">
        <v>5000</v>
      </c>
      <c r="AC1887" s="127">
        <v>24446</v>
      </c>
      <c r="AD1887" s="127"/>
      <c r="AE1887" s="127"/>
      <c r="AF1887" s="127">
        <v>0</v>
      </c>
      <c r="AG1887" s="127">
        <v>174297</v>
      </c>
      <c r="AH1887" s="127">
        <v>5000</v>
      </c>
      <c r="AI1887" s="127">
        <v>106</v>
      </c>
      <c r="AJ1887" s="127" t="s">
        <v>66</v>
      </c>
      <c r="AK1887" s="127">
        <v>4.3E-3</v>
      </c>
      <c r="AL1887" s="127">
        <v>1</v>
      </c>
      <c r="AM1887" s="127"/>
      <c r="AN1887" s="127"/>
      <c r="AO1887" s="127"/>
      <c r="AP1887" s="127" t="s">
        <v>1005</v>
      </c>
      <c r="AQ1887" s="127" t="s">
        <v>1006</v>
      </c>
      <c r="AR1887" s="127" t="s">
        <v>1007</v>
      </c>
      <c r="AS1887" s="127" t="s">
        <v>69</v>
      </c>
      <c r="AT1887" s="127" t="s">
        <v>70</v>
      </c>
      <c r="AU1887" s="127" t="s">
        <v>91</v>
      </c>
      <c r="AV1887" s="127" t="s">
        <v>1726</v>
      </c>
      <c r="AW1887" s="149">
        <f t="shared" si="29"/>
        <v>7.1298780986664481</v>
      </c>
    </row>
    <row r="1888" spans="1:49" x14ac:dyDescent="0.2">
      <c r="A1888" s="127" t="s">
        <v>59</v>
      </c>
      <c r="B1888" s="127">
        <v>4.0999999999999996</v>
      </c>
      <c r="C1888" s="127">
        <v>20171204</v>
      </c>
      <c r="D1888" s="127" t="s">
        <v>60</v>
      </c>
      <c r="E1888" s="127" t="s">
        <v>60</v>
      </c>
      <c r="F1888" s="127">
        <v>3</v>
      </c>
      <c r="G1888" s="75" t="s">
        <v>2934</v>
      </c>
      <c r="H1888" s="127">
        <v>0</v>
      </c>
      <c r="I1888" s="127"/>
      <c r="J1888" s="127"/>
      <c r="K1888" s="127" t="s">
        <v>106</v>
      </c>
      <c r="L1888" s="127" t="s">
        <v>508</v>
      </c>
      <c r="M1888" s="127">
        <v>1</v>
      </c>
      <c r="N1888" s="127">
        <v>2</v>
      </c>
      <c r="O1888" s="127">
        <v>2000</v>
      </c>
      <c r="P1888" s="127">
        <v>20010515</v>
      </c>
      <c r="Q1888" s="127">
        <v>20010518</v>
      </c>
      <c r="R1888" s="127" t="s">
        <v>475</v>
      </c>
      <c r="S1888" s="127" t="s">
        <v>476</v>
      </c>
      <c r="T1888" s="127" t="s">
        <v>477</v>
      </c>
      <c r="U1888" s="127" t="s">
        <v>72</v>
      </c>
      <c r="V1888" s="127" t="s">
        <v>65</v>
      </c>
      <c r="W1888" s="127" t="s">
        <v>64</v>
      </c>
      <c r="X1888" s="127"/>
      <c r="Y1888" s="127">
        <v>6.38</v>
      </c>
      <c r="Z1888" s="127">
        <v>82</v>
      </c>
      <c r="AA1888" s="127" t="s">
        <v>1726</v>
      </c>
      <c r="AB1888" s="127">
        <v>0</v>
      </c>
      <c r="AC1888" s="127">
        <v>25968</v>
      </c>
      <c r="AD1888" s="127"/>
      <c r="AE1888" s="127"/>
      <c r="AF1888" s="127">
        <v>0</v>
      </c>
      <c r="AG1888" s="127">
        <v>803</v>
      </c>
      <c r="AH1888" s="127"/>
      <c r="AI1888" s="127"/>
      <c r="AJ1888" s="127"/>
      <c r="AK1888" s="127">
        <v>0.03</v>
      </c>
      <c r="AL1888" s="127">
        <v>37</v>
      </c>
      <c r="AM1888" s="127">
        <v>100</v>
      </c>
      <c r="AN1888" s="127"/>
      <c r="AO1888" s="127" t="s">
        <v>516</v>
      </c>
      <c r="AP1888" s="127" t="s">
        <v>479</v>
      </c>
      <c r="AQ1888" s="127" t="s">
        <v>480</v>
      </c>
      <c r="AR1888" s="127" t="s">
        <v>481</v>
      </c>
      <c r="AS1888" s="127" t="s">
        <v>69</v>
      </c>
      <c r="AT1888" s="127" t="s">
        <v>70</v>
      </c>
      <c r="AU1888" s="127" t="s">
        <v>91</v>
      </c>
      <c r="AV1888" s="127" t="s">
        <v>1726</v>
      </c>
      <c r="AW1888" s="149">
        <f t="shared" si="29"/>
        <v>3.0922674060382009E-2</v>
      </c>
    </row>
    <row r="1889" spans="1:49" x14ac:dyDescent="0.2">
      <c r="A1889" s="127" t="s">
        <v>59</v>
      </c>
      <c r="B1889" s="127">
        <v>4.0999999999999996</v>
      </c>
      <c r="C1889" s="127">
        <v>20171204</v>
      </c>
      <c r="D1889" s="127" t="s">
        <v>60</v>
      </c>
      <c r="E1889" s="127" t="s">
        <v>60</v>
      </c>
      <c r="F1889" s="127">
        <v>3</v>
      </c>
      <c r="G1889" s="75" t="s">
        <v>3868</v>
      </c>
      <c r="H1889" s="127">
        <v>12</v>
      </c>
      <c r="I1889" s="127"/>
      <c r="J1889" s="127"/>
      <c r="K1889" s="127"/>
      <c r="L1889" s="127"/>
      <c r="M1889" s="127">
        <v>1</v>
      </c>
      <c r="N1889" s="127">
        <v>1</v>
      </c>
      <c r="O1889" s="127">
        <v>2003</v>
      </c>
      <c r="P1889" s="127">
        <v>20050415</v>
      </c>
      <c r="Q1889" s="127">
        <v>20050415</v>
      </c>
      <c r="R1889" s="127" t="s">
        <v>3855</v>
      </c>
      <c r="S1889" s="127" t="s">
        <v>3861</v>
      </c>
      <c r="T1889" s="127" t="s">
        <v>3857</v>
      </c>
      <c r="U1889" s="127" t="s">
        <v>1953</v>
      </c>
      <c r="V1889" s="127" t="s">
        <v>65</v>
      </c>
      <c r="W1889" s="127" t="s">
        <v>64</v>
      </c>
      <c r="X1889" s="127"/>
      <c r="Y1889" s="127">
        <v>12.46</v>
      </c>
      <c r="Z1889" s="127">
        <v>101</v>
      </c>
      <c r="AA1889" s="127" t="s">
        <v>1726</v>
      </c>
      <c r="AB1889" s="127">
        <v>5000</v>
      </c>
      <c r="AC1889" s="127">
        <v>24949</v>
      </c>
      <c r="AD1889" s="127"/>
      <c r="AE1889" s="127"/>
      <c r="AF1889" s="127">
        <v>5000</v>
      </c>
      <c r="AG1889" s="127">
        <v>125</v>
      </c>
      <c r="AH1889" s="127">
        <v>0</v>
      </c>
      <c r="AI1889" s="127">
        <v>77</v>
      </c>
      <c r="AJ1889" s="127" t="s">
        <v>66</v>
      </c>
      <c r="AK1889" s="127">
        <v>5.0000000000000001E-3</v>
      </c>
      <c r="AL1889" s="127">
        <v>1</v>
      </c>
      <c r="AM1889" s="127">
        <v>100</v>
      </c>
      <c r="AN1889" s="127"/>
      <c r="AO1889" s="127" t="s">
        <v>3869</v>
      </c>
      <c r="AP1889" s="127" t="s">
        <v>3858</v>
      </c>
      <c r="AQ1889" s="127" t="s">
        <v>3863</v>
      </c>
      <c r="AR1889" s="127" t="s">
        <v>3860</v>
      </c>
      <c r="AS1889" s="127" t="s">
        <v>69</v>
      </c>
      <c r="AT1889" s="127" t="s">
        <v>70</v>
      </c>
      <c r="AU1889" s="127" t="s">
        <v>77</v>
      </c>
      <c r="AV1889" s="127" t="s">
        <v>1726</v>
      </c>
      <c r="AW1889" s="149">
        <f t="shared" si="29"/>
        <v>5.0102208505350913E-3</v>
      </c>
    </row>
    <row r="1890" spans="1:49" x14ac:dyDescent="0.2">
      <c r="A1890" s="127" t="s">
        <v>59</v>
      </c>
      <c r="B1890" s="127">
        <v>4.0999999999999996</v>
      </c>
      <c r="C1890" s="127">
        <v>20171204</v>
      </c>
      <c r="D1890" s="127" t="s">
        <v>60</v>
      </c>
      <c r="E1890" s="127" t="s">
        <v>60</v>
      </c>
      <c r="F1890" s="127">
        <v>3</v>
      </c>
      <c r="G1890" s="75" t="s">
        <v>552</v>
      </c>
      <c r="H1890" s="127">
        <v>0</v>
      </c>
      <c r="I1890" s="127"/>
      <c r="J1890" s="127"/>
      <c r="K1890" s="127"/>
      <c r="L1890" s="127"/>
      <c r="M1890" s="127">
        <v>1</v>
      </c>
      <c r="N1890" s="127">
        <v>2</v>
      </c>
      <c r="O1890" s="127">
        <v>1988</v>
      </c>
      <c r="P1890" s="127">
        <v>19890406</v>
      </c>
      <c r="Q1890" s="127">
        <v>19890407</v>
      </c>
      <c r="R1890" s="127" t="s">
        <v>475</v>
      </c>
      <c r="S1890" s="127" t="s">
        <v>476</v>
      </c>
      <c r="T1890" s="127" t="s">
        <v>477</v>
      </c>
      <c r="U1890" s="127" t="s">
        <v>1643</v>
      </c>
      <c r="V1890" s="127" t="s">
        <v>65</v>
      </c>
      <c r="W1890" s="127" t="s">
        <v>66</v>
      </c>
      <c r="X1890" s="127"/>
      <c r="Y1890" s="127">
        <v>2.8</v>
      </c>
      <c r="Z1890" s="127">
        <v>65</v>
      </c>
      <c r="AA1890" s="127" t="s">
        <v>1726</v>
      </c>
      <c r="AB1890" s="127">
        <v>5000</v>
      </c>
      <c r="AC1890" s="127">
        <v>25212</v>
      </c>
      <c r="AD1890" s="127"/>
      <c r="AE1890" s="127"/>
      <c r="AF1890" s="127">
        <v>0</v>
      </c>
      <c r="AG1890" s="127">
        <v>374788</v>
      </c>
      <c r="AH1890" s="127"/>
      <c r="AI1890" s="127"/>
      <c r="AJ1890" s="127" t="s">
        <v>67</v>
      </c>
      <c r="AK1890" s="127"/>
      <c r="AL1890" s="127">
        <v>1</v>
      </c>
      <c r="AM1890" s="127"/>
      <c r="AN1890" s="127"/>
      <c r="AO1890" s="127" t="s">
        <v>553</v>
      </c>
      <c r="AP1890" s="127" t="s">
        <v>479</v>
      </c>
      <c r="AQ1890" s="127" t="s">
        <v>480</v>
      </c>
      <c r="AR1890" s="127" t="s">
        <v>481</v>
      </c>
      <c r="AS1890" s="127" t="s">
        <v>69</v>
      </c>
      <c r="AT1890" s="127" t="s">
        <v>70</v>
      </c>
      <c r="AU1890" s="127" t="s">
        <v>91</v>
      </c>
      <c r="AV1890" s="127" t="s">
        <v>1726</v>
      </c>
      <c r="AW1890" s="149">
        <f t="shared" si="29"/>
        <v>14.865460891638902</v>
      </c>
    </row>
    <row r="1891" spans="1:49" x14ac:dyDescent="0.2">
      <c r="A1891" s="127" t="s">
        <v>59</v>
      </c>
      <c r="B1891" s="127">
        <v>4.0999999999999996</v>
      </c>
      <c r="C1891" s="127">
        <v>20171204</v>
      </c>
      <c r="D1891" s="127" t="s">
        <v>60</v>
      </c>
      <c r="E1891" s="127" t="s">
        <v>60</v>
      </c>
      <c r="F1891" s="127">
        <v>3</v>
      </c>
      <c r="G1891" s="75" t="s">
        <v>533</v>
      </c>
      <c r="H1891" s="127">
        <v>0</v>
      </c>
      <c r="I1891" s="127"/>
      <c r="J1891" s="127"/>
      <c r="K1891" s="127"/>
      <c r="L1891" s="127"/>
      <c r="M1891" s="127">
        <v>1</v>
      </c>
      <c r="N1891" s="127">
        <v>2</v>
      </c>
      <c r="O1891" s="127">
        <v>1988</v>
      </c>
      <c r="P1891" s="127">
        <v>19890517</v>
      </c>
      <c r="Q1891" s="127">
        <v>19890518</v>
      </c>
      <c r="R1891" s="127" t="s">
        <v>475</v>
      </c>
      <c r="S1891" s="127" t="s">
        <v>476</v>
      </c>
      <c r="T1891" s="127" t="s">
        <v>477</v>
      </c>
      <c r="U1891" s="127" t="s">
        <v>72</v>
      </c>
      <c r="V1891" s="127" t="s">
        <v>65</v>
      </c>
      <c r="W1891" s="127" t="s">
        <v>66</v>
      </c>
      <c r="X1891" s="127"/>
      <c r="Y1891" s="127">
        <v>5.4</v>
      </c>
      <c r="Z1891" s="127">
        <v>81</v>
      </c>
      <c r="AA1891" s="127" t="s">
        <v>1726</v>
      </c>
      <c r="AB1891" s="127">
        <v>5000</v>
      </c>
      <c r="AC1891" s="127">
        <v>25161</v>
      </c>
      <c r="AD1891" s="127"/>
      <c r="AE1891" s="127"/>
      <c r="AF1891" s="127">
        <v>0</v>
      </c>
      <c r="AG1891" s="127">
        <v>418479</v>
      </c>
      <c r="AH1891" s="127"/>
      <c r="AI1891" s="127"/>
      <c r="AJ1891" s="127" t="s">
        <v>67</v>
      </c>
      <c r="AK1891" s="127"/>
      <c r="AL1891" s="127">
        <v>1</v>
      </c>
      <c r="AM1891" s="127"/>
      <c r="AN1891" s="127"/>
      <c r="AO1891" s="127" t="s">
        <v>524</v>
      </c>
      <c r="AP1891" s="127" t="s">
        <v>479</v>
      </c>
      <c r="AQ1891" s="127" t="s">
        <v>480</v>
      </c>
      <c r="AR1891" s="127" t="s">
        <v>481</v>
      </c>
      <c r="AS1891" s="127" t="s">
        <v>69</v>
      </c>
      <c r="AT1891" s="127" t="s">
        <v>70</v>
      </c>
      <c r="AU1891" s="127" t="s">
        <v>91</v>
      </c>
      <c r="AV1891" s="127" t="s">
        <v>1726</v>
      </c>
      <c r="AW1891" s="149">
        <f t="shared" si="29"/>
        <v>16.632049600572316</v>
      </c>
    </row>
    <row r="1892" spans="1:49" x14ac:dyDescent="0.2">
      <c r="A1892" s="127" t="s">
        <v>59</v>
      </c>
      <c r="B1892" s="127">
        <v>4.0999999999999996</v>
      </c>
      <c r="C1892" s="127">
        <v>20171204</v>
      </c>
      <c r="D1892" s="127" t="s">
        <v>60</v>
      </c>
      <c r="E1892" s="127" t="s">
        <v>60</v>
      </c>
      <c r="F1892" s="127">
        <v>3</v>
      </c>
      <c r="G1892" s="75" t="s">
        <v>1012</v>
      </c>
      <c r="H1892" s="127">
        <v>0</v>
      </c>
      <c r="I1892" s="127"/>
      <c r="J1892" s="127"/>
      <c r="K1892" s="127"/>
      <c r="L1892" s="127"/>
      <c r="M1892" s="127">
        <v>1</v>
      </c>
      <c r="N1892" s="127">
        <v>2</v>
      </c>
      <c r="O1892" s="127">
        <v>1988</v>
      </c>
      <c r="P1892" s="127">
        <v>19890509</v>
      </c>
      <c r="Q1892" s="127">
        <v>19890511</v>
      </c>
      <c r="R1892" s="127" t="s">
        <v>1001</v>
      </c>
      <c r="S1892" s="127" t="s">
        <v>1002</v>
      </c>
      <c r="T1892" s="127" t="s">
        <v>1003</v>
      </c>
      <c r="U1892" s="127" t="s">
        <v>72</v>
      </c>
      <c r="V1892" s="127" t="s">
        <v>65</v>
      </c>
      <c r="W1892" s="127" t="s">
        <v>64</v>
      </c>
      <c r="X1892" s="127"/>
      <c r="Y1892" s="127">
        <v>5.8</v>
      </c>
      <c r="Z1892" s="127">
        <v>79</v>
      </c>
      <c r="AA1892" s="127" t="s">
        <v>1726</v>
      </c>
      <c r="AB1892" s="127">
        <v>5000</v>
      </c>
      <c r="AC1892" s="127">
        <v>24416</v>
      </c>
      <c r="AD1892" s="127"/>
      <c r="AE1892" s="127"/>
      <c r="AF1892" s="127">
        <v>0</v>
      </c>
      <c r="AG1892" s="127">
        <v>174148</v>
      </c>
      <c r="AH1892" s="127">
        <v>5000</v>
      </c>
      <c r="AI1892" s="127">
        <v>115</v>
      </c>
      <c r="AJ1892" s="127" t="s">
        <v>66</v>
      </c>
      <c r="AK1892" s="127">
        <v>4.7000000000000002E-3</v>
      </c>
      <c r="AL1892" s="127">
        <v>1</v>
      </c>
      <c r="AM1892" s="127"/>
      <c r="AN1892" s="127"/>
      <c r="AO1892" s="127"/>
      <c r="AP1892" s="127" t="s">
        <v>1005</v>
      </c>
      <c r="AQ1892" s="127" t="s">
        <v>1006</v>
      </c>
      <c r="AR1892" s="127" t="s">
        <v>1007</v>
      </c>
      <c r="AS1892" s="127" t="s">
        <v>69</v>
      </c>
      <c r="AT1892" s="127" t="s">
        <v>70</v>
      </c>
      <c r="AU1892" s="127" t="s">
        <v>91</v>
      </c>
      <c r="AV1892" s="127" t="s">
        <v>1726</v>
      </c>
      <c r="AW1892" s="149">
        <f t="shared" si="29"/>
        <v>7.1325360419397112</v>
      </c>
    </row>
    <row r="1893" spans="1:49" x14ac:dyDescent="0.2">
      <c r="A1893" s="127" t="s">
        <v>59</v>
      </c>
      <c r="B1893" s="127">
        <v>4.0999999999999996</v>
      </c>
      <c r="C1893" s="127">
        <v>20171204</v>
      </c>
      <c r="D1893" s="127" t="s">
        <v>60</v>
      </c>
      <c r="E1893" s="127" t="s">
        <v>60</v>
      </c>
      <c r="F1893" s="127">
        <v>3</v>
      </c>
      <c r="G1893" s="75" t="s">
        <v>2952</v>
      </c>
      <c r="H1893" s="127">
        <v>0</v>
      </c>
      <c r="I1893" s="127"/>
      <c r="J1893" s="127"/>
      <c r="K1893" s="127"/>
      <c r="L1893" s="127"/>
      <c r="M1893" s="127">
        <v>1</v>
      </c>
      <c r="N1893" s="127">
        <v>2</v>
      </c>
      <c r="O1893" s="127">
        <v>1991</v>
      </c>
      <c r="P1893" s="127">
        <v>19920415</v>
      </c>
      <c r="Q1893" s="127">
        <v>19920416</v>
      </c>
      <c r="R1893" s="127" t="s">
        <v>475</v>
      </c>
      <c r="S1893" s="127" t="s">
        <v>476</v>
      </c>
      <c r="T1893" s="127" t="s">
        <v>477</v>
      </c>
      <c r="U1893" s="127" t="s">
        <v>72</v>
      </c>
      <c r="V1893" s="127" t="s">
        <v>65</v>
      </c>
      <c r="W1893" s="127" t="s">
        <v>64</v>
      </c>
      <c r="X1893" s="127"/>
      <c r="Y1893" s="127">
        <v>4.8</v>
      </c>
      <c r="Z1893" s="127">
        <v>72</v>
      </c>
      <c r="AA1893" s="127" t="s">
        <v>1726</v>
      </c>
      <c r="AB1893" s="127">
        <v>5000</v>
      </c>
      <c r="AC1893" s="127">
        <v>50589</v>
      </c>
      <c r="AD1893" s="127"/>
      <c r="AE1893" s="127"/>
      <c r="AF1893" s="127">
        <v>0</v>
      </c>
      <c r="AG1893" s="127">
        <v>190174</v>
      </c>
      <c r="AH1893" s="127">
        <v>5000</v>
      </c>
      <c r="AI1893" s="127">
        <v>357</v>
      </c>
      <c r="AJ1893" s="127" t="s">
        <v>67</v>
      </c>
      <c r="AK1893" s="127">
        <v>7.0000000000000001E-3</v>
      </c>
      <c r="AL1893" s="127">
        <v>15</v>
      </c>
      <c r="AM1893" s="127">
        <v>2000</v>
      </c>
      <c r="AN1893" s="127"/>
      <c r="AO1893" s="127"/>
      <c r="AP1893" s="127" t="s">
        <v>479</v>
      </c>
      <c r="AQ1893" s="127" t="s">
        <v>480</v>
      </c>
      <c r="AR1893" s="127" t="s">
        <v>481</v>
      </c>
      <c r="AS1893" s="127" t="s">
        <v>69</v>
      </c>
      <c r="AT1893" s="127" t="s">
        <v>70</v>
      </c>
      <c r="AU1893" s="127" t="s">
        <v>91</v>
      </c>
      <c r="AV1893" s="127" t="s">
        <v>1726</v>
      </c>
      <c r="AW1893" s="149">
        <f t="shared" si="29"/>
        <v>3.7591966633062524</v>
      </c>
    </row>
    <row r="1894" spans="1:49" x14ac:dyDescent="0.2">
      <c r="A1894" s="127" t="s">
        <v>59</v>
      </c>
      <c r="B1894" s="127">
        <v>4.0999999999999996</v>
      </c>
      <c r="C1894" s="127">
        <v>20171204</v>
      </c>
      <c r="D1894" s="127" t="s">
        <v>60</v>
      </c>
      <c r="E1894" s="127" t="s">
        <v>60</v>
      </c>
      <c r="F1894" s="127">
        <v>3</v>
      </c>
      <c r="G1894" s="75" t="s">
        <v>776</v>
      </c>
      <c r="H1894" s="127">
        <v>0</v>
      </c>
      <c r="I1894" s="127"/>
      <c r="J1894" s="127"/>
      <c r="K1894" s="127"/>
      <c r="L1894" s="127"/>
      <c r="M1894" s="127">
        <v>1</v>
      </c>
      <c r="N1894" s="127">
        <v>1</v>
      </c>
      <c r="O1894" s="127">
        <v>1991</v>
      </c>
      <c r="P1894" s="127">
        <v>19920331</v>
      </c>
      <c r="Q1894" s="127">
        <v>19920430</v>
      </c>
      <c r="R1894" s="127" t="s">
        <v>747</v>
      </c>
      <c r="S1894" s="127" t="s">
        <v>62</v>
      </c>
      <c r="T1894" s="127" t="s">
        <v>748</v>
      </c>
      <c r="U1894" s="127" t="s">
        <v>72</v>
      </c>
      <c r="V1894" s="127" t="s">
        <v>65</v>
      </c>
      <c r="W1894" s="127" t="s">
        <v>64</v>
      </c>
      <c r="X1894" s="127"/>
      <c r="Y1894" s="127">
        <v>3.9</v>
      </c>
      <c r="Z1894" s="127">
        <v>70</v>
      </c>
      <c r="AA1894" s="127" t="s">
        <v>1726</v>
      </c>
      <c r="AB1894" s="127">
        <v>5000</v>
      </c>
      <c r="AC1894" s="127">
        <v>74949</v>
      </c>
      <c r="AD1894" s="127"/>
      <c r="AE1894" s="127"/>
      <c r="AF1894" s="127">
        <v>0</v>
      </c>
      <c r="AG1894" s="127">
        <v>77450</v>
      </c>
      <c r="AH1894" s="127">
        <v>5000</v>
      </c>
      <c r="AI1894" s="127">
        <v>452</v>
      </c>
      <c r="AJ1894" s="127" t="s">
        <v>67</v>
      </c>
      <c r="AK1894" s="127">
        <v>6.0000000000000001E-3</v>
      </c>
      <c r="AL1894" s="127">
        <v>1</v>
      </c>
      <c r="AM1894" s="127">
        <v>800</v>
      </c>
      <c r="AN1894" s="127"/>
      <c r="AO1894" s="127"/>
      <c r="AP1894" s="127" t="s">
        <v>750</v>
      </c>
      <c r="AQ1894" s="127" t="s">
        <v>661</v>
      </c>
      <c r="AR1894" s="127" t="s">
        <v>751</v>
      </c>
      <c r="AS1894" s="127" t="s">
        <v>69</v>
      </c>
      <c r="AT1894" s="127" t="s">
        <v>70</v>
      </c>
      <c r="AU1894" s="127" t="s">
        <v>71</v>
      </c>
      <c r="AV1894" s="127" t="s">
        <v>1726</v>
      </c>
      <c r="AW1894" s="149">
        <f t="shared" si="29"/>
        <v>1.033369357829991</v>
      </c>
    </row>
    <row r="1895" spans="1:49" x14ac:dyDescent="0.2">
      <c r="A1895" s="127" t="s">
        <v>59</v>
      </c>
      <c r="B1895" s="127">
        <v>4.0999999999999996</v>
      </c>
      <c r="C1895" s="127">
        <v>20171204</v>
      </c>
      <c r="D1895" s="127" t="s">
        <v>60</v>
      </c>
      <c r="E1895" s="127" t="s">
        <v>60</v>
      </c>
      <c r="F1895" s="127">
        <v>3</v>
      </c>
      <c r="G1895" s="75" t="s">
        <v>1065</v>
      </c>
      <c r="H1895" s="127">
        <v>0</v>
      </c>
      <c r="I1895" s="127"/>
      <c r="J1895" s="127"/>
      <c r="K1895" s="127"/>
      <c r="L1895" s="127"/>
      <c r="M1895" s="127">
        <v>1</v>
      </c>
      <c r="N1895" s="127">
        <v>2</v>
      </c>
      <c r="O1895" s="127">
        <v>1991</v>
      </c>
      <c r="P1895" s="127">
        <v>19920701</v>
      </c>
      <c r="Q1895" s="127">
        <v>19920702</v>
      </c>
      <c r="R1895" s="127" t="s">
        <v>1029</v>
      </c>
      <c r="S1895" s="127" t="s">
        <v>1002</v>
      </c>
      <c r="T1895" s="127" t="s">
        <v>1030</v>
      </c>
      <c r="U1895" s="127" t="s">
        <v>72</v>
      </c>
      <c r="V1895" s="127" t="s">
        <v>65</v>
      </c>
      <c r="W1895" s="127" t="s">
        <v>66</v>
      </c>
      <c r="X1895" s="127"/>
      <c r="Y1895" s="127">
        <v>8.1</v>
      </c>
      <c r="Z1895" s="127">
        <v>88</v>
      </c>
      <c r="AA1895" s="127" t="s">
        <v>1726</v>
      </c>
      <c r="AB1895" s="127">
        <v>5000</v>
      </c>
      <c r="AC1895" s="127">
        <v>75494</v>
      </c>
      <c r="AD1895" s="127"/>
      <c r="AE1895" s="127"/>
      <c r="AF1895" s="127">
        <v>0</v>
      </c>
      <c r="AG1895" s="127">
        <v>35226</v>
      </c>
      <c r="AH1895" s="127"/>
      <c r="AI1895" s="127"/>
      <c r="AJ1895" s="127" t="s">
        <v>66</v>
      </c>
      <c r="AK1895" s="127"/>
      <c r="AL1895" s="127">
        <v>20</v>
      </c>
      <c r="AM1895" s="127">
        <v>200</v>
      </c>
      <c r="AN1895" s="127"/>
      <c r="AO1895" s="127" t="s">
        <v>1066</v>
      </c>
      <c r="AP1895" s="127" t="s">
        <v>1032</v>
      </c>
      <c r="AQ1895" s="127" t="s">
        <v>1006</v>
      </c>
      <c r="AR1895" s="127" t="s">
        <v>1033</v>
      </c>
      <c r="AS1895" s="127" t="s">
        <v>69</v>
      </c>
      <c r="AT1895" s="127" t="s">
        <v>70</v>
      </c>
      <c r="AU1895" s="127" t="s">
        <v>91</v>
      </c>
      <c r="AV1895" s="127" t="s">
        <v>1726</v>
      </c>
      <c r="AW1895" s="149">
        <f t="shared" si="29"/>
        <v>0.4666066177444565</v>
      </c>
    </row>
    <row r="1896" spans="1:49" x14ac:dyDescent="0.2">
      <c r="A1896" s="127" t="s">
        <v>59</v>
      </c>
      <c r="B1896" s="127">
        <v>4.0999999999999996</v>
      </c>
      <c r="C1896" s="127">
        <v>20171204</v>
      </c>
      <c r="D1896" s="127" t="s">
        <v>60</v>
      </c>
      <c r="E1896" s="127" t="s">
        <v>60</v>
      </c>
      <c r="F1896" s="127">
        <v>3</v>
      </c>
      <c r="G1896" s="75" t="s">
        <v>1172</v>
      </c>
      <c r="H1896" s="127">
        <v>0</v>
      </c>
      <c r="I1896" s="127"/>
      <c r="J1896" s="127"/>
      <c r="K1896" s="127"/>
      <c r="L1896" s="127"/>
      <c r="M1896" s="127">
        <v>1</v>
      </c>
      <c r="N1896" s="127">
        <v>2</v>
      </c>
      <c r="O1896" s="127">
        <v>1992</v>
      </c>
      <c r="P1896" s="127">
        <v>19930520</v>
      </c>
      <c r="Q1896" s="127">
        <v>19930521</v>
      </c>
      <c r="R1896" s="127" t="s">
        <v>1165</v>
      </c>
      <c r="S1896" s="127" t="s">
        <v>1166</v>
      </c>
      <c r="T1896" s="127" t="s">
        <v>477</v>
      </c>
      <c r="U1896" s="127" t="s">
        <v>72</v>
      </c>
      <c r="V1896" s="127" t="s">
        <v>65</v>
      </c>
      <c r="W1896" s="127" t="s">
        <v>66</v>
      </c>
      <c r="X1896" s="127"/>
      <c r="Y1896" s="127">
        <v>7.1</v>
      </c>
      <c r="Z1896" s="127"/>
      <c r="AA1896" s="127" t="s">
        <v>1726</v>
      </c>
      <c r="AB1896" s="127">
        <v>5000</v>
      </c>
      <c r="AC1896" s="127">
        <v>73855</v>
      </c>
      <c r="AD1896" s="127"/>
      <c r="AE1896" s="127"/>
      <c r="AF1896" s="127">
        <v>0</v>
      </c>
      <c r="AG1896" s="127">
        <v>27033</v>
      </c>
      <c r="AH1896" s="127">
        <v>5000</v>
      </c>
      <c r="AI1896" s="127">
        <v>1126</v>
      </c>
      <c r="AJ1896" s="127" t="s">
        <v>66</v>
      </c>
      <c r="AK1896" s="127">
        <v>1.4999999999999999E-2</v>
      </c>
      <c r="AL1896" s="127">
        <v>28</v>
      </c>
      <c r="AM1896" s="127">
        <v>200</v>
      </c>
      <c r="AN1896" s="127"/>
      <c r="AO1896" s="127"/>
      <c r="AP1896" s="127" t="s">
        <v>1167</v>
      </c>
      <c r="AQ1896" s="127" t="s">
        <v>1168</v>
      </c>
      <c r="AR1896" s="127" t="s">
        <v>481</v>
      </c>
      <c r="AS1896" s="127" t="s">
        <v>69</v>
      </c>
      <c r="AT1896" s="127" t="s">
        <v>70</v>
      </c>
      <c r="AU1896" s="127" t="s">
        <v>91</v>
      </c>
      <c r="AV1896" s="127" t="s">
        <v>1726</v>
      </c>
      <c r="AW1896" s="149">
        <f t="shared" si="29"/>
        <v>0.36602802789249206</v>
      </c>
    </row>
    <row r="1897" spans="1:49" x14ac:dyDescent="0.2">
      <c r="A1897" s="127" t="s">
        <v>59</v>
      </c>
      <c r="B1897" s="127">
        <v>4.0999999999999996</v>
      </c>
      <c r="C1897" s="127">
        <v>20171204</v>
      </c>
      <c r="D1897" s="127" t="s">
        <v>60</v>
      </c>
      <c r="E1897" s="127" t="s">
        <v>60</v>
      </c>
      <c r="F1897" s="127">
        <v>3</v>
      </c>
      <c r="G1897" s="75" t="s">
        <v>3091</v>
      </c>
      <c r="H1897" s="127">
        <v>0</v>
      </c>
      <c r="I1897" s="127"/>
      <c r="J1897" s="127"/>
      <c r="K1897" s="127"/>
      <c r="L1897" s="127"/>
      <c r="M1897" s="127">
        <v>1</v>
      </c>
      <c r="N1897" s="127">
        <v>1</v>
      </c>
      <c r="O1897" s="127">
        <v>1991</v>
      </c>
      <c r="P1897" s="127">
        <v>19920622</v>
      </c>
      <c r="Q1897" s="127">
        <v>19920623</v>
      </c>
      <c r="R1897" s="127" t="s">
        <v>61</v>
      </c>
      <c r="S1897" s="127" t="s">
        <v>62</v>
      </c>
      <c r="T1897" s="127" t="s">
        <v>63</v>
      </c>
      <c r="U1897" s="127" t="s">
        <v>72</v>
      </c>
      <c r="V1897" s="127" t="s">
        <v>65</v>
      </c>
      <c r="W1897" s="127" t="s">
        <v>64</v>
      </c>
      <c r="X1897" s="127"/>
      <c r="Y1897" s="127">
        <v>6.8</v>
      </c>
      <c r="Z1897" s="127">
        <v>85</v>
      </c>
      <c r="AA1897" s="127" t="s">
        <v>67</v>
      </c>
      <c r="AB1897" s="127">
        <v>5000</v>
      </c>
      <c r="AC1897" s="127">
        <v>75075</v>
      </c>
      <c r="AD1897" s="127"/>
      <c r="AE1897" s="127"/>
      <c r="AF1897" s="127">
        <v>0</v>
      </c>
      <c r="AG1897" s="127">
        <v>26673</v>
      </c>
      <c r="AH1897" s="127">
        <v>5000</v>
      </c>
      <c r="AI1897" s="127">
        <v>302</v>
      </c>
      <c r="AJ1897" s="127" t="s">
        <v>66</v>
      </c>
      <c r="AK1897" s="127">
        <v>4.0000000000000001E-3</v>
      </c>
      <c r="AL1897" s="127">
        <v>1</v>
      </c>
      <c r="AM1897" s="127">
        <v>300</v>
      </c>
      <c r="AN1897" s="127"/>
      <c r="AO1897" s="127" t="s">
        <v>700</v>
      </c>
      <c r="AP1897" s="127" t="s">
        <v>663</v>
      </c>
      <c r="AQ1897" s="127" t="s">
        <v>661</v>
      </c>
      <c r="AR1897" s="127" t="s">
        <v>664</v>
      </c>
      <c r="AS1897" s="127" t="s">
        <v>69</v>
      </c>
      <c r="AT1897" s="127" t="s">
        <v>70</v>
      </c>
      <c r="AU1897" s="127" t="s">
        <v>71</v>
      </c>
      <c r="AV1897" s="127" t="s">
        <v>1726</v>
      </c>
      <c r="AW1897" s="149">
        <f t="shared" si="29"/>
        <v>0.35528471528471528</v>
      </c>
    </row>
    <row r="1898" spans="1:49" x14ac:dyDescent="0.2">
      <c r="A1898" s="127" t="s">
        <v>59</v>
      </c>
      <c r="B1898" s="127">
        <v>4.0999999999999996</v>
      </c>
      <c r="C1898" s="127">
        <v>20171204</v>
      </c>
      <c r="D1898" s="127" t="s">
        <v>60</v>
      </c>
      <c r="E1898" s="127" t="s">
        <v>60</v>
      </c>
      <c r="F1898" s="127">
        <v>3</v>
      </c>
      <c r="G1898" s="75" t="s">
        <v>2932</v>
      </c>
      <c r="H1898" s="127">
        <v>0</v>
      </c>
      <c r="I1898" s="127"/>
      <c r="J1898" s="127"/>
      <c r="K1898" s="127" t="s">
        <v>106</v>
      </c>
      <c r="L1898" s="127" t="s">
        <v>508</v>
      </c>
      <c r="M1898" s="127">
        <v>1</v>
      </c>
      <c r="N1898" s="127">
        <v>2</v>
      </c>
      <c r="O1898" s="127">
        <v>2000</v>
      </c>
      <c r="P1898" s="127">
        <v>20010515</v>
      </c>
      <c r="Q1898" s="127">
        <v>20010518</v>
      </c>
      <c r="R1898" s="127" t="s">
        <v>475</v>
      </c>
      <c r="S1898" s="127" t="s">
        <v>476</v>
      </c>
      <c r="T1898" s="127" t="s">
        <v>477</v>
      </c>
      <c r="U1898" s="127" t="s">
        <v>72</v>
      </c>
      <c r="V1898" s="127" t="s">
        <v>65</v>
      </c>
      <c r="W1898" s="127" t="s">
        <v>64</v>
      </c>
      <c r="X1898" s="127"/>
      <c r="Y1898" s="127">
        <v>6.38</v>
      </c>
      <c r="Z1898" s="127">
        <v>82</v>
      </c>
      <c r="AA1898" s="127" t="s">
        <v>1726</v>
      </c>
      <c r="AB1898" s="127">
        <v>0</v>
      </c>
      <c r="AC1898" s="127">
        <v>26055</v>
      </c>
      <c r="AD1898" s="127"/>
      <c r="AE1898" s="127"/>
      <c r="AF1898" s="127"/>
      <c r="AG1898" s="127"/>
      <c r="AH1898" s="127"/>
      <c r="AI1898" s="127"/>
      <c r="AJ1898" s="127"/>
      <c r="AK1898" s="127"/>
      <c r="AL1898" s="127">
        <v>37</v>
      </c>
      <c r="AM1898" s="127">
        <v>100</v>
      </c>
      <c r="AN1898" s="127"/>
      <c r="AO1898" s="127" t="s">
        <v>514</v>
      </c>
      <c r="AP1898" s="127" t="s">
        <v>479</v>
      </c>
      <c r="AQ1898" s="127" t="s">
        <v>480</v>
      </c>
      <c r="AR1898" s="127" t="s">
        <v>481</v>
      </c>
      <c r="AS1898" s="127" t="s">
        <v>69</v>
      </c>
      <c r="AT1898" s="127" t="s">
        <v>70</v>
      </c>
      <c r="AU1898" s="127" t="s">
        <v>91</v>
      </c>
      <c r="AV1898" s="127" t="s">
        <v>1726</v>
      </c>
      <c r="AW1898" s="149">
        <f t="shared" si="29"/>
        <v>0</v>
      </c>
    </row>
    <row r="1899" spans="1:49" x14ac:dyDescent="0.2">
      <c r="A1899" s="127" t="s">
        <v>59</v>
      </c>
      <c r="B1899" s="127">
        <v>4.0999999999999996</v>
      </c>
      <c r="C1899" s="127">
        <v>20171204</v>
      </c>
      <c r="D1899" s="127" t="s">
        <v>60</v>
      </c>
      <c r="E1899" s="127" t="s">
        <v>60</v>
      </c>
      <c r="F1899" s="127">
        <v>3</v>
      </c>
      <c r="G1899" s="75" t="s">
        <v>2933</v>
      </c>
      <c r="H1899" s="127">
        <v>0</v>
      </c>
      <c r="I1899" s="127"/>
      <c r="J1899" s="127"/>
      <c r="K1899" s="127" t="s">
        <v>106</v>
      </c>
      <c r="L1899" s="127" t="s">
        <v>508</v>
      </c>
      <c r="M1899" s="127">
        <v>1</v>
      </c>
      <c r="N1899" s="127">
        <v>2</v>
      </c>
      <c r="O1899" s="127">
        <v>2000</v>
      </c>
      <c r="P1899" s="127">
        <v>20010515</v>
      </c>
      <c r="Q1899" s="127">
        <v>20010518</v>
      </c>
      <c r="R1899" s="127" t="s">
        <v>475</v>
      </c>
      <c r="S1899" s="127" t="s">
        <v>476</v>
      </c>
      <c r="T1899" s="127" t="s">
        <v>477</v>
      </c>
      <c r="U1899" s="127" t="s">
        <v>72</v>
      </c>
      <c r="V1899" s="127" t="s">
        <v>65</v>
      </c>
      <c r="W1899" s="127" t="s">
        <v>64</v>
      </c>
      <c r="X1899" s="127"/>
      <c r="Y1899" s="127">
        <v>6.38</v>
      </c>
      <c r="Z1899" s="127">
        <v>82</v>
      </c>
      <c r="AA1899" s="127" t="s">
        <v>1726</v>
      </c>
      <c r="AB1899" s="127">
        <v>0</v>
      </c>
      <c r="AC1899" s="127">
        <v>25466</v>
      </c>
      <c r="AD1899" s="127"/>
      <c r="AE1899" s="127"/>
      <c r="AF1899" s="127">
        <v>0</v>
      </c>
      <c r="AG1899" s="127">
        <v>788</v>
      </c>
      <c r="AH1899" s="127"/>
      <c r="AI1899" s="127"/>
      <c r="AJ1899" s="127"/>
      <c r="AK1899" s="127">
        <v>0.03</v>
      </c>
      <c r="AL1899" s="127">
        <v>37</v>
      </c>
      <c r="AM1899" s="127">
        <v>100</v>
      </c>
      <c r="AN1899" s="127"/>
      <c r="AO1899" s="127" t="s">
        <v>515</v>
      </c>
      <c r="AP1899" s="127" t="s">
        <v>479</v>
      </c>
      <c r="AQ1899" s="127" t="s">
        <v>480</v>
      </c>
      <c r="AR1899" s="127" t="s">
        <v>481</v>
      </c>
      <c r="AS1899" s="127" t="s">
        <v>69</v>
      </c>
      <c r="AT1899" s="127" t="s">
        <v>70</v>
      </c>
      <c r="AU1899" s="127" t="s">
        <v>91</v>
      </c>
      <c r="AV1899" s="127" t="s">
        <v>1726</v>
      </c>
      <c r="AW1899" s="149">
        <f t="shared" si="29"/>
        <v>3.0943218408858872E-2</v>
      </c>
    </row>
    <row r="1900" spans="1:49" x14ac:dyDescent="0.2">
      <c r="A1900" s="127" t="s">
        <v>59</v>
      </c>
      <c r="B1900" s="127">
        <v>4.0999999999999996</v>
      </c>
      <c r="C1900" s="127">
        <v>20171204</v>
      </c>
      <c r="D1900" s="127" t="s">
        <v>60</v>
      </c>
      <c r="E1900" s="127" t="s">
        <v>60</v>
      </c>
      <c r="F1900" s="127">
        <v>3</v>
      </c>
      <c r="G1900" s="75" t="s">
        <v>3876</v>
      </c>
      <c r="H1900" s="127">
        <v>12</v>
      </c>
      <c r="I1900" s="127"/>
      <c r="J1900" s="127"/>
      <c r="K1900" s="127"/>
      <c r="L1900" s="127"/>
      <c r="M1900" s="127">
        <v>1</v>
      </c>
      <c r="N1900" s="127">
        <v>1</v>
      </c>
      <c r="O1900" s="127">
        <v>2004</v>
      </c>
      <c r="P1900" s="127">
        <v>20060315</v>
      </c>
      <c r="Q1900" s="127">
        <v>20060315</v>
      </c>
      <c r="R1900" s="127" t="s">
        <v>3855</v>
      </c>
      <c r="S1900" s="127" t="s">
        <v>3861</v>
      </c>
      <c r="T1900" s="127" t="s">
        <v>3857</v>
      </c>
      <c r="U1900" s="127" t="s">
        <v>1953</v>
      </c>
      <c r="V1900" s="127" t="s">
        <v>65</v>
      </c>
      <c r="W1900" s="127" t="s">
        <v>64</v>
      </c>
      <c r="X1900" s="127"/>
      <c r="Y1900" s="127">
        <v>9.32</v>
      </c>
      <c r="Z1900" s="127">
        <v>91</v>
      </c>
      <c r="AA1900" s="127" t="s">
        <v>1726</v>
      </c>
      <c r="AB1900" s="127">
        <v>5000</v>
      </c>
      <c r="AC1900" s="127">
        <v>16461</v>
      </c>
      <c r="AD1900" s="127"/>
      <c r="AE1900" s="127"/>
      <c r="AF1900" s="127"/>
      <c r="AG1900" s="127"/>
      <c r="AH1900" s="127"/>
      <c r="AI1900" s="127"/>
      <c r="AJ1900" s="127"/>
      <c r="AK1900" s="127"/>
      <c r="AL1900" s="127">
        <v>1</v>
      </c>
      <c r="AM1900" s="127">
        <v>100</v>
      </c>
      <c r="AN1900" s="127"/>
      <c r="AO1900" s="127" t="s">
        <v>3877</v>
      </c>
      <c r="AP1900" s="127" t="s">
        <v>3858</v>
      </c>
      <c r="AQ1900" s="127" t="s">
        <v>3863</v>
      </c>
      <c r="AR1900" s="127" t="s">
        <v>3860</v>
      </c>
      <c r="AS1900" s="127" t="s">
        <v>69</v>
      </c>
      <c r="AT1900" s="127" t="s">
        <v>70</v>
      </c>
      <c r="AU1900" s="127" t="s">
        <v>77</v>
      </c>
      <c r="AV1900" s="127" t="s">
        <v>1726</v>
      </c>
      <c r="AW1900" s="149">
        <f t="shared" si="29"/>
        <v>0</v>
      </c>
    </row>
    <row r="1901" spans="1:49" x14ac:dyDescent="0.2">
      <c r="A1901" s="127" t="s">
        <v>59</v>
      </c>
      <c r="B1901" s="127">
        <v>4.0999999999999996</v>
      </c>
      <c r="C1901" s="127">
        <v>20171204</v>
      </c>
      <c r="D1901" s="127" t="s">
        <v>60</v>
      </c>
      <c r="E1901" s="127" t="s">
        <v>60</v>
      </c>
      <c r="F1901" s="127">
        <v>3</v>
      </c>
      <c r="G1901" s="75" t="s">
        <v>2939</v>
      </c>
      <c r="H1901" s="127">
        <v>0</v>
      </c>
      <c r="I1901" s="127"/>
      <c r="J1901" s="127"/>
      <c r="K1901" s="127" t="s">
        <v>106</v>
      </c>
      <c r="L1901" s="127" t="s">
        <v>534</v>
      </c>
      <c r="M1901" s="127">
        <v>1</v>
      </c>
      <c r="N1901" s="127">
        <v>2</v>
      </c>
      <c r="O1901" s="127">
        <v>1999</v>
      </c>
      <c r="P1901" s="127">
        <v>20000515</v>
      </c>
      <c r="Q1901" s="127">
        <v>20000519</v>
      </c>
      <c r="R1901" s="127" t="s">
        <v>475</v>
      </c>
      <c r="S1901" s="127" t="s">
        <v>476</v>
      </c>
      <c r="T1901" s="127" t="s">
        <v>477</v>
      </c>
      <c r="U1901" s="127" t="s">
        <v>72</v>
      </c>
      <c r="V1901" s="127" t="s">
        <v>65</v>
      </c>
      <c r="W1901" s="127" t="s">
        <v>64</v>
      </c>
      <c r="X1901" s="127"/>
      <c r="Y1901" s="127">
        <v>5.75</v>
      </c>
      <c r="Z1901" s="127">
        <v>79</v>
      </c>
      <c r="AA1901" s="127" t="s">
        <v>1726</v>
      </c>
      <c r="AB1901" s="127">
        <v>0</v>
      </c>
      <c r="AC1901" s="127">
        <v>53598</v>
      </c>
      <c r="AD1901" s="127"/>
      <c r="AE1901" s="127"/>
      <c r="AF1901" s="127">
        <v>0</v>
      </c>
      <c r="AG1901" s="127">
        <v>2287</v>
      </c>
      <c r="AH1901" s="127"/>
      <c r="AI1901" s="127"/>
      <c r="AJ1901" s="127"/>
      <c r="AK1901" s="127">
        <v>4.0899999999999999E-2</v>
      </c>
      <c r="AL1901" s="127">
        <v>39</v>
      </c>
      <c r="AM1901" s="127">
        <v>100</v>
      </c>
      <c r="AN1901" s="127"/>
      <c r="AO1901" s="127" t="s">
        <v>542</v>
      </c>
      <c r="AP1901" s="127" t="s">
        <v>479</v>
      </c>
      <c r="AQ1901" s="127" t="s">
        <v>480</v>
      </c>
      <c r="AR1901" s="127" t="s">
        <v>481</v>
      </c>
      <c r="AS1901" s="127" t="s">
        <v>69</v>
      </c>
      <c r="AT1901" s="127" t="s">
        <v>70</v>
      </c>
      <c r="AU1901" s="127" t="s">
        <v>91</v>
      </c>
      <c r="AV1901" s="127" t="s">
        <v>1726</v>
      </c>
      <c r="AW1901" s="149">
        <f t="shared" si="29"/>
        <v>4.266950259338035E-2</v>
      </c>
    </row>
    <row r="1902" spans="1:49" x14ac:dyDescent="0.2">
      <c r="A1902" s="127" t="s">
        <v>59</v>
      </c>
      <c r="B1902" s="127">
        <v>4.0999999999999996</v>
      </c>
      <c r="C1902" s="127">
        <v>20171204</v>
      </c>
      <c r="D1902" s="127" t="s">
        <v>60</v>
      </c>
      <c r="E1902" s="127" t="s">
        <v>60</v>
      </c>
      <c r="F1902" s="127">
        <v>3</v>
      </c>
      <c r="G1902" s="75" t="s">
        <v>2940</v>
      </c>
      <c r="H1902" s="127">
        <v>0</v>
      </c>
      <c r="I1902" s="127"/>
      <c r="J1902" s="127"/>
      <c r="K1902" s="127" t="s">
        <v>106</v>
      </c>
      <c r="L1902" s="127" t="s">
        <v>534</v>
      </c>
      <c r="M1902" s="127">
        <v>1</v>
      </c>
      <c r="N1902" s="127">
        <v>2</v>
      </c>
      <c r="O1902" s="127">
        <v>1999</v>
      </c>
      <c r="P1902" s="127">
        <v>20000515</v>
      </c>
      <c r="Q1902" s="127">
        <v>20000519</v>
      </c>
      <c r="R1902" s="127" t="s">
        <v>475</v>
      </c>
      <c r="S1902" s="127" t="s">
        <v>476</v>
      </c>
      <c r="T1902" s="127" t="s">
        <v>477</v>
      </c>
      <c r="U1902" s="127" t="s">
        <v>72</v>
      </c>
      <c r="V1902" s="127" t="s">
        <v>65</v>
      </c>
      <c r="W1902" s="127" t="s">
        <v>64</v>
      </c>
      <c r="X1902" s="127"/>
      <c r="Y1902" s="127">
        <v>5.75</v>
      </c>
      <c r="Z1902" s="127">
        <v>79</v>
      </c>
      <c r="AA1902" s="127" t="s">
        <v>1726</v>
      </c>
      <c r="AB1902" s="127">
        <v>0</v>
      </c>
      <c r="AC1902" s="127">
        <v>44856</v>
      </c>
      <c r="AD1902" s="127"/>
      <c r="AE1902" s="127"/>
      <c r="AF1902" s="127">
        <v>0</v>
      </c>
      <c r="AG1902" s="127">
        <v>342</v>
      </c>
      <c r="AH1902" s="127"/>
      <c r="AI1902" s="127"/>
      <c r="AJ1902" s="127"/>
      <c r="AK1902" s="127">
        <v>7.6E-3</v>
      </c>
      <c r="AL1902" s="127">
        <v>37</v>
      </c>
      <c r="AM1902" s="127">
        <v>100</v>
      </c>
      <c r="AN1902" s="127"/>
      <c r="AO1902" s="127" t="s">
        <v>539</v>
      </c>
      <c r="AP1902" s="127" t="s">
        <v>479</v>
      </c>
      <c r="AQ1902" s="127" t="s">
        <v>480</v>
      </c>
      <c r="AR1902" s="127" t="s">
        <v>481</v>
      </c>
      <c r="AS1902" s="127" t="s">
        <v>69</v>
      </c>
      <c r="AT1902" s="127" t="s">
        <v>70</v>
      </c>
      <c r="AU1902" s="127" t="s">
        <v>91</v>
      </c>
      <c r="AV1902" s="127" t="s">
        <v>1726</v>
      </c>
      <c r="AW1902" s="149">
        <f t="shared" si="29"/>
        <v>7.6243980738362757E-3</v>
      </c>
    </row>
    <row r="1903" spans="1:49" x14ac:dyDescent="0.2">
      <c r="A1903" s="127" t="s">
        <v>1726</v>
      </c>
      <c r="B1903" s="127">
        <v>4.0999999999999996</v>
      </c>
      <c r="C1903" s="127">
        <v>20171204</v>
      </c>
      <c r="D1903" s="127" t="s">
        <v>60</v>
      </c>
      <c r="E1903" s="127" t="s">
        <v>60</v>
      </c>
      <c r="F1903" s="127">
        <v>3</v>
      </c>
      <c r="G1903" s="75" t="s">
        <v>1362</v>
      </c>
      <c r="H1903" s="127"/>
      <c r="I1903" s="127"/>
      <c r="J1903" s="127"/>
      <c r="K1903" s="127"/>
      <c r="L1903" s="127"/>
      <c r="M1903" s="127">
        <v>1</v>
      </c>
      <c r="N1903" s="127">
        <v>1</v>
      </c>
      <c r="O1903" s="127">
        <v>1998</v>
      </c>
      <c r="P1903" s="127">
        <v>19990421</v>
      </c>
      <c r="Q1903" s="127">
        <v>19990421</v>
      </c>
      <c r="R1903" s="127" t="s">
        <v>78</v>
      </c>
      <c r="S1903" s="127" t="s">
        <v>62</v>
      </c>
      <c r="T1903" s="127" t="s">
        <v>79</v>
      </c>
      <c r="U1903" s="127" t="s">
        <v>1643</v>
      </c>
      <c r="V1903" s="127" t="s">
        <v>65</v>
      </c>
      <c r="W1903" s="127" t="s">
        <v>66</v>
      </c>
      <c r="X1903" s="127"/>
      <c r="Y1903" s="127">
        <v>1.4</v>
      </c>
      <c r="Z1903" s="127"/>
      <c r="AA1903" s="127" t="s">
        <v>1726</v>
      </c>
      <c r="AB1903" s="127"/>
      <c r="AC1903" s="127"/>
      <c r="AD1903" s="127"/>
      <c r="AE1903" s="127"/>
      <c r="AF1903" s="127">
        <v>0</v>
      </c>
      <c r="AG1903" s="127">
        <v>5435</v>
      </c>
      <c r="AH1903" s="127"/>
      <c r="AI1903" s="127"/>
      <c r="AJ1903" s="127" t="s">
        <v>66</v>
      </c>
      <c r="AK1903" s="127"/>
      <c r="AL1903" s="127"/>
      <c r="AM1903" s="127"/>
      <c r="AN1903" s="127"/>
      <c r="AO1903" s="127" t="s">
        <v>1361</v>
      </c>
      <c r="AP1903" s="127" t="s">
        <v>675</v>
      </c>
      <c r="AQ1903" s="127" t="s">
        <v>661</v>
      </c>
      <c r="AR1903" s="127" t="s">
        <v>676</v>
      </c>
      <c r="AS1903" s="127" t="s">
        <v>69</v>
      </c>
      <c r="AT1903" s="127" t="s">
        <v>70</v>
      </c>
      <c r="AU1903" s="127" t="s">
        <v>71</v>
      </c>
      <c r="AV1903" s="127" t="s">
        <v>1726</v>
      </c>
      <c r="AW1903" s="149" t="str">
        <f t="shared" si="29"/>
        <v/>
      </c>
    </row>
    <row r="1904" spans="1:49" x14ac:dyDescent="0.2">
      <c r="A1904" s="127" t="s">
        <v>1726</v>
      </c>
      <c r="B1904" s="127">
        <v>4.0999999999999996</v>
      </c>
      <c r="C1904" s="127">
        <v>20171204</v>
      </c>
      <c r="D1904" s="127" t="s">
        <v>60</v>
      </c>
      <c r="E1904" s="127" t="s">
        <v>60</v>
      </c>
      <c r="F1904" s="127">
        <v>3</v>
      </c>
      <c r="G1904" s="75" t="s">
        <v>1503</v>
      </c>
      <c r="H1904" s="127"/>
      <c r="I1904" s="127"/>
      <c r="J1904" s="127"/>
      <c r="K1904" s="127"/>
      <c r="L1904" s="127"/>
      <c r="M1904" s="127">
        <v>1</v>
      </c>
      <c r="N1904" s="127">
        <v>1</v>
      </c>
      <c r="O1904" s="127">
        <v>2004</v>
      </c>
      <c r="P1904" s="127">
        <v>20060412</v>
      </c>
      <c r="Q1904" s="127">
        <v>20060413</v>
      </c>
      <c r="R1904" s="127" t="s">
        <v>78</v>
      </c>
      <c r="S1904" s="127" t="s">
        <v>62</v>
      </c>
      <c r="T1904" s="127" t="s">
        <v>79</v>
      </c>
      <c r="U1904" s="127" t="s">
        <v>1953</v>
      </c>
      <c r="V1904" s="127" t="s">
        <v>65</v>
      </c>
      <c r="W1904" s="127" t="s">
        <v>64</v>
      </c>
      <c r="X1904" s="127"/>
      <c r="Y1904" s="127">
        <v>16.13</v>
      </c>
      <c r="Z1904" s="127">
        <v>111</v>
      </c>
      <c r="AA1904" s="127" t="s">
        <v>1726</v>
      </c>
      <c r="AB1904" s="127"/>
      <c r="AC1904" s="127"/>
      <c r="AD1904" s="127"/>
      <c r="AE1904" s="127"/>
      <c r="AF1904" s="127">
        <v>0</v>
      </c>
      <c r="AG1904" s="127">
        <v>58930</v>
      </c>
      <c r="AH1904" s="127"/>
      <c r="AI1904" s="127"/>
      <c r="AJ1904" s="127" t="s">
        <v>66</v>
      </c>
      <c r="AK1904" s="127"/>
      <c r="AL1904" s="127"/>
      <c r="AM1904" s="127"/>
      <c r="AN1904" s="127"/>
      <c r="AO1904" s="127" t="s">
        <v>1504</v>
      </c>
      <c r="AP1904" s="127" t="s">
        <v>675</v>
      </c>
      <c r="AQ1904" s="127" t="s">
        <v>661</v>
      </c>
      <c r="AR1904" s="127" t="s">
        <v>676</v>
      </c>
      <c r="AS1904" s="127" t="s">
        <v>69</v>
      </c>
      <c r="AT1904" s="127" t="s">
        <v>70</v>
      </c>
      <c r="AU1904" s="127" t="s">
        <v>71</v>
      </c>
      <c r="AV1904" s="127" t="s">
        <v>1726</v>
      </c>
      <c r="AW1904" s="149" t="str">
        <f t="shared" si="29"/>
        <v/>
      </c>
    </row>
    <row r="1905" spans="1:49" x14ac:dyDescent="0.2">
      <c r="A1905" s="127" t="s">
        <v>1726</v>
      </c>
      <c r="B1905" s="127">
        <v>4.0999999999999996</v>
      </c>
      <c r="C1905" s="127">
        <v>20171204</v>
      </c>
      <c r="D1905" s="127" t="s">
        <v>60</v>
      </c>
      <c r="E1905" s="127" t="s">
        <v>60</v>
      </c>
      <c r="F1905" s="127">
        <v>3</v>
      </c>
      <c r="G1905" s="75" t="s">
        <v>4400</v>
      </c>
      <c r="H1905" s="127"/>
      <c r="I1905" s="127"/>
      <c r="J1905" s="127"/>
      <c r="K1905" s="127"/>
      <c r="L1905" s="127"/>
      <c r="M1905" s="127">
        <v>1</v>
      </c>
      <c r="N1905" s="127">
        <v>3</v>
      </c>
      <c r="O1905" s="127">
        <v>2004</v>
      </c>
      <c r="P1905" s="127">
        <v>20050510</v>
      </c>
      <c r="Q1905" s="127">
        <v>20050510</v>
      </c>
      <c r="R1905" s="127" t="s">
        <v>4190</v>
      </c>
      <c r="S1905" s="127" t="s">
        <v>4396</v>
      </c>
      <c r="T1905" s="127" t="s">
        <v>4165</v>
      </c>
      <c r="U1905" s="127" t="s">
        <v>72</v>
      </c>
      <c r="V1905" s="127" t="s">
        <v>65</v>
      </c>
      <c r="W1905" s="127" t="s">
        <v>66</v>
      </c>
      <c r="X1905" s="127"/>
      <c r="Y1905" s="127">
        <v>4.5</v>
      </c>
      <c r="Z1905" s="127"/>
      <c r="AA1905" s="127" t="s">
        <v>1726</v>
      </c>
      <c r="AB1905" s="127"/>
      <c r="AC1905" s="127"/>
      <c r="AD1905" s="127"/>
      <c r="AE1905" s="127"/>
      <c r="AF1905" s="127">
        <v>0</v>
      </c>
      <c r="AG1905" s="127">
        <v>102244</v>
      </c>
      <c r="AH1905" s="127"/>
      <c r="AI1905" s="127"/>
      <c r="AJ1905" s="127" t="s">
        <v>66</v>
      </c>
      <c r="AK1905" s="127"/>
      <c r="AL1905" s="127"/>
      <c r="AM1905" s="127"/>
      <c r="AN1905" s="127"/>
      <c r="AO1905" s="127"/>
      <c r="AP1905" s="127" t="s">
        <v>4191</v>
      </c>
      <c r="AQ1905" s="127" t="s">
        <v>4397</v>
      </c>
      <c r="AR1905" s="127" t="s">
        <v>4166</v>
      </c>
      <c r="AS1905" s="127" t="s">
        <v>69</v>
      </c>
      <c r="AT1905" s="127" t="s">
        <v>70</v>
      </c>
      <c r="AU1905" s="127" t="s">
        <v>3211</v>
      </c>
      <c r="AV1905" s="127" t="s">
        <v>1726</v>
      </c>
      <c r="AW1905" s="149" t="str">
        <f t="shared" si="29"/>
        <v/>
      </c>
    </row>
    <row r="1906" spans="1:49" x14ac:dyDescent="0.2">
      <c r="A1906" s="127" t="s">
        <v>1726</v>
      </c>
      <c r="B1906" s="127">
        <v>4.0999999999999996</v>
      </c>
      <c r="C1906" s="127">
        <v>20171204</v>
      </c>
      <c r="D1906" s="127" t="s">
        <v>60</v>
      </c>
      <c r="E1906" s="127" t="s">
        <v>60</v>
      </c>
      <c r="F1906" s="127">
        <v>3</v>
      </c>
      <c r="G1906" s="75" t="s">
        <v>4394</v>
      </c>
      <c r="H1906" s="127"/>
      <c r="I1906" s="127"/>
      <c r="J1906" s="127"/>
      <c r="K1906" s="127"/>
      <c r="L1906" s="127"/>
      <c r="M1906" s="127">
        <v>1</v>
      </c>
      <c r="N1906" s="127">
        <v>3</v>
      </c>
      <c r="O1906" s="127">
        <v>2004</v>
      </c>
      <c r="P1906" s="127">
        <v>20050501</v>
      </c>
      <c r="Q1906" s="127">
        <v>20050501</v>
      </c>
      <c r="R1906" s="127" t="s">
        <v>4190</v>
      </c>
      <c r="S1906" s="127" t="s">
        <v>4385</v>
      </c>
      <c r="T1906" s="127" t="s">
        <v>4165</v>
      </c>
      <c r="U1906" s="127" t="s">
        <v>1643</v>
      </c>
      <c r="V1906" s="127" t="s">
        <v>65</v>
      </c>
      <c r="W1906" s="127" t="s">
        <v>66</v>
      </c>
      <c r="X1906" s="127"/>
      <c r="Y1906" s="127">
        <v>2</v>
      </c>
      <c r="Z1906" s="127"/>
      <c r="AA1906" s="127" t="s">
        <v>1726</v>
      </c>
      <c r="AB1906" s="127"/>
      <c r="AC1906" s="127"/>
      <c r="AD1906" s="127"/>
      <c r="AE1906" s="127"/>
      <c r="AF1906" s="127">
        <v>0</v>
      </c>
      <c r="AG1906" s="127">
        <v>40000</v>
      </c>
      <c r="AH1906" s="127"/>
      <c r="AI1906" s="127"/>
      <c r="AJ1906" s="127" t="s">
        <v>66</v>
      </c>
      <c r="AK1906" s="127"/>
      <c r="AL1906" s="127"/>
      <c r="AM1906" s="127"/>
      <c r="AN1906" s="127"/>
      <c r="AO1906" s="127"/>
      <c r="AP1906" s="127" t="s">
        <v>4191</v>
      </c>
      <c r="AQ1906" s="127" t="s">
        <v>4386</v>
      </c>
      <c r="AR1906" s="127" t="s">
        <v>4166</v>
      </c>
      <c r="AS1906" s="127" t="s">
        <v>69</v>
      </c>
      <c r="AT1906" s="127" t="s">
        <v>70</v>
      </c>
      <c r="AU1906" s="127" t="s">
        <v>3211</v>
      </c>
      <c r="AV1906" s="127" t="s">
        <v>1726</v>
      </c>
      <c r="AW1906" s="149" t="str">
        <f t="shared" si="29"/>
        <v/>
      </c>
    </row>
    <row r="1907" spans="1:49" x14ac:dyDescent="0.2">
      <c r="A1907" s="127" t="s">
        <v>1726</v>
      </c>
      <c r="B1907" s="127">
        <v>4.0999999999999996</v>
      </c>
      <c r="C1907" s="127">
        <v>20171204</v>
      </c>
      <c r="D1907" s="127" t="s">
        <v>60</v>
      </c>
      <c r="E1907" s="127" t="s">
        <v>60</v>
      </c>
      <c r="F1907" s="127">
        <v>3</v>
      </c>
      <c r="G1907" s="75" t="s">
        <v>3400</v>
      </c>
      <c r="H1907" s="127"/>
      <c r="I1907" s="127"/>
      <c r="J1907" s="127"/>
      <c r="K1907" s="127"/>
      <c r="L1907" s="127"/>
      <c r="M1907" s="127">
        <v>1</v>
      </c>
      <c r="N1907" s="127">
        <v>3</v>
      </c>
      <c r="O1907" s="127">
        <v>2004</v>
      </c>
      <c r="P1907" s="127">
        <v>20050415</v>
      </c>
      <c r="Q1907" s="127">
        <v>20050420</v>
      </c>
      <c r="R1907" s="127" t="s">
        <v>3322</v>
      </c>
      <c r="S1907" s="127" t="s">
        <v>3323</v>
      </c>
      <c r="T1907" s="127" t="s">
        <v>3294</v>
      </c>
      <c r="U1907" s="127" t="s">
        <v>1643</v>
      </c>
      <c r="V1907" s="127" t="s">
        <v>65</v>
      </c>
      <c r="W1907" s="127" t="s">
        <v>66</v>
      </c>
      <c r="X1907" s="127"/>
      <c r="Y1907" s="127">
        <v>2.13</v>
      </c>
      <c r="Z1907" s="127"/>
      <c r="AA1907" s="127" t="s">
        <v>1726</v>
      </c>
      <c r="AB1907" s="127"/>
      <c r="AC1907" s="127"/>
      <c r="AD1907" s="127"/>
      <c r="AE1907" s="127"/>
      <c r="AF1907" s="127">
        <v>0</v>
      </c>
      <c r="AG1907" s="127">
        <v>2267090</v>
      </c>
      <c r="AH1907" s="127"/>
      <c r="AI1907" s="127"/>
      <c r="AJ1907" s="127" t="s">
        <v>66</v>
      </c>
      <c r="AK1907" s="127"/>
      <c r="AL1907" s="127"/>
      <c r="AM1907" s="127"/>
      <c r="AN1907" s="127"/>
      <c r="AO1907" s="127"/>
      <c r="AP1907" s="127" t="s">
        <v>3325</v>
      </c>
      <c r="AQ1907" s="127" t="s">
        <v>3326</v>
      </c>
      <c r="AR1907" s="127" t="s">
        <v>3298</v>
      </c>
      <c r="AS1907" s="127" t="s">
        <v>69</v>
      </c>
      <c r="AT1907" s="127" t="s">
        <v>70</v>
      </c>
      <c r="AU1907" s="127" t="s">
        <v>3211</v>
      </c>
      <c r="AV1907" s="127" t="s">
        <v>1726</v>
      </c>
      <c r="AW1907" s="149" t="str">
        <f t="shared" si="29"/>
        <v/>
      </c>
    </row>
    <row r="1908" spans="1:49" x14ac:dyDescent="0.2">
      <c r="A1908" s="127" t="s">
        <v>1726</v>
      </c>
      <c r="B1908" s="127">
        <v>4.0999999999999996</v>
      </c>
      <c r="C1908" s="127">
        <v>20171204</v>
      </c>
      <c r="D1908" s="127" t="s">
        <v>60</v>
      </c>
      <c r="E1908" s="127" t="s">
        <v>60</v>
      </c>
      <c r="F1908" s="127">
        <v>3</v>
      </c>
      <c r="G1908" s="75" t="s">
        <v>4355</v>
      </c>
      <c r="H1908" s="127"/>
      <c r="I1908" s="127"/>
      <c r="J1908" s="127"/>
      <c r="K1908" s="127"/>
      <c r="L1908" s="127"/>
      <c r="M1908" s="127">
        <v>1</v>
      </c>
      <c r="N1908" s="127">
        <v>2</v>
      </c>
      <c r="O1908" s="127">
        <v>2004</v>
      </c>
      <c r="P1908" s="127">
        <v>20050418</v>
      </c>
      <c r="Q1908" s="127">
        <v>20050427</v>
      </c>
      <c r="R1908" s="127" t="s">
        <v>3420</v>
      </c>
      <c r="S1908" s="127" t="s">
        <v>3421</v>
      </c>
      <c r="T1908" s="127" t="s">
        <v>4165</v>
      </c>
      <c r="U1908" s="127" t="s">
        <v>72</v>
      </c>
      <c r="V1908" s="127" t="s">
        <v>65</v>
      </c>
      <c r="W1908" s="127" t="s">
        <v>64</v>
      </c>
      <c r="X1908" s="127"/>
      <c r="Y1908" s="127">
        <v>7.54</v>
      </c>
      <c r="Z1908" s="127"/>
      <c r="AA1908" s="127" t="s">
        <v>1726</v>
      </c>
      <c r="AB1908" s="127"/>
      <c r="AC1908" s="127"/>
      <c r="AD1908" s="127"/>
      <c r="AE1908" s="127"/>
      <c r="AF1908" s="127">
        <v>0</v>
      </c>
      <c r="AG1908" s="127">
        <v>478345</v>
      </c>
      <c r="AH1908" s="127"/>
      <c r="AI1908" s="127"/>
      <c r="AJ1908" s="127" t="s">
        <v>66</v>
      </c>
      <c r="AK1908" s="127"/>
      <c r="AL1908" s="127"/>
      <c r="AM1908" s="127"/>
      <c r="AN1908" s="127"/>
      <c r="AO1908" s="127"/>
      <c r="AP1908" s="127" t="s">
        <v>3422</v>
      </c>
      <c r="AQ1908" s="127" t="s">
        <v>3423</v>
      </c>
      <c r="AR1908" s="127" t="s">
        <v>4166</v>
      </c>
      <c r="AS1908" s="127" t="s">
        <v>69</v>
      </c>
      <c r="AT1908" s="127" t="s">
        <v>70</v>
      </c>
      <c r="AU1908" s="127" t="s">
        <v>3211</v>
      </c>
      <c r="AV1908" s="127" t="s">
        <v>1726</v>
      </c>
      <c r="AW1908" s="149" t="str">
        <f t="shared" si="29"/>
        <v/>
      </c>
    </row>
    <row r="1909" spans="1:49" x14ac:dyDescent="0.2">
      <c r="A1909" s="127" t="s">
        <v>59</v>
      </c>
      <c r="B1909" s="127">
        <v>4.0999999999999996</v>
      </c>
      <c r="C1909" s="127">
        <v>20171204</v>
      </c>
      <c r="D1909" s="127" t="s">
        <v>60</v>
      </c>
      <c r="E1909" s="127" t="s">
        <v>60</v>
      </c>
      <c r="F1909" s="127">
        <v>3</v>
      </c>
      <c r="G1909" s="75" t="s">
        <v>1657</v>
      </c>
      <c r="H1909" s="127">
        <v>0</v>
      </c>
      <c r="I1909" s="127"/>
      <c r="J1909" s="127"/>
      <c r="K1909" s="127"/>
      <c r="L1909" s="127"/>
      <c r="M1909" s="127">
        <v>1</v>
      </c>
      <c r="N1909" s="127">
        <v>1</v>
      </c>
      <c r="O1909" s="127">
        <v>1999</v>
      </c>
      <c r="P1909" s="127">
        <v>20010412</v>
      </c>
      <c r="Q1909" s="127">
        <v>20010412</v>
      </c>
      <c r="R1909" s="127" t="s">
        <v>78</v>
      </c>
      <c r="S1909" s="127" t="s">
        <v>62</v>
      </c>
      <c r="T1909" s="127" t="s">
        <v>79</v>
      </c>
      <c r="U1909" s="127" t="s">
        <v>1953</v>
      </c>
      <c r="V1909" s="127" t="s">
        <v>65</v>
      </c>
      <c r="W1909" s="127" t="s">
        <v>64</v>
      </c>
      <c r="X1909" s="127"/>
      <c r="Y1909" s="127">
        <v>15.77</v>
      </c>
      <c r="Z1909" s="127">
        <v>108</v>
      </c>
      <c r="AA1909" s="127" t="s">
        <v>1726</v>
      </c>
      <c r="AB1909" s="127">
        <v>5000</v>
      </c>
      <c r="AC1909" s="127">
        <v>42268</v>
      </c>
      <c r="AD1909" s="127"/>
      <c r="AE1909" s="127"/>
      <c r="AF1909" s="127">
        <v>0</v>
      </c>
      <c r="AG1909" s="127">
        <v>15540</v>
      </c>
      <c r="AH1909" s="127"/>
      <c r="AI1909" s="127"/>
      <c r="AJ1909" s="127" t="s">
        <v>67</v>
      </c>
      <c r="AK1909" s="127"/>
      <c r="AL1909" s="127">
        <v>30</v>
      </c>
      <c r="AM1909" s="127">
        <v>300</v>
      </c>
      <c r="AN1909" s="127"/>
      <c r="AO1909" s="127" t="s">
        <v>117</v>
      </c>
      <c r="AP1909" s="127" t="s">
        <v>675</v>
      </c>
      <c r="AQ1909" s="127" t="s">
        <v>661</v>
      </c>
      <c r="AR1909" s="127" t="s">
        <v>676</v>
      </c>
      <c r="AS1909" s="127" t="s">
        <v>69</v>
      </c>
      <c r="AT1909" s="127" t="s">
        <v>70</v>
      </c>
      <c r="AU1909" s="127" t="s">
        <v>71</v>
      </c>
      <c r="AV1909" s="127" t="s">
        <v>1726</v>
      </c>
      <c r="AW1909" s="149">
        <f t="shared" si="29"/>
        <v>0.36765401722343144</v>
      </c>
    </row>
    <row r="1910" spans="1:49" x14ac:dyDescent="0.2">
      <c r="A1910" s="127" t="s">
        <v>59</v>
      </c>
      <c r="B1910" s="127">
        <v>4.0999999999999996</v>
      </c>
      <c r="C1910" s="127">
        <v>20171204</v>
      </c>
      <c r="D1910" s="127" t="s">
        <v>60</v>
      </c>
      <c r="E1910" s="127" t="s">
        <v>60</v>
      </c>
      <c r="F1910" s="127">
        <v>3</v>
      </c>
      <c r="G1910" s="75" t="s">
        <v>1985</v>
      </c>
      <c r="H1910" s="127">
        <v>0</v>
      </c>
      <c r="I1910" s="127"/>
      <c r="J1910" s="127"/>
      <c r="K1910" s="127" t="s">
        <v>106</v>
      </c>
      <c r="L1910" s="127" t="s">
        <v>4464</v>
      </c>
      <c r="M1910" s="127">
        <v>1</v>
      </c>
      <c r="N1910" s="127">
        <v>3</v>
      </c>
      <c r="O1910" s="127">
        <v>2000</v>
      </c>
      <c r="P1910" s="127">
        <v>20010522</v>
      </c>
      <c r="Q1910" s="127">
        <v>20010522</v>
      </c>
      <c r="R1910" s="127" t="s">
        <v>3420</v>
      </c>
      <c r="S1910" s="127" t="s">
        <v>3421</v>
      </c>
      <c r="T1910" s="127" t="s">
        <v>4465</v>
      </c>
      <c r="U1910" s="127" t="s">
        <v>72</v>
      </c>
      <c r="V1910" s="127" t="s">
        <v>65</v>
      </c>
      <c r="W1910" s="127" t="s">
        <v>64</v>
      </c>
      <c r="X1910" s="127"/>
      <c r="Y1910" s="127">
        <v>5</v>
      </c>
      <c r="Z1910" s="127"/>
      <c r="AA1910" s="127" t="s">
        <v>1726</v>
      </c>
      <c r="AB1910" s="127">
        <v>5000</v>
      </c>
      <c r="AC1910" s="127">
        <v>24954</v>
      </c>
      <c r="AD1910" s="127"/>
      <c r="AE1910" s="127"/>
      <c r="AF1910" s="127">
        <v>0</v>
      </c>
      <c r="AG1910" s="127">
        <v>52989</v>
      </c>
      <c r="AH1910" s="127">
        <v>5000</v>
      </c>
      <c r="AI1910" s="127">
        <v>62</v>
      </c>
      <c r="AJ1910" s="127" t="s">
        <v>66</v>
      </c>
      <c r="AK1910" s="127">
        <v>2.5000000000000001E-3</v>
      </c>
      <c r="AL1910" s="127">
        <v>21</v>
      </c>
      <c r="AM1910" s="127">
        <v>2006</v>
      </c>
      <c r="AN1910" s="127"/>
      <c r="AO1910" s="127" t="s">
        <v>4472</v>
      </c>
      <c r="AP1910" s="127" t="s">
        <v>3422</v>
      </c>
      <c r="AQ1910" s="127" t="s">
        <v>3423</v>
      </c>
      <c r="AR1910" s="127" t="s">
        <v>4467</v>
      </c>
      <c r="AS1910" s="127" t="s">
        <v>69</v>
      </c>
      <c r="AT1910" s="127" t="s">
        <v>70</v>
      </c>
      <c r="AU1910" s="127" t="s">
        <v>3211</v>
      </c>
      <c r="AV1910" s="127" t="s">
        <v>1726</v>
      </c>
      <c r="AW1910" s="149">
        <f t="shared" si="29"/>
        <v>2.1234671796104831</v>
      </c>
    </row>
    <row r="1911" spans="1:49" x14ac:dyDescent="0.2">
      <c r="A1911" s="127" t="s">
        <v>59</v>
      </c>
      <c r="B1911" s="127">
        <v>4.0999999999999996</v>
      </c>
      <c r="C1911" s="127">
        <v>20171204</v>
      </c>
      <c r="D1911" s="127" t="s">
        <v>60</v>
      </c>
      <c r="E1911" s="127" t="s">
        <v>60</v>
      </c>
      <c r="F1911" s="127">
        <v>3</v>
      </c>
      <c r="G1911" s="75" t="s">
        <v>1986</v>
      </c>
      <c r="H1911" s="127">
        <v>0</v>
      </c>
      <c r="I1911" s="127"/>
      <c r="J1911" s="127"/>
      <c r="K1911" s="127" t="s">
        <v>106</v>
      </c>
      <c r="L1911" s="127" t="s">
        <v>4464</v>
      </c>
      <c r="M1911" s="127">
        <v>1</v>
      </c>
      <c r="N1911" s="127">
        <v>3</v>
      </c>
      <c r="O1911" s="127">
        <v>2000</v>
      </c>
      <c r="P1911" s="127">
        <v>20010522</v>
      </c>
      <c r="Q1911" s="127">
        <v>20010522</v>
      </c>
      <c r="R1911" s="127" t="s">
        <v>3420</v>
      </c>
      <c r="S1911" s="127" t="s">
        <v>3421</v>
      </c>
      <c r="T1911" s="127" t="s">
        <v>4465</v>
      </c>
      <c r="U1911" s="127" t="s">
        <v>72</v>
      </c>
      <c r="V1911" s="127" t="s">
        <v>65</v>
      </c>
      <c r="W1911" s="127" t="s">
        <v>64</v>
      </c>
      <c r="X1911" s="127"/>
      <c r="Y1911" s="127">
        <v>5</v>
      </c>
      <c r="Z1911" s="127"/>
      <c r="AA1911" s="127" t="s">
        <v>1726</v>
      </c>
      <c r="AB1911" s="127">
        <v>0</v>
      </c>
      <c r="AC1911" s="127">
        <v>24882</v>
      </c>
      <c r="AD1911" s="127"/>
      <c r="AE1911" s="127"/>
      <c r="AF1911" s="127">
        <v>0</v>
      </c>
      <c r="AG1911" s="127">
        <v>53162</v>
      </c>
      <c r="AH1911" s="127"/>
      <c r="AI1911" s="127"/>
      <c r="AJ1911" s="127" t="s">
        <v>66</v>
      </c>
      <c r="AK1911" s="127">
        <v>6.8999999999999999E-3</v>
      </c>
      <c r="AL1911" s="127">
        <v>17</v>
      </c>
      <c r="AM1911" s="127">
        <v>2030</v>
      </c>
      <c r="AN1911" s="127"/>
      <c r="AO1911" s="127" t="s">
        <v>4471</v>
      </c>
      <c r="AP1911" s="127" t="s">
        <v>3422</v>
      </c>
      <c r="AQ1911" s="127" t="s">
        <v>3423</v>
      </c>
      <c r="AR1911" s="127" t="s">
        <v>4467</v>
      </c>
      <c r="AS1911" s="127" t="s">
        <v>69</v>
      </c>
      <c r="AT1911" s="127" t="s">
        <v>70</v>
      </c>
      <c r="AU1911" s="127" t="s">
        <v>3211</v>
      </c>
      <c r="AV1911" s="127" t="s">
        <v>1726</v>
      </c>
      <c r="AW1911" s="149">
        <f t="shared" si="29"/>
        <v>2.1365645848404471</v>
      </c>
    </row>
    <row r="1912" spans="1:49" x14ac:dyDescent="0.2">
      <c r="A1912" s="127" t="s">
        <v>59</v>
      </c>
      <c r="B1912" s="127">
        <v>4.0999999999999996</v>
      </c>
      <c r="C1912" s="127">
        <v>20171204</v>
      </c>
      <c r="D1912" s="127" t="s">
        <v>60</v>
      </c>
      <c r="E1912" s="127" t="s">
        <v>60</v>
      </c>
      <c r="F1912" s="127">
        <v>3</v>
      </c>
      <c r="G1912" s="75" t="s">
        <v>264</v>
      </c>
      <c r="H1912" s="127">
        <v>0</v>
      </c>
      <c r="I1912" s="127"/>
      <c r="J1912" s="127"/>
      <c r="K1912" s="127"/>
      <c r="L1912" s="127"/>
      <c r="M1912" s="127">
        <v>1</v>
      </c>
      <c r="N1912" s="127">
        <v>3</v>
      </c>
      <c r="O1912" s="127">
        <v>2000</v>
      </c>
      <c r="P1912" s="127">
        <v>20010427</v>
      </c>
      <c r="Q1912" s="127">
        <v>20010429</v>
      </c>
      <c r="R1912" s="127" t="s">
        <v>3322</v>
      </c>
      <c r="S1912" s="127" t="s">
        <v>3323</v>
      </c>
      <c r="T1912" s="127" t="s">
        <v>3294</v>
      </c>
      <c r="U1912" s="127" t="s">
        <v>1643</v>
      </c>
      <c r="V1912" s="127" t="s">
        <v>65</v>
      </c>
      <c r="W1912" s="127" t="s">
        <v>66</v>
      </c>
      <c r="X1912" s="127"/>
      <c r="Y1912" s="127">
        <v>1.59</v>
      </c>
      <c r="Z1912" s="127">
        <v>55</v>
      </c>
      <c r="AA1912" s="127" t="s">
        <v>1726</v>
      </c>
      <c r="AB1912" s="127">
        <v>5000</v>
      </c>
      <c r="AC1912" s="127">
        <v>50177</v>
      </c>
      <c r="AD1912" s="127"/>
      <c r="AE1912" s="127"/>
      <c r="AF1912" s="127">
        <v>0</v>
      </c>
      <c r="AG1912" s="127">
        <v>1403661</v>
      </c>
      <c r="AH1912" s="127"/>
      <c r="AI1912" s="127"/>
      <c r="AJ1912" s="127" t="s">
        <v>66</v>
      </c>
      <c r="AK1912" s="127"/>
      <c r="AL1912" s="127">
        <v>30</v>
      </c>
      <c r="AM1912" s="127">
        <v>1922</v>
      </c>
      <c r="AN1912" s="127"/>
      <c r="AO1912" s="127" t="s">
        <v>3364</v>
      </c>
      <c r="AP1912" s="127" t="s">
        <v>3325</v>
      </c>
      <c r="AQ1912" s="127" t="s">
        <v>3326</v>
      </c>
      <c r="AR1912" s="127" t="s">
        <v>3298</v>
      </c>
      <c r="AS1912" s="127" t="s">
        <v>69</v>
      </c>
      <c r="AT1912" s="127" t="s">
        <v>70</v>
      </c>
      <c r="AU1912" s="127" t="s">
        <v>3211</v>
      </c>
      <c r="AV1912" s="127" t="s">
        <v>1726</v>
      </c>
      <c r="AW1912" s="149">
        <f t="shared" si="29"/>
        <v>27.97419136257648</v>
      </c>
    </row>
    <row r="1913" spans="1:49" x14ac:dyDescent="0.2">
      <c r="A1913" s="127" t="s">
        <v>59</v>
      </c>
      <c r="B1913" s="127">
        <v>4.0999999999999996</v>
      </c>
      <c r="C1913" s="127">
        <v>20171204</v>
      </c>
      <c r="D1913" s="127" t="s">
        <v>60</v>
      </c>
      <c r="E1913" s="127" t="s">
        <v>60</v>
      </c>
      <c r="F1913" s="127">
        <v>3</v>
      </c>
      <c r="G1913" s="75" t="s">
        <v>2158</v>
      </c>
      <c r="H1913" s="127">
        <v>0</v>
      </c>
      <c r="I1913" s="127"/>
      <c r="J1913" s="127"/>
      <c r="K1913" s="127"/>
      <c r="L1913" s="127"/>
      <c r="M1913" s="127">
        <v>1</v>
      </c>
      <c r="N1913" s="127">
        <v>1</v>
      </c>
      <c r="O1913" s="127">
        <v>2000</v>
      </c>
      <c r="P1913" s="127">
        <v>20010813</v>
      </c>
      <c r="Q1913" s="127">
        <v>20010813</v>
      </c>
      <c r="R1913" s="127" t="s">
        <v>3855</v>
      </c>
      <c r="S1913" s="127" t="s">
        <v>3861</v>
      </c>
      <c r="T1913" s="127" t="s">
        <v>3857</v>
      </c>
      <c r="U1913" s="127" t="s">
        <v>1643</v>
      </c>
      <c r="V1913" s="127" t="s">
        <v>65</v>
      </c>
      <c r="W1913" s="127" t="s">
        <v>64</v>
      </c>
      <c r="X1913" s="127"/>
      <c r="Y1913" s="127">
        <v>3.08</v>
      </c>
      <c r="Z1913" s="127">
        <v>66</v>
      </c>
      <c r="AA1913" s="127" t="s">
        <v>1726</v>
      </c>
      <c r="AB1913" s="127">
        <v>5000</v>
      </c>
      <c r="AC1913" s="127">
        <v>25402</v>
      </c>
      <c r="AD1913" s="127"/>
      <c r="AE1913" s="127"/>
      <c r="AF1913" s="127">
        <v>0</v>
      </c>
      <c r="AG1913" s="127">
        <v>1506</v>
      </c>
      <c r="AH1913" s="127"/>
      <c r="AI1913" s="127"/>
      <c r="AJ1913" s="127" t="s">
        <v>66</v>
      </c>
      <c r="AK1913" s="127"/>
      <c r="AL1913" s="127">
        <v>1</v>
      </c>
      <c r="AM1913" s="127">
        <v>100</v>
      </c>
      <c r="AN1913" s="127"/>
      <c r="AO1913" s="127" t="s">
        <v>3891</v>
      </c>
      <c r="AP1913" s="127" t="s">
        <v>3858</v>
      </c>
      <c r="AQ1913" s="127" t="s">
        <v>3863</v>
      </c>
      <c r="AR1913" s="127" t="s">
        <v>3860</v>
      </c>
      <c r="AS1913" s="127" t="s">
        <v>69</v>
      </c>
      <c r="AT1913" s="127" t="s">
        <v>70</v>
      </c>
      <c r="AU1913" s="127" t="s">
        <v>77</v>
      </c>
      <c r="AV1913" s="127" t="s">
        <v>1726</v>
      </c>
      <c r="AW1913" s="149">
        <f t="shared" si="29"/>
        <v>5.9286670340918037E-2</v>
      </c>
    </row>
    <row r="1914" spans="1:49" x14ac:dyDescent="0.2">
      <c r="A1914" s="127" t="s">
        <v>59</v>
      </c>
      <c r="B1914" s="127">
        <v>4.0999999999999996</v>
      </c>
      <c r="C1914" s="127">
        <v>20171204</v>
      </c>
      <c r="D1914" s="127" t="s">
        <v>60</v>
      </c>
      <c r="E1914" s="127" t="s">
        <v>60</v>
      </c>
      <c r="F1914" s="127">
        <v>3</v>
      </c>
      <c r="G1914" s="75" t="s">
        <v>2159</v>
      </c>
      <c r="H1914" s="127">
        <v>0</v>
      </c>
      <c r="I1914" s="127"/>
      <c r="J1914" s="127"/>
      <c r="K1914" s="127"/>
      <c r="L1914" s="127"/>
      <c r="M1914" s="127">
        <v>1</v>
      </c>
      <c r="N1914" s="127">
        <v>1</v>
      </c>
      <c r="O1914" s="127">
        <v>2000</v>
      </c>
      <c r="P1914" s="127">
        <v>20010813</v>
      </c>
      <c r="Q1914" s="127">
        <v>20010813</v>
      </c>
      <c r="R1914" s="127" t="s">
        <v>3855</v>
      </c>
      <c r="S1914" s="127" t="s">
        <v>3861</v>
      </c>
      <c r="T1914" s="127" t="s">
        <v>3857</v>
      </c>
      <c r="U1914" s="127" t="s">
        <v>1643</v>
      </c>
      <c r="V1914" s="127" t="s">
        <v>65</v>
      </c>
      <c r="W1914" s="127" t="s">
        <v>64</v>
      </c>
      <c r="X1914" s="127"/>
      <c r="Y1914" s="127">
        <v>3.08</v>
      </c>
      <c r="Z1914" s="127">
        <v>66</v>
      </c>
      <c r="AA1914" s="127" t="s">
        <v>1726</v>
      </c>
      <c r="AB1914" s="127">
        <v>5000</v>
      </c>
      <c r="AC1914" s="127">
        <v>24629</v>
      </c>
      <c r="AD1914" s="127"/>
      <c r="AE1914" s="127"/>
      <c r="AF1914" s="127">
        <v>0</v>
      </c>
      <c r="AG1914" s="127">
        <v>1475</v>
      </c>
      <c r="AH1914" s="127">
        <v>5000</v>
      </c>
      <c r="AI1914" s="127">
        <v>251</v>
      </c>
      <c r="AJ1914" s="127" t="s">
        <v>66</v>
      </c>
      <c r="AK1914" s="127">
        <v>1.01E-2</v>
      </c>
      <c r="AL1914" s="127">
        <v>1</v>
      </c>
      <c r="AM1914" s="127">
        <v>100</v>
      </c>
      <c r="AN1914" s="127"/>
      <c r="AO1914" s="127" t="s">
        <v>3891</v>
      </c>
      <c r="AP1914" s="127" t="s">
        <v>3858</v>
      </c>
      <c r="AQ1914" s="127" t="s">
        <v>3863</v>
      </c>
      <c r="AR1914" s="127" t="s">
        <v>3860</v>
      </c>
      <c r="AS1914" s="127" t="s">
        <v>69</v>
      </c>
      <c r="AT1914" s="127" t="s">
        <v>70</v>
      </c>
      <c r="AU1914" s="127" t="s">
        <v>77</v>
      </c>
      <c r="AV1914" s="127" t="s">
        <v>1726</v>
      </c>
      <c r="AW1914" s="149">
        <f t="shared" si="29"/>
        <v>5.9888749035689637E-2</v>
      </c>
    </row>
    <row r="1915" spans="1:49" x14ac:dyDescent="0.2">
      <c r="A1915" s="127" t="s">
        <v>59</v>
      </c>
      <c r="B1915" s="127">
        <v>4.0999999999999996</v>
      </c>
      <c r="C1915" s="127">
        <v>20171204</v>
      </c>
      <c r="D1915" s="127" t="s">
        <v>60</v>
      </c>
      <c r="E1915" s="127" t="s">
        <v>60</v>
      </c>
      <c r="F1915" s="127">
        <v>3</v>
      </c>
      <c r="G1915" s="75" t="s">
        <v>671</v>
      </c>
      <c r="H1915" s="127">
        <v>12</v>
      </c>
      <c r="I1915" s="127"/>
      <c r="J1915" s="127"/>
      <c r="K1915" s="127"/>
      <c r="L1915" s="127"/>
      <c r="M1915" s="127">
        <v>1</v>
      </c>
      <c r="N1915" s="127">
        <v>1</v>
      </c>
      <c r="O1915" s="127">
        <v>2000</v>
      </c>
      <c r="P1915" s="127">
        <v>20020410</v>
      </c>
      <c r="Q1915" s="127">
        <v>20020411</v>
      </c>
      <c r="R1915" s="127" t="s">
        <v>88</v>
      </c>
      <c r="S1915" s="127" t="s">
        <v>62</v>
      </c>
      <c r="T1915" s="127" t="s">
        <v>89</v>
      </c>
      <c r="U1915" s="127" t="s">
        <v>1953</v>
      </c>
      <c r="V1915" s="127" t="s">
        <v>65</v>
      </c>
      <c r="W1915" s="127" t="s">
        <v>64</v>
      </c>
      <c r="X1915" s="127"/>
      <c r="Y1915" s="127">
        <v>12.13</v>
      </c>
      <c r="Z1915" s="127">
        <v>102</v>
      </c>
      <c r="AA1915" s="127" t="s">
        <v>1726</v>
      </c>
      <c r="AB1915" s="127">
        <v>5000</v>
      </c>
      <c r="AC1915" s="127">
        <v>28671</v>
      </c>
      <c r="AD1915" s="127"/>
      <c r="AE1915" s="127"/>
      <c r="AF1915" s="127">
        <v>0</v>
      </c>
      <c r="AG1915" s="127">
        <v>4171</v>
      </c>
      <c r="AH1915" s="127">
        <v>5000</v>
      </c>
      <c r="AI1915" s="127">
        <v>1040</v>
      </c>
      <c r="AJ1915" s="127" t="s">
        <v>67</v>
      </c>
      <c r="AK1915" s="127">
        <v>3.5000000000000003E-2</v>
      </c>
      <c r="AL1915" s="127">
        <v>30</v>
      </c>
      <c r="AM1915" s="127">
        <v>300</v>
      </c>
      <c r="AN1915" s="127"/>
      <c r="AO1915" s="127" t="s">
        <v>672</v>
      </c>
      <c r="AP1915" s="127" t="s">
        <v>660</v>
      </c>
      <c r="AQ1915" s="127" t="s">
        <v>661</v>
      </c>
      <c r="AR1915" s="127" t="s">
        <v>662</v>
      </c>
      <c r="AS1915" s="127" t="s">
        <v>69</v>
      </c>
      <c r="AT1915" s="127" t="s">
        <v>70</v>
      </c>
      <c r="AU1915" s="127" t="s">
        <v>91</v>
      </c>
      <c r="AV1915" s="127" t="s">
        <v>1726</v>
      </c>
      <c r="AW1915" s="149">
        <f t="shared" si="29"/>
        <v>0.14547800913815354</v>
      </c>
    </row>
    <row r="1916" spans="1:49" x14ac:dyDescent="0.2">
      <c r="A1916" s="127" t="s">
        <v>59</v>
      </c>
      <c r="B1916" s="127">
        <v>4.0999999999999996</v>
      </c>
      <c r="C1916" s="127">
        <v>20171204</v>
      </c>
      <c r="D1916" s="127" t="s">
        <v>60</v>
      </c>
      <c r="E1916" s="127" t="s">
        <v>60</v>
      </c>
      <c r="F1916" s="127">
        <v>3</v>
      </c>
      <c r="G1916" s="75" t="s">
        <v>673</v>
      </c>
      <c r="H1916" s="127">
        <v>12</v>
      </c>
      <c r="I1916" s="127"/>
      <c r="J1916" s="127"/>
      <c r="K1916" s="127"/>
      <c r="L1916" s="127"/>
      <c r="M1916" s="127">
        <v>1</v>
      </c>
      <c r="N1916" s="127">
        <v>1</v>
      </c>
      <c r="O1916" s="127">
        <v>2000</v>
      </c>
      <c r="P1916" s="127">
        <v>20020410</v>
      </c>
      <c r="Q1916" s="127">
        <v>20020410</v>
      </c>
      <c r="R1916" s="127" t="s">
        <v>88</v>
      </c>
      <c r="S1916" s="127" t="s">
        <v>62</v>
      </c>
      <c r="T1916" s="127" t="s">
        <v>89</v>
      </c>
      <c r="U1916" s="127" t="s">
        <v>1953</v>
      </c>
      <c r="V1916" s="127" t="s">
        <v>65</v>
      </c>
      <c r="W1916" s="127" t="s">
        <v>64</v>
      </c>
      <c r="X1916" s="127"/>
      <c r="Y1916" s="127">
        <v>12.13</v>
      </c>
      <c r="Z1916" s="127">
        <v>102</v>
      </c>
      <c r="AA1916" s="127" t="s">
        <v>1726</v>
      </c>
      <c r="AB1916" s="127">
        <v>5000</v>
      </c>
      <c r="AC1916" s="127">
        <v>29493</v>
      </c>
      <c r="AD1916" s="127"/>
      <c r="AE1916" s="127"/>
      <c r="AF1916" s="127">
        <v>0</v>
      </c>
      <c r="AG1916" s="127">
        <v>5660</v>
      </c>
      <c r="AH1916" s="127">
        <v>5000</v>
      </c>
      <c r="AI1916" s="127">
        <v>1951</v>
      </c>
      <c r="AJ1916" s="127" t="s">
        <v>67</v>
      </c>
      <c r="AK1916" s="127">
        <v>6.2E-2</v>
      </c>
      <c r="AL1916" s="127">
        <v>30</v>
      </c>
      <c r="AM1916" s="127">
        <v>300</v>
      </c>
      <c r="AN1916" s="127"/>
      <c r="AO1916" s="127" t="s">
        <v>674</v>
      </c>
      <c r="AP1916" s="127" t="s">
        <v>660</v>
      </c>
      <c r="AQ1916" s="127" t="s">
        <v>661</v>
      </c>
      <c r="AR1916" s="127" t="s">
        <v>662</v>
      </c>
      <c r="AS1916" s="127" t="s">
        <v>69</v>
      </c>
      <c r="AT1916" s="127" t="s">
        <v>70</v>
      </c>
      <c r="AU1916" s="127" t="s">
        <v>91</v>
      </c>
      <c r="AV1916" s="127" t="s">
        <v>1726</v>
      </c>
      <c r="AW1916" s="149">
        <f t="shared" si="29"/>
        <v>0.19190994473264841</v>
      </c>
    </row>
    <row r="1917" spans="1:49" x14ac:dyDescent="0.2">
      <c r="A1917" s="127" t="s">
        <v>59</v>
      </c>
      <c r="B1917" s="127">
        <v>4.0999999999999996</v>
      </c>
      <c r="C1917" s="127">
        <v>20171204</v>
      </c>
      <c r="D1917" s="127" t="s">
        <v>60</v>
      </c>
      <c r="E1917" s="127" t="s">
        <v>60</v>
      </c>
      <c r="F1917" s="127">
        <v>3</v>
      </c>
      <c r="G1917" s="75" t="s">
        <v>2150</v>
      </c>
      <c r="H1917" s="127">
        <v>12</v>
      </c>
      <c r="I1917" s="127"/>
      <c r="J1917" s="127"/>
      <c r="K1917" s="127"/>
      <c r="L1917" s="127"/>
      <c r="M1917" s="127">
        <v>1</v>
      </c>
      <c r="N1917" s="127">
        <v>1</v>
      </c>
      <c r="O1917" s="127">
        <v>2002</v>
      </c>
      <c r="P1917" s="127">
        <v>20040315</v>
      </c>
      <c r="Q1917" s="127">
        <v>20040315</v>
      </c>
      <c r="R1917" s="127" t="s">
        <v>3855</v>
      </c>
      <c r="S1917" s="127" t="s">
        <v>3861</v>
      </c>
      <c r="T1917" s="127" t="s">
        <v>3857</v>
      </c>
      <c r="U1917" s="127" t="s">
        <v>1953</v>
      </c>
      <c r="V1917" s="127" t="s">
        <v>65</v>
      </c>
      <c r="W1917" s="127" t="s">
        <v>64</v>
      </c>
      <c r="X1917" s="127"/>
      <c r="Y1917" s="127">
        <v>8</v>
      </c>
      <c r="Z1917" s="127">
        <v>85</v>
      </c>
      <c r="AA1917" s="127" t="s">
        <v>1726</v>
      </c>
      <c r="AB1917" s="127">
        <v>5000</v>
      </c>
      <c r="AC1917" s="127">
        <v>24893</v>
      </c>
      <c r="AD1917" s="127"/>
      <c r="AE1917" s="127"/>
      <c r="AF1917" s="127">
        <v>0</v>
      </c>
      <c r="AG1917" s="127">
        <v>2478</v>
      </c>
      <c r="AH1917" s="127">
        <v>5000</v>
      </c>
      <c r="AI1917" s="127">
        <v>250</v>
      </c>
      <c r="AJ1917" s="127" t="s">
        <v>66</v>
      </c>
      <c r="AK1917" s="127">
        <v>9.9000000000000008E-3</v>
      </c>
      <c r="AL1917" s="127">
        <v>1</v>
      </c>
      <c r="AM1917" s="127">
        <v>100</v>
      </c>
      <c r="AN1917" s="127"/>
      <c r="AO1917" s="127" t="s">
        <v>3870</v>
      </c>
      <c r="AP1917" s="127" t="s">
        <v>3858</v>
      </c>
      <c r="AQ1917" s="127" t="s">
        <v>3863</v>
      </c>
      <c r="AR1917" s="127" t="s">
        <v>3860</v>
      </c>
      <c r="AS1917" s="127" t="s">
        <v>69</v>
      </c>
      <c r="AT1917" s="127" t="s">
        <v>70</v>
      </c>
      <c r="AU1917" s="127" t="s">
        <v>77</v>
      </c>
      <c r="AV1917" s="127" t="s">
        <v>1726</v>
      </c>
      <c r="AW1917" s="149">
        <f t="shared" si="29"/>
        <v>9.9546057124492826E-2</v>
      </c>
    </row>
    <row r="1918" spans="1:49" x14ac:dyDescent="0.2">
      <c r="A1918" s="127" t="s">
        <v>59</v>
      </c>
      <c r="B1918" s="127">
        <v>4.0999999999999996</v>
      </c>
      <c r="C1918" s="127">
        <v>20171204</v>
      </c>
      <c r="D1918" s="127" t="s">
        <v>60</v>
      </c>
      <c r="E1918" s="127" t="s">
        <v>60</v>
      </c>
      <c r="F1918" s="127">
        <v>3</v>
      </c>
      <c r="G1918" s="75" t="s">
        <v>2151</v>
      </c>
      <c r="H1918" s="127">
        <v>12</v>
      </c>
      <c r="I1918" s="127"/>
      <c r="J1918" s="127"/>
      <c r="K1918" s="127"/>
      <c r="L1918" s="127"/>
      <c r="M1918" s="127">
        <v>1</v>
      </c>
      <c r="N1918" s="127">
        <v>1</v>
      </c>
      <c r="O1918" s="127">
        <v>2002</v>
      </c>
      <c r="P1918" s="127">
        <v>20040315</v>
      </c>
      <c r="Q1918" s="127">
        <v>20040315</v>
      </c>
      <c r="R1918" s="127" t="s">
        <v>3855</v>
      </c>
      <c r="S1918" s="127" t="s">
        <v>3861</v>
      </c>
      <c r="T1918" s="127" t="s">
        <v>3857</v>
      </c>
      <c r="U1918" s="127" t="s">
        <v>1953</v>
      </c>
      <c r="V1918" s="127" t="s">
        <v>65</v>
      </c>
      <c r="W1918" s="127" t="s">
        <v>64</v>
      </c>
      <c r="X1918" s="127"/>
      <c r="Y1918" s="127">
        <v>8</v>
      </c>
      <c r="Z1918" s="127">
        <v>85</v>
      </c>
      <c r="AA1918" s="127" t="s">
        <v>1726</v>
      </c>
      <c r="AB1918" s="127">
        <v>5000</v>
      </c>
      <c r="AC1918" s="127">
        <v>24910</v>
      </c>
      <c r="AD1918" s="127"/>
      <c r="AE1918" s="127"/>
      <c r="AF1918" s="127">
        <v>0</v>
      </c>
      <c r="AG1918" s="127">
        <v>2467</v>
      </c>
      <c r="AH1918" s="127">
        <v>5000</v>
      </c>
      <c r="AI1918" s="127">
        <v>125</v>
      </c>
      <c r="AJ1918" s="127" t="s">
        <v>66</v>
      </c>
      <c r="AK1918" s="127">
        <v>5.0000000000000001E-3</v>
      </c>
      <c r="AL1918" s="127">
        <v>1</v>
      </c>
      <c r="AM1918" s="127">
        <v>100</v>
      </c>
      <c r="AN1918" s="127"/>
      <c r="AO1918" s="127" t="s">
        <v>3862</v>
      </c>
      <c r="AP1918" s="127" t="s">
        <v>3858</v>
      </c>
      <c r="AQ1918" s="127" t="s">
        <v>3863</v>
      </c>
      <c r="AR1918" s="127" t="s">
        <v>3860</v>
      </c>
      <c r="AS1918" s="127" t="s">
        <v>69</v>
      </c>
      <c r="AT1918" s="127" t="s">
        <v>70</v>
      </c>
      <c r="AU1918" s="127" t="s">
        <v>77</v>
      </c>
      <c r="AV1918" s="127" t="s">
        <v>1726</v>
      </c>
      <c r="AW1918" s="149">
        <f t="shared" si="29"/>
        <v>9.903653151344842E-2</v>
      </c>
    </row>
    <row r="1919" spans="1:49" x14ac:dyDescent="0.2">
      <c r="A1919" s="127" t="s">
        <v>59</v>
      </c>
      <c r="B1919" s="127">
        <v>4.0999999999999996</v>
      </c>
      <c r="C1919" s="127">
        <v>20171204</v>
      </c>
      <c r="D1919" s="127" t="s">
        <v>60</v>
      </c>
      <c r="E1919" s="127" t="s">
        <v>60</v>
      </c>
      <c r="F1919" s="127">
        <v>3</v>
      </c>
      <c r="G1919" s="75" t="s">
        <v>2911</v>
      </c>
      <c r="H1919" s="127">
        <v>12</v>
      </c>
      <c r="I1919" s="127"/>
      <c r="J1919" s="127"/>
      <c r="K1919" s="127" t="s">
        <v>106</v>
      </c>
      <c r="L1919" s="127" t="s">
        <v>474</v>
      </c>
      <c r="M1919" s="127">
        <v>1</v>
      </c>
      <c r="N1919" s="127">
        <v>2</v>
      </c>
      <c r="O1919" s="127">
        <v>2002</v>
      </c>
      <c r="P1919" s="127">
        <v>20030512</v>
      </c>
      <c r="Q1919" s="127">
        <v>20030515</v>
      </c>
      <c r="R1919" s="127" t="s">
        <v>475</v>
      </c>
      <c r="S1919" s="127" t="s">
        <v>476</v>
      </c>
      <c r="T1919" s="127" t="s">
        <v>477</v>
      </c>
      <c r="U1919" s="127" t="s">
        <v>72</v>
      </c>
      <c r="V1919" s="127" t="s">
        <v>65</v>
      </c>
      <c r="W1919" s="127" t="s">
        <v>64</v>
      </c>
      <c r="X1919" s="127"/>
      <c r="Y1919" s="127">
        <v>6.8</v>
      </c>
      <c r="Z1919" s="127">
        <v>83</v>
      </c>
      <c r="AA1919" s="127" t="s">
        <v>1726</v>
      </c>
      <c r="AB1919" s="127">
        <v>0</v>
      </c>
      <c r="AC1919" s="127">
        <v>28683</v>
      </c>
      <c r="AD1919" s="127"/>
      <c r="AE1919" s="127"/>
      <c r="AF1919" s="127"/>
      <c r="AG1919" s="127"/>
      <c r="AH1919" s="127"/>
      <c r="AI1919" s="127"/>
      <c r="AJ1919" s="127"/>
      <c r="AK1919" s="127"/>
      <c r="AL1919" s="127">
        <v>40</v>
      </c>
      <c r="AM1919" s="127">
        <v>100</v>
      </c>
      <c r="AN1919" s="127"/>
      <c r="AO1919" s="127" t="s">
        <v>482</v>
      </c>
      <c r="AP1919" s="127" t="s">
        <v>479</v>
      </c>
      <c r="AQ1919" s="127" t="s">
        <v>480</v>
      </c>
      <c r="AR1919" s="127" t="s">
        <v>481</v>
      </c>
      <c r="AS1919" s="127" t="s">
        <v>69</v>
      </c>
      <c r="AT1919" s="127" t="s">
        <v>70</v>
      </c>
      <c r="AU1919" s="127" t="s">
        <v>91</v>
      </c>
      <c r="AV1919" s="127" t="s">
        <v>1726</v>
      </c>
      <c r="AW1919" s="149">
        <f t="shared" si="29"/>
        <v>0</v>
      </c>
    </row>
    <row r="1920" spans="1:49" x14ac:dyDescent="0.2">
      <c r="A1920" s="127" t="s">
        <v>59</v>
      </c>
      <c r="B1920" s="127">
        <v>4.0999999999999996</v>
      </c>
      <c r="C1920" s="127">
        <v>20171204</v>
      </c>
      <c r="D1920" s="127" t="s">
        <v>60</v>
      </c>
      <c r="E1920" s="127" t="s">
        <v>60</v>
      </c>
      <c r="F1920" s="127">
        <v>3</v>
      </c>
      <c r="G1920" s="75" t="s">
        <v>2912</v>
      </c>
      <c r="H1920" s="127">
        <v>12</v>
      </c>
      <c r="I1920" s="127"/>
      <c r="J1920" s="127"/>
      <c r="K1920" s="127" t="s">
        <v>106</v>
      </c>
      <c r="L1920" s="127" t="s">
        <v>474</v>
      </c>
      <c r="M1920" s="127">
        <v>1</v>
      </c>
      <c r="N1920" s="127">
        <v>2</v>
      </c>
      <c r="O1920" s="127">
        <v>2002</v>
      </c>
      <c r="P1920" s="127">
        <v>20030512</v>
      </c>
      <c r="Q1920" s="127">
        <v>20030515</v>
      </c>
      <c r="R1920" s="127" t="s">
        <v>475</v>
      </c>
      <c r="S1920" s="127" t="s">
        <v>476</v>
      </c>
      <c r="T1920" s="127" t="s">
        <v>477</v>
      </c>
      <c r="U1920" s="127" t="s">
        <v>72</v>
      </c>
      <c r="V1920" s="127" t="s">
        <v>65</v>
      </c>
      <c r="W1920" s="127" t="s">
        <v>64</v>
      </c>
      <c r="X1920" s="127"/>
      <c r="Y1920" s="127">
        <v>6.8</v>
      </c>
      <c r="Z1920" s="127">
        <v>83</v>
      </c>
      <c r="AA1920" s="127" t="s">
        <v>1726</v>
      </c>
      <c r="AB1920" s="127">
        <v>0</v>
      </c>
      <c r="AC1920" s="127">
        <v>26595</v>
      </c>
      <c r="AD1920" s="127"/>
      <c r="AE1920" s="127"/>
      <c r="AF1920" s="127">
        <v>0</v>
      </c>
      <c r="AG1920" s="127">
        <v>766</v>
      </c>
      <c r="AH1920" s="127"/>
      <c r="AI1920" s="127"/>
      <c r="AJ1920" s="127"/>
      <c r="AK1920" s="127">
        <v>2.8000000000000001E-2</v>
      </c>
      <c r="AL1920" s="127">
        <v>38</v>
      </c>
      <c r="AM1920" s="127">
        <v>100</v>
      </c>
      <c r="AN1920" s="127"/>
      <c r="AO1920" s="127" t="s">
        <v>483</v>
      </c>
      <c r="AP1920" s="127" t="s">
        <v>479</v>
      </c>
      <c r="AQ1920" s="127" t="s">
        <v>480</v>
      </c>
      <c r="AR1920" s="127" t="s">
        <v>481</v>
      </c>
      <c r="AS1920" s="127" t="s">
        <v>69</v>
      </c>
      <c r="AT1920" s="127" t="s">
        <v>70</v>
      </c>
      <c r="AU1920" s="127" t="s">
        <v>91</v>
      </c>
      <c r="AV1920" s="127" t="s">
        <v>1726</v>
      </c>
      <c r="AW1920" s="149">
        <f t="shared" si="29"/>
        <v>2.8802406467381088E-2</v>
      </c>
    </row>
    <row r="1921" spans="1:49" x14ac:dyDescent="0.2">
      <c r="A1921" s="127" t="s">
        <v>59</v>
      </c>
      <c r="B1921" s="127">
        <v>4.0999999999999996</v>
      </c>
      <c r="C1921" s="127">
        <v>20171204</v>
      </c>
      <c r="D1921" s="127" t="s">
        <v>60</v>
      </c>
      <c r="E1921" s="127" t="s">
        <v>60</v>
      </c>
      <c r="F1921" s="127">
        <v>3</v>
      </c>
      <c r="G1921" s="75" t="s">
        <v>1956</v>
      </c>
      <c r="H1921" s="127">
        <v>12</v>
      </c>
      <c r="I1921" s="127"/>
      <c r="J1921" s="127"/>
      <c r="K1921" s="127" t="s">
        <v>106</v>
      </c>
      <c r="L1921" s="127" t="s">
        <v>4221</v>
      </c>
      <c r="M1921" s="127">
        <v>1</v>
      </c>
      <c r="N1921" s="127">
        <v>3</v>
      </c>
      <c r="O1921" s="127">
        <v>2005</v>
      </c>
      <c r="P1921" s="127">
        <v>20060502</v>
      </c>
      <c r="Q1921" s="127">
        <v>20060502</v>
      </c>
      <c r="R1921" s="127" t="s">
        <v>3420</v>
      </c>
      <c r="S1921" s="127" t="s">
        <v>3421</v>
      </c>
      <c r="T1921" s="127" t="s">
        <v>4165</v>
      </c>
      <c r="U1921" s="127" t="s">
        <v>72</v>
      </c>
      <c r="V1921" s="127" t="s">
        <v>65</v>
      </c>
      <c r="W1921" s="127" t="s">
        <v>64</v>
      </c>
      <c r="X1921" s="127"/>
      <c r="Y1921" s="127">
        <v>5.6</v>
      </c>
      <c r="Z1921" s="127"/>
      <c r="AA1921" s="127" t="s">
        <v>1726</v>
      </c>
      <c r="AB1921" s="127">
        <v>0</v>
      </c>
      <c r="AC1921" s="127">
        <v>18421</v>
      </c>
      <c r="AD1921" s="127"/>
      <c r="AE1921" s="127"/>
      <c r="AF1921" s="127">
        <v>0</v>
      </c>
      <c r="AG1921" s="127">
        <v>102138</v>
      </c>
      <c r="AH1921" s="127"/>
      <c r="AI1921" s="127"/>
      <c r="AJ1921" s="127" t="s">
        <v>66</v>
      </c>
      <c r="AK1921" s="127">
        <v>3.9199999999999999E-2</v>
      </c>
      <c r="AL1921" s="127">
        <v>30</v>
      </c>
      <c r="AM1921" s="127">
        <v>360</v>
      </c>
      <c r="AN1921" s="127"/>
      <c r="AO1921" s="127" t="s">
        <v>4239</v>
      </c>
      <c r="AP1921" s="127" t="s">
        <v>3422</v>
      </c>
      <c r="AQ1921" s="127" t="s">
        <v>3423</v>
      </c>
      <c r="AR1921" s="127" t="s">
        <v>4166</v>
      </c>
      <c r="AS1921" s="127" t="s">
        <v>69</v>
      </c>
      <c r="AT1921" s="127" t="s">
        <v>70</v>
      </c>
      <c r="AU1921" s="127" t="s">
        <v>3211</v>
      </c>
      <c r="AV1921" s="127" t="s">
        <v>1726</v>
      </c>
      <c r="AW1921" s="149">
        <f t="shared" si="29"/>
        <v>5.544650127571793</v>
      </c>
    </row>
    <row r="1922" spans="1:49" x14ac:dyDescent="0.2">
      <c r="A1922" s="127" t="s">
        <v>59</v>
      </c>
      <c r="B1922" s="127">
        <v>4.0999999999999996</v>
      </c>
      <c r="C1922" s="127">
        <v>20171204</v>
      </c>
      <c r="D1922" s="127" t="s">
        <v>60</v>
      </c>
      <c r="E1922" s="127" t="s">
        <v>60</v>
      </c>
      <c r="F1922" s="127">
        <v>3</v>
      </c>
      <c r="G1922" s="75" t="s">
        <v>2904</v>
      </c>
      <c r="H1922" s="127">
        <v>12</v>
      </c>
      <c r="I1922" s="127"/>
      <c r="J1922" s="127"/>
      <c r="K1922" s="127"/>
      <c r="L1922" s="127"/>
      <c r="M1922" s="127">
        <v>1</v>
      </c>
      <c r="N1922" s="127">
        <v>2</v>
      </c>
      <c r="O1922" s="127">
        <v>2004</v>
      </c>
      <c r="P1922" s="127">
        <v>20050510</v>
      </c>
      <c r="Q1922" s="127">
        <v>20050511</v>
      </c>
      <c r="R1922" s="127" t="s">
        <v>475</v>
      </c>
      <c r="S1922" s="127" t="s">
        <v>476</v>
      </c>
      <c r="T1922" s="127" t="s">
        <v>477</v>
      </c>
      <c r="U1922" s="127" t="s">
        <v>72</v>
      </c>
      <c r="V1922" s="127" t="s">
        <v>65</v>
      </c>
      <c r="W1922" s="127" t="s">
        <v>64</v>
      </c>
      <c r="X1922" s="127"/>
      <c r="Y1922" s="127">
        <v>6.1</v>
      </c>
      <c r="Z1922" s="127">
        <v>81</v>
      </c>
      <c r="AA1922" s="127" t="s">
        <v>1726</v>
      </c>
      <c r="AB1922" s="127">
        <v>5000</v>
      </c>
      <c r="AC1922" s="127">
        <v>24857</v>
      </c>
      <c r="AD1922" s="127"/>
      <c r="AE1922" s="127"/>
      <c r="AF1922" s="127">
        <v>0</v>
      </c>
      <c r="AG1922" s="127">
        <v>100161</v>
      </c>
      <c r="AH1922" s="127">
        <v>5000</v>
      </c>
      <c r="AI1922" s="127">
        <v>769</v>
      </c>
      <c r="AJ1922" s="127" t="s">
        <v>66</v>
      </c>
      <c r="AK1922" s="127">
        <v>0.03</v>
      </c>
      <c r="AL1922" s="127">
        <v>39</v>
      </c>
      <c r="AM1922" s="127">
        <v>100</v>
      </c>
      <c r="AN1922" s="127"/>
      <c r="AO1922" s="127" t="s">
        <v>618</v>
      </c>
      <c r="AP1922" s="127" t="s">
        <v>479</v>
      </c>
      <c r="AQ1922" s="127" t="s">
        <v>480</v>
      </c>
      <c r="AR1922" s="127" t="s">
        <v>481</v>
      </c>
      <c r="AS1922" s="127" t="s">
        <v>69</v>
      </c>
      <c r="AT1922" s="127" t="s">
        <v>70</v>
      </c>
      <c r="AU1922" s="127" t="s">
        <v>91</v>
      </c>
      <c r="AV1922" s="127" t="s">
        <v>1726</v>
      </c>
      <c r="AW1922" s="149">
        <f t="shared" si="29"/>
        <v>4.0294886752222716</v>
      </c>
    </row>
    <row r="1923" spans="1:49" x14ac:dyDescent="0.2">
      <c r="A1923" s="127" t="s">
        <v>59</v>
      </c>
      <c r="B1923" s="127">
        <v>4.0999999999999996</v>
      </c>
      <c r="C1923" s="127">
        <v>20171204</v>
      </c>
      <c r="D1923" s="127" t="s">
        <v>60</v>
      </c>
      <c r="E1923" s="127" t="s">
        <v>60</v>
      </c>
      <c r="F1923" s="127">
        <v>3</v>
      </c>
      <c r="G1923" s="75" t="s">
        <v>1634</v>
      </c>
      <c r="H1923" s="127">
        <v>12</v>
      </c>
      <c r="I1923" s="127"/>
      <c r="J1923" s="127"/>
      <c r="K1923" s="127"/>
      <c r="L1923" s="127"/>
      <c r="M1923" s="127">
        <v>1</v>
      </c>
      <c r="N1923" s="127">
        <v>1</v>
      </c>
      <c r="O1923" s="127">
        <v>2001</v>
      </c>
      <c r="P1923" s="127">
        <v>20030423</v>
      </c>
      <c r="Q1923" s="127">
        <v>20030425</v>
      </c>
      <c r="R1923" s="127" t="s">
        <v>61</v>
      </c>
      <c r="S1923" s="127" t="s">
        <v>62</v>
      </c>
      <c r="T1923" s="127" t="s">
        <v>63</v>
      </c>
      <c r="U1923" s="127" t="s">
        <v>1953</v>
      </c>
      <c r="V1923" s="127" t="s">
        <v>65</v>
      </c>
      <c r="W1923" s="127" t="s">
        <v>64</v>
      </c>
      <c r="X1923" s="127"/>
      <c r="Y1923" s="127">
        <v>12.06</v>
      </c>
      <c r="Z1923" s="127">
        <v>104</v>
      </c>
      <c r="AA1923" s="127" t="s">
        <v>1726</v>
      </c>
      <c r="AB1923" s="127">
        <v>5000</v>
      </c>
      <c r="AC1923" s="127">
        <v>28331</v>
      </c>
      <c r="AD1923" s="127"/>
      <c r="AE1923" s="127"/>
      <c r="AF1923" s="127">
        <v>0</v>
      </c>
      <c r="AG1923" s="127">
        <v>44371</v>
      </c>
      <c r="AH1923" s="127">
        <v>5000</v>
      </c>
      <c r="AI1923" s="127">
        <v>200</v>
      </c>
      <c r="AJ1923" s="127" t="s">
        <v>66</v>
      </c>
      <c r="AK1923" s="127">
        <v>7.0000000000000001E-3</v>
      </c>
      <c r="AL1923" s="127">
        <v>30</v>
      </c>
      <c r="AM1923" s="127">
        <v>300</v>
      </c>
      <c r="AN1923" s="127"/>
      <c r="AO1923" s="127" t="s">
        <v>127</v>
      </c>
      <c r="AP1923" s="127" t="s">
        <v>663</v>
      </c>
      <c r="AQ1923" s="127" t="s">
        <v>661</v>
      </c>
      <c r="AR1923" s="127" t="s">
        <v>664</v>
      </c>
      <c r="AS1923" s="127" t="s">
        <v>69</v>
      </c>
      <c r="AT1923" s="127" t="s">
        <v>70</v>
      </c>
      <c r="AU1923" s="127" t="s">
        <v>71</v>
      </c>
      <c r="AV1923" s="127" t="s">
        <v>1726</v>
      </c>
      <c r="AW1923" s="149">
        <f t="shared" ref="AW1923:AW1986" si="30">+IF(ISERROR(AG1923/AC1923),"",AG1923/AC1923)</f>
        <v>1.5661642723518407</v>
      </c>
    </row>
    <row r="1924" spans="1:49" x14ac:dyDescent="0.2">
      <c r="A1924" s="127" t="s">
        <v>59</v>
      </c>
      <c r="B1924" s="127">
        <v>4.0999999999999996</v>
      </c>
      <c r="C1924" s="127">
        <v>20171204</v>
      </c>
      <c r="D1924" s="127" t="s">
        <v>60</v>
      </c>
      <c r="E1924" s="127" t="s">
        <v>60</v>
      </c>
      <c r="F1924" s="127">
        <v>3</v>
      </c>
      <c r="G1924" s="75" t="s">
        <v>1635</v>
      </c>
      <c r="H1924" s="127">
        <v>12</v>
      </c>
      <c r="I1924" s="127"/>
      <c r="J1924" s="127"/>
      <c r="K1924" s="127"/>
      <c r="L1924" s="127"/>
      <c r="M1924" s="127">
        <v>1</v>
      </c>
      <c r="N1924" s="127">
        <v>1</v>
      </c>
      <c r="O1924" s="127">
        <v>2001</v>
      </c>
      <c r="P1924" s="127">
        <v>20030424</v>
      </c>
      <c r="Q1924" s="127">
        <v>20030425</v>
      </c>
      <c r="R1924" s="127" t="s">
        <v>61</v>
      </c>
      <c r="S1924" s="127" t="s">
        <v>62</v>
      </c>
      <c r="T1924" s="127" t="s">
        <v>63</v>
      </c>
      <c r="U1924" s="127" t="s">
        <v>1953</v>
      </c>
      <c r="V1924" s="127" t="s">
        <v>65</v>
      </c>
      <c r="W1924" s="127" t="s">
        <v>64</v>
      </c>
      <c r="X1924" s="127"/>
      <c r="Y1924" s="127">
        <v>12.3</v>
      </c>
      <c r="Z1924" s="127">
        <v>105</v>
      </c>
      <c r="AA1924" s="127" t="s">
        <v>1726</v>
      </c>
      <c r="AB1924" s="127">
        <v>5000</v>
      </c>
      <c r="AC1924" s="127">
        <v>27753</v>
      </c>
      <c r="AD1924" s="127"/>
      <c r="AE1924" s="127"/>
      <c r="AF1924" s="127">
        <v>0</v>
      </c>
      <c r="AG1924" s="127">
        <v>20670</v>
      </c>
      <c r="AH1924" s="127">
        <v>5000</v>
      </c>
      <c r="AI1924" s="127">
        <v>280</v>
      </c>
      <c r="AJ1924" s="127" t="s">
        <v>66</v>
      </c>
      <c r="AK1924" s="127">
        <v>0.01</v>
      </c>
      <c r="AL1924" s="127">
        <v>30</v>
      </c>
      <c r="AM1924" s="127">
        <v>300</v>
      </c>
      <c r="AN1924" s="127"/>
      <c r="AO1924" s="127" t="s">
        <v>128</v>
      </c>
      <c r="AP1924" s="127" t="s">
        <v>663</v>
      </c>
      <c r="AQ1924" s="127" t="s">
        <v>661</v>
      </c>
      <c r="AR1924" s="127" t="s">
        <v>664</v>
      </c>
      <c r="AS1924" s="127" t="s">
        <v>69</v>
      </c>
      <c r="AT1924" s="127" t="s">
        <v>70</v>
      </c>
      <c r="AU1924" s="127" t="s">
        <v>71</v>
      </c>
      <c r="AV1924" s="127" t="s">
        <v>1726</v>
      </c>
      <c r="AW1924" s="149">
        <f t="shared" si="30"/>
        <v>0.7447843476380932</v>
      </c>
    </row>
    <row r="1925" spans="1:49" x14ac:dyDescent="0.2">
      <c r="A1925" s="127" t="s">
        <v>59</v>
      </c>
      <c r="B1925" s="127">
        <v>4.0999999999999996</v>
      </c>
      <c r="C1925" s="127">
        <v>20171204</v>
      </c>
      <c r="D1925" s="127" t="s">
        <v>60</v>
      </c>
      <c r="E1925" s="127" t="s">
        <v>60</v>
      </c>
      <c r="F1925" s="127">
        <v>3</v>
      </c>
      <c r="G1925" s="75" t="s">
        <v>2916</v>
      </c>
      <c r="H1925" s="127">
        <v>12</v>
      </c>
      <c r="I1925" s="127"/>
      <c r="J1925" s="127"/>
      <c r="K1925" s="127" t="s">
        <v>106</v>
      </c>
      <c r="L1925" s="127" t="s">
        <v>474</v>
      </c>
      <c r="M1925" s="127">
        <v>1</v>
      </c>
      <c r="N1925" s="127">
        <v>2</v>
      </c>
      <c r="O1925" s="127">
        <v>2002</v>
      </c>
      <c r="P1925" s="127">
        <v>20030512</v>
      </c>
      <c r="Q1925" s="127">
        <v>20030515</v>
      </c>
      <c r="R1925" s="127" t="s">
        <v>475</v>
      </c>
      <c r="S1925" s="127" t="s">
        <v>476</v>
      </c>
      <c r="T1925" s="127" t="s">
        <v>477</v>
      </c>
      <c r="U1925" s="127" t="s">
        <v>72</v>
      </c>
      <c r="V1925" s="127" t="s">
        <v>65</v>
      </c>
      <c r="W1925" s="127" t="s">
        <v>64</v>
      </c>
      <c r="X1925" s="127"/>
      <c r="Y1925" s="127">
        <v>6.8</v>
      </c>
      <c r="Z1925" s="127">
        <v>83</v>
      </c>
      <c r="AA1925" s="127" t="s">
        <v>1726</v>
      </c>
      <c r="AB1925" s="127">
        <v>5000</v>
      </c>
      <c r="AC1925" s="127">
        <v>27324</v>
      </c>
      <c r="AD1925" s="127"/>
      <c r="AE1925" s="127"/>
      <c r="AF1925" s="127">
        <v>0</v>
      </c>
      <c r="AG1925" s="127">
        <v>170855</v>
      </c>
      <c r="AH1925" s="127">
        <v>5000</v>
      </c>
      <c r="AI1925" s="127">
        <v>905</v>
      </c>
      <c r="AJ1925" s="127" t="s">
        <v>66</v>
      </c>
      <c r="AK1925" s="127">
        <v>3.2099999999999997E-2</v>
      </c>
      <c r="AL1925" s="127">
        <v>38</v>
      </c>
      <c r="AM1925" s="127">
        <v>100</v>
      </c>
      <c r="AN1925" s="127"/>
      <c r="AO1925" s="127" t="s">
        <v>478</v>
      </c>
      <c r="AP1925" s="127" t="s">
        <v>479</v>
      </c>
      <c r="AQ1925" s="127" t="s">
        <v>480</v>
      </c>
      <c r="AR1925" s="127" t="s">
        <v>481</v>
      </c>
      <c r="AS1925" s="127" t="s">
        <v>69</v>
      </c>
      <c r="AT1925" s="127" t="s">
        <v>70</v>
      </c>
      <c r="AU1925" s="127" t="s">
        <v>91</v>
      </c>
      <c r="AV1925" s="127" t="s">
        <v>1726</v>
      </c>
      <c r="AW1925" s="149">
        <f t="shared" si="30"/>
        <v>6.2529278290147854</v>
      </c>
    </row>
    <row r="1926" spans="1:49" x14ac:dyDescent="0.2">
      <c r="A1926" s="127" t="s">
        <v>59</v>
      </c>
      <c r="B1926" s="127">
        <v>4.0999999999999996</v>
      </c>
      <c r="C1926" s="127">
        <v>20171204</v>
      </c>
      <c r="D1926" s="127" t="s">
        <v>60</v>
      </c>
      <c r="E1926" s="127" t="s">
        <v>60</v>
      </c>
      <c r="F1926" s="127">
        <v>3</v>
      </c>
      <c r="G1926" s="75" t="s">
        <v>2917</v>
      </c>
      <c r="H1926" s="127">
        <v>12</v>
      </c>
      <c r="I1926" s="127"/>
      <c r="J1926" s="127"/>
      <c r="K1926" s="127" t="s">
        <v>106</v>
      </c>
      <c r="L1926" s="127" t="s">
        <v>474</v>
      </c>
      <c r="M1926" s="127">
        <v>1</v>
      </c>
      <c r="N1926" s="127">
        <v>2</v>
      </c>
      <c r="O1926" s="127">
        <v>2002</v>
      </c>
      <c r="P1926" s="127">
        <v>20030512</v>
      </c>
      <c r="Q1926" s="127">
        <v>20030515</v>
      </c>
      <c r="R1926" s="127" t="s">
        <v>475</v>
      </c>
      <c r="S1926" s="127" t="s">
        <v>476</v>
      </c>
      <c r="T1926" s="127" t="s">
        <v>477</v>
      </c>
      <c r="U1926" s="127" t="s">
        <v>72</v>
      </c>
      <c r="V1926" s="127" t="s">
        <v>65</v>
      </c>
      <c r="W1926" s="127" t="s">
        <v>64</v>
      </c>
      <c r="X1926" s="127"/>
      <c r="Y1926" s="127">
        <v>6.8</v>
      </c>
      <c r="Z1926" s="127">
        <v>83</v>
      </c>
      <c r="AA1926" s="127" t="s">
        <v>1726</v>
      </c>
      <c r="AB1926" s="127">
        <v>5000</v>
      </c>
      <c r="AC1926" s="127">
        <v>27626</v>
      </c>
      <c r="AD1926" s="127"/>
      <c r="AE1926" s="127"/>
      <c r="AF1926" s="127">
        <v>0</v>
      </c>
      <c r="AG1926" s="127">
        <v>171951</v>
      </c>
      <c r="AH1926" s="127">
        <v>5000</v>
      </c>
      <c r="AI1926" s="127">
        <v>784</v>
      </c>
      <c r="AJ1926" s="127" t="s">
        <v>66</v>
      </c>
      <c r="AK1926" s="127">
        <v>2.76E-2</v>
      </c>
      <c r="AL1926" s="127">
        <v>36</v>
      </c>
      <c r="AM1926" s="127">
        <v>100</v>
      </c>
      <c r="AN1926" s="127"/>
      <c r="AO1926" s="127" t="s">
        <v>487</v>
      </c>
      <c r="AP1926" s="127" t="s">
        <v>479</v>
      </c>
      <c r="AQ1926" s="127" t="s">
        <v>480</v>
      </c>
      <c r="AR1926" s="127" t="s">
        <v>481</v>
      </c>
      <c r="AS1926" s="127" t="s">
        <v>69</v>
      </c>
      <c r="AT1926" s="127" t="s">
        <v>70</v>
      </c>
      <c r="AU1926" s="127" t="s">
        <v>91</v>
      </c>
      <c r="AV1926" s="127" t="s">
        <v>1726</v>
      </c>
      <c r="AW1926" s="149">
        <f t="shared" si="30"/>
        <v>6.2242452761890972</v>
      </c>
    </row>
    <row r="1927" spans="1:49" x14ac:dyDescent="0.2">
      <c r="A1927" s="127" t="s">
        <v>59</v>
      </c>
      <c r="B1927" s="127">
        <v>4.0999999999999996</v>
      </c>
      <c r="C1927" s="127">
        <v>20171204</v>
      </c>
      <c r="D1927" s="127" t="s">
        <v>60</v>
      </c>
      <c r="E1927" s="127" t="s">
        <v>60</v>
      </c>
      <c r="F1927" s="127">
        <v>3</v>
      </c>
      <c r="G1927" s="75" t="s">
        <v>2918</v>
      </c>
      <c r="H1927" s="127">
        <v>12</v>
      </c>
      <c r="I1927" s="127"/>
      <c r="J1927" s="127"/>
      <c r="K1927" s="127" t="s">
        <v>106</v>
      </c>
      <c r="L1927" s="127" t="s">
        <v>474</v>
      </c>
      <c r="M1927" s="127">
        <v>1</v>
      </c>
      <c r="N1927" s="127">
        <v>2</v>
      </c>
      <c r="O1927" s="127">
        <v>2002</v>
      </c>
      <c r="P1927" s="127">
        <v>20030512</v>
      </c>
      <c r="Q1927" s="127">
        <v>20030515</v>
      </c>
      <c r="R1927" s="127" t="s">
        <v>475</v>
      </c>
      <c r="S1927" s="127" t="s">
        <v>476</v>
      </c>
      <c r="T1927" s="127" t="s">
        <v>477</v>
      </c>
      <c r="U1927" s="127" t="s">
        <v>72</v>
      </c>
      <c r="V1927" s="127" t="s">
        <v>65</v>
      </c>
      <c r="W1927" s="127" t="s">
        <v>64</v>
      </c>
      <c r="X1927" s="127"/>
      <c r="Y1927" s="127">
        <v>6.8</v>
      </c>
      <c r="Z1927" s="127">
        <v>83</v>
      </c>
      <c r="AA1927" s="127" t="s">
        <v>1726</v>
      </c>
      <c r="AB1927" s="127">
        <v>5000</v>
      </c>
      <c r="AC1927" s="127">
        <v>15433</v>
      </c>
      <c r="AD1927" s="127"/>
      <c r="AE1927" s="127"/>
      <c r="AF1927" s="127">
        <v>0</v>
      </c>
      <c r="AG1927" s="127">
        <v>95315</v>
      </c>
      <c r="AH1927" s="127">
        <v>5000</v>
      </c>
      <c r="AI1927" s="127">
        <v>315</v>
      </c>
      <c r="AJ1927" s="127" t="s">
        <v>66</v>
      </c>
      <c r="AK1927" s="127">
        <v>0.02</v>
      </c>
      <c r="AL1927" s="127">
        <v>33</v>
      </c>
      <c r="AM1927" s="127">
        <v>1003</v>
      </c>
      <c r="AN1927" s="127"/>
      <c r="AO1927" s="127" t="s">
        <v>488</v>
      </c>
      <c r="AP1927" s="127" t="s">
        <v>479</v>
      </c>
      <c r="AQ1927" s="127" t="s">
        <v>480</v>
      </c>
      <c r="AR1927" s="127" t="s">
        <v>481</v>
      </c>
      <c r="AS1927" s="127" t="s">
        <v>69</v>
      </c>
      <c r="AT1927" s="127" t="s">
        <v>70</v>
      </c>
      <c r="AU1927" s="127" t="s">
        <v>91</v>
      </c>
      <c r="AV1927" s="127" t="s">
        <v>1726</v>
      </c>
      <c r="AW1927" s="149">
        <f t="shared" si="30"/>
        <v>6.1760513186029939</v>
      </c>
    </row>
    <row r="1928" spans="1:49" x14ac:dyDescent="0.2">
      <c r="A1928" s="127" t="s">
        <v>59</v>
      </c>
      <c r="B1928" s="127">
        <v>4.0999999999999996</v>
      </c>
      <c r="C1928" s="127">
        <v>20171204</v>
      </c>
      <c r="D1928" s="127" t="s">
        <v>60</v>
      </c>
      <c r="E1928" s="127" t="s">
        <v>60</v>
      </c>
      <c r="F1928" s="127">
        <v>3</v>
      </c>
      <c r="G1928" s="75" t="s">
        <v>2908</v>
      </c>
      <c r="H1928" s="127">
        <v>12</v>
      </c>
      <c r="I1928" s="127"/>
      <c r="J1928" s="127"/>
      <c r="K1928" s="127"/>
      <c r="L1928" s="127"/>
      <c r="M1928" s="127">
        <v>1</v>
      </c>
      <c r="N1928" s="127">
        <v>2</v>
      </c>
      <c r="O1928" s="127">
        <v>2003</v>
      </c>
      <c r="P1928" s="127">
        <v>20040509</v>
      </c>
      <c r="Q1928" s="127">
        <v>20040512</v>
      </c>
      <c r="R1928" s="127" t="s">
        <v>475</v>
      </c>
      <c r="S1928" s="127" t="s">
        <v>476</v>
      </c>
      <c r="T1928" s="127" t="s">
        <v>477</v>
      </c>
      <c r="U1928" s="127" t="s">
        <v>72</v>
      </c>
      <c r="V1928" s="127" t="s">
        <v>65</v>
      </c>
      <c r="W1928" s="127" t="s">
        <v>64</v>
      </c>
      <c r="X1928" s="127"/>
      <c r="Y1928" s="127">
        <v>5.81</v>
      </c>
      <c r="Z1928" s="127">
        <v>79</v>
      </c>
      <c r="AA1928" s="127" t="s">
        <v>1726</v>
      </c>
      <c r="AB1928" s="127">
        <v>5000</v>
      </c>
      <c r="AC1928" s="127">
        <v>26875</v>
      </c>
      <c r="AD1928" s="127"/>
      <c r="AE1928" s="127"/>
      <c r="AF1928" s="127">
        <v>0</v>
      </c>
      <c r="AG1928" s="127">
        <v>219899</v>
      </c>
      <c r="AH1928" s="127">
        <v>5000</v>
      </c>
      <c r="AI1928" s="127">
        <v>245</v>
      </c>
      <c r="AJ1928" s="127" t="s">
        <v>66</v>
      </c>
      <c r="AK1928" s="127">
        <v>8.9999999999999993E-3</v>
      </c>
      <c r="AL1928" s="127">
        <v>33</v>
      </c>
      <c r="AM1928" s="127">
        <v>100</v>
      </c>
      <c r="AN1928" s="127"/>
      <c r="AO1928" s="127" t="s">
        <v>622</v>
      </c>
      <c r="AP1928" s="127" t="s">
        <v>479</v>
      </c>
      <c r="AQ1928" s="127" t="s">
        <v>480</v>
      </c>
      <c r="AR1928" s="127" t="s">
        <v>481</v>
      </c>
      <c r="AS1928" s="127" t="s">
        <v>69</v>
      </c>
      <c r="AT1928" s="127" t="s">
        <v>70</v>
      </c>
      <c r="AU1928" s="127" t="s">
        <v>91</v>
      </c>
      <c r="AV1928" s="127" t="s">
        <v>1726</v>
      </c>
      <c r="AW1928" s="149">
        <f t="shared" si="30"/>
        <v>8.1822883720930228</v>
      </c>
    </row>
    <row r="1929" spans="1:49" x14ac:dyDescent="0.2">
      <c r="A1929" s="127" t="s">
        <v>59</v>
      </c>
      <c r="B1929" s="127">
        <v>4.0999999999999996</v>
      </c>
      <c r="C1929" s="127">
        <v>20171204</v>
      </c>
      <c r="D1929" s="127" t="s">
        <v>60</v>
      </c>
      <c r="E1929" s="127" t="s">
        <v>60</v>
      </c>
      <c r="F1929" s="127">
        <v>3</v>
      </c>
      <c r="G1929" s="75" t="s">
        <v>1680</v>
      </c>
      <c r="H1929" s="127">
        <v>12</v>
      </c>
      <c r="I1929" s="127"/>
      <c r="J1929" s="127"/>
      <c r="K1929" s="127"/>
      <c r="L1929" s="127"/>
      <c r="M1929" s="127">
        <v>1</v>
      </c>
      <c r="N1929" s="127">
        <v>1</v>
      </c>
      <c r="O1929" s="127">
        <v>2004</v>
      </c>
      <c r="P1929" s="127">
        <v>20060424</v>
      </c>
      <c r="Q1929" s="127">
        <v>20060426</v>
      </c>
      <c r="R1929" s="127" t="s">
        <v>61</v>
      </c>
      <c r="S1929" s="127" t="s">
        <v>62</v>
      </c>
      <c r="T1929" s="127" t="s">
        <v>63</v>
      </c>
      <c r="U1929" s="127" t="s">
        <v>1953</v>
      </c>
      <c r="V1929" s="127" t="s">
        <v>65</v>
      </c>
      <c r="W1929" s="127" t="s">
        <v>64</v>
      </c>
      <c r="X1929" s="127"/>
      <c r="Y1929" s="127">
        <v>15.87</v>
      </c>
      <c r="Z1929" s="127">
        <v>112</v>
      </c>
      <c r="AA1929" s="127" t="s">
        <v>1726</v>
      </c>
      <c r="AB1929" s="127">
        <v>5000</v>
      </c>
      <c r="AC1929" s="127">
        <v>27206</v>
      </c>
      <c r="AD1929" s="127"/>
      <c r="AE1929" s="127"/>
      <c r="AF1929" s="127">
        <v>0</v>
      </c>
      <c r="AG1929" s="127">
        <v>18707</v>
      </c>
      <c r="AH1929" s="127">
        <v>5000</v>
      </c>
      <c r="AI1929" s="127">
        <v>604</v>
      </c>
      <c r="AJ1929" s="127" t="s">
        <v>67</v>
      </c>
      <c r="AK1929" s="127">
        <v>2.1700000000000001E-2</v>
      </c>
      <c r="AL1929" s="127">
        <v>30</v>
      </c>
      <c r="AM1929" s="127">
        <v>600</v>
      </c>
      <c r="AN1929" s="127"/>
      <c r="AO1929" s="127" t="s">
        <v>129</v>
      </c>
      <c r="AP1929" s="127" t="s">
        <v>663</v>
      </c>
      <c r="AQ1929" s="127" t="s">
        <v>661</v>
      </c>
      <c r="AR1929" s="127" t="s">
        <v>664</v>
      </c>
      <c r="AS1929" s="127" t="s">
        <v>69</v>
      </c>
      <c r="AT1929" s="127" t="s">
        <v>70</v>
      </c>
      <c r="AU1929" s="127" t="s">
        <v>71</v>
      </c>
      <c r="AV1929" s="127" t="s">
        <v>1726</v>
      </c>
      <c r="AW1929" s="149">
        <f t="shared" si="30"/>
        <v>0.68760567521870175</v>
      </c>
    </row>
    <row r="1930" spans="1:49" x14ac:dyDescent="0.2">
      <c r="A1930" s="127" t="s">
        <v>59</v>
      </c>
      <c r="B1930" s="127">
        <v>4.0999999999999996</v>
      </c>
      <c r="C1930" s="127">
        <v>20171204</v>
      </c>
      <c r="D1930" s="127" t="s">
        <v>60</v>
      </c>
      <c r="E1930" s="127" t="s">
        <v>60</v>
      </c>
      <c r="F1930" s="127">
        <v>3</v>
      </c>
      <c r="G1930" s="75" t="s">
        <v>1681</v>
      </c>
      <c r="H1930" s="127">
        <v>12</v>
      </c>
      <c r="I1930" s="127"/>
      <c r="J1930" s="127"/>
      <c r="K1930" s="127"/>
      <c r="L1930" s="127"/>
      <c r="M1930" s="127">
        <v>1</v>
      </c>
      <c r="N1930" s="127">
        <v>1</v>
      </c>
      <c r="O1930" s="127">
        <v>2004</v>
      </c>
      <c r="P1930" s="127">
        <v>20060424</v>
      </c>
      <c r="Q1930" s="127">
        <v>20060426</v>
      </c>
      <c r="R1930" s="127" t="s">
        <v>61</v>
      </c>
      <c r="S1930" s="127" t="s">
        <v>62</v>
      </c>
      <c r="T1930" s="127" t="s">
        <v>63</v>
      </c>
      <c r="U1930" s="127" t="s">
        <v>1953</v>
      </c>
      <c r="V1930" s="127" t="s">
        <v>65</v>
      </c>
      <c r="W1930" s="127" t="s">
        <v>64</v>
      </c>
      <c r="X1930" s="127"/>
      <c r="Y1930" s="127">
        <v>15.87</v>
      </c>
      <c r="Z1930" s="127">
        <v>112</v>
      </c>
      <c r="AA1930" s="127" t="s">
        <v>1726</v>
      </c>
      <c r="AB1930" s="127">
        <v>5000</v>
      </c>
      <c r="AC1930" s="127">
        <v>28008</v>
      </c>
      <c r="AD1930" s="127"/>
      <c r="AE1930" s="127"/>
      <c r="AF1930" s="127">
        <v>0</v>
      </c>
      <c r="AG1930" s="127">
        <v>18903</v>
      </c>
      <c r="AH1930" s="127">
        <v>5000</v>
      </c>
      <c r="AI1930" s="127">
        <v>93</v>
      </c>
      <c r="AJ1930" s="127" t="s">
        <v>66</v>
      </c>
      <c r="AK1930" s="127">
        <v>3.3E-3</v>
      </c>
      <c r="AL1930" s="127">
        <v>30</v>
      </c>
      <c r="AM1930" s="127">
        <v>300</v>
      </c>
      <c r="AN1930" s="127"/>
      <c r="AO1930" s="127" t="s">
        <v>130</v>
      </c>
      <c r="AP1930" s="127" t="s">
        <v>663</v>
      </c>
      <c r="AQ1930" s="127" t="s">
        <v>661</v>
      </c>
      <c r="AR1930" s="127" t="s">
        <v>664</v>
      </c>
      <c r="AS1930" s="127" t="s">
        <v>69</v>
      </c>
      <c r="AT1930" s="127" t="s">
        <v>70</v>
      </c>
      <c r="AU1930" s="127" t="s">
        <v>71</v>
      </c>
      <c r="AV1930" s="127" t="s">
        <v>1726</v>
      </c>
      <c r="AW1930" s="149">
        <f t="shared" si="30"/>
        <v>0.67491431019708659</v>
      </c>
    </row>
    <row r="1931" spans="1:49" x14ac:dyDescent="0.2">
      <c r="A1931" s="127" t="s">
        <v>59</v>
      </c>
      <c r="B1931" s="127">
        <v>4.0999999999999996</v>
      </c>
      <c r="C1931" s="127">
        <v>20171204</v>
      </c>
      <c r="D1931" s="127" t="s">
        <v>60</v>
      </c>
      <c r="E1931" s="127" t="s">
        <v>60</v>
      </c>
      <c r="F1931" s="127">
        <v>3</v>
      </c>
      <c r="G1931" s="75" t="s">
        <v>1682</v>
      </c>
      <c r="H1931" s="127">
        <v>12</v>
      </c>
      <c r="I1931" s="127"/>
      <c r="J1931" s="127"/>
      <c r="K1931" s="127"/>
      <c r="L1931" s="127"/>
      <c r="M1931" s="127">
        <v>1</v>
      </c>
      <c r="N1931" s="127">
        <v>1</v>
      </c>
      <c r="O1931" s="127">
        <v>2004</v>
      </c>
      <c r="P1931" s="127">
        <v>20060424</v>
      </c>
      <c r="Q1931" s="127">
        <v>20060426</v>
      </c>
      <c r="R1931" s="127" t="s">
        <v>61</v>
      </c>
      <c r="S1931" s="127" t="s">
        <v>62</v>
      </c>
      <c r="T1931" s="127" t="s">
        <v>63</v>
      </c>
      <c r="U1931" s="127" t="s">
        <v>1953</v>
      </c>
      <c r="V1931" s="127" t="s">
        <v>65</v>
      </c>
      <c r="W1931" s="127" t="s">
        <v>64</v>
      </c>
      <c r="X1931" s="127"/>
      <c r="Y1931" s="127">
        <v>15.87</v>
      </c>
      <c r="Z1931" s="127">
        <v>112</v>
      </c>
      <c r="AA1931" s="127" t="s">
        <v>1726</v>
      </c>
      <c r="AB1931" s="127">
        <v>5000</v>
      </c>
      <c r="AC1931" s="127">
        <v>28053</v>
      </c>
      <c r="AD1931" s="127"/>
      <c r="AE1931" s="127"/>
      <c r="AF1931" s="127">
        <v>0</v>
      </c>
      <c r="AG1931" s="127">
        <v>19192</v>
      </c>
      <c r="AH1931" s="127">
        <v>5000</v>
      </c>
      <c r="AI1931" s="127">
        <v>477</v>
      </c>
      <c r="AJ1931" s="127" t="s">
        <v>66</v>
      </c>
      <c r="AK1931" s="127">
        <v>1.67E-2</v>
      </c>
      <c r="AL1931" s="127">
        <v>30</v>
      </c>
      <c r="AM1931" s="127">
        <v>600</v>
      </c>
      <c r="AN1931" s="127"/>
      <c r="AO1931" s="127" t="s">
        <v>131</v>
      </c>
      <c r="AP1931" s="127" t="s">
        <v>663</v>
      </c>
      <c r="AQ1931" s="127" t="s">
        <v>661</v>
      </c>
      <c r="AR1931" s="127" t="s">
        <v>664</v>
      </c>
      <c r="AS1931" s="127" t="s">
        <v>69</v>
      </c>
      <c r="AT1931" s="127" t="s">
        <v>70</v>
      </c>
      <c r="AU1931" s="127" t="s">
        <v>71</v>
      </c>
      <c r="AV1931" s="127" t="s">
        <v>1726</v>
      </c>
      <c r="AW1931" s="149">
        <f t="shared" si="30"/>
        <v>0.68413360424909997</v>
      </c>
    </row>
    <row r="1932" spans="1:49" x14ac:dyDescent="0.2">
      <c r="A1932" s="127" t="s">
        <v>59</v>
      </c>
      <c r="B1932" s="127">
        <v>4.0999999999999996</v>
      </c>
      <c r="C1932" s="127">
        <v>20171204</v>
      </c>
      <c r="D1932" s="127" t="s">
        <v>60</v>
      </c>
      <c r="E1932" s="127" t="s">
        <v>60</v>
      </c>
      <c r="F1932" s="127">
        <v>3</v>
      </c>
      <c r="G1932" s="75" t="s">
        <v>250</v>
      </c>
      <c r="H1932" s="127">
        <v>12</v>
      </c>
      <c r="I1932" s="127"/>
      <c r="J1932" s="127"/>
      <c r="K1932" s="127"/>
      <c r="L1932" s="127"/>
      <c r="M1932" s="127">
        <v>1</v>
      </c>
      <c r="N1932" s="127">
        <v>3</v>
      </c>
      <c r="O1932" s="127">
        <v>2006</v>
      </c>
      <c r="P1932" s="127">
        <v>20070531</v>
      </c>
      <c r="Q1932" s="127">
        <v>20070531</v>
      </c>
      <c r="R1932" s="127" t="s">
        <v>3301</v>
      </c>
      <c r="S1932" s="127" t="s">
        <v>3323</v>
      </c>
      <c r="T1932" s="127" t="s">
        <v>3294</v>
      </c>
      <c r="U1932" s="127" t="s">
        <v>72</v>
      </c>
      <c r="V1932" s="127" t="s">
        <v>65</v>
      </c>
      <c r="W1932" s="127" t="s">
        <v>64</v>
      </c>
      <c r="X1932" s="127"/>
      <c r="Y1932" s="127">
        <v>6.3</v>
      </c>
      <c r="Z1932" s="127">
        <v>84</v>
      </c>
      <c r="AA1932" s="127" t="s">
        <v>1726</v>
      </c>
      <c r="AB1932" s="127">
        <v>5000</v>
      </c>
      <c r="AC1932" s="127">
        <v>25812</v>
      </c>
      <c r="AD1932" s="127"/>
      <c r="AE1932" s="127"/>
      <c r="AF1932" s="127">
        <v>5000</v>
      </c>
      <c r="AG1932" s="127">
        <v>140</v>
      </c>
      <c r="AH1932" s="127"/>
      <c r="AI1932" s="127"/>
      <c r="AJ1932" s="127"/>
      <c r="AK1932" s="127">
        <v>5.4000000000000003E-3</v>
      </c>
      <c r="AL1932" s="127">
        <v>1</v>
      </c>
      <c r="AM1932" s="127">
        <v>1298</v>
      </c>
      <c r="AN1932" s="127"/>
      <c r="AO1932" s="127"/>
      <c r="AP1932" s="127" t="s">
        <v>3302</v>
      </c>
      <c r="AQ1932" s="127" t="s">
        <v>3326</v>
      </c>
      <c r="AR1932" s="127" t="s">
        <v>3298</v>
      </c>
      <c r="AS1932" s="127" t="s">
        <v>69</v>
      </c>
      <c r="AT1932" s="127" t="s">
        <v>70</v>
      </c>
      <c r="AU1932" s="127" t="s">
        <v>3211</v>
      </c>
      <c r="AV1932" s="127" t="s">
        <v>1726</v>
      </c>
      <c r="AW1932" s="149">
        <f t="shared" si="30"/>
        <v>5.4238338757167208E-3</v>
      </c>
    </row>
    <row r="1933" spans="1:49" x14ac:dyDescent="0.2">
      <c r="A1933" s="127" t="s">
        <v>59</v>
      </c>
      <c r="B1933" s="127">
        <v>4.0999999999999996</v>
      </c>
      <c r="C1933" s="127">
        <v>20171204</v>
      </c>
      <c r="D1933" s="127" t="s">
        <v>60</v>
      </c>
      <c r="E1933" s="127" t="s">
        <v>60</v>
      </c>
      <c r="F1933" s="127">
        <v>3</v>
      </c>
      <c r="G1933" s="75" t="s">
        <v>3114</v>
      </c>
      <c r="H1933" s="127">
        <v>12</v>
      </c>
      <c r="I1933" s="127"/>
      <c r="J1933" s="127"/>
      <c r="K1933" s="127"/>
      <c r="L1933" s="127"/>
      <c r="M1933" s="127">
        <v>1</v>
      </c>
      <c r="N1933" s="127">
        <v>2</v>
      </c>
      <c r="O1933" s="127">
        <v>2006</v>
      </c>
      <c r="P1933" s="127">
        <v>20070510</v>
      </c>
      <c r="Q1933" s="127">
        <v>20070511</v>
      </c>
      <c r="R1933" s="127" t="s">
        <v>475</v>
      </c>
      <c r="S1933" s="127" t="s">
        <v>476</v>
      </c>
      <c r="T1933" s="127" t="s">
        <v>477</v>
      </c>
      <c r="U1933" s="127" t="s">
        <v>72</v>
      </c>
      <c r="V1933" s="127" t="s">
        <v>65</v>
      </c>
      <c r="W1933" s="127" t="s">
        <v>64</v>
      </c>
      <c r="X1933" s="127"/>
      <c r="Y1933" s="127">
        <v>5.4</v>
      </c>
      <c r="Z1933" s="127">
        <v>78</v>
      </c>
      <c r="AA1933" s="127" t="s">
        <v>1726</v>
      </c>
      <c r="AB1933" s="127">
        <v>5000</v>
      </c>
      <c r="AC1933" s="127">
        <v>24675</v>
      </c>
      <c r="AD1933" s="127"/>
      <c r="AE1933" s="127"/>
      <c r="AF1933" s="127">
        <v>0</v>
      </c>
      <c r="AG1933" s="127">
        <v>43677</v>
      </c>
      <c r="AH1933" s="127">
        <v>5000</v>
      </c>
      <c r="AI1933" s="127">
        <v>763</v>
      </c>
      <c r="AJ1933" s="127" t="s">
        <v>66</v>
      </c>
      <c r="AK1933" s="127">
        <v>0.03</v>
      </c>
      <c r="AL1933" s="127">
        <v>31</v>
      </c>
      <c r="AM1933" s="127">
        <v>100</v>
      </c>
      <c r="AN1933" s="127"/>
      <c r="AO1933" s="127" t="s">
        <v>624</v>
      </c>
      <c r="AP1933" s="127" t="s">
        <v>479</v>
      </c>
      <c r="AQ1933" s="127" t="s">
        <v>480</v>
      </c>
      <c r="AR1933" s="127" t="s">
        <v>481</v>
      </c>
      <c r="AS1933" s="127" t="s">
        <v>69</v>
      </c>
      <c r="AT1933" s="127" t="s">
        <v>70</v>
      </c>
      <c r="AU1933" s="127" t="s">
        <v>91</v>
      </c>
      <c r="AV1933" s="127" t="s">
        <v>1726</v>
      </c>
      <c r="AW1933" s="149">
        <f t="shared" si="30"/>
        <v>1.7700911854103343</v>
      </c>
    </row>
    <row r="1934" spans="1:49" x14ac:dyDescent="0.2">
      <c r="A1934" s="127" t="s">
        <v>1726</v>
      </c>
      <c r="B1934" s="127">
        <v>4.0999999999999996</v>
      </c>
      <c r="C1934" s="127">
        <v>20171204</v>
      </c>
      <c r="D1934" s="127" t="s">
        <v>60</v>
      </c>
      <c r="E1934" s="127" t="s">
        <v>60</v>
      </c>
      <c r="F1934" s="127">
        <v>3</v>
      </c>
      <c r="G1934" s="75" t="s">
        <v>4071</v>
      </c>
      <c r="H1934" s="127"/>
      <c r="I1934" s="127"/>
      <c r="J1934" s="127"/>
      <c r="K1934" s="127"/>
      <c r="L1934" s="127"/>
      <c r="M1934" s="127">
        <v>1</v>
      </c>
      <c r="N1934" s="127">
        <v>3</v>
      </c>
      <c r="O1934" s="127">
        <v>2007</v>
      </c>
      <c r="P1934" s="127">
        <v>20080606</v>
      </c>
      <c r="Q1934" s="127">
        <v>20080606</v>
      </c>
      <c r="R1934" s="127" t="s">
        <v>3306</v>
      </c>
      <c r="S1934" s="127" t="s">
        <v>3307</v>
      </c>
      <c r="T1934" s="127" t="s">
        <v>4068</v>
      </c>
      <c r="U1934" s="127" t="s">
        <v>72</v>
      </c>
      <c r="V1934" s="127" t="s">
        <v>65</v>
      </c>
      <c r="W1934" s="127" t="s">
        <v>64</v>
      </c>
      <c r="X1934" s="127"/>
      <c r="Y1934" s="127">
        <v>6.81</v>
      </c>
      <c r="Z1934" s="127">
        <v>87</v>
      </c>
      <c r="AA1934" s="127" t="s">
        <v>1726</v>
      </c>
      <c r="AB1934" s="127"/>
      <c r="AC1934" s="127"/>
      <c r="AD1934" s="127"/>
      <c r="AE1934" s="127"/>
      <c r="AF1934" s="127">
        <v>0</v>
      </c>
      <c r="AG1934" s="127">
        <v>214002</v>
      </c>
      <c r="AH1934" s="127"/>
      <c r="AI1934" s="127"/>
      <c r="AJ1934" s="127" t="s">
        <v>66</v>
      </c>
      <c r="AK1934" s="127"/>
      <c r="AL1934" s="127"/>
      <c r="AM1934" s="127"/>
      <c r="AN1934" s="127"/>
      <c r="AO1934" s="127" t="s">
        <v>4072</v>
      </c>
      <c r="AP1934" s="127" t="s">
        <v>3309</v>
      </c>
      <c r="AQ1934" s="127" t="s">
        <v>3310</v>
      </c>
      <c r="AR1934" s="127" t="s">
        <v>4070</v>
      </c>
      <c r="AS1934" s="127" t="s">
        <v>69</v>
      </c>
      <c r="AT1934" s="127" t="s">
        <v>70</v>
      </c>
      <c r="AU1934" s="127" t="s">
        <v>3211</v>
      </c>
      <c r="AV1934" s="127" t="s">
        <v>1726</v>
      </c>
      <c r="AW1934" s="149" t="str">
        <f t="shared" si="30"/>
        <v/>
      </c>
    </row>
    <row r="1935" spans="1:49" x14ac:dyDescent="0.2">
      <c r="A1935" s="127" t="s">
        <v>1726</v>
      </c>
      <c r="B1935" s="127">
        <v>4.0999999999999996</v>
      </c>
      <c r="C1935" s="127">
        <v>20171204</v>
      </c>
      <c r="D1935" s="127" t="s">
        <v>60</v>
      </c>
      <c r="E1935" s="127" t="s">
        <v>60</v>
      </c>
      <c r="F1935" s="127">
        <v>3</v>
      </c>
      <c r="G1935" s="75" t="s">
        <v>3562</v>
      </c>
      <c r="H1935" s="127"/>
      <c r="I1935" s="127"/>
      <c r="J1935" s="127"/>
      <c r="K1935" s="127"/>
      <c r="L1935" s="127"/>
      <c r="M1935" s="127">
        <v>1</v>
      </c>
      <c r="N1935" s="127">
        <v>2</v>
      </c>
      <c r="O1935" s="127">
        <v>1996</v>
      </c>
      <c r="P1935" s="127">
        <v>19970422</v>
      </c>
      <c r="Q1935" s="127">
        <v>19970422</v>
      </c>
      <c r="R1935" s="127" t="s">
        <v>74</v>
      </c>
      <c r="S1935" s="127" t="s">
        <v>3554</v>
      </c>
      <c r="T1935" s="127" t="s">
        <v>75</v>
      </c>
      <c r="U1935" s="127" t="s">
        <v>1643</v>
      </c>
      <c r="V1935" s="127" t="s">
        <v>65</v>
      </c>
      <c r="W1935" s="127" t="s">
        <v>66</v>
      </c>
      <c r="X1935" s="127"/>
      <c r="Y1935" s="127">
        <v>2</v>
      </c>
      <c r="Z1935" s="127"/>
      <c r="AA1935" s="127" t="s">
        <v>1726</v>
      </c>
      <c r="AB1935" s="127"/>
      <c r="AC1935" s="127"/>
      <c r="AD1935" s="127"/>
      <c r="AE1935" s="127"/>
      <c r="AF1935" s="127">
        <v>0</v>
      </c>
      <c r="AG1935" s="127">
        <v>12000</v>
      </c>
      <c r="AH1935" s="127"/>
      <c r="AI1935" s="127"/>
      <c r="AJ1935" s="127" t="s">
        <v>66</v>
      </c>
      <c r="AK1935" s="127"/>
      <c r="AL1935" s="127"/>
      <c r="AM1935" s="127"/>
      <c r="AN1935" s="127"/>
      <c r="AO1935" s="127"/>
      <c r="AP1935" s="127" t="s">
        <v>680</v>
      </c>
      <c r="AQ1935" s="127" t="s">
        <v>3555</v>
      </c>
      <c r="AR1935" s="127" t="s">
        <v>681</v>
      </c>
      <c r="AS1935" s="127" t="s">
        <v>69</v>
      </c>
      <c r="AT1935" s="127" t="s">
        <v>70</v>
      </c>
      <c r="AU1935" s="127" t="s">
        <v>77</v>
      </c>
      <c r="AV1935" s="127" t="s">
        <v>1726</v>
      </c>
      <c r="AW1935" s="149" t="str">
        <f t="shared" si="30"/>
        <v/>
      </c>
    </row>
    <row r="1936" spans="1:49" x14ac:dyDescent="0.2">
      <c r="A1936" s="127" t="s">
        <v>59</v>
      </c>
      <c r="B1936" s="127">
        <v>4.0999999999999996</v>
      </c>
      <c r="C1936" s="127">
        <v>20171204</v>
      </c>
      <c r="D1936" s="127" t="s">
        <v>60</v>
      </c>
      <c r="E1936" s="127" t="s">
        <v>60</v>
      </c>
      <c r="F1936" s="127">
        <v>3</v>
      </c>
      <c r="G1936" s="75" t="s">
        <v>2922</v>
      </c>
      <c r="H1936" s="127">
        <v>12</v>
      </c>
      <c r="I1936" s="127"/>
      <c r="J1936" s="127"/>
      <c r="K1936" s="127" t="s">
        <v>106</v>
      </c>
      <c r="L1936" s="127" t="s">
        <v>499</v>
      </c>
      <c r="M1936" s="127">
        <v>1</v>
      </c>
      <c r="N1936" s="127">
        <v>2</v>
      </c>
      <c r="O1936" s="127">
        <v>2001</v>
      </c>
      <c r="P1936" s="127">
        <v>20020517</v>
      </c>
      <c r="Q1936" s="127">
        <v>20020519</v>
      </c>
      <c r="R1936" s="127" t="s">
        <v>475</v>
      </c>
      <c r="S1936" s="127" t="s">
        <v>476</v>
      </c>
      <c r="T1936" s="127" t="s">
        <v>477</v>
      </c>
      <c r="U1936" s="127" t="s">
        <v>72</v>
      </c>
      <c r="V1936" s="127" t="s">
        <v>65</v>
      </c>
      <c r="W1936" s="127" t="s">
        <v>64</v>
      </c>
      <c r="X1936" s="127"/>
      <c r="Y1936" s="127">
        <v>6.54</v>
      </c>
      <c r="Z1936" s="127">
        <v>82</v>
      </c>
      <c r="AA1936" s="127" t="s">
        <v>1726</v>
      </c>
      <c r="AB1936" s="127">
        <v>5000</v>
      </c>
      <c r="AC1936" s="127">
        <v>27690</v>
      </c>
      <c r="AD1936" s="127"/>
      <c r="AE1936" s="127"/>
      <c r="AF1936" s="127">
        <v>0</v>
      </c>
      <c r="AG1936" s="127">
        <v>123812</v>
      </c>
      <c r="AH1936" s="127">
        <v>5000</v>
      </c>
      <c r="AI1936" s="127">
        <v>280</v>
      </c>
      <c r="AJ1936" s="127" t="s">
        <v>66</v>
      </c>
      <c r="AK1936" s="127">
        <v>0.01</v>
      </c>
      <c r="AL1936" s="127">
        <v>42</v>
      </c>
      <c r="AM1936" s="127">
        <v>100</v>
      </c>
      <c r="AN1936" s="127"/>
      <c r="AO1936" s="127" t="s">
        <v>503</v>
      </c>
      <c r="AP1936" s="127" t="s">
        <v>479</v>
      </c>
      <c r="AQ1936" s="127" t="s">
        <v>480</v>
      </c>
      <c r="AR1936" s="127" t="s">
        <v>481</v>
      </c>
      <c r="AS1936" s="127" t="s">
        <v>69</v>
      </c>
      <c r="AT1936" s="127" t="s">
        <v>70</v>
      </c>
      <c r="AU1936" s="127" t="s">
        <v>91</v>
      </c>
      <c r="AV1936" s="127" t="s">
        <v>1726</v>
      </c>
      <c r="AW1936" s="149">
        <f t="shared" si="30"/>
        <v>4.4713615023474178</v>
      </c>
    </row>
    <row r="1937" spans="1:49" x14ac:dyDescent="0.2">
      <c r="A1937" s="127" t="s">
        <v>59</v>
      </c>
      <c r="B1937" s="127">
        <v>4.0999999999999996</v>
      </c>
      <c r="C1937" s="127">
        <v>20171204</v>
      </c>
      <c r="D1937" s="127" t="s">
        <v>60</v>
      </c>
      <c r="E1937" s="127" t="s">
        <v>60</v>
      </c>
      <c r="F1937" s="127">
        <v>3</v>
      </c>
      <c r="G1937" s="75" t="s">
        <v>1964</v>
      </c>
      <c r="H1937" s="127">
        <v>12</v>
      </c>
      <c r="I1937" s="127"/>
      <c r="J1937" s="127"/>
      <c r="K1937" s="127" t="s">
        <v>106</v>
      </c>
      <c r="L1937" s="127" t="s">
        <v>4223</v>
      </c>
      <c r="M1937" s="127">
        <v>1</v>
      </c>
      <c r="N1937" s="127">
        <v>3</v>
      </c>
      <c r="O1937" s="127">
        <v>2004</v>
      </c>
      <c r="P1937" s="127">
        <v>20050510</v>
      </c>
      <c r="Q1937" s="127">
        <v>20050530</v>
      </c>
      <c r="R1937" s="127" t="s">
        <v>3420</v>
      </c>
      <c r="S1937" s="127" t="s">
        <v>3421</v>
      </c>
      <c r="T1937" s="127" t="s">
        <v>4165</v>
      </c>
      <c r="U1937" s="127" t="s">
        <v>72</v>
      </c>
      <c r="V1937" s="127" t="s">
        <v>65</v>
      </c>
      <c r="W1937" s="127" t="s">
        <v>64</v>
      </c>
      <c r="X1937" s="127"/>
      <c r="Y1937" s="127">
        <v>5</v>
      </c>
      <c r="Z1937" s="127"/>
      <c r="AA1937" s="127" t="s">
        <v>1726</v>
      </c>
      <c r="AB1937" s="127">
        <v>0</v>
      </c>
      <c r="AC1937" s="127">
        <v>24985</v>
      </c>
      <c r="AD1937" s="127"/>
      <c r="AE1937" s="127"/>
      <c r="AF1937" s="127">
        <v>0</v>
      </c>
      <c r="AG1937" s="127">
        <v>174466</v>
      </c>
      <c r="AH1937" s="127"/>
      <c r="AI1937" s="127"/>
      <c r="AJ1937" s="127" t="s">
        <v>66</v>
      </c>
      <c r="AK1937" s="127"/>
      <c r="AL1937" s="127">
        <v>33</v>
      </c>
      <c r="AM1937" s="127">
        <v>363</v>
      </c>
      <c r="AN1937" s="127"/>
      <c r="AO1937" s="127" t="s">
        <v>4227</v>
      </c>
      <c r="AP1937" s="127" t="s">
        <v>3422</v>
      </c>
      <c r="AQ1937" s="127" t="s">
        <v>3423</v>
      </c>
      <c r="AR1937" s="127" t="s">
        <v>4166</v>
      </c>
      <c r="AS1937" s="127" t="s">
        <v>69</v>
      </c>
      <c r="AT1937" s="127" t="s">
        <v>70</v>
      </c>
      <c r="AU1937" s="127" t="s">
        <v>3211</v>
      </c>
      <c r="AV1937" s="127" t="s">
        <v>1726</v>
      </c>
      <c r="AW1937" s="149">
        <f t="shared" si="30"/>
        <v>6.9828296978186915</v>
      </c>
    </row>
    <row r="1938" spans="1:49" x14ac:dyDescent="0.2">
      <c r="A1938" s="127" t="s">
        <v>59</v>
      </c>
      <c r="B1938" s="127">
        <v>4.0999999999999996</v>
      </c>
      <c r="C1938" s="127">
        <v>20171204</v>
      </c>
      <c r="D1938" s="127" t="s">
        <v>60</v>
      </c>
      <c r="E1938" s="127" t="s">
        <v>60</v>
      </c>
      <c r="F1938" s="127">
        <v>3</v>
      </c>
      <c r="G1938" s="75" t="s">
        <v>1981</v>
      </c>
      <c r="H1938" s="127">
        <v>0</v>
      </c>
      <c r="I1938" s="127"/>
      <c r="J1938" s="127"/>
      <c r="K1938" s="127" t="s">
        <v>106</v>
      </c>
      <c r="L1938" s="127" t="s">
        <v>4464</v>
      </c>
      <c r="M1938" s="127">
        <v>1</v>
      </c>
      <c r="N1938" s="127">
        <v>3</v>
      </c>
      <c r="O1938" s="127">
        <v>2000</v>
      </c>
      <c r="P1938" s="127">
        <v>20010522</v>
      </c>
      <c r="Q1938" s="127">
        <v>20010522</v>
      </c>
      <c r="R1938" s="127" t="s">
        <v>3420</v>
      </c>
      <c r="S1938" s="127" t="s">
        <v>3421</v>
      </c>
      <c r="T1938" s="127" t="s">
        <v>4465</v>
      </c>
      <c r="U1938" s="127" t="s">
        <v>72</v>
      </c>
      <c r="V1938" s="127" t="s">
        <v>65</v>
      </c>
      <c r="W1938" s="127" t="s">
        <v>64</v>
      </c>
      <c r="X1938" s="127"/>
      <c r="Y1938" s="127">
        <v>5</v>
      </c>
      <c r="Z1938" s="127"/>
      <c r="AA1938" s="127" t="s">
        <v>1726</v>
      </c>
      <c r="AB1938" s="127">
        <v>5000</v>
      </c>
      <c r="AC1938" s="127">
        <v>24925</v>
      </c>
      <c r="AD1938" s="127"/>
      <c r="AE1938" s="127"/>
      <c r="AF1938" s="127">
        <v>0</v>
      </c>
      <c r="AG1938" s="127">
        <v>52988</v>
      </c>
      <c r="AH1938" s="127">
        <v>5000</v>
      </c>
      <c r="AI1938" s="127">
        <v>62</v>
      </c>
      <c r="AJ1938" s="127" t="s">
        <v>66</v>
      </c>
      <c r="AK1938" s="127">
        <v>2.5000000000000001E-3</v>
      </c>
      <c r="AL1938" s="127">
        <v>38</v>
      </c>
      <c r="AM1938" s="127">
        <v>2006</v>
      </c>
      <c r="AN1938" s="127"/>
      <c r="AO1938" s="127" t="s">
        <v>4468</v>
      </c>
      <c r="AP1938" s="127" t="s">
        <v>3422</v>
      </c>
      <c r="AQ1938" s="127" t="s">
        <v>3423</v>
      </c>
      <c r="AR1938" s="127" t="s">
        <v>4467</v>
      </c>
      <c r="AS1938" s="127" t="s">
        <v>69</v>
      </c>
      <c r="AT1938" s="127" t="s">
        <v>70</v>
      </c>
      <c r="AU1938" s="127" t="s">
        <v>3211</v>
      </c>
      <c r="AV1938" s="127" t="s">
        <v>1726</v>
      </c>
      <c r="AW1938" s="149">
        <f t="shared" si="30"/>
        <v>2.1258976930792377</v>
      </c>
    </row>
    <row r="1939" spans="1:49" x14ac:dyDescent="0.2">
      <c r="A1939" s="127" t="s">
        <v>59</v>
      </c>
      <c r="B1939" s="127">
        <v>4.0999999999999996</v>
      </c>
      <c r="C1939" s="127">
        <v>20171204</v>
      </c>
      <c r="D1939" s="127" t="s">
        <v>60</v>
      </c>
      <c r="E1939" s="127" t="s">
        <v>60</v>
      </c>
      <c r="F1939" s="127">
        <v>3</v>
      </c>
      <c r="G1939" s="75" t="s">
        <v>1982</v>
      </c>
      <c r="H1939" s="127">
        <v>0</v>
      </c>
      <c r="I1939" s="127"/>
      <c r="J1939" s="127"/>
      <c r="K1939" s="127" t="s">
        <v>106</v>
      </c>
      <c r="L1939" s="127" t="s">
        <v>4464</v>
      </c>
      <c r="M1939" s="127">
        <v>1</v>
      </c>
      <c r="N1939" s="127">
        <v>3</v>
      </c>
      <c r="O1939" s="127">
        <v>2000</v>
      </c>
      <c r="P1939" s="127">
        <v>20010522</v>
      </c>
      <c r="Q1939" s="127">
        <v>20010522</v>
      </c>
      <c r="R1939" s="127" t="s">
        <v>3420</v>
      </c>
      <c r="S1939" s="127" t="s">
        <v>3421</v>
      </c>
      <c r="T1939" s="127" t="s">
        <v>4465</v>
      </c>
      <c r="U1939" s="127" t="s">
        <v>72</v>
      </c>
      <c r="V1939" s="127" t="s">
        <v>65</v>
      </c>
      <c r="W1939" s="127" t="s">
        <v>64</v>
      </c>
      <c r="X1939" s="127"/>
      <c r="Y1939" s="127">
        <v>5</v>
      </c>
      <c r="Z1939" s="127"/>
      <c r="AA1939" s="127" t="s">
        <v>1726</v>
      </c>
      <c r="AB1939" s="127">
        <v>0</v>
      </c>
      <c r="AC1939" s="127">
        <v>24954</v>
      </c>
      <c r="AD1939" s="127"/>
      <c r="AE1939" s="127"/>
      <c r="AF1939" s="127">
        <v>0</v>
      </c>
      <c r="AG1939" s="127">
        <v>53162</v>
      </c>
      <c r="AH1939" s="127"/>
      <c r="AI1939" s="127"/>
      <c r="AJ1939" s="127" t="s">
        <v>66</v>
      </c>
      <c r="AK1939" s="127">
        <v>6.8999999999999999E-3</v>
      </c>
      <c r="AL1939" s="127">
        <v>28</v>
      </c>
      <c r="AM1939" s="127">
        <v>2030</v>
      </c>
      <c r="AN1939" s="127"/>
      <c r="AO1939" s="127" t="s">
        <v>4474</v>
      </c>
      <c r="AP1939" s="127" t="s">
        <v>3422</v>
      </c>
      <c r="AQ1939" s="127" t="s">
        <v>3423</v>
      </c>
      <c r="AR1939" s="127" t="s">
        <v>4467</v>
      </c>
      <c r="AS1939" s="127" t="s">
        <v>69</v>
      </c>
      <c r="AT1939" s="127" t="s">
        <v>70</v>
      </c>
      <c r="AU1939" s="127" t="s">
        <v>3211</v>
      </c>
      <c r="AV1939" s="127" t="s">
        <v>1726</v>
      </c>
      <c r="AW1939" s="149">
        <f t="shared" si="30"/>
        <v>2.1303999358820231</v>
      </c>
    </row>
    <row r="1940" spans="1:49" x14ac:dyDescent="0.2">
      <c r="A1940" s="127" t="s">
        <v>59</v>
      </c>
      <c r="B1940" s="127">
        <v>4.0999999999999996</v>
      </c>
      <c r="C1940" s="127">
        <v>20171204</v>
      </c>
      <c r="D1940" s="127" t="s">
        <v>60</v>
      </c>
      <c r="E1940" s="127" t="s">
        <v>60</v>
      </c>
      <c r="F1940" s="127">
        <v>3</v>
      </c>
      <c r="G1940" s="75" t="s">
        <v>258</v>
      </c>
      <c r="H1940" s="127">
        <v>12</v>
      </c>
      <c r="I1940" s="127"/>
      <c r="J1940" s="127"/>
      <c r="K1940" s="127"/>
      <c r="L1940" s="127"/>
      <c r="M1940" s="127">
        <v>1</v>
      </c>
      <c r="N1940" s="127">
        <v>3</v>
      </c>
      <c r="O1940" s="127">
        <v>2003</v>
      </c>
      <c r="P1940" s="127">
        <v>20040427</v>
      </c>
      <c r="Q1940" s="127">
        <v>20040523</v>
      </c>
      <c r="R1940" s="127" t="s">
        <v>3322</v>
      </c>
      <c r="S1940" s="127" t="s">
        <v>3323</v>
      </c>
      <c r="T1940" s="127" t="s">
        <v>3294</v>
      </c>
      <c r="U1940" s="127" t="s">
        <v>1643</v>
      </c>
      <c r="V1940" s="127" t="s">
        <v>65</v>
      </c>
      <c r="W1940" s="127" t="s">
        <v>66</v>
      </c>
      <c r="X1940" s="127"/>
      <c r="Y1940" s="127">
        <v>2.48</v>
      </c>
      <c r="Z1940" s="127">
        <v>63</v>
      </c>
      <c r="AA1940" s="127" t="s">
        <v>1726</v>
      </c>
      <c r="AB1940" s="127">
        <v>5000</v>
      </c>
      <c r="AC1940" s="127">
        <v>58216</v>
      </c>
      <c r="AD1940" s="127"/>
      <c r="AE1940" s="127"/>
      <c r="AF1940" s="127">
        <v>0</v>
      </c>
      <c r="AG1940" s="127">
        <v>956821</v>
      </c>
      <c r="AH1940" s="127">
        <v>5000</v>
      </c>
      <c r="AI1940" s="127">
        <v>145</v>
      </c>
      <c r="AJ1940" s="127" t="s">
        <v>66</v>
      </c>
      <c r="AK1940" s="127">
        <v>2.5000000000000001E-3</v>
      </c>
      <c r="AL1940" s="127">
        <v>34</v>
      </c>
      <c r="AM1940" s="127">
        <v>2018</v>
      </c>
      <c r="AN1940" s="127"/>
      <c r="AO1940" s="127" t="s">
        <v>3327</v>
      </c>
      <c r="AP1940" s="127" t="s">
        <v>3325</v>
      </c>
      <c r="AQ1940" s="127" t="s">
        <v>3326</v>
      </c>
      <c r="AR1940" s="127" t="s">
        <v>3298</v>
      </c>
      <c r="AS1940" s="127" t="s">
        <v>69</v>
      </c>
      <c r="AT1940" s="127" t="s">
        <v>70</v>
      </c>
      <c r="AU1940" s="127" t="s">
        <v>3211</v>
      </c>
      <c r="AV1940" s="127" t="s">
        <v>1726</v>
      </c>
      <c r="AW1940" s="149">
        <f t="shared" si="30"/>
        <v>16.435704960835508</v>
      </c>
    </row>
    <row r="1941" spans="1:49" x14ac:dyDescent="0.2">
      <c r="A1941" s="127" t="s">
        <v>59</v>
      </c>
      <c r="B1941" s="127">
        <v>4.0999999999999996</v>
      </c>
      <c r="C1941" s="127">
        <v>20171204</v>
      </c>
      <c r="D1941" s="127" t="s">
        <v>60</v>
      </c>
      <c r="E1941" s="127" t="s">
        <v>60</v>
      </c>
      <c r="F1941" s="127">
        <v>3</v>
      </c>
      <c r="G1941" s="75" t="s">
        <v>259</v>
      </c>
      <c r="H1941" s="127">
        <v>12</v>
      </c>
      <c r="I1941" s="127"/>
      <c r="J1941" s="127"/>
      <c r="K1941" s="127"/>
      <c r="L1941" s="127"/>
      <c r="M1941" s="127">
        <v>1</v>
      </c>
      <c r="N1941" s="127">
        <v>3</v>
      </c>
      <c r="O1941" s="127">
        <v>2003</v>
      </c>
      <c r="P1941" s="127">
        <v>20040604</v>
      </c>
      <c r="Q1941" s="127">
        <v>20040604</v>
      </c>
      <c r="R1941" s="127" t="s">
        <v>3322</v>
      </c>
      <c r="S1941" s="127" t="s">
        <v>3323</v>
      </c>
      <c r="T1941" s="127" t="s">
        <v>3294</v>
      </c>
      <c r="U1941" s="127" t="s">
        <v>72</v>
      </c>
      <c r="V1941" s="127" t="s">
        <v>65</v>
      </c>
      <c r="W1941" s="127" t="s">
        <v>64</v>
      </c>
      <c r="X1941" s="127"/>
      <c r="Y1941" s="127">
        <v>5.0599999999999996</v>
      </c>
      <c r="Z1941" s="127">
        <v>81</v>
      </c>
      <c r="AA1941" s="127" t="s">
        <v>1726</v>
      </c>
      <c r="AB1941" s="127">
        <v>5000</v>
      </c>
      <c r="AC1941" s="127">
        <v>56499</v>
      </c>
      <c r="AD1941" s="127"/>
      <c r="AE1941" s="127"/>
      <c r="AF1941" s="127">
        <v>0</v>
      </c>
      <c r="AG1941" s="127">
        <v>266202</v>
      </c>
      <c r="AH1941" s="127">
        <v>5000</v>
      </c>
      <c r="AI1941" s="127">
        <v>114</v>
      </c>
      <c r="AJ1941" s="127" t="s">
        <v>66</v>
      </c>
      <c r="AK1941" s="127">
        <v>2E-3</v>
      </c>
      <c r="AL1941" s="127">
        <v>32</v>
      </c>
      <c r="AM1941" s="127">
        <v>2000</v>
      </c>
      <c r="AN1941" s="127"/>
      <c r="AO1941" s="127" t="s">
        <v>3324</v>
      </c>
      <c r="AP1941" s="127" t="s">
        <v>3325</v>
      </c>
      <c r="AQ1941" s="127" t="s">
        <v>3326</v>
      </c>
      <c r="AR1941" s="127" t="s">
        <v>3298</v>
      </c>
      <c r="AS1941" s="127" t="s">
        <v>69</v>
      </c>
      <c r="AT1941" s="127" t="s">
        <v>70</v>
      </c>
      <c r="AU1941" s="127" t="s">
        <v>3211</v>
      </c>
      <c r="AV1941" s="127" t="s">
        <v>1726</v>
      </c>
      <c r="AW1941" s="149">
        <f t="shared" si="30"/>
        <v>4.7116232145701691</v>
      </c>
    </row>
    <row r="1942" spans="1:49" x14ac:dyDescent="0.2">
      <c r="A1942" s="127" t="s">
        <v>59</v>
      </c>
      <c r="B1942" s="127">
        <v>4.0999999999999996</v>
      </c>
      <c r="C1942" s="127">
        <v>20171204</v>
      </c>
      <c r="D1942" s="127" t="s">
        <v>60</v>
      </c>
      <c r="E1942" s="127" t="s">
        <v>60</v>
      </c>
      <c r="F1942" s="127">
        <v>3</v>
      </c>
      <c r="G1942" s="75" t="s">
        <v>243</v>
      </c>
      <c r="H1942" s="127">
        <v>12</v>
      </c>
      <c r="I1942" s="127"/>
      <c r="J1942" s="127"/>
      <c r="K1942" s="127"/>
      <c r="L1942" s="127"/>
      <c r="M1942" s="127">
        <v>1</v>
      </c>
      <c r="N1942" s="127">
        <v>3</v>
      </c>
      <c r="O1942" s="127">
        <v>2007</v>
      </c>
      <c r="P1942" s="127">
        <v>20080616</v>
      </c>
      <c r="Q1942" s="127">
        <v>20080616</v>
      </c>
      <c r="R1942" s="127" t="s">
        <v>3301</v>
      </c>
      <c r="S1942" s="127" t="s">
        <v>3323</v>
      </c>
      <c r="T1942" s="127" t="s">
        <v>3294</v>
      </c>
      <c r="U1942" s="127" t="s">
        <v>72</v>
      </c>
      <c r="V1942" s="127" t="s">
        <v>65</v>
      </c>
      <c r="W1942" s="127" t="s">
        <v>64</v>
      </c>
      <c r="X1942" s="127"/>
      <c r="Y1942" s="127">
        <v>5.1100000000000003</v>
      </c>
      <c r="Z1942" s="127"/>
      <c r="AA1942" s="127" t="s">
        <v>1726</v>
      </c>
      <c r="AB1942" s="127">
        <v>5000</v>
      </c>
      <c r="AC1942" s="127">
        <v>26026</v>
      </c>
      <c r="AD1942" s="127"/>
      <c r="AE1942" s="127"/>
      <c r="AF1942" s="127">
        <v>5000</v>
      </c>
      <c r="AG1942" s="127">
        <v>105</v>
      </c>
      <c r="AH1942" s="127"/>
      <c r="AI1942" s="127"/>
      <c r="AJ1942" s="127"/>
      <c r="AK1942" s="127">
        <v>4.0000000000000001E-3</v>
      </c>
      <c r="AL1942" s="127"/>
      <c r="AM1942" s="127">
        <v>500</v>
      </c>
      <c r="AN1942" s="127"/>
      <c r="AO1942" s="127" t="s">
        <v>3416</v>
      </c>
      <c r="AP1942" s="127" t="s">
        <v>3302</v>
      </c>
      <c r="AQ1942" s="127" t="s">
        <v>3326</v>
      </c>
      <c r="AR1942" s="127" t="s">
        <v>3298</v>
      </c>
      <c r="AS1942" s="127" t="s">
        <v>69</v>
      </c>
      <c r="AT1942" s="127" t="s">
        <v>70</v>
      </c>
      <c r="AU1942" s="127" t="s">
        <v>3211</v>
      </c>
      <c r="AV1942" s="127" t="s">
        <v>1726</v>
      </c>
      <c r="AW1942" s="149">
        <f t="shared" si="30"/>
        <v>4.0344271113501879E-3</v>
      </c>
    </row>
    <row r="1943" spans="1:49" x14ac:dyDescent="0.2">
      <c r="A1943" s="127" t="s">
        <v>59</v>
      </c>
      <c r="B1943" s="127">
        <v>4.0999999999999996</v>
      </c>
      <c r="C1943" s="127">
        <v>20171204</v>
      </c>
      <c r="D1943" s="127" t="s">
        <v>60</v>
      </c>
      <c r="E1943" s="127" t="s">
        <v>60</v>
      </c>
      <c r="F1943" s="127">
        <v>3</v>
      </c>
      <c r="G1943" s="75" t="s">
        <v>1965</v>
      </c>
      <c r="H1943" s="127">
        <v>12</v>
      </c>
      <c r="I1943" s="127"/>
      <c r="J1943" s="127"/>
      <c r="K1943" s="127" t="s">
        <v>106</v>
      </c>
      <c r="L1943" s="127" t="s">
        <v>4223</v>
      </c>
      <c r="M1943" s="127">
        <v>1</v>
      </c>
      <c r="N1943" s="127">
        <v>3</v>
      </c>
      <c r="O1943" s="127">
        <v>2004</v>
      </c>
      <c r="P1943" s="127">
        <v>20050514</v>
      </c>
      <c r="Q1943" s="127">
        <v>20050608</v>
      </c>
      <c r="R1943" s="127" t="s">
        <v>3420</v>
      </c>
      <c r="S1943" s="127" t="s">
        <v>3421</v>
      </c>
      <c r="T1943" s="127" t="s">
        <v>4165</v>
      </c>
      <c r="U1943" s="127" t="s">
        <v>72</v>
      </c>
      <c r="V1943" s="127" t="s">
        <v>65</v>
      </c>
      <c r="W1943" s="127" t="s">
        <v>64</v>
      </c>
      <c r="X1943" s="127"/>
      <c r="Y1943" s="127">
        <v>4.5199999999999996</v>
      </c>
      <c r="Z1943" s="127"/>
      <c r="AA1943" s="127" t="s">
        <v>1726</v>
      </c>
      <c r="AB1943" s="127">
        <v>0</v>
      </c>
      <c r="AC1943" s="127">
        <v>25246</v>
      </c>
      <c r="AD1943" s="127"/>
      <c r="AE1943" s="127"/>
      <c r="AF1943" s="127">
        <v>0</v>
      </c>
      <c r="AG1943" s="127">
        <v>102367</v>
      </c>
      <c r="AH1943" s="127"/>
      <c r="AI1943" s="127"/>
      <c r="AJ1943" s="127" t="s">
        <v>66</v>
      </c>
      <c r="AK1943" s="127">
        <v>5.3E-3</v>
      </c>
      <c r="AL1943" s="127">
        <v>39</v>
      </c>
      <c r="AM1943" s="127">
        <v>378</v>
      </c>
      <c r="AN1943" s="127"/>
      <c r="AO1943" s="127" t="s">
        <v>4226</v>
      </c>
      <c r="AP1943" s="127" t="s">
        <v>3422</v>
      </c>
      <c r="AQ1943" s="127" t="s">
        <v>3423</v>
      </c>
      <c r="AR1943" s="127" t="s">
        <v>4166</v>
      </c>
      <c r="AS1943" s="127" t="s">
        <v>69</v>
      </c>
      <c r="AT1943" s="127" t="s">
        <v>70</v>
      </c>
      <c r="AU1943" s="127" t="s">
        <v>3211</v>
      </c>
      <c r="AV1943" s="127" t="s">
        <v>1726</v>
      </c>
      <c r="AW1943" s="149">
        <f t="shared" si="30"/>
        <v>4.0547809553988747</v>
      </c>
    </row>
    <row r="1944" spans="1:49" x14ac:dyDescent="0.2">
      <c r="A1944" s="127" t="s">
        <v>59</v>
      </c>
      <c r="B1944" s="127">
        <v>4.0999999999999996</v>
      </c>
      <c r="C1944" s="127">
        <v>20171204</v>
      </c>
      <c r="D1944" s="127" t="s">
        <v>60</v>
      </c>
      <c r="E1944" s="127" t="s">
        <v>60</v>
      </c>
      <c r="F1944" s="127">
        <v>3</v>
      </c>
      <c r="G1944" s="75" t="s">
        <v>1966</v>
      </c>
      <c r="H1944" s="127">
        <v>12</v>
      </c>
      <c r="I1944" s="127"/>
      <c r="J1944" s="127"/>
      <c r="K1944" s="127" t="s">
        <v>106</v>
      </c>
      <c r="L1944" s="127" t="s">
        <v>4223</v>
      </c>
      <c r="M1944" s="127">
        <v>1</v>
      </c>
      <c r="N1944" s="127">
        <v>3</v>
      </c>
      <c r="O1944" s="127">
        <v>2004</v>
      </c>
      <c r="P1944" s="127">
        <v>20050514</v>
      </c>
      <c r="Q1944" s="127">
        <v>20050608</v>
      </c>
      <c r="R1944" s="127" t="s">
        <v>3420</v>
      </c>
      <c r="S1944" s="127" t="s">
        <v>3421</v>
      </c>
      <c r="T1944" s="127" t="s">
        <v>4165</v>
      </c>
      <c r="U1944" s="127" t="s">
        <v>72</v>
      </c>
      <c r="V1944" s="127" t="s">
        <v>65</v>
      </c>
      <c r="W1944" s="127" t="s">
        <v>64</v>
      </c>
      <c r="X1944" s="127"/>
      <c r="Y1944" s="127">
        <v>4.5199999999999996</v>
      </c>
      <c r="Z1944" s="127"/>
      <c r="AA1944" s="127" t="s">
        <v>1726</v>
      </c>
      <c r="AB1944" s="127">
        <v>5000</v>
      </c>
      <c r="AC1944" s="127">
        <v>25443</v>
      </c>
      <c r="AD1944" s="127"/>
      <c r="AE1944" s="127"/>
      <c r="AF1944" s="127">
        <v>0</v>
      </c>
      <c r="AG1944" s="127">
        <v>103585</v>
      </c>
      <c r="AH1944" s="127">
        <v>5000</v>
      </c>
      <c r="AI1944" s="127">
        <v>274</v>
      </c>
      <c r="AJ1944" s="127" t="s">
        <v>66</v>
      </c>
      <c r="AK1944" s="127">
        <v>1.0699999999999999E-2</v>
      </c>
      <c r="AL1944" s="127">
        <v>39</v>
      </c>
      <c r="AM1944" s="127">
        <v>376</v>
      </c>
      <c r="AN1944" s="127"/>
      <c r="AO1944" s="127" t="s">
        <v>4224</v>
      </c>
      <c r="AP1944" s="127" t="s">
        <v>3422</v>
      </c>
      <c r="AQ1944" s="127" t="s">
        <v>3423</v>
      </c>
      <c r="AR1944" s="127" t="s">
        <v>4166</v>
      </c>
      <c r="AS1944" s="127" t="s">
        <v>69</v>
      </c>
      <c r="AT1944" s="127" t="s">
        <v>70</v>
      </c>
      <c r="AU1944" s="127" t="s">
        <v>3211</v>
      </c>
      <c r="AV1944" s="127" t="s">
        <v>1726</v>
      </c>
      <c r="AW1944" s="149">
        <f t="shared" si="30"/>
        <v>4.0712573202845572</v>
      </c>
    </row>
    <row r="1945" spans="1:49" x14ac:dyDescent="0.2">
      <c r="A1945" s="127" t="s">
        <v>59</v>
      </c>
      <c r="B1945" s="127">
        <v>4.0999999999999996</v>
      </c>
      <c r="C1945" s="127">
        <v>20171204</v>
      </c>
      <c r="D1945" s="127" t="s">
        <v>60</v>
      </c>
      <c r="E1945" s="127" t="s">
        <v>60</v>
      </c>
      <c r="F1945" s="127">
        <v>3</v>
      </c>
      <c r="G1945" s="75" t="s">
        <v>1967</v>
      </c>
      <c r="H1945" s="127">
        <v>12</v>
      </c>
      <c r="I1945" s="127"/>
      <c r="J1945" s="127"/>
      <c r="K1945" s="127" t="s">
        <v>106</v>
      </c>
      <c r="L1945" s="127" t="s">
        <v>4223</v>
      </c>
      <c r="M1945" s="127">
        <v>1</v>
      </c>
      <c r="N1945" s="127">
        <v>3</v>
      </c>
      <c r="O1945" s="127">
        <v>2004</v>
      </c>
      <c r="P1945" s="127">
        <v>20050514</v>
      </c>
      <c r="Q1945" s="127">
        <v>20050608</v>
      </c>
      <c r="R1945" s="127" t="s">
        <v>3420</v>
      </c>
      <c r="S1945" s="127" t="s">
        <v>3421</v>
      </c>
      <c r="T1945" s="127" t="s">
        <v>4165</v>
      </c>
      <c r="U1945" s="127" t="s">
        <v>72</v>
      </c>
      <c r="V1945" s="127" t="s">
        <v>65</v>
      </c>
      <c r="W1945" s="127" t="s">
        <v>64</v>
      </c>
      <c r="X1945" s="127"/>
      <c r="Y1945" s="127">
        <v>4.5199999999999996</v>
      </c>
      <c r="Z1945" s="127"/>
      <c r="AA1945" s="127" t="s">
        <v>1726</v>
      </c>
      <c r="AB1945" s="127">
        <v>0</v>
      </c>
      <c r="AC1945" s="127">
        <v>25208</v>
      </c>
      <c r="AD1945" s="127"/>
      <c r="AE1945" s="127"/>
      <c r="AF1945" s="127">
        <v>0</v>
      </c>
      <c r="AG1945" s="127">
        <v>102360</v>
      </c>
      <c r="AH1945" s="127"/>
      <c r="AI1945" s="127"/>
      <c r="AJ1945" s="127" t="s">
        <v>66</v>
      </c>
      <c r="AK1945" s="127">
        <v>6.4999999999999997E-3</v>
      </c>
      <c r="AL1945" s="127">
        <v>33</v>
      </c>
      <c r="AM1945" s="127">
        <v>467</v>
      </c>
      <c r="AN1945" s="127"/>
      <c r="AO1945" s="127" t="s">
        <v>4225</v>
      </c>
      <c r="AP1945" s="127" t="s">
        <v>3422</v>
      </c>
      <c r="AQ1945" s="127" t="s">
        <v>3423</v>
      </c>
      <c r="AR1945" s="127" t="s">
        <v>4166</v>
      </c>
      <c r="AS1945" s="127" t="s">
        <v>69</v>
      </c>
      <c r="AT1945" s="127" t="s">
        <v>70</v>
      </c>
      <c r="AU1945" s="127" t="s">
        <v>3211</v>
      </c>
      <c r="AV1945" s="127" t="s">
        <v>1726</v>
      </c>
      <c r="AW1945" s="149">
        <f t="shared" si="30"/>
        <v>4.0606156775626783</v>
      </c>
    </row>
    <row r="1946" spans="1:49" x14ac:dyDescent="0.2">
      <c r="A1946" s="127" t="s">
        <v>59</v>
      </c>
      <c r="B1946" s="127">
        <v>4.0999999999999996</v>
      </c>
      <c r="C1946" s="127">
        <v>20171204</v>
      </c>
      <c r="D1946" s="127" t="s">
        <v>60</v>
      </c>
      <c r="E1946" s="127" t="s">
        <v>60</v>
      </c>
      <c r="F1946" s="127">
        <v>3</v>
      </c>
      <c r="G1946" s="75" t="s">
        <v>1968</v>
      </c>
      <c r="H1946" s="127">
        <v>12</v>
      </c>
      <c r="I1946" s="127"/>
      <c r="J1946" s="127"/>
      <c r="K1946" s="127" t="s">
        <v>106</v>
      </c>
      <c r="L1946" s="127" t="s">
        <v>4223</v>
      </c>
      <c r="M1946" s="127">
        <v>1</v>
      </c>
      <c r="N1946" s="127">
        <v>3</v>
      </c>
      <c r="O1946" s="127">
        <v>2004</v>
      </c>
      <c r="P1946" s="127">
        <v>20050514</v>
      </c>
      <c r="Q1946" s="127">
        <v>20050608</v>
      </c>
      <c r="R1946" s="127" t="s">
        <v>3420</v>
      </c>
      <c r="S1946" s="127" t="s">
        <v>3421</v>
      </c>
      <c r="T1946" s="127" t="s">
        <v>4165</v>
      </c>
      <c r="U1946" s="127" t="s">
        <v>72</v>
      </c>
      <c r="V1946" s="127" t="s">
        <v>65</v>
      </c>
      <c r="W1946" s="127" t="s">
        <v>64</v>
      </c>
      <c r="X1946" s="127"/>
      <c r="Y1946" s="127">
        <v>4.5199999999999996</v>
      </c>
      <c r="Z1946" s="127"/>
      <c r="AA1946" s="127" t="s">
        <v>1726</v>
      </c>
      <c r="AB1946" s="127">
        <v>5000</v>
      </c>
      <c r="AC1946" s="127">
        <v>25011</v>
      </c>
      <c r="AD1946" s="127"/>
      <c r="AE1946" s="127"/>
      <c r="AF1946" s="127">
        <v>0</v>
      </c>
      <c r="AG1946" s="127">
        <v>101877</v>
      </c>
      <c r="AH1946" s="127">
        <v>5000</v>
      </c>
      <c r="AI1946" s="127">
        <v>282</v>
      </c>
      <c r="AJ1946" s="127" t="s">
        <v>66</v>
      </c>
      <c r="AK1946" s="127">
        <v>1.11E-2</v>
      </c>
      <c r="AL1946" s="127">
        <v>33</v>
      </c>
      <c r="AM1946" s="127">
        <v>449</v>
      </c>
      <c r="AN1946" s="127"/>
      <c r="AO1946" s="127" t="s">
        <v>4224</v>
      </c>
      <c r="AP1946" s="127" t="s">
        <v>3422</v>
      </c>
      <c r="AQ1946" s="127" t="s">
        <v>3423</v>
      </c>
      <c r="AR1946" s="127" t="s">
        <v>4166</v>
      </c>
      <c r="AS1946" s="127" t="s">
        <v>69</v>
      </c>
      <c r="AT1946" s="127" t="s">
        <v>70</v>
      </c>
      <c r="AU1946" s="127" t="s">
        <v>3211</v>
      </c>
      <c r="AV1946" s="127" t="s">
        <v>1726</v>
      </c>
      <c r="AW1946" s="149">
        <f t="shared" si="30"/>
        <v>4.0732877533885095</v>
      </c>
    </row>
    <row r="1947" spans="1:49" x14ac:dyDescent="0.2">
      <c r="A1947" s="127" t="s">
        <v>1726</v>
      </c>
      <c r="B1947" s="127">
        <v>4.0999999999999996</v>
      </c>
      <c r="C1947" s="127">
        <v>20171204</v>
      </c>
      <c r="D1947" s="127" t="s">
        <v>60</v>
      </c>
      <c r="E1947" s="127" t="s">
        <v>60</v>
      </c>
      <c r="F1947" s="127">
        <v>3</v>
      </c>
      <c r="G1947" s="75" t="s">
        <v>3561</v>
      </c>
      <c r="H1947" s="127"/>
      <c r="I1947" s="127"/>
      <c r="J1947" s="127"/>
      <c r="K1947" s="127"/>
      <c r="L1947" s="127"/>
      <c r="M1947" s="127">
        <v>1</v>
      </c>
      <c r="N1947" s="127">
        <v>2</v>
      </c>
      <c r="O1947" s="127">
        <v>1996</v>
      </c>
      <c r="P1947" s="127">
        <v>19970604</v>
      </c>
      <c r="Q1947" s="127">
        <v>19970604</v>
      </c>
      <c r="R1947" s="127" t="s">
        <v>74</v>
      </c>
      <c r="S1947" s="127" t="s">
        <v>3554</v>
      </c>
      <c r="T1947" s="127" t="s">
        <v>75</v>
      </c>
      <c r="U1947" s="127" t="s">
        <v>72</v>
      </c>
      <c r="V1947" s="127" t="s">
        <v>65</v>
      </c>
      <c r="W1947" s="127" t="s">
        <v>64</v>
      </c>
      <c r="X1947" s="127"/>
      <c r="Y1947" s="127">
        <v>4</v>
      </c>
      <c r="Z1947" s="127"/>
      <c r="AA1947" s="127" t="s">
        <v>1726</v>
      </c>
      <c r="AB1947" s="127"/>
      <c r="AC1947" s="127"/>
      <c r="AD1947" s="127"/>
      <c r="AE1947" s="127"/>
      <c r="AF1947" s="127">
        <v>0</v>
      </c>
      <c r="AG1947" s="127">
        <v>12000</v>
      </c>
      <c r="AH1947" s="127"/>
      <c r="AI1947" s="127"/>
      <c r="AJ1947" s="127" t="s">
        <v>66</v>
      </c>
      <c r="AK1947" s="127"/>
      <c r="AL1947" s="127"/>
      <c r="AM1947" s="127"/>
      <c r="AN1947" s="127"/>
      <c r="AO1947" s="127"/>
      <c r="AP1947" s="127" t="s">
        <v>680</v>
      </c>
      <c r="AQ1947" s="127" t="s">
        <v>3555</v>
      </c>
      <c r="AR1947" s="127" t="s">
        <v>681</v>
      </c>
      <c r="AS1947" s="127" t="s">
        <v>69</v>
      </c>
      <c r="AT1947" s="127" t="s">
        <v>70</v>
      </c>
      <c r="AU1947" s="127" t="s">
        <v>77</v>
      </c>
      <c r="AV1947" s="127" t="s">
        <v>1726</v>
      </c>
      <c r="AW1947" s="149" t="str">
        <f t="shared" si="30"/>
        <v/>
      </c>
    </row>
    <row r="1948" spans="1:49" x14ac:dyDescent="0.2">
      <c r="A1948" s="127" t="s">
        <v>1726</v>
      </c>
      <c r="B1948" s="127">
        <v>4.0999999999999996</v>
      </c>
      <c r="C1948" s="127">
        <v>20171204</v>
      </c>
      <c r="D1948" s="127" t="s">
        <v>60</v>
      </c>
      <c r="E1948" s="127" t="s">
        <v>60</v>
      </c>
      <c r="F1948" s="127">
        <v>3</v>
      </c>
      <c r="G1948" s="75" t="s">
        <v>1157</v>
      </c>
      <c r="H1948" s="127"/>
      <c r="I1948" s="127"/>
      <c r="J1948" s="127"/>
      <c r="K1948" s="127"/>
      <c r="L1948" s="127"/>
      <c r="M1948" s="127">
        <v>1</v>
      </c>
      <c r="N1948" s="127">
        <v>2</v>
      </c>
      <c r="O1948" s="127">
        <v>1996</v>
      </c>
      <c r="P1948" s="127">
        <v>19970401</v>
      </c>
      <c r="Q1948" s="127">
        <v>19970430</v>
      </c>
      <c r="R1948" s="127" t="s">
        <v>475</v>
      </c>
      <c r="S1948" s="127" t="s">
        <v>961</v>
      </c>
      <c r="T1948" s="127" t="s">
        <v>477</v>
      </c>
      <c r="U1948" s="127" t="s">
        <v>962</v>
      </c>
      <c r="V1948" s="127" t="s">
        <v>65</v>
      </c>
      <c r="W1948" s="127" t="s">
        <v>66</v>
      </c>
      <c r="X1948" s="127"/>
      <c r="Y1948" s="127">
        <v>0.5</v>
      </c>
      <c r="Z1948" s="127"/>
      <c r="AA1948" s="127" t="s">
        <v>1726</v>
      </c>
      <c r="AB1948" s="127"/>
      <c r="AC1948" s="127"/>
      <c r="AD1948" s="127"/>
      <c r="AE1948" s="127"/>
      <c r="AF1948" s="127">
        <v>0</v>
      </c>
      <c r="AG1948" s="127">
        <v>58000</v>
      </c>
      <c r="AH1948" s="127"/>
      <c r="AI1948" s="127"/>
      <c r="AJ1948" s="127" t="s">
        <v>66</v>
      </c>
      <c r="AK1948" s="127"/>
      <c r="AL1948" s="127"/>
      <c r="AM1948" s="127"/>
      <c r="AN1948" s="127"/>
      <c r="AO1948" s="127"/>
      <c r="AP1948" s="127" t="s">
        <v>479</v>
      </c>
      <c r="AQ1948" s="127" t="s">
        <v>963</v>
      </c>
      <c r="AR1948" s="127" t="s">
        <v>481</v>
      </c>
      <c r="AS1948" s="127" t="s">
        <v>69</v>
      </c>
      <c r="AT1948" s="127" t="s">
        <v>70</v>
      </c>
      <c r="AU1948" s="127" t="s">
        <v>91</v>
      </c>
      <c r="AV1948" s="127" t="s">
        <v>1726</v>
      </c>
      <c r="AW1948" s="149" t="str">
        <f t="shared" si="30"/>
        <v/>
      </c>
    </row>
    <row r="1949" spans="1:49" x14ac:dyDescent="0.2">
      <c r="A1949" s="127" t="s">
        <v>1726</v>
      </c>
      <c r="B1949" s="127">
        <v>4.0999999999999996</v>
      </c>
      <c r="C1949" s="127">
        <v>20171204</v>
      </c>
      <c r="D1949" s="127" t="s">
        <v>60</v>
      </c>
      <c r="E1949" s="127" t="s">
        <v>60</v>
      </c>
      <c r="F1949" s="127">
        <v>3</v>
      </c>
      <c r="G1949" s="75" t="s">
        <v>1158</v>
      </c>
      <c r="H1949" s="127"/>
      <c r="I1949" s="127"/>
      <c r="J1949" s="127"/>
      <c r="K1949" s="127"/>
      <c r="L1949" s="127"/>
      <c r="M1949" s="127">
        <v>1</v>
      </c>
      <c r="N1949" s="127">
        <v>2</v>
      </c>
      <c r="O1949" s="127">
        <v>1996</v>
      </c>
      <c r="P1949" s="127">
        <v>19970501</v>
      </c>
      <c r="Q1949" s="127">
        <v>19970501</v>
      </c>
      <c r="R1949" s="127" t="s">
        <v>475</v>
      </c>
      <c r="S1949" s="127" t="s">
        <v>970</v>
      </c>
      <c r="T1949" s="127" t="s">
        <v>477</v>
      </c>
      <c r="U1949" s="127" t="s">
        <v>1643</v>
      </c>
      <c r="V1949" s="127" t="s">
        <v>65</v>
      </c>
      <c r="W1949" s="127" t="s">
        <v>66</v>
      </c>
      <c r="X1949" s="127" t="s">
        <v>1305</v>
      </c>
      <c r="Y1949" s="127">
        <v>1.5</v>
      </c>
      <c r="Z1949" s="127"/>
      <c r="AA1949" s="127" t="s">
        <v>1726</v>
      </c>
      <c r="AB1949" s="127"/>
      <c r="AC1949" s="127"/>
      <c r="AD1949" s="127"/>
      <c r="AE1949" s="127"/>
      <c r="AF1949" s="127">
        <v>0</v>
      </c>
      <c r="AG1949" s="127">
        <v>300</v>
      </c>
      <c r="AH1949" s="127"/>
      <c r="AI1949" s="127"/>
      <c r="AJ1949" s="127" t="s">
        <v>66</v>
      </c>
      <c r="AK1949" s="127"/>
      <c r="AL1949" s="127"/>
      <c r="AM1949" s="127"/>
      <c r="AN1949" s="127"/>
      <c r="AO1949" s="127"/>
      <c r="AP1949" s="127" t="s">
        <v>479</v>
      </c>
      <c r="AQ1949" s="127" t="s">
        <v>971</v>
      </c>
      <c r="AR1949" s="127" t="s">
        <v>481</v>
      </c>
      <c r="AS1949" s="127" t="s">
        <v>69</v>
      </c>
      <c r="AT1949" s="127" t="s">
        <v>70</v>
      </c>
      <c r="AU1949" s="127" t="s">
        <v>91</v>
      </c>
      <c r="AV1949" s="127" t="s">
        <v>1726</v>
      </c>
      <c r="AW1949" s="149" t="str">
        <f t="shared" si="30"/>
        <v/>
      </c>
    </row>
    <row r="1950" spans="1:49" x14ac:dyDescent="0.2">
      <c r="A1950" s="127" t="s">
        <v>1726</v>
      </c>
      <c r="B1950" s="127">
        <v>4.0999999999999996</v>
      </c>
      <c r="C1950" s="127">
        <v>20171204</v>
      </c>
      <c r="D1950" s="127" t="s">
        <v>60</v>
      </c>
      <c r="E1950" s="127" t="s">
        <v>60</v>
      </c>
      <c r="F1950" s="127">
        <v>3</v>
      </c>
      <c r="G1950" s="75" t="s">
        <v>3852</v>
      </c>
      <c r="H1950" s="127"/>
      <c r="I1950" s="127"/>
      <c r="J1950" s="127"/>
      <c r="K1950" s="127"/>
      <c r="L1950" s="127"/>
      <c r="M1950" s="127">
        <v>1</v>
      </c>
      <c r="N1950" s="127">
        <v>1</v>
      </c>
      <c r="O1950" s="127">
        <v>1996</v>
      </c>
      <c r="P1950" s="127">
        <v>19970515</v>
      </c>
      <c r="Q1950" s="127">
        <v>19970515</v>
      </c>
      <c r="R1950" s="127" t="s">
        <v>3795</v>
      </c>
      <c r="S1950" s="127" t="s">
        <v>3847</v>
      </c>
      <c r="T1950" s="127" t="s">
        <v>3796</v>
      </c>
      <c r="U1950" s="127" t="s">
        <v>72</v>
      </c>
      <c r="V1950" s="127" t="s">
        <v>65</v>
      </c>
      <c r="W1950" s="127" t="s">
        <v>64</v>
      </c>
      <c r="X1950" s="127"/>
      <c r="Y1950" s="127">
        <v>5</v>
      </c>
      <c r="Z1950" s="127"/>
      <c r="AA1950" s="127" t="s">
        <v>1726</v>
      </c>
      <c r="AB1950" s="127"/>
      <c r="AC1950" s="127"/>
      <c r="AD1950" s="127"/>
      <c r="AE1950" s="127"/>
      <c r="AF1950" s="127">
        <v>0</v>
      </c>
      <c r="AG1950" s="127">
        <v>5800</v>
      </c>
      <c r="AH1950" s="127"/>
      <c r="AI1950" s="127"/>
      <c r="AJ1950" s="127" t="s">
        <v>66</v>
      </c>
      <c r="AK1950" s="127"/>
      <c r="AL1950" s="127"/>
      <c r="AM1950" s="127"/>
      <c r="AN1950" s="127"/>
      <c r="AO1950" s="127"/>
      <c r="AP1950" s="127" t="s">
        <v>3797</v>
      </c>
      <c r="AQ1950" s="127" t="s">
        <v>3850</v>
      </c>
      <c r="AR1950" s="127" t="s">
        <v>3799</v>
      </c>
      <c r="AS1950" s="127" t="s">
        <v>69</v>
      </c>
      <c r="AT1950" s="127" t="s">
        <v>70</v>
      </c>
      <c r="AU1950" s="127" t="s">
        <v>77</v>
      </c>
      <c r="AV1950" s="127" t="s">
        <v>1726</v>
      </c>
      <c r="AW1950" s="149" t="str">
        <f t="shared" si="30"/>
        <v/>
      </c>
    </row>
    <row r="1951" spans="1:49" x14ac:dyDescent="0.2">
      <c r="A1951" s="127" t="s">
        <v>1726</v>
      </c>
      <c r="B1951" s="127">
        <v>4.0999999999999996</v>
      </c>
      <c r="C1951" s="127">
        <v>20171204</v>
      </c>
      <c r="D1951" s="127" t="s">
        <v>60</v>
      </c>
      <c r="E1951" s="127" t="s">
        <v>60</v>
      </c>
      <c r="F1951" s="127">
        <v>3</v>
      </c>
      <c r="G1951" s="75" t="s">
        <v>3843</v>
      </c>
      <c r="H1951" s="127"/>
      <c r="I1951" s="127"/>
      <c r="J1951" s="127"/>
      <c r="K1951" s="127"/>
      <c r="L1951" s="127"/>
      <c r="M1951" s="127">
        <v>1</v>
      </c>
      <c r="N1951" s="127">
        <v>1</v>
      </c>
      <c r="O1951" s="127">
        <v>1996</v>
      </c>
      <c r="P1951" s="127">
        <v>19970515</v>
      </c>
      <c r="Q1951" s="127">
        <v>19970531</v>
      </c>
      <c r="R1951" s="127" t="s">
        <v>3795</v>
      </c>
      <c r="S1951" s="127" t="s">
        <v>3484</v>
      </c>
      <c r="T1951" s="127" t="s">
        <v>3796</v>
      </c>
      <c r="U1951" s="127" t="s">
        <v>72</v>
      </c>
      <c r="V1951" s="127" t="s">
        <v>65</v>
      </c>
      <c r="W1951" s="127" t="s">
        <v>66</v>
      </c>
      <c r="X1951" s="127" t="s">
        <v>1305</v>
      </c>
      <c r="Y1951" s="127">
        <v>3</v>
      </c>
      <c r="Z1951" s="127"/>
      <c r="AA1951" s="127" t="s">
        <v>1726</v>
      </c>
      <c r="AB1951" s="127"/>
      <c r="AC1951" s="127"/>
      <c r="AD1951" s="127"/>
      <c r="AE1951" s="127"/>
      <c r="AF1951" s="127">
        <v>0</v>
      </c>
      <c r="AG1951" s="127">
        <v>886</v>
      </c>
      <c r="AH1951" s="127"/>
      <c r="AI1951" s="127"/>
      <c r="AJ1951" s="127" t="s">
        <v>66</v>
      </c>
      <c r="AK1951" s="127"/>
      <c r="AL1951" s="127"/>
      <c r="AM1951" s="127"/>
      <c r="AN1951" s="127"/>
      <c r="AO1951" s="127"/>
      <c r="AP1951" s="127" t="s">
        <v>3797</v>
      </c>
      <c r="AQ1951" s="127" t="s">
        <v>3487</v>
      </c>
      <c r="AR1951" s="127" t="s">
        <v>3799</v>
      </c>
      <c r="AS1951" s="127" t="s">
        <v>69</v>
      </c>
      <c r="AT1951" s="127" t="s">
        <v>70</v>
      </c>
      <c r="AU1951" s="127" t="s">
        <v>77</v>
      </c>
      <c r="AV1951" s="127" t="s">
        <v>1726</v>
      </c>
      <c r="AW1951" s="149" t="str">
        <f t="shared" si="30"/>
        <v/>
      </c>
    </row>
    <row r="1952" spans="1:49" x14ac:dyDescent="0.2">
      <c r="A1952" s="127" t="s">
        <v>1726</v>
      </c>
      <c r="B1952" s="127">
        <v>4.0999999999999996</v>
      </c>
      <c r="C1952" s="127">
        <v>20171204</v>
      </c>
      <c r="D1952" s="127" t="s">
        <v>60</v>
      </c>
      <c r="E1952" s="127" t="s">
        <v>60</v>
      </c>
      <c r="F1952" s="127">
        <v>3</v>
      </c>
      <c r="G1952" s="75" t="s">
        <v>4607</v>
      </c>
      <c r="H1952" s="127"/>
      <c r="I1952" s="127"/>
      <c r="J1952" s="127"/>
      <c r="K1952" s="127"/>
      <c r="L1952" s="127"/>
      <c r="M1952" s="127">
        <v>1</v>
      </c>
      <c r="N1952" s="127">
        <v>2</v>
      </c>
      <c r="O1952" s="127">
        <v>1996</v>
      </c>
      <c r="P1952" s="127">
        <v>19970515</v>
      </c>
      <c r="Q1952" s="127">
        <v>19970531</v>
      </c>
      <c r="R1952" s="127" t="s">
        <v>4560</v>
      </c>
      <c r="S1952" s="127" t="s">
        <v>3910</v>
      </c>
      <c r="T1952" s="127" t="s">
        <v>4561</v>
      </c>
      <c r="U1952" s="127" t="s">
        <v>72</v>
      </c>
      <c r="V1952" s="127" t="s">
        <v>65</v>
      </c>
      <c r="W1952" s="127" t="s">
        <v>66</v>
      </c>
      <c r="X1952" s="127" t="s">
        <v>1305</v>
      </c>
      <c r="Y1952" s="127">
        <v>3</v>
      </c>
      <c r="Z1952" s="127"/>
      <c r="AA1952" s="127" t="s">
        <v>1726</v>
      </c>
      <c r="AB1952" s="127"/>
      <c r="AC1952" s="127"/>
      <c r="AD1952" s="127"/>
      <c r="AE1952" s="127"/>
      <c r="AF1952" s="127">
        <v>0</v>
      </c>
      <c r="AG1952" s="127">
        <v>900</v>
      </c>
      <c r="AH1952" s="127"/>
      <c r="AI1952" s="127"/>
      <c r="AJ1952" s="127" t="s">
        <v>66</v>
      </c>
      <c r="AK1952" s="127"/>
      <c r="AL1952" s="127"/>
      <c r="AM1952" s="127"/>
      <c r="AN1952" s="127"/>
      <c r="AO1952" s="127"/>
      <c r="AP1952" s="127" t="s">
        <v>4562</v>
      </c>
      <c r="AQ1952" s="127" t="s">
        <v>3911</v>
      </c>
      <c r="AR1952" s="127" t="s">
        <v>4563</v>
      </c>
      <c r="AS1952" s="127" t="s">
        <v>69</v>
      </c>
      <c r="AT1952" s="127" t="s">
        <v>70</v>
      </c>
      <c r="AU1952" s="127" t="s">
        <v>77</v>
      </c>
      <c r="AV1952" s="127" t="s">
        <v>1726</v>
      </c>
      <c r="AW1952" s="149" t="str">
        <f t="shared" si="30"/>
        <v/>
      </c>
    </row>
    <row r="1953" spans="1:49" x14ac:dyDescent="0.2">
      <c r="A1953" s="127" t="s">
        <v>1726</v>
      </c>
      <c r="B1953" s="127">
        <v>4.0999999999999996</v>
      </c>
      <c r="C1953" s="127">
        <v>20171204</v>
      </c>
      <c r="D1953" s="127" t="s">
        <v>60</v>
      </c>
      <c r="E1953" s="127" t="s">
        <v>60</v>
      </c>
      <c r="F1953" s="127">
        <v>3</v>
      </c>
      <c r="G1953" s="75" t="s">
        <v>3217</v>
      </c>
      <c r="H1953" s="127"/>
      <c r="I1953" s="127"/>
      <c r="J1953" s="127"/>
      <c r="K1953" s="127"/>
      <c r="L1953" s="127"/>
      <c r="M1953" s="127">
        <v>1</v>
      </c>
      <c r="N1953" s="127">
        <v>1</v>
      </c>
      <c r="O1953" s="127">
        <v>1996</v>
      </c>
      <c r="P1953" s="127">
        <v>19970623</v>
      </c>
      <c r="Q1953" s="127">
        <v>19970623</v>
      </c>
      <c r="R1953" s="127" t="s">
        <v>3204</v>
      </c>
      <c r="S1953" s="127" t="s">
        <v>3205</v>
      </c>
      <c r="T1953" s="127" t="s">
        <v>3206</v>
      </c>
      <c r="U1953" s="127" t="s">
        <v>1643</v>
      </c>
      <c r="V1953" s="127" t="s">
        <v>65</v>
      </c>
      <c r="W1953" s="127" t="s">
        <v>66</v>
      </c>
      <c r="X1953" s="127"/>
      <c r="Y1953" s="127">
        <v>3.2</v>
      </c>
      <c r="Z1953" s="127"/>
      <c r="AA1953" s="127" t="s">
        <v>1726</v>
      </c>
      <c r="AB1953" s="127"/>
      <c r="AC1953" s="127"/>
      <c r="AD1953" s="127"/>
      <c r="AE1953" s="127"/>
      <c r="AF1953" s="127">
        <v>0</v>
      </c>
      <c r="AG1953" s="127">
        <v>62000</v>
      </c>
      <c r="AH1953" s="127"/>
      <c r="AI1953" s="127"/>
      <c r="AJ1953" s="127" t="s">
        <v>66</v>
      </c>
      <c r="AK1953" s="127"/>
      <c r="AL1953" s="127"/>
      <c r="AM1953" s="127"/>
      <c r="AN1953" s="127"/>
      <c r="AO1953" s="127"/>
      <c r="AP1953" s="127" t="s">
        <v>3208</v>
      </c>
      <c r="AQ1953" s="127" t="s">
        <v>3209</v>
      </c>
      <c r="AR1953" s="127" t="s">
        <v>3210</v>
      </c>
      <c r="AS1953" s="127" t="s">
        <v>69</v>
      </c>
      <c r="AT1953" s="127" t="s">
        <v>70</v>
      </c>
      <c r="AU1953" s="127" t="s">
        <v>3211</v>
      </c>
      <c r="AV1953" s="127" t="s">
        <v>1726</v>
      </c>
      <c r="AW1953" s="149" t="str">
        <f t="shared" si="30"/>
        <v/>
      </c>
    </row>
    <row r="1954" spans="1:49" x14ac:dyDescent="0.2">
      <c r="A1954" s="127" t="s">
        <v>59</v>
      </c>
      <c r="B1954" s="127">
        <v>4.0999999999999996</v>
      </c>
      <c r="C1954" s="127">
        <v>20171204</v>
      </c>
      <c r="D1954" s="127" t="s">
        <v>60</v>
      </c>
      <c r="E1954" s="127" t="s">
        <v>60</v>
      </c>
      <c r="F1954" s="127">
        <v>3</v>
      </c>
      <c r="G1954" s="75" t="s">
        <v>4761</v>
      </c>
      <c r="H1954" s="127">
        <v>12</v>
      </c>
      <c r="I1954" s="127"/>
      <c r="J1954" s="127"/>
      <c r="K1954" s="127"/>
      <c r="L1954" s="127"/>
      <c r="M1954" s="127">
        <v>1</v>
      </c>
      <c r="N1954" s="127">
        <v>2</v>
      </c>
      <c r="O1954" s="127">
        <v>2011</v>
      </c>
      <c r="P1954" s="127">
        <v>20120514</v>
      </c>
      <c r="Q1954" s="127">
        <v>20120516</v>
      </c>
      <c r="R1954" s="127" t="s">
        <v>475</v>
      </c>
      <c r="S1954" s="127" t="s">
        <v>476</v>
      </c>
      <c r="T1954" s="127" t="s">
        <v>477</v>
      </c>
      <c r="U1954" s="127" t="s">
        <v>72</v>
      </c>
      <c r="V1954" s="127" t="s">
        <v>65</v>
      </c>
      <c r="W1954" s="127" t="s">
        <v>64</v>
      </c>
      <c r="X1954" s="127" t="s">
        <v>1305</v>
      </c>
      <c r="Y1954" s="127">
        <v>5.75</v>
      </c>
      <c r="Z1954" s="127">
        <v>79</v>
      </c>
      <c r="AA1954" s="127" t="s">
        <v>1726</v>
      </c>
      <c r="AB1954" s="127">
        <v>5000</v>
      </c>
      <c r="AC1954" s="127">
        <v>53713</v>
      </c>
      <c r="AD1954" s="127"/>
      <c r="AE1954" s="127"/>
      <c r="AF1954" s="127">
        <v>5000</v>
      </c>
      <c r="AG1954" s="127">
        <v>2655</v>
      </c>
      <c r="AH1954" s="127">
        <v>0</v>
      </c>
      <c r="AI1954" s="127">
        <v>1207</v>
      </c>
      <c r="AJ1954" s="127" t="s">
        <v>66</v>
      </c>
      <c r="AK1954" s="127">
        <v>4.7E-2</v>
      </c>
      <c r="AL1954" s="127">
        <v>20</v>
      </c>
      <c r="AM1954" s="127"/>
      <c r="AN1954" s="127"/>
      <c r="AO1954" s="127"/>
      <c r="AP1954" s="127" t="s">
        <v>479</v>
      </c>
      <c r="AQ1954" s="127" t="s">
        <v>480</v>
      </c>
      <c r="AR1954" s="127" t="s">
        <v>481</v>
      </c>
      <c r="AS1954" s="127" t="s">
        <v>69</v>
      </c>
      <c r="AT1954" s="127" t="s">
        <v>70</v>
      </c>
      <c r="AU1954" s="127" t="s">
        <v>91</v>
      </c>
      <c r="AV1954" s="127" t="s">
        <v>1726</v>
      </c>
      <c r="AW1954" s="149">
        <f t="shared" si="30"/>
        <v>4.942937463928658E-2</v>
      </c>
    </row>
    <row r="1955" spans="1:49" x14ac:dyDescent="0.2">
      <c r="A1955" s="127" t="s">
        <v>59</v>
      </c>
      <c r="B1955" s="127">
        <v>4.0999999999999996</v>
      </c>
      <c r="C1955" s="127">
        <v>20171204</v>
      </c>
      <c r="D1955" s="127" t="s">
        <v>60</v>
      </c>
      <c r="E1955" s="127" t="s">
        <v>60</v>
      </c>
      <c r="F1955" s="127">
        <v>3</v>
      </c>
      <c r="G1955" s="75" t="s">
        <v>2905</v>
      </c>
      <c r="H1955" s="127">
        <v>12</v>
      </c>
      <c r="I1955" s="127"/>
      <c r="J1955" s="127"/>
      <c r="K1955" s="127"/>
      <c r="L1955" s="127"/>
      <c r="M1955" s="127">
        <v>1</v>
      </c>
      <c r="N1955" s="127">
        <v>2</v>
      </c>
      <c r="O1955" s="127">
        <v>2004</v>
      </c>
      <c r="P1955" s="127">
        <v>20050510</v>
      </c>
      <c r="Q1955" s="127">
        <v>20050511</v>
      </c>
      <c r="R1955" s="127" t="s">
        <v>475</v>
      </c>
      <c r="S1955" s="127" t="s">
        <v>476</v>
      </c>
      <c r="T1955" s="127" t="s">
        <v>477</v>
      </c>
      <c r="U1955" s="127" t="s">
        <v>72</v>
      </c>
      <c r="V1955" s="127" t="s">
        <v>65</v>
      </c>
      <c r="W1955" s="127" t="s">
        <v>64</v>
      </c>
      <c r="X1955" s="127"/>
      <c r="Y1955" s="127">
        <v>6.1</v>
      </c>
      <c r="Z1955" s="127">
        <v>81</v>
      </c>
      <c r="AA1955" s="127" t="s">
        <v>1726</v>
      </c>
      <c r="AB1955" s="127">
        <v>5000</v>
      </c>
      <c r="AC1955" s="127">
        <v>24881</v>
      </c>
      <c r="AD1955" s="127"/>
      <c r="AE1955" s="127"/>
      <c r="AF1955" s="127">
        <v>0</v>
      </c>
      <c r="AG1955" s="127">
        <v>100258</v>
      </c>
      <c r="AH1955" s="127">
        <v>5000</v>
      </c>
      <c r="AI1955" s="127">
        <v>770</v>
      </c>
      <c r="AJ1955" s="127" t="s">
        <v>66</v>
      </c>
      <c r="AK1955" s="127">
        <v>0.03</v>
      </c>
      <c r="AL1955" s="127">
        <v>37</v>
      </c>
      <c r="AM1955" s="127">
        <v>100</v>
      </c>
      <c r="AN1955" s="127"/>
      <c r="AO1955" s="127" t="s">
        <v>619</v>
      </c>
      <c r="AP1955" s="127" t="s">
        <v>479</v>
      </c>
      <c r="AQ1955" s="127" t="s">
        <v>480</v>
      </c>
      <c r="AR1955" s="127" t="s">
        <v>481</v>
      </c>
      <c r="AS1955" s="127" t="s">
        <v>69</v>
      </c>
      <c r="AT1955" s="127" t="s">
        <v>70</v>
      </c>
      <c r="AU1955" s="127" t="s">
        <v>91</v>
      </c>
      <c r="AV1955" s="127" t="s">
        <v>1726</v>
      </c>
      <c r="AW1955" s="149">
        <f t="shared" si="30"/>
        <v>4.0295004220087618</v>
      </c>
    </row>
    <row r="1956" spans="1:49" x14ac:dyDescent="0.2">
      <c r="A1956" s="127" t="s">
        <v>59</v>
      </c>
      <c r="B1956" s="127">
        <v>4.0999999999999996</v>
      </c>
      <c r="C1956" s="127">
        <v>20171204</v>
      </c>
      <c r="D1956" s="127" t="s">
        <v>60</v>
      </c>
      <c r="E1956" s="127" t="s">
        <v>60</v>
      </c>
      <c r="F1956" s="127">
        <v>3</v>
      </c>
      <c r="G1956" s="75" t="s">
        <v>2906</v>
      </c>
      <c r="H1956" s="127">
        <v>12</v>
      </c>
      <c r="I1956" s="127"/>
      <c r="J1956" s="127"/>
      <c r="K1956" s="127"/>
      <c r="L1956" s="127"/>
      <c r="M1956" s="127">
        <v>1</v>
      </c>
      <c r="N1956" s="127">
        <v>2</v>
      </c>
      <c r="O1956" s="127">
        <v>2004</v>
      </c>
      <c r="P1956" s="127">
        <v>20050510</v>
      </c>
      <c r="Q1956" s="127">
        <v>20050511</v>
      </c>
      <c r="R1956" s="127" t="s">
        <v>475</v>
      </c>
      <c r="S1956" s="127" t="s">
        <v>476</v>
      </c>
      <c r="T1956" s="127" t="s">
        <v>477</v>
      </c>
      <c r="U1956" s="127" t="s">
        <v>72</v>
      </c>
      <c r="V1956" s="127" t="s">
        <v>65</v>
      </c>
      <c r="W1956" s="127" t="s">
        <v>64</v>
      </c>
      <c r="X1956" s="127"/>
      <c r="Y1956" s="127">
        <v>6.1</v>
      </c>
      <c r="Z1956" s="127">
        <v>81</v>
      </c>
      <c r="AA1956" s="127" t="s">
        <v>1726</v>
      </c>
      <c r="AB1956" s="127">
        <v>5000</v>
      </c>
      <c r="AC1956" s="127">
        <v>24279</v>
      </c>
      <c r="AD1956" s="127"/>
      <c r="AE1956" s="127"/>
      <c r="AF1956" s="127">
        <v>0</v>
      </c>
      <c r="AG1956" s="127">
        <v>96831</v>
      </c>
      <c r="AH1956" s="127">
        <v>5000</v>
      </c>
      <c r="AI1956" s="127">
        <v>495</v>
      </c>
      <c r="AJ1956" s="127" t="s">
        <v>66</v>
      </c>
      <c r="AK1956" s="127">
        <v>0.02</v>
      </c>
      <c r="AL1956" s="127">
        <v>36</v>
      </c>
      <c r="AM1956" s="127">
        <v>100</v>
      </c>
      <c r="AN1956" s="127"/>
      <c r="AO1956" s="127" t="s">
        <v>620</v>
      </c>
      <c r="AP1956" s="127" t="s">
        <v>479</v>
      </c>
      <c r="AQ1956" s="127" t="s">
        <v>480</v>
      </c>
      <c r="AR1956" s="127" t="s">
        <v>481</v>
      </c>
      <c r="AS1956" s="127" t="s">
        <v>69</v>
      </c>
      <c r="AT1956" s="127" t="s">
        <v>70</v>
      </c>
      <c r="AU1956" s="127" t="s">
        <v>91</v>
      </c>
      <c r="AV1956" s="127" t="s">
        <v>1726</v>
      </c>
      <c r="AW1956" s="149">
        <f t="shared" si="30"/>
        <v>3.9882614605214384</v>
      </c>
    </row>
    <row r="1957" spans="1:49" x14ac:dyDescent="0.2">
      <c r="A1957" s="127" t="s">
        <v>59</v>
      </c>
      <c r="B1957" s="127">
        <v>4.0999999999999996</v>
      </c>
      <c r="C1957" s="127">
        <v>20171204</v>
      </c>
      <c r="D1957" s="127" t="s">
        <v>60</v>
      </c>
      <c r="E1957" s="127" t="s">
        <v>60</v>
      </c>
      <c r="F1957" s="127">
        <v>3</v>
      </c>
      <c r="G1957" s="75" t="s">
        <v>2907</v>
      </c>
      <c r="H1957" s="127">
        <v>12</v>
      </c>
      <c r="I1957" s="127"/>
      <c r="J1957" s="127"/>
      <c r="K1957" s="127"/>
      <c r="L1957" s="127"/>
      <c r="M1957" s="127">
        <v>1</v>
      </c>
      <c r="N1957" s="127">
        <v>2</v>
      </c>
      <c r="O1957" s="127">
        <v>2004</v>
      </c>
      <c r="P1957" s="127">
        <v>20050510</v>
      </c>
      <c r="Q1957" s="127">
        <v>20050511</v>
      </c>
      <c r="R1957" s="127" t="s">
        <v>475</v>
      </c>
      <c r="S1957" s="127" t="s">
        <v>476</v>
      </c>
      <c r="T1957" s="127" t="s">
        <v>477</v>
      </c>
      <c r="U1957" s="127" t="s">
        <v>72</v>
      </c>
      <c r="V1957" s="127" t="s">
        <v>65</v>
      </c>
      <c r="W1957" s="127" t="s">
        <v>64</v>
      </c>
      <c r="X1957" s="127"/>
      <c r="Y1957" s="127">
        <v>6.1</v>
      </c>
      <c r="Z1957" s="127">
        <v>81</v>
      </c>
      <c r="AA1957" s="127" t="s">
        <v>1726</v>
      </c>
      <c r="AB1957" s="127">
        <v>5000</v>
      </c>
      <c r="AC1957" s="127">
        <v>24228</v>
      </c>
      <c r="AD1957" s="127"/>
      <c r="AE1957" s="127"/>
      <c r="AF1957" s="127">
        <v>0</v>
      </c>
      <c r="AG1957" s="127">
        <v>96627</v>
      </c>
      <c r="AH1957" s="127">
        <v>5000</v>
      </c>
      <c r="AI1957" s="127">
        <v>494</v>
      </c>
      <c r="AJ1957" s="127" t="s">
        <v>66</v>
      </c>
      <c r="AK1957" s="127">
        <v>0.02</v>
      </c>
      <c r="AL1957" s="127">
        <v>33</v>
      </c>
      <c r="AM1957" s="127">
        <v>100</v>
      </c>
      <c r="AN1957" s="127"/>
      <c r="AO1957" s="127" t="s">
        <v>621</v>
      </c>
      <c r="AP1957" s="127" t="s">
        <v>479</v>
      </c>
      <c r="AQ1957" s="127" t="s">
        <v>480</v>
      </c>
      <c r="AR1957" s="127" t="s">
        <v>481</v>
      </c>
      <c r="AS1957" s="127" t="s">
        <v>69</v>
      </c>
      <c r="AT1957" s="127" t="s">
        <v>70</v>
      </c>
      <c r="AU1957" s="127" t="s">
        <v>91</v>
      </c>
      <c r="AV1957" s="127" t="s">
        <v>1726</v>
      </c>
      <c r="AW1957" s="149">
        <f t="shared" si="30"/>
        <v>3.9882367508667658</v>
      </c>
    </row>
    <row r="1958" spans="1:49" x14ac:dyDescent="0.2">
      <c r="A1958" s="127" t="s">
        <v>59</v>
      </c>
      <c r="B1958" s="127">
        <v>4.0999999999999996</v>
      </c>
      <c r="C1958" s="127">
        <v>20171204</v>
      </c>
      <c r="D1958" s="127" t="s">
        <v>60</v>
      </c>
      <c r="E1958" s="127" t="s">
        <v>60</v>
      </c>
      <c r="F1958" s="127">
        <v>3</v>
      </c>
      <c r="G1958" s="75" t="s">
        <v>1969</v>
      </c>
      <c r="H1958" s="127">
        <v>12</v>
      </c>
      <c r="I1958" s="127"/>
      <c r="J1958" s="127"/>
      <c r="K1958" s="127" t="s">
        <v>106</v>
      </c>
      <c r="L1958" s="127" t="s">
        <v>4212</v>
      </c>
      <c r="M1958" s="127">
        <v>1</v>
      </c>
      <c r="N1958" s="127">
        <v>3</v>
      </c>
      <c r="O1958" s="127">
        <v>2003</v>
      </c>
      <c r="P1958" s="127">
        <v>20040509</v>
      </c>
      <c r="Q1958" s="127">
        <v>20040517</v>
      </c>
      <c r="R1958" s="127" t="s">
        <v>3420</v>
      </c>
      <c r="S1958" s="127" t="s">
        <v>3421</v>
      </c>
      <c r="T1958" s="127" t="s">
        <v>4165</v>
      </c>
      <c r="U1958" s="127" t="s">
        <v>72</v>
      </c>
      <c r="V1958" s="127" t="s">
        <v>65</v>
      </c>
      <c r="W1958" s="127" t="s">
        <v>64</v>
      </c>
      <c r="X1958" s="127"/>
      <c r="Y1958" s="127">
        <v>5.9</v>
      </c>
      <c r="Z1958" s="127"/>
      <c r="AA1958" s="127" t="s">
        <v>1726</v>
      </c>
      <c r="AB1958" s="127">
        <v>5000</v>
      </c>
      <c r="AC1958" s="127">
        <v>24110</v>
      </c>
      <c r="AD1958" s="127"/>
      <c r="AE1958" s="127"/>
      <c r="AF1958" s="127">
        <v>0</v>
      </c>
      <c r="AG1958" s="127">
        <v>152898</v>
      </c>
      <c r="AH1958" s="127">
        <v>5000</v>
      </c>
      <c r="AI1958" s="127">
        <v>926</v>
      </c>
      <c r="AJ1958" s="127"/>
      <c r="AK1958" s="127">
        <v>3.6999999999999998E-2</v>
      </c>
      <c r="AL1958" s="127">
        <v>30</v>
      </c>
      <c r="AM1958" s="127">
        <v>1091</v>
      </c>
      <c r="AN1958" s="127" t="s">
        <v>1953</v>
      </c>
      <c r="AO1958" s="127" t="s">
        <v>4213</v>
      </c>
      <c r="AP1958" s="127" t="s">
        <v>3422</v>
      </c>
      <c r="AQ1958" s="127" t="s">
        <v>3423</v>
      </c>
      <c r="AR1958" s="127" t="s">
        <v>4166</v>
      </c>
      <c r="AS1958" s="127" t="s">
        <v>69</v>
      </c>
      <c r="AT1958" s="127" t="s">
        <v>70</v>
      </c>
      <c r="AU1958" s="127" t="s">
        <v>3211</v>
      </c>
      <c r="AV1958" s="127" t="s">
        <v>1726</v>
      </c>
      <c r="AW1958" s="149">
        <f t="shared" si="30"/>
        <v>6.3416839485690586</v>
      </c>
    </row>
    <row r="1959" spans="1:49" x14ac:dyDescent="0.2">
      <c r="A1959" s="127" t="s">
        <v>59</v>
      </c>
      <c r="B1959" s="127">
        <v>4.0999999999999996</v>
      </c>
      <c r="C1959" s="127">
        <v>20171204</v>
      </c>
      <c r="D1959" s="127" t="s">
        <v>60</v>
      </c>
      <c r="E1959" s="127" t="s">
        <v>60</v>
      </c>
      <c r="F1959" s="127">
        <v>3</v>
      </c>
      <c r="G1959" s="75" t="s">
        <v>1970</v>
      </c>
      <c r="H1959" s="127">
        <v>12</v>
      </c>
      <c r="I1959" s="127"/>
      <c r="J1959" s="127"/>
      <c r="K1959" s="127" t="s">
        <v>106</v>
      </c>
      <c r="L1959" s="127" t="s">
        <v>4212</v>
      </c>
      <c r="M1959" s="127">
        <v>1</v>
      </c>
      <c r="N1959" s="127">
        <v>3</v>
      </c>
      <c r="O1959" s="127">
        <v>2003</v>
      </c>
      <c r="P1959" s="127">
        <v>20040509</v>
      </c>
      <c r="Q1959" s="127">
        <v>20040517</v>
      </c>
      <c r="R1959" s="127" t="s">
        <v>3420</v>
      </c>
      <c r="S1959" s="127" t="s">
        <v>3421</v>
      </c>
      <c r="T1959" s="127" t="s">
        <v>4165</v>
      </c>
      <c r="U1959" s="127" t="s">
        <v>72</v>
      </c>
      <c r="V1959" s="127" t="s">
        <v>65</v>
      </c>
      <c r="W1959" s="127" t="s">
        <v>64</v>
      </c>
      <c r="X1959" s="127"/>
      <c r="Y1959" s="127">
        <v>5.9</v>
      </c>
      <c r="Z1959" s="127"/>
      <c r="AA1959" s="127" t="s">
        <v>1726</v>
      </c>
      <c r="AB1959" s="127">
        <v>5000</v>
      </c>
      <c r="AC1959" s="127">
        <v>24132</v>
      </c>
      <c r="AD1959" s="127"/>
      <c r="AE1959" s="127"/>
      <c r="AF1959" s="127">
        <v>0</v>
      </c>
      <c r="AG1959" s="127">
        <v>153039</v>
      </c>
      <c r="AH1959" s="127">
        <v>5000</v>
      </c>
      <c r="AI1959" s="127">
        <v>927</v>
      </c>
      <c r="AJ1959" s="127"/>
      <c r="AK1959" s="127">
        <v>3.6999999999999998E-2</v>
      </c>
      <c r="AL1959" s="127">
        <v>30</v>
      </c>
      <c r="AM1959" s="127">
        <v>1091</v>
      </c>
      <c r="AN1959" s="127"/>
      <c r="AO1959" s="127" t="s">
        <v>4213</v>
      </c>
      <c r="AP1959" s="127" t="s">
        <v>3422</v>
      </c>
      <c r="AQ1959" s="127" t="s">
        <v>3423</v>
      </c>
      <c r="AR1959" s="127" t="s">
        <v>4166</v>
      </c>
      <c r="AS1959" s="127" t="s">
        <v>69</v>
      </c>
      <c r="AT1959" s="127" t="s">
        <v>70</v>
      </c>
      <c r="AU1959" s="127" t="s">
        <v>3211</v>
      </c>
      <c r="AV1959" s="127" t="s">
        <v>1726</v>
      </c>
      <c r="AW1959" s="149">
        <f t="shared" si="30"/>
        <v>6.3417454002983593</v>
      </c>
    </row>
    <row r="1960" spans="1:49" x14ac:dyDescent="0.2">
      <c r="A1960" s="127" t="s">
        <v>59</v>
      </c>
      <c r="B1960" s="127">
        <v>4.0999999999999996</v>
      </c>
      <c r="C1960" s="127">
        <v>20171204</v>
      </c>
      <c r="D1960" s="127" t="s">
        <v>60</v>
      </c>
      <c r="E1960" s="127" t="s">
        <v>60</v>
      </c>
      <c r="F1960" s="127">
        <v>3</v>
      </c>
      <c r="G1960" s="75" t="s">
        <v>241</v>
      </c>
      <c r="H1960" s="127">
        <v>12</v>
      </c>
      <c r="I1960" s="127"/>
      <c r="J1960" s="127"/>
      <c r="K1960" s="127"/>
      <c r="L1960" s="127"/>
      <c r="M1960" s="127">
        <v>1</v>
      </c>
      <c r="N1960" s="127">
        <v>3</v>
      </c>
      <c r="O1960" s="127">
        <v>2007</v>
      </c>
      <c r="P1960" s="127">
        <v>20080610</v>
      </c>
      <c r="Q1960" s="127">
        <v>20080610</v>
      </c>
      <c r="R1960" s="127" t="s">
        <v>3301</v>
      </c>
      <c r="S1960" s="127" t="s">
        <v>3323</v>
      </c>
      <c r="T1960" s="127" t="s">
        <v>3294</v>
      </c>
      <c r="U1960" s="127" t="s">
        <v>72</v>
      </c>
      <c r="V1960" s="127" t="s">
        <v>65</v>
      </c>
      <c r="W1960" s="127" t="s">
        <v>64</v>
      </c>
      <c r="X1960" s="127"/>
      <c r="Y1960" s="127">
        <v>5.18</v>
      </c>
      <c r="Z1960" s="127"/>
      <c r="AA1960" s="127" t="s">
        <v>1726</v>
      </c>
      <c r="AB1960" s="127">
        <v>5000</v>
      </c>
      <c r="AC1960" s="127">
        <v>25530</v>
      </c>
      <c r="AD1960" s="127"/>
      <c r="AE1960" s="127"/>
      <c r="AF1960" s="127">
        <v>5000</v>
      </c>
      <c r="AG1960" s="127">
        <v>415</v>
      </c>
      <c r="AH1960" s="127"/>
      <c r="AI1960" s="127"/>
      <c r="AJ1960" s="127"/>
      <c r="AK1960" s="127">
        <v>1.6E-2</v>
      </c>
      <c r="AL1960" s="127"/>
      <c r="AM1960" s="127">
        <v>500</v>
      </c>
      <c r="AN1960" s="127"/>
      <c r="AO1960" s="127" t="s">
        <v>3416</v>
      </c>
      <c r="AP1960" s="127" t="s">
        <v>3302</v>
      </c>
      <c r="AQ1960" s="127" t="s">
        <v>3326</v>
      </c>
      <c r="AR1960" s="127" t="s">
        <v>3298</v>
      </c>
      <c r="AS1960" s="127" t="s">
        <v>69</v>
      </c>
      <c r="AT1960" s="127" t="s">
        <v>70</v>
      </c>
      <c r="AU1960" s="127" t="s">
        <v>3211</v>
      </c>
      <c r="AV1960" s="127" t="s">
        <v>1726</v>
      </c>
      <c r="AW1960" s="149">
        <f t="shared" si="30"/>
        <v>1.6255385820603211E-2</v>
      </c>
    </row>
    <row r="1961" spans="1:49" x14ac:dyDescent="0.2">
      <c r="A1961" s="127" t="s">
        <v>59</v>
      </c>
      <c r="B1961" s="127">
        <v>4.0999999999999996</v>
      </c>
      <c r="C1961" s="127">
        <v>20171204</v>
      </c>
      <c r="D1961" s="127" t="s">
        <v>60</v>
      </c>
      <c r="E1961" s="127" t="s">
        <v>60</v>
      </c>
      <c r="F1961" s="127">
        <v>3</v>
      </c>
      <c r="G1961" s="75" t="s">
        <v>242</v>
      </c>
      <c r="H1961" s="127">
        <v>12</v>
      </c>
      <c r="I1961" s="127"/>
      <c r="J1961" s="127"/>
      <c r="K1961" s="127"/>
      <c r="L1961" s="127"/>
      <c r="M1961" s="127">
        <v>1</v>
      </c>
      <c r="N1961" s="127">
        <v>3</v>
      </c>
      <c r="O1961" s="127">
        <v>2007</v>
      </c>
      <c r="P1961" s="127">
        <v>20080618</v>
      </c>
      <c r="Q1961" s="127">
        <v>20080618</v>
      </c>
      <c r="R1961" s="127" t="s">
        <v>3301</v>
      </c>
      <c r="S1961" s="127" t="s">
        <v>3323</v>
      </c>
      <c r="T1961" s="127" t="s">
        <v>3294</v>
      </c>
      <c r="U1961" s="127" t="s">
        <v>72</v>
      </c>
      <c r="V1961" s="127" t="s">
        <v>65</v>
      </c>
      <c r="W1961" s="127" t="s">
        <v>64</v>
      </c>
      <c r="X1961" s="127"/>
      <c r="Y1961" s="127">
        <v>4.8499999999999996</v>
      </c>
      <c r="Z1961" s="127"/>
      <c r="AA1961" s="127" t="s">
        <v>1726</v>
      </c>
      <c r="AB1961" s="127">
        <v>5000</v>
      </c>
      <c r="AC1961" s="127">
        <v>27829</v>
      </c>
      <c r="AD1961" s="127"/>
      <c r="AE1961" s="127"/>
      <c r="AF1961" s="127"/>
      <c r="AG1961" s="127"/>
      <c r="AH1961" s="127"/>
      <c r="AI1961" s="127"/>
      <c r="AJ1961" s="127"/>
      <c r="AK1961" s="127"/>
      <c r="AL1961" s="127"/>
      <c r="AM1961" s="127">
        <v>500</v>
      </c>
      <c r="AN1961" s="127"/>
      <c r="AO1961" s="127" t="s">
        <v>3416</v>
      </c>
      <c r="AP1961" s="127" t="s">
        <v>3302</v>
      </c>
      <c r="AQ1961" s="127" t="s">
        <v>3326</v>
      </c>
      <c r="AR1961" s="127" t="s">
        <v>3298</v>
      </c>
      <c r="AS1961" s="127" t="s">
        <v>69</v>
      </c>
      <c r="AT1961" s="127" t="s">
        <v>70</v>
      </c>
      <c r="AU1961" s="127" t="s">
        <v>3211</v>
      </c>
      <c r="AV1961" s="127" t="s">
        <v>1726</v>
      </c>
      <c r="AW1961" s="149">
        <f t="shared" si="30"/>
        <v>0</v>
      </c>
    </row>
    <row r="1962" spans="1:49" x14ac:dyDescent="0.2">
      <c r="A1962" s="127" t="s">
        <v>59</v>
      </c>
      <c r="B1962" s="127">
        <v>4.0999999999999996</v>
      </c>
      <c r="C1962" s="127">
        <v>20171204</v>
      </c>
      <c r="D1962" s="127" t="s">
        <v>60</v>
      </c>
      <c r="E1962" s="127" t="s">
        <v>60</v>
      </c>
      <c r="F1962" s="127">
        <v>3</v>
      </c>
      <c r="G1962" s="75" t="s">
        <v>3115</v>
      </c>
      <c r="H1962" s="127">
        <v>12</v>
      </c>
      <c r="I1962" s="127"/>
      <c r="J1962" s="127"/>
      <c r="K1962" s="127"/>
      <c r="L1962" s="127"/>
      <c r="M1962" s="127">
        <v>1</v>
      </c>
      <c r="N1962" s="127">
        <v>2</v>
      </c>
      <c r="O1962" s="127">
        <v>2006</v>
      </c>
      <c r="P1962" s="127">
        <v>20070510</v>
      </c>
      <c r="Q1962" s="127">
        <v>20070510</v>
      </c>
      <c r="R1962" s="127" t="s">
        <v>475</v>
      </c>
      <c r="S1962" s="127" t="s">
        <v>476</v>
      </c>
      <c r="T1962" s="127" t="s">
        <v>477</v>
      </c>
      <c r="U1962" s="127" t="s">
        <v>72</v>
      </c>
      <c r="V1962" s="127" t="s">
        <v>65</v>
      </c>
      <c r="W1962" s="127" t="s">
        <v>64</v>
      </c>
      <c r="X1962" s="127"/>
      <c r="Y1962" s="127">
        <v>5.4</v>
      </c>
      <c r="Z1962" s="127">
        <v>78</v>
      </c>
      <c r="AA1962" s="127" t="s">
        <v>1726</v>
      </c>
      <c r="AB1962" s="127">
        <v>5000</v>
      </c>
      <c r="AC1962" s="127">
        <v>24876</v>
      </c>
      <c r="AD1962" s="127"/>
      <c r="AE1962" s="127"/>
      <c r="AF1962" s="127">
        <v>0</v>
      </c>
      <c r="AG1962" s="127">
        <v>44032</v>
      </c>
      <c r="AH1962" s="127">
        <v>5000</v>
      </c>
      <c r="AI1962" s="127">
        <v>769</v>
      </c>
      <c r="AJ1962" s="127" t="s">
        <v>66</v>
      </c>
      <c r="AK1962" s="127">
        <v>0.03</v>
      </c>
      <c r="AL1962" s="127">
        <v>31</v>
      </c>
      <c r="AM1962" s="127">
        <v>100</v>
      </c>
      <c r="AN1962" s="127"/>
      <c r="AO1962" s="127"/>
      <c r="AP1962" s="127" t="s">
        <v>479</v>
      </c>
      <c r="AQ1962" s="127" t="s">
        <v>480</v>
      </c>
      <c r="AR1962" s="127" t="s">
        <v>481</v>
      </c>
      <c r="AS1962" s="127" t="s">
        <v>69</v>
      </c>
      <c r="AT1962" s="127" t="s">
        <v>70</v>
      </c>
      <c r="AU1962" s="127" t="s">
        <v>91</v>
      </c>
      <c r="AV1962" s="127" t="s">
        <v>1726</v>
      </c>
      <c r="AW1962" s="149">
        <f t="shared" si="30"/>
        <v>1.7700594950956745</v>
      </c>
    </row>
    <row r="1963" spans="1:49" x14ac:dyDescent="0.2">
      <c r="A1963" s="127" t="s">
        <v>59</v>
      </c>
      <c r="B1963" s="127">
        <v>4.0999999999999996</v>
      </c>
      <c r="C1963" s="127">
        <v>20171204</v>
      </c>
      <c r="D1963" s="127" t="s">
        <v>60</v>
      </c>
      <c r="E1963" s="127" t="s">
        <v>60</v>
      </c>
      <c r="F1963" s="127">
        <v>3</v>
      </c>
      <c r="G1963" s="75" t="s">
        <v>3116</v>
      </c>
      <c r="H1963" s="127">
        <v>12</v>
      </c>
      <c r="I1963" s="127"/>
      <c r="J1963" s="127"/>
      <c r="K1963" s="127"/>
      <c r="L1963" s="127"/>
      <c r="M1963" s="127">
        <v>1</v>
      </c>
      <c r="N1963" s="127">
        <v>2</v>
      </c>
      <c r="O1963" s="127">
        <v>2006</v>
      </c>
      <c r="P1963" s="127">
        <v>20070510</v>
      </c>
      <c r="Q1963" s="127">
        <v>20070510</v>
      </c>
      <c r="R1963" s="127" t="s">
        <v>475</v>
      </c>
      <c r="S1963" s="127" t="s">
        <v>476</v>
      </c>
      <c r="T1963" s="127" t="s">
        <v>477</v>
      </c>
      <c r="U1963" s="127" t="s">
        <v>72</v>
      </c>
      <c r="V1963" s="127" t="s">
        <v>65</v>
      </c>
      <c r="W1963" s="127" t="s">
        <v>64</v>
      </c>
      <c r="X1963" s="127"/>
      <c r="Y1963" s="127">
        <v>5.4</v>
      </c>
      <c r="Z1963" s="127">
        <v>78</v>
      </c>
      <c r="AA1963" s="127" t="s">
        <v>1726</v>
      </c>
      <c r="AB1963" s="127">
        <v>5000</v>
      </c>
      <c r="AC1963" s="127">
        <v>24655</v>
      </c>
      <c r="AD1963" s="127"/>
      <c r="AE1963" s="127"/>
      <c r="AF1963" s="127">
        <v>0</v>
      </c>
      <c r="AG1963" s="127">
        <v>43641</v>
      </c>
      <c r="AH1963" s="127">
        <v>5000</v>
      </c>
      <c r="AI1963" s="127">
        <v>763</v>
      </c>
      <c r="AJ1963" s="127" t="s">
        <v>66</v>
      </c>
      <c r="AK1963" s="127">
        <v>0.03</v>
      </c>
      <c r="AL1963" s="127">
        <v>30</v>
      </c>
      <c r="AM1963" s="127">
        <v>100</v>
      </c>
      <c r="AN1963" s="127"/>
      <c r="AO1963" s="127"/>
      <c r="AP1963" s="127" t="s">
        <v>479</v>
      </c>
      <c r="AQ1963" s="127" t="s">
        <v>480</v>
      </c>
      <c r="AR1963" s="127" t="s">
        <v>481</v>
      </c>
      <c r="AS1963" s="127" t="s">
        <v>69</v>
      </c>
      <c r="AT1963" s="127" t="s">
        <v>70</v>
      </c>
      <c r="AU1963" s="127" t="s">
        <v>91</v>
      </c>
      <c r="AV1963" s="127" t="s">
        <v>1726</v>
      </c>
      <c r="AW1963" s="149">
        <f t="shared" si="30"/>
        <v>1.7700669235449198</v>
      </c>
    </row>
    <row r="1964" spans="1:49" x14ac:dyDescent="0.2">
      <c r="A1964" s="127" t="s">
        <v>59</v>
      </c>
      <c r="B1964" s="127">
        <v>4.0999999999999996</v>
      </c>
      <c r="C1964" s="127">
        <v>20171204</v>
      </c>
      <c r="D1964" s="127" t="s">
        <v>60</v>
      </c>
      <c r="E1964" s="127" t="s">
        <v>60</v>
      </c>
      <c r="F1964" s="127">
        <v>3</v>
      </c>
      <c r="G1964" s="75" t="s">
        <v>3117</v>
      </c>
      <c r="H1964" s="127">
        <v>12</v>
      </c>
      <c r="I1964" s="127"/>
      <c r="J1964" s="127"/>
      <c r="K1964" s="127"/>
      <c r="L1964" s="127"/>
      <c r="M1964" s="127">
        <v>1</v>
      </c>
      <c r="N1964" s="127">
        <v>2</v>
      </c>
      <c r="O1964" s="127">
        <v>2006</v>
      </c>
      <c r="P1964" s="127">
        <v>20070510</v>
      </c>
      <c r="Q1964" s="127">
        <v>20070511</v>
      </c>
      <c r="R1964" s="127" t="s">
        <v>475</v>
      </c>
      <c r="S1964" s="127" t="s">
        <v>476</v>
      </c>
      <c r="T1964" s="127" t="s">
        <v>477</v>
      </c>
      <c r="U1964" s="127" t="s">
        <v>72</v>
      </c>
      <c r="V1964" s="127" t="s">
        <v>65</v>
      </c>
      <c r="W1964" s="127" t="s">
        <v>64</v>
      </c>
      <c r="X1964" s="127"/>
      <c r="Y1964" s="127">
        <v>5.4</v>
      </c>
      <c r="Z1964" s="127">
        <v>78</v>
      </c>
      <c r="AA1964" s="127" t="s">
        <v>1726</v>
      </c>
      <c r="AB1964" s="127">
        <v>5000</v>
      </c>
      <c r="AC1964" s="127">
        <v>24803</v>
      </c>
      <c r="AD1964" s="127"/>
      <c r="AE1964" s="127"/>
      <c r="AF1964" s="127">
        <v>0</v>
      </c>
      <c r="AG1964" s="127">
        <v>43903</v>
      </c>
      <c r="AH1964" s="127">
        <v>5000</v>
      </c>
      <c r="AI1964" s="127">
        <v>767</v>
      </c>
      <c r="AJ1964" s="127" t="s">
        <v>66</v>
      </c>
      <c r="AK1964" s="127">
        <v>0.03</v>
      </c>
      <c r="AL1964" s="127">
        <v>29</v>
      </c>
      <c r="AM1964" s="127">
        <v>100</v>
      </c>
      <c r="AN1964" s="127"/>
      <c r="AO1964" s="127"/>
      <c r="AP1964" s="127" t="s">
        <v>479</v>
      </c>
      <c r="AQ1964" s="127" t="s">
        <v>480</v>
      </c>
      <c r="AR1964" s="127" t="s">
        <v>481</v>
      </c>
      <c r="AS1964" s="127" t="s">
        <v>69</v>
      </c>
      <c r="AT1964" s="127" t="s">
        <v>70</v>
      </c>
      <c r="AU1964" s="127" t="s">
        <v>91</v>
      </c>
      <c r="AV1964" s="127" t="s">
        <v>1726</v>
      </c>
      <c r="AW1964" s="149">
        <f t="shared" si="30"/>
        <v>1.7700681369189211</v>
      </c>
    </row>
    <row r="1965" spans="1:49" x14ac:dyDescent="0.2">
      <c r="A1965" s="127" t="s">
        <v>59</v>
      </c>
      <c r="B1965" s="127">
        <v>4.0999999999999996</v>
      </c>
      <c r="C1965" s="127">
        <v>20171204</v>
      </c>
      <c r="D1965" s="127" t="s">
        <v>60</v>
      </c>
      <c r="E1965" s="127" t="s">
        <v>60</v>
      </c>
      <c r="F1965" s="127">
        <v>3</v>
      </c>
      <c r="G1965" s="75" t="s">
        <v>1594</v>
      </c>
      <c r="H1965" s="127">
        <v>0</v>
      </c>
      <c r="I1965" s="127"/>
      <c r="J1965" s="127"/>
      <c r="K1965" s="127"/>
      <c r="L1965" s="127"/>
      <c r="M1965" s="127">
        <v>1</v>
      </c>
      <c r="N1965" s="127">
        <v>1</v>
      </c>
      <c r="O1965" s="127">
        <v>1985</v>
      </c>
      <c r="P1965" s="127">
        <v>198605</v>
      </c>
      <c r="Q1965" s="127">
        <v>19860523</v>
      </c>
      <c r="R1965" s="127" t="s">
        <v>88</v>
      </c>
      <c r="S1965" s="127" t="s">
        <v>830</v>
      </c>
      <c r="T1965" s="127" t="s">
        <v>89</v>
      </c>
      <c r="U1965" s="127" t="s">
        <v>72</v>
      </c>
      <c r="V1965" s="127" t="s">
        <v>65</v>
      </c>
      <c r="W1965" s="127" t="s">
        <v>64</v>
      </c>
      <c r="X1965" s="127"/>
      <c r="Y1965" s="127">
        <v>3.5</v>
      </c>
      <c r="Z1965" s="127"/>
      <c r="AA1965" s="127" t="s">
        <v>1726</v>
      </c>
      <c r="AB1965" s="127">
        <v>5000</v>
      </c>
      <c r="AC1965" s="127">
        <v>27469</v>
      </c>
      <c r="AD1965" s="127"/>
      <c r="AE1965" s="127"/>
      <c r="AF1965" s="127">
        <v>0</v>
      </c>
      <c r="AG1965" s="127">
        <v>47399</v>
      </c>
      <c r="AH1965" s="127"/>
      <c r="AI1965" s="127"/>
      <c r="AJ1965" s="127"/>
      <c r="AK1965" s="127"/>
      <c r="AL1965" s="127">
        <v>4</v>
      </c>
      <c r="AM1965" s="127"/>
      <c r="AN1965" s="127"/>
      <c r="AO1965" s="127"/>
      <c r="AP1965" s="127" t="s">
        <v>660</v>
      </c>
      <c r="AQ1965" s="127" t="s">
        <v>831</v>
      </c>
      <c r="AR1965" s="127" t="s">
        <v>662</v>
      </c>
      <c r="AS1965" s="127" t="s">
        <v>69</v>
      </c>
      <c r="AT1965" s="127" t="s">
        <v>70</v>
      </c>
      <c r="AU1965" s="127" t="s">
        <v>91</v>
      </c>
      <c r="AV1965" s="127" t="s">
        <v>1726</v>
      </c>
      <c r="AW1965" s="149">
        <f t="shared" si="30"/>
        <v>1.7255451599985439</v>
      </c>
    </row>
    <row r="1966" spans="1:49" x14ac:dyDescent="0.2">
      <c r="A1966" s="127" t="s">
        <v>1726</v>
      </c>
      <c r="B1966" s="127">
        <v>4.0999999999999996</v>
      </c>
      <c r="C1966" s="127">
        <v>20171204</v>
      </c>
      <c r="D1966" s="127" t="s">
        <v>60</v>
      </c>
      <c r="E1966" s="127" t="s">
        <v>60</v>
      </c>
      <c r="F1966" s="127">
        <v>3</v>
      </c>
      <c r="G1966" s="75" t="s">
        <v>1522</v>
      </c>
      <c r="H1966" s="127"/>
      <c r="I1966" s="127"/>
      <c r="J1966" s="127"/>
      <c r="K1966" s="127"/>
      <c r="L1966" s="127"/>
      <c r="M1966" s="127">
        <v>1</v>
      </c>
      <c r="N1966" s="127">
        <v>1</v>
      </c>
      <c r="O1966" s="127">
        <v>2007</v>
      </c>
      <c r="P1966" s="127">
        <v>20080501</v>
      </c>
      <c r="Q1966" s="127">
        <v>20080501</v>
      </c>
      <c r="R1966" s="127" t="s">
        <v>61</v>
      </c>
      <c r="S1966" s="127" t="s">
        <v>62</v>
      </c>
      <c r="T1966" s="127" t="s">
        <v>63</v>
      </c>
      <c r="U1966" s="127" t="s">
        <v>962</v>
      </c>
      <c r="V1966" s="127" t="s">
        <v>65</v>
      </c>
      <c r="W1966" s="127" t="s">
        <v>66</v>
      </c>
      <c r="X1966" s="127"/>
      <c r="Y1966" s="127">
        <v>0.35</v>
      </c>
      <c r="Z1966" s="127"/>
      <c r="AA1966" s="127" t="s">
        <v>1726</v>
      </c>
      <c r="AB1966" s="127"/>
      <c r="AC1966" s="127"/>
      <c r="AD1966" s="127"/>
      <c r="AE1966" s="127"/>
      <c r="AF1966" s="127">
        <v>0</v>
      </c>
      <c r="AG1966" s="127">
        <v>5447</v>
      </c>
      <c r="AH1966" s="127"/>
      <c r="AI1966" s="127"/>
      <c r="AJ1966" s="127" t="s">
        <v>66</v>
      </c>
      <c r="AK1966" s="127"/>
      <c r="AL1966" s="127"/>
      <c r="AM1966" s="127"/>
      <c r="AN1966" s="127"/>
      <c r="AO1966" s="127" t="s">
        <v>1523</v>
      </c>
      <c r="AP1966" s="127" t="s">
        <v>663</v>
      </c>
      <c r="AQ1966" s="127" t="s">
        <v>661</v>
      </c>
      <c r="AR1966" s="127" t="s">
        <v>664</v>
      </c>
      <c r="AS1966" s="127" t="s">
        <v>69</v>
      </c>
      <c r="AT1966" s="127" t="s">
        <v>70</v>
      </c>
      <c r="AU1966" s="127" t="s">
        <v>71</v>
      </c>
      <c r="AV1966" s="127" t="s">
        <v>1726</v>
      </c>
      <c r="AW1966" s="149" t="str">
        <f t="shared" si="30"/>
        <v/>
      </c>
    </row>
    <row r="1967" spans="1:49" x14ac:dyDescent="0.2">
      <c r="A1967" s="127" t="s">
        <v>1726</v>
      </c>
      <c r="B1967" s="127">
        <v>4.0999999999999996</v>
      </c>
      <c r="C1967" s="127">
        <v>20171204</v>
      </c>
      <c r="D1967" s="127" t="s">
        <v>60</v>
      </c>
      <c r="E1967" s="127" t="s">
        <v>60</v>
      </c>
      <c r="F1967" s="127">
        <v>3</v>
      </c>
      <c r="G1967" s="75" t="s">
        <v>1497</v>
      </c>
      <c r="H1967" s="127"/>
      <c r="I1967" s="127"/>
      <c r="J1967" s="127"/>
      <c r="K1967" s="127"/>
      <c r="L1967" s="127"/>
      <c r="M1967" s="127">
        <v>1</v>
      </c>
      <c r="N1967" s="127">
        <v>1</v>
      </c>
      <c r="O1967" s="127">
        <v>2007</v>
      </c>
      <c r="P1967" s="127">
        <v>20080501</v>
      </c>
      <c r="Q1967" s="127">
        <v>20080501</v>
      </c>
      <c r="R1967" s="127" t="s">
        <v>88</v>
      </c>
      <c r="S1967" s="127" t="s">
        <v>62</v>
      </c>
      <c r="T1967" s="127" t="s">
        <v>89</v>
      </c>
      <c r="U1967" s="127" t="s">
        <v>1643</v>
      </c>
      <c r="V1967" s="127" t="s">
        <v>65</v>
      </c>
      <c r="W1967" s="127" t="s">
        <v>66</v>
      </c>
      <c r="X1967" s="127"/>
      <c r="Y1967" s="127">
        <v>1.17</v>
      </c>
      <c r="Z1967" s="127">
        <v>48</v>
      </c>
      <c r="AA1967" s="127" t="s">
        <v>1726</v>
      </c>
      <c r="AB1967" s="127"/>
      <c r="AC1967" s="127"/>
      <c r="AD1967" s="127"/>
      <c r="AE1967" s="127"/>
      <c r="AF1967" s="127">
        <v>0</v>
      </c>
      <c r="AG1967" s="127">
        <v>4199</v>
      </c>
      <c r="AH1967" s="127"/>
      <c r="AI1967" s="127"/>
      <c r="AJ1967" s="127" t="s">
        <v>66</v>
      </c>
      <c r="AK1967" s="127"/>
      <c r="AL1967" s="127"/>
      <c r="AM1967" s="127"/>
      <c r="AN1967" s="127"/>
      <c r="AO1967" s="127" t="s">
        <v>1498</v>
      </c>
      <c r="AP1967" s="127" t="s">
        <v>660</v>
      </c>
      <c r="AQ1967" s="127" t="s">
        <v>661</v>
      </c>
      <c r="AR1967" s="127" t="s">
        <v>662</v>
      </c>
      <c r="AS1967" s="127" t="s">
        <v>69</v>
      </c>
      <c r="AT1967" s="127" t="s">
        <v>70</v>
      </c>
      <c r="AU1967" s="127" t="s">
        <v>91</v>
      </c>
      <c r="AV1967" s="127" t="s">
        <v>1726</v>
      </c>
      <c r="AW1967" s="149" t="str">
        <f t="shared" si="30"/>
        <v/>
      </c>
    </row>
    <row r="1968" spans="1:49" x14ac:dyDescent="0.2">
      <c r="A1968" s="127" t="s">
        <v>1726</v>
      </c>
      <c r="B1968" s="127">
        <v>4.0999999999999996</v>
      </c>
      <c r="C1968" s="127">
        <v>20171204</v>
      </c>
      <c r="D1968" s="127" t="s">
        <v>60</v>
      </c>
      <c r="E1968" s="127" t="s">
        <v>60</v>
      </c>
      <c r="F1968" s="127">
        <v>3</v>
      </c>
      <c r="G1968" s="75" t="s">
        <v>1529</v>
      </c>
      <c r="H1968" s="127"/>
      <c r="I1968" s="127"/>
      <c r="J1968" s="127"/>
      <c r="K1968" s="127"/>
      <c r="L1968" s="127"/>
      <c r="M1968" s="127">
        <v>1</v>
      </c>
      <c r="N1968" s="127">
        <v>1</v>
      </c>
      <c r="O1968" s="127">
        <v>2007</v>
      </c>
      <c r="P1968" s="127">
        <v>20080806</v>
      </c>
      <c r="Q1968" s="127">
        <v>20080806</v>
      </c>
      <c r="R1968" s="127" t="s">
        <v>88</v>
      </c>
      <c r="S1968" s="127" t="s">
        <v>62</v>
      </c>
      <c r="T1968" s="127" t="s">
        <v>89</v>
      </c>
      <c r="U1968" s="127" t="s">
        <v>1643</v>
      </c>
      <c r="V1968" s="127" t="s">
        <v>65</v>
      </c>
      <c r="W1968" s="127" t="s">
        <v>66</v>
      </c>
      <c r="X1968" s="127"/>
      <c r="Y1968" s="127">
        <v>8.51</v>
      </c>
      <c r="Z1968" s="127">
        <v>89</v>
      </c>
      <c r="AA1968" s="127" t="s">
        <v>1726</v>
      </c>
      <c r="AB1968" s="127"/>
      <c r="AC1968" s="127"/>
      <c r="AD1968" s="127"/>
      <c r="AE1968" s="127"/>
      <c r="AF1968" s="127">
        <v>0</v>
      </c>
      <c r="AG1968" s="127">
        <v>5500</v>
      </c>
      <c r="AH1968" s="127"/>
      <c r="AI1968" s="127"/>
      <c r="AJ1968" s="127" t="s">
        <v>66</v>
      </c>
      <c r="AK1968" s="127"/>
      <c r="AL1968" s="127"/>
      <c r="AM1968" s="127"/>
      <c r="AN1968" s="127"/>
      <c r="AO1968" s="127" t="s">
        <v>1530</v>
      </c>
      <c r="AP1968" s="127" t="s">
        <v>660</v>
      </c>
      <c r="AQ1968" s="127" t="s">
        <v>661</v>
      </c>
      <c r="AR1968" s="127" t="s">
        <v>662</v>
      </c>
      <c r="AS1968" s="127" t="s">
        <v>69</v>
      </c>
      <c r="AT1968" s="127" t="s">
        <v>70</v>
      </c>
      <c r="AU1968" s="127" t="s">
        <v>91</v>
      </c>
      <c r="AV1968" s="127" t="s">
        <v>1726</v>
      </c>
      <c r="AW1968" s="149" t="str">
        <f t="shared" si="30"/>
        <v/>
      </c>
    </row>
    <row r="1969" spans="1:49" x14ac:dyDescent="0.2">
      <c r="A1969" s="127" t="s">
        <v>1726</v>
      </c>
      <c r="B1969" s="127">
        <v>4.0999999999999996</v>
      </c>
      <c r="C1969" s="127">
        <v>20171204</v>
      </c>
      <c r="D1969" s="127" t="s">
        <v>60</v>
      </c>
      <c r="E1969" s="127" t="s">
        <v>60</v>
      </c>
      <c r="F1969" s="127">
        <v>3</v>
      </c>
      <c r="G1969" s="75" t="s">
        <v>1483</v>
      </c>
      <c r="H1969" s="127"/>
      <c r="I1969" s="127"/>
      <c r="J1969" s="127"/>
      <c r="K1969" s="127"/>
      <c r="L1969" s="127"/>
      <c r="M1969" s="127">
        <v>1</v>
      </c>
      <c r="N1969" s="127">
        <v>1</v>
      </c>
      <c r="O1969" s="127">
        <v>2007</v>
      </c>
      <c r="P1969" s="127">
        <v>20080501</v>
      </c>
      <c r="Q1969" s="127">
        <v>20080501</v>
      </c>
      <c r="R1969" s="127" t="s">
        <v>78</v>
      </c>
      <c r="S1969" s="127" t="s">
        <v>62</v>
      </c>
      <c r="T1969" s="127" t="s">
        <v>79</v>
      </c>
      <c r="U1969" s="127" t="s">
        <v>1643</v>
      </c>
      <c r="V1969" s="127" t="s">
        <v>65</v>
      </c>
      <c r="W1969" s="127" t="s">
        <v>66</v>
      </c>
      <c r="X1969" s="127"/>
      <c r="Y1969" s="127">
        <v>1.24</v>
      </c>
      <c r="Z1969" s="127">
        <v>46</v>
      </c>
      <c r="AA1969" s="127" t="s">
        <v>1726</v>
      </c>
      <c r="AB1969" s="127"/>
      <c r="AC1969" s="127"/>
      <c r="AD1969" s="127"/>
      <c r="AE1969" s="127"/>
      <c r="AF1969" s="127">
        <v>0</v>
      </c>
      <c r="AG1969" s="127">
        <v>9837</v>
      </c>
      <c r="AH1969" s="127"/>
      <c r="AI1969" s="127"/>
      <c r="AJ1969" s="127" t="s">
        <v>66</v>
      </c>
      <c r="AK1969" s="127"/>
      <c r="AL1969" s="127"/>
      <c r="AM1969" s="127"/>
      <c r="AN1969" s="127"/>
      <c r="AO1969" s="127" t="s">
        <v>1484</v>
      </c>
      <c r="AP1969" s="127" t="s">
        <v>675</v>
      </c>
      <c r="AQ1969" s="127" t="s">
        <v>661</v>
      </c>
      <c r="AR1969" s="127" t="s">
        <v>676</v>
      </c>
      <c r="AS1969" s="127" t="s">
        <v>69</v>
      </c>
      <c r="AT1969" s="127" t="s">
        <v>70</v>
      </c>
      <c r="AU1969" s="127" t="s">
        <v>71</v>
      </c>
      <c r="AV1969" s="127" t="s">
        <v>1726</v>
      </c>
      <c r="AW1969" s="149" t="str">
        <f t="shared" si="30"/>
        <v/>
      </c>
    </row>
    <row r="1970" spans="1:49" x14ac:dyDescent="0.2">
      <c r="A1970" s="127" t="s">
        <v>59</v>
      </c>
      <c r="B1970" s="127">
        <v>4.0999999999999996</v>
      </c>
      <c r="C1970" s="127">
        <v>20171204</v>
      </c>
      <c r="D1970" s="127" t="s">
        <v>60</v>
      </c>
      <c r="E1970" s="127" t="s">
        <v>60</v>
      </c>
      <c r="F1970" s="127">
        <v>3</v>
      </c>
      <c r="G1970" s="75" t="s">
        <v>4215</v>
      </c>
      <c r="H1970" s="127">
        <v>12</v>
      </c>
      <c r="I1970" s="127"/>
      <c r="J1970" s="127"/>
      <c r="K1970" s="127"/>
      <c r="L1970" s="127"/>
      <c r="M1970" s="127">
        <v>1</v>
      </c>
      <c r="N1970" s="127">
        <v>3</v>
      </c>
      <c r="O1970" s="127">
        <v>2003</v>
      </c>
      <c r="P1970" s="127">
        <v>20040509</v>
      </c>
      <c r="Q1970" s="127">
        <v>20040517</v>
      </c>
      <c r="R1970" s="127" t="s">
        <v>3420</v>
      </c>
      <c r="S1970" s="127" t="s">
        <v>3421</v>
      </c>
      <c r="T1970" s="127" t="s">
        <v>4165</v>
      </c>
      <c r="U1970" s="127" t="s">
        <v>72</v>
      </c>
      <c r="V1970" s="127" t="s">
        <v>65</v>
      </c>
      <c r="W1970" s="127" t="s">
        <v>64</v>
      </c>
      <c r="X1970" s="127"/>
      <c r="Y1970" s="127">
        <v>5.5</v>
      </c>
      <c r="Z1970" s="127"/>
      <c r="AA1970" s="127" t="s">
        <v>67</v>
      </c>
      <c r="AB1970" s="127">
        <v>5000</v>
      </c>
      <c r="AC1970" s="127">
        <v>6739</v>
      </c>
      <c r="AD1970" s="127"/>
      <c r="AE1970" s="127"/>
      <c r="AF1970" s="127">
        <v>0</v>
      </c>
      <c r="AG1970" s="127">
        <v>330514</v>
      </c>
      <c r="AH1970" s="127"/>
      <c r="AI1970" s="127"/>
      <c r="AJ1970" s="127"/>
      <c r="AK1970" s="127"/>
      <c r="AL1970" s="127"/>
      <c r="AM1970" s="127"/>
      <c r="AN1970" s="127"/>
      <c r="AO1970" s="127" t="s">
        <v>4216</v>
      </c>
      <c r="AP1970" s="127" t="s">
        <v>3422</v>
      </c>
      <c r="AQ1970" s="127" t="s">
        <v>3423</v>
      </c>
      <c r="AR1970" s="127" t="s">
        <v>4166</v>
      </c>
      <c r="AS1970" s="127" t="s">
        <v>69</v>
      </c>
      <c r="AT1970" s="127" t="s">
        <v>70</v>
      </c>
      <c r="AU1970" s="127" t="s">
        <v>3211</v>
      </c>
      <c r="AV1970" s="127" t="s">
        <v>1726</v>
      </c>
      <c r="AW1970" s="149">
        <f t="shared" si="30"/>
        <v>49.044962160557944</v>
      </c>
    </row>
    <row r="1971" spans="1:49" x14ac:dyDescent="0.2">
      <c r="A1971" s="127" t="s">
        <v>59</v>
      </c>
      <c r="B1971" s="127">
        <v>4.0999999999999996</v>
      </c>
      <c r="C1971" s="127">
        <v>20171204</v>
      </c>
      <c r="D1971" s="127" t="s">
        <v>60</v>
      </c>
      <c r="E1971" s="127" t="s">
        <v>60</v>
      </c>
      <c r="F1971" s="127">
        <v>3</v>
      </c>
      <c r="G1971" s="75" t="s">
        <v>3046</v>
      </c>
      <c r="H1971" s="127">
        <v>12</v>
      </c>
      <c r="I1971" s="127"/>
      <c r="J1971" s="127"/>
      <c r="K1971" s="127"/>
      <c r="L1971" s="127"/>
      <c r="M1971" s="127">
        <v>1</v>
      </c>
      <c r="N1971" s="127">
        <v>1</v>
      </c>
      <c r="O1971" s="127">
        <v>2005</v>
      </c>
      <c r="P1971" s="127">
        <v>20070424</v>
      </c>
      <c r="Q1971" s="127">
        <v>20070424</v>
      </c>
      <c r="R1971" s="127" t="s">
        <v>61</v>
      </c>
      <c r="S1971" s="127" t="s">
        <v>62</v>
      </c>
      <c r="T1971" s="127" t="s">
        <v>63</v>
      </c>
      <c r="U1971" s="127" t="s">
        <v>1953</v>
      </c>
      <c r="V1971" s="127" t="s">
        <v>65</v>
      </c>
      <c r="W1971" s="127" t="s">
        <v>64</v>
      </c>
      <c r="X1971" s="127"/>
      <c r="Y1971" s="127">
        <v>15.82</v>
      </c>
      <c r="Z1971" s="127">
        <v>112</v>
      </c>
      <c r="AA1971" s="127" t="s">
        <v>1726</v>
      </c>
      <c r="AB1971" s="127">
        <v>5000</v>
      </c>
      <c r="AC1971" s="127">
        <v>21830</v>
      </c>
      <c r="AD1971" s="127"/>
      <c r="AE1971" s="127"/>
      <c r="AF1971" s="127">
        <v>5000</v>
      </c>
      <c r="AG1971" s="127">
        <v>66</v>
      </c>
      <c r="AH1971" s="127"/>
      <c r="AI1971" s="127"/>
      <c r="AJ1971" s="127"/>
      <c r="AK1971" s="127">
        <v>3.0000000000000001E-3</v>
      </c>
      <c r="AL1971" s="127">
        <v>30</v>
      </c>
      <c r="AM1971" s="127">
        <v>301</v>
      </c>
      <c r="AN1971" s="127"/>
      <c r="AO1971" s="127" t="s">
        <v>152</v>
      </c>
      <c r="AP1971" s="127" t="s">
        <v>663</v>
      </c>
      <c r="AQ1971" s="127" t="s">
        <v>661</v>
      </c>
      <c r="AR1971" s="127" t="s">
        <v>664</v>
      </c>
      <c r="AS1971" s="127" t="s">
        <v>69</v>
      </c>
      <c r="AT1971" s="127" t="s">
        <v>70</v>
      </c>
      <c r="AU1971" s="127" t="s">
        <v>71</v>
      </c>
      <c r="AV1971" s="127" t="s">
        <v>1726</v>
      </c>
      <c r="AW1971" s="149">
        <f t="shared" si="30"/>
        <v>3.0233623453962436E-3</v>
      </c>
    </row>
    <row r="1972" spans="1:49" x14ac:dyDescent="0.2">
      <c r="A1972" s="127" t="s">
        <v>59</v>
      </c>
      <c r="B1972" s="127">
        <v>4.0999999999999996</v>
      </c>
      <c r="C1972" s="127">
        <v>20171204</v>
      </c>
      <c r="D1972" s="127" t="s">
        <v>60</v>
      </c>
      <c r="E1972" s="127" t="s">
        <v>60</v>
      </c>
      <c r="F1972" s="127">
        <v>3</v>
      </c>
      <c r="G1972" s="75" t="s">
        <v>4836</v>
      </c>
      <c r="H1972" s="127">
        <v>12</v>
      </c>
      <c r="I1972" s="127"/>
      <c r="J1972" s="127"/>
      <c r="K1972" s="127"/>
      <c r="L1972" s="127"/>
      <c r="M1972" s="127">
        <v>1</v>
      </c>
      <c r="N1972" s="127">
        <v>2</v>
      </c>
      <c r="O1972" s="127">
        <v>2012</v>
      </c>
      <c r="P1972" s="127">
        <v>20130513</v>
      </c>
      <c r="Q1972" s="127">
        <v>20130515</v>
      </c>
      <c r="R1972" s="127" t="s">
        <v>475</v>
      </c>
      <c r="S1972" s="127" t="s">
        <v>476</v>
      </c>
      <c r="T1972" s="127" t="s">
        <v>477</v>
      </c>
      <c r="U1972" s="127" t="s">
        <v>72</v>
      </c>
      <c r="V1972" s="127" t="s">
        <v>65</v>
      </c>
      <c r="W1972" s="127" t="s">
        <v>64</v>
      </c>
      <c r="X1972" s="127" t="s">
        <v>1305</v>
      </c>
      <c r="Y1972" s="127">
        <v>6.36</v>
      </c>
      <c r="Z1972" s="127">
        <v>81</v>
      </c>
      <c r="AA1972" s="127" t="s">
        <v>1726</v>
      </c>
      <c r="AB1972" s="127">
        <v>5000</v>
      </c>
      <c r="AC1972" s="127">
        <v>56787</v>
      </c>
      <c r="AD1972" s="127"/>
      <c r="AE1972" s="127"/>
      <c r="AF1972" s="127">
        <v>0</v>
      </c>
      <c r="AG1972" s="127">
        <v>1283</v>
      </c>
      <c r="AH1972" s="127"/>
      <c r="AI1972" s="127"/>
      <c r="AJ1972" s="127" t="s">
        <v>66</v>
      </c>
      <c r="AK1972" s="127">
        <v>0</v>
      </c>
      <c r="AL1972" s="127">
        <v>25</v>
      </c>
      <c r="AM1972" s="127">
        <v>200</v>
      </c>
      <c r="AN1972" s="127"/>
      <c r="AO1972" s="127"/>
      <c r="AP1972" s="127" t="s">
        <v>479</v>
      </c>
      <c r="AQ1972" s="127" t="s">
        <v>480</v>
      </c>
      <c r="AR1972" s="127" t="s">
        <v>481</v>
      </c>
      <c r="AS1972" s="127" t="s">
        <v>69</v>
      </c>
      <c r="AT1972" s="127" t="s">
        <v>70</v>
      </c>
      <c r="AU1972" s="127" t="s">
        <v>91</v>
      </c>
      <c r="AV1972" s="127" t="s">
        <v>1726</v>
      </c>
      <c r="AW1972" s="149">
        <f t="shared" si="30"/>
        <v>2.2593199147692252E-2</v>
      </c>
    </row>
    <row r="1973" spans="1:49" x14ac:dyDescent="0.2">
      <c r="A1973" s="127" t="s">
        <v>59</v>
      </c>
      <c r="B1973" s="127">
        <v>4.0999999999999996</v>
      </c>
      <c r="C1973" s="127">
        <v>20171204</v>
      </c>
      <c r="D1973" s="127" t="s">
        <v>60</v>
      </c>
      <c r="E1973" s="127" t="s">
        <v>60</v>
      </c>
      <c r="F1973" s="127">
        <v>3</v>
      </c>
      <c r="G1973" s="75" t="s">
        <v>4835</v>
      </c>
      <c r="H1973" s="127">
        <v>12</v>
      </c>
      <c r="I1973" s="127"/>
      <c r="J1973" s="127"/>
      <c r="K1973" s="127"/>
      <c r="L1973" s="127"/>
      <c r="M1973" s="127">
        <v>1</v>
      </c>
      <c r="N1973" s="127">
        <v>2</v>
      </c>
      <c r="O1973" s="127">
        <v>2012</v>
      </c>
      <c r="P1973" s="127">
        <v>20130513</v>
      </c>
      <c r="Q1973" s="127">
        <v>20130515</v>
      </c>
      <c r="R1973" s="127" t="s">
        <v>475</v>
      </c>
      <c r="S1973" s="127" t="s">
        <v>476</v>
      </c>
      <c r="T1973" s="127" t="s">
        <v>477</v>
      </c>
      <c r="U1973" s="127" t="s">
        <v>72</v>
      </c>
      <c r="V1973" s="127" t="s">
        <v>65</v>
      </c>
      <c r="W1973" s="127" t="s">
        <v>64</v>
      </c>
      <c r="X1973" s="127" t="s">
        <v>1305</v>
      </c>
      <c r="Y1973" s="127">
        <v>6.36</v>
      </c>
      <c r="Z1973" s="127">
        <v>81</v>
      </c>
      <c r="AA1973" s="127" t="s">
        <v>1726</v>
      </c>
      <c r="AB1973" s="127">
        <v>5000</v>
      </c>
      <c r="AC1973" s="127">
        <v>56194</v>
      </c>
      <c r="AD1973" s="127"/>
      <c r="AE1973" s="127"/>
      <c r="AF1973" s="127">
        <v>0</v>
      </c>
      <c r="AG1973" s="127">
        <v>1271</v>
      </c>
      <c r="AH1973" s="127">
        <v>5000</v>
      </c>
      <c r="AI1973" s="127">
        <v>56</v>
      </c>
      <c r="AJ1973" s="127" t="s">
        <v>66</v>
      </c>
      <c r="AK1973" s="127">
        <v>1E-3</v>
      </c>
      <c r="AL1973" s="127">
        <v>23</v>
      </c>
      <c r="AM1973" s="127">
        <v>200</v>
      </c>
      <c r="AN1973" s="127"/>
      <c r="AO1973" s="127"/>
      <c r="AP1973" s="127" t="s">
        <v>479</v>
      </c>
      <c r="AQ1973" s="127" t="s">
        <v>480</v>
      </c>
      <c r="AR1973" s="127" t="s">
        <v>481</v>
      </c>
      <c r="AS1973" s="127" t="s">
        <v>69</v>
      </c>
      <c r="AT1973" s="127" t="s">
        <v>70</v>
      </c>
      <c r="AU1973" s="127" t="s">
        <v>91</v>
      </c>
      <c r="AV1973" s="127" t="s">
        <v>1726</v>
      </c>
      <c r="AW1973" s="149">
        <f t="shared" si="30"/>
        <v>2.2618073103890093E-2</v>
      </c>
    </row>
    <row r="1974" spans="1:49" x14ac:dyDescent="0.2">
      <c r="A1974" s="127" t="s">
        <v>59</v>
      </c>
      <c r="B1974" s="127">
        <v>4.0999999999999996</v>
      </c>
      <c r="C1974" s="127">
        <v>20171204</v>
      </c>
      <c r="D1974" s="127" t="s">
        <v>60</v>
      </c>
      <c r="E1974" s="127" t="s">
        <v>60</v>
      </c>
      <c r="F1974" s="127">
        <v>3</v>
      </c>
      <c r="G1974" s="75" t="s">
        <v>1995</v>
      </c>
      <c r="H1974" s="127">
        <v>0</v>
      </c>
      <c r="I1974" s="127"/>
      <c r="J1974" s="127"/>
      <c r="K1974" s="127" t="s">
        <v>106</v>
      </c>
      <c r="L1974" s="127" t="s">
        <v>4285</v>
      </c>
      <c r="M1974" s="127">
        <v>1</v>
      </c>
      <c r="N1974" s="127">
        <v>3</v>
      </c>
      <c r="O1974" s="127">
        <v>1998</v>
      </c>
      <c r="P1974" s="127">
        <v>19990524</v>
      </c>
      <c r="Q1974" s="127">
        <v>19990528</v>
      </c>
      <c r="R1974" s="127" t="s">
        <v>3420</v>
      </c>
      <c r="S1974" s="127" t="s">
        <v>3421</v>
      </c>
      <c r="T1974" s="127" t="s">
        <v>4165</v>
      </c>
      <c r="U1974" s="127" t="s">
        <v>72</v>
      </c>
      <c r="V1974" s="127" t="s">
        <v>65</v>
      </c>
      <c r="W1974" s="127" t="s">
        <v>64</v>
      </c>
      <c r="X1974" s="127"/>
      <c r="Y1974" s="127">
        <v>5.6</v>
      </c>
      <c r="Z1974" s="127"/>
      <c r="AA1974" s="127" t="s">
        <v>1726</v>
      </c>
      <c r="AB1974" s="127">
        <v>5000</v>
      </c>
      <c r="AC1974" s="127">
        <v>48610</v>
      </c>
      <c r="AD1974" s="127"/>
      <c r="AE1974" s="127"/>
      <c r="AF1974" s="127">
        <v>0</v>
      </c>
      <c r="AG1974" s="127">
        <v>411681</v>
      </c>
      <c r="AH1974" s="127">
        <v>5000</v>
      </c>
      <c r="AI1974" s="127">
        <v>690</v>
      </c>
      <c r="AJ1974" s="127" t="s">
        <v>66</v>
      </c>
      <c r="AK1974" s="127">
        <v>1.4E-2</v>
      </c>
      <c r="AL1974" s="127">
        <v>29</v>
      </c>
      <c r="AM1974" s="127">
        <v>1207</v>
      </c>
      <c r="AN1974" s="127"/>
      <c r="AO1974" s="127" t="s">
        <v>4316</v>
      </c>
      <c r="AP1974" s="127" t="s">
        <v>3422</v>
      </c>
      <c r="AQ1974" s="127" t="s">
        <v>3423</v>
      </c>
      <c r="AR1974" s="127" t="s">
        <v>4166</v>
      </c>
      <c r="AS1974" s="127" t="s">
        <v>69</v>
      </c>
      <c r="AT1974" s="127" t="s">
        <v>70</v>
      </c>
      <c r="AU1974" s="127" t="s">
        <v>3211</v>
      </c>
      <c r="AV1974" s="127" t="s">
        <v>1726</v>
      </c>
      <c r="AW1974" s="149">
        <f t="shared" si="30"/>
        <v>8.4690598642254677</v>
      </c>
    </row>
    <row r="1975" spans="1:49" x14ac:dyDescent="0.2">
      <c r="A1975" s="127" t="s">
        <v>59</v>
      </c>
      <c r="B1975" s="127">
        <v>4.0999999999999996</v>
      </c>
      <c r="C1975" s="127">
        <v>20171204</v>
      </c>
      <c r="D1975" s="127" t="s">
        <v>60</v>
      </c>
      <c r="E1975" s="127" t="s">
        <v>60</v>
      </c>
      <c r="F1975" s="127">
        <v>3</v>
      </c>
      <c r="G1975" s="75" t="s">
        <v>1996</v>
      </c>
      <c r="H1975" s="127">
        <v>0</v>
      </c>
      <c r="I1975" s="127"/>
      <c r="J1975" s="127"/>
      <c r="K1975" s="127" t="s">
        <v>106</v>
      </c>
      <c r="L1975" s="127" t="s">
        <v>4285</v>
      </c>
      <c r="M1975" s="127">
        <v>1</v>
      </c>
      <c r="N1975" s="127">
        <v>3</v>
      </c>
      <c r="O1975" s="127">
        <v>1998</v>
      </c>
      <c r="P1975" s="127">
        <v>19990524</v>
      </c>
      <c r="Q1975" s="127">
        <v>19990528</v>
      </c>
      <c r="R1975" s="127" t="s">
        <v>3420</v>
      </c>
      <c r="S1975" s="127" t="s">
        <v>3421</v>
      </c>
      <c r="T1975" s="127" t="s">
        <v>4165</v>
      </c>
      <c r="U1975" s="127" t="s">
        <v>72</v>
      </c>
      <c r="V1975" s="127" t="s">
        <v>65</v>
      </c>
      <c r="W1975" s="127" t="s">
        <v>64</v>
      </c>
      <c r="X1975" s="127"/>
      <c r="Y1975" s="127">
        <v>5.7</v>
      </c>
      <c r="Z1975" s="127"/>
      <c r="AA1975" s="127" t="s">
        <v>1726</v>
      </c>
      <c r="AB1975" s="127">
        <v>0</v>
      </c>
      <c r="AC1975" s="127">
        <v>49287</v>
      </c>
      <c r="AD1975" s="127"/>
      <c r="AE1975" s="127"/>
      <c r="AF1975" s="127">
        <v>0</v>
      </c>
      <c r="AG1975" s="127">
        <v>412128</v>
      </c>
      <c r="AH1975" s="127"/>
      <c r="AI1975" s="127"/>
      <c r="AJ1975" s="127" t="s">
        <v>66</v>
      </c>
      <c r="AK1975" s="127">
        <v>8.9999999999999993E-3</v>
      </c>
      <c r="AL1975" s="127">
        <v>29</v>
      </c>
      <c r="AM1975" s="127">
        <v>982</v>
      </c>
      <c r="AN1975" s="127"/>
      <c r="AO1975" s="127" t="s">
        <v>4286</v>
      </c>
      <c r="AP1975" s="127" t="s">
        <v>3422</v>
      </c>
      <c r="AQ1975" s="127" t="s">
        <v>3423</v>
      </c>
      <c r="AR1975" s="127" t="s">
        <v>4166</v>
      </c>
      <c r="AS1975" s="127" t="s">
        <v>69</v>
      </c>
      <c r="AT1975" s="127" t="s">
        <v>70</v>
      </c>
      <c r="AU1975" s="127" t="s">
        <v>3211</v>
      </c>
      <c r="AV1975" s="127" t="s">
        <v>1726</v>
      </c>
      <c r="AW1975" s="149">
        <f t="shared" si="30"/>
        <v>8.3617992574106754</v>
      </c>
    </row>
    <row r="1976" spans="1:49" x14ac:dyDescent="0.2">
      <c r="A1976" s="127" t="s">
        <v>59</v>
      </c>
      <c r="B1976" s="127">
        <v>4.0999999999999996</v>
      </c>
      <c r="C1976" s="127">
        <v>20171204</v>
      </c>
      <c r="D1976" s="127" t="s">
        <v>60</v>
      </c>
      <c r="E1976" s="127" t="s">
        <v>60</v>
      </c>
      <c r="F1976" s="127">
        <v>3</v>
      </c>
      <c r="G1976" s="75" t="s">
        <v>1997</v>
      </c>
      <c r="H1976" s="127">
        <v>0</v>
      </c>
      <c r="I1976" s="127"/>
      <c r="J1976" s="127"/>
      <c r="K1976" s="127" t="s">
        <v>106</v>
      </c>
      <c r="L1976" s="127" t="s">
        <v>4285</v>
      </c>
      <c r="M1976" s="127">
        <v>1</v>
      </c>
      <c r="N1976" s="127">
        <v>3</v>
      </c>
      <c r="O1976" s="127">
        <v>1998</v>
      </c>
      <c r="P1976" s="127">
        <v>19990524</v>
      </c>
      <c r="Q1976" s="127">
        <v>19990528</v>
      </c>
      <c r="R1976" s="127" t="s">
        <v>3420</v>
      </c>
      <c r="S1976" s="127" t="s">
        <v>3421</v>
      </c>
      <c r="T1976" s="127" t="s">
        <v>4165</v>
      </c>
      <c r="U1976" s="127" t="s">
        <v>72</v>
      </c>
      <c r="V1976" s="127" t="s">
        <v>65</v>
      </c>
      <c r="W1976" s="127" t="s">
        <v>64</v>
      </c>
      <c r="X1976" s="127"/>
      <c r="Y1976" s="127">
        <v>5.7</v>
      </c>
      <c r="Z1976" s="127"/>
      <c r="AA1976" s="127" t="s">
        <v>1726</v>
      </c>
      <c r="AB1976" s="127">
        <v>5000</v>
      </c>
      <c r="AC1976" s="127">
        <v>49485</v>
      </c>
      <c r="AD1976" s="127"/>
      <c r="AE1976" s="127"/>
      <c r="AF1976" s="127">
        <v>0</v>
      </c>
      <c r="AG1976" s="127">
        <v>392488</v>
      </c>
      <c r="AH1976" s="127">
        <v>5000</v>
      </c>
      <c r="AI1976" s="127">
        <v>703</v>
      </c>
      <c r="AJ1976" s="127" t="s">
        <v>66</v>
      </c>
      <c r="AK1976" s="127">
        <v>1.4E-2</v>
      </c>
      <c r="AL1976" s="127">
        <v>29</v>
      </c>
      <c r="AM1976" s="127">
        <v>1207</v>
      </c>
      <c r="AN1976" s="127"/>
      <c r="AO1976" s="127" t="s">
        <v>4337</v>
      </c>
      <c r="AP1976" s="127" t="s">
        <v>3422</v>
      </c>
      <c r="AQ1976" s="127" t="s">
        <v>3423</v>
      </c>
      <c r="AR1976" s="127" t="s">
        <v>4166</v>
      </c>
      <c r="AS1976" s="127" t="s">
        <v>69</v>
      </c>
      <c r="AT1976" s="127" t="s">
        <v>70</v>
      </c>
      <c r="AU1976" s="127" t="s">
        <v>3211</v>
      </c>
      <c r="AV1976" s="127" t="s">
        <v>1726</v>
      </c>
      <c r="AW1976" s="149">
        <f t="shared" si="30"/>
        <v>7.9314539759523086</v>
      </c>
    </row>
    <row r="1977" spans="1:49" x14ac:dyDescent="0.2">
      <c r="A1977" s="127" t="s">
        <v>59</v>
      </c>
      <c r="B1977" s="127">
        <v>4.0999999999999996</v>
      </c>
      <c r="C1977" s="127">
        <v>20171204</v>
      </c>
      <c r="D1977" s="127" t="s">
        <v>60</v>
      </c>
      <c r="E1977" s="127" t="s">
        <v>60</v>
      </c>
      <c r="F1977" s="127">
        <v>3</v>
      </c>
      <c r="G1977" s="75" t="s">
        <v>1998</v>
      </c>
      <c r="H1977" s="127">
        <v>0</v>
      </c>
      <c r="I1977" s="127"/>
      <c r="J1977" s="127"/>
      <c r="K1977" s="127" t="s">
        <v>106</v>
      </c>
      <c r="L1977" s="127" t="s">
        <v>4285</v>
      </c>
      <c r="M1977" s="127">
        <v>1</v>
      </c>
      <c r="N1977" s="127">
        <v>3</v>
      </c>
      <c r="O1977" s="127">
        <v>1998</v>
      </c>
      <c r="P1977" s="127">
        <v>19990524</v>
      </c>
      <c r="Q1977" s="127">
        <v>19990528</v>
      </c>
      <c r="R1977" s="127" t="s">
        <v>3420</v>
      </c>
      <c r="S1977" s="127" t="s">
        <v>3421</v>
      </c>
      <c r="T1977" s="127" t="s">
        <v>4165</v>
      </c>
      <c r="U1977" s="127" t="s">
        <v>72</v>
      </c>
      <c r="V1977" s="127" t="s">
        <v>65</v>
      </c>
      <c r="W1977" s="127" t="s">
        <v>64</v>
      </c>
      <c r="X1977" s="127"/>
      <c r="Y1977" s="127">
        <v>5.0999999999999996</v>
      </c>
      <c r="Z1977" s="127"/>
      <c r="AA1977" s="127" t="s">
        <v>1726</v>
      </c>
      <c r="AB1977" s="127">
        <v>0</v>
      </c>
      <c r="AC1977" s="127">
        <v>49639</v>
      </c>
      <c r="AD1977" s="127"/>
      <c r="AE1977" s="127"/>
      <c r="AF1977" s="127">
        <v>0</v>
      </c>
      <c r="AG1977" s="127">
        <v>392940</v>
      </c>
      <c r="AH1977" s="127"/>
      <c r="AI1977" s="127"/>
      <c r="AJ1977" s="127" t="s">
        <v>66</v>
      </c>
      <c r="AK1977" s="127">
        <v>8.9999999999999993E-3</v>
      </c>
      <c r="AL1977" s="127">
        <v>29</v>
      </c>
      <c r="AM1977" s="127">
        <v>982</v>
      </c>
      <c r="AN1977" s="127"/>
      <c r="AO1977" s="127" t="s">
        <v>4322</v>
      </c>
      <c r="AP1977" s="127" t="s">
        <v>3422</v>
      </c>
      <c r="AQ1977" s="127" t="s">
        <v>3423</v>
      </c>
      <c r="AR1977" s="127" t="s">
        <v>4166</v>
      </c>
      <c r="AS1977" s="127" t="s">
        <v>69</v>
      </c>
      <c r="AT1977" s="127" t="s">
        <v>70</v>
      </c>
      <c r="AU1977" s="127" t="s">
        <v>3211</v>
      </c>
      <c r="AV1977" s="127" t="s">
        <v>1726</v>
      </c>
      <c r="AW1977" s="149">
        <f t="shared" si="30"/>
        <v>7.9159531819738511</v>
      </c>
    </row>
    <row r="1978" spans="1:49" x14ac:dyDescent="0.2">
      <c r="A1978" s="127" t="s">
        <v>59</v>
      </c>
      <c r="B1978" s="127">
        <v>4.0999999999999996</v>
      </c>
      <c r="C1978" s="127">
        <v>20171204</v>
      </c>
      <c r="D1978" s="127" t="s">
        <v>60</v>
      </c>
      <c r="E1978" s="127" t="s">
        <v>60</v>
      </c>
      <c r="F1978" s="127">
        <v>3</v>
      </c>
      <c r="G1978" s="75" t="s">
        <v>1686</v>
      </c>
      <c r="H1978" s="127">
        <v>0</v>
      </c>
      <c r="I1978" s="127"/>
      <c r="J1978" s="127"/>
      <c r="K1978" s="127"/>
      <c r="L1978" s="127"/>
      <c r="M1978" s="127">
        <v>1</v>
      </c>
      <c r="N1978" s="127">
        <v>1</v>
      </c>
      <c r="O1978" s="127">
        <v>2003</v>
      </c>
      <c r="P1978" s="127">
        <v>20050429</v>
      </c>
      <c r="Q1978" s="127">
        <v>20050502</v>
      </c>
      <c r="R1978" s="127" t="s">
        <v>61</v>
      </c>
      <c r="S1978" s="127" t="s">
        <v>62</v>
      </c>
      <c r="T1978" s="127" t="s">
        <v>63</v>
      </c>
      <c r="U1978" s="127" t="s">
        <v>1953</v>
      </c>
      <c r="V1978" s="127" t="s">
        <v>65</v>
      </c>
      <c r="W1978" s="127" t="s">
        <v>64</v>
      </c>
      <c r="X1978" s="127"/>
      <c r="Y1978" s="127">
        <v>16</v>
      </c>
      <c r="Z1978" s="127">
        <v>112</v>
      </c>
      <c r="AA1978" s="127" t="s">
        <v>1726</v>
      </c>
      <c r="AB1978" s="127">
        <v>5000</v>
      </c>
      <c r="AC1978" s="127">
        <v>11042</v>
      </c>
      <c r="AD1978" s="127"/>
      <c r="AE1978" s="127"/>
      <c r="AF1978" s="127">
        <v>0</v>
      </c>
      <c r="AG1978" s="127">
        <v>9901</v>
      </c>
      <c r="AH1978" s="127">
        <v>5000</v>
      </c>
      <c r="AI1978" s="127">
        <v>112</v>
      </c>
      <c r="AJ1978" s="127" t="s">
        <v>67</v>
      </c>
      <c r="AK1978" s="127">
        <v>0.01</v>
      </c>
      <c r="AL1978" s="127">
        <v>30</v>
      </c>
      <c r="AM1978" s="127">
        <v>300</v>
      </c>
      <c r="AN1978" s="127"/>
      <c r="AO1978" s="127" t="s">
        <v>115</v>
      </c>
      <c r="AP1978" s="127" t="s">
        <v>663</v>
      </c>
      <c r="AQ1978" s="127" t="s">
        <v>661</v>
      </c>
      <c r="AR1978" s="127" t="s">
        <v>664</v>
      </c>
      <c r="AS1978" s="127" t="s">
        <v>69</v>
      </c>
      <c r="AT1978" s="127" t="s">
        <v>70</v>
      </c>
      <c r="AU1978" s="127" t="s">
        <v>71</v>
      </c>
      <c r="AV1978" s="127" t="s">
        <v>1726</v>
      </c>
      <c r="AW1978" s="149">
        <f t="shared" si="30"/>
        <v>0.89666727042202499</v>
      </c>
    </row>
    <row r="1979" spans="1:49" x14ac:dyDescent="0.2">
      <c r="A1979" s="127" t="s">
        <v>59</v>
      </c>
      <c r="B1979" s="127">
        <v>4.0999999999999996</v>
      </c>
      <c r="C1979" s="127">
        <v>20171204</v>
      </c>
      <c r="D1979" s="127" t="s">
        <v>60</v>
      </c>
      <c r="E1979" s="127" t="s">
        <v>60</v>
      </c>
      <c r="F1979" s="127">
        <v>3</v>
      </c>
      <c r="G1979" s="75" t="s">
        <v>4050</v>
      </c>
      <c r="H1979" s="127">
        <v>0</v>
      </c>
      <c r="I1979" s="127"/>
      <c r="J1979" s="127"/>
      <c r="K1979" s="127"/>
      <c r="L1979" s="127"/>
      <c r="M1979" s="127">
        <v>1</v>
      </c>
      <c r="N1979" s="127">
        <v>2</v>
      </c>
      <c r="O1979" s="127">
        <v>2002</v>
      </c>
      <c r="P1979" s="127">
        <v>20030530</v>
      </c>
      <c r="Q1979" s="127">
        <v>20030530</v>
      </c>
      <c r="R1979" s="127" t="s">
        <v>4013</v>
      </c>
      <c r="S1979" s="127" t="s">
        <v>3307</v>
      </c>
      <c r="T1979" s="127" t="s">
        <v>4014</v>
      </c>
      <c r="U1979" s="127" t="s">
        <v>72</v>
      </c>
      <c r="V1979" s="127" t="s">
        <v>65</v>
      </c>
      <c r="W1979" s="127" t="s">
        <v>64</v>
      </c>
      <c r="X1979" s="127"/>
      <c r="Y1979" s="127">
        <v>7.2</v>
      </c>
      <c r="Z1979" s="127">
        <v>87</v>
      </c>
      <c r="AA1979" s="127" t="s">
        <v>1726</v>
      </c>
      <c r="AB1979" s="127">
        <v>5000</v>
      </c>
      <c r="AC1979" s="127">
        <v>10127</v>
      </c>
      <c r="AD1979" s="127"/>
      <c r="AE1979" s="127"/>
      <c r="AF1979" s="127"/>
      <c r="AG1979" s="127"/>
      <c r="AH1979" s="127"/>
      <c r="AI1979" s="127"/>
      <c r="AJ1979" s="127"/>
      <c r="AK1979" s="127"/>
      <c r="AL1979" s="127">
        <v>2</v>
      </c>
      <c r="AM1979" s="127">
        <v>200</v>
      </c>
      <c r="AN1979" s="127"/>
      <c r="AO1979" s="127" t="s">
        <v>4051</v>
      </c>
      <c r="AP1979" s="127" t="s">
        <v>4016</v>
      </c>
      <c r="AQ1979" s="127" t="s">
        <v>3310</v>
      </c>
      <c r="AR1979" s="127" t="s">
        <v>4017</v>
      </c>
      <c r="AS1979" s="127" t="s">
        <v>69</v>
      </c>
      <c r="AT1979" s="127" t="s">
        <v>70</v>
      </c>
      <c r="AU1979" s="127" t="s">
        <v>3211</v>
      </c>
      <c r="AV1979" s="127" t="s">
        <v>1726</v>
      </c>
      <c r="AW1979" s="149">
        <f t="shared" si="30"/>
        <v>0</v>
      </c>
    </row>
    <row r="1980" spans="1:49" x14ac:dyDescent="0.2">
      <c r="A1980" s="127" t="s">
        <v>1726</v>
      </c>
      <c r="B1980" s="127">
        <v>4.0999999999999996</v>
      </c>
      <c r="C1980" s="127">
        <v>20171204</v>
      </c>
      <c r="D1980" s="127" t="s">
        <v>60</v>
      </c>
      <c r="E1980" s="127" t="s">
        <v>60</v>
      </c>
      <c r="F1980" s="127">
        <v>3</v>
      </c>
      <c r="G1980" s="75" t="s">
        <v>3937</v>
      </c>
      <c r="H1980" s="127"/>
      <c r="I1980" s="127"/>
      <c r="J1980" s="127"/>
      <c r="K1980" s="127"/>
      <c r="L1980" s="127"/>
      <c r="M1980" s="127">
        <v>1</v>
      </c>
      <c r="N1980" s="127">
        <v>1</v>
      </c>
      <c r="O1980" s="127">
        <v>2011</v>
      </c>
      <c r="P1980" s="127">
        <v>20120520</v>
      </c>
      <c r="Q1980" s="127">
        <v>20120520</v>
      </c>
      <c r="R1980" s="127" t="s">
        <v>61</v>
      </c>
      <c r="S1980" s="127" t="s">
        <v>62</v>
      </c>
      <c r="T1980" s="127" t="s">
        <v>63</v>
      </c>
      <c r="U1980" s="127" t="s">
        <v>1643</v>
      </c>
      <c r="V1980" s="127" t="s">
        <v>65</v>
      </c>
      <c r="W1980" s="127" t="s">
        <v>64</v>
      </c>
      <c r="X1980" s="127" t="s">
        <v>1305</v>
      </c>
      <c r="Y1980" s="127">
        <v>1.93</v>
      </c>
      <c r="Z1980" s="127">
        <v>53</v>
      </c>
      <c r="AA1980" s="127" t="s">
        <v>1726</v>
      </c>
      <c r="AB1980" s="127"/>
      <c r="AC1980" s="127"/>
      <c r="AD1980" s="127"/>
      <c r="AE1980" s="127"/>
      <c r="AF1980" s="127">
        <v>0</v>
      </c>
      <c r="AG1980" s="127">
        <v>8098</v>
      </c>
      <c r="AH1980" s="127"/>
      <c r="AI1980" s="127"/>
      <c r="AJ1980" s="127" t="s">
        <v>67</v>
      </c>
      <c r="AK1980" s="127"/>
      <c r="AL1980" s="127"/>
      <c r="AM1980" s="127"/>
      <c r="AN1980" s="127"/>
      <c r="AO1980" s="127"/>
      <c r="AP1980" s="127" t="s">
        <v>663</v>
      </c>
      <c r="AQ1980" s="127" t="s">
        <v>661</v>
      </c>
      <c r="AR1980" s="127" t="s">
        <v>664</v>
      </c>
      <c r="AS1980" s="127" t="s">
        <v>69</v>
      </c>
      <c r="AT1980" s="127" t="s">
        <v>70</v>
      </c>
      <c r="AU1980" s="127" t="s">
        <v>71</v>
      </c>
      <c r="AV1980" s="127" t="s">
        <v>1726</v>
      </c>
      <c r="AW1980" s="149" t="str">
        <f t="shared" si="30"/>
        <v/>
      </c>
    </row>
    <row r="1981" spans="1:49" x14ac:dyDescent="0.2">
      <c r="A1981" s="127" t="s">
        <v>1726</v>
      </c>
      <c r="B1981" s="127">
        <v>4.0999999999999996</v>
      </c>
      <c r="C1981" s="127">
        <v>20171204</v>
      </c>
      <c r="D1981" s="127" t="s">
        <v>60</v>
      </c>
      <c r="E1981" s="127" t="s">
        <v>60</v>
      </c>
      <c r="F1981" s="127">
        <v>3</v>
      </c>
      <c r="G1981" s="75" t="s">
        <v>3940</v>
      </c>
      <c r="H1981" s="127"/>
      <c r="I1981" s="127"/>
      <c r="J1981" s="127"/>
      <c r="K1981" s="127"/>
      <c r="L1981" s="127"/>
      <c r="M1981" s="127">
        <v>1</v>
      </c>
      <c r="N1981" s="127">
        <v>1</v>
      </c>
      <c r="O1981" s="127">
        <v>2011</v>
      </c>
      <c r="P1981" s="127">
        <v>20120615</v>
      </c>
      <c r="Q1981" s="127">
        <v>20120615</v>
      </c>
      <c r="R1981" s="127" t="s">
        <v>61</v>
      </c>
      <c r="S1981" s="127" t="s">
        <v>62</v>
      </c>
      <c r="T1981" s="127" t="s">
        <v>63</v>
      </c>
      <c r="U1981" s="127" t="s">
        <v>1643</v>
      </c>
      <c r="V1981" s="127" t="s">
        <v>65</v>
      </c>
      <c r="W1981" s="127" t="s">
        <v>64</v>
      </c>
      <c r="X1981" s="127" t="s">
        <v>1305</v>
      </c>
      <c r="Y1981" s="127">
        <v>3.52</v>
      </c>
      <c r="Z1981" s="127">
        <v>66</v>
      </c>
      <c r="AA1981" s="127" t="s">
        <v>1726</v>
      </c>
      <c r="AB1981" s="127"/>
      <c r="AC1981" s="127"/>
      <c r="AD1981" s="127"/>
      <c r="AE1981" s="127"/>
      <c r="AF1981" s="127">
        <v>0</v>
      </c>
      <c r="AG1981" s="127">
        <v>8098</v>
      </c>
      <c r="AH1981" s="127"/>
      <c r="AI1981" s="127"/>
      <c r="AJ1981" s="127" t="s">
        <v>67</v>
      </c>
      <c r="AK1981" s="127"/>
      <c r="AL1981" s="127"/>
      <c r="AM1981" s="127"/>
      <c r="AN1981" s="127"/>
      <c r="AO1981" s="127"/>
      <c r="AP1981" s="127" t="s">
        <v>663</v>
      </c>
      <c r="AQ1981" s="127" t="s">
        <v>661</v>
      </c>
      <c r="AR1981" s="127" t="s">
        <v>664</v>
      </c>
      <c r="AS1981" s="127" t="s">
        <v>69</v>
      </c>
      <c r="AT1981" s="127" t="s">
        <v>70</v>
      </c>
      <c r="AU1981" s="127" t="s">
        <v>71</v>
      </c>
      <c r="AV1981" s="127" t="s">
        <v>1726</v>
      </c>
      <c r="AW1981" s="149" t="str">
        <f t="shared" si="30"/>
        <v/>
      </c>
    </row>
    <row r="1982" spans="1:49" x14ac:dyDescent="0.2">
      <c r="A1982" s="127" t="s">
        <v>1726</v>
      </c>
      <c r="B1982" s="127">
        <v>4.0999999999999996</v>
      </c>
      <c r="C1982" s="127">
        <v>20171204</v>
      </c>
      <c r="D1982" s="127" t="s">
        <v>60</v>
      </c>
      <c r="E1982" s="127" t="s">
        <v>60</v>
      </c>
      <c r="F1982" s="127">
        <v>3</v>
      </c>
      <c r="G1982" s="75" t="s">
        <v>4395</v>
      </c>
      <c r="H1982" s="127"/>
      <c r="I1982" s="127"/>
      <c r="J1982" s="127"/>
      <c r="K1982" s="127"/>
      <c r="L1982" s="127"/>
      <c r="M1982" s="127">
        <v>1</v>
      </c>
      <c r="N1982" s="127">
        <v>3</v>
      </c>
      <c r="O1982" s="127">
        <v>2011</v>
      </c>
      <c r="P1982" s="127">
        <v>20120627</v>
      </c>
      <c r="Q1982" s="127">
        <v>20120627</v>
      </c>
      <c r="R1982" s="127" t="s">
        <v>4190</v>
      </c>
      <c r="S1982" s="127" t="s">
        <v>4396</v>
      </c>
      <c r="T1982" s="127" t="s">
        <v>4165</v>
      </c>
      <c r="U1982" s="127" t="s">
        <v>72</v>
      </c>
      <c r="V1982" s="127" t="s">
        <v>65</v>
      </c>
      <c r="W1982" s="127" t="s">
        <v>64</v>
      </c>
      <c r="X1982" s="127"/>
      <c r="Y1982" s="127">
        <v>3.1</v>
      </c>
      <c r="Z1982" s="127"/>
      <c r="AA1982" s="127" t="s">
        <v>1726</v>
      </c>
      <c r="AB1982" s="127"/>
      <c r="AC1982" s="127"/>
      <c r="AD1982" s="127"/>
      <c r="AE1982" s="127"/>
      <c r="AF1982" s="127">
        <v>0</v>
      </c>
      <c r="AG1982" s="127">
        <v>22800</v>
      </c>
      <c r="AH1982" s="127"/>
      <c r="AI1982" s="127"/>
      <c r="AJ1982" s="127" t="s">
        <v>67</v>
      </c>
      <c r="AK1982" s="127"/>
      <c r="AL1982" s="127"/>
      <c r="AM1982" s="127"/>
      <c r="AN1982" s="127"/>
      <c r="AO1982" s="127"/>
      <c r="AP1982" s="127" t="s">
        <v>4191</v>
      </c>
      <c r="AQ1982" s="127" t="s">
        <v>4397</v>
      </c>
      <c r="AR1982" s="127" t="s">
        <v>4166</v>
      </c>
      <c r="AS1982" s="127" t="s">
        <v>69</v>
      </c>
      <c r="AT1982" s="127" t="s">
        <v>70</v>
      </c>
      <c r="AU1982" s="127" t="s">
        <v>3211</v>
      </c>
      <c r="AV1982" s="127" t="s">
        <v>1726</v>
      </c>
      <c r="AW1982" s="149" t="str">
        <f t="shared" si="30"/>
        <v/>
      </c>
    </row>
    <row r="1983" spans="1:49" x14ac:dyDescent="0.2">
      <c r="A1983" s="127" t="s">
        <v>59</v>
      </c>
      <c r="B1983" s="127">
        <v>4.0999999999999996</v>
      </c>
      <c r="C1983" s="127">
        <v>20171204</v>
      </c>
      <c r="D1983" s="127" t="s">
        <v>60</v>
      </c>
      <c r="E1983" s="127" t="s">
        <v>60</v>
      </c>
      <c r="F1983" s="127">
        <v>3</v>
      </c>
      <c r="G1983" s="75" t="s">
        <v>2903</v>
      </c>
      <c r="H1983" s="127">
        <v>12</v>
      </c>
      <c r="I1983" s="127"/>
      <c r="J1983" s="127"/>
      <c r="K1983" s="127"/>
      <c r="L1983" s="127"/>
      <c r="M1983" s="127">
        <v>1</v>
      </c>
      <c r="N1983" s="127">
        <v>2</v>
      </c>
      <c r="O1983" s="127">
        <v>2005</v>
      </c>
      <c r="P1983" s="127">
        <v>20060510</v>
      </c>
      <c r="Q1983" s="127">
        <v>20060511</v>
      </c>
      <c r="R1983" s="127" t="s">
        <v>475</v>
      </c>
      <c r="S1983" s="127" t="s">
        <v>476</v>
      </c>
      <c r="T1983" s="127" t="s">
        <v>477</v>
      </c>
      <c r="U1983" s="127" t="s">
        <v>72</v>
      </c>
      <c r="V1983" s="127" t="s">
        <v>65</v>
      </c>
      <c r="W1983" s="127" t="s">
        <v>64</v>
      </c>
      <c r="X1983" s="127"/>
      <c r="Y1983" s="127">
        <v>5.38</v>
      </c>
      <c r="Z1983" s="127">
        <v>76</v>
      </c>
      <c r="AA1983" s="127" t="s">
        <v>1726</v>
      </c>
      <c r="AB1983" s="127">
        <v>5000</v>
      </c>
      <c r="AC1983" s="127">
        <v>24230</v>
      </c>
      <c r="AD1983" s="127"/>
      <c r="AE1983" s="127"/>
      <c r="AF1983" s="127">
        <v>0</v>
      </c>
      <c r="AG1983" s="127">
        <v>38610</v>
      </c>
      <c r="AH1983" s="127">
        <v>5000</v>
      </c>
      <c r="AI1983" s="127">
        <v>1010</v>
      </c>
      <c r="AJ1983" s="127" t="s">
        <v>66</v>
      </c>
      <c r="AK1983" s="127">
        <v>0.04</v>
      </c>
      <c r="AL1983" s="127">
        <v>30</v>
      </c>
      <c r="AM1983" s="127">
        <v>100</v>
      </c>
      <c r="AN1983" s="127"/>
      <c r="AO1983" s="127"/>
      <c r="AP1983" s="127" t="s">
        <v>479</v>
      </c>
      <c r="AQ1983" s="127" t="s">
        <v>480</v>
      </c>
      <c r="AR1983" s="127" t="s">
        <v>481</v>
      </c>
      <c r="AS1983" s="127" t="s">
        <v>69</v>
      </c>
      <c r="AT1983" s="127" t="s">
        <v>70</v>
      </c>
      <c r="AU1983" s="127" t="s">
        <v>91</v>
      </c>
      <c r="AV1983" s="127" t="s">
        <v>1726</v>
      </c>
      <c r="AW1983" s="149">
        <f t="shared" si="30"/>
        <v>1.5934791580685101</v>
      </c>
    </row>
    <row r="1984" spans="1:49" x14ac:dyDescent="0.2">
      <c r="A1984" s="127" t="s">
        <v>1726</v>
      </c>
      <c r="B1984" s="127">
        <v>4.0999999999999996</v>
      </c>
      <c r="C1984" s="127">
        <v>20171204</v>
      </c>
      <c r="D1984" s="127" t="s">
        <v>60</v>
      </c>
      <c r="E1984" s="127" t="s">
        <v>60</v>
      </c>
      <c r="F1984" s="127">
        <v>3</v>
      </c>
      <c r="G1984" s="75" t="s">
        <v>992</v>
      </c>
      <c r="H1984" s="127"/>
      <c r="I1984" s="127"/>
      <c r="J1984" s="127"/>
      <c r="K1984" s="127"/>
      <c r="L1984" s="127"/>
      <c r="M1984" s="127">
        <v>1</v>
      </c>
      <c r="N1984" s="127">
        <v>2</v>
      </c>
      <c r="O1984" s="127">
        <v>1996</v>
      </c>
      <c r="P1984" s="127">
        <v>19961121</v>
      </c>
      <c r="Q1984" s="127">
        <v>19961126</v>
      </c>
      <c r="R1984" s="127" t="s">
        <v>475</v>
      </c>
      <c r="S1984" s="127" t="s">
        <v>476</v>
      </c>
      <c r="T1984" s="127" t="s">
        <v>477</v>
      </c>
      <c r="U1984" s="127" t="s">
        <v>977</v>
      </c>
      <c r="V1984" s="127" t="s">
        <v>65</v>
      </c>
      <c r="W1984" s="127" t="s">
        <v>64</v>
      </c>
      <c r="X1984" s="127"/>
      <c r="Y1984" s="127"/>
      <c r="Z1984" s="127"/>
      <c r="AA1984" s="127" t="s">
        <v>1726</v>
      </c>
      <c r="AB1984" s="127"/>
      <c r="AC1984" s="127"/>
      <c r="AD1984" s="127"/>
      <c r="AE1984" s="127"/>
      <c r="AF1984" s="127">
        <v>0</v>
      </c>
      <c r="AG1984" s="127">
        <v>89240</v>
      </c>
      <c r="AH1984" s="127"/>
      <c r="AI1984" s="127"/>
      <c r="AJ1984" s="127" t="s">
        <v>66</v>
      </c>
      <c r="AK1984" s="127"/>
      <c r="AL1984" s="127"/>
      <c r="AM1984" s="127"/>
      <c r="AN1984" s="127"/>
      <c r="AO1984" s="127"/>
      <c r="AP1984" s="127" t="s">
        <v>479</v>
      </c>
      <c r="AQ1984" s="127" t="s">
        <v>480</v>
      </c>
      <c r="AR1984" s="127" t="s">
        <v>481</v>
      </c>
      <c r="AS1984" s="127" t="s">
        <v>69</v>
      </c>
      <c r="AT1984" s="127" t="s">
        <v>70</v>
      </c>
      <c r="AU1984" s="127" t="s">
        <v>91</v>
      </c>
      <c r="AV1984" s="127" t="s">
        <v>1726</v>
      </c>
      <c r="AW1984" s="149" t="str">
        <f t="shared" si="30"/>
        <v/>
      </c>
    </row>
    <row r="1985" spans="1:49" x14ac:dyDescent="0.2">
      <c r="A1985" s="127" t="s">
        <v>1726</v>
      </c>
      <c r="B1985" s="127">
        <v>4.0999999999999996</v>
      </c>
      <c r="C1985" s="127">
        <v>20171204</v>
      </c>
      <c r="D1985" s="127" t="s">
        <v>60</v>
      </c>
      <c r="E1985" s="127" t="s">
        <v>60</v>
      </c>
      <c r="F1985" s="127">
        <v>3</v>
      </c>
      <c r="G1985" s="75" t="s">
        <v>1393</v>
      </c>
      <c r="H1985" s="127"/>
      <c r="I1985" s="127"/>
      <c r="J1985" s="127"/>
      <c r="K1985" s="127"/>
      <c r="L1985" s="127"/>
      <c r="M1985" s="127">
        <v>1</v>
      </c>
      <c r="N1985" s="127">
        <v>1</v>
      </c>
      <c r="O1985" s="127">
        <v>1996</v>
      </c>
      <c r="P1985" s="127">
        <v>19970618</v>
      </c>
      <c r="Q1985" s="127">
        <v>19970619</v>
      </c>
      <c r="R1985" s="127" t="s">
        <v>61</v>
      </c>
      <c r="S1985" s="127" t="s">
        <v>62</v>
      </c>
      <c r="T1985" s="127" t="s">
        <v>63</v>
      </c>
      <c r="U1985" s="127" t="s">
        <v>1643</v>
      </c>
      <c r="V1985" s="127" t="s">
        <v>65</v>
      </c>
      <c r="W1985" s="127" t="s">
        <v>66</v>
      </c>
      <c r="X1985" s="127"/>
      <c r="Y1985" s="127">
        <v>1.7</v>
      </c>
      <c r="Z1985" s="127">
        <v>55</v>
      </c>
      <c r="AA1985" s="127" t="s">
        <v>1726</v>
      </c>
      <c r="AB1985" s="127"/>
      <c r="AC1985" s="127"/>
      <c r="AD1985" s="127"/>
      <c r="AE1985" s="127"/>
      <c r="AF1985" s="127">
        <v>0</v>
      </c>
      <c r="AG1985" s="127">
        <v>158126</v>
      </c>
      <c r="AH1985" s="127"/>
      <c r="AI1985" s="127"/>
      <c r="AJ1985" s="127" t="s">
        <v>67</v>
      </c>
      <c r="AK1985" s="127"/>
      <c r="AL1985" s="127"/>
      <c r="AM1985" s="127"/>
      <c r="AN1985" s="127"/>
      <c r="AO1985" s="127"/>
      <c r="AP1985" s="127" t="s">
        <v>663</v>
      </c>
      <c r="AQ1985" s="127" t="s">
        <v>661</v>
      </c>
      <c r="AR1985" s="127" t="s">
        <v>664</v>
      </c>
      <c r="AS1985" s="127" t="s">
        <v>69</v>
      </c>
      <c r="AT1985" s="127" t="s">
        <v>70</v>
      </c>
      <c r="AU1985" s="127" t="s">
        <v>71</v>
      </c>
      <c r="AV1985" s="127" t="s">
        <v>1726</v>
      </c>
      <c r="AW1985" s="149" t="str">
        <f t="shared" si="30"/>
        <v/>
      </c>
    </row>
    <row r="1986" spans="1:49" x14ac:dyDescent="0.2">
      <c r="A1986" s="127" t="s">
        <v>1726</v>
      </c>
      <c r="B1986" s="127">
        <v>4.0999999999999996</v>
      </c>
      <c r="C1986" s="127">
        <v>20171204</v>
      </c>
      <c r="D1986" s="127" t="s">
        <v>60</v>
      </c>
      <c r="E1986" s="127" t="s">
        <v>60</v>
      </c>
      <c r="F1986" s="127">
        <v>3</v>
      </c>
      <c r="G1986" s="75" t="s">
        <v>5150</v>
      </c>
      <c r="H1986" s="127"/>
      <c r="I1986" s="127"/>
      <c r="J1986" s="127"/>
      <c r="K1986" s="127"/>
      <c r="L1986" s="127"/>
      <c r="M1986" s="127">
        <v>1</v>
      </c>
      <c r="N1986" s="127">
        <v>1</v>
      </c>
      <c r="O1986" s="127">
        <v>2013</v>
      </c>
      <c r="P1986" s="127">
        <v>20140513</v>
      </c>
      <c r="Q1986" s="127">
        <v>20140513</v>
      </c>
      <c r="R1986" s="127" t="s">
        <v>84</v>
      </c>
      <c r="S1986" s="127" t="s">
        <v>62</v>
      </c>
      <c r="T1986" s="127" t="s">
        <v>85</v>
      </c>
      <c r="U1986" s="127" t="s">
        <v>1643</v>
      </c>
      <c r="V1986" s="127" t="s">
        <v>65</v>
      </c>
      <c r="W1986" s="127" t="s">
        <v>64</v>
      </c>
      <c r="X1986" s="127" t="s">
        <v>1305</v>
      </c>
      <c r="Y1986" s="127">
        <v>2.2000000000000002</v>
      </c>
      <c r="Z1986" s="127"/>
      <c r="AA1986" s="127" t="s">
        <v>1726</v>
      </c>
      <c r="AB1986" s="127"/>
      <c r="AC1986" s="127"/>
      <c r="AD1986" s="127"/>
      <c r="AE1986" s="127"/>
      <c r="AF1986" s="127">
        <v>0</v>
      </c>
      <c r="AG1986" s="127">
        <v>10080</v>
      </c>
      <c r="AH1986" s="127"/>
      <c r="AI1986" s="127"/>
      <c r="AJ1986" s="127" t="s">
        <v>66</v>
      </c>
      <c r="AK1986" s="127"/>
      <c r="AL1986" s="127"/>
      <c r="AM1986" s="127"/>
      <c r="AN1986" s="127"/>
      <c r="AO1986" s="127" t="s">
        <v>5151</v>
      </c>
      <c r="AP1986" s="127" t="s">
        <v>669</v>
      </c>
      <c r="AQ1986" s="127" t="s">
        <v>661</v>
      </c>
      <c r="AR1986" s="127" t="s">
        <v>670</v>
      </c>
      <c r="AS1986" s="127" t="s">
        <v>69</v>
      </c>
      <c r="AT1986" s="127" t="s">
        <v>70</v>
      </c>
      <c r="AU1986" s="127" t="s">
        <v>71</v>
      </c>
      <c r="AV1986" s="127" t="s">
        <v>1726</v>
      </c>
      <c r="AW1986" s="149" t="str">
        <f t="shared" si="30"/>
        <v/>
      </c>
    </row>
    <row r="1987" spans="1:49" x14ac:dyDescent="0.2">
      <c r="A1987" s="127" t="s">
        <v>1726</v>
      </c>
      <c r="B1987" s="127">
        <v>4.0999999999999996</v>
      </c>
      <c r="C1987" s="127">
        <v>20171204</v>
      </c>
      <c r="D1987" s="127" t="s">
        <v>60</v>
      </c>
      <c r="E1987" s="127" t="s">
        <v>60</v>
      </c>
      <c r="F1987" s="127">
        <v>3</v>
      </c>
      <c r="G1987" s="75" t="s">
        <v>5152</v>
      </c>
      <c r="H1987" s="127"/>
      <c r="I1987" s="127"/>
      <c r="J1987" s="127"/>
      <c r="K1987" s="127"/>
      <c r="L1987" s="127"/>
      <c r="M1987" s="127">
        <v>1</v>
      </c>
      <c r="N1987" s="127">
        <v>1</v>
      </c>
      <c r="O1987" s="127">
        <v>2013</v>
      </c>
      <c r="P1987" s="127">
        <v>20140520</v>
      </c>
      <c r="Q1987" s="127">
        <v>20140520</v>
      </c>
      <c r="R1987" s="127" t="s">
        <v>61</v>
      </c>
      <c r="S1987" s="127" t="s">
        <v>62</v>
      </c>
      <c r="T1987" s="127" t="s">
        <v>63</v>
      </c>
      <c r="U1987" s="127" t="s">
        <v>1643</v>
      </c>
      <c r="V1987" s="127" t="s">
        <v>65</v>
      </c>
      <c r="W1987" s="127" t="s">
        <v>64</v>
      </c>
      <c r="X1987" s="127" t="s">
        <v>1305</v>
      </c>
      <c r="Y1987" s="127">
        <v>1.64</v>
      </c>
      <c r="Z1987" s="127">
        <v>50</v>
      </c>
      <c r="AA1987" s="127" t="s">
        <v>1726</v>
      </c>
      <c r="AB1987" s="127"/>
      <c r="AC1987" s="127"/>
      <c r="AD1987" s="127"/>
      <c r="AE1987" s="127"/>
      <c r="AF1987" s="127">
        <v>0</v>
      </c>
      <c r="AG1987" s="127">
        <v>17504</v>
      </c>
      <c r="AH1987" s="127"/>
      <c r="AI1987" s="127"/>
      <c r="AJ1987" s="127" t="s">
        <v>66</v>
      </c>
      <c r="AK1987" s="127"/>
      <c r="AL1987" s="127"/>
      <c r="AM1987" s="127"/>
      <c r="AN1987" s="127"/>
      <c r="AO1987" s="127" t="s">
        <v>5151</v>
      </c>
      <c r="AP1987" s="127" t="s">
        <v>663</v>
      </c>
      <c r="AQ1987" s="127" t="s">
        <v>661</v>
      </c>
      <c r="AR1987" s="127" t="s">
        <v>664</v>
      </c>
      <c r="AS1987" s="127" t="s">
        <v>69</v>
      </c>
      <c r="AT1987" s="127" t="s">
        <v>70</v>
      </c>
      <c r="AU1987" s="127" t="s">
        <v>71</v>
      </c>
      <c r="AV1987" s="127" t="s">
        <v>1726</v>
      </c>
      <c r="AW1987" s="149" t="str">
        <f t="shared" ref="AW1987:AW2050" si="31">+IF(ISERROR(AG1987/AC1987),"",AG1987/AC1987)</f>
        <v/>
      </c>
    </row>
    <row r="1988" spans="1:49" x14ac:dyDescent="0.2">
      <c r="A1988" s="127" t="s">
        <v>59</v>
      </c>
      <c r="B1988" s="127">
        <v>4.0999999999999996</v>
      </c>
      <c r="C1988" s="127">
        <v>20171204</v>
      </c>
      <c r="D1988" s="127" t="s">
        <v>60</v>
      </c>
      <c r="E1988" s="127" t="s">
        <v>60</v>
      </c>
      <c r="F1988" s="127">
        <v>3</v>
      </c>
      <c r="G1988" s="75" t="s">
        <v>1962</v>
      </c>
      <c r="H1988" s="127">
        <v>12</v>
      </c>
      <c r="I1988" s="127"/>
      <c r="J1988" s="127"/>
      <c r="K1988" s="127" t="s">
        <v>106</v>
      </c>
      <c r="L1988" s="127" t="s">
        <v>4223</v>
      </c>
      <c r="M1988" s="127">
        <v>1</v>
      </c>
      <c r="N1988" s="127">
        <v>3</v>
      </c>
      <c r="O1988" s="127">
        <v>2004</v>
      </c>
      <c r="P1988" s="127">
        <v>20050510</v>
      </c>
      <c r="Q1988" s="127">
        <v>20050530</v>
      </c>
      <c r="R1988" s="127" t="s">
        <v>3420</v>
      </c>
      <c r="S1988" s="127" t="s">
        <v>3421</v>
      </c>
      <c r="T1988" s="127" t="s">
        <v>4165</v>
      </c>
      <c r="U1988" s="127" t="s">
        <v>72</v>
      </c>
      <c r="V1988" s="127" t="s">
        <v>65</v>
      </c>
      <c r="W1988" s="127" t="s">
        <v>64</v>
      </c>
      <c r="X1988" s="127"/>
      <c r="Y1988" s="127">
        <v>5</v>
      </c>
      <c r="Z1988" s="127"/>
      <c r="AA1988" s="127" t="s">
        <v>1726</v>
      </c>
      <c r="AB1988" s="127">
        <v>0</v>
      </c>
      <c r="AC1988" s="127">
        <v>25118</v>
      </c>
      <c r="AD1988" s="127"/>
      <c r="AE1988" s="127"/>
      <c r="AF1988" s="127">
        <v>0</v>
      </c>
      <c r="AG1988" s="127">
        <v>175395</v>
      </c>
      <c r="AH1988" s="127"/>
      <c r="AI1988" s="127"/>
      <c r="AJ1988" s="127" t="s">
        <v>66</v>
      </c>
      <c r="AK1988" s="127"/>
      <c r="AL1988" s="127">
        <v>41</v>
      </c>
      <c r="AM1988" s="127">
        <v>451</v>
      </c>
      <c r="AN1988" s="127"/>
      <c r="AO1988" s="127" t="s">
        <v>4229</v>
      </c>
      <c r="AP1988" s="127" t="s">
        <v>3422</v>
      </c>
      <c r="AQ1988" s="127" t="s">
        <v>3423</v>
      </c>
      <c r="AR1988" s="127" t="s">
        <v>4166</v>
      </c>
      <c r="AS1988" s="127" t="s">
        <v>69</v>
      </c>
      <c r="AT1988" s="127" t="s">
        <v>70</v>
      </c>
      <c r="AU1988" s="127" t="s">
        <v>3211</v>
      </c>
      <c r="AV1988" s="127" t="s">
        <v>1726</v>
      </c>
      <c r="AW1988" s="149">
        <f t="shared" si="31"/>
        <v>6.9828409905247231</v>
      </c>
    </row>
    <row r="1989" spans="1:49" x14ac:dyDescent="0.2">
      <c r="A1989" s="127" t="s">
        <v>59</v>
      </c>
      <c r="B1989" s="127">
        <v>4.0999999999999996</v>
      </c>
      <c r="C1989" s="127">
        <v>20171204</v>
      </c>
      <c r="D1989" s="127" t="s">
        <v>60</v>
      </c>
      <c r="E1989" s="127" t="s">
        <v>60</v>
      </c>
      <c r="F1989" s="127">
        <v>3</v>
      </c>
      <c r="G1989" s="75" t="s">
        <v>1672</v>
      </c>
      <c r="H1989" s="127">
        <v>0</v>
      </c>
      <c r="I1989" s="127"/>
      <c r="J1989" s="127"/>
      <c r="K1989" s="127"/>
      <c r="L1989" s="127"/>
      <c r="M1989" s="127">
        <v>1</v>
      </c>
      <c r="N1989" s="127">
        <v>1</v>
      </c>
      <c r="O1989" s="127">
        <v>1997</v>
      </c>
      <c r="P1989" s="127">
        <v>19990421</v>
      </c>
      <c r="Q1989" s="127">
        <v>19990422</v>
      </c>
      <c r="R1989" s="127" t="s">
        <v>61</v>
      </c>
      <c r="S1989" s="127" t="s">
        <v>62</v>
      </c>
      <c r="T1989" s="127" t="s">
        <v>63</v>
      </c>
      <c r="U1989" s="127" t="s">
        <v>1953</v>
      </c>
      <c r="V1989" s="127" t="s">
        <v>65</v>
      </c>
      <c r="W1989" s="127" t="s">
        <v>64</v>
      </c>
      <c r="X1989" s="127"/>
      <c r="Y1989" s="127">
        <v>14.9</v>
      </c>
      <c r="Z1989" s="127">
        <v>109</v>
      </c>
      <c r="AA1989" s="127" t="s">
        <v>1726</v>
      </c>
      <c r="AB1989" s="127">
        <v>5000</v>
      </c>
      <c r="AC1989" s="127">
        <v>45370</v>
      </c>
      <c r="AD1989" s="127"/>
      <c r="AE1989" s="127"/>
      <c r="AF1989" s="127">
        <v>0</v>
      </c>
      <c r="AG1989" s="127">
        <v>37234</v>
      </c>
      <c r="AH1989" s="127">
        <v>5000</v>
      </c>
      <c r="AI1989" s="127">
        <v>1137</v>
      </c>
      <c r="AJ1989" s="127" t="s">
        <v>66</v>
      </c>
      <c r="AK1989" s="127">
        <v>2.4400000000000002E-2</v>
      </c>
      <c r="AL1989" s="127"/>
      <c r="AM1989" s="127"/>
      <c r="AN1989" s="127"/>
      <c r="AO1989" s="127" t="s">
        <v>113</v>
      </c>
      <c r="AP1989" s="127" t="s">
        <v>663</v>
      </c>
      <c r="AQ1989" s="127" t="s">
        <v>661</v>
      </c>
      <c r="AR1989" s="127" t="s">
        <v>664</v>
      </c>
      <c r="AS1989" s="127" t="s">
        <v>69</v>
      </c>
      <c r="AT1989" s="127" t="s">
        <v>70</v>
      </c>
      <c r="AU1989" s="127" t="s">
        <v>71</v>
      </c>
      <c r="AV1989" s="127" t="s">
        <v>1726</v>
      </c>
      <c r="AW1989" s="149">
        <f t="shared" si="31"/>
        <v>0.82067445448534271</v>
      </c>
    </row>
    <row r="1990" spans="1:49" x14ac:dyDescent="0.2">
      <c r="A1990" s="127" t="s">
        <v>59</v>
      </c>
      <c r="B1990" s="127">
        <v>4.0999999999999996</v>
      </c>
      <c r="C1990" s="127">
        <v>20171204</v>
      </c>
      <c r="D1990" s="127" t="s">
        <v>60</v>
      </c>
      <c r="E1990" s="127" t="s">
        <v>60</v>
      </c>
      <c r="F1990" s="127">
        <v>3</v>
      </c>
      <c r="G1990" s="75" t="s">
        <v>1673</v>
      </c>
      <c r="H1990" s="127">
        <v>0</v>
      </c>
      <c r="I1990" s="127"/>
      <c r="J1990" s="127"/>
      <c r="K1990" s="127"/>
      <c r="L1990" s="127"/>
      <c r="M1990" s="127">
        <v>1</v>
      </c>
      <c r="N1990" s="127">
        <v>1</v>
      </c>
      <c r="O1990" s="127">
        <v>1997</v>
      </c>
      <c r="P1990" s="127">
        <v>19990421</v>
      </c>
      <c r="Q1990" s="127">
        <v>19990422</v>
      </c>
      <c r="R1990" s="127" t="s">
        <v>61</v>
      </c>
      <c r="S1990" s="127" t="s">
        <v>62</v>
      </c>
      <c r="T1990" s="127" t="s">
        <v>63</v>
      </c>
      <c r="U1990" s="127" t="s">
        <v>1953</v>
      </c>
      <c r="V1990" s="127" t="s">
        <v>65</v>
      </c>
      <c r="W1990" s="127" t="s">
        <v>64</v>
      </c>
      <c r="X1990" s="127"/>
      <c r="Y1990" s="127">
        <v>19.8</v>
      </c>
      <c r="Z1990" s="127">
        <v>119</v>
      </c>
      <c r="AA1990" s="127" t="s">
        <v>1726</v>
      </c>
      <c r="AB1990" s="127">
        <v>5000</v>
      </c>
      <c r="AC1990" s="127">
        <v>43112</v>
      </c>
      <c r="AD1990" s="127"/>
      <c r="AE1990" s="127"/>
      <c r="AF1990" s="127">
        <v>0</v>
      </c>
      <c r="AG1990" s="127">
        <v>14504</v>
      </c>
      <c r="AH1990" s="127">
        <v>5000</v>
      </c>
      <c r="AI1990" s="127">
        <v>1105</v>
      </c>
      <c r="AJ1990" s="127" t="s">
        <v>66</v>
      </c>
      <c r="AK1990" s="127">
        <v>2.5000000000000001E-2</v>
      </c>
      <c r="AL1990" s="127"/>
      <c r="AM1990" s="127"/>
      <c r="AN1990" s="127"/>
      <c r="AO1990" s="127" t="s">
        <v>114</v>
      </c>
      <c r="AP1990" s="127" t="s">
        <v>663</v>
      </c>
      <c r="AQ1990" s="127" t="s">
        <v>661</v>
      </c>
      <c r="AR1990" s="127" t="s">
        <v>664</v>
      </c>
      <c r="AS1990" s="127" t="s">
        <v>69</v>
      </c>
      <c r="AT1990" s="127" t="s">
        <v>70</v>
      </c>
      <c r="AU1990" s="127" t="s">
        <v>71</v>
      </c>
      <c r="AV1990" s="127" t="s">
        <v>1726</v>
      </c>
      <c r="AW1990" s="149">
        <f t="shared" si="31"/>
        <v>0.33642605307107071</v>
      </c>
    </row>
    <row r="1991" spans="1:49" x14ac:dyDescent="0.2">
      <c r="A1991" s="127" t="s">
        <v>59</v>
      </c>
      <c r="B1991" s="127">
        <v>4.0999999999999996</v>
      </c>
      <c r="C1991" s="127">
        <v>20171204</v>
      </c>
      <c r="D1991" s="127" t="s">
        <v>60</v>
      </c>
      <c r="E1991" s="127" t="s">
        <v>60</v>
      </c>
      <c r="F1991" s="127">
        <v>3</v>
      </c>
      <c r="G1991" s="75" t="s">
        <v>276</v>
      </c>
      <c r="H1991" s="127">
        <v>0</v>
      </c>
      <c r="I1991" s="127"/>
      <c r="J1991" s="127"/>
      <c r="K1991" s="127"/>
      <c r="L1991" s="127"/>
      <c r="M1991" s="127">
        <v>1</v>
      </c>
      <c r="N1991" s="127">
        <v>3</v>
      </c>
      <c r="O1991" s="127">
        <v>1997</v>
      </c>
      <c r="P1991" s="127">
        <v>19980417</v>
      </c>
      <c r="Q1991" s="127">
        <v>19980424</v>
      </c>
      <c r="R1991" s="127" t="s">
        <v>3322</v>
      </c>
      <c r="S1991" s="127" t="s">
        <v>3323</v>
      </c>
      <c r="T1991" s="127" t="s">
        <v>3294</v>
      </c>
      <c r="U1991" s="127" t="s">
        <v>1643</v>
      </c>
      <c r="V1991" s="127" t="s">
        <v>65</v>
      </c>
      <c r="W1991" s="127" t="s">
        <v>66</v>
      </c>
      <c r="X1991" s="127"/>
      <c r="Y1991" s="127">
        <v>2</v>
      </c>
      <c r="Z1991" s="127">
        <v>59</v>
      </c>
      <c r="AA1991" s="127" t="s">
        <v>1726</v>
      </c>
      <c r="AB1991" s="127">
        <v>5000</v>
      </c>
      <c r="AC1991" s="127">
        <v>42680</v>
      </c>
      <c r="AD1991" s="127"/>
      <c r="AE1991" s="127"/>
      <c r="AF1991" s="127">
        <v>0</v>
      </c>
      <c r="AG1991" s="127">
        <v>773029</v>
      </c>
      <c r="AH1991" s="127">
        <v>5000</v>
      </c>
      <c r="AI1991" s="127">
        <v>9305</v>
      </c>
      <c r="AJ1991" s="127" t="s">
        <v>66</v>
      </c>
      <c r="AK1991" s="127">
        <v>0.17899999999999999</v>
      </c>
      <c r="AL1991" s="127">
        <v>34</v>
      </c>
      <c r="AM1991" s="127">
        <v>1962</v>
      </c>
      <c r="AN1991" s="127"/>
      <c r="AO1991" s="127"/>
      <c r="AP1991" s="127" t="s">
        <v>3325</v>
      </c>
      <c r="AQ1991" s="127" t="s">
        <v>3326</v>
      </c>
      <c r="AR1991" s="127" t="s">
        <v>3298</v>
      </c>
      <c r="AS1991" s="127" t="s">
        <v>69</v>
      </c>
      <c r="AT1991" s="127" t="s">
        <v>70</v>
      </c>
      <c r="AU1991" s="127" t="s">
        <v>3211</v>
      </c>
      <c r="AV1991" s="127" t="s">
        <v>1726</v>
      </c>
      <c r="AW1991" s="149">
        <f t="shared" si="31"/>
        <v>18.112207122774134</v>
      </c>
    </row>
    <row r="1992" spans="1:49" x14ac:dyDescent="0.2">
      <c r="A1992" s="127" t="s">
        <v>59</v>
      </c>
      <c r="B1992" s="127">
        <v>4.0999999999999996</v>
      </c>
      <c r="C1992" s="127">
        <v>20171204</v>
      </c>
      <c r="D1992" s="127" t="s">
        <v>60</v>
      </c>
      <c r="E1992" s="127" t="s">
        <v>60</v>
      </c>
      <c r="F1992" s="127">
        <v>3</v>
      </c>
      <c r="G1992" s="75" t="s">
        <v>796</v>
      </c>
      <c r="H1992" s="127">
        <v>0</v>
      </c>
      <c r="I1992" s="127"/>
      <c r="J1992" s="127"/>
      <c r="K1992" s="127"/>
      <c r="L1992" s="127"/>
      <c r="M1992" s="127">
        <v>1</v>
      </c>
      <c r="N1992" s="127">
        <v>1</v>
      </c>
      <c r="O1992" s="127">
        <v>1997</v>
      </c>
      <c r="P1992" s="127">
        <v>19990406</v>
      </c>
      <c r="Q1992" s="127">
        <v>19990412</v>
      </c>
      <c r="R1992" s="127" t="s">
        <v>88</v>
      </c>
      <c r="S1992" s="127" t="s">
        <v>62</v>
      </c>
      <c r="T1992" s="127" t="s">
        <v>89</v>
      </c>
      <c r="U1992" s="127" t="s">
        <v>1953</v>
      </c>
      <c r="V1992" s="127" t="s">
        <v>65</v>
      </c>
      <c r="W1992" s="127" t="s">
        <v>64</v>
      </c>
      <c r="X1992" s="127"/>
      <c r="Y1992" s="127">
        <v>13.9</v>
      </c>
      <c r="Z1992" s="127">
        <v>109</v>
      </c>
      <c r="AA1992" s="127" t="s">
        <v>1726</v>
      </c>
      <c r="AB1992" s="127">
        <v>5000</v>
      </c>
      <c r="AC1992" s="127">
        <v>49207</v>
      </c>
      <c r="AD1992" s="127"/>
      <c r="AE1992" s="127"/>
      <c r="AF1992" s="127">
        <v>0</v>
      </c>
      <c r="AG1992" s="127">
        <v>53156</v>
      </c>
      <c r="AH1992" s="127">
        <v>5000</v>
      </c>
      <c r="AI1992" s="127">
        <v>623</v>
      </c>
      <c r="AJ1992" s="127" t="s">
        <v>66</v>
      </c>
      <c r="AK1992" s="127">
        <v>1.2500000000000001E-2</v>
      </c>
      <c r="AL1992" s="127"/>
      <c r="AM1992" s="127"/>
      <c r="AN1992" s="127"/>
      <c r="AO1992" s="127"/>
      <c r="AP1992" s="127" t="s">
        <v>660</v>
      </c>
      <c r="AQ1992" s="127" t="s">
        <v>661</v>
      </c>
      <c r="AR1992" s="127" t="s">
        <v>662</v>
      </c>
      <c r="AS1992" s="127" t="s">
        <v>69</v>
      </c>
      <c r="AT1992" s="127" t="s">
        <v>70</v>
      </c>
      <c r="AU1992" s="127" t="s">
        <v>91</v>
      </c>
      <c r="AV1992" s="127" t="s">
        <v>1726</v>
      </c>
      <c r="AW1992" s="149">
        <f t="shared" si="31"/>
        <v>1.0802528095596156</v>
      </c>
    </row>
    <row r="1993" spans="1:49" x14ac:dyDescent="0.2">
      <c r="A1993" s="127" t="s">
        <v>59</v>
      </c>
      <c r="B1993" s="127">
        <v>4.0999999999999996</v>
      </c>
      <c r="C1993" s="127">
        <v>20171204</v>
      </c>
      <c r="D1993" s="127" t="s">
        <v>60</v>
      </c>
      <c r="E1993" s="127" t="s">
        <v>60</v>
      </c>
      <c r="F1993" s="127">
        <v>3</v>
      </c>
      <c r="G1993" s="75" t="s">
        <v>273</v>
      </c>
      <c r="H1993" s="127">
        <v>0</v>
      </c>
      <c r="I1993" s="127"/>
      <c r="J1993" s="127"/>
      <c r="K1993" s="127"/>
      <c r="L1993" s="127"/>
      <c r="M1993" s="127">
        <v>1</v>
      </c>
      <c r="N1993" s="127">
        <v>3</v>
      </c>
      <c r="O1993" s="127">
        <v>1998</v>
      </c>
      <c r="P1993" s="127">
        <v>19990430</v>
      </c>
      <c r="Q1993" s="127">
        <v>19990501</v>
      </c>
      <c r="R1993" s="127" t="s">
        <v>3322</v>
      </c>
      <c r="S1993" s="127" t="s">
        <v>3323</v>
      </c>
      <c r="T1993" s="127" t="s">
        <v>3294</v>
      </c>
      <c r="U1993" s="127" t="s">
        <v>1643</v>
      </c>
      <c r="V1993" s="127" t="s">
        <v>65</v>
      </c>
      <c r="W1993" s="127" t="s">
        <v>66</v>
      </c>
      <c r="X1993" s="127"/>
      <c r="Y1993" s="127">
        <v>2</v>
      </c>
      <c r="Z1993" s="127">
        <v>60</v>
      </c>
      <c r="AA1993" s="127" t="s">
        <v>1726</v>
      </c>
      <c r="AB1993" s="127">
        <v>5000</v>
      </c>
      <c r="AC1993" s="127">
        <v>48383</v>
      </c>
      <c r="AD1993" s="127"/>
      <c r="AE1993" s="127"/>
      <c r="AF1993" s="127">
        <v>0</v>
      </c>
      <c r="AG1993" s="127">
        <v>1095022</v>
      </c>
      <c r="AH1993" s="127">
        <v>5000</v>
      </c>
      <c r="AI1993" s="127">
        <v>598</v>
      </c>
      <c r="AJ1993" s="127" t="s">
        <v>66</v>
      </c>
      <c r="AK1993" s="127">
        <v>1.2200000000000001E-2</v>
      </c>
      <c r="AL1993" s="127">
        <v>32</v>
      </c>
      <c r="AM1993" s="127">
        <v>1960</v>
      </c>
      <c r="AN1993" s="127"/>
      <c r="AO1993" s="127" t="s">
        <v>3361</v>
      </c>
      <c r="AP1993" s="127" t="s">
        <v>3325</v>
      </c>
      <c r="AQ1993" s="127" t="s">
        <v>3326</v>
      </c>
      <c r="AR1993" s="127" t="s">
        <v>3298</v>
      </c>
      <c r="AS1993" s="127" t="s">
        <v>69</v>
      </c>
      <c r="AT1993" s="127" t="s">
        <v>70</v>
      </c>
      <c r="AU1993" s="127" t="s">
        <v>3211</v>
      </c>
      <c r="AV1993" s="127" t="s">
        <v>1726</v>
      </c>
      <c r="AW1993" s="149">
        <f t="shared" si="31"/>
        <v>22.632370874067337</v>
      </c>
    </row>
    <row r="1994" spans="1:49" x14ac:dyDescent="0.2">
      <c r="A1994" s="127" t="s">
        <v>59</v>
      </c>
      <c r="B1994" s="127">
        <v>4.0999999999999996</v>
      </c>
      <c r="C1994" s="127">
        <v>20171204</v>
      </c>
      <c r="D1994" s="127" t="s">
        <v>60</v>
      </c>
      <c r="E1994" s="127" t="s">
        <v>60</v>
      </c>
      <c r="F1994" s="127">
        <v>3</v>
      </c>
      <c r="G1994" s="75" t="s">
        <v>2902</v>
      </c>
      <c r="H1994" s="127">
        <v>12</v>
      </c>
      <c r="I1994" s="127"/>
      <c r="J1994" s="127"/>
      <c r="K1994" s="127"/>
      <c r="L1994" s="127"/>
      <c r="M1994" s="127">
        <v>1</v>
      </c>
      <c r="N1994" s="127">
        <v>2</v>
      </c>
      <c r="O1994" s="127">
        <v>2005</v>
      </c>
      <c r="P1994" s="127">
        <v>20060510</v>
      </c>
      <c r="Q1994" s="127">
        <v>20060511</v>
      </c>
      <c r="R1994" s="127" t="s">
        <v>475</v>
      </c>
      <c r="S1994" s="127" t="s">
        <v>476</v>
      </c>
      <c r="T1994" s="127" t="s">
        <v>477</v>
      </c>
      <c r="U1994" s="127" t="s">
        <v>72</v>
      </c>
      <c r="V1994" s="127" t="s">
        <v>65</v>
      </c>
      <c r="W1994" s="127" t="s">
        <v>64</v>
      </c>
      <c r="X1994" s="127"/>
      <c r="Y1994" s="127">
        <v>5.38</v>
      </c>
      <c r="Z1994" s="127">
        <v>76</v>
      </c>
      <c r="AA1994" s="127" t="s">
        <v>1726</v>
      </c>
      <c r="AB1994" s="127">
        <v>5000</v>
      </c>
      <c r="AC1994" s="127">
        <v>24211</v>
      </c>
      <c r="AD1994" s="127"/>
      <c r="AE1994" s="127"/>
      <c r="AF1994" s="127">
        <v>0</v>
      </c>
      <c r="AG1994" s="127">
        <v>38579</v>
      </c>
      <c r="AH1994" s="127">
        <v>5000</v>
      </c>
      <c r="AI1994" s="127">
        <v>1006</v>
      </c>
      <c r="AJ1994" s="127" t="s">
        <v>66</v>
      </c>
      <c r="AK1994" s="127">
        <v>3.9899999999999998E-2</v>
      </c>
      <c r="AL1994" s="127">
        <v>31</v>
      </c>
      <c r="AM1994" s="127">
        <v>100</v>
      </c>
      <c r="AN1994" s="127"/>
      <c r="AO1994" s="127"/>
      <c r="AP1994" s="127" t="s">
        <v>479</v>
      </c>
      <c r="AQ1994" s="127" t="s">
        <v>480</v>
      </c>
      <c r="AR1994" s="127" t="s">
        <v>481</v>
      </c>
      <c r="AS1994" s="127" t="s">
        <v>69</v>
      </c>
      <c r="AT1994" s="127" t="s">
        <v>70</v>
      </c>
      <c r="AU1994" s="127" t="s">
        <v>91</v>
      </c>
      <c r="AV1994" s="127" t="s">
        <v>1726</v>
      </c>
      <c r="AW1994" s="149">
        <f t="shared" si="31"/>
        <v>1.5934492586014621</v>
      </c>
    </row>
    <row r="1995" spans="1:49" x14ac:dyDescent="0.2">
      <c r="A1995" s="127" t="s">
        <v>1726</v>
      </c>
      <c r="B1995" s="127">
        <v>4.0999999999999996</v>
      </c>
      <c r="C1995" s="127">
        <v>20171204</v>
      </c>
      <c r="D1995" s="127" t="s">
        <v>60</v>
      </c>
      <c r="E1995" s="127" t="s">
        <v>60</v>
      </c>
      <c r="F1995" s="127">
        <v>3</v>
      </c>
      <c r="G1995" s="75" t="s">
        <v>1156</v>
      </c>
      <c r="H1995" s="127"/>
      <c r="I1995" s="127"/>
      <c r="J1995" s="127"/>
      <c r="K1995" s="127"/>
      <c r="L1995" s="127"/>
      <c r="M1995" s="127">
        <v>1</v>
      </c>
      <c r="N1995" s="127">
        <v>2</v>
      </c>
      <c r="O1995" s="127">
        <v>1996</v>
      </c>
      <c r="P1995" s="127">
        <v>19970430</v>
      </c>
      <c r="Q1995" s="127">
        <v>19970430</v>
      </c>
      <c r="R1995" s="127" t="s">
        <v>475</v>
      </c>
      <c r="S1995" s="127" t="s">
        <v>965</v>
      </c>
      <c r="T1995" s="127" t="s">
        <v>477</v>
      </c>
      <c r="U1995" s="127" t="s">
        <v>72</v>
      </c>
      <c r="V1995" s="127" t="s">
        <v>65</v>
      </c>
      <c r="W1995" s="127" t="s">
        <v>66</v>
      </c>
      <c r="X1995" s="127" t="s">
        <v>1305</v>
      </c>
      <c r="Y1995" s="127">
        <v>2</v>
      </c>
      <c r="Z1995" s="127"/>
      <c r="AA1995" s="127" t="s">
        <v>1726</v>
      </c>
      <c r="AB1995" s="127"/>
      <c r="AC1995" s="127"/>
      <c r="AD1995" s="127"/>
      <c r="AE1995" s="127"/>
      <c r="AF1995" s="127">
        <v>0</v>
      </c>
      <c r="AG1995" s="127">
        <v>600</v>
      </c>
      <c r="AH1995" s="127"/>
      <c r="AI1995" s="127"/>
      <c r="AJ1995" s="127" t="s">
        <v>66</v>
      </c>
      <c r="AK1995" s="127"/>
      <c r="AL1995" s="127"/>
      <c r="AM1995" s="127"/>
      <c r="AN1995" s="127"/>
      <c r="AO1995" s="127"/>
      <c r="AP1995" s="127" t="s">
        <v>479</v>
      </c>
      <c r="AQ1995" s="127" t="s">
        <v>4754</v>
      </c>
      <c r="AR1995" s="127" t="s">
        <v>481</v>
      </c>
      <c r="AS1995" s="127" t="s">
        <v>69</v>
      </c>
      <c r="AT1995" s="127" t="s">
        <v>70</v>
      </c>
      <c r="AU1995" s="127" t="s">
        <v>91</v>
      </c>
      <c r="AV1995" s="127" t="s">
        <v>1726</v>
      </c>
      <c r="AW1995" s="149" t="str">
        <f t="shared" si="31"/>
        <v/>
      </c>
    </row>
    <row r="1996" spans="1:49" x14ac:dyDescent="0.2">
      <c r="A1996" s="127" t="s">
        <v>1726</v>
      </c>
      <c r="B1996" s="127">
        <v>4.0999999999999996</v>
      </c>
      <c r="C1996" s="127">
        <v>20171204</v>
      </c>
      <c r="D1996" s="127" t="s">
        <v>60</v>
      </c>
      <c r="E1996" s="127" t="s">
        <v>60</v>
      </c>
      <c r="F1996" s="127">
        <v>3</v>
      </c>
      <c r="G1996" s="75" t="s">
        <v>4312</v>
      </c>
      <c r="H1996" s="127"/>
      <c r="I1996" s="127"/>
      <c r="J1996" s="127"/>
      <c r="K1996" s="127"/>
      <c r="L1996" s="127"/>
      <c r="M1996" s="127">
        <v>1</v>
      </c>
      <c r="N1996" s="127">
        <v>2</v>
      </c>
      <c r="O1996" s="127">
        <v>1999</v>
      </c>
      <c r="P1996" s="127">
        <v>20000421</v>
      </c>
      <c r="Q1996" s="127">
        <v>20000428</v>
      </c>
      <c r="R1996" s="127" t="s">
        <v>3420</v>
      </c>
      <c r="S1996" s="127" t="s">
        <v>3421</v>
      </c>
      <c r="T1996" s="127" t="s">
        <v>4165</v>
      </c>
      <c r="U1996" s="127" t="s">
        <v>72</v>
      </c>
      <c r="V1996" s="127" t="s">
        <v>65</v>
      </c>
      <c r="W1996" s="127" t="s">
        <v>64</v>
      </c>
      <c r="X1996" s="127"/>
      <c r="Y1996" s="127">
        <v>8.1</v>
      </c>
      <c r="Z1996" s="127"/>
      <c r="AA1996" s="127" t="s">
        <v>1726</v>
      </c>
      <c r="AB1996" s="127"/>
      <c r="AC1996" s="127"/>
      <c r="AD1996" s="127"/>
      <c r="AE1996" s="127"/>
      <c r="AF1996" s="127">
        <v>0</v>
      </c>
      <c r="AG1996" s="127">
        <v>406112</v>
      </c>
      <c r="AH1996" s="127"/>
      <c r="AI1996" s="127"/>
      <c r="AJ1996" s="127" t="s">
        <v>66</v>
      </c>
      <c r="AK1996" s="127"/>
      <c r="AL1996" s="127"/>
      <c r="AM1996" s="127"/>
      <c r="AN1996" s="127"/>
      <c r="AO1996" s="127"/>
      <c r="AP1996" s="127" t="s">
        <v>3422</v>
      </c>
      <c r="AQ1996" s="127" t="s">
        <v>3423</v>
      </c>
      <c r="AR1996" s="127" t="s">
        <v>4166</v>
      </c>
      <c r="AS1996" s="127" t="s">
        <v>69</v>
      </c>
      <c r="AT1996" s="127" t="s">
        <v>70</v>
      </c>
      <c r="AU1996" s="127" t="s">
        <v>3211</v>
      </c>
      <c r="AV1996" s="127" t="s">
        <v>1726</v>
      </c>
      <c r="AW1996" s="149" t="str">
        <f t="shared" si="31"/>
        <v/>
      </c>
    </row>
    <row r="1997" spans="1:49" x14ac:dyDescent="0.2">
      <c r="A1997" s="127" t="s">
        <v>59</v>
      </c>
      <c r="B1997" s="127">
        <v>4.0999999999999996</v>
      </c>
      <c r="C1997" s="127">
        <v>20171204</v>
      </c>
      <c r="D1997" s="127" t="s">
        <v>60</v>
      </c>
      <c r="E1997" s="127" t="s">
        <v>60</v>
      </c>
      <c r="F1997" s="127">
        <v>3</v>
      </c>
      <c r="G1997" s="75" t="s">
        <v>4048</v>
      </c>
      <c r="H1997" s="127">
        <v>0</v>
      </c>
      <c r="I1997" s="127"/>
      <c r="J1997" s="127"/>
      <c r="K1997" s="127"/>
      <c r="L1997" s="127"/>
      <c r="M1997" s="127">
        <v>1</v>
      </c>
      <c r="N1997" s="127">
        <v>2</v>
      </c>
      <c r="O1997" s="127">
        <v>2002</v>
      </c>
      <c r="P1997" s="127">
        <v>20030529</v>
      </c>
      <c r="Q1997" s="127">
        <v>20030529</v>
      </c>
      <c r="R1997" s="127" t="s">
        <v>4013</v>
      </c>
      <c r="S1997" s="127" t="s">
        <v>3307</v>
      </c>
      <c r="T1997" s="127" t="s">
        <v>4014</v>
      </c>
      <c r="U1997" s="127" t="s">
        <v>72</v>
      </c>
      <c r="V1997" s="127" t="s">
        <v>65</v>
      </c>
      <c r="W1997" s="127" t="s">
        <v>64</v>
      </c>
      <c r="X1997" s="127"/>
      <c r="Y1997" s="127">
        <v>7.2</v>
      </c>
      <c r="Z1997" s="127">
        <v>87</v>
      </c>
      <c r="AA1997" s="127" t="s">
        <v>1726</v>
      </c>
      <c r="AB1997" s="127">
        <v>5000</v>
      </c>
      <c r="AC1997" s="127">
        <v>10052</v>
      </c>
      <c r="AD1997" s="127"/>
      <c r="AE1997" s="127"/>
      <c r="AF1997" s="127"/>
      <c r="AG1997" s="127"/>
      <c r="AH1997" s="127"/>
      <c r="AI1997" s="127"/>
      <c r="AJ1997" s="127"/>
      <c r="AK1997" s="127"/>
      <c r="AL1997" s="127">
        <v>2</v>
      </c>
      <c r="AM1997" s="127">
        <v>200</v>
      </c>
      <c r="AN1997" s="127"/>
      <c r="AO1997" s="127" t="s">
        <v>4049</v>
      </c>
      <c r="AP1997" s="127" t="s">
        <v>4016</v>
      </c>
      <c r="AQ1997" s="127" t="s">
        <v>3310</v>
      </c>
      <c r="AR1997" s="127" t="s">
        <v>4017</v>
      </c>
      <c r="AS1997" s="127" t="s">
        <v>69</v>
      </c>
      <c r="AT1997" s="127" t="s">
        <v>70</v>
      </c>
      <c r="AU1997" s="127" t="s">
        <v>3211</v>
      </c>
      <c r="AV1997" s="127" t="s">
        <v>1726</v>
      </c>
      <c r="AW1997" s="149">
        <f t="shared" si="31"/>
        <v>0</v>
      </c>
    </row>
    <row r="1998" spans="1:49" x14ac:dyDescent="0.2">
      <c r="A1998" s="127" t="s">
        <v>1726</v>
      </c>
      <c r="B1998" s="127">
        <v>4.0999999999999996</v>
      </c>
      <c r="C1998" s="127">
        <v>20171204</v>
      </c>
      <c r="D1998" s="127" t="s">
        <v>60</v>
      </c>
      <c r="E1998" s="127" t="s">
        <v>60</v>
      </c>
      <c r="F1998" s="127">
        <v>3</v>
      </c>
      <c r="G1998" s="75" t="s">
        <v>4735</v>
      </c>
      <c r="H1998" s="127"/>
      <c r="I1998" s="127"/>
      <c r="J1998" s="127"/>
      <c r="K1998" s="127"/>
      <c r="L1998" s="127"/>
      <c r="M1998" s="127">
        <v>1</v>
      </c>
      <c r="N1998" s="127">
        <v>2</v>
      </c>
      <c r="O1998" s="127">
        <v>1998</v>
      </c>
      <c r="P1998" s="127">
        <v>20000508</v>
      </c>
      <c r="Q1998" s="127">
        <v>20000508</v>
      </c>
      <c r="R1998" s="127" t="s">
        <v>4560</v>
      </c>
      <c r="S1998" s="127" t="s">
        <v>3426</v>
      </c>
      <c r="T1998" s="127" t="s">
        <v>4561</v>
      </c>
      <c r="U1998" s="127" t="s">
        <v>1953</v>
      </c>
      <c r="V1998" s="127" t="s">
        <v>65</v>
      </c>
      <c r="W1998" s="127" t="s">
        <v>66</v>
      </c>
      <c r="X1998" s="127"/>
      <c r="Y1998" s="127">
        <v>20.16</v>
      </c>
      <c r="Z1998" s="127"/>
      <c r="AA1998" s="127" t="s">
        <v>1726</v>
      </c>
      <c r="AB1998" s="127"/>
      <c r="AC1998" s="127"/>
      <c r="AD1998" s="127"/>
      <c r="AE1998" s="127"/>
      <c r="AF1998" s="127">
        <v>0</v>
      </c>
      <c r="AG1998" s="127">
        <v>228950</v>
      </c>
      <c r="AH1998" s="127"/>
      <c r="AI1998" s="127"/>
      <c r="AJ1998" s="127" t="s">
        <v>66</v>
      </c>
      <c r="AK1998" s="127"/>
      <c r="AL1998" s="127"/>
      <c r="AM1998" s="127"/>
      <c r="AN1998" s="127"/>
      <c r="AO1998" s="127" t="s">
        <v>90</v>
      </c>
      <c r="AP1998" s="127" t="s">
        <v>4562</v>
      </c>
      <c r="AQ1998" s="127" t="s">
        <v>3429</v>
      </c>
      <c r="AR1998" s="127" t="s">
        <v>4563</v>
      </c>
      <c r="AS1998" s="127" t="s">
        <v>69</v>
      </c>
      <c r="AT1998" s="127" t="s">
        <v>70</v>
      </c>
      <c r="AU1998" s="127" t="s">
        <v>77</v>
      </c>
      <c r="AV1998" s="127" t="s">
        <v>1726</v>
      </c>
      <c r="AW1998" s="149" t="str">
        <f t="shared" si="31"/>
        <v/>
      </c>
    </row>
    <row r="1999" spans="1:49" x14ac:dyDescent="0.2">
      <c r="A1999" s="127" t="s">
        <v>59</v>
      </c>
      <c r="B1999" s="127">
        <v>4.0999999999999996</v>
      </c>
      <c r="C1999" s="127">
        <v>20171204</v>
      </c>
      <c r="D1999" s="127" t="s">
        <v>60</v>
      </c>
      <c r="E1999" s="127" t="s">
        <v>60</v>
      </c>
      <c r="F1999" s="127">
        <v>3</v>
      </c>
      <c r="G1999" s="75" t="s">
        <v>1988</v>
      </c>
      <c r="H1999" s="127">
        <v>0</v>
      </c>
      <c r="I1999" s="127"/>
      <c r="J1999" s="127"/>
      <c r="K1999" s="127" t="s">
        <v>106</v>
      </c>
      <c r="L1999" s="127" t="s">
        <v>4289</v>
      </c>
      <c r="M1999" s="127">
        <v>1</v>
      </c>
      <c r="N1999" s="127">
        <v>3</v>
      </c>
      <c r="O1999" s="127">
        <v>1999</v>
      </c>
      <c r="P1999" s="127">
        <v>20000523</v>
      </c>
      <c r="Q1999" s="127">
        <v>20000529</v>
      </c>
      <c r="R1999" s="127" t="s">
        <v>3420</v>
      </c>
      <c r="S1999" s="127" t="s">
        <v>3421</v>
      </c>
      <c r="T1999" s="127" t="s">
        <v>4165</v>
      </c>
      <c r="U1999" s="127" t="s">
        <v>72</v>
      </c>
      <c r="V1999" s="127" t="s">
        <v>65</v>
      </c>
      <c r="W1999" s="127" t="s">
        <v>64</v>
      </c>
      <c r="X1999" s="127"/>
      <c r="Y1999" s="127">
        <v>6.2</v>
      </c>
      <c r="Z1999" s="127"/>
      <c r="AA1999" s="127" t="s">
        <v>1726</v>
      </c>
      <c r="AB1999" s="127">
        <v>0</v>
      </c>
      <c r="AC1999" s="127">
        <v>24030</v>
      </c>
      <c r="AD1999" s="127"/>
      <c r="AE1999" s="127"/>
      <c r="AF1999" s="127">
        <v>0</v>
      </c>
      <c r="AG1999" s="127">
        <v>130663</v>
      </c>
      <c r="AH1999" s="127"/>
      <c r="AI1999" s="127"/>
      <c r="AJ1999" s="127" t="s">
        <v>66</v>
      </c>
      <c r="AK1999" s="127">
        <v>3.7900000000000003E-2</v>
      </c>
      <c r="AL1999" s="127">
        <v>36</v>
      </c>
      <c r="AM1999" s="127">
        <v>1952</v>
      </c>
      <c r="AN1999" s="127"/>
      <c r="AO1999" s="127" t="s">
        <v>4290</v>
      </c>
      <c r="AP1999" s="127" t="s">
        <v>3422</v>
      </c>
      <c r="AQ1999" s="127" t="s">
        <v>3423</v>
      </c>
      <c r="AR1999" s="127" t="s">
        <v>4166</v>
      </c>
      <c r="AS1999" s="127" t="s">
        <v>69</v>
      </c>
      <c r="AT1999" s="127" t="s">
        <v>70</v>
      </c>
      <c r="AU1999" s="127" t="s">
        <v>3211</v>
      </c>
      <c r="AV1999" s="127" t="s">
        <v>1726</v>
      </c>
      <c r="AW1999" s="149">
        <f t="shared" si="31"/>
        <v>5.4374947981689559</v>
      </c>
    </row>
    <row r="2000" spans="1:49" x14ac:dyDescent="0.2">
      <c r="A2000" s="127" t="s">
        <v>59</v>
      </c>
      <c r="B2000" s="127">
        <v>4.0999999999999996</v>
      </c>
      <c r="C2000" s="127">
        <v>20171204</v>
      </c>
      <c r="D2000" s="127" t="s">
        <v>60</v>
      </c>
      <c r="E2000" s="127" t="s">
        <v>60</v>
      </c>
      <c r="F2000" s="127">
        <v>3</v>
      </c>
      <c r="G2000" s="75" t="s">
        <v>4244</v>
      </c>
      <c r="H2000" s="127">
        <v>0</v>
      </c>
      <c r="I2000" s="127"/>
      <c r="J2000" s="127"/>
      <c r="K2000" s="127"/>
      <c r="L2000" s="127"/>
      <c r="M2000" s="127">
        <v>1</v>
      </c>
      <c r="N2000" s="127">
        <v>1</v>
      </c>
      <c r="O2000" s="127">
        <v>2002</v>
      </c>
      <c r="P2000" s="127">
        <v>20030602</v>
      </c>
      <c r="Q2000" s="127">
        <v>20030602</v>
      </c>
      <c r="R2000" s="127" t="s">
        <v>3420</v>
      </c>
      <c r="S2000" s="127" t="s">
        <v>3421</v>
      </c>
      <c r="T2000" s="127" t="s">
        <v>4165</v>
      </c>
      <c r="U2000" s="127" t="s">
        <v>72</v>
      </c>
      <c r="V2000" s="127" t="s">
        <v>65</v>
      </c>
      <c r="W2000" s="127" t="s">
        <v>64</v>
      </c>
      <c r="X2000" s="127"/>
      <c r="Y2000" s="127">
        <v>5.5</v>
      </c>
      <c r="Z2000" s="127"/>
      <c r="AA2000" s="127" t="s">
        <v>1726</v>
      </c>
      <c r="AB2000" s="127">
        <v>5000</v>
      </c>
      <c r="AC2000" s="127">
        <v>6805</v>
      </c>
      <c r="AD2000" s="127"/>
      <c r="AE2000" s="127"/>
      <c r="AF2000" s="127"/>
      <c r="AG2000" s="127"/>
      <c r="AH2000" s="127"/>
      <c r="AI2000" s="127"/>
      <c r="AJ2000" s="127"/>
      <c r="AK2000" s="127"/>
      <c r="AL2000" s="127">
        <v>19</v>
      </c>
      <c r="AM2000" s="127"/>
      <c r="AN2000" s="127"/>
      <c r="AO2000" s="127" t="s">
        <v>4245</v>
      </c>
      <c r="AP2000" s="127" t="s">
        <v>3422</v>
      </c>
      <c r="AQ2000" s="127" t="s">
        <v>3423</v>
      </c>
      <c r="AR2000" s="127" t="s">
        <v>4166</v>
      </c>
      <c r="AS2000" s="127" t="s">
        <v>69</v>
      </c>
      <c r="AT2000" s="127" t="s">
        <v>70</v>
      </c>
      <c r="AU2000" s="127" t="s">
        <v>3211</v>
      </c>
      <c r="AV2000" s="127" t="s">
        <v>1726</v>
      </c>
      <c r="AW2000" s="149">
        <f t="shared" si="31"/>
        <v>0</v>
      </c>
    </row>
    <row r="2001" spans="1:49" x14ac:dyDescent="0.2">
      <c r="A2001" s="127" t="s">
        <v>59</v>
      </c>
      <c r="B2001" s="127">
        <v>4.0999999999999996</v>
      </c>
      <c r="C2001" s="127">
        <v>20171204</v>
      </c>
      <c r="D2001" s="127" t="s">
        <v>60</v>
      </c>
      <c r="E2001" s="127" t="s">
        <v>60</v>
      </c>
      <c r="F2001" s="127">
        <v>3</v>
      </c>
      <c r="G2001" s="75" t="s">
        <v>2152</v>
      </c>
      <c r="H2001" s="127">
        <v>0</v>
      </c>
      <c r="I2001" s="127"/>
      <c r="J2001" s="127"/>
      <c r="K2001" s="127"/>
      <c r="L2001" s="127"/>
      <c r="M2001" s="127">
        <v>1</v>
      </c>
      <c r="N2001" s="127">
        <v>1</v>
      </c>
      <c r="O2001" s="127">
        <v>2001</v>
      </c>
      <c r="P2001" s="127">
        <v>20030418</v>
      </c>
      <c r="Q2001" s="127">
        <v>20030418</v>
      </c>
      <c r="R2001" s="127" t="s">
        <v>3855</v>
      </c>
      <c r="S2001" s="127" t="s">
        <v>3861</v>
      </c>
      <c r="T2001" s="127" t="s">
        <v>3857</v>
      </c>
      <c r="U2001" s="127" t="s">
        <v>1953</v>
      </c>
      <c r="V2001" s="127" t="s">
        <v>65</v>
      </c>
      <c r="W2001" s="127" t="s">
        <v>64</v>
      </c>
      <c r="X2001" s="127"/>
      <c r="Y2001" s="127">
        <v>10.62</v>
      </c>
      <c r="Z2001" s="127">
        <v>102</v>
      </c>
      <c r="AA2001" s="127" t="s">
        <v>1726</v>
      </c>
      <c r="AB2001" s="127">
        <v>5000</v>
      </c>
      <c r="AC2001" s="127">
        <v>25118</v>
      </c>
      <c r="AD2001" s="127"/>
      <c r="AE2001" s="127"/>
      <c r="AF2001" s="127">
        <v>0</v>
      </c>
      <c r="AG2001" s="127">
        <v>171</v>
      </c>
      <c r="AH2001" s="127"/>
      <c r="AI2001" s="127"/>
      <c r="AJ2001" s="127"/>
      <c r="AK2001" s="127"/>
      <c r="AL2001" s="127"/>
      <c r="AM2001" s="127"/>
      <c r="AN2001" s="127"/>
      <c r="AO2001" s="127" t="s">
        <v>3895</v>
      </c>
      <c r="AP2001" s="127" t="s">
        <v>3858</v>
      </c>
      <c r="AQ2001" s="127" t="s">
        <v>3863</v>
      </c>
      <c r="AR2001" s="127" t="s">
        <v>3860</v>
      </c>
      <c r="AS2001" s="127" t="s">
        <v>69</v>
      </c>
      <c r="AT2001" s="127" t="s">
        <v>70</v>
      </c>
      <c r="AU2001" s="127" t="s">
        <v>77</v>
      </c>
      <c r="AV2001" s="127" t="s">
        <v>1726</v>
      </c>
      <c r="AW2001" s="149">
        <f t="shared" si="31"/>
        <v>6.8078668683812403E-3</v>
      </c>
    </row>
    <row r="2002" spans="1:49" x14ac:dyDescent="0.2">
      <c r="A2002" s="127" t="s">
        <v>59</v>
      </c>
      <c r="B2002" s="127">
        <v>4.0999999999999996</v>
      </c>
      <c r="C2002" s="127">
        <v>20171204</v>
      </c>
      <c r="D2002" s="127" t="s">
        <v>60</v>
      </c>
      <c r="E2002" s="127" t="s">
        <v>60</v>
      </c>
      <c r="F2002" s="127">
        <v>3</v>
      </c>
      <c r="G2002" s="75" t="s">
        <v>2153</v>
      </c>
      <c r="H2002" s="127">
        <v>0</v>
      </c>
      <c r="I2002" s="127"/>
      <c r="J2002" s="127"/>
      <c r="K2002" s="127"/>
      <c r="L2002" s="127"/>
      <c r="M2002" s="127">
        <v>1</v>
      </c>
      <c r="N2002" s="127">
        <v>1</v>
      </c>
      <c r="O2002" s="127">
        <v>2001</v>
      </c>
      <c r="P2002" s="127">
        <v>20030418</v>
      </c>
      <c r="Q2002" s="127">
        <v>20030418</v>
      </c>
      <c r="R2002" s="127" t="s">
        <v>3855</v>
      </c>
      <c r="S2002" s="127" t="s">
        <v>3861</v>
      </c>
      <c r="T2002" s="127" t="s">
        <v>3857</v>
      </c>
      <c r="U2002" s="127" t="s">
        <v>1953</v>
      </c>
      <c r="V2002" s="127" t="s">
        <v>65</v>
      </c>
      <c r="W2002" s="127" t="s">
        <v>64</v>
      </c>
      <c r="X2002" s="127"/>
      <c r="Y2002" s="127">
        <v>10.62</v>
      </c>
      <c r="Z2002" s="127">
        <v>102</v>
      </c>
      <c r="AA2002" s="127" t="s">
        <v>1726</v>
      </c>
      <c r="AB2002" s="127">
        <v>5000</v>
      </c>
      <c r="AC2002" s="127">
        <v>25068</v>
      </c>
      <c r="AD2002" s="127"/>
      <c r="AE2002" s="127"/>
      <c r="AF2002" s="127">
        <v>0</v>
      </c>
      <c r="AG2002" s="127">
        <v>171</v>
      </c>
      <c r="AH2002" s="127"/>
      <c r="AI2002" s="127"/>
      <c r="AJ2002" s="127"/>
      <c r="AK2002" s="127"/>
      <c r="AL2002" s="127"/>
      <c r="AM2002" s="127"/>
      <c r="AN2002" s="127"/>
      <c r="AO2002" s="127" t="s">
        <v>3895</v>
      </c>
      <c r="AP2002" s="127" t="s">
        <v>3858</v>
      </c>
      <c r="AQ2002" s="127" t="s">
        <v>3863</v>
      </c>
      <c r="AR2002" s="127" t="s">
        <v>3860</v>
      </c>
      <c r="AS2002" s="127" t="s">
        <v>69</v>
      </c>
      <c r="AT2002" s="127" t="s">
        <v>70</v>
      </c>
      <c r="AU2002" s="127" t="s">
        <v>77</v>
      </c>
      <c r="AV2002" s="127" t="s">
        <v>1726</v>
      </c>
      <c r="AW2002" s="149">
        <f t="shared" si="31"/>
        <v>6.8214456677836285E-3</v>
      </c>
    </row>
    <row r="2003" spans="1:49" x14ac:dyDescent="0.2">
      <c r="A2003" s="127" t="s">
        <v>59</v>
      </c>
      <c r="B2003" s="127">
        <v>4.0999999999999996</v>
      </c>
      <c r="C2003" s="127">
        <v>20171204</v>
      </c>
      <c r="D2003" s="127" t="s">
        <v>60</v>
      </c>
      <c r="E2003" s="127" t="s">
        <v>60</v>
      </c>
      <c r="F2003" s="127">
        <v>3</v>
      </c>
      <c r="G2003" s="75" t="s">
        <v>2156</v>
      </c>
      <c r="H2003" s="127">
        <v>0</v>
      </c>
      <c r="I2003" s="127"/>
      <c r="J2003" s="127"/>
      <c r="K2003" s="127"/>
      <c r="L2003" s="127"/>
      <c r="M2003" s="127">
        <v>1</v>
      </c>
      <c r="N2003" s="127">
        <v>1</v>
      </c>
      <c r="O2003" s="127">
        <v>2000</v>
      </c>
      <c r="P2003" s="127">
        <v>20020415</v>
      </c>
      <c r="Q2003" s="127">
        <v>20020415</v>
      </c>
      <c r="R2003" s="127" t="s">
        <v>3855</v>
      </c>
      <c r="S2003" s="127" t="s">
        <v>3861</v>
      </c>
      <c r="T2003" s="127" t="s">
        <v>3857</v>
      </c>
      <c r="U2003" s="127" t="s">
        <v>1953</v>
      </c>
      <c r="V2003" s="127" t="s">
        <v>65</v>
      </c>
      <c r="W2003" s="127" t="s">
        <v>64</v>
      </c>
      <c r="X2003" s="127"/>
      <c r="Y2003" s="127">
        <v>11.88</v>
      </c>
      <c r="Z2003" s="127"/>
      <c r="AA2003" s="127" t="s">
        <v>1726</v>
      </c>
      <c r="AB2003" s="127">
        <v>5000</v>
      </c>
      <c r="AC2003" s="127">
        <v>25122</v>
      </c>
      <c r="AD2003" s="127"/>
      <c r="AE2003" s="127"/>
      <c r="AF2003" s="127"/>
      <c r="AG2003" s="127"/>
      <c r="AH2003" s="127"/>
      <c r="AI2003" s="127"/>
      <c r="AJ2003" s="127"/>
      <c r="AK2003" s="127"/>
      <c r="AL2003" s="127">
        <v>1</v>
      </c>
      <c r="AM2003" s="127">
        <v>100</v>
      </c>
      <c r="AN2003" s="127"/>
      <c r="AO2003" s="127" t="s">
        <v>3900</v>
      </c>
      <c r="AP2003" s="127" t="s">
        <v>3858</v>
      </c>
      <c r="AQ2003" s="127" t="s">
        <v>3863</v>
      </c>
      <c r="AR2003" s="127" t="s">
        <v>3860</v>
      </c>
      <c r="AS2003" s="127" t="s">
        <v>69</v>
      </c>
      <c r="AT2003" s="127" t="s">
        <v>70</v>
      </c>
      <c r="AU2003" s="127" t="s">
        <v>77</v>
      </c>
      <c r="AV2003" s="127" t="s">
        <v>1726</v>
      </c>
      <c r="AW2003" s="149">
        <f t="shared" si="31"/>
        <v>0</v>
      </c>
    </row>
    <row r="2004" spans="1:49" x14ac:dyDescent="0.2">
      <c r="A2004" s="127" t="s">
        <v>59</v>
      </c>
      <c r="B2004" s="127">
        <v>4.0999999999999996</v>
      </c>
      <c r="C2004" s="127">
        <v>20171204</v>
      </c>
      <c r="D2004" s="127" t="s">
        <v>60</v>
      </c>
      <c r="E2004" s="127" t="s">
        <v>60</v>
      </c>
      <c r="F2004" s="127">
        <v>3</v>
      </c>
      <c r="G2004" s="75" t="s">
        <v>2157</v>
      </c>
      <c r="H2004" s="127">
        <v>0</v>
      </c>
      <c r="I2004" s="127"/>
      <c r="J2004" s="127"/>
      <c r="K2004" s="127"/>
      <c r="L2004" s="127"/>
      <c r="M2004" s="127">
        <v>1</v>
      </c>
      <c r="N2004" s="127">
        <v>1</v>
      </c>
      <c r="O2004" s="127">
        <v>2000</v>
      </c>
      <c r="P2004" s="127">
        <v>20020415</v>
      </c>
      <c r="Q2004" s="127">
        <v>20020415</v>
      </c>
      <c r="R2004" s="127" t="s">
        <v>3855</v>
      </c>
      <c r="S2004" s="127" t="s">
        <v>3861</v>
      </c>
      <c r="T2004" s="127" t="s">
        <v>3857</v>
      </c>
      <c r="U2004" s="127" t="s">
        <v>1953</v>
      </c>
      <c r="V2004" s="127" t="s">
        <v>65</v>
      </c>
      <c r="W2004" s="127" t="s">
        <v>64</v>
      </c>
      <c r="X2004" s="127"/>
      <c r="Y2004" s="127">
        <v>11.88</v>
      </c>
      <c r="Z2004" s="127"/>
      <c r="AA2004" s="127" t="s">
        <v>1726</v>
      </c>
      <c r="AB2004" s="127">
        <v>5000</v>
      </c>
      <c r="AC2004" s="127">
        <v>25335</v>
      </c>
      <c r="AD2004" s="127"/>
      <c r="AE2004" s="127"/>
      <c r="AF2004" s="127"/>
      <c r="AG2004" s="127"/>
      <c r="AH2004" s="127"/>
      <c r="AI2004" s="127"/>
      <c r="AJ2004" s="127"/>
      <c r="AK2004" s="127"/>
      <c r="AL2004" s="127">
        <v>1</v>
      </c>
      <c r="AM2004" s="127">
        <v>100</v>
      </c>
      <c r="AN2004" s="127"/>
      <c r="AO2004" s="127" t="s">
        <v>3900</v>
      </c>
      <c r="AP2004" s="127" t="s">
        <v>3858</v>
      </c>
      <c r="AQ2004" s="127" t="s">
        <v>3863</v>
      </c>
      <c r="AR2004" s="127" t="s">
        <v>3860</v>
      </c>
      <c r="AS2004" s="127" t="s">
        <v>69</v>
      </c>
      <c r="AT2004" s="127" t="s">
        <v>70</v>
      </c>
      <c r="AU2004" s="127" t="s">
        <v>77</v>
      </c>
      <c r="AV2004" s="127" t="s">
        <v>1726</v>
      </c>
      <c r="AW2004" s="149">
        <f t="shared" si="31"/>
        <v>0</v>
      </c>
    </row>
    <row r="2005" spans="1:49" x14ac:dyDescent="0.2">
      <c r="A2005" s="127" t="s">
        <v>59</v>
      </c>
      <c r="B2005" s="127">
        <v>4.0999999999999996</v>
      </c>
      <c r="C2005" s="127">
        <v>20171204</v>
      </c>
      <c r="D2005" s="127" t="s">
        <v>60</v>
      </c>
      <c r="E2005" s="127" t="s">
        <v>60</v>
      </c>
      <c r="F2005" s="127">
        <v>3</v>
      </c>
      <c r="G2005" s="75" t="s">
        <v>2941</v>
      </c>
      <c r="H2005" s="127">
        <v>0</v>
      </c>
      <c r="I2005" s="127"/>
      <c r="J2005" s="127"/>
      <c r="K2005" s="127" t="s">
        <v>106</v>
      </c>
      <c r="L2005" s="127" t="s">
        <v>531</v>
      </c>
      <c r="M2005" s="127">
        <v>1</v>
      </c>
      <c r="N2005" s="127">
        <v>2</v>
      </c>
      <c r="O2005" s="127">
        <v>1998</v>
      </c>
      <c r="P2005" s="127">
        <v>19990508</v>
      </c>
      <c r="Q2005" s="127">
        <v>19990512</v>
      </c>
      <c r="R2005" s="127" t="s">
        <v>475</v>
      </c>
      <c r="S2005" s="127" t="s">
        <v>476</v>
      </c>
      <c r="T2005" s="127" t="s">
        <v>477</v>
      </c>
      <c r="U2005" s="127" t="s">
        <v>72</v>
      </c>
      <c r="V2005" s="127" t="s">
        <v>65</v>
      </c>
      <c r="W2005" s="127" t="s">
        <v>64</v>
      </c>
      <c r="X2005" s="127"/>
      <c r="Y2005" s="127">
        <v>6.7</v>
      </c>
      <c r="Z2005" s="127">
        <v>83</v>
      </c>
      <c r="AA2005" s="127" t="s">
        <v>1726</v>
      </c>
      <c r="AB2005" s="127">
        <v>5000</v>
      </c>
      <c r="AC2005" s="127">
        <v>48868</v>
      </c>
      <c r="AD2005" s="127"/>
      <c r="AE2005" s="127"/>
      <c r="AF2005" s="127">
        <v>0</v>
      </c>
      <c r="AG2005" s="127">
        <v>333702</v>
      </c>
      <c r="AH2005" s="127">
        <v>5000</v>
      </c>
      <c r="AI2005" s="127">
        <v>1673</v>
      </c>
      <c r="AJ2005" s="127" t="s">
        <v>66</v>
      </c>
      <c r="AK2005" s="127">
        <v>3.3099999999999997E-2</v>
      </c>
      <c r="AL2005" s="127">
        <v>30</v>
      </c>
      <c r="AM2005" s="127">
        <v>200</v>
      </c>
      <c r="AN2005" s="127"/>
      <c r="AO2005" s="127" t="s">
        <v>532</v>
      </c>
      <c r="AP2005" s="127" t="s">
        <v>479</v>
      </c>
      <c r="AQ2005" s="127" t="s">
        <v>480</v>
      </c>
      <c r="AR2005" s="127" t="s">
        <v>481</v>
      </c>
      <c r="AS2005" s="127" t="s">
        <v>69</v>
      </c>
      <c r="AT2005" s="127" t="s">
        <v>70</v>
      </c>
      <c r="AU2005" s="127" t="s">
        <v>91</v>
      </c>
      <c r="AV2005" s="127" t="s">
        <v>1726</v>
      </c>
      <c r="AW2005" s="149">
        <f t="shared" si="31"/>
        <v>6.8286404190881562</v>
      </c>
    </row>
    <row r="2006" spans="1:49" x14ac:dyDescent="0.2">
      <c r="A2006" s="127" t="s">
        <v>59</v>
      </c>
      <c r="B2006" s="127">
        <v>4.0999999999999996</v>
      </c>
      <c r="C2006" s="127">
        <v>20171204</v>
      </c>
      <c r="D2006" s="127" t="s">
        <v>60</v>
      </c>
      <c r="E2006" s="127" t="s">
        <v>60</v>
      </c>
      <c r="F2006" s="127">
        <v>3</v>
      </c>
      <c r="G2006" s="75" t="s">
        <v>2942</v>
      </c>
      <c r="H2006" s="127">
        <v>0</v>
      </c>
      <c r="I2006" s="127"/>
      <c r="J2006" s="127"/>
      <c r="K2006" s="127" t="s">
        <v>106</v>
      </c>
      <c r="L2006" s="127" t="s">
        <v>531</v>
      </c>
      <c r="M2006" s="127">
        <v>1</v>
      </c>
      <c r="N2006" s="127">
        <v>2</v>
      </c>
      <c r="O2006" s="127">
        <v>1998</v>
      </c>
      <c r="P2006" s="127">
        <v>19990508</v>
      </c>
      <c r="Q2006" s="127">
        <v>19990512</v>
      </c>
      <c r="R2006" s="127" t="s">
        <v>475</v>
      </c>
      <c r="S2006" s="127" t="s">
        <v>476</v>
      </c>
      <c r="T2006" s="127" t="s">
        <v>477</v>
      </c>
      <c r="U2006" s="127" t="s">
        <v>72</v>
      </c>
      <c r="V2006" s="127" t="s">
        <v>65</v>
      </c>
      <c r="W2006" s="127" t="s">
        <v>64</v>
      </c>
      <c r="X2006" s="127"/>
      <c r="Y2006" s="127">
        <v>6.7</v>
      </c>
      <c r="Z2006" s="127">
        <v>83</v>
      </c>
      <c r="AA2006" s="127" t="s">
        <v>1726</v>
      </c>
      <c r="AB2006" s="127">
        <v>5000</v>
      </c>
      <c r="AC2006" s="127">
        <v>48589</v>
      </c>
      <c r="AD2006" s="127"/>
      <c r="AE2006" s="127"/>
      <c r="AF2006" s="127">
        <v>0</v>
      </c>
      <c r="AG2006" s="127">
        <v>331887</v>
      </c>
      <c r="AH2006" s="127">
        <v>5000</v>
      </c>
      <c r="AI2006" s="127">
        <v>1677</v>
      </c>
      <c r="AJ2006" s="127" t="s">
        <v>66</v>
      </c>
      <c r="AK2006" s="127">
        <v>3.3399999999999999E-2</v>
      </c>
      <c r="AL2006" s="127">
        <v>30</v>
      </c>
      <c r="AM2006" s="127">
        <v>200</v>
      </c>
      <c r="AN2006" s="127"/>
      <c r="AO2006" s="127" t="s">
        <v>545</v>
      </c>
      <c r="AP2006" s="127" t="s">
        <v>479</v>
      </c>
      <c r="AQ2006" s="127" t="s">
        <v>480</v>
      </c>
      <c r="AR2006" s="127" t="s">
        <v>481</v>
      </c>
      <c r="AS2006" s="127" t="s">
        <v>69</v>
      </c>
      <c r="AT2006" s="127" t="s">
        <v>70</v>
      </c>
      <c r="AU2006" s="127" t="s">
        <v>91</v>
      </c>
      <c r="AV2006" s="127" t="s">
        <v>1726</v>
      </c>
      <c r="AW2006" s="149">
        <f t="shared" si="31"/>
        <v>6.8304966144600634</v>
      </c>
    </row>
    <row r="2007" spans="1:49" x14ac:dyDescent="0.2">
      <c r="A2007" s="127" t="s">
        <v>59</v>
      </c>
      <c r="B2007" s="127">
        <v>4.0999999999999996</v>
      </c>
      <c r="C2007" s="127">
        <v>20171204</v>
      </c>
      <c r="D2007" s="127" t="s">
        <v>60</v>
      </c>
      <c r="E2007" s="127" t="s">
        <v>60</v>
      </c>
      <c r="F2007" s="127">
        <v>3</v>
      </c>
      <c r="G2007" s="75" t="s">
        <v>608</v>
      </c>
      <c r="H2007" s="127">
        <v>0</v>
      </c>
      <c r="I2007" s="127"/>
      <c r="J2007" s="127"/>
      <c r="K2007" s="127"/>
      <c r="L2007" s="127"/>
      <c r="M2007" s="127">
        <v>1</v>
      </c>
      <c r="N2007" s="127">
        <v>2</v>
      </c>
      <c r="O2007" s="127">
        <v>1997</v>
      </c>
      <c r="P2007" s="127">
        <v>19980529</v>
      </c>
      <c r="Q2007" s="127">
        <v>19980530</v>
      </c>
      <c r="R2007" s="127" t="s">
        <v>490</v>
      </c>
      <c r="S2007" s="127" t="s">
        <v>476</v>
      </c>
      <c r="T2007" s="127" t="s">
        <v>491</v>
      </c>
      <c r="U2007" s="127" t="s">
        <v>72</v>
      </c>
      <c r="V2007" s="127" t="s">
        <v>65</v>
      </c>
      <c r="W2007" s="127" t="s">
        <v>64</v>
      </c>
      <c r="X2007" s="127"/>
      <c r="Y2007" s="127">
        <v>7.9</v>
      </c>
      <c r="Z2007" s="127">
        <v>87</v>
      </c>
      <c r="AA2007" s="127" t="s">
        <v>1726</v>
      </c>
      <c r="AB2007" s="127">
        <v>5000</v>
      </c>
      <c r="AC2007" s="127">
        <v>74995</v>
      </c>
      <c r="AD2007" s="127"/>
      <c r="AE2007" s="127"/>
      <c r="AF2007" s="127">
        <v>0</v>
      </c>
      <c r="AG2007" s="127">
        <v>248638</v>
      </c>
      <c r="AH2007" s="127">
        <v>5000</v>
      </c>
      <c r="AI2007" s="127">
        <v>3947</v>
      </c>
      <c r="AJ2007" s="127" t="s">
        <v>66</v>
      </c>
      <c r="AK2007" s="127">
        <v>0.05</v>
      </c>
      <c r="AL2007" s="127">
        <v>29</v>
      </c>
      <c r="AM2007" s="127">
        <v>200</v>
      </c>
      <c r="AN2007" s="127"/>
      <c r="AO2007" s="127"/>
      <c r="AP2007" s="127" t="s">
        <v>493</v>
      </c>
      <c r="AQ2007" s="127" t="s">
        <v>480</v>
      </c>
      <c r="AR2007" s="127" t="s">
        <v>494</v>
      </c>
      <c r="AS2007" s="127" t="s">
        <v>69</v>
      </c>
      <c r="AT2007" s="127" t="s">
        <v>70</v>
      </c>
      <c r="AU2007" s="127" t="s">
        <v>91</v>
      </c>
      <c r="AV2007" s="127" t="s">
        <v>1726</v>
      </c>
      <c r="AW2007" s="149">
        <f t="shared" si="31"/>
        <v>3.315394359623975</v>
      </c>
    </row>
    <row r="2008" spans="1:49" x14ac:dyDescent="0.2">
      <c r="A2008" s="127" t="s">
        <v>59</v>
      </c>
      <c r="B2008" s="127">
        <v>4.0999999999999996</v>
      </c>
      <c r="C2008" s="127">
        <v>20171204</v>
      </c>
      <c r="D2008" s="127" t="s">
        <v>60</v>
      </c>
      <c r="E2008" s="127" t="s">
        <v>60</v>
      </c>
      <c r="F2008" s="127">
        <v>3</v>
      </c>
      <c r="G2008" s="75" t="s">
        <v>2945</v>
      </c>
      <c r="H2008" s="127">
        <v>0</v>
      </c>
      <c r="I2008" s="127"/>
      <c r="J2008" s="127"/>
      <c r="K2008" s="127"/>
      <c r="L2008" s="127"/>
      <c r="M2008" s="127">
        <v>1</v>
      </c>
      <c r="N2008" s="127">
        <v>2</v>
      </c>
      <c r="O2008" s="127">
        <v>1997</v>
      </c>
      <c r="P2008" s="127">
        <v>19980519</v>
      </c>
      <c r="Q2008" s="127">
        <v>19980522</v>
      </c>
      <c r="R2008" s="127" t="s">
        <v>475</v>
      </c>
      <c r="S2008" s="127" t="s">
        <v>476</v>
      </c>
      <c r="T2008" s="127" t="s">
        <v>477</v>
      </c>
      <c r="U2008" s="127" t="s">
        <v>72</v>
      </c>
      <c r="V2008" s="127" t="s">
        <v>65</v>
      </c>
      <c r="W2008" s="127" t="s">
        <v>64</v>
      </c>
      <c r="X2008" s="127"/>
      <c r="Y2008" s="127">
        <v>5.4</v>
      </c>
      <c r="Z2008" s="127">
        <v>78</v>
      </c>
      <c r="AA2008" s="127" t="s">
        <v>1726</v>
      </c>
      <c r="AB2008" s="127">
        <v>5000</v>
      </c>
      <c r="AC2008" s="127">
        <v>74594</v>
      </c>
      <c r="AD2008" s="127"/>
      <c r="AE2008" s="127"/>
      <c r="AF2008" s="127">
        <v>0</v>
      </c>
      <c r="AG2008" s="127">
        <v>580970</v>
      </c>
      <c r="AH2008" s="127">
        <v>5000</v>
      </c>
      <c r="AI2008" s="127">
        <v>1136</v>
      </c>
      <c r="AJ2008" s="127" t="s">
        <v>66</v>
      </c>
      <c r="AK2008" s="127">
        <v>1.4999999999999999E-2</v>
      </c>
      <c r="AL2008" s="127">
        <v>15</v>
      </c>
      <c r="AM2008" s="127">
        <v>200</v>
      </c>
      <c r="AN2008" s="127"/>
      <c r="AO2008" s="127"/>
      <c r="AP2008" s="127" t="s">
        <v>479</v>
      </c>
      <c r="AQ2008" s="127" t="s">
        <v>480</v>
      </c>
      <c r="AR2008" s="127" t="s">
        <v>481</v>
      </c>
      <c r="AS2008" s="127" t="s">
        <v>69</v>
      </c>
      <c r="AT2008" s="127" t="s">
        <v>70</v>
      </c>
      <c r="AU2008" s="127" t="s">
        <v>91</v>
      </c>
      <c r="AV2008" s="127" t="s">
        <v>1726</v>
      </c>
      <c r="AW2008" s="149">
        <f t="shared" si="31"/>
        <v>7.7884280237016386</v>
      </c>
    </row>
    <row r="2009" spans="1:49" x14ac:dyDescent="0.2">
      <c r="A2009" s="127" t="s">
        <v>59</v>
      </c>
      <c r="B2009" s="127">
        <v>4.0999999999999996</v>
      </c>
      <c r="C2009" s="127">
        <v>20171204</v>
      </c>
      <c r="D2009" s="127" t="s">
        <v>60</v>
      </c>
      <c r="E2009" s="127" t="s">
        <v>60</v>
      </c>
      <c r="F2009" s="127">
        <v>3</v>
      </c>
      <c r="G2009" s="75" t="s">
        <v>517</v>
      </c>
      <c r="H2009" s="127">
        <v>0</v>
      </c>
      <c r="I2009" s="127"/>
      <c r="J2009" s="127"/>
      <c r="K2009" s="127"/>
      <c r="L2009" s="127"/>
      <c r="M2009" s="127">
        <v>1</v>
      </c>
      <c r="N2009" s="127">
        <v>2</v>
      </c>
      <c r="O2009" s="127">
        <v>2000</v>
      </c>
      <c r="P2009" s="127">
        <v>20010528</v>
      </c>
      <c r="Q2009" s="127">
        <v>20010528</v>
      </c>
      <c r="R2009" s="127" t="s">
        <v>490</v>
      </c>
      <c r="S2009" s="127" t="s">
        <v>476</v>
      </c>
      <c r="T2009" s="127" t="s">
        <v>491</v>
      </c>
      <c r="U2009" s="127" t="s">
        <v>72</v>
      </c>
      <c r="V2009" s="127" t="s">
        <v>65</v>
      </c>
      <c r="W2009" s="127" t="s">
        <v>64</v>
      </c>
      <c r="X2009" s="127"/>
      <c r="Y2009" s="127">
        <v>8.56</v>
      </c>
      <c r="Z2009" s="127">
        <v>90</v>
      </c>
      <c r="AA2009" s="127" t="s">
        <v>1726</v>
      </c>
      <c r="AB2009" s="127">
        <v>5000</v>
      </c>
      <c r="AC2009" s="127">
        <v>26207</v>
      </c>
      <c r="AD2009" s="127"/>
      <c r="AE2009" s="127"/>
      <c r="AF2009" s="127">
        <v>0</v>
      </c>
      <c r="AG2009" s="127">
        <v>59919</v>
      </c>
      <c r="AH2009" s="127"/>
      <c r="AI2009" s="127"/>
      <c r="AJ2009" s="127" t="s">
        <v>66</v>
      </c>
      <c r="AK2009" s="127"/>
      <c r="AL2009" s="127">
        <v>59</v>
      </c>
      <c r="AM2009" s="127">
        <v>100</v>
      </c>
      <c r="AN2009" s="127"/>
      <c r="AO2009" s="127" t="s">
        <v>518</v>
      </c>
      <c r="AP2009" s="127" t="s">
        <v>493</v>
      </c>
      <c r="AQ2009" s="127" t="s">
        <v>480</v>
      </c>
      <c r="AR2009" s="127" t="s">
        <v>494</v>
      </c>
      <c r="AS2009" s="127" t="s">
        <v>69</v>
      </c>
      <c r="AT2009" s="127" t="s">
        <v>70</v>
      </c>
      <c r="AU2009" s="127" t="s">
        <v>91</v>
      </c>
      <c r="AV2009" s="127" t="s">
        <v>1726</v>
      </c>
      <c r="AW2009" s="149">
        <f t="shared" si="31"/>
        <v>2.2863738695768308</v>
      </c>
    </row>
    <row r="2010" spans="1:49" x14ac:dyDescent="0.2">
      <c r="A2010" s="127" t="s">
        <v>59</v>
      </c>
      <c r="B2010" s="127">
        <v>4.0999999999999996</v>
      </c>
      <c r="C2010" s="127">
        <v>20171204</v>
      </c>
      <c r="D2010" s="127" t="s">
        <v>60</v>
      </c>
      <c r="E2010" s="127" t="s">
        <v>60</v>
      </c>
      <c r="F2010" s="127">
        <v>3</v>
      </c>
      <c r="G2010" s="75" t="s">
        <v>519</v>
      </c>
      <c r="H2010" s="127">
        <v>0</v>
      </c>
      <c r="I2010" s="127"/>
      <c r="J2010" s="127"/>
      <c r="K2010" s="127"/>
      <c r="L2010" s="127"/>
      <c r="M2010" s="127">
        <v>1</v>
      </c>
      <c r="N2010" s="127">
        <v>2</v>
      </c>
      <c r="O2010" s="127">
        <v>2000</v>
      </c>
      <c r="P2010" s="127">
        <v>20010528</v>
      </c>
      <c r="Q2010" s="127">
        <v>20010528</v>
      </c>
      <c r="R2010" s="127" t="s">
        <v>490</v>
      </c>
      <c r="S2010" s="127" t="s">
        <v>476</v>
      </c>
      <c r="T2010" s="127" t="s">
        <v>491</v>
      </c>
      <c r="U2010" s="127" t="s">
        <v>72</v>
      </c>
      <c r="V2010" s="127" t="s">
        <v>65</v>
      </c>
      <c r="W2010" s="127" t="s">
        <v>64</v>
      </c>
      <c r="X2010" s="127"/>
      <c r="Y2010" s="127">
        <v>8.56</v>
      </c>
      <c r="Z2010" s="127">
        <v>90</v>
      </c>
      <c r="AA2010" s="127" t="s">
        <v>1726</v>
      </c>
      <c r="AB2010" s="127">
        <v>5000</v>
      </c>
      <c r="AC2010" s="127">
        <v>25717</v>
      </c>
      <c r="AD2010" s="127"/>
      <c r="AE2010" s="127"/>
      <c r="AF2010" s="127">
        <v>0</v>
      </c>
      <c r="AG2010" s="127">
        <v>58799</v>
      </c>
      <c r="AH2010" s="127"/>
      <c r="AI2010" s="127"/>
      <c r="AJ2010" s="127" t="s">
        <v>66</v>
      </c>
      <c r="AK2010" s="127"/>
      <c r="AL2010" s="127">
        <v>59</v>
      </c>
      <c r="AM2010" s="127">
        <v>100</v>
      </c>
      <c r="AN2010" s="127"/>
      <c r="AO2010" s="127" t="s">
        <v>520</v>
      </c>
      <c r="AP2010" s="127" t="s">
        <v>493</v>
      </c>
      <c r="AQ2010" s="127" t="s">
        <v>480</v>
      </c>
      <c r="AR2010" s="127" t="s">
        <v>494</v>
      </c>
      <c r="AS2010" s="127" t="s">
        <v>69</v>
      </c>
      <c r="AT2010" s="127" t="s">
        <v>70</v>
      </c>
      <c r="AU2010" s="127" t="s">
        <v>91</v>
      </c>
      <c r="AV2010" s="127" t="s">
        <v>1726</v>
      </c>
      <c r="AW2010" s="149">
        <f t="shared" si="31"/>
        <v>2.2863864369872071</v>
      </c>
    </row>
    <row r="2011" spans="1:49" x14ac:dyDescent="0.2">
      <c r="A2011" s="127" t="s">
        <v>59</v>
      </c>
      <c r="B2011" s="127">
        <v>4.0999999999999996</v>
      </c>
      <c r="C2011" s="127">
        <v>20171204</v>
      </c>
      <c r="D2011" s="127" t="s">
        <v>60</v>
      </c>
      <c r="E2011" s="127" t="s">
        <v>60</v>
      </c>
      <c r="F2011" s="127">
        <v>3</v>
      </c>
      <c r="G2011" s="75" t="s">
        <v>2928</v>
      </c>
      <c r="H2011" s="127">
        <v>0</v>
      </c>
      <c r="I2011" s="127"/>
      <c r="J2011" s="127"/>
      <c r="K2011" s="127" t="s">
        <v>106</v>
      </c>
      <c r="L2011" s="127" t="s">
        <v>508</v>
      </c>
      <c r="M2011" s="127">
        <v>1</v>
      </c>
      <c r="N2011" s="127">
        <v>2</v>
      </c>
      <c r="O2011" s="127">
        <v>2000</v>
      </c>
      <c r="P2011" s="127">
        <v>20010515</v>
      </c>
      <c r="Q2011" s="127">
        <v>20010518</v>
      </c>
      <c r="R2011" s="127" t="s">
        <v>475</v>
      </c>
      <c r="S2011" s="127" t="s">
        <v>476</v>
      </c>
      <c r="T2011" s="127" t="s">
        <v>477</v>
      </c>
      <c r="U2011" s="127" t="s">
        <v>72</v>
      </c>
      <c r="V2011" s="127" t="s">
        <v>65</v>
      </c>
      <c r="W2011" s="127" t="s">
        <v>64</v>
      </c>
      <c r="X2011" s="127"/>
      <c r="Y2011" s="127">
        <v>6.38</v>
      </c>
      <c r="Z2011" s="127">
        <v>82</v>
      </c>
      <c r="AA2011" s="127" t="s">
        <v>1726</v>
      </c>
      <c r="AB2011" s="127">
        <v>5000</v>
      </c>
      <c r="AC2011" s="127">
        <v>24604</v>
      </c>
      <c r="AD2011" s="127"/>
      <c r="AE2011" s="127"/>
      <c r="AF2011" s="127">
        <v>0</v>
      </c>
      <c r="AG2011" s="127">
        <v>94108</v>
      </c>
      <c r="AH2011" s="127"/>
      <c r="AI2011" s="127"/>
      <c r="AJ2011" s="127" t="s">
        <v>66</v>
      </c>
      <c r="AK2011" s="127"/>
      <c r="AL2011" s="127">
        <v>37</v>
      </c>
      <c r="AM2011" s="127">
        <v>100</v>
      </c>
      <c r="AN2011" s="127"/>
      <c r="AO2011" s="127" t="s">
        <v>510</v>
      </c>
      <c r="AP2011" s="127" t="s">
        <v>479</v>
      </c>
      <c r="AQ2011" s="127" t="s">
        <v>480</v>
      </c>
      <c r="AR2011" s="127" t="s">
        <v>481</v>
      </c>
      <c r="AS2011" s="127" t="s">
        <v>69</v>
      </c>
      <c r="AT2011" s="127" t="s">
        <v>70</v>
      </c>
      <c r="AU2011" s="127" t="s">
        <v>91</v>
      </c>
      <c r="AV2011" s="127" t="s">
        <v>1726</v>
      </c>
      <c r="AW2011" s="149">
        <f t="shared" si="31"/>
        <v>3.8249065192651601</v>
      </c>
    </row>
    <row r="2012" spans="1:49" x14ac:dyDescent="0.2">
      <c r="A2012" s="127" t="s">
        <v>59</v>
      </c>
      <c r="B2012" s="127">
        <v>4.0999999999999996</v>
      </c>
      <c r="C2012" s="127">
        <v>20171204</v>
      </c>
      <c r="D2012" s="127" t="s">
        <v>60</v>
      </c>
      <c r="E2012" s="127" t="s">
        <v>60</v>
      </c>
      <c r="F2012" s="127">
        <v>3</v>
      </c>
      <c r="G2012" s="75" t="s">
        <v>2929</v>
      </c>
      <c r="H2012" s="127">
        <v>0</v>
      </c>
      <c r="I2012" s="127"/>
      <c r="J2012" s="127"/>
      <c r="K2012" s="127" t="s">
        <v>106</v>
      </c>
      <c r="L2012" s="127" t="s">
        <v>508</v>
      </c>
      <c r="M2012" s="127">
        <v>1</v>
      </c>
      <c r="N2012" s="127">
        <v>2</v>
      </c>
      <c r="O2012" s="127">
        <v>2000</v>
      </c>
      <c r="P2012" s="127">
        <v>20010515</v>
      </c>
      <c r="Q2012" s="127">
        <v>20010518</v>
      </c>
      <c r="R2012" s="127" t="s">
        <v>475</v>
      </c>
      <c r="S2012" s="127" t="s">
        <v>476</v>
      </c>
      <c r="T2012" s="127" t="s">
        <v>477</v>
      </c>
      <c r="U2012" s="127" t="s">
        <v>72</v>
      </c>
      <c r="V2012" s="127" t="s">
        <v>65</v>
      </c>
      <c r="W2012" s="127" t="s">
        <v>64</v>
      </c>
      <c r="X2012" s="127"/>
      <c r="Y2012" s="127">
        <v>6.38</v>
      </c>
      <c r="Z2012" s="127">
        <v>82</v>
      </c>
      <c r="AA2012" s="127" t="s">
        <v>1726</v>
      </c>
      <c r="AB2012" s="127">
        <v>5000</v>
      </c>
      <c r="AC2012" s="127">
        <v>25300</v>
      </c>
      <c r="AD2012" s="127"/>
      <c r="AE2012" s="127"/>
      <c r="AF2012" s="127">
        <v>0</v>
      </c>
      <c r="AG2012" s="127">
        <v>99762</v>
      </c>
      <c r="AH2012" s="127">
        <v>5000</v>
      </c>
      <c r="AI2012" s="127">
        <v>782</v>
      </c>
      <c r="AJ2012" s="127" t="s">
        <v>66</v>
      </c>
      <c r="AK2012" s="127">
        <v>0.03</v>
      </c>
      <c r="AL2012" s="127">
        <v>37</v>
      </c>
      <c r="AM2012" s="127">
        <v>100</v>
      </c>
      <c r="AN2012" s="127"/>
      <c r="AO2012" s="127" t="s">
        <v>511</v>
      </c>
      <c r="AP2012" s="127" t="s">
        <v>479</v>
      </c>
      <c r="AQ2012" s="127" t="s">
        <v>480</v>
      </c>
      <c r="AR2012" s="127" t="s">
        <v>481</v>
      </c>
      <c r="AS2012" s="127" t="s">
        <v>69</v>
      </c>
      <c r="AT2012" s="127" t="s">
        <v>70</v>
      </c>
      <c r="AU2012" s="127" t="s">
        <v>91</v>
      </c>
      <c r="AV2012" s="127" t="s">
        <v>1726</v>
      </c>
      <c r="AW2012" s="149">
        <f t="shared" si="31"/>
        <v>3.9431620553359683</v>
      </c>
    </row>
    <row r="2013" spans="1:49" x14ac:dyDescent="0.2">
      <c r="A2013" s="127" t="s">
        <v>59</v>
      </c>
      <c r="B2013" s="127">
        <v>4.0999999999999996</v>
      </c>
      <c r="C2013" s="127">
        <v>20171204</v>
      </c>
      <c r="D2013" s="127" t="s">
        <v>60</v>
      </c>
      <c r="E2013" s="127" t="s">
        <v>60</v>
      </c>
      <c r="F2013" s="127">
        <v>3</v>
      </c>
      <c r="G2013" s="75" t="s">
        <v>4832</v>
      </c>
      <c r="H2013" s="127">
        <v>12</v>
      </c>
      <c r="I2013" s="127"/>
      <c r="J2013" s="127"/>
      <c r="K2013" s="127"/>
      <c r="L2013" s="127"/>
      <c r="M2013" s="127">
        <v>1</v>
      </c>
      <c r="N2013" s="127">
        <v>2</v>
      </c>
      <c r="O2013" s="127">
        <v>2012</v>
      </c>
      <c r="P2013" s="127">
        <v>20130513</v>
      </c>
      <c r="Q2013" s="127">
        <v>20130515</v>
      </c>
      <c r="R2013" s="127" t="s">
        <v>475</v>
      </c>
      <c r="S2013" s="127" t="s">
        <v>476</v>
      </c>
      <c r="T2013" s="127" t="s">
        <v>477</v>
      </c>
      <c r="U2013" s="127" t="s">
        <v>72</v>
      </c>
      <c r="V2013" s="127" t="s">
        <v>65</v>
      </c>
      <c r="W2013" s="127" t="s">
        <v>64</v>
      </c>
      <c r="X2013" s="127" t="s">
        <v>1305</v>
      </c>
      <c r="Y2013" s="127">
        <v>6.36</v>
      </c>
      <c r="Z2013" s="127">
        <v>81</v>
      </c>
      <c r="AA2013" s="127" t="s">
        <v>1726</v>
      </c>
      <c r="AB2013" s="127">
        <v>5000</v>
      </c>
      <c r="AC2013" s="127">
        <v>55108</v>
      </c>
      <c r="AD2013" s="127"/>
      <c r="AE2013" s="127"/>
      <c r="AF2013" s="127">
        <v>0</v>
      </c>
      <c r="AG2013" s="127">
        <v>1271</v>
      </c>
      <c r="AH2013" s="127">
        <v>5000</v>
      </c>
      <c r="AI2013" s="127">
        <v>1125</v>
      </c>
      <c r="AJ2013" s="127" t="s">
        <v>66</v>
      </c>
      <c r="AK2013" s="127">
        <v>0.02</v>
      </c>
      <c r="AL2013" s="127">
        <v>15</v>
      </c>
      <c r="AM2013" s="127">
        <v>200</v>
      </c>
      <c r="AN2013" s="127"/>
      <c r="AO2013" s="127"/>
      <c r="AP2013" s="127" t="s">
        <v>479</v>
      </c>
      <c r="AQ2013" s="127" t="s">
        <v>480</v>
      </c>
      <c r="AR2013" s="127" t="s">
        <v>481</v>
      </c>
      <c r="AS2013" s="127" t="s">
        <v>69</v>
      </c>
      <c r="AT2013" s="127" t="s">
        <v>70</v>
      </c>
      <c r="AU2013" s="127" t="s">
        <v>91</v>
      </c>
      <c r="AV2013" s="127" t="s">
        <v>1726</v>
      </c>
      <c r="AW2013" s="149">
        <f t="shared" si="31"/>
        <v>2.306380198882195E-2</v>
      </c>
    </row>
    <row r="2014" spans="1:49" x14ac:dyDescent="0.2">
      <c r="A2014" s="127" t="s">
        <v>59</v>
      </c>
      <c r="B2014" s="127">
        <v>4.0999999999999996</v>
      </c>
      <c r="C2014" s="127">
        <v>20171204</v>
      </c>
      <c r="D2014" s="127" t="s">
        <v>60</v>
      </c>
      <c r="E2014" s="127" t="s">
        <v>60</v>
      </c>
      <c r="F2014" s="127">
        <v>3</v>
      </c>
      <c r="G2014" s="75" t="s">
        <v>5142</v>
      </c>
      <c r="H2014" s="127">
        <v>0</v>
      </c>
      <c r="I2014" s="127"/>
      <c r="J2014" s="127"/>
      <c r="K2014" s="127"/>
      <c r="L2014" s="127"/>
      <c r="M2014" s="127">
        <v>1</v>
      </c>
      <c r="N2014" s="127">
        <v>1</v>
      </c>
      <c r="O2014" s="127">
        <v>2012</v>
      </c>
      <c r="P2014" s="127">
        <v>20140425</v>
      </c>
      <c r="Q2014" s="127">
        <v>20140428</v>
      </c>
      <c r="R2014" s="127" t="s">
        <v>61</v>
      </c>
      <c r="S2014" s="127" t="s">
        <v>62</v>
      </c>
      <c r="T2014" s="127" t="s">
        <v>63</v>
      </c>
      <c r="U2014" s="127" t="s">
        <v>1953</v>
      </c>
      <c r="V2014" s="127" t="s">
        <v>65</v>
      </c>
      <c r="W2014" s="127" t="s">
        <v>64</v>
      </c>
      <c r="X2014" s="127" t="s">
        <v>1305</v>
      </c>
      <c r="Y2014" s="127">
        <v>14.52</v>
      </c>
      <c r="Z2014" s="127">
        <v>109</v>
      </c>
      <c r="AA2014" s="127" t="s">
        <v>1726</v>
      </c>
      <c r="AB2014" s="127">
        <v>5000</v>
      </c>
      <c r="AC2014" s="127">
        <v>2860</v>
      </c>
      <c r="AD2014" s="127"/>
      <c r="AE2014" s="127"/>
      <c r="AF2014" s="127">
        <v>5000</v>
      </c>
      <c r="AG2014" s="127">
        <v>52</v>
      </c>
      <c r="AH2014" s="127"/>
      <c r="AI2014" s="127"/>
      <c r="AJ2014" s="127" t="s">
        <v>66</v>
      </c>
      <c r="AK2014" s="127">
        <v>1.7899999999999999E-2</v>
      </c>
      <c r="AL2014" s="127">
        <v>205</v>
      </c>
      <c r="AM2014" s="127">
        <v>1115</v>
      </c>
      <c r="AN2014" s="127"/>
      <c r="AO2014" s="127"/>
      <c r="AP2014" s="127" t="s">
        <v>663</v>
      </c>
      <c r="AQ2014" s="127" t="s">
        <v>661</v>
      </c>
      <c r="AR2014" s="127" t="s">
        <v>664</v>
      </c>
      <c r="AS2014" s="127" t="s">
        <v>69</v>
      </c>
      <c r="AT2014" s="127" t="s">
        <v>70</v>
      </c>
      <c r="AU2014" s="127" t="s">
        <v>71</v>
      </c>
      <c r="AV2014" s="127" t="s">
        <v>1726</v>
      </c>
      <c r="AW2014" s="149">
        <f t="shared" si="31"/>
        <v>1.8181818181818181E-2</v>
      </c>
    </row>
    <row r="2015" spans="1:49" x14ac:dyDescent="0.2">
      <c r="A2015" s="127" t="s">
        <v>1726</v>
      </c>
      <c r="B2015" s="127">
        <v>4.0999999999999996</v>
      </c>
      <c r="C2015" s="127">
        <v>20171204</v>
      </c>
      <c r="D2015" s="127" t="s">
        <v>60</v>
      </c>
      <c r="E2015" s="127" t="s">
        <v>60</v>
      </c>
      <c r="F2015" s="127">
        <v>3</v>
      </c>
      <c r="G2015" s="75" t="s">
        <v>5092</v>
      </c>
      <c r="H2015" s="127"/>
      <c r="I2015" s="127"/>
      <c r="J2015" s="127"/>
      <c r="K2015" s="127"/>
      <c r="L2015" s="127"/>
      <c r="M2015" s="127">
        <v>1</v>
      </c>
      <c r="N2015" s="127">
        <v>3</v>
      </c>
      <c r="O2015" s="127">
        <v>2014</v>
      </c>
      <c r="P2015" s="127">
        <v>20150618</v>
      </c>
      <c r="Q2015" s="127">
        <v>20150618</v>
      </c>
      <c r="R2015" s="127" t="s">
        <v>4190</v>
      </c>
      <c r="S2015" s="127" t="s">
        <v>4396</v>
      </c>
      <c r="T2015" s="127" t="s">
        <v>4165</v>
      </c>
      <c r="U2015" s="127" t="s">
        <v>72</v>
      </c>
      <c r="V2015" s="127" t="s">
        <v>65</v>
      </c>
      <c r="W2015" s="127" t="s">
        <v>64</v>
      </c>
      <c r="X2015" s="127" t="s">
        <v>1305</v>
      </c>
      <c r="Y2015" s="127">
        <v>6.15</v>
      </c>
      <c r="Z2015" s="127"/>
      <c r="AA2015" s="127" t="s">
        <v>1726</v>
      </c>
      <c r="AB2015" s="127"/>
      <c r="AC2015" s="127"/>
      <c r="AD2015" s="127"/>
      <c r="AE2015" s="127"/>
      <c r="AF2015" s="127">
        <v>0</v>
      </c>
      <c r="AG2015" s="127">
        <v>19150</v>
      </c>
      <c r="AH2015" s="127"/>
      <c r="AI2015" s="127"/>
      <c r="AJ2015" s="127" t="s">
        <v>67</v>
      </c>
      <c r="AK2015" s="127"/>
      <c r="AL2015" s="127"/>
      <c r="AM2015" s="127"/>
      <c r="AN2015" s="127"/>
      <c r="AO2015" s="127"/>
      <c r="AP2015" s="127" t="s">
        <v>4191</v>
      </c>
      <c r="AQ2015" s="127" t="s">
        <v>4397</v>
      </c>
      <c r="AR2015" s="127" t="s">
        <v>4166</v>
      </c>
      <c r="AS2015" s="127" t="s">
        <v>69</v>
      </c>
      <c r="AT2015" s="127" t="s">
        <v>70</v>
      </c>
      <c r="AU2015" s="127" t="s">
        <v>3211</v>
      </c>
      <c r="AV2015" s="127" t="s">
        <v>1726</v>
      </c>
      <c r="AW2015" s="149" t="str">
        <f t="shared" si="31"/>
        <v/>
      </c>
    </row>
    <row r="2016" spans="1:49" x14ac:dyDescent="0.2">
      <c r="A2016" s="127" t="s">
        <v>59</v>
      </c>
      <c r="B2016" s="127">
        <v>4.0999999999999996</v>
      </c>
      <c r="C2016" s="127">
        <v>20171204</v>
      </c>
      <c r="D2016" s="127" t="s">
        <v>60</v>
      </c>
      <c r="E2016" s="127" t="s">
        <v>60</v>
      </c>
      <c r="F2016" s="127">
        <v>3</v>
      </c>
      <c r="G2016" s="75" t="s">
        <v>5143</v>
      </c>
      <c r="H2016" s="127">
        <v>0</v>
      </c>
      <c r="I2016" s="127"/>
      <c r="J2016" s="127"/>
      <c r="K2016" s="127"/>
      <c r="L2016" s="127"/>
      <c r="M2016" s="127">
        <v>1</v>
      </c>
      <c r="N2016" s="127">
        <v>1</v>
      </c>
      <c r="O2016" s="127">
        <v>2012</v>
      </c>
      <c r="P2016" s="127">
        <v>20140422</v>
      </c>
      <c r="Q2016" s="127">
        <v>20140423</v>
      </c>
      <c r="R2016" s="127" t="s">
        <v>61</v>
      </c>
      <c r="S2016" s="127" t="s">
        <v>62</v>
      </c>
      <c r="T2016" s="127" t="s">
        <v>63</v>
      </c>
      <c r="U2016" s="127" t="s">
        <v>1953</v>
      </c>
      <c r="V2016" s="127" t="s">
        <v>65</v>
      </c>
      <c r="W2016" s="127" t="s">
        <v>64</v>
      </c>
      <c r="X2016" s="127" t="s">
        <v>1305</v>
      </c>
      <c r="Y2016" s="127">
        <v>14.08</v>
      </c>
      <c r="Z2016" s="127">
        <v>108</v>
      </c>
      <c r="AA2016" s="127" t="s">
        <v>1726</v>
      </c>
      <c r="AB2016" s="127">
        <v>5000</v>
      </c>
      <c r="AC2016" s="127">
        <v>1272</v>
      </c>
      <c r="AD2016" s="127"/>
      <c r="AE2016" s="127"/>
      <c r="AF2016" s="127">
        <v>0</v>
      </c>
      <c r="AG2016" s="127">
        <v>172</v>
      </c>
      <c r="AH2016" s="127">
        <v>5000</v>
      </c>
      <c r="AI2016" s="127">
        <v>10</v>
      </c>
      <c r="AJ2016" s="127" t="s">
        <v>66</v>
      </c>
      <c r="AK2016" s="127">
        <v>8.0999999999999996E-3</v>
      </c>
      <c r="AL2016" s="127">
        <v>197</v>
      </c>
      <c r="AM2016" s="127">
        <v>1113</v>
      </c>
      <c r="AN2016" s="127"/>
      <c r="AO2016" s="127"/>
      <c r="AP2016" s="127" t="s">
        <v>663</v>
      </c>
      <c r="AQ2016" s="127" t="s">
        <v>661</v>
      </c>
      <c r="AR2016" s="127" t="s">
        <v>664</v>
      </c>
      <c r="AS2016" s="127" t="s">
        <v>69</v>
      </c>
      <c r="AT2016" s="127" t="s">
        <v>70</v>
      </c>
      <c r="AU2016" s="127" t="s">
        <v>71</v>
      </c>
      <c r="AV2016" s="127" t="s">
        <v>1726</v>
      </c>
      <c r="AW2016" s="149">
        <f t="shared" si="31"/>
        <v>0.13522012578616352</v>
      </c>
    </row>
    <row r="2017" spans="1:49" x14ac:dyDescent="0.2">
      <c r="A2017" s="127" t="s">
        <v>1726</v>
      </c>
      <c r="B2017" s="127">
        <v>4.0999999999999996</v>
      </c>
      <c r="C2017" s="127">
        <v>20171204</v>
      </c>
      <c r="D2017" s="127" t="s">
        <v>60</v>
      </c>
      <c r="E2017" s="127" t="s">
        <v>60</v>
      </c>
      <c r="F2017" s="127">
        <v>3</v>
      </c>
      <c r="G2017" s="75" t="s">
        <v>5090</v>
      </c>
      <c r="H2017" s="127"/>
      <c r="I2017" s="127"/>
      <c r="J2017" s="127"/>
      <c r="K2017" s="127"/>
      <c r="L2017" s="127"/>
      <c r="M2017" s="127">
        <v>1</v>
      </c>
      <c r="N2017" s="127">
        <v>2</v>
      </c>
      <c r="O2017" s="127">
        <v>2014</v>
      </c>
      <c r="P2017" s="127">
        <v>20150430</v>
      </c>
      <c r="Q2017" s="127">
        <v>20150430</v>
      </c>
      <c r="R2017" s="127" t="s">
        <v>3322</v>
      </c>
      <c r="S2017" s="127" t="s">
        <v>3323</v>
      </c>
      <c r="T2017" s="127" t="s">
        <v>3984</v>
      </c>
      <c r="U2017" s="127" t="s">
        <v>72</v>
      </c>
      <c r="V2017" s="127" t="s">
        <v>65</v>
      </c>
      <c r="W2017" s="127" t="s">
        <v>64</v>
      </c>
      <c r="X2017" s="127" t="s">
        <v>1308</v>
      </c>
      <c r="Y2017" s="127">
        <v>7.97</v>
      </c>
      <c r="Z2017" s="127">
        <v>94</v>
      </c>
      <c r="AA2017" s="127" t="s">
        <v>1726</v>
      </c>
      <c r="AB2017" s="127"/>
      <c r="AC2017" s="127"/>
      <c r="AD2017" s="127"/>
      <c r="AE2017" s="127"/>
      <c r="AF2017" s="127">
        <v>0</v>
      </c>
      <c r="AG2017" s="127">
        <v>108459</v>
      </c>
      <c r="AH2017" s="127"/>
      <c r="AI2017" s="127"/>
      <c r="AJ2017" s="127" t="s">
        <v>66</v>
      </c>
      <c r="AK2017" s="127"/>
      <c r="AL2017" s="127"/>
      <c r="AM2017" s="127"/>
      <c r="AN2017" s="127"/>
      <c r="AO2017" s="127"/>
      <c r="AP2017" s="127" t="s">
        <v>3325</v>
      </c>
      <c r="AQ2017" s="127" t="s">
        <v>3326</v>
      </c>
      <c r="AR2017" s="127" t="s">
        <v>3985</v>
      </c>
      <c r="AS2017" s="127" t="s">
        <v>69</v>
      </c>
      <c r="AT2017" s="127" t="s">
        <v>70</v>
      </c>
      <c r="AU2017" s="127" t="s">
        <v>3211</v>
      </c>
      <c r="AV2017" s="127" t="s">
        <v>1726</v>
      </c>
      <c r="AW2017" s="149" t="str">
        <f t="shared" si="31"/>
        <v/>
      </c>
    </row>
    <row r="2018" spans="1:49" x14ac:dyDescent="0.2">
      <c r="A2018" s="127" t="s">
        <v>1726</v>
      </c>
      <c r="B2018" s="127">
        <v>4.0999999999999996</v>
      </c>
      <c r="C2018" s="127">
        <v>20171204</v>
      </c>
      <c r="D2018" s="127" t="s">
        <v>60</v>
      </c>
      <c r="E2018" s="127" t="s">
        <v>60</v>
      </c>
      <c r="F2018" s="127">
        <v>3</v>
      </c>
      <c r="G2018" s="75" t="s">
        <v>5091</v>
      </c>
      <c r="H2018" s="127"/>
      <c r="I2018" s="127"/>
      <c r="J2018" s="127"/>
      <c r="K2018" s="127"/>
      <c r="L2018" s="127"/>
      <c r="M2018" s="127">
        <v>1</v>
      </c>
      <c r="N2018" s="127">
        <v>2</v>
      </c>
      <c r="O2018" s="127">
        <v>2014</v>
      </c>
      <c r="P2018" s="127">
        <v>20150423</v>
      </c>
      <c r="Q2018" s="127">
        <v>20150423</v>
      </c>
      <c r="R2018" s="127" t="s">
        <v>3420</v>
      </c>
      <c r="S2018" s="127" t="s">
        <v>3421</v>
      </c>
      <c r="T2018" s="127" t="s">
        <v>4165</v>
      </c>
      <c r="U2018" s="127" t="s">
        <v>72</v>
      </c>
      <c r="V2018" s="127" t="s">
        <v>65</v>
      </c>
      <c r="W2018" s="127" t="s">
        <v>64</v>
      </c>
      <c r="X2018" s="127" t="s">
        <v>1305</v>
      </c>
      <c r="Y2018" s="127">
        <v>7.73</v>
      </c>
      <c r="Z2018" s="127"/>
      <c r="AA2018" s="127" t="s">
        <v>1726</v>
      </c>
      <c r="AB2018" s="127"/>
      <c r="AC2018" s="127"/>
      <c r="AD2018" s="127"/>
      <c r="AE2018" s="127"/>
      <c r="AF2018" s="127">
        <v>0</v>
      </c>
      <c r="AG2018" s="127">
        <v>522998</v>
      </c>
      <c r="AH2018" s="127"/>
      <c r="AI2018" s="127"/>
      <c r="AJ2018" s="127" t="s">
        <v>66</v>
      </c>
      <c r="AK2018" s="127"/>
      <c r="AL2018" s="127"/>
      <c r="AM2018" s="127"/>
      <c r="AN2018" s="127"/>
      <c r="AO2018" s="127"/>
      <c r="AP2018" s="127" t="s">
        <v>3422</v>
      </c>
      <c r="AQ2018" s="127" t="s">
        <v>3423</v>
      </c>
      <c r="AR2018" s="127" t="s">
        <v>4166</v>
      </c>
      <c r="AS2018" s="127" t="s">
        <v>69</v>
      </c>
      <c r="AT2018" s="127" t="s">
        <v>70</v>
      </c>
      <c r="AU2018" s="127" t="s">
        <v>3211</v>
      </c>
      <c r="AV2018" s="127" t="s">
        <v>1726</v>
      </c>
      <c r="AW2018" s="149" t="str">
        <f t="shared" si="31"/>
        <v/>
      </c>
    </row>
    <row r="2019" spans="1:49" x14ac:dyDescent="0.2">
      <c r="A2019" s="127" t="s">
        <v>1726</v>
      </c>
      <c r="B2019" s="127">
        <v>4.0999999999999996</v>
      </c>
      <c r="C2019" s="127">
        <v>20171204</v>
      </c>
      <c r="D2019" s="127" t="s">
        <v>60</v>
      </c>
      <c r="E2019" s="127" t="s">
        <v>60</v>
      </c>
      <c r="F2019" s="127">
        <v>3</v>
      </c>
      <c r="G2019" s="75" t="s">
        <v>5083</v>
      </c>
      <c r="H2019" s="127"/>
      <c r="I2019" s="127"/>
      <c r="J2019" s="127"/>
      <c r="K2019" s="127"/>
      <c r="L2019" s="127"/>
      <c r="M2019" s="127">
        <v>1</v>
      </c>
      <c r="N2019" s="127">
        <v>3</v>
      </c>
      <c r="O2019" s="127">
        <v>2014</v>
      </c>
      <c r="P2019" s="127">
        <v>20150621</v>
      </c>
      <c r="Q2019" s="127">
        <v>20150621</v>
      </c>
      <c r="R2019" s="127" t="s">
        <v>3474</v>
      </c>
      <c r="S2019" s="127" t="s">
        <v>3475</v>
      </c>
      <c r="T2019" s="127" t="s">
        <v>4165</v>
      </c>
      <c r="U2019" s="127" t="s">
        <v>72</v>
      </c>
      <c r="V2019" s="127" t="s">
        <v>65</v>
      </c>
      <c r="W2019" s="127" t="s">
        <v>64</v>
      </c>
      <c r="X2019" s="127" t="s">
        <v>1305</v>
      </c>
      <c r="Y2019" s="127">
        <v>5.2</v>
      </c>
      <c r="Z2019" s="127"/>
      <c r="AA2019" s="127" t="s">
        <v>1726</v>
      </c>
      <c r="AB2019" s="127"/>
      <c r="AC2019" s="127"/>
      <c r="AD2019" s="127"/>
      <c r="AE2019" s="127"/>
      <c r="AF2019" s="127">
        <v>0</v>
      </c>
      <c r="AG2019" s="127">
        <v>2412</v>
      </c>
      <c r="AH2019" s="127"/>
      <c r="AI2019" s="127"/>
      <c r="AJ2019" s="127" t="s">
        <v>67</v>
      </c>
      <c r="AK2019" s="127"/>
      <c r="AL2019" s="127"/>
      <c r="AM2019" s="127"/>
      <c r="AN2019" s="127"/>
      <c r="AO2019" s="127"/>
      <c r="AP2019" s="127" t="s">
        <v>3477</v>
      </c>
      <c r="AQ2019" s="127" t="s">
        <v>3478</v>
      </c>
      <c r="AR2019" s="127" t="s">
        <v>4166</v>
      </c>
      <c r="AS2019" s="127" t="s">
        <v>69</v>
      </c>
      <c r="AT2019" s="127" t="s">
        <v>70</v>
      </c>
      <c r="AU2019" s="127" t="s">
        <v>3211</v>
      </c>
      <c r="AV2019" s="127" t="s">
        <v>1726</v>
      </c>
      <c r="AW2019" s="149" t="str">
        <f t="shared" si="31"/>
        <v/>
      </c>
    </row>
    <row r="2020" spans="1:49" x14ac:dyDescent="0.2">
      <c r="A2020" s="127" t="s">
        <v>1726</v>
      </c>
      <c r="B2020" s="127">
        <v>4.0999999999999996</v>
      </c>
      <c r="C2020" s="127">
        <v>20171204</v>
      </c>
      <c r="D2020" s="127" t="s">
        <v>60</v>
      </c>
      <c r="E2020" s="127" t="s">
        <v>60</v>
      </c>
      <c r="F2020" s="127">
        <v>3</v>
      </c>
      <c r="G2020" s="75" t="s">
        <v>5085</v>
      </c>
      <c r="H2020" s="127"/>
      <c r="I2020" s="127"/>
      <c r="J2020" s="127"/>
      <c r="K2020" s="127"/>
      <c r="L2020" s="127"/>
      <c r="M2020" s="127">
        <v>1</v>
      </c>
      <c r="N2020" s="127">
        <v>2</v>
      </c>
      <c r="O2020" s="127">
        <v>2013</v>
      </c>
      <c r="P2020" s="127">
        <v>20150428</v>
      </c>
      <c r="Q2020" s="127">
        <v>20150428</v>
      </c>
      <c r="R2020" s="127" t="s">
        <v>3322</v>
      </c>
      <c r="S2020" s="127" t="s">
        <v>3323</v>
      </c>
      <c r="T2020" s="127" t="s">
        <v>3984</v>
      </c>
      <c r="U2020" s="127" t="s">
        <v>1953</v>
      </c>
      <c r="V2020" s="127" t="s">
        <v>65</v>
      </c>
      <c r="W2020" s="127" t="s">
        <v>64</v>
      </c>
      <c r="X2020" s="127" t="s">
        <v>1305</v>
      </c>
      <c r="Y2020" s="127">
        <v>19.010000000000002</v>
      </c>
      <c r="Z2020" s="127">
        <v>121</v>
      </c>
      <c r="AA2020" s="127" t="s">
        <v>1726</v>
      </c>
      <c r="AB2020" s="127"/>
      <c r="AC2020" s="127"/>
      <c r="AD2020" s="127"/>
      <c r="AE2020" s="127"/>
      <c r="AF2020" s="127">
        <v>0</v>
      </c>
      <c r="AG2020" s="127">
        <v>100966</v>
      </c>
      <c r="AH2020" s="127"/>
      <c r="AI2020" s="127"/>
      <c r="AJ2020" s="127" t="s">
        <v>66</v>
      </c>
      <c r="AK2020" s="127"/>
      <c r="AL2020" s="127"/>
      <c r="AM2020" s="127"/>
      <c r="AN2020" s="127"/>
      <c r="AO2020" s="127"/>
      <c r="AP2020" s="127" t="s">
        <v>3325</v>
      </c>
      <c r="AQ2020" s="127" t="s">
        <v>3326</v>
      </c>
      <c r="AR2020" s="127" t="s">
        <v>3985</v>
      </c>
      <c r="AS2020" s="127" t="s">
        <v>69</v>
      </c>
      <c r="AT2020" s="127" t="s">
        <v>70</v>
      </c>
      <c r="AU2020" s="127" t="s">
        <v>3211</v>
      </c>
      <c r="AV2020" s="127" t="s">
        <v>1726</v>
      </c>
      <c r="AW2020" s="149" t="str">
        <f t="shared" si="31"/>
        <v/>
      </c>
    </row>
    <row r="2021" spans="1:49" x14ac:dyDescent="0.2">
      <c r="A2021" s="127" t="s">
        <v>59</v>
      </c>
      <c r="B2021" s="127">
        <v>4.0999999999999996</v>
      </c>
      <c r="C2021" s="127">
        <v>20171204</v>
      </c>
      <c r="D2021" s="127" t="s">
        <v>60</v>
      </c>
      <c r="E2021" s="127" t="s">
        <v>60</v>
      </c>
      <c r="F2021" s="127">
        <v>3</v>
      </c>
      <c r="G2021" s="75" t="s">
        <v>5131</v>
      </c>
      <c r="H2021" s="127">
        <v>12</v>
      </c>
      <c r="I2021" s="127"/>
      <c r="J2021" s="127"/>
      <c r="K2021" s="127"/>
      <c r="L2021" s="127"/>
      <c r="M2021" s="127">
        <v>1</v>
      </c>
      <c r="N2021" s="127">
        <v>3</v>
      </c>
      <c r="O2021" s="127">
        <v>2013</v>
      </c>
      <c r="P2021" s="127">
        <v>20140605</v>
      </c>
      <c r="Q2021" s="127">
        <v>20140605</v>
      </c>
      <c r="R2021" s="127" t="s">
        <v>3301</v>
      </c>
      <c r="S2021" s="127" t="s">
        <v>3323</v>
      </c>
      <c r="T2021" s="127" t="s">
        <v>3294</v>
      </c>
      <c r="U2021" s="127" t="s">
        <v>72</v>
      </c>
      <c r="V2021" s="127" t="s">
        <v>65</v>
      </c>
      <c r="W2021" s="127" t="s">
        <v>64</v>
      </c>
      <c r="X2021" s="127" t="s">
        <v>1305</v>
      </c>
      <c r="Y2021" s="127">
        <v>5.83</v>
      </c>
      <c r="Z2021" s="127">
        <v>83</v>
      </c>
      <c r="AA2021" s="127" t="s">
        <v>1726</v>
      </c>
      <c r="AB2021" s="127">
        <v>5000</v>
      </c>
      <c r="AC2021" s="127">
        <v>59042</v>
      </c>
      <c r="AD2021" s="127"/>
      <c r="AE2021" s="127"/>
      <c r="AF2021" s="127">
        <v>5000</v>
      </c>
      <c r="AG2021" s="127">
        <v>1205</v>
      </c>
      <c r="AH2021" s="127"/>
      <c r="AI2021" s="127"/>
      <c r="AJ2021" s="127" t="s">
        <v>66</v>
      </c>
      <c r="AK2021" s="127">
        <v>0.02</v>
      </c>
      <c r="AL2021" s="127">
        <v>26</v>
      </c>
      <c r="AM2021" s="127">
        <v>200</v>
      </c>
      <c r="AN2021" s="127"/>
      <c r="AO2021" s="127"/>
      <c r="AP2021" s="127" t="s">
        <v>3302</v>
      </c>
      <c r="AQ2021" s="127" t="s">
        <v>3326</v>
      </c>
      <c r="AR2021" s="127" t="s">
        <v>3298</v>
      </c>
      <c r="AS2021" s="127" t="s">
        <v>69</v>
      </c>
      <c r="AT2021" s="127" t="s">
        <v>70</v>
      </c>
      <c r="AU2021" s="127" t="s">
        <v>3211</v>
      </c>
      <c r="AV2021" s="127" t="s">
        <v>1726</v>
      </c>
      <c r="AW2021" s="149">
        <f t="shared" si="31"/>
        <v>2.0409200230344499E-2</v>
      </c>
    </row>
    <row r="2022" spans="1:49" x14ac:dyDescent="0.2">
      <c r="A2022" s="127" t="s">
        <v>59</v>
      </c>
      <c r="B2022" s="127">
        <v>4.0999999999999996</v>
      </c>
      <c r="C2022" s="127">
        <v>20171204</v>
      </c>
      <c r="D2022" s="127" t="s">
        <v>60</v>
      </c>
      <c r="E2022" s="127" t="s">
        <v>60</v>
      </c>
      <c r="F2022" s="127">
        <v>3</v>
      </c>
      <c r="G2022" s="75" t="s">
        <v>5145</v>
      </c>
      <c r="H2022" s="127">
        <v>12</v>
      </c>
      <c r="I2022" s="127"/>
      <c r="J2022" s="127"/>
      <c r="K2022" s="127"/>
      <c r="L2022" s="127"/>
      <c r="M2022" s="127">
        <v>1</v>
      </c>
      <c r="N2022" s="127">
        <v>3</v>
      </c>
      <c r="O2022" s="127">
        <v>2013</v>
      </c>
      <c r="P2022" s="127">
        <v>20140605</v>
      </c>
      <c r="Q2022" s="127">
        <v>20140605</v>
      </c>
      <c r="R2022" s="127" t="s">
        <v>3301</v>
      </c>
      <c r="S2022" s="127" t="s">
        <v>3323</v>
      </c>
      <c r="T2022" s="127" t="s">
        <v>3294</v>
      </c>
      <c r="U2022" s="127" t="s">
        <v>72</v>
      </c>
      <c r="V2022" s="127" t="s">
        <v>65</v>
      </c>
      <c r="W2022" s="127" t="s">
        <v>64</v>
      </c>
      <c r="X2022" s="127" t="s">
        <v>1305</v>
      </c>
      <c r="Y2022" s="127">
        <v>5.83</v>
      </c>
      <c r="Z2022" s="127">
        <v>83</v>
      </c>
      <c r="AA2022" s="127" t="s">
        <v>1726</v>
      </c>
      <c r="AB2022" s="127">
        <v>5000</v>
      </c>
      <c r="AC2022" s="127">
        <v>60259</v>
      </c>
      <c r="AD2022" s="127"/>
      <c r="AE2022" s="127"/>
      <c r="AF2022" s="127">
        <v>5000</v>
      </c>
      <c r="AG2022" s="127">
        <v>1230</v>
      </c>
      <c r="AH2022" s="127"/>
      <c r="AI2022" s="127"/>
      <c r="AJ2022" s="127" t="s">
        <v>66</v>
      </c>
      <c r="AK2022" s="127">
        <v>0.02</v>
      </c>
      <c r="AL2022" s="127">
        <v>26</v>
      </c>
      <c r="AM2022" s="127">
        <v>200</v>
      </c>
      <c r="AN2022" s="127"/>
      <c r="AO2022" s="127"/>
      <c r="AP2022" s="127" t="s">
        <v>3302</v>
      </c>
      <c r="AQ2022" s="127" t="s">
        <v>3326</v>
      </c>
      <c r="AR2022" s="127" t="s">
        <v>3298</v>
      </c>
      <c r="AS2022" s="127" t="s">
        <v>69</v>
      </c>
      <c r="AT2022" s="127" t="s">
        <v>70</v>
      </c>
      <c r="AU2022" s="127" t="s">
        <v>3211</v>
      </c>
      <c r="AV2022" s="127" t="s">
        <v>1726</v>
      </c>
      <c r="AW2022" s="149">
        <f t="shared" si="31"/>
        <v>2.0411888680529049E-2</v>
      </c>
    </row>
    <row r="2023" spans="1:49" x14ac:dyDescent="0.2">
      <c r="A2023" s="127" t="s">
        <v>59</v>
      </c>
      <c r="B2023" s="127">
        <v>4.0999999999999996</v>
      </c>
      <c r="C2023" s="127">
        <v>20171204</v>
      </c>
      <c r="D2023" s="127" t="s">
        <v>60</v>
      </c>
      <c r="E2023" s="127" t="s">
        <v>60</v>
      </c>
      <c r="F2023" s="127">
        <v>3</v>
      </c>
      <c r="G2023" s="75" t="s">
        <v>5132</v>
      </c>
      <c r="H2023" s="127">
        <v>12</v>
      </c>
      <c r="I2023" s="127"/>
      <c r="J2023" s="127"/>
      <c r="K2023" s="127"/>
      <c r="L2023" s="127"/>
      <c r="M2023" s="127">
        <v>1</v>
      </c>
      <c r="N2023" s="127">
        <v>2</v>
      </c>
      <c r="O2023" s="127">
        <v>2013</v>
      </c>
      <c r="P2023" s="127">
        <v>20140514</v>
      </c>
      <c r="Q2023" s="127">
        <v>20140515</v>
      </c>
      <c r="R2023" s="127" t="s">
        <v>475</v>
      </c>
      <c r="S2023" s="127" t="s">
        <v>476</v>
      </c>
      <c r="T2023" s="127" t="s">
        <v>477</v>
      </c>
      <c r="U2023" s="127" t="s">
        <v>72</v>
      </c>
      <c r="V2023" s="127" t="s">
        <v>65</v>
      </c>
      <c r="W2023" s="127" t="s">
        <v>64</v>
      </c>
      <c r="X2023" s="127" t="s">
        <v>1305</v>
      </c>
      <c r="Y2023" s="127">
        <v>5.19</v>
      </c>
      <c r="Z2023" s="127">
        <v>75</v>
      </c>
      <c r="AA2023" s="127" t="s">
        <v>1726</v>
      </c>
      <c r="AB2023" s="127">
        <v>5000</v>
      </c>
      <c r="AC2023" s="127">
        <v>55686</v>
      </c>
      <c r="AD2023" s="127"/>
      <c r="AE2023" s="127"/>
      <c r="AF2023" s="127">
        <v>0</v>
      </c>
      <c r="AG2023" s="127">
        <v>2197</v>
      </c>
      <c r="AH2023" s="127">
        <v>5000</v>
      </c>
      <c r="AI2023" s="127">
        <v>1722</v>
      </c>
      <c r="AJ2023" s="127" t="s">
        <v>66</v>
      </c>
      <c r="AK2023" s="127">
        <v>0.03</v>
      </c>
      <c r="AL2023" s="127">
        <v>33</v>
      </c>
      <c r="AM2023" s="127">
        <v>200</v>
      </c>
      <c r="AN2023" s="127"/>
      <c r="AO2023" s="127"/>
      <c r="AP2023" s="127" t="s">
        <v>479</v>
      </c>
      <c r="AQ2023" s="127" t="s">
        <v>480</v>
      </c>
      <c r="AR2023" s="127" t="s">
        <v>481</v>
      </c>
      <c r="AS2023" s="127" t="s">
        <v>69</v>
      </c>
      <c r="AT2023" s="127" t="s">
        <v>70</v>
      </c>
      <c r="AU2023" s="127" t="s">
        <v>91</v>
      </c>
      <c r="AV2023" s="127" t="s">
        <v>1726</v>
      </c>
      <c r="AW2023" s="149">
        <f t="shared" si="31"/>
        <v>3.945336350249614E-2</v>
      </c>
    </row>
    <row r="2024" spans="1:49" x14ac:dyDescent="0.2">
      <c r="A2024" s="127" t="s">
        <v>59</v>
      </c>
      <c r="B2024" s="127">
        <v>4.0999999999999996</v>
      </c>
      <c r="C2024" s="127">
        <v>20171204</v>
      </c>
      <c r="D2024" s="127" t="s">
        <v>60</v>
      </c>
      <c r="E2024" s="127" t="s">
        <v>60</v>
      </c>
      <c r="F2024" s="127">
        <v>3</v>
      </c>
      <c r="G2024" s="75" t="s">
        <v>5073</v>
      </c>
      <c r="H2024" s="127">
        <v>12</v>
      </c>
      <c r="I2024" s="127"/>
      <c r="J2024" s="127"/>
      <c r="K2024" s="127"/>
      <c r="L2024" s="127"/>
      <c r="M2024" s="127">
        <v>1</v>
      </c>
      <c r="N2024" s="127">
        <v>1</v>
      </c>
      <c r="O2024" s="127">
        <v>2012</v>
      </c>
      <c r="P2024" s="127">
        <v>20140423</v>
      </c>
      <c r="Q2024" s="127">
        <v>20140425</v>
      </c>
      <c r="R2024" s="127" t="s">
        <v>61</v>
      </c>
      <c r="S2024" s="127" t="s">
        <v>62</v>
      </c>
      <c r="T2024" s="127" t="s">
        <v>63</v>
      </c>
      <c r="U2024" s="127" t="s">
        <v>1953</v>
      </c>
      <c r="V2024" s="127" t="s">
        <v>65</v>
      </c>
      <c r="W2024" s="127" t="s">
        <v>64</v>
      </c>
      <c r="X2024" s="127" t="s">
        <v>1305</v>
      </c>
      <c r="Y2024" s="127">
        <v>14.7</v>
      </c>
      <c r="Z2024" s="127">
        <v>110</v>
      </c>
      <c r="AA2024" s="127" t="s">
        <v>1726</v>
      </c>
      <c r="AB2024" s="127">
        <v>5000</v>
      </c>
      <c r="AC2024" s="127">
        <v>56178</v>
      </c>
      <c r="AD2024" s="127"/>
      <c r="AE2024" s="127"/>
      <c r="AF2024" s="127">
        <v>5000</v>
      </c>
      <c r="AG2024" s="127">
        <v>538</v>
      </c>
      <c r="AH2024" s="127"/>
      <c r="AI2024" s="127"/>
      <c r="AJ2024" s="127" t="s">
        <v>66</v>
      </c>
      <c r="AK2024" s="127">
        <v>9.4999999999999998E-3</v>
      </c>
      <c r="AL2024" s="127">
        <v>210</v>
      </c>
      <c r="AM2024" s="127">
        <v>952</v>
      </c>
      <c r="AN2024" s="127"/>
      <c r="AO2024" s="127"/>
      <c r="AP2024" s="127" t="s">
        <v>663</v>
      </c>
      <c r="AQ2024" s="127" t="s">
        <v>661</v>
      </c>
      <c r="AR2024" s="127" t="s">
        <v>664</v>
      </c>
      <c r="AS2024" s="127" t="s">
        <v>69</v>
      </c>
      <c r="AT2024" s="127" t="s">
        <v>70</v>
      </c>
      <c r="AU2024" s="127" t="s">
        <v>71</v>
      </c>
      <c r="AV2024" s="127" t="s">
        <v>1726</v>
      </c>
      <c r="AW2024" s="149">
        <f t="shared" si="31"/>
        <v>9.5767026238029115E-3</v>
      </c>
    </row>
    <row r="2025" spans="1:49" x14ac:dyDescent="0.2">
      <c r="A2025" s="127" t="s">
        <v>59</v>
      </c>
      <c r="B2025" s="127">
        <v>4.0999999999999996</v>
      </c>
      <c r="C2025" s="127">
        <v>20171204</v>
      </c>
      <c r="D2025" s="127" t="s">
        <v>60</v>
      </c>
      <c r="E2025" s="127" t="s">
        <v>60</v>
      </c>
      <c r="F2025" s="127">
        <v>3</v>
      </c>
      <c r="G2025" s="75" t="s">
        <v>5074</v>
      </c>
      <c r="H2025" s="127">
        <v>12</v>
      </c>
      <c r="I2025" s="127"/>
      <c r="J2025" s="127"/>
      <c r="K2025" s="127"/>
      <c r="L2025" s="127"/>
      <c r="M2025" s="127">
        <v>1</v>
      </c>
      <c r="N2025" s="127">
        <v>1</v>
      </c>
      <c r="O2025" s="127">
        <v>2012</v>
      </c>
      <c r="P2025" s="127">
        <v>20140425</v>
      </c>
      <c r="Q2025" s="127">
        <v>20140428</v>
      </c>
      <c r="R2025" s="127" t="s">
        <v>61</v>
      </c>
      <c r="S2025" s="127" t="s">
        <v>62</v>
      </c>
      <c r="T2025" s="127" t="s">
        <v>63</v>
      </c>
      <c r="U2025" s="127" t="s">
        <v>1953</v>
      </c>
      <c r="V2025" s="127" t="s">
        <v>65</v>
      </c>
      <c r="W2025" s="127" t="s">
        <v>64</v>
      </c>
      <c r="X2025" s="127" t="s">
        <v>1305</v>
      </c>
      <c r="Y2025" s="127">
        <v>14.52</v>
      </c>
      <c r="Z2025" s="127">
        <v>109</v>
      </c>
      <c r="AA2025" s="127" t="s">
        <v>1726</v>
      </c>
      <c r="AB2025" s="127">
        <v>5000</v>
      </c>
      <c r="AC2025" s="127">
        <v>52018</v>
      </c>
      <c r="AD2025" s="127"/>
      <c r="AE2025" s="127"/>
      <c r="AF2025" s="127">
        <v>5000</v>
      </c>
      <c r="AG2025" s="127">
        <v>948</v>
      </c>
      <c r="AH2025" s="127"/>
      <c r="AI2025" s="127"/>
      <c r="AJ2025" s="127" t="s">
        <v>66</v>
      </c>
      <c r="AK2025" s="127">
        <v>1.7899999999999999E-2</v>
      </c>
      <c r="AL2025" s="127">
        <v>205</v>
      </c>
      <c r="AM2025" s="127">
        <v>1115</v>
      </c>
      <c r="AN2025" s="127"/>
      <c r="AO2025" s="127"/>
      <c r="AP2025" s="127" t="s">
        <v>663</v>
      </c>
      <c r="AQ2025" s="127" t="s">
        <v>661</v>
      </c>
      <c r="AR2025" s="127" t="s">
        <v>664</v>
      </c>
      <c r="AS2025" s="127" t="s">
        <v>69</v>
      </c>
      <c r="AT2025" s="127" t="s">
        <v>70</v>
      </c>
      <c r="AU2025" s="127" t="s">
        <v>71</v>
      </c>
      <c r="AV2025" s="127" t="s">
        <v>1726</v>
      </c>
      <c r="AW2025" s="149">
        <f t="shared" si="31"/>
        <v>1.8224460763581838E-2</v>
      </c>
    </row>
    <row r="2026" spans="1:49" x14ac:dyDescent="0.2">
      <c r="A2026" s="127" t="s">
        <v>59</v>
      </c>
      <c r="B2026" s="127">
        <v>4.0999999999999996</v>
      </c>
      <c r="C2026" s="127">
        <v>20171204</v>
      </c>
      <c r="D2026" s="127" t="s">
        <v>60</v>
      </c>
      <c r="E2026" s="127" t="s">
        <v>60</v>
      </c>
      <c r="F2026" s="127">
        <v>3</v>
      </c>
      <c r="G2026" s="75" t="s">
        <v>5102</v>
      </c>
      <c r="H2026" s="127">
        <v>12</v>
      </c>
      <c r="I2026" s="127"/>
      <c r="J2026" s="127"/>
      <c r="K2026" s="127"/>
      <c r="L2026" s="127"/>
      <c r="M2026" s="127">
        <v>1</v>
      </c>
      <c r="N2026" s="127">
        <v>3</v>
      </c>
      <c r="O2026" s="127">
        <v>2013</v>
      </c>
      <c r="P2026" s="127">
        <v>20140512</v>
      </c>
      <c r="Q2026" s="127">
        <v>20140602</v>
      </c>
      <c r="R2026" s="127" t="s">
        <v>3420</v>
      </c>
      <c r="S2026" s="127" t="s">
        <v>3421</v>
      </c>
      <c r="T2026" s="127" t="s">
        <v>4165</v>
      </c>
      <c r="U2026" s="127" t="s">
        <v>72</v>
      </c>
      <c r="V2026" s="127" t="s">
        <v>65</v>
      </c>
      <c r="W2026" s="127" t="s">
        <v>64</v>
      </c>
      <c r="X2026" s="127" t="s">
        <v>1305</v>
      </c>
      <c r="Y2026" s="127">
        <v>4.58</v>
      </c>
      <c r="Z2026" s="127"/>
      <c r="AA2026" s="127" t="s">
        <v>1726</v>
      </c>
      <c r="AB2026" s="127">
        <v>5000</v>
      </c>
      <c r="AC2026" s="127">
        <v>48472</v>
      </c>
      <c r="AD2026" s="127"/>
      <c r="AE2026" s="127"/>
      <c r="AF2026" s="127">
        <v>0</v>
      </c>
      <c r="AG2026" s="127">
        <v>199419</v>
      </c>
      <c r="AH2026" s="127">
        <v>5000</v>
      </c>
      <c r="AI2026" s="127">
        <v>2851</v>
      </c>
      <c r="AJ2026" s="127" t="s">
        <v>66</v>
      </c>
      <c r="AK2026" s="127">
        <v>5.5599999999999997E-2</v>
      </c>
      <c r="AL2026" s="127">
        <v>40</v>
      </c>
      <c r="AM2026" s="127">
        <v>918</v>
      </c>
      <c r="AN2026" s="127"/>
      <c r="AO2026" s="127"/>
      <c r="AP2026" s="127" t="s">
        <v>3422</v>
      </c>
      <c r="AQ2026" s="127" t="s">
        <v>3423</v>
      </c>
      <c r="AR2026" s="127" t="s">
        <v>4166</v>
      </c>
      <c r="AS2026" s="127" t="s">
        <v>69</v>
      </c>
      <c r="AT2026" s="127" t="s">
        <v>70</v>
      </c>
      <c r="AU2026" s="127" t="s">
        <v>3211</v>
      </c>
      <c r="AV2026" s="127" t="s">
        <v>1726</v>
      </c>
      <c r="AW2026" s="149">
        <f t="shared" si="31"/>
        <v>4.1141071133850469</v>
      </c>
    </row>
    <row r="2027" spans="1:49" x14ac:dyDescent="0.2">
      <c r="A2027" s="127" t="s">
        <v>59</v>
      </c>
      <c r="B2027" s="127">
        <v>4.0999999999999996</v>
      </c>
      <c r="C2027" s="127">
        <v>20171204</v>
      </c>
      <c r="D2027" s="127" t="s">
        <v>60</v>
      </c>
      <c r="E2027" s="127" t="s">
        <v>60</v>
      </c>
      <c r="F2027" s="127">
        <v>3</v>
      </c>
      <c r="G2027" s="75" t="s">
        <v>5115</v>
      </c>
      <c r="H2027" s="127">
        <v>12</v>
      </c>
      <c r="I2027" s="127"/>
      <c r="J2027" s="127"/>
      <c r="K2027" s="127"/>
      <c r="L2027" s="127"/>
      <c r="M2027" s="127">
        <v>1</v>
      </c>
      <c r="N2027" s="127">
        <v>2</v>
      </c>
      <c r="O2027" s="127">
        <v>2013</v>
      </c>
      <c r="P2027" s="127">
        <v>20140514</v>
      </c>
      <c r="Q2027" s="127">
        <v>20140515</v>
      </c>
      <c r="R2027" s="127" t="s">
        <v>475</v>
      </c>
      <c r="S2027" s="127" t="s">
        <v>476</v>
      </c>
      <c r="T2027" s="127" t="s">
        <v>477</v>
      </c>
      <c r="U2027" s="127" t="s">
        <v>72</v>
      </c>
      <c r="V2027" s="127" t="s">
        <v>65</v>
      </c>
      <c r="W2027" s="127" t="s">
        <v>64</v>
      </c>
      <c r="X2027" s="127" t="s">
        <v>1305</v>
      </c>
      <c r="Y2027" s="127">
        <v>5.19</v>
      </c>
      <c r="Z2027" s="127">
        <v>75</v>
      </c>
      <c r="AA2027" s="127" t="s">
        <v>1726</v>
      </c>
      <c r="AB2027" s="127">
        <v>5000</v>
      </c>
      <c r="AC2027" s="127">
        <v>53689</v>
      </c>
      <c r="AD2027" s="127"/>
      <c r="AE2027" s="127"/>
      <c r="AF2027" s="127">
        <v>0</v>
      </c>
      <c r="AG2027" s="127">
        <v>2107</v>
      </c>
      <c r="AH2027" s="127">
        <v>5000</v>
      </c>
      <c r="AI2027" s="127">
        <v>1377</v>
      </c>
      <c r="AJ2027" s="127" t="s">
        <v>66</v>
      </c>
      <c r="AK2027" s="127">
        <v>2.5000000000000001E-2</v>
      </c>
      <c r="AL2027" s="127">
        <v>21</v>
      </c>
      <c r="AM2027" s="127">
        <v>200</v>
      </c>
      <c r="AN2027" s="127"/>
      <c r="AO2027" s="127"/>
      <c r="AP2027" s="127" t="s">
        <v>479</v>
      </c>
      <c r="AQ2027" s="127" t="s">
        <v>480</v>
      </c>
      <c r="AR2027" s="127" t="s">
        <v>481</v>
      </c>
      <c r="AS2027" s="127" t="s">
        <v>69</v>
      </c>
      <c r="AT2027" s="127" t="s">
        <v>70</v>
      </c>
      <c r="AU2027" s="127" t="s">
        <v>91</v>
      </c>
      <c r="AV2027" s="127" t="s">
        <v>1726</v>
      </c>
      <c r="AW2027" s="149">
        <f t="shared" si="31"/>
        <v>3.9244537987297212E-2</v>
      </c>
    </row>
    <row r="2028" spans="1:49" x14ac:dyDescent="0.2">
      <c r="A2028" s="127" t="s">
        <v>59</v>
      </c>
      <c r="B2028" s="127">
        <v>4.0999999999999996</v>
      </c>
      <c r="C2028" s="127">
        <v>20171204</v>
      </c>
      <c r="D2028" s="127" t="s">
        <v>60</v>
      </c>
      <c r="E2028" s="127" t="s">
        <v>60</v>
      </c>
      <c r="F2028" s="127">
        <v>3</v>
      </c>
      <c r="G2028" s="75" t="s">
        <v>5116</v>
      </c>
      <c r="H2028" s="127">
        <v>12</v>
      </c>
      <c r="I2028" s="127"/>
      <c r="J2028" s="127"/>
      <c r="K2028" s="127"/>
      <c r="L2028" s="127"/>
      <c r="M2028" s="127">
        <v>1</v>
      </c>
      <c r="N2028" s="127">
        <v>3</v>
      </c>
      <c r="O2028" s="127">
        <v>2013</v>
      </c>
      <c r="P2028" s="127">
        <v>20140605</v>
      </c>
      <c r="Q2028" s="127">
        <v>20140605</v>
      </c>
      <c r="R2028" s="127" t="s">
        <v>3301</v>
      </c>
      <c r="S2028" s="127" t="s">
        <v>3323</v>
      </c>
      <c r="T2028" s="127" t="s">
        <v>3294</v>
      </c>
      <c r="U2028" s="127" t="s">
        <v>72</v>
      </c>
      <c r="V2028" s="127" t="s">
        <v>65</v>
      </c>
      <c r="W2028" s="127" t="s">
        <v>64</v>
      </c>
      <c r="X2028" s="127" t="s">
        <v>1305</v>
      </c>
      <c r="Y2028" s="127">
        <v>5.83</v>
      </c>
      <c r="Z2028" s="127">
        <v>83</v>
      </c>
      <c r="AA2028" s="127" t="s">
        <v>1726</v>
      </c>
      <c r="AB2028" s="127">
        <v>5000</v>
      </c>
      <c r="AC2028" s="127">
        <v>60097</v>
      </c>
      <c r="AD2028" s="127"/>
      <c r="AE2028" s="127"/>
      <c r="AF2028" s="127">
        <v>5000</v>
      </c>
      <c r="AG2028" s="127">
        <v>1226</v>
      </c>
      <c r="AH2028" s="127"/>
      <c r="AI2028" s="127"/>
      <c r="AJ2028" s="127" t="s">
        <v>66</v>
      </c>
      <c r="AK2028" s="127">
        <v>0.02</v>
      </c>
      <c r="AL2028" s="127">
        <v>26</v>
      </c>
      <c r="AM2028" s="127">
        <v>200</v>
      </c>
      <c r="AN2028" s="127"/>
      <c r="AO2028" s="127"/>
      <c r="AP2028" s="127" t="s">
        <v>3302</v>
      </c>
      <c r="AQ2028" s="127" t="s">
        <v>3326</v>
      </c>
      <c r="AR2028" s="127" t="s">
        <v>3298</v>
      </c>
      <c r="AS2028" s="127" t="s">
        <v>69</v>
      </c>
      <c r="AT2028" s="127" t="s">
        <v>70</v>
      </c>
      <c r="AU2028" s="127" t="s">
        <v>3211</v>
      </c>
      <c r="AV2028" s="127" t="s">
        <v>1726</v>
      </c>
      <c r="AW2028" s="149">
        <f t="shared" si="31"/>
        <v>2.0400352763033095E-2</v>
      </c>
    </row>
    <row r="2029" spans="1:49" x14ac:dyDescent="0.2">
      <c r="A2029" s="127" t="s">
        <v>59</v>
      </c>
      <c r="B2029" s="127">
        <v>4.0999999999999996</v>
      </c>
      <c r="C2029" s="127">
        <v>20171204</v>
      </c>
      <c r="D2029" s="127" t="s">
        <v>60</v>
      </c>
      <c r="E2029" s="127" t="s">
        <v>60</v>
      </c>
      <c r="F2029" s="127">
        <v>3</v>
      </c>
      <c r="G2029" s="75" t="s">
        <v>5117</v>
      </c>
      <c r="H2029" s="127">
        <v>12</v>
      </c>
      <c r="I2029" s="127"/>
      <c r="J2029" s="127"/>
      <c r="K2029" s="127"/>
      <c r="L2029" s="127"/>
      <c r="M2029" s="127">
        <v>1</v>
      </c>
      <c r="N2029" s="127">
        <v>3</v>
      </c>
      <c r="O2029" s="127">
        <v>2013</v>
      </c>
      <c r="P2029" s="127">
        <v>20140605</v>
      </c>
      <c r="Q2029" s="127">
        <v>20140605</v>
      </c>
      <c r="R2029" s="127" t="s">
        <v>3301</v>
      </c>
      <c r="S2029" s="127" t="s">
        <v>3323</v>
      </c>
      <c r="T2029" s="127" t="s">
        <v>3294</v>
      </c>
      <c r="U2029" s="127" t="s">
        <v>72</v>
      </c>
      <c r="V2029" s="127" t="s">
        <v>65</v>
      </c>
      <c r="W2029" s="127" t="s">
        <v>64</v>
      </c>
      <c r="X2029" s="127" t="s">
        <v>1305</v>
      </c>
      <c r="Y2029" s="127">
        <v>5.83</v>
      </c>
      <c r="Z2029" s="127">
        <v>83</v>
      </c>
      <c r="AA2029" s="127" t="s">
        <v>1726</v>
      </c>
      <c r="AB2029" s="127">
        <v>5000</v>
      </c>
      <c r="AC2029" s="127">
        <v>62049</v>
      </c>
      <c r="AD2029" s="127"/>
      <c r="AE2029" s="127"/>
      <c r="AF2029" s="127">
        <v>5000</v>
      </c>
      <c r="AG2029" s="127">
        <v>1266</v>
      </c>
      <c r="AH2029" s="127"/>
      <c r="AI2029" s="127"/>
      <c r="AJ2029" s="127" t="s">
        <v>66</v>
      </c>
      <c r="AK2029" s="127">
        <v>0.02</v>
      </c>
      <c r="AL2029" s="127">
        <v>26</v>
      </c>
      <c r="AM2029" s="127">
        <v>200</v>
      </c>
      <c r="AN2029" s="127"/>
      <c r="AO2029" s="127"/>
      <c r="AP2029" s="127" t="s">
        <v>3302</v>
      </c>
      <c r="AQ2029" s="127" t="s">
        <v>3326</v>
      </c>
      <c r="AR2029" s="127" t="s">
        <v>3298</v>
      </c>
      <c r="AS2029" s="127" t="s">
        <v>69</v>
      </c>
      <c r="AT2029" s="127" t="s">
        <v>70</v>
      </c>
      <c r="AU2029" s="127" t="s">
        <v>3211</v>
      </c>
      <c r="AV2029" s="127" t="s">
        <v>1726</v>
      </c>
      <c r="AW2029" s="149">
        <f t="shared" si="31"/>
        <v>2.0403229705555286E-2</v>
      </c>
    </row>
    <row r="2030" spans="1:49" x14ac:dyDescent="0.2">
      <c r="A2030" s="127" t="s">
        <v>59</v>
      </c>
      <c r="B2030" s="127">
        <v>4.0999999999999996</v>
      </c>
      <c r="C2030" s="127">
        <v>20171204</v>
      </c>
      <c r="D2030" s="127" t="s">
        <v>60</v>
      </c>
      <c r="E2030" s="127" t="s">
        <v>60</v>
      </c>
      <c r="F2030" s="127">
        <v>3</v>
      </c>
      <c r="G2030" s="75" t="s">
        <v>5118</v>
      </c>
      <c r="H2030" s="127">
        <v>12</v>
      </c>
      <c r="I2030" s="127"/>
      <c r="J2030" s="127"/>
      <c r="K2030" s="127"/>
      <c r="L2030" s="127"/>
      <c r="M2030" s="127">
        <v>1</v>
      </c>
      <c r="N2030" s="127">
        <v>3</v>
      </c>
      <c r="O2030" s="127">
        <v>2013</v>
      </c>
      <c r="P2030" s="127">
        <v>20140605</v>
      </c>
      <c r="Q2030" s="127">
        <v>20140605</v>
      </c>
      <c r="R2030" s="127" t="s">
        <v>3301</v>
      </c>
      <c r="S2030" s="127" t="s">
        <v>3323</v>
      </c>
      <c r="T2030" s="127" t="s">
        <v>3294</v>
      </c>
      <c r="U2030" s="127" t="s">
        <v>72</v>
      </c>
      <c r="V2030" s="127" t="s">
        <v>65</v>
      </c>
      <c r="W2030" s="127" t="s">
        <v>64</v>
      </c>
      <c r="X2030" s="127" t="s">
        <v>1305</v>
      </c>
      <c r="Y2030" s="127">
        <v>5.83</v>
      </c>
      <c r="Z2030" s="127">
        <v>83</v>
      </c>
      <c r="AA2030" s="127" t="s">
        <v>1726</v>
      </c>
      <c r="AB2030" s="127">
        <v>5000</v>
      </c>
      <c r="AC2030" s="127">
        <v>30607</v>
      </c>
      <c r="AD2030" s="127"/>
      <c r="AE2030" s="127"/>
      <c r="AF2030" s="127">
        <v>5000</v>
      </c>
      <c r="AG2030" s="127">
        <v>466</v>
      </c>
      <c r="AH2030" s="127"/>
      <c r="AI2030" s="127"/>
      <c r="AJ2030" s="127" t="s">
        <v>66</v>
      </c>
      <c r="AK2030" s="127">
        <v>1.4999999999999999E-2</v>
      </c>
      <c r="AL2030" s="127">
        <v>26</v>
      </c>
      <c r="AM2030" s="127">
        <v>200</v>
      </c>
      <c r="AN2030" s="127"/>
      <c r="AO2030" s="127"/>
      <c r="AP2030" s="127" t="s">
        <v>3302</v>
      </c>
      <c r="AQ2030" s="127" t="s">
        <v>3326</v>
      </c>
      <c r="AR2030" s="127" t="s">
        <v>3298</v>
      </c>
      <c r="AS2030" s="127" t="s">
        <v>69</v>
      </c>
      <c r="AT2030" s="127" t="s">
        <v>70</v>
      </c>
      <c r="AU2030" s="127" t="s">
        <v>3211</v>
      </c>
      <c r="AV2030" s="127" t="s">
        <v>1726</v>
      </c>
      <c r="AW2030" s="149">
        <f t="shared" si="31"/>
        <v>1.5225275263828535E-2</v>
      </c>
    </row>
    <row r="2031" spans="1:49" x14ac:dyDescent="0.2">
      <c r="A2031" s="127" t="s">
        <v>59</v>
      </c>
      <c r="B2031" s="127">
        <v>4.0999999999999996</v>
      </c>
      <c r="C2031" s="127">
        <v>20171204</v>
      </c>
      <c r="D2031" s="127" t="s">
        <v>60</v>
      </c>
      <c r="E2031" s="127" t="s">
        <v>60</v>
      </c>
      <c r="F2031" s="127">
        <v>3</v>
      </c>
      <c r="G2031" s="75" t="s">
        <v>5119</v>
      </c>
      <c r="H2031" s="127">
        <v>12</v>
      </c>
      <c r="I2031" s="127"/>
      <c r="J2031" s="127"/>
      <c r="K2031" s="127"/>
      <c r="L2031" s="127"/>
      <c r="M2031" s="127">
        <v>1</v>
      </c>
      <c r="N2031" s="127">
        <v>2</v>
      </c>
      <c r="O2031" s="127">
        <v>2013</v>
      </c>
      <c r="P2031" s="127">
        <v>20140514</v>
      </c>
      <c r="Q2031" s="127">
        <v>20140515</v>
      </c>
      <c r="R2031" s="127" t="s">
        <v>475</v>
      </c>
      <c r="S2031" s="127" t="s">
        <v>476</v>
      </c>
      <c r="T2031" s="127" t="s">
        <v>477</v>
      </c>
      <c r="U2031" s="127" t="s">
        <v>72</v>
      </c>
      <c r="V2031" s="127" t="s">
        <v>65</v>
      </c>
      <c r="W2031" s="127" t="s">
        <v>64</v>
      </c>
      <c r="X2031" s="127" t="s">
        <v>1305</v>
      </c>
      <c r="Y2031" s="127">
        <v>5.19</v>
      </c>
      <c r="Z2031" s="127">
        <v>75</v>
      </c>
      <c r="AA2031" s="127" t="s">
        <v>1726</v>
      </c>
      <c r="AB2031" s="127">
        <v>5000</v>
      </c>
      <c r="AC2031" s="127">
        <v>52502</v>
      </c>
      <c r="AD2031" s="127"/>
      <c r="AE2031" s="127"/>
      <c r="AF2031" s="127">
        <v>5000</v>
      </c>
      <c r="AG2031" s="127">
        <v>2763</v>
      </c>
      <c r="AH2031" s="127">
        <v>0</v>
      </c>
      <c r="AI2031" s="127">
        <v>2115</v>
      </c>
      <c r="AJ2031" s="127" t="s">
        <v>66</v>
      </c>
      <c r="AK2031" s="127">
        <v>0.05</v>
      </c>
      <c r="AL2031" s="127">
        <v>19</v>
      </c>
      <c r="AM2031" s="127">
        <v>200</v>
      </c>
      <c r="AN2031" s="127"/>
      <c r="AO2031" s="127"/>
      <c r="AP2031" s="127" t="s">
        <v>479</v>
      </c>
      <c r="AQ2031" s="127" t="s">
        <v>480</v>
      </c>
      <c r="AR2031" s="127" t="s">
        <v>481</v>
      </c>
      <c r="AS2031" s="127" t="s">
        <v>69</v>
      </c>
      <c r="AT2031" s="127" t="s">
        <v>70</v>
      </c>
      <c r="AU2031" s="127" t="s">
        <v>91</v>
      </c>
      <c r="AV2031" s="127" t="s">
        <v>1726</v>
      </c>
      <c r="AW2031" s="149">
        <f t="shared" si="31"/>
        <v>5.2626566606986398E-2</v>
      </c>
    </row>
    <row r="2032" spans="1:49" x14ac:dyDescent="0.2">
      <c r="A2032" s="127" t="s">
        <v>59</v>
      </c>
      <c r="B2032" s="127">
        <v>4.0999999999999996</v>
      </c>
      <c r="C2032" s="127">
        <v>20171204</v>
      </c>
      <c r="D2032" s="127" t="s">
        <v>60</v>
      </c>
      <c r="E2032" s="127" t="s">
        <v>60</v>
      </c>
      <c r="F2032" s="127">
        <v>3</v>
      </c>
      <c r="G2032" s="75" t="s">
        <v>5120</v>
      </c>
      <c r="H2032" s="127">
        <v>12</v>
      </c>
      <c r="I2032" s="127"/>
      <c r="J2032" s="127"/>
      <c r="K2032" s="127"/>
      <c r="L2032" s="127"/>
      <c r="M2032" s="127">
        <v>1</v>
      </c>
      <c r="N2032" s="127">
        <v>2</v>
      </c>
      <c r="O2032" s="127">
        <v>2013</v>
      </c>
      <c r="P2032" s="127">
        <v>20140514</v>
      </c>
      <c r="Q2032" s="127">
        <v>20140515</v>
      </c>
      <c r="R2032" s="127" t="s">
        <v>475</v>
      </c>
      <c r="S2032" s="127" t="s">
        <v>476</v>
      </c>
      <c r="T2032" s="127" t="s">
        <v>477</v>
      </c>
      <c r="U2032" s="127" t="s">
        <v>72</v>
      </c>
      <c r="V2032" s="127" t="s">
        <v>65</v>
      </c>
      <c r="W2032" s="127" t="s">
        <v>64</v>
      </c>
      <c r="X2032" s="127" t="s">
        <v>1305</v>
      </c>
      <c r="Y2032" s="127">
        <v>5.19</v>
      </c>
      <c r="Z2032" s="127">
        <v>75</v>
      </c>
      <c r="AA2032" s="127" t="s">
        <v>1726</v>
      </c>
      <c r="AB2032" s="127">
        <v>5000</v>
      </c>
      <c r="AC2032" s="127">
        <v>54314</v>
      </c>
      <c r="AD2032" s="127"/>
      <c r="AE2032" s="127"/>
      <c r="AF2032" s="127">
        <v>5000</v>
      </c>
      <c r="AG2032" s="127">
        <v>2859</v>
      </c>
      <c r="AH2032" s="127">
        <v>0</v>
      </c>
      <c r="AI2032" s="127">
        <v>2188</v>
      </c>
      <c r="AJ2032" s="127" t="s">
        <v>66</v>
      </c>
      <c r="AK2032" s="127">
        <v>0.05</v>
      </c>
      <c r="AL2032" s="127">
        <v>18</v>
      </c>
      <c r="AM2032" s="127">
        <v>200</v>
      </c>
      <c r="AN2032" s="127"/>
      <c r="AO2032" s="127"/>
      <c r="AP2032" s="127" t="s">
        <v>479</v>
      </c>
      <c r="AQ2032" s="127" t="s">
        <v>480</v>
      </c>
      <c r="AR2032" s="127" t="s">
        <v>481</v>
      </c>
      <c r="AS2032" s="127" t="s">
        <v>69</v>
      </c>
      <c r="AT2032" s="127" t="s">
        <v>70</v>
      </c>
      <c r="AU2032" s="127" t="s">
        <v>91</v>
      </c>
      <c r="AV2032" s="127" t="s">
        <v>1726</v>
      </c>
      <c r="AW2032" s="149">
        <f t="shared" si="31"/>
        <v>5.2638362116581364E-2</v>
      </c>
    </row>
    <row r="2033" spans="1:49" x14ac:dyDescent="0.2">
      <c r="A2033" s="127" t="s">
        <v>59</v>
      </c>
      <c r="B2033" s="127">
        <v>4.0999999999999996</v>
      </c>
      <c r="C2033" s="127">
        <v>20171204</v>
      </c>
      <c r="D2033" s="127" t="s">
        <v>60</v>
      </c>
      <c r="E2033" s="127" t="s">
        <v>60</v>
      </c>
      <c r="F2033" s="127">
        <v>3</v>
      </c>
      <c r="G2033" s="75" t="s">
        <v>5121</v>
      </c>
      <c r="H2033" s="127">
        <v>12</v>
      </c>
      <c r="I2033" s="127"/>
      <c r="J2033" s="127"/>
      <c r="K2033" s="127"/>
      <c r="L2033" s="127"/>
      <c r="M2033" s="127">
        <v>1</v>
      </c>
      <c r="N2033" s="127">
        <v>2</v>
      </c>
      <c r="O2033" s="127">
        <v>2013</v>
      </c>
      <c r="P2033" s="127">
        <v>20140528</v>
      </c>
      <c r="Q2033" s="127">
        <v>20140528</v>
      </c>
      <c r="R2033" s="127" t="s">
        <v>490</v>
      </c>
      <c r="S2033" s="127" t="s">
        <v>476</v>
      </c>
      <c r="T2033" s="127" t="s">
        <v>491</v>
      </c>
      <c r="U2033" s="127" t="s">
        <v>72</v>
      </c>
      <c r="V2033" s="127" t="s">
        <v>65</v>
      </c>
      <c r="W2033" s="127" t="s">
        <v>64</v>
      </c>
      <c r="X2033" s="127" t="s">
        <v>1308</v>
      </c>
      <c r="Y2033" s="127">
        <v>8.64</v>
      </c>
      <c r="Z2033" s="127">
        <v>89</v>
      </c>
      <c r="AA2033" s="127" t="s">
        <v>1726</v>
      </c>
      <c r="AB2033" s="127">
        <v>5000</v>
      </c>
      <c r="AC2033" s="127">
        <v>55545</v>
      </c>
      <c r="AD2033" s="127"/>
      <c r="AE2033" s="127"/>
      <c r="AF2033" s="127">
        <v>0</v>
      </c>
      <c r="AG2033" s="127">
        <v>2671</v>
      </c>
      <c r="AH2033" s="127">
        <v>5000</v>
      </c>
      <c r="AI2033" s="127">
        <v>1718</v>
      </c>
      <c r="AJ2033" s="127" t="s">
        <v>66</v>
      </c>
      <c r="AK2033" s="127">
        <v>0.03</v>
      </c>
      <c r="AL2033" s="127">
        <v>53</v>
      </c>
      <c r="AM2033" s="127">
        <v>200</v>
      </c>
      <c r="AN2033" s="127"/>
      <c r="AO2033" s="127"/>
      <c r="AP2033" s="127" t="s">
        <v>493</v>
      </c>
      <c r="AQ2033" s="127" t="s">
        <v>480</v>
      </c>
      <c r="AR2033" s="127" t="s">
        <v>494</v>
      </c>
      <c r="AS2033" s="127" t="s">
        <v>69</v>
      </c>
      <c r="AT2033" s="127" t="s">
        <v>70</v>
      </c>
      <c r="AU2033" s="127" t="s">
        <v>91</v>
      </c>
      <c r="AV2033" s="127" t="s">
        <v>1726</v>
      </c>
      <c r="AW2033" s="149">
        <f t="shared" si="31"/>
        <v>4.8087136555945632E-2</v>
      </c>
    </row>
    <row r="2034" spans="1:49" x14ac:dyDescent="0.2">
      <c r="A2034" s="127" t="s">
        <v>59</v>
      </c>
      <c r="B2034" s="127">
        <v>4.0999999999999996</v>
      </c>
      <c r="C2034" s="127">
        <v>20171204</v>
      </c>
      <c r="D2034" s="127" t="s">
        <v>60</v>
      </c>
      <c r="E2034" s="127" t="s">
        <v>60</v>
      </c>
      <c r="F2034" s="127">
        <v>3</v>
      </c>
      <c r="G2034" s="75" t="s">
        <v>5122</v>
      </c>
      <c r="H2034" s="127">
        <v>12</v>
      </c>
      <c r="I2034" s="127"/>
      <c r="J2034" s="127"/>
      <c r="K2034" s="127"/>
      <c r="L2034" s="127"/>
      <c r="M2034" s="127">
        <v>1</v>
      </c>
      <c r="N2034" s="127">
        <v>2</v>
      </c>
      <c r="O2034" s="127">
        <v>2013</v>
      </c>
      <c r="P2034" s="127">
        <v>20140528</v>
      </c>
      <c r="Q2034" s="127">
        <v>20140528</v>
      </c>
      <c r="R2034" s="127" t="s">
        <v>490</v>
      </c>
      <c r="S2034" s="127" t="s">
        <v>476</v>
      </c>
      <c r="T2034" s="127" t="s">
        <v>491</v>
      </c>
      <c r="U2034" s="127" t="s">
        <v>72</v>
      </c>
      <c r="V2034" s="127" t="s">
        <v>65</v>
      </c>
      <c r="W2034" s="127" t="s">
        <v>64</v>
      </c>
      <c r="X2034" s="127" t="s">
        <v>1308</v>
      </c>
      <c r="Y2034" s="127">
        <v>8.64</v>
      </c>
      <c r="Z2034" s="127">
        <v>89</v>
      </c>
      <c r="AA2034" s="127" t="s">
        <v>1726</v>
      </c>
      <c r="AB2034" s="127">
        <v>5000</v>
      </c>
      <c r="AC2034" s="127">
        <v>55168</v>
      </c>
      <c r="AD2034" s="127"/>
      <c r="AE2034" s="127"/>
      <c r="AF2034" s="127">
        <v>0</v>
      </c>
      <c r="AG2034" s="127">
        <v>2653</v>
      </c>
      <c r="AH2034" s="127">
        <v>5000</v>
      </c>
      <c r="AI2034" s="127">
        <v>1706</v>
      </c>
      <c r="AJ2034" s="127" t="s">
        <v>66</v>
      </c>
      <c r="AK2034" s="127">
        <v>0.03</v>
      </c>
      <c r="AL2034" s="127"/>
      <c r="AM2034" s="127"/>
      <c r="AN2034" s="127"/>
      <c r="AO2034" s="127"/>
      <c r="AP2034" s="127" t="s">
        <v>493</v>
      </c>
      <c r="AQ2034" s="127" t="s">
        <v>480</v>
      </c>
      <c r="AR2034" s="127" t="s">
        <v>494</v>
      </c>
      <c r="AS2034" s="127" t="s">
        <v>69</v>
      </c>
      <c r="AT2034" s="127" t="s">
        <v>70</v>
      </c>
      <c r="AU2034" s="127" t="s">
        <v>91</v>
      </c>
      <c r="AV2034" s="127" t="s">
        <v>1726</v>
      </c>
      <c r="AW2034" s="149">
        <f t="shared" si="31"/>
        <v>4.8089472157772623E-2</v>
      </c>
    </row>
    <row r="2035" spans="1:49" x14ac:dyDescent="0.2">
      <c r="A2035" s="127" t="s">
        <v>59</v>
      </c>
      <c r="B2035" s="127">
        <v>4.0999999999999996</v>
      </c>
      <c r="C2035" s="127">
        <v>20171204</v>
      </c>
      <c r="D2035" s="127" t="s">
        <v>60</v>
      </c>
      <c r="E2035" s="127" t="s">
        <v>60</v>
      </c>
      <c r="F2035" s="127">
        <v>3</v>
      </c>
      <c r="G2035" s="75" t="s">
        <v>740</v>
      </c>
      <c r="H2035" s="127">
        <v>0</v>
      </c>
      <c r="I2035" s="127"/>
      <c r="J2035" s="127"/>
      <c r="K2035" s="127"/>
      <c r="L2035" s="127"/>
      <c r="M2035" s="127">
        <v>1</v>
      </c>
      <c r="N2035" s="127">
        <v>1</v>
      </c>
      <c r="O2035" s="127">
        <v>1984</v>
      </c>
      <c r="P2035" s="127">
        <v>19850409</v>
      </c>
      <c r="Q2035" s="127">
        <v>19850413</v>
      </c>
      <c r="R2035" s="127" t="s">
        <v>61</v>
      </c>
      <c r="S2035" s="127" t="s">
        <v>62</v>
      </c>
      <c r="T2035" s="127" t="s">
        <v>63</v>
      </c>
      <c r="U2035" s="127" t="s">
        <v>72</v>
      </c>
      <c r="V2035" s="127" t="s">
        <v>65</v>
      </c>
      <c r="W2035" s="127" t="s">
        <v>66</v>
      </c>
      <c r="X2035" s="127"/>
      <c r="Y2035" s="127">
        <v>5</v>
      </c>
      <c r="Z2035" s="127"/>
      <c r="AA2035" s="127" t="s">
        <v>1726</v>
      </c>
      <c r="AB2035" s="127">
        <v>5000</v>
      </c>
      <c r="AC2035" s="127">
        <v>35324</v>
      </c>
      <c r="AD2035" s="127"/>
      <c r="AE2035" s="127"/>
      <c r="AF2035" s="127">
        <v>5000</v>
      </c>
      <c r="AG2035" s="127">
        <v>822</v>
      </c>
      <c r="AH2035" s="127"/>
      <c r="AI2035" s="127"/>
      <c r="AJ2035" s="127"/>
      <c r="AK2035" s="127">
        <v>2.2700000000000001E-2</v>
      </c>
      <c r="AL2035" s="127">
        <v>1</v>
      </c>
      <c r="AM2035" s="127"/>
      <c r="AN2035" s="127"/>
      <c r="AO2035" s="127" t="s">
        <v>718</v>
      </c>
      <c r="AP2035" s="127" t="s">
        <v>663</v>
      </c>
      <c r="AQ2035" s="127" t="s">
        <v>661</v>
      </c>
      <c r="AR2035" s="127" t="s">
        <v>664</v>
      </c>
      <c r="AS2035" s="127" t="s">
        <v>69</v>
      </c>
      <c r="AT2035" s="127" t="s">
        <v>70</v>
      </c>
      <c r="AU2035" s="127" t="s">
        <v>71</v>
      </c>
      <c r="AV2035" s="127" t="s">
        <v>1726</v>
      </c>
      <c r="AW2035" s="149">
        <f t="shared" si="31"/>
        <v>2.3270297814517043E-2</v>
      </c>
    </row>
    <row r="2036" spans="1:49" x14ac:dyDescent="0.2">
      <c r="A2036" s="127" t="s">
        <v>59</v>
      </c>
      <c r="B2036" s="127">
        <v>4.0999999999999996</v>
      </c>
      <c r="C2036" s="127">
        <v>20171204</v>
      </c>
      <c r="D2036" s="127" t="s">
        <v>60</v>
      </c>
      <c r="E2036" s="127" t="s">
        <v>60</v>
      </c>
      <c r="F2036" s="127">
        <v>3</v>
      </c>
      <c r="G2036" s="75" t="s">
        <v>5123</v>
      </c>
      <c r="H2036" s="127">
        <v>12</v>
      </c>
      <c r="I2036" s="127"/>
      <c r="J2036" s="127"/>
      <c r="K2036" s="127"/>
      <c r="L2036" s="127"/>
      <c r="M2036" s="127">
        <v>1</v>
      </c>
      <c r="N2036" s="127">
        <v>2</v>
      </c>
      <c r="O2036" s="127">
        <v>2013</v>
      </c>
      <c r="P2036" s="127">
        <v>20140514</v>
      </c>
      <c r="Q2036" s="127">
        <v>20140515</v>
      </c>
      <c r="R2036" s="127" t="s">
        <v>475</v>
      </c>
      <c r="S2036" s="127" t="s">
        <v>476</v>
      </c>
      <c r="T2036" s="127" t="s">
        <v>477</v>
      </c>
      <c r="U2036" s="127" t="s">
        <v>72</v>
      </c>
      <c r="V2036" s="127" t="s">
        <v>65</v>
      </c>
      <c r="W2036" s="127" t="s">
        <v>64</v>
      </c>
      <c r="X2036" s="127" t="s">
        <v>1305</v>
      </c>
      <c r="Y2036" s="127">
        <v>5.19</v>
      </c>
      <c r="Z2036" s="127">
        <v>75</v>
      </c>
      <c r="AA2036" s="127" t="s">
        <v>1726</v>
      </c>
      <c r="AB2036" s="127">
        <v>5000</v>
      </c>
      <c r="AC2036" s="127">
        <v>7519</v>
      </c>
      <c r="AD2036" s="127"/>
      <c r="AE2036" s="127"/>
      <c r="AF2036" s="127">
        <v>5000</v>
      </c>
      <c r="AG2036" s="127">
        <v>396</v>
      </c>
      <c r="AH2036" s="127">
        <v>0</v>
      </c>
      <c r="AI2036" s="127">
        <v>303</v>
      </c>
      <c r="AJ2036" s="127" t="s">
        <v>66</v>
      </c>
      <c r="AK2036" s="127">
        <v>0.05</v>
      </c>
      <c r="AL2036" s="127"/>
      <c r="AM2036" s="127"/>
      <c r="AN2036" s="127"/>
      <c r="AO2036" s="127"/>
      <c r="AP2036" s="127" t="s">
        <v>479</v>
      </c>
      <c r="AQ2036" s="127" t="s">
        <v>480</v>
      </c>
      <c r="AR2036" s="127" t="s">
        <v>481</v>
      </c>
      <c r="AS2036" s="127" t="s">
        <v>69</v>
      </c>
      <c r="AT2036" s="127" t="s">
        <v>70</v>
      </c>
      <c r="AU2036" s="127" t="s">
        <v>91</v>
      </c>
      <c r="AV2036" s="127" t="s">
        <v>1726</v>
      </c>
      <c r="AW2036" s="149">
        <f t="shared" si="31"/>
        <v>5.2666578002393938E-2</v>
      </c>
    </row>
    <row r="2037" spans="1:49" x14ac:dyDescent="0.2">
      <c r="A2037" s="127" t="s">
        <v>1726</v>
      </c>
      <c r="B2037" s="127">
        <v>4.0999999999999996</v>
      </c>
      <c r="C2037" s="127">
        <v>20171204</v>
      </c>
      <c r="D2037" s="127" t="s">
        <v>60</v>
      </c>
      <c r="E2037" s="127" t="s">
        <v>60</v>
      </c>
      <c r="F2037" s="127">
        <v>3</v>
      </c>
      <c r="G2037" s="75" t="s">
        <v>4801</v>
      </c>
      <c r="H2037" s="127"/>
      <c r="I2037" s="127"/>
      <c r="J2037" s="127"/>
      <c r="K2037" s="127"/>
      <c r="L2037" s="127"/>
      <c r="M2037" s="127">
        <v>1</v>
      </c>
      <c r="N2037" s="127">
        <v>3</v>
      </c>
      <c r="O2037" s="127">
        <v>2008</v>
      </c>
      <c r="P2037" s="127">
        <v>20090607</v>
      </c>
      <c r="Q2037" s="127">
        <v>20090607</v>
      </c>
      <c r="R2037" s="127" t="s">
        <v>3474</v>
      </c>
      <c r="S2037" s="127" t="s">
        <v>3475</v>
      </c>
      <c r="T2037" s="127" t="s">
        <v>4165</v>
      </c>
      <c r="U2037" s="127" t="s">
        <v>72</v>
      </c>
      <c r="V2037" s="127" t="s">
        <v>65</v>
      </c>
      <c r="W2037" s="127" t="s">
        <v>64</v>
      </c>
      <c r="X2037" s="127"/>
      <c r="Y2037" s="127">
        <v>3.3</v>
      </c>
      <c r="Z2037" s="127"/>
      <c r="AA2037" s="127" t="s">
        <v>1726</v>
      </c>
      <c r="AB2037" s="127"/>
      <c r="AC2037" s="127"/>
      <c r="AD2037" s="127"/>
      <c r="AE2037" s="127"/>
      <c r="AF2037" s="127">
        <v>0</v>
      </c>
      <c r="AG2037" s="127">
        <v>149800</v>
      </c>
      <c r="AH2037" s="127"/>
      <c r="AI2037" s="127"/>
      <c r="AJ2037" s="127"/>
      <c r="AK2037" s="127"/>
      <c r="AL2037" s="127"/>
      <c r="AM2037" s="127"/>
      <c r="AN2037" s="127"/>
      <c r="AO2037" s="127"/>
      <c r="AP2037" s="127" t="s">
        <v>3477</v>
      </c>
      <c r="AQ2037" s="127" t="s">
        <v>3478</v>
      </c>
      <c r="AR2037" s="127" t="s">
        <v>4166</v>
      </c>
      <c r="AS2037" s="127" t="s">
        <v>69</v>
      </c>
      <c r="AT2037" s="127" t="s">
        <v>70</v>
      </c>
      <c r="AU2037" s="127" t="s">
        <v>3211</v>
      </c>
      <c r="AV2037" s="127" t="s">
        <v>1726</v>
      </c>
      <c r="AW2037" s="149" t="str">
        <f t="shared" si="31"/>
        <v/>
      </c>
    </row>
    <row r="2038" spans="1:49" x14ac:dyDescent="0.2">
      <c r="A2038" s="127" t="s">
        <v>1726</v>
      </c>
      <c r="B2038" s="127">
        <v>4.0999999999999996</v>
      </c>
      <c r="C2038" s="127">
        <v>20171204</v>
      </c>
      <c r="D2038" s="127" t="s">
        <v>60</v>
      </c>
      <c r="E2038" s="127" t="s">
        <v>60</v>
      </c>
      <c r="F2038" s="127">
        <v>3</v>
      </c>
      <c r="G2038" s="75" t="s">
        <v>5101</v>
      </c>
      <c r="H2038" s="127"/>
      <c r="I2038" s="127"/>
      <c r="J2038" s="127"/>
      <c r="K2038" s="127"/>
      <c r="L2038" s="127"/>
      <c r="M2038" s="127">
        <v>1</v>
      </c>
      <c r="N2038" s="127">
        <v>3</v>
      </c>
      <c r="O2038" s="127">
        <v>2012</v>
      </c>
      <c r="P2038" s="127">
        <v>20130627</v>
      </c>
      <c r="Q2038" s="127">
        <v>20130627</v>
      </c>
      <c r="R2038" s="127" t="s">
        <v>4190</v>
      </c>
      <c r="S2038" s="127" t="s">
        <v>3475</v>
      </c>
      <c r="T2038" s="127" t="s">
        <v>4165</v>
      </c>
      <c r="U2038" s="127" t="s">
        <v>72</v>
      </c>
      <c r="V2038" s="127" t="s">
        <v>65</v>
      </c>
      <c r="W2038" s="127" t="s">
        <v>64</v>
      </c>
      <c r="X2038" s="127" t="s">
        <v>1305</v>
      </c>
      <c r="Y2038" s="127">
        <v>5</v>
      </c>
      <c r="Z2038" s="127"/>
      <c r="AA2038" s="127" t="s">
        <v>1726</v>
      </c>
      <c r="AB2038" s="127"/>
      <c r="AC2038" s="127"/>
      <c r="AD2038" s="127"/>
      <c r="AE2038" s="127"/>
      <c r="AF2038" s="127">
        <v>0</v>
      </c>
      <c r="AG2038" s="127">
        <v>50000</v>
      </c>
      <c r="AH2038" s="127"/>
      <c r="AI2038" s="127"/>
      <c r="AJ2038" s="127" t="s">
        <v>67</v>
      </c>
      <c r="AK2038" s="127"/>
      <c r="AL2038" s="127"/>
      <c r="AM2038" s="127"/>
      <c r="AN2038" s="127"/>
      <c r="AO2038" s="127"/>
      <c r="AP2038" s="127" t="s">
        <v>4191</v>
      </c>
      <c r="AQ2038" s="127" t="s">
        <v>3478</v>
      </c>
      <c r="AR2038" s="127" t="s">
        <v>4166</v>
      </c>
      <c r="AS2038" s="127" t="s">
        <v>69</v>
      </c>
      <c r="AT2038" s="127" t="s">
        <v>70</v>
      </c>
      <c r="AU2038" s="127" t="s">
        <v>3211</v>
      </c>
      <c r="AV2038" s="127" t="s">
        <v>1726</v>
      </c>
      <c r="AW2038" s="149" t="str">
        <f t="shared" si="31"/>
        <v/>
      </c>
    </row>
    <row r="2039" spans="1:49" x14ac:dyDescent="0.2">
      <c r="A2039" s="127" t="s">
        <v>1726</v>
      </c>
      <c r="B2039" s="127">
        <v>4.0999999999999996</v>
      </c>
      <c r="C2039" s="127">
        <v>20171204</v>
      </c>
      <c r="D2039" s="127" t="s">
        <v>60</v>
      </c>
      <c r="E2039" s="127" t="s">
        <v>60</v>
      </c>
      <c r="F2039" s="127">
        <v>3</v>
      </c>
      <c r="G2039" s="75" t="s">
        <v>5146</v>
      </c>
      <c r="H2039" s="127"/>
      <c r="I2039" s="127"/>
      <c r="J2039" s="127"/>
      <c r="K2039" s="127"/>
      <c r="L2039" s="127"/>
      <c r="M2039" s="127">
        <v>1</v>
      </c>
      <c r="N2039" s="127">
        <v>1</v>
      </c>
      <c r="O2039" s="127">
        <v>2012</v>
      </c>
      <c r="P2039" s="127">
        <v>20140414</v>
      </c>
      <c r="Q2039" s="127">
        <v>20140415</v>
      </c>
      <c r="R2039" s="127" t="s">
        <v>78</v>
      </c>
      <c r="S2039" s="127" t="s">
        <v>62</v>
      </c>
      <c r="T2039" s="127" t="s">
        <v>79</v>
      </c>
      <c r="U2039" s="127" t="s">
        <v>1953</v>
      </c>
      <c r="V2039" s="127" t="s">
        <v>65</v>
      </c>
      <c r="W2039" s="127" t="s">
        <v>64</v>
      </c>
      <c r="X2039" s="127" t="s">
        <v>1305</v>
      </c>
      <c r="Y2039" s="127">
        <v>15.17</v>
      </c>
      <c r="Z2039" s="127">
        <v>109</v>
      </c>
      <c r="AA2039" s="127" t="s">
        <v>1726</v>
      </c>
      <c r="AB2039" s="127"/>
      <c r="AC2039" s="127"/>
      <c r="AD2039" s="127"/>
      <c r="AE2039" s="127"/>
      <c r="AF2039" s="127">
        <v>0</v>
      </c>
      <c r="AG2039" s="127">
        <v>42100</v>
      </c>
      <c r="AH2039" s="127"/>
      <c r="AI2039" s="127"/>
      <c r="AJ2039" s="127" t="s">
        <v>66</v>
      </c>
      <c r="AK2039" s="127"/>
      <c r="AL2039" s="127"/>
      <c r="AM2039" s="127"/>
      <c r="AN2039" s="127"/>
      <c r="AO2039" s="127"/>
      <c r="AP2039" s="127" t="s">
        <v>675</v>
      </c>
      <c r="AQ2039" s="127" t="s">
        <v>661</v>
      </c>
      <c r="AR2039" s="127" t="s">
        <v>676</v>
      </c>
      <c r="AS2039" s="127" t="s">
        <v>69</v>
      </c>
      <c r="AT2039" s="127" t="s">
        <v>70</v>
      </c>
      <c r="AU2039" s="127" t="s">
        <v>71</v>
      </c>
      <c r="AV2039" s="127" t="s">
        <v>1726</v>
      </c>
      <c r="AW2039" s="149" t="str">
        <f t="shared" si="31"/>
        <v/>
      </c>
    </row>
    <row r="2040" spans="1:49" x14ac:dyDescent="0.2">
      <c r="A2040" s="127" t="s">
        <v>1726</v>
      </c>
      <c r="B2040" s="127">
        <v>4.0999999999999996</v>
      </c>
      <c r="C2040" s="127">
        <v>20171204</v>
      </c>
      <c r="D2040" s="127" t="s">
        <v>60</v>
      </c>
      <c r="E2040" s="127" t="s">
        <v>60</v>
      </c>
      <c r="F2040" s="127">
        <v>3</v>
      </c>
      <c r="G2040" s="75" t="s">
        <v>5147</v>
      </c>
      <c r="H2040" s="127"/>
      <c r="I2040" s="127"/>
      <c r="J2040" s="127"/>
      <c r="K2040" s="127"/>
      <c r="L2040" s="127"/>
      <c r="M2040" s="127">
        <v>1</v>
      </c>
      <c r="N2040" s="127">
        <v>1</v>
      </c>
      <c r="O2040" s="127">
        <v>2012</v>
      </c>
      <c r="P2040" s="127">
        <v>20140416</v>
      </c>
      <c r="Q2040" s="127">
        <v>20140417</v>
      </c>
      <c r="R2040" s="127" t="s">
        <v>84</v>
      </c>
      <c r="S2040" s="127" t="s">
        <v>62</v>
      </c>
      <c r="T2040" s="127" t="s">
        <v>85</v>
      </c>
      <c r="U2040" s="127" t="s">
        <v>1953</v>
      </c>
      <c r="V2040" s="127" t="s">
        <v>65</v>
      </c>
      <c r="W2040" s="127" t="s">
        <v>64</v>
      </c>
      <c r="X2040" s="127" t="s">
        <v>1305</v>
      </c>
      <c r="Y2040" s="127">
        <v>16.5</v>
      </c>
      <c r="Z2040" s="127">
        <v>112</v>
      </c>
      <c r="AA2040" s="127" t="s">
        <v>1726</v>
      </c>
      <c r="AB2040" s="127"/>
      <c r="AC2040" s="127"/>
      <c r="AD2040" s="127"/>
      <c r="AE2040" s="127"/>
      <c r="AF2040" s="127">
        <v>0</v>
      </c>
      <c r="AG2040" s="127">
        <v>56590</v>
      </c>
      <c r="AH2040" s="127"/>
      <c r="AI2040" s="127"/>
      <c r="AJ2040" s="127" t="s">
        <v>66</v>
      </c>
      <c r="AK2040" s="127"/>
      <c r="AL2040" s="127"/>
      <c r="AM2040" s="127"/>
      <c r="AN2040" s="127"/>
      <c r="AO2040" s="127" t="s">
        <v>5148</v>
      </c>
      <c r="AP2040" s="127" t="s">
        <v>669</v>
      </c>
      <c r="AQ2040" s="127" t="s">
        <v>661</v>
      </c>
      <c r="AR2040" s="127" t="s">
        <v>670</v>
      </c>
      <c r="AS2040" s="127" t="s">
        <v>69</v>
      </c>
      <c r="AT2040" s="127" t="s">
        <v>70</v>
      </c>
      <c r="AU2040" s="127" t="s">
        <v>71</v>
      </c>
      <c r="AV2040" s="127" t="s">
        <v>1726</v>
      </c>
      <c r="AW2040" s="149" t="str">
        <f t="shared" si="31"/>
        <v/>
      </c>
    </row>
    <row r="2041" spans="1:49" x14ac:dyDescent="0.2">
      <c r="A2041" s="127" t="s">
        <v>1726</v>
      </c>
      <c r="B2041" s="127">
        <v>4.0999999999999996</v>
      </c>
      <c r="C2041" s="127">
        <v>20171204</v>
      </c>
      <c r="D2041" s="127" t="s">
        <v>60</v>
      </c>
      <c r="E2041" s="127" t="s">
        <v>60</v>
      </c>
      <c r="F2041" s="127">
        <v>3</v>
      </c>
      <c r="G2041" s="75" t="s">
        <v>5136</v>
      </c>
      <c r="H2041" s="127"/>
      <c r="I2041" s="127"/>
      <c r="J2041" s="127"/>
      <c r="K2041" s="127"/>
      <c r="L2041" s="127"/>
      <c r="M2041" s="127">
        <v>1</v>
      </c>
      <c r="N2041" s="127">
        <v>2</v>
      </c>
      <c r="O2041" s="127">
        <v>2012</v>
      </c>
      <c r="P2041" s="127">
        <v>20140426</v>
      </c>
      <c r="Q2041" s="127">
        <v>20140501</v>
      </c>
      <c r="R2041" s="127" t="s">
        <v>3322</v>
      </c>
      <c r="S2041" s="127" t="s">
        <v>3323</v>
      </c>
      <c r="T2041" s="127" t="s">
        <v>3984</v>
      </c>
      <c r="U2041" s="127" t="s">
        <v>1953</v>
      </c>
      <c r="V2041" s="127" t="s">
        <v>65</v>
      </c>
      <c r="W2041" s="127" t="s">
        <v>66</v>
      </c>
      <c r="X2041" s="127" t="s">
        <v>646</v>
      </c>
      <c r="Y2041" s="127">
        <v>18.899999999999999</v>
      </c>
      <c r="Z2041" s="127">
        <v>114</v>
      </c>
      <c r="AA2041" s="127" t="s">
        <v>1726</v>
      </c>
      <c r="AB2041" s="127"/>
      <c r="AC2041" s="127"/>
      <c r="AD2041" s="127"/>
      <c r="AE2041" s="127"/>
      <c r="AF2041" s="127">
        <v>0</v>
      </c>
      <c r="AG2041" s="127">
        <v>100000</v>
      </c>
      <c r="AH2041" s="127"/>
      <c r="AI2041" s="127"/>
      <c r="AJ2041" s="127" t="s">
        <v>66</v>
      </c>
      <c r="AK2041" s="127"/>
      <c r="AL2041" s="127"/>
      <c r="AM2041" s="127"/>
      <c r="AN2041" s="127"/>
      <c r="AO2041" s="127"/>
      <c r="AP2041" s="127" t="s">
        <v>3325</v>
      </c>
      <c r="AQ2041" s="127" t="s">
        <v>3326</v>
      </c>
      <c r="AR2041" s="127" t="s">
        <v>3985</v>
      </c>
      <c r="AS2041" s="127" t="s">
        <v>69</v>
      </c>
      <c r="AT2041" s="127" t="s">
        <v>70</v>
      </c>
      <c r="AU2041" s="127" t="s">
        <v>3211</v>
      </c>
      <c r="AV2041" s="127" t="s">
        <v>1726</v>
      </c>
      <c r="AW2041" s="149" t="str">
        <f t="shared" si="31"/>
        <v/>
      </c>
    </row>
    <row r="2042" spans="1:49" x14ac:dyDescent="0.2">
      <c r="A2042" s="127" t="s">
        <v>1726</v>
      </c>
      <c r="B2042" s="127">
        <v>4.0999999999999996</v>
      </c>
      <c r="C2042" s="127">
        <v>20171204</v>
      </c>
      <c r="D2042" s="127" t="s">
        <v>60</v>
      </c>
      <c r="E2042" s="127" t="s">
        <v>60</v>
      </c>
      <c r="F2042" s="127">
        <v>3</v>
      </c>
      <c r="G2042" s="75" t="s">
        <v>5126</v>
      </c>
      <c r="H2042" s="127"/>
      <c r="I2042" s="127"/>
      <c r="J2042" s="127"/>
      <c r="K2042" s="127"/>
      <c r="L2042" s="127"/>
      <c r="M2042" s="127">
        <v>1</v>
      </c>
      <c r="N2042" s="127">
        <v>3</v>
      </c>
      <c r="O2042" s="127">
        <v>2013</v>
      </c>
      <c r="P2042" s="127">
        <v>20140618</v>
      </c>
      <c r="Q2042" s="127">
        <v>20140618</v>
      </c>
      <c r="R2042" s="127" t="s">
        <v>4190</v>
      </c>
      <c r="S2042" s="127" t="s">
        <v>4396</v>
      </c>
      <c r="T2042" s="127" t="s">
        <v>4165</v>
      </c>
      <c r="U2042" s="127" t="s">
        <v>72</v>
      </c>
      <c r="V2042" s="127" t="s">
        <v>65</v>
      </c>
      <c r="W2042" s="127" t="s">
        <v>64</v>
      </c>
      <c r="X2042" s="127" t="s">
        <v>1305</v>
      </c>
      <c r="Y2042" s="127">
        <v>3.8</v>
      </c>
      <c r="Z2042" s="127"/>
      <c r="AA2042" s="127" t="s">
        <v>1726</v>
      </c>
      <c r="AB2042" s="127"/>
      <c r="AC2042" s="127"/>
      <c r="AD2042" s="127"/>
      <c r="AE2042" s="127"/>
      <c r="AF2042" s="127">
        <v>0</v>
      </c>
      <c r="AG2042" s="127">
        <v>24800</v>
      </c>
      <c r="AH2042" s="127"/>
      <c r="AI2042" s="127"/>
      <c r="AJ2042" s="127" t="s">
        <v>67</v>
      </c>
      <c r="AK2042" s="127"/>
      <c r="AL2042" s="127"/>
      <c r="AM2042" s="127"/>
      <c r="AN2042" s="127"/>
      <c r="AO2042" s="127"/>
      <c r="AP2042" s="127" t="s">
        <v>4191</v>
      </c>
      <c r="AQ2042" s="127" t="s">
        <v>4397</v>
      </c>
      <c r="AR2042" s="127" t="s">
        <v>4166</v>
      </c>
      <c r="AS2042" s="127" t="s">
        <v>69</v>
      </c>
      <c r="AT2042" s="127" t="s">
        <v>70</v>
      </c>
      <c r="AU2042" s="127" t="s">
        <v>3211</v>
      </c>
      <c r="AV2042" s="127" t="s">
        <v>1726</v>
      </c>
      <c r="AW2042" s="149" t="str">
        <f t="shared" si="31"/>
        <v/>
      </c>
    </row>
    <row r="2043" spans="1:49" x14ac:dyDescent="0.2">
      <c r="A2043" s="127" t="s">
        <v>1726</v>
      </c>
      <c r="B2043" s="127">
        <v>4.0999999999999996</v>
      </c>
      <c r="C2043" s="127">
        <v>20171204</v>
      </c>
      <c r="D2043" s="127" t="s">
        <v>60</v>
      </c>
      <c r="E2043" s="127" t="s">
        <v>60</v>
      </c>
      <c r="F2043" s="127">
        <v>3</v>
      </c>
      <c r="G2043" s="75" t="s">
        <v>5127</v>
      </c>
      <c r="H2043" s="127"/>
      <c r="I2043" s="127"/>
      <c r="J2043" s="127"/>
      <c r="K2043" s="127"/>
      <c r="L2043" s="127"/>
      <c r="M2043" s="127">
        <v>1</v>
      </c>
      <c r="N2043" s="127">
        <v>2</v>
      </c>
      <c r="O2043" s="127">
        <v>2013</v>
      </c>
      <c r="P2043" s="127">
        <v>20140505</v>
      </c>
      <c r="Q2043" s="127">
        <v>20140505</v>
      </c>
      <c r="R2043" s="127" t="s">
        <v>3322</v>
      </c>
      <c r="S2043" s="127" t="s">
        <v>3323</v>
      </c>
      <c r="T2043" s="127" t="s">
        <v>3984</v>
      </c>
      <c r="U2043" s="127" t="s">
        <v>72</v>
      </c>
      <c r="V2043" s="127" t="s">
        <v>65</v>
      </c>
      <c r="W2043" s="127" t="s">
        <v>64</v>
      </c>
      <c r="X2043" s="127" t="s">
        <v>1305</v>
      </c>
      <c r="Y2043" s="127">
        <v>6.35</v>
      </c>
      <c r="Z2043" s="127">
        <v>81</v>
      </c>
      <c r="AA2043" s="127" t="s">
        <v>1726</v>
      </c>
      <c r="AB2043" s="127"/>
      <c r="AC2043" s="127"/>
      <c r="AD2043" s="127"/>
      <c r="AE2043" s="127"/>
      <c r="AF2043" s="127">
        <v>0</v>
      </c>
      <c r="AG2043" s="127">
        <v>132261</v>
      </c>
      <c r="AH2043" s="127"/>
      <c r="AI2043" s="127"/>
      <c r="AJ2043" s="127" t="s">
        <v>66</v>
      </c>
      <c r="AK2043" s="127"/>
      <c r="AL2043" s="127"/>
      <c r="AM2043" s="127"/>
      <c r="AN2043" s="127"/>
      <c r="AO2043" s="127"/>
      <c r="AP2043" s="127" t="s">
        <v>3325</v>
      </c>
      <c r="AQ2043" s="127" t="s">
        <v>3326</v>
      </c>
      <c r="AR2043" s="127" t="s">
        <v>3985</v>
      </c>
      <c r="AS2043" s="127" t="s">
        <v>69</v>
      </c>
      <c r="AT2043" s="127" t="s">
        <v>70</v>
      </c>
      <c r="AU2043" s="127" t="s">
        <v>3211</v>
      </c>
      <c r="AV2043" s="127" t="s">
        <v>1726</v>
      </c>
      <c r="AW2043" s="149" t="str">
        <f t="shared" si="31"/>
        <v/>
      </c>
    </row>
    <row r="2044" spans="1:49" x14ac:dyDescent="0.2">
      <c r="A2044" s="127" t="s">
        <v>1726</v>
      </c>
      <c r="B2044" s="127">
        <v>4.0999999999999996</v>
      </c>
      <c r="C2044" s="127">
        <v>20171204</v>
      </c>
      <c r="D2044" s="127" t="s">
        <v>60</v>
      </c>
      <c r="E2044" s="127" t="s">
        <v>60</v>
      </c>
      <c r="F2044" s="127">
        <v>3</v>
      </c>
      <c r="G2044" s="75" t="s">
        <v>4829</v>
      </c>
      <c r="H2044" s="127"/>
      <c r="I2044" s="127"/>
      <c r="J2044" s="127"/>
      <c r="K2044" s="127"/>
      <c r="L2044" s="127"/>
      <c r="M2044" s="127">
        <v>1</v>
      </c>
      <c r="N2044" s="127">
        <v>1</v>
      </c>
      <c r="O2044" s="127">
        <v>2012</v>
      </c>
      <c r="P2044" s="127">
        <v>20130502</v>
      </c>
      <c r="Q2044" s="127">
        <v>20130502</v>
      </c>
      <c r="R2044" s="127" t="s">
        <v>84</v>
      </c>
      <c r="S2044" s="127" t="s">
        <v>62</v>
      </c>
      <c r="T2044" s="127" t="s">
        <v>85</v>
      </c>
      <c r="U2044" s="127" t="s">
        <v>1643</v>
      </c>
      <c r="V2044" s="127" t="s">
        <v>65</v>
      </c>
      <c r="W2044" s="127" t="s">
        <v>64</v>
      </c>
      <c r="X2044" s="127" t="s">
        <v>1305</v>
      </c>
      <c r="Y2044" s="127">
        <v>1.63</v>
      </c>
      <c r="Z2044" s="127">
        <v>53</v>
      </c>
      <c r="AA2044" s="127" t="s">
        <v>1726</v>
      </c>
      <c r="AB2044" s="127"/>
      <c r="AC2044" s="127"/>
      <c r="AD2044" s="127"/>
      <c r="AE2044" s="127"/>
      <c r="AF2044" s="127">
        <v>0</v>
      </c>
      <c r="AG2044" s="127">
        <v>28818</v>
      </c>
      <c r="AH2044" s="127"/>
      <c r="AI2044" s="127"/>
      <c r="AJ2044" s="127" t="s">
        <v>66</v>
      </c>
      <c r="AK2044" s="127"/>
      <c r="AL2044" s="127"/>
      <c r="AM2044" s="127"/>
      <c r="AN2044" s="127"/>
      <c r="AO2044" s="127"/>
      <c r="AP2044" s="127" t="s">
        <v>669</v>
      </c>
      <c r="AQ2044" s="127" t="s">
        <v>661</v>
      </c>
      <c r="AR2044" s="127" t="s">
        <v>670</v>
      </c>
      <c r="AS2044" s="127" t="s">
        <v>69</v>
      </c>
      <c r="AT2044" s="127" t="s">
        <v>70</v>
      </c>
      <c r="AU2044" s="127" t="s">
        <v>71</v>
      </c>
      <c r="AV2044" s="127" t="s">
        <v>1726</v>
      </c>
      <c r="AW2044" s="149" t="str">
        <f t="shared" si="31"/>
        <v/>
      </c>
    </row>
    <row r="2045" spans="1:49" x14ac:dyDescent="0.2">
      <c r="A2045" s="127" t="s">
        <v>1726</v>
      </c>
      <c r="B2045" s="127">
        <v>4.0999999999999996</v>
      </c>
      <c r="C2045" s="127">
        <v>20171204</v>
      </c>
      <c r="D2045" s="127" t="s">
        <v>60</v>
      </c>
      <c r="E2045" s="127" t="s">
        <v>60</v>
      </c>
      <c r="F2045" s="127">
        <v>3</v>
      </c>
      <c r="G2045" s="75" t="s">
        <v>4841</v>
      </c>
      <c r="H2045" s="127"/>
      <c r="I2045" s="127"/>
      <c r="J2045" s="127"/>
      <c r="K2045" s="127"/>
      <c r="L2045" s="127"/>
      <c r="M2045" s="127">
        <v>1</v>
      </c>
      <c r="N2045" s="127">
        <v>2</v>
      </c>
      <c r="O2045" s="127">
        <v>2012</v>
      </c>
      <c r="P2045" s="127">
        <v>20130630</v>
      </c>
      <c r="Q2045" s="127">
        <v>20130630</v>
      </c>
      <c r="R2045" s="127" t="s">
        <v>475</v>
      </c>
      <c r="S2045" s="127" t="s">
        <v>961</v>
      </c>
      <c r="T2045" s="127" t="s">
        <v>477</v>
      </c>
      <c r="U2045" s="127" t="s">
        <v>1643</v>
      </c>
      <c r="V2045" s="127" t="s">
        <v>65</v>
      </c>
      <c r="W2045" s="127" t="s">
        <v>64</v>
      </c>
      <c r="X2045" s="127" t="s">
        <v>1305</v>
      </c>
      <c r="Y2045" s="127">
        <v>1.5</v>
      </c>
      <c r="Z2045" s="127">
        <v>50</v>
      </c>
      <c r="AA2045" s="127" t="s">
        <v>1726</v>
      </c>
      <c r="AB2045" s="127"/>
      <c r="AC2045" s="127"/>
      <c r="AD2045" s="127"/>
      <c r="AE2045" s="127"/>
      <c r="AF2045" s="127">
        <v>0</v>
      </c>
      <c r="AG2045" s="127">
        <v>27500</v>
      </c>
      <c r="AH2045" s="127"/>
      <c r="AI2045" s="127"/>
      <c r="AJ2045" s="127" t="s">
        <v>66</v>
      </c>
      <c r="AK2045" s="127"/>
      <c r="AL2045" s="127"/>
      <c r="AM2045" s="127"/>
      <c r="AN2045" s="127"/>
      <c r="AO2045" s="127"/>
      <c r="AP2045" s="127" t="s">
        <v>479</v>
      </c>
      <c r="AQ2045" s="127" t="s">
        <v>963</v>
      </c>
      <c r="AR2045" s="127" t="s">
        <v>481</v>
      </c>
      <c r="AS2045" s="127" t="s">
        <v>69</v>
      </c>
      <c r="AT2045" s="127" t="s">
        <v>70</v>
      </c>
      <c r="AU2045" s="127" t="s">
        <v>91</v>
      </c>
      <c r="AV2045" s="127" t="s">
        <v>1726</v>
      </c>
      <c r="AW2045" s="149" t="str">
        <f t="shared" si="31"/>
        <v/>
      </c>
    </row>
    <row r="2046" spans="1:49" x14ac:dyDescent="0.2">
      <c r="A2046" s="127" t="s">
        <v>1726</v>
      </c>
      <c r="B2046" s="127">
        <v>4.0999999999999996</v>
      </c>
      <c r="C2046" s="127">
        <v>20171204</v>
      </c>
      <c r="D2046" s="127" t="s">
        <v>60</v>
      </c>
      <c r="E2046" s="127" t="s">
        <v>60</v>
      </c>
      <c r="F2046" s="127">
        <v>3</v>
      </c>
      <c r="G2046" s="75" t="s">
        <v>4842</v>
      </c>
      <c r="H2046" s="127"/>
      <c r="I2046" s="127"/>
      <c r="J2046" s="127"/>
      <c r="K2046" s="127"/>
      <c r="L2046" s="127"/>
      <c r="M2046" s="127">
        <v>1</v>
      </c>
      <c r="N2046" s="127">
        <v>2</v>
      </c>
      <c r="O2046" s="127">
        <v>2012</v>
      </c>
      <c r="P2046" s="127">
        <v>20130630</v>
      </c>
      <c r="Q2046" s="127">
        <v>20130630</v>
      </c>
      <c r="R2046" s="127" t="s">
        <v>475</v>
      </c>
      <c r="S2046" s="127" t="s">
        <v>961</v>
      </c>
      <c r="T2046" s="127" t="s">
        <v>477</v>
      </c>
      <c r="U2046" s="127" t="s">
        <v>1643</v>
      </c>
      <c r="V2046" s="127" t="s">
        <v>65</v>
      </c>
      <c r="W2046" s="127" t="s">
        <v>64</v>
      </c>
      <c r="X2046" s="127" t="s">
        <v>1305</v>
      </c>
      <c r="Y2046" s="127">
        <v>0.84</v>
      </c>
      <c r="Z2046" s="127">
        <v>43</v>
      </c>
      <c r="AA2046" s="127" t="s">
        <v>1726</v>
      </c>
      <c r="AB2046" s="127"/>
      <c r="AC2046" s="127"/>
      <c r="AD2046" s="127"/>
      <c r="AE2046" s="127"/>
      <c r="AF2046" s="127">
        <v>0</v>
      </c>
      <c r="AG2046" s="127">
        <v>11000</v>
      </c>
      <c r="AH2046" s="127"/>
      <c r="AI2046" s="127"/>
      <c r="AJ2046" s="127" t="s">
        <v>66</v>
      </c>
      <c r="AK2046" s="127"/>
      <c r="AL2046" s="127"/>
      <c r="AM2046" s="127"/>
      <c r="AN2046" s="127"/>
      <c r="AO2046" s="127"/>
      <c r="AP2046" s="127" t="s">
        <v>479</v>
      </c>
      <c r="AQ2046" s="127" t="s">
        <v>963</v>
      </c>
      <c r="AR2046" s="127" t="s">
        <v>481</v>
      </c>
      <c r="AS2046" s="127" t="s">
        <v>69</v>
      </c>
      <c r="AT2046" s="127" t="s">
        <v>70</v>
      </c>
      <c r="AU2046" s="127" t="s">
        <v>91</v>
      </c>
      <c r="AV2046" s="127" t="s">
        <v>1726</v>
      </c>
      <c r="AW2046" s="149" t="str">
        <f t="shared" si="31"/>
        <v/>
      </c>
    </row>
    <row r="2047" spans="1:49" x14ac:dyDescent="0.2">
      <c r="A2047" s="127" t="s">
        <v>1726</v>
      </c>
      <c r="B2047" s="127">
        <v>4.0999999999999996</v>
      </c>
      <c r="C2047" s="127">
        <v>20171204</v>
      </c>
      <c r="D2047" s="127" t="s">
        <v>60</v>
      </c>
      <c r="E2047" s="127" t="s">
        <v>60</v>
      </c>
      <c r="F2047" s="127">
        <v>3</v>
      </c>
      <c r="G2047" s="75" t="s">
        <v>4828</v>
      </c>
      <c r="H2047" s="127"/>
      <c r="I2047" s="127"/>
      <c r="J2047" s="127"/>
      <c r="K2047" s="127"/>
      <c r="L2047" s="127"/>
      <c r="M2047" s="127">
        <v>1</v>
      </c>
      <c r="N2047" s="127">
        <v>2</v>
      </c>
      <c r="O2047" s="127">
        <v>2012</v>
      </c>
      <c r="P2047" s="127">
        <v>20130507</v>
      </c>
      <c r="Q2047" s="127">
        <v>20130507</v>
      </c>
      <c r="R2047" s="127" t="s">
        <v>3322</v>
      </c>
      <c r="S2047" s="127" t="s">
        <v>3323</v>
      </c>
      <c r="T2047" s="127" t="s">
        <v>3984</v>
      </c>
      <c r="U2047" s="127" t="s">
        <v>72</v>
      </c>
      <c r="V2047" s="127" t="s">
        <v>65</v>
      </c>
      <c r="W2047" s="127" t="s">
        <v>64</v>
      </c>
      <c r="X2047" s="127"/>
      <c r="Y2047" s="127">
        <v>6.85</v>
      </c>
      <c r="Z2047" s="127">
        <v>82</v>
      </c>
      <c r="AA2047" s="127" t="s">
        <v>1726</v>
      </c>
      <c r="AB2047" s="127"/>
      <c r="AC2047" s="127"/>
      <c r="AD2047" s="127"/>
      <c r="AE2047" s="127"/>
      <c r="AF2047" s="127">
        <v>0</v>
      </c>
      <c r="AG2047" s="127">
        <v>140267</v>
      </c>
      <c r="AH2047" s="127"/>
      <c r="AI2047" s="127"/>
      <c r="AJ2047" s="127" t="s">
        <v>66</v>
      </c>
      <c r="AK2047" s="127"/>
      <c r="AL2047" s="127"/>
      <c r="AM2047" s="127"/>
      <c r="AN2047" s="127"/>
      <c r="AO2047" s="127"/>
      <c r="AP2047" s="127" t="s">
        <v>3325</v>
      </c>
      <c r="AQ2047" s="127" t="s">
        <v>3326</v>
      </c>
      <c r="AR2047" s="127" t="s">
        <v>3985</v>
      </c>
      <c r="AS2047" s="127" t="s">
        <v>69</v>
      </c>
      <c r="AT2047" s="127" t="s">
        <v>70</v>
      </c>
      <c r="AU2047" s="127" t="s">
        <v>3211</v>
      </c>
      <c r="AV2047" s="127" t="s">
        <v>1726</v>
      </c>
      <c r="AW2047" s="149" t="str">
        <f t="shared" si="31"/>
        <v/>
      </c>
    </row>
    <row r="2048" spans="1:49" x14ac:dyDescent="0.2">
      <c r="A2048" s="127" t="s">
        <v>59</v>
      </c>
      <c r="B2048" s="127">
        <v>4.0999999999999996</v>
      </c>
      <c r="C2048" s="127">
        <v>20171204</v>
      </c>
      <c r="D2048" s="127" t="s">
        <v>60</v>
      </c>
      <c r="E2048" s="127" t="s">
        <v>60</v>
      </c>
      <c r="F2048" s="127">
        <v>3</v>
      </c>
      <c r="G2048" s="75" t="s">
        <v>4833</v>
      </c>
      <c r="H2048" s="127">
        <v>12</v>
      </c>
      <c r="I2048" s="127"/>
      <c r="J2048" s="127"/>
      <c r="K2048" s="127"/>
      <c r="L2048" s="127"/>
      <c r="M2048" s="127">
        <v>1</v>
      </c>
      <c r="N2048" s="127">
        <v>2</v>
      </c>
      <c r="O2048" s="127">
        <v>2012</v>
      </c>
      <c r="P2048" s="127">
        <v>20130513</v>
      </c>
      <c r="Q2048" s="127">
        <v>20130515</v>
      </c>
      <c r="R2048" s="127" t="s">
        <v>475</v>
      </c>
      <c r="S2048" s="127" t="s">
        <v>476</v>
      </c>
      <c r="T2048" s="127" t="s">
        <v>477</v>
      </c>
      <c r="U2048" s="127" t="s">
        <v>72</v>
      </c>
      <c r="V2048" s="127" t="s">
        <v>65</v>
      </c>
      <c r="W2048" s="127" t="s">
        <v>64</v>
      </c>
      <c r="X2048" s="127" t="s">
        <v>1305</v>
      </c>
      <c r="Y2048" s="127">
        <v>6.36</v>
      </c>
      <c r="Z2048" s="127">
        <v>81</v>
      </c>
      <c r="AA2048" s="127" t="s">
        <v>1726</v>
      </c>
      <c r="AB2048" s="127">
        <v>5000</v>
      </c>
      <c r="AC2048" s="127">
        <v>56700</v>
      </c>
      <c r="AD2048" s="127"/>
      <c r="AE2048" s="127"/>
      <c r="AF2048" s="127">
        <v>0</v>
      </c>
      <c r="AG2048" s="127">
        <v>1301</v>
      </c>
      <c r="AH2048" s="127">
        <v>5000</v>
      </c>
      <c r="AI2048" s="127">
        <v>863</v>
      </c>
      <c r="AJ2048" s="127" t="s">
        <v>66</v>
      </c>
      <c r="AK2048" s="127">
        <v>1.4999999999999999E-2</v>
      </c>
      <c r="AL2048" s="127">
        <v>32</v>
      </c>
      <c r="AM2048" s="127">
        <v>200</v>
      </c>
      <c r="AN2048" s="127"/>
      <c r="AO2048" s="127"/>
      <c r="AP2048" s="127" t="s">
        <v>479</v>
      </c>
      <c r="AQ2048" s="127" t="s">
        <v>480</v>
      </c>
      <c r="AR2048" s="127" t="s">
        <v>481</v>
      </c>
      <c r="AS2048" s="127" t="s">
        <v>69</v>
      </c>
      <c r="AT2048" s="127" t="s">
        <v>70</v>
      </c>
      <c r="AU2048" s="127" t="s">
        <v>91</v>
      </c>
      <c r="AV2048" s="127" t="s">
        <v>1726</v>
      </c>
      <c r="AW2048" s="149">
        <f t="shared" si="31"/>
        <v>2.2945326278659611E-2</v>
      </c>
    </row>
    <row r="2049" spans="1:49" x14ac:dyDescent="0.2">
      <c r="A2049" s="127" t="s">
        <v>59</v>
      </c>
      <c r="B2049" s="127">
        <v>4.0999999999999996</v>
      </c>
      <c r="C2049" s="127">
        <v>20171204</v>
      </c>
      <c r="D2049" s="127" t="s">
        <v>60</v>
      </c>
      <c r="E2049" s="127" t="s">
        <v>60</v>
      </c>
      <c r="F2049" s="127">
        <v>3</v>
      </c>
      <c r="G2049" s="75" t="s">
        <v>4838</v>
      </c>
      <c r="H2049" s="127">
        <v>12</v>
      </c>
      <c r="I2049" s="127"/>
      <c r="J2049" s="127"/>
      <c r="K2049" s="127"/>
      <c r="L2049" s="127"/>
      <c r="M2049" s="127">
        <v>1</v>
      </c>
      <c r="N2049" s="127">
        <v>2</v>
      </c>
      <c r="O2049" s="127">
        <v>2012</v>
      </c>
      <c r="P2049" s="127">
        <v>20130513</v>
      </c>
      <c r="Q2049" s="127">
        <v>20130515</v>
      </c>
      <c r="R2049" s="127" t="s">
        <v>475</v>
      </c>
      <c r="S2049" s="127" t="s">
        <v>476</v>
      </c>
      <c r="T2049" s="127" t="s">
        <v>477</v>
      </c>
      <c r="U2049" s="127" t="s">
        <v>72</v>
      </c>
      <c r="V2049" s="127" t="s">
        <v>65</v>
      </c>
      <c r="W2049" s="127" t="s">
        <v>64</v>
      </c>
      <c r="X2049" s="127" t="s">
        <v>1305</v>
      </c>
      <c r="Y2049" s="127">
        <v>6.36</v>
      </c>
      <c r="Z2049" s="127">
        <v>81</v>
      </c>
      <c r="AA2049" s="127" t="s">
        <v>1726</v>
      </c>
      <c r="AB2049" s="127">
        <v>5000</v>
      </c>
      <c r="AC2049" s="127">
        <v>56432</v>
      </c>
      <c r="AD2049" s="127"/>
      <c r="AE2049" s="127"/>
      <c r="AF2049" s="127">
        <v>0</v>
      </c>
      <c r="AG2049" s="127">
        <v>1294</v>
      </c>
      <c r="AH2049" s="127">
        <v>5000</v>
      </c>
      <c r="AI2049" s="127">
        <v>859</v>
      </c>
      <c r="AJ2049" s="127" t="s">
        <v>66</v>
      </c>
      <c r="AK2049" s="127">
        <v>1.4999999999999999E-2</v>
      </c>
      <c r="AL2049" s="127">
        <v>31</v>
      </c>
      <c r="AM2049" s="127">
        <v>200</v>
      </c>
      <c r="AN2049" s="127"/>
      <c r="AO2049" s="127"/>
      <c r="AP2049" s="127" t="s">
        <v>479</v>
      </c>
      <c r="AQ2049" s="127" t="s">
        <v>480</v>
      </c>
      <c r="AR2049" s="127" t="s">
        <v>481</v>
      </c>
      <c r="AS2049" s="127" t="s">
        <v>69</v>
      </c>
      <c r="AT2049" s="127" t="s">
        <v>70</v>
      </c>
      <c r="AU2049" s="127" t="s">
        <v>91</v>
      </c>
      <c r="AV2049" s="127" t="s">
        <v>1726</v>
      </c>
      <c r="AW2049" s="149">
        <f t="shared" si="31"/>
        <v>2.2930252339098383E-2</v>
      </c>
    </row>
    <row r="2050" spans="1:49" x14ac:dyDescent="0.2">
      <c r="A2050" s="127" t="s">
        <v>59</v>
      </c>
      <c r="B2050" s="127">
        <v>4.0999999999999996</v>
      </c>
      <c r="C2050" s="127">
        <v>20171204</v>
      </c>
      <c r="D2050" s="127" t="s">
        <v>60</v>
      </c>
      <c r="E2050" s="127" t="s">
        <v>60</v>
      </c>
      <c r="F2050" s="127">
        <v>3</v>
      </c>
      <c r="G2050" s="75" t="s">
        <v>4810</v>
      </c>
      <c r="H2050" s="127">
        <v>12</v>
      </c>
      <c r="I2050" s="127"/>
      <c r="J2050" s="127"/>
      <c r="K2050" s="127"/>
      <c r="L2050" s="127"/>
      <c r="M2050" s="127">
        <v>1</v>
      </c>
      <c r="N2050" s="127">
        <v>3</v>
      </c>
      <c r="O2050" s="127">
        <v>2012</v>
      </c>
      <c r="P2050" s="127">
        <v>20130515</v>
      </c>
      <c r="Q2050" s="127">
        <v>20130528</v>
      </c>
      <c r="R2050" s="127" t="s">
        <v>3420</v>
      </c>
      <c r="S2050" s="127" t="s">
        <v>3421</v>
      </c>
      <c r="T2050" s="127" t="s">
        <v>4165</v>
      </c>
      <c r="U2050" s="127" t="s">
        <v>72</v>
      </c>
      <c r="V2050" s="127" t="s">
        <v>65</v>
      </c>
      <c r="W2050" s="127" t="s">
        <v>64</v>
      </c>
      <c r="X2050" s="127" t="s">
        <v>646</v>
      </c>
      <c r="Y2050" s="127">
        <v>5</v>
      </c>
      <c r="Z2050" s="127"/>
      <c r="AA2050" s="127" t="s">
        <v>1726</v>
      </c>
      <c r="AB2050" s="127">
        <v>5000</v>
      </c>
      <c r="AC2050" s="127">
        <v>49801</v>
      </c>
      <c r="AD2050" s="127"/>
      <c r="AE2050" s="127"/>
      <c r="AF2050" s="127">
        <v>0</v>
      </c>
      <c r="AG2050" s="127">
        <v>224058</v>
      </c>
      <c r="AH2050" s="127">
        <v>5000</v>
      </c>
      <c r="AI2050" s="127">
        <v>50</v>
      </c>
      <c r="AJ2050" s="127" t="s">
        <v>66</v>
      </c>
      <c r="AK2050" s="127">
        <v>1E-3</v>
      </c>
      <c r="AL2050" s="127">
        <v>40</v>
      </c>
      <c r="AM2050" s="127">
        <v>1000</v>
      </c>
      <c r="AN2050" s="127"/>
      <c r="AO2050" s="127" t="s">
        <v>4811</v>
      </c>
      <c r="AP2050" s="127" t="s">
        <v>3422</v>
      </c>
      <c r="AQ2050" s="127" t="s">
        <v>3423</v>
      </c>
      <c r="AR2050" s="127" t="s">
        <v>4166</v>
      </c>
      <c r="AS2050" s="127" t="s">
        <v>69</v>
      </c>
      <c r="AT2050" s="127" t="s">
        <v>70</v>
      </c>
      <c r="AU2050" s="127" t="s">
        <v>3211</v>
      </c>
      <c r="AV2050" s="127" t="s">
        <v>1726</v>
      </c>
      <c r="AW2050" s="149">
        <f t="shared" si="31"/>
        <v>4.4990662838095616</v>
      </c>
    </row>
    <row r="2051" spans="1:49" x14ac:dyDescent="0.2">
      <c r="A2051" s="127" t="s">
        <v>59</v>
      </c>
      <c r="B2051" s="127">
        <v>4.0999999999999996</v>
      </c>
      <c r="C2051" s="127">
        <v>20171204</v>
      </c>
      <c r="D2051" s="127" t="s">
        <v>60</v>
      </c>
      <c r="E2051" s="127" t="s">
        <v>60</v>
      </c>
      <c r="F2051" s="127">
        <v>3</v>
      </c>
      <c r="G2051" s="75" t="s">
        <v>4809</v>
      </c>
      <c r="H2051" s="127">
        <v>12</v>
      </c>
      <c r="I2051" s="127"/>
      <c r="J2051" s="127"/>
      <c r="K2051" s="127"/>
      <c r="L2051" s="127"/>
      <c r="M2051" s="127">
        <v>1</v>
      </c>
      <c r="N2051" s="127">
        <v>3</v>
      </c>
      <c r="O2051" s="127">
        <v>2012</v>
      </c>
      <c r="P2051" s="127">
        <v>20130515</v>
      </c>
      <c r="Q2051" s="127">
        <v>20130527</v>
      </c>
      <c r="R2051" s="127" t="s">
        <v>3420</v>
      </c>
      <c r="S2051" s="127" t="s">
        <v>3421</v>
      </c>
      <c r="T2051" s="127" t="s">
        <v>4165</v>
      </c>
      <c r="U2051" s="127" t="s">
        <v>72</v>
      </c>
      <c r="V2051" s="127" t="s">
        <v>65</v>
      </c>
      <c r="W2051" s="127" t="s">
        <v>64</v>
      </c>
      <c r="X2051" s="127" t="s">
        <v>646</v>
      </c>
      <c r="Y2051" s="127">
        <v>5.25</v>
      </c>
      <c r="Z2051" s="127"/>
      <c r="AA2051" s="127" t="s">
        <v>1726</v>
      </c>
      <c r="AB2051" s="127">
        <v>5000</v>
      </c>
      <c r="AC2051" s="127">
        <v>50621</v>
      </c>
      <c r="AD2051" s="127"/>
      <c r="AE2051" s="127"/>
      <c r="AF2051" s="127">
        <v>0</v>
      </c>
      <c r="AG2051" s="127">
        <v>242648</v>
      </c>
      <c r="AH2051" s="127">
        <v>5000</v>
      </c>
      <c r="AI2051" s="127">
        <v>356</v>
      </c>
      <c r="AJ2051" s="127" t="s">
        <v>66</v>
      </c>
      <c r="AK2051" s="127">
        <v>7.0000000000000001E-3</v>
      </c>
      <c r="AL2051" s="127">
        <v>48</v>
      </c>
      <c r="AM2051" s="127">
        <v>1005</v>
      </c>
      <c r="AN2051" s="127"/>
      <c r="AO2051" s="127" t="s">
        <v>4807</v>
      </c>
      <c r="AP2051" s="127" t="s">
        <v>3422</v>
      </c>
      <c r="AQ2051" s="127" t="s">
        <v>3423</v>
      </c>
      <c r="AR2051" s="127" t="s">
        <v>4166</v>
      </c>
      <c r="AS2051" s="127" t="s">
        <v>69</v>
      </c>
      <c r="AT2051" s="127" t="s">
        <v>70</v>
      </c>
      <c r="AU2051" s="127" t="s">
        <v>3211</v>
      </c>
      <c r="AV2051" s="127" t="s">
        <v>1726</v>
      </c>
      <c r="AW2051" s="149">
        <f t="shared" ref="AW2051:AW2114" si="32">+IF(ISERROR(AG2051/AC2051),"",AG2051/AC2051)</f>
        <v>4.7934256533849586</v>
      </c>
    </row>
    <row r="2052" spans="1:49" x14ac:dyDescent="0.2">
      <c r="A2052" s="127" t="s">
        <v>1726</v>
      </c>
      <c r="B2052" s="127">
        <v>4.0999999999999996</v>
      </c>
      <c r="C2052" s="127">
        <v>20171204</v>
      </c>
      <c r="D2052" s="127" t="s">
        <v>60</v>
      </c>
      <c r="E2052" s="127" t="s">
        <v>60</v>
      </c>
      <c r="F2052" s="127">
        <v>3</v>
      </c>
      <c r="G2052" s="75" t="s">
        <v>4805</v>
      </c>
      <c r="H2052" s="127"/>
      <c r="I2052" s="127"/>
      <c r="J2052" s="127"/>
      <c r="K2052" s="127"/>
      <c r="L2052" s="127"/>
      <c r="M2052" s="127">
        <v>1</v>
      </c>
      <c r="N2052" s="127">
        <v>3</v>
      </c>
      <c r="O2052" s="127">
        <v>2005</v>
      </c>
      <c r="P2052" s="127">
        <v>20060606</v>
      </c>
      <c r="Q2052" s="127">
        <v>20060606</v>
      </c>
      <c r="R2052" s="127" t="s">
        <v>3474</v>
      </c>
      <c r="S2052" s="127" t="s">
        <v>3475</v>
      </c>
      <c r="T2052" s="127" t="s">
        <v>4165</v>
      </c>
      <c r="U2052" s="127" t="s">
        <v>72</v>
      </c>
      <c r="V2052" s="127" t="s">
        <v>65</v>
      </c>
      <c r="W2052" s="127" t="s">
        <v>66</v>
      </c>
      <c r="X2052" s="127"/>
      <c r="Y2052" s="127">
        <v>4.5</v>
      </c>
      <c r="Z2052" s="127"/>
      <c r="AA2052" s="127" t="s">
        <v>1726</v>
      </c>
      <c r="AB2052" s="127"/>
      <c r="AC2052" s="127"/>
      <c r="AD2052" s="127"/>
      <c r="AE2052" s="127"/>
      <c r="AF2052" s="127">
        <v>0</v>
      </c>
      <c r="AG2052" s="127">
        <v>100000</v>
      </c>
      <c r="AH2052" s="127"/>
      <c r="AI2052" s="127"/>
      <c r="AJ2052" s="127" t="s">
        <v>66</v>
      </c>
      <c r="AK2052" s="127"/>
      <c r="AL2052" s="127"/>
      <c r="AM2052" s="127"/>
      <c r="AN2052" s="127"/>
      <c r="AO2052" s="127"/>
      <c r="AP2052" s="127" t="s">
        <v>3477</v>
      </c>
      <c r="AQ2052" s="127" t="s">
        <v>3478</v>
      </c>
      <c r="AR2052" s="127" t="s">
        <v>4166</v>
      </c>
      <c r="AS2052" s="127" t="s">
        <v>69</v>
      </c>
      <c r="AT2052" s="127" t="s">
        <v>70</v>
      </c>
      <c r="AU2052" s="127" t="s">
        <v>3211</v>
      </c>
      <c r="AV2052" s="127" t="s">
        <v>1726</v>
      </c>
      <c r="AW2052" s="149" t="str">
        <f t="shared" si="32"/>
        <v/>
      </c>
    </row>
    <row r="2053" spans="1:49" x14ac:dyDescent="0.2">
      <c r="A2053" s="127" t="s">
        <v>59</v>
      </c>
      <c r="B2053" s="127">
        <v>4.0999999999999996</v>
      </c>
      <c r="C2053" s="127">
        <v>20171204</v>
      </c>
      <c r="D2053" s="127" t="s">
        <v>60</v>
      </c>
      <c r="E2053" s="127" t="s">
        <v>60</v>
      </c>
      <c r="F2053" s="127">
        <v>3</v>
      </c>
      <c r="G2053" s="75" t="s">
        <v>5087</v>
      </c>
      <c r="H2053" s="127">
        <v>12</v>
      </c>
      <c r="I2053" s="127"/>
      <c r="J2053" s="127"/>
      <c r="K2053" s="127"/>
      <c r="L2053" s="127"/>
      <c r="M2053" s="127">
        <v>1</v>
      </c>
      <c r="N2053" s="127">
        <v>3</v>
      </c>
      <c r="O2053" s="127">
        <v>2012</v>
      </c>
      <c r="P2053" s="127">
        <v>20130618</v>
      </c>
      <c r="Q2053" s="127">
        <v>20130618</v>
      </c>
      <c r="R2053" s="127" t="s">
        <v>3301</v>
      </c>
      <c r="S2053" s="127" t="s">
        <v>3323</v>
      </c>
      <c r="T2053" s="127" t="s">
        <v>3294</v>
      </c>
      <c r="U2053" s="127" t="s">
        <v>72</v>
      </c>
      <c r="V2053" s="127" t="s">
        <v>65</v>
      </c>
      <c r="W2053" s="127" t="s">
        <v>64</v>
      </c>
      <c r="X2053" s="127" t="s">
        <v>1305</v>
      </c>
      <c r="Y2053" s="127">
        <v>6.6</v>
      </c>
      <c r="Z2053" s="127">
        <v>84</v>
      </c>
      <c r="AA2053" s="127" t="s">
        <v>1726</v>
      </c>
      <c r="AB2053" s="127">
        <v>5000</v>
      </c>
      <c r="AC2053" s="127">
        <v>5066</v>
      </c>
      <c r="AD2053" s="127"/>
      <c r="AE2053" s="127"/>
      <c r="AF2053" s="127">
        <v>5000</v>
      </c>
      <c r="AG2053" s="127">
        <v>844</v>
      </c>
      <c r="AH2053" s="127">
        <v>0</v>
      </c>
      <c r="AI2053" s="127">
        <v>435</v>
      </c>
      <c r="AJ2053" s="127" t="s">
        <v>66</v>
      </c>
      <c r="AK2053" s="127">
        <v>0.16</v>
      </c>
      <c r="AL2053" s="127"/>
      <c r="AM2053" s="127"/>
      <c r="AN2053" s="127"/>
      <c r="AO2053" s="127"/>
      <c r="AP2053" s="127" t="s">
        <v>3302</v>
      </c>
      <c r="AQ2053" s="127" t="s">
        <v>3326</v>
      </c>
      <c r="AR2053" s="127" t="s">
        <v>3298</v>
      </c>
      <c r="AS2053" s="127" t="s">
        <v>69</v>
      </c>
      <c r="AT2053" s="127" t="s">
        <v>70</v>
      </c>
      <c r="AU2053" s="127" t="s">
        <v>3211</v>
      </c>
      <c r="AV2053" s="127" t="s">
        <v>1726</v>
      </c>
      <c r="AW2053" s="149">
        <f t="shared" si="32"/>
        <v>0.1666008685353336</v>
      </c>
    </row>
    <row r="2054" spans="1:49" x14ac:dyDescent="0.2">
      <c r="A2054" s="127" t="s">
        <v>59</v>
      </c>
      <c r="B2054" s="127">
        <v>4.0999999999999996</v>
      </c>
      <c r="C2054" s="127">
        <v>20171204</v>
      </c>
      <c r="D2054" s="127" t="s">
        <v>60</v>
      </c>
      <c r="E2054" s="127" t="s">
        <v>60</v>
      </c>
      <c r="F2054" s="127">
        <v>3</v>
      </c>
      <c r="G2054" s="75" t="s">
        <v>4815</v>
      </c>
      <c r="H2054" s="127">
        <v>12</v>
      </c>
      <c r="I2054" s="127"/>
      <c r="J2054" s="127"/>
      <c r="K2054" s="127"/>
      <c r="L2054" s="127"/>
      <c r="M2054" s="127">
        <v>1</v>
      </c>
      <c r="N2054" s="127">
        <v>1</v>
      </c>
      <c r="O2054" s="127">
        <v>2011</v>
      </c>
      <c r="P2054" s="127">
        <v>20130424</v>
      </c>
      <c r="Q2054" s="127">
        <v>20130424</v>
      </c>
      <c r="R2054" s="127" t="s">
        <v>61</v>
      </c>
      <c r="S2054" s="127" t="s">
        <v>62</v>
      </c>
      <c r="T2054" s="127" t="s">
        <v>63</v>
      </c>
      <c r="U2054" s="127" t="s">
        <v>1953</v>
      </c>
      <c r="V2054" s="127" t="s">
        <v>65</v>
      </c>
      <c r="W2054" s="127" t="s">
        <v>64</v>
      </c>
      <c r="X2054" s="127" t="s">
        <v>1305</v>
      </c>
      <c r="Y2054" s="127">
        <v>18.190000000000001</v>
      </c>
      <c r="Z2054" s="127">
        <v>115</v>
      </c>
      <c r="AA2054" s="127" t="s">
        <v>1726</v>
      </c>
      <c r="AB2054" s="127">
        <v>5000</v>
      </c>
      <c r="AC2054" s="127">
        <v>12279</v>
      </c>
      <c r="AD2054" s="127"/>
      <c r="AE2054" s="127"/>
      <c r="AF2054" s="127">
        <v>5000</v>
      </c>
      <c r="AG2054" s="127">
        <v>103</v>
      </c>
      <c r="AH2054" s="127"/>
      <c r="AI2054" s="127"/>
      <c r="AJ2054" s="127" t="s">
        <v>66</v>
      </c>
      <c r="AK2054" s="127">
        <v>8.3000000000000001E-3</v>
      </c>
      <c r="AL2054" s="127">
        <v>194</v>
      </c>
      <c r="AM2054" s="127">
        <v>960</v>
      </c>
      <c r="AN2054" s="127"/>
      <c r="AO2054" s="127"/>
      <c r="AP2054" s="127" t="s">
        <v>663</v>
      </c>
      <c r="AQ2054" s="127" t="s">
        <v>661</v>
      </c>
      <c r="AR2054" s="127" t="s">
        <v>664</v>
      </c>
      <c r="AS2054" s="127" t="s">
        <v>69</v>
      </c>
      <c r="AT2054" s="127" t="s">
        <v>70</v>
      </c>
      <c r="AU2054" s="127" t="s">
        <v>71</v>
      </c>
      <c r="AV2054" s="127" t="s">
        <v>1726</v>
      </c>
      <c r="AW2054" s="149">
        <f t="shared" si="32"/>
        <v>8.3883052365827833E-3</v>
      </c>
    </row>
    <row r="2055" spans="1:49" x14ac:dyDescent="0.2">
      <c r="A2055" s="127" t="s">
        <v>1726</v>
      </c>
      <c r="B2055" s="127">
        <v>4.0999999999999996</v>
      </c>
      <c r="C2055" s="127">
        <v>20171204</v>
      </c>
      <c r="D2055" s="127" t="s">
        <v>60</v>
      </c>
      <c r="E2055" s="127" t="s">
        <v>60</v>
      </c>
      <c r="F2055" s="127">
        <v>3</v>
      </c>
      <c r="G2055" s="75" t="s">
        <v>5173</v>
      </c>
      <c r="H2055" s="127"/>
      <c r="I2055" s="127"/>
      <c r="J2055" s="127"/>
      <c r="K2055" s="127"/>
      <c r="L2055" s="127"/>
      <c r="M2055" s="127">
        <v>1</v>
      </c>
      <c r="N2055" s="127">
        <v>2</v>
      </c>
      <c r="O2055" s="127">
        <v>2015</v>
      </c>
      <c r="P2055" s="127">
        <v>20160422</v>
      </c>
      <c r="Q2055" s="127">
        <v>20160422</v>
      </c>
      <c r="R2055" s="127" t="s">
        <v>475</v>
      </c>
      <c r="S2055" s="127" t="s">
        <v>961</v>
      </c>
      <c r="T2055" s="127" t="s">
        <v>477</v>
      </c>
      <c r="U2055" s="127" t="s">
        <v>962</v>
      </c>
      <c r="V2055" s="127" t="s">
        <v>65</v>
      </c>
      <c r="W2055" s="127" t="s">
        <v>64</v>
      </c>
      <c r="X2055" s="127" t="s">
        <v>1305</v>
      </c>
      <c r="Y2055" s="127">
        <v>0.5</v>
      </c>
      <c r="Z2055" s="127"/>
      <c r="AA2055" s="127" t="s">
        <v>1726</v>
      </c>
      <c r="AB2055" s="127"/>
      <c r="AC2055" s="127"/>
      <c r="AD2055" s="127"/>
      <c r="AE2055" s="127"/>
      <c r="AF2055" s="127">
        <v>0</v>
      </c>
      <c r="AG2055" s="127">
        <v>53428</v>
      </c>
      <c r="AH2055" s="127"/>
      <c r="AI2055" s="127"/>
      <c r="AJ2055" s="127" t="s">
        <v>66</v>
      </c>
      <c r="AK2055" s="127"/>
      <c r="AL2055" s="127"/>
      <c r="AM2055" s="127"/>
      <c r="AN2055" s="127"/>
      <c r="AO2055" s="127"/>
      <c r="AP2055" s="127" t="s">
        <v>479</v>
      </c>
      <c r="AQ2055" s="127" t="s">
        <v>963</v>
      </c>
      <c r="AR2055" s="127" t="s">
        <v>481</v>
      </c>
      <c r="AS2055" s="127" t="s">
        <v>69</v>
      </c>
      <c r="AT2055" s="127" t="s">
        <v>70</v>
      </c>
      <c r="AU2055" s="127" t="s">
        <v>91</v>
      </c>
      <c r="AV2055" s="127" t="s">
        <v>1726</v>
      </c>
      <c r="AW2055" s="149" t="str">
        <f t="shared" si="32"/>
        <v/>
      </c>
    </row>
    <row r="2056" spans="1:49" x14ac:dyDescent="0.2">
      <c r="A2056" s="127" t="s">
        <v>1726</v>
      </c>
      <c r="B2056" s="127">
        <v>4.0999999999999996</v>
      </c>
      <c r="C2056" s="127">
        <v>20171204</v>
      </c>
      <c r="D2056" s="127" t="s">
        <v>60</v>
      </c>
      <c r="E2056" s="127" t="s">
        <v>60</v>
      </c>
      <c r="F2056" s="127">
        <v>3</v>
      </c>
      <c r="G2056" s="75" t="s">
        <v>5176</v>
      </c>
      <c r="H2056" s="127"/>
      <c r="I2056" s="127"/>
      <c r="J2056" s="127"/>
      <c r="K2056" s="127"/>
      <c r="L2056" s="127"/>
      <c r="M2056" s="127">
        <v>1</v>
      </c>
      <c r="N2056" s="127">
        <v>3</v>
      </c>
      <c r="O2056" s="127">
        <v>2015</v>
      </c>
      <c r="P2056" s="127">
        <v>20160619</v>
      </c>
      <c r="Q2056" s="127">
        <v>20160619</v>
      </c>
      <c r="R2056" s="127" t="s">
        <v>3474</v>
      </c>
      <c r="S2056" s="127" t="s">
        <v>3475</v>
      </c>
      <c r="T2056" s="127" t="s">
        <v>4165</v>
      </c>
      <c r="U2056" s="127" t="s">
        <v>72</v>
      </c>
      <c r="V2056" s="127" t="s">
        <v>65</v>
      </c>
      <c r="W2056" s="127" t="s">
        <v>66</v>
      </c>
      <c r="X2056" s="127" t="s">
        <v>1305</v>
      </c>
      <c r="Y2056" s="127">
        <v>4.8</v>
      </c>
      <c r="Z2056" s="127"/>
      <c r="AA2056" s="127" t="s">
        <v>1726</v>
      </c>
      <c r="AB2056" s="127"/>
      <c r="AC2056" s="127"/>
      <c r="AD2056" s="127"/>
      <c r="AE2056" s="127"/>
      <c r="AF2056" s="127">
        <v>0</v>
      </c>
      <c r="AG2056" s="127">
        <v>4570</v>
      </c>
      <c r="AH2056" s="127"/>
      <c r="AI2056" s="127"/>
      <c r="AJ2056" s="127" t="s">
        <v>67</v>
      </c>
      <c r="AK2056" s="127"/>
      <c r="AL2056" s="127"/>
      <c r="AM2056" s="127"/>
      <c r="AN2056" s="127"/>
      <c r="AO2056" s="127"/>
      <c r="AP2056" s="127" t="s">
        <v>3477</v>
      </c>
      <c r="AQ2056" s="127" t="s">
        <v>3478</v>
      </c>
      <c r="AR2056" s="127" t="s">
        <v>4166</v>
      </c>
      <c r="AS2056" s="127" t="s">
        <v>69</v>
      </c>
      <c r="AT2056" s="127" t="s">
        <v>70</v>
      </c>
      <c r="AU2056" s="127" t="s">
        <v>3211</v>
      </c>
      <c r="AV2056" s="127" t="s">
        <v>1726</v>
      </c>
      <c r="AW2056" s="149" t="str">
        <f t="shared" si="32"/>
        <v/>
      </c>
    </row>
    <row r="2057" spans="1:49" x14ac:dyDescent="0.2">
      <c r="A2057" s="127" t="s">
        <v>1726</v>
      </c>
      <c r="B2057" s="127">
        <v>4.0999999999999996</v>
      </c>
      <c r="C2057" s="127">
        <v>20171204</v>
      </c>
      <c r="D2057" s="127" t="s">
        <v>60</v>
      </c>
      <c r="E2057" s="127" t="s">
        <v>60</v>
      </c>
      <c r="F2057" s="127">
        <v>3</v>
      </c>
      <c r="G2057" s="75" t="s">
        <v>5513</v>
      </c>
      <c r="H2057" s="127"/>
      <c r="I2057" s="127"/>
      <c r="J2057" s="127"/>
      <c r="K2057" s="127"/>
      <c r="L2057" s="127"/>
      <c r="M2057" s="127">
        <v>1</v>
      </c>
      <c r="N2057" s="127">
        <v>1</v>
      </c>
      <c r="O2057" s="127">
        <v>2014</v>
      </c>
      <c r="P2057" s="127">
        <v>20150505</v>
      </c>
      <c r="Q2057" s="127">
        <v>20150506</v>
      </c>
      <c r="R2057" s="127" t="s">
        <v>84</v>
      </c>
      <c r="S2057" s="127" t="s">
        <v>62</v>
      </c>
      <c r="T2057" s="127" t="s">
        <v>85</v>
      </c>
      <c r="U2057" s="127" t="s">
        <v>1643</v>
      </c>
      <c r="V2057" s="127" t="s">
        <v>65</v>
      </c>
      <c r="W2057" s="127" t="s">
        <v>66</v>
      </c>
      <c r="X2057" s="127" t="s">
        <v>1308</v>
      </c>
      <c r="Y2057" s="127">
        <v>2.41</v>
      </c>
      <c r="Z2057" s="127"/>
      <c r="AA2057" s="127" t="s">
        <v>1726</v>
      </c>
      <c r="AB2057" s="127"/>
      <c r="AC2057" s="127"/>
      <c r="AD2057" s="127"/>
      <c r="AE2057" s="127"/>
      <c r="AF2057" s="127">
        <v>0</v>
      </c>
      <c r="AG2057" s="127">
        <v>47688</v>
      </c>
      <c r="AH2057" s="127"/>
      <c r="AI2057" s="127"/>
      <c r="AJ2057" s="127" t="s">
        <v>66</v>
      </c>
      <c r="AK2057" s="127"/>
      <c r="AL2057" s="127"/>
      <c r="AM2057" s="127"/>
      <c r="AN2057" s="127"/>
      <c r="AO2057" s="127"/>
      <c r="AP2057" s="127" t="s">
        <v>669</v>
      </c>
      <c r="AQ2057" s="127" t="s">
        <v>661</v>
      </c>
      <c r="AR2057" s="127" t="s">
        <v>670</v>
      </c>
      <c r="AS2057" s="127" t="s">
        <v>69</v>
      </c>
      <c r="AT2057" s="127" t="s">
        <v>70</v>
      </c>
      <c r="AU2057" s="127" t="s">
        <v>71</v>
      </c>
      <c r="AV2057" s="127" t="s">
        <v>1726</v>
      </c>
      <c r="AW2057" s="149" t="str">
        <f t="shared" si="32"/>
        <v/>
      </c>
    </row>
    <row r="2058" spans="1:49" x14ac:dyDescent="0.2">
      <c r="A2058" s="127" t="s">
        <v>1726</v>
      </c>
      <c r="B2058" s="127">
        <v>4.0999999999999996</v>
      </c>
      <c r="C2058" s="127">
        <v>20171204</v>
      </c>
      <c r="D2058" s="127" t="s">
        <v>60</v>
      </c>
      <c r="E2058" s="127" t="s">
        <v>60</v>
      </c>
      <c r="F2058" s="127">
        <v>3</v>
      </c>
      <c r="G2058" s="75" t="s">
        <v>5184</v>
      </c>
      <c r="H2058" s="127"/>
      <c r="I2058" s="127"/>
      <c r="J2058" s="127"/>
      <c r="K2058" s="127"/>
      <c r="L2058" s="127"/>
      <c r="M2058" s="127">
        <v>1</v>
      </c>
      <c r="N2058" s="127">
        <v>1</v>
      </c>
      <c r="O2058" s="127">
        <v>2015</v>
      </c>
      <c r="P2058" s="127">
        <v>20160614</v>
      </c>
      <c r="Q2058" s="127">
        <v>20160614</v>
      </c>
      <c r="R2058" s="127" t="s">
        <v>61</v>
      </c>
      <c r="S2058" s="127" t="s">
        <v>62</v>
      </c>
      <c r="T2058" s="127" t="s">
        <v>63</v>
      </c>
      <c r="U2058" s="127" t="s">
        <v>1643</v>
      </c>
      <c r="V2058" s="127" t="s">
        <v>65</v>
      </c>
      <c r="W2058" s="127" t="s">
        <v>64</v>
      </c>
      <c r="X2058" s="127" t="s">
        <v>1305</v>
      </c>
      <c r="Y2058" s="127">
        <v>1.1000000000000001</v>
      </c>
      <c r="Z2058" s="127"/>
      <c r="AA2058" s="127" t="s">
        <v>1726</v>
      </c>
      <c r="AB2058" s="127"/>
      <c r="AC2058" s="127"/>
      <c r="AD2058" s="127"/>
      <c r="AE2058" s="127"/>
      <c r="AF2058" s="127">
        <v>0</v>
      </c>
      <c r="AG2058" s="127">
        <v>6626</v>
      </c>
      <c r="AH2058" s="127"/>
      <c r="AI2058" s="127"/>
      <c r="AJ2058" s="127" t="s">
        <v>66</v>
      </c>
      <c r="AK2058" s="127"/>
      <c r="AL2058" s="127"/>
      <c r="AM2058" s="127"/>
      <c r="AN2058" s="127"/>
      <c r="AO2058" s="127"/>
      <c r="AP2058" s="127" t="s">
        <v>663</v>
      </c>
      <c r="AQ2058" s="127" t="s">
        <v>661</v>
      </c>
      <c r="AR2058" s="127" t="s">
        <v>664</v>
      </c>
      <c r="AS2058" s="127" t="s">
        <v>69</v>
      </c>
      <c r="AT2058" s="127" t="s">
        <v>70</v>
      </c>
      <c r="AU2058" s="127" t="s">
        <v>71</v>
      </c>
      <c r="AV2058" s="127" t="s">
        <v>1726</v>
      </c>
      <c r="AW2058" s="149" t="str">
        <f t="shared" si="32"/>
        <v/>
      </c>
    </row>
    <row r="2059" spans="1:49" x14ac:dyDescent="0.2">
      <c r="A2059" s="127" t="s">
        <v>1726</v>
      </c>
      <c r="B2059" s="127">
        <v>4.0999999999999996</v>
      </c>
      <c r="C2059" s="127">
        <v>20171204</v>
      </c>
      <c r="D2059" s="127" t="s">
        <v>60</v>
      </c>
      <c r="E2059" s="127" t="s">
        <v>60</v>
      </c>
      <c r="F2059" s="127">
        <v>3</v>
      </c>
      <c r="G2059" s="75" t="s">
        <v>5185</v>
      </c>
      <c r="H2059" s="127"/>
      <c r="I2059" s="127"/>
      <c r="J2059" s="127"/>
      <c r="K2059" s="127"/>
      <c r="L2059" s="127"/>
      <c r="M2059" s="127">
        <v>1</v>
      </c>
      <c r="N2059" s="127">
        <v>1</v>
      </c>
      <c r="O2059" s="127">
        <v>2015</v>
      </c>
      <c r="P2059" s="127">
        <v>20160608</v>
      </c>
      <c r="Q2059" s="127">
        <v>20160608</v>
      </c>
      <c r="R2059" s="127" t="s">
        <v>88</v>
      </c>
      <c r="S2059" s="127" t="s">
        <v>62</v>
      </c>
      <c r="T2059" s="127" t="s">
        <v>89</v>
      </c>
      <c r="U2059" s="127" t="s">
        <v>1643</v>
      </c>
      <c r="V2059" s="127" t="s">
        <v>65</v>
      </c>
      <c r="W2059" s="127" t="s">
        <v>64</v>
      </c>
      <c r="X2059" s="127" t="s">
        <v>1305</v>
      </c>
      <c r="Y2059" s="127">
        <v>1.45</v>
      </c>
      <c r="Z2059" s="127"/>
      <c r="AA2059" s="127" t="s">
        <v>1726</v>
      </c>
      <c r="AB2059" s="127"/>
      <c r="AC2059" s="127"/>
      <c r="AD2059" s="127"/>
      <c r="AE2059" s="127"/>
      <c r="AF2059" s="127">
        <v>0</v>
      </c>
      <c r="AG2059" s="127">
        <v>88736</v>
      </c>
      <c r="AH2059" s="127"/>
      <c r="AI2059" s="127"/>
      <c r="AJ2059" s="127" t="s">
        <v>66</v>
      </c>
      <c r="AK2059" s="127"/>
      <c r="AL2059" s="127"/>
      <c r="AM2059" s="127"/>
      <c r="AN2059" s="127"/>
      <c r="AO2059" s="127"/>
      <c r="AP2059" s="127" t="s">
        <v>660</v>
      </c>
      <c r="AQ2059" s="127" t="s">
        <v>661</v>
      </c>
      <c r="AR2059" s="127" t="s">
        <v>662</v>
      </c>
      <c r="AS2059" s="127" t="s">
        <v>69</v>
      </c>
      <c r="AT2059" s="127" t="s">
        <v>70</v>
      </c>
      <c r="AU2059" s="127" t="s">
        <v>91</v>
      </c>
      <c r="AV2059" s="127" t="s">
        <v>1726</v>
      </c>
      <c r="AW2059" s="149" t="str">
        <f t="shared" si="32"/>
        <v/>
      </c>
    </row>
    <row r="2060" spans="1:49" x14ac:dyDescent="0.2">
      <c r="A2060" s="127" t="s">
        <v>59</v>
      </c>
      <c r="B2060" s="127">
        <v>4.0999999999999996</v>
      </c>
      <c r="C2060" s="127">
        <v>20171204</v>
      </c>
      <c r="D2060" s="127" t="s">
        <v>60</v>
      </c>
      <c r="E2060" s="127" t="s">
        <v>60</v>
      </c>
      <c r="F2060" s="127">
        <v>3</v>
      </c>
      <c r="G2060" s="75" t="s">
        <v>5186</v>
      </c>
      <c r="H2060" s="127">
        <v>12</v>
      </c>
      <c r="I2060" s="127"/>
      <c r="J2060" s="127"/>
      <c r="K2060" s="127"/>
      <c r="L2060" s="127"/>
      <c r="M2060" s="127">
        <v>1</v>
      </c>
      <c r="N2060" s="127">
        <v>2</v>
      </c>
      <c r="O2060" s="127">
        <v>2015</v>
      </c>
      <c r="P2060" s="127">
        <v>20160713</v>
      </c>
      <c r="Q2060" s="127">
        <v>20160713</v>
      </c>
      <c r="R2060" s="127" t="s">
        <v>3734</v>
      </c>
      <c r="S2060" s="127" t="s">
        <v>62</v>
      </c>
      <c r="T2060" s="127" t="s">
        <v>3727</v>
      </c>
      <c r="U2060" s="127" t="s">
        <v>1643</v>
      </c>
      <c r="V2060" s="127" t="s">
        <v>65</v>
      </c>
      <c r="W2060" s="127" t="s">
        <v>64</v>
      </c>
      <c r="X2060" s="127" t="s">
        <v>1305</v>
      </c>
      <c r="Y2060" s="127">
        <v>2.8</v>
      </c>
      <c r="Z2060" s="127"/>
      <c r="AA2060" s="127" t="s">
        <v>1726</v>
      </c>
      <c r="AB2060" s="127">
        <v>5000</v>
      </c>
      <c r="AC2060" s="127">
        <v>5215</v>
      </c>
      <c r="AD2060" s="127"/>
      <c r="AE2060" s="127"/>
      <c r="AF2060" s="127"/>
      <c r="AG2060" s="127"/>
      <c r="AH2060" s="127"/>
      <c r="AI2060" s="127"/>
      <c r="AJ2060" s="127" t="s">
        <v>92</v>
      </c>
      <c r="AK2060" s="127">
        <v>0</v>
      </c>
      <c r="AL2060" s="127">
        <v>1</v>
      </c>
      <c r="AM2060" s="127">
        <v>100</v>
      </c>
      <c r="AN2060" s="127"/>
      <c r="AO2060" s="127"/>
      <c r="AP2060" s="127" t="s">
        <v>3736</v>
      </c>
      <c r="AQ2060" s="127" t="s">
        <v>661</v>
      </c>
      <c r="AR2060" s="127" t="s">
        <v>3729</v>
      </c>
      <c r="AS2060" s="127" t="s">
        <v>69</v>
      </c>
      <c r="AT2060" s="127" t="s">
        <v>70</v>
      </c>
      <c r="AU2060" s="127" t="s">
        <v>77</v>
      </c>
      <c r="AV2060" s="127" t="s">
        <v>1726</v>
      </c>
      <c r="AW2060" s="149">
        <f t="shared" si="32"/>
        <v>0</v>
      </c>
    </row>
    <row r="2061" spans="1:49" x14ac:dyDescent="0.2">
      <c r="A2061" s="127" t="s">
        <v>1726</v>
      </c>
      <c r="B2061" s="127">
        <v>4.0999999999999996</v>
      </c>
      <c r="C2061" s="127">
        <v>20171204</v>
      </c>
      <c r="D2061" s="127" t="s">
        <v>60</v>
      </c>
      <c r="E2061" s="127" t="s">
        <v>60</v>
      </c>
      <c r="F2061" s="127">
        <v>3</v>
      </c>
      <c r="G2061" s="75" t="s">
        <v>5188</v>
      </c>
      <c r="H2061" s="127"/>
      <c r="I2061" s="127"/>
      <c r="J2061" s="127"/>
      <c r="K2061" s="127"/>
      <c r="L2061" s="127"/>
      <c r="M2061" s="127">
        <v>1</v>
      </c>
      <c r="N2061" s="127">
        <v>1</v>
      </c>
      <c r="O2061" s="127">
        <v>2014</v>
      </c>
      <c r="P2061" s="127">
        <v>20150627</v>
      </c>
      <c r="Q2061" s="127">
        <v>20150627</v>
      </c>
      <c r="R2061" s="127" t="s">
        <v>61</v>
      </c>
      <c r="S2061" s="127" t="s">
        <v>62</v>
      </c>
      <c r="T2061" s="127" t="s">
        <v>63</v>
      </c>
      <c r="U2061" s="127" t="s">
        <v>1643</v>
      </c>
      <c r="V2061" s="127" t="s">
        <v>65</v>
      </c>
      <c r="W2061" s="127" t="s">
        <v>66</v>
      </c>
      <c r="X2061" s="127" t="s">
        <v>1308</v>
      </c>
      <c r="Y2061" s="127">
        <v>1.6</v>
      </c>
      <c r="Z2061" s="127"/>
      <c r="AA2061" s="127" t="s">
        <v>1726</v>
      </c>
      <c r="AB2061" s="127"/>
      <c r="AC2061" s="127"/>
      <c r="AD2061" s="127"/>
      <c r="AE2061" s="127"/>
      <c r="AF2061" s="127">
        <v>0</v>
      </c>
      <c r="AG2061" s="127">
        <v>28303</v>
      </c>
      <c r="AH2061" s="127"/>
      <c r="AI2061" s="127"/>
      <c r="AJ2061" s="127" t="s">
        <v>66</v>
      </c>
      <c r="AK2061" s="127"/>
      <c r="AL2061" s="127"/>
      <c r="AM2061" s="127"/>
      <c r="AN2061" s="127"/>
      <c r="AO2061" s="127"/>
      <c r="AP2061" s="127" t="s">
        <v>663</v>
      </c>
      <c r="AQ2061" s="127" t="s">
        <v>661</v>
      </c>
      <c r="AR2061" s="127" t="s">
        <v>664</v>
      </c>
      <c r="AS2061" s="127" t="s">
        <v>69</v>
      </c>
      <c r="AT2061" s="127" t="s">
        <v>70</v>
      </c>
      <c r="AU2061" s="127" t="s">
        <v>71</v>
      </c>
      <c r="AV2061" s="127" t="s">
        <v>1726</v>
      </c>
      <c r="AW2061" s="149" t="str">
        <f t="shared" si="32"/>
        <v/>
      </c>
    </row>
    <row r="2062" spans="1:49" x14ac:dyDescent="0.2">
      <c r="A2062" s="127" t="s">
        <v>1726</v>
      </c>
      <c r="B2062" s="127">
        <v>4.0999999999999996</v>
      </c>
      <c r="C2062" s="127">
        <v>20171204</v>
      </c>
      <c r="D2062" s="127" t="s">
        <v>60</v>
      </c>
      <c r="E2062" s="127" t="s">
        <v>60</v>
      </c>
      <c r="F2062" s="127">
        <v>3</v>
      </c>
      <c r="G2062" s="75" t="s">
        <v>5189</v>
      </c>
      <c r="H2062" s="127"/>
      <c r="I2062" s="127"/>
      <c r="J2062" s="127"/>
      <c r="K2062" s="127"/>
      <c r="L2062" s="127"/>
      <c r="M2062" s="127">
        <v>1</v>
      </c>
      <c r="N2062" s="127">
        <v>1</v>
      </c>
      <c r="O2062" s="127">
        <v>2014</v>
      </c>
      <c r="P2062" s="127">
        <v>20150625</v>
      </c>
      <c r="Q2062" s="127">
        <v>20150626</v>
      </c>
      <c r="R2062" s="127" t="s">
        <v>88</v>
      </c>
      <c r="S2062" s="127" t="s">
        <v>62</v>
      </c>
      <c r="T2062" s="127" t="s">
        <v>89</v>
      </c>
      <c r="U2062" s="127" t="s">
        <v>1643</v>
      </c>
      <c r="V2062" s="127" t="s">
        <v>65</v>
      </c>
      <c r="W2062" s="127" t="s">
        <v>66</v>
      </c>
      <c r="X2062" s="127" t="s">
        <v>1308</v>
      </c>
      <c r="Y2062" s="127">
        <v>1.76</v>
      </c>
      <c r="Z2062" s="127">
        <v>56</v>
      </c>
      <c r="AA2062" s="127" t="s">
        <v>1726</v>
      </c>
      <c r="AB2062" s="127"/>
      <c r="AC2062" s="127"/>
      <c r="AD2062" s="127"/>
      <c r="AE2062" s="127"/>
      <c r="AF2062" s="127">
        <v>0</v>
      </c>
      <c r="AG2062" s="127">
        <v>75951</v>
      </c>
      <c r="AH2062" s="127"/>
      <c r="AI2062" s="127"/>
      <c r="AJ2062" s="127" t="s">
        <v>66</v>
      </c>
      <c r="AK2062" s="127"/>
      <c r="AL2062" s="127"/>
      <c r="AM2062" s="127"/>
      <c r="AN2062" s="127"/>
      <c r="AO2062" s="127"/>
      <c r="AP2062" s="127" t="s">
        <v>660</v>
      </c>
      <c r="AQ2062" s="127" t="s">
        <v>661</v>
      </c>
      <c r="AR2062" s="127" t="s">
        <v>662</v>
      </c>
      <c r="AS2062" s="127" t="s">
        <v>69</v>
      </c>
      <c r="AT2062" s="127" t="s">
        <v>70</v>
      </c>
      <c r="AU2062" s="127" t="s">
        <v>91</v>
      </c>
      <c r="AV2062" s="127" t="s">
        <v>1726</v>
      </c>
      <c r="AW2062" s="149" t="str">
        <f t="shared" si="32"/>
        <v/>
      </c>
    </row>
    <row r="2063" spans="1:49" x14ac:dyDescent="0.2">
      <c r="A2063" s="127" t="s">
        <v>1726</v>
      </c>
      <c r="B2063" s="127">
        <v>4.0999999999999996</v>
      </c>
      <c r="C2063" s="127">
        <v>20171204</v>
      </c>
      <c r="D2063" s="127" t="s">
        <v>60</v>
      </c>
      <c r="E2063" s="127" t="s">
        <v>60</v>
      </c>
      <c r="F2063" s="127">
        <v>3</v>
      </c>
      <c r="G2063" s="75" t="s">
        <v>5162</v>
      </c>
      <c r="H2063" s="127"/>
      <c r="I2063" s="127"/>
      <c r="J2063" s="127"/>
      <c r="K2063" s="127"/>
      <c r="L2063" s="127"/>
      <c r="M2063" s="127">
        <v>1</v>
      </c>
      <c r="N2063" s="127">
        <v>2</v>
      </c>
      <c r="O2063" s="127">
        <v>2014</v>
      </c>
      <c r="P2063" s="127">
        <v>20150601</v>
      </c>
      <c r="Q2063" s="127">
        <v>20150605</v>
      </c>
      <c r="R2063" s="127" t="s">
        <v>4572</v>
      </c>
      <c r="S2063" s="127" t="s">
        <v>3856</v>
      </c>
      <c r="T2063" s="127" t="s">
        <v>4561</v>
      </c>
      <c r="U2063" s="127" t="s">
        <v>1643</v>
      </c>
      <c r="V2063" s="127" t="s">
        <v>65</v>
      </c>
      <c r="W2063" s="127" t="s">
        <v>66</v>
      </c>
      <c r="X2063" s="127" t="s">
        <v>1305</v>
      </c>
      <c r="Y2063" s="127"/>
      <c r="Z2063" s="127"/>
      <c r="AA2063" s="127" t="s">
        <v>1726</v>
      </c>
      <c r="AB2063" s="127"/>
      <c r="AC2063" s="127"/>
      <c r="AD2063" s="127"/>
      <c r="AE2063" s="127"/>
      <c r="AF2063" s="127">
        <v>0</v>
      </c>
      <c r="AG2063" s="127">
        <v>309</v>
      </c>
      <c r="AH2063" s="127"/>
      <c r="AI2063" s="127"/>
      <c r="AJ2063" s="127" t="s">
        <v>66</v>
      </c>
      <c r="AK2063" s="127"/>
      <c r="AL2063" s="127"/>
      <c r="AM2063" s="127"/>
      <c r="AN2063" s="127"/>
      <c r="AO2063" s="127"/>
      <c r="AP2063" s="127" t="s">
        <v>4573</v>
      </c>
      <c r="AQ2063" s="127" t="s">
        <v>3859</v>
      </c>
      <c r="AR2063" s="127" t="s">
        <v>4563</v>
      </c>
      <c r="AS2063" s="127" t="s">
        <v>69</v>
      </c>
      <c r="AT2063" s="127" t="s">
        <v>70</v>
      </c>
      <c r="AU2063" s="127" t="s">
        <v>77</v>
      </c>
      <c r="AV2063" s="127" t="s">
        <v>1726</v>
      </c>
      <c r="AW2063" s="149" t="str">
        <f t="shared" si="32"/>
        <v/>
      </c>
    </row>
    <row r="2064" spans="1:49" x14ac:dyDescent="0.2">
      <c r="A2064" s="127" t="s">
        <v>1726</v>
      </c>
      <c r="B2064" s="127">
        <v>4.0999999999999996</v>
      </c>
      <c r="C2064" s="127">
        <v>20171204</v>
      </c>
      <c r="D2064" s="127" t="s">
        <v>60</v>
      </c>
      <c r="E2064" s="127" t="s">
        <v>60</v>
      </c>
      <c r="F2064" s="127">
        <v>3</v>
      </c>
      <c r="G2064" s="75" t="s">
        <v>5191</v>
      </c>
      <c r="H2064" s="127"/>
      <c r="I2064" s="127"/>
      <c r="J2064" s="127"/>
      <c r="K2064" s="127"/>
      <c r="L2064" s="127"/>
      <c r="M2064" s="127">
        <v>1</v>
      </c>
      <c r="N2064" s="127">
        <v>2</v>
      </c>
      <c r="O2064" s="127">
        <v>2014</v>
      </c>
      <c r="P2064" s="127">
        <v>20150501</v>
      </c>
      <c r="Q2064" s="127">
        <v>20150615</v>
      </c>
      <c r="R2064" s="127" t="s">
        <v>475</v>
      </c>
      <c r="S2064" s="127" t="s">
        <v>965</v>
      </c>
      <c r="T2064" s="127" t="s">
        <v>477</v>
      </c>
      <c r="U2064" s="127" t="s">
        <v>1643</v>
      </c>
      <c r="V2064" s="127" t="s">
        <v>65</v>
      </c>
      <c r="W2064" s="127" t="s">
        <v>66</v>
      </c>
      <c r="X2064" s="127" t="s">
        <v>1305</v>
      </c>
      <c r="Y2064" s="127">
        <v>3</v>
      </c>
      <c r="Z2064" s="127"/>
      <c r="AA2064" s="127" t="s">
        <v>1726</v>
      </c>
      <c r="AB2064" s="127"/>
      <c r="AC2064" s="127"/>
      <c r="AD2064" s="127"/>
      <c r="AE2064" s="127"/>
      <c r="AF2064" s="127">
        <v>0</v>
      </c>
      <c r="AG2064" s="127">
        <v>990</v>
      </c>
      <c r="AH2064" s="127"/>
      <c r="AI2064" s="127"/>
      <c r="AJ2064" s="127" t="s">
        <v>66</v>
      </c>
      <c r="AK2064" s="127"/>
      <c r="AL2064" s="127"/>
      <c r="AM2064" s="127"/>
      <c r="AN2064" s="127"/>
      <c r="AO2064" s="127"/>
      <c r="AP2064" s="127" t="s">
        <v>479</v>
      </c>
      <c r="AQ2064" s="127" t="s">
        <v>4754</v>
      </c>
      <c r="AR2064" s="127" t="s">
        <v>481</v>
      </c>
      <c r="AS2064" s="127" t="s">
        <v>69</v>
      </c>
      <c r="AT2064" s="127" t="s">
        <v>70</v>
      </c>
      <c r="AU2064" s="127" t="s">
        <v>91</v>
      </c>
      <c r="AV2064" s="127" t="s">
        <v>1726</v>
      </c>
      <c r="AW2064" s="149" t="str">
        <f t="shared" si="32"/>
        <v/>
      </c>
    </row>
    <row r="2065" spans="1:49" x14ac:dyDescent="0.2">
      <c r="A2065" s="127" t="s">
        <v>59</v>
      </c>
      <c r="B2065" s="127">
        <v>4.0999999999999996</v>
      </c>
      <c r="C2065" s="127">
        <v>20171204</v>
      </c>
      <c r="D2065" s="127" t="s">
        <v>60</v>
      </c>
      <c r="E2065" s="127" t="s">
        <v>60</v>
      </c>
      <c r="F2065" s="127">
        <v>3</v>
      </c>
      <c r="G2065" s="75" t="s">
        <v>5482</v>
      </c>
      <c r="H2065" s="127">
        <v>12</v>
      </c>
      <c r="I2065" s="127"/>
      <c r="J2065" s="127"/>
      <c r="K2065" s="127"/>
      <c r="L2065" s="127"/>
      <c r="M2065" s="127">
        <v>1</v>
      </c>
      <c r="N2065" s="127">
        <v>2</v>
      </c>
      <c r="O2065" s="127">
        <v>2016</v>
      </c>
      <c r="P2065" s="127">
        <v>20170510</v>
      </c>
      <c r="Q2065" s="127">
        <v>20170512</v>
      </c>
      <c r="R2065" s="127" t="s">
        <v>475</v>
      </c>
      <c r="S2065" s="127" t="s">
        <v>476</v>
      </c>
      <c r="T2065" s="127" t="s">
        <v>477</v>
      </c>
      <c r="U2065" s="127" t="s">
        <v>72</v>
      </c>
      <c r="V2065" s="127" t="s">
        <v>65</v>
      </c>
      <c r="W2065" s="127" t="s">
        <v>64</v>
      </c>
      <c r="X2065" s="127" t="s">
        <v>1305</v>
      </c>
      <c r="Y2065" s="127">
        <v>6.05</v>
      </c>
      <c r="Z2065" s="127">
        <v>80</v>
      </c>
      <c r="AA2065" s="127" t="s">
        <v>1726</v>
      </c>
      <c r="AB2065" s="127">
        <v>5000</v>
      </c>
      <c r="AC2065" s="127">
        <v>9437</v>
      </c>
      <c r="AD2065" s="127"/>
      <c r="AE2065" s="127"/>
      <c r="AF2065" s="127">
        <v>5000</v>
      </c>
      <c r="AG2065" s="127">
        <v>292</v>
      </c>
      <c r="AH2065" s="127"/>
      <c r="AI2065" s="127"/>
      <c r="AJ2065" s="127" t="s">
        <v>66</v>
      </c>
      <c r="AK2065" s="127">
        <v>0.03</v>
      </c>
      <c r="AL2065" s="127">
        <v>21</v>
      </c>
      <c r="AM2065" s="127">
        <v>600</v>
      </c>
      <c r="AN2065" s="127"/>
      <c r="AO2065" s="127"/>
      <c r="AP2065" s="127" t="s">
        <v>479</v>
      </c>
      <c r="AQ2065" s="127" t="s">
        <v>480</v>
      </c>
      <c r="AR2065" s="127" t="s">
        <v>481</v>
      </c>
      <c r="AS2065" s="127" t="s">
        <v>69</v>
      </c>
      <c r="AT2065" s="127" t="s">
        <v>70</v>
      </c>
      <c r="AU2065" s="127" t="s">
        <v>91</v>
      </c>
      <c r="AV2065" s="127" t="s">
        <v>1726</v>
      </c>
      <c r="AW2065" s="149">
        <f t="shared" si="32"/>
        <v>3.0942036664194129E-2</v>
      </c>
    </row>
    <row r="2066" spans="1:49" x14ac:dyDescent="0.2">
      <c r="A2066" s="127" t="s">
        <v>59</v>
      </c>
      <c r="B2066" s="127">
        <v>4.0999999999999996</v>
      </c>
      <c r="C2066" s="127">
        <v>20171204</v>
      </c>
      <c r="D2066" s="127" t="s">
        <v>60</v>
      </c>
      <c r="E2066" s="127" t="s">
        <v>60</v>
      </c>
      <c r="F2066" s="127">
        <v>3</v>
      </c>
      <c r="G2066" s="75" t="s">
        <v>5514</v>
      </c>
      <c r="H2066" s="127">
        <v>12</v>
      </c>
      <c r="I2066" s="127"/>
      <c r="J2066" s="127"/>
      <c r="K2066" s="127"/>
      <c r="L2066" s="127"/>
      <c r="M2066" s="127">
        <v>1</v>
      </c>
      <c r="N2066" s="127">
        <v>2</v>
      </c>
      <c r="O2066" s="127">
        <v>2015</v>
      </c>
      <c r="P2066" s="127">
        <v>20170409</v>
      </c>
      <c r="Q2066" s="127">
        <v>20170409</v>
      </c>
      <c r="R2066" s="127" t="s">
        <v>490</v>
      </c>
      <c r="S2066" s="127" t="s">
        <v>476</v>
      </c>
      <c r="T2066" s="127" t="s">
        <v>491</v>
      </c>
      <c r="U2066" s="127" t="s">
        <v>1953</v>
      </c>
      <c r="V2066" s="127" t="s">
        <v>65</v>
      </c>
      <c r="W2066" s="127" t="s">
        <v>64</v>
      </c>
      <c r="X2066" s="127" t="s">
        <v>1305</v>
      </c>
      <c r="Y2066" s="127">
        <v>18.23</v>
      </c>
      <c r="Z2066" s="127">
        <v>117</v>
      </c>
      <c r="AA2066" s="127" t="s">
        <v>1726</v>
      </c>
      <c r="AB2066" s="127">
        <v>5000</v>
      </c>
      <c r="AC2066" s="127">
        <v>18824</v>
      </c>
      <c r="AD2066" s="127"/>
      <c r="AE2066" s="127"/>
      <c r="AF2066" s="127">
        <v>5000</v>
      </c>
      <c r="AG2066" s="127">
        <v>1096</v>
      </c>
      <c r="AH2066" s="127"/>
      <c r="AI2066" s="127"/>
      <c r="AJ2066" s="127" t="s">
        <v>66</v>
      </c>
      <c r="AK2066" s="127">
        <v>5.5E-2</v>
      </c>
      <c r="AL2066" s="127">
        <v>200</v>
      </c>
      <c r="AM2066" s="127">
        <v>200</v>
      </c>
      <c r="AN2066" s="127"/>
      <c r="AO2066" s="127"/>
      <c r="AP2066" s="127" t="s">
        <v>493</v>
      </c>
      <c r="AQ2066" s="127" t="s">
        <v>480</v>
      </c>
      <c r="AR2066" s="127" t="s">
        <v>494</v>
      </c>
      <c r="AS2066" s="127" t="s">
        <v>69</v>
      </c>
      <c r="AT2066" s="127" t="s">
        <v>70</v>
      </c>
      <c r="AU2066" s="127" t="s">
        <v>91</v>
      </c>
      <c r="AV2066" s="127" t="s">
        <v>1726</v>
      </c>
      <c r="AW2066" s="149">
        <f t="shared" si="32"/>
        <v>5.8223544411389716E-2</v>
      </c>
    </row>
    <row r="2067" spans="1:49" x14ac:dyDescent="0.2">
      <c r="A2067" s="127" t="s">
        <v>59</v>
      </c>
      <c r="B2067" s="127">
        <v>4.0999999999999996</v>
      </c>
      <c r="C2067" s="127">
        <v>20171204</v>
      </c>
      <c r="D2067" s="127" t="s">
        <v>60</v>
      </c>
      <c r="E2067" s="127" t="s">
        <v>60</v>
      </c>
      <c r="F2067" s="127">
        <v>3</v>
      </c>
      <c r="G2067" s="75" t="s">
        <v>5495</v>
      </c>
      <c r="H2067" s="127">
        <v>12</v>
      </c>
      <c r="I2067" s="127"/>
      <c r="J2067" s="127"/>
      <c r="K2067" s="127"/>
      <c r="L2067" s="127"/>
      <c r="M2067" s="127">
        <v>1</v>
      </c>
      <c r="N2067" s="127">
        <v>1</v>
      </c>
      <c r="O2067" s="127">
        <v>2015</v>
      </c>
      <c r="P2067" s="127">
        <v>20170501</v>
      </c>
      <c r="Q2067" s="127">
        <v>20170503</v>
      </c>
      <c r="R2067" s="127" t="s">
        <v>61</v>
      </c>
      <c r="S2067" s="127" t="s">
        <v>62</v>
      </c>
      <c r="T2067" s="127" t="s">
        <v>63</v>
      </c>
      <c r="U2067" s="127" t="s">
        <v>1953</v>
      </c>
      <c r="V2067" s="127" t="s">
        <v>65</v>
      </c>
      <c r="W2067" s="127" t="s">
        <v>64</v>
      </c>
      <c r="X2067" s="127" t="s">
        <v>1305</v>
      </c>
      <c r="Y2067" s="127">
        <v>16.21</v>
      </c>
      <c r="Z2067" s="127"/>
      <c r="AA2067" s="127" t="s">
        <v>1726</v>
      </c>
      <c r="AB2067" s="127">
        <v>5000</v>
      </c>
      <c r="AC2067" s="127">
        <v>51923</v>
      </c>
      <c r="AD2067" s="127"/>
      <c r="AE2067" s="127"/>
      <c r="AF2067" s="127">
        <v>5000</v>
      </c>
      <c r="AG2067" s="127">
        <v>5393</v>
      </c>
      <c r="AH2067" s="127"/>
      <c r="AI2067" s="127"/>
      <c r="AJ2067" s="127" t="s">
        <v>66</v>
      </c>
      <c r="AK2067" s="127">
        <v>9.4100000000000003E-2</v>
      </c>
      <c r="AL2067" s="127"/>
      <c r="AM2067" s="127"/>
      <c r="AN2067" s="127"/>
      <c r="AO2067" s="127"/>
      <c r="AP2067" s="127" t="s">
        <v>663</v>
      </c>
      <c r="AQ2067" s="127" t="s">
        <v>661</v>
      </c>
      <c r="AR2067" s="127" t="s">
        <v>664</v>
      </c>
      <c r="AS2067" s="127" t="s">
        <v>69</v>
      </c>
      <c r="AT2067" s="127" t="s">
        <v>70</v>
      </c>
      <c r="AU2067" s="127" t="s">
        <v>71</v>
      </c>
      <c r="AV2067" s="127" t="s">
        <v>1726</v>
      </c>
      <c r="AW2067" s="149">
        <f t="shared" si="32"/>
        <v>0.10386533905976157</v>
      </c>
    </row>
    <row r="2068" spans="1:49" x14ac:dyDescent="0.2">
      <c r="A2068" s="127" t="s">
        <v>59</v>
      </c>
      <c r="B2068" s="127">
        <v>4.0999999999999996</v>
      </c>
      <c r="C2068" s="127">
        <v>20171204</v>
      </c>
      <c r="D2068" s="127" t="s">
        <v>60</v>
      </c>
      <c r="E2068" s="127" t="s">
        <v>60</v>
      </c>
      <c r="F2068" s="127">
        <v>3</v>
      </c>
      <c r="G2068" s="75" t="s">
        <v>5075</v>
      </c>
      <c r="H2068" s="127">
        <v>12</v>
      </c>
      <c r="I2068" s="127"/>
      <c r="J2068" s="127"/>
      <c r="K2068" s="127"/>
      <c r="L2068" s="127"/>
      <c r="M2068" s="127">
        <v>1</v>
      </c>
      <c r="N2068" s="127">
        <v>1</v>
      </c>
      <c r="O2068" s="127">
        <v>2013</v>
      </c>
      <c r="P2068" s="127">
        <v>20150422</v>
      </c>
      <c r="Q2068" s="127">
        <v>20150422</v>
      </c>
      <c r="R2068" s="127" t="s">
        <v>61</v>
      </c>
      <c r="S2068" s="127" t="s">
        <v>62</v>
      </c>
      <c r="T2068" s="127" t="s">
        <v>63</v>
      </c>
      <c r="U2068" s="127" t="s">
        <v>1953</v>
      </c>
      <c r="V2068" s="127" t="s">
        <v>65</v>
      </c>
      <c r="W2068" s="127" t="s">
        <v>66</v>
      </c>
      <c r="X2068" s="127" t="s">
        <v>1308</v>
      </c>
      <c r="Y2068" s="127">
        <v>17.75</v>
      </c>
      <c r="Z2068" s="127">
        <v>116</v>
      </c>
      <c r="AA2068" s="127" t="s">
        <v>1726</v>
      </c>
      <c r="AB2068" s="127">
        <v>5000</v>
      </c>
      <c r="AC2068" s="127">
        <v>43742</v>
      </c>
      <c r="AD2068" s="127"/>
      <c r="AE2068" s="127"/>
      <c r="AF2068" s="127">
        <v>5000</v>
      </c>
      <c r="AG2068" s="127">
        <v>571</v>
      </c>
      <c r="AH2068" s="127">
        <v>0</v>
      </c>
      <c r="AI2068" s="127">
        <v>289</v>
      </c>
      <c r="AJ2068" s="127" t="s">
        <v>67</v>
      </c>
      <c r="AK2068" s="127">
        <v>1.29E-2</v>
      </c>
      <c r="AL2068" s="127">
        <v>209</v>
      </c>
      <c r="AM2068" s="127">
        <v>853</v>
      </c>
      <c r="AN2068" s="127"/>
      <c r="AO2068" s="127"/>
      <c r="AP2068" s="127" t="s">
        <v>663</v>
      </c>
      <c r="AQ2068" s="127" t="s">
        <v>661</v>
      </c>
      <c r="AR2068" s="127" t="s">
        <v>664</v>
      </c>
      <c r="AS2068" s="127" t="s">
        <v>69</v>
      </c>
      <c r="AT2068" s="127" t="s">
        <v>70</v>
      </c>
      <c r="AU2068" s="127" t="s">
        <v>71</v>
      </c>
      <c r="AV2068" s="127" t="s">
        <v>1726</v>
      </c>
      <c r="AW2068" s="149">
        <f t="shared" si="32"/>
        <v>1.3053815554844314E-2</v>
      </c>
    </row>
    <row r="2069" spans="1:49" x14ac:dyDescent="0.2">
      <c r="A2069" s="127" t="s">
        <v>59</v>
      </c>
      <c r="B2069" s="127">
        <v>4.0999999999999996</v>
      </c>
      <c r="C2069" s="127">
        <v>20171204</v>
      </c>
      <c r="D2069" s="127" t="s">
        <v>60</v>
      </c>
      <c r="E2069" s="127" t="s">
        <v>60</v>
      </c>
      <c r="F2069" s="127">
        <v>3</v>
      </c>
      <c r="G2069" s="75" t="s">
        <v>5199</v>
      </c>
      <c r="H2069" s="127">
        <v>12</v>
      </c>
      <c r="I2069" s="127"/>
      <c r="J2069" s="127"/>
      <c r="K2069" s="127"/>
      <c r="L2069" s="127"/>
      <c r="M2069" s="127">
        <v>1</v>
      </c>
      <c r="N2069" s="127">
        <v>1</v>
      </c>
      <c r="O2069" s="127">
        <v>2013</v>
      </c>
      <c r="P2069" s="127">
        <v>20150420</v>
      </c>
      <c r="Q2069" s="127">
        <v>20150422</v>
      </c>
      <c r="R2069" s="127" t="s">
        <v>61</v>
      </c>
      <c r="S2069" s="127" t="s">
        <v>62</v>
      </c>
      <c r="T2069" s="127" t="s">
        <v>63</v>
      </c>
      <c r="U2069" s="127" t="s">
        <v>1953</v>
      </c>
      <c r="V2069" s="127" t="s">
        <v>65</v>
      </c>
      <c r="W2069" s="127" t="s">
        <v>66</v>
      </c>
      <c r="X2069" s="127" t="s">
        <v>1308</v>
      </c>
      <c r="Y2069" s="127">
        <v>16.920000000000002</v>
      </c>
      <c r="Z2069" s="127">
        <v>114</v>
      </c>
      <c r="AA2069" s="127" t="s">
        <v>1726</v>
      </c>
      <c r="AB2069" s="127">
        <v>5000</v>
      </c>
      <c r="AC2069" s="127">
        <v>11893</v>
      </c>
      <c r="AD2069" s="127"/>
      <c r="AE2069" s="127"/>
      <c r="AF2069" s="127">
        <v>0</v>
      </c>
      <c r="AG2069" s="127">
        <v>523</v>
      </c>
      <c r="AH2069" s="127">
        <v>5000</v>
      </c>
      <c r="AI2069" s="127">
        <v>240</v>
      </c>
      <c r="AJ2069" s="127" t="s">
        <v>67</v>
      </c>
      <c r="AK2069" s="127">
        <v>1.9800000000000002E-2</v>
      </c>
      <c r="AL2069" s="127">
        <v>400</v>
      </c>
      <c r="AM2069" s="127">
        <v>1113</v>
      </c>
      <c r="AN2069" s="127"/>
      <c r="AO2069" s="127"/>
      <c r="AP2069" s="127" t="s">
        <v>663</v>
      </c>
      <c r="AQ2069" s="127" t="s">
        <v>661</v>
      </c>
      <c r="AR2069" s="127" t="s">
        <v>664</v>
      </c>
      <c r="AS2069" s="127" t="s">
        <v>69</v>
      </c>
      <c r="AT2069" s="127" t="s">
        <v>70</v>
      </c>
      <c r="AU2069" s="127" t="s">
        <v>71</v>
      </c>
      <c r="AV2069" s="127" t="s">
        <v>1726</v>
      </c>
      <c r="AW2069" s="149">
        <f t="shared" si="32"/>
        <v>4.3975447742369458E-2</v>
      </c>
    </row>
    <row r="2070" spans="1:49" x14ac:dyDescent="0.2">
      <c r="A2070" s="127" t="s">
        <v>59</v>
      </c>
      <c r="B2070" s="127">
        <v>4.0999999999999996</v>
      </c>
      <c r="C2070" s="127">
        <v>20171204</v>
      </c>
      <c r="D2070" s="127" t="s">
        <v>60</v>
      </c>
      <c r="E2070" s="127" t="s">
        <v>60</v>
      </c>
      <c r="F2070" s="127">
        <v>3</v>
      </c>
      <c r="G2070" s="75" t="s">
        <v>5203</v>
      </c>
      <c r="H2070" s="127">
        <v>12</v>
      </c>
      <c r="I2070" s="127"/>
      <c r="J2070" s="127"/>
      <c r="K2070" s="127"/>
      <c r="L2070" s="127"/>
      <c r="M2070" s="127">
        <v>1</v>
      </c>
      <c r="N2070" s="127">
        <v>2</v>
      </c>
      <c r="O2070" s="127">
        <v>2014</v>
      </c>
      <c r="P2070" s="127">
        <v>20150512</v>
      </c>
      <c r="Q2070" s="127">
        <v>20150514</v>
      </c>
      <c r="R2070" s="127" t="s">
        <v>475</v>
      </c>
      <c r="S2070" s="127" t="s">
        <v>476</v>
      </c>
      <c r="T2070" s="127" t="s">
        <v>477</v>
      </c>
      <c r="U2070" s="127" t="s">
        <v>72</v>
      </c>
      <c r="V2070" s="127" t="s">
        <v>65</v>
      </c>
      <c r="W2070" s="127" t="s">
        <v>66</v>
      </c>
      <c r="X2070" s="127" t="s">
        <v>1308</v>
      </c>
      <c r="Y2070" s="127">
        <v>5.92</v>
      </c>
      <c r="Z2070" s="127">
        <v>79</v>
      </c>
      <c r="AA2070" s="127" t="s">
        <v>1726</v>
      </c>
      <c r="AB2070" s="127">
        <v>5000</v>
      </c>
      <c r="AC2070" s="127">
        <v>50584</v>
      </c>
      <c r="AD2070" s="127"/>
      <c r="AE2070" s="127"/>
      <c r="AF2070" s="127">
        <v>5000</v>
      </c>
      <c r="AG2070" s="127">
        <v>4585</v>
      </c>
      <c r="AH2070" s="127"/>
      <c r="AI2070" s="127"/>
      <c r="AJ2070" s="127" t="s">
        <v>66</v>
      </c>
      <c r="AK2070" s="127">
        <v>0.04</v>
      </c>
      <c r="AL2070" s="127">
        <v>33</v>
      </c>
      <c r="AM2070" s="127">
        <v>200</v>
      </c>
      <c r="AN2070" s="127"/>
      <c r="AO2070" s="127"/>
      <c r="AP2070" s="127" t="s">
        <v>479</v>
      </c>
      <c r="AQ2070" s="127" t="s">
        <v>480</v>
      </c>
      <c r="AR2070" s="127" t="s">
        <v>481</v>
      </c>
      <c r="AS2070" s="127" t="s">
        <v>69</v>
      </c>
      <c r="AT2070" s="127" t="s">
        <v>70</v>
      </c>
      <c r="AU2070" s="127" t="s">
        <v>91</v>
      </c>
      <c r="AV2070" s="127" t="s">
        <v>1726</v>
      </c>
      <c r="AW2070" s="149">
        <f t="shared" si="32"/>
        <v>9.064130950498181E-2</v>
      </c>
    </row>
    <row r="2071" spans="1:49" x14ac:dyDescent="0.2">
      <c r="A2071" s="127" t="s">
        <v>59</v>
      </c>
      <c r="B2071" s="127">
        <v>4.0999999999999996</v>
      </c>
      <c r="C2071" s="127">
        <v>20171204</v>
      </c>
      <c r="D2071" s="127" t="s">
        <v>60</v>
      </c>
      <c r="E2071" s="127" t="s">
        <v>60</v>
      </c>
      <c r="F2071" s="127">
        <v>3</v>
      </c>
      <c r="G2071" s="75" t="s">
        <v>5204</v>
      </c>
      <c r="H2071" s="127">
        <v>12</v>
      </c>
      <c r="I2071" s="127"/>
      <c r="J2071" s="127"/>
      <c r="K2071" s="127"/>
      <c r="L2071" s="127"/>
      <c r="M2071" s="127">
        <v>1</v>
      </c>
      <c r="N2071" s="127">
        <v>2</v>
      </c>
      <c r="O2071" s="127">
        <v>2014</v>
      </c>
      <c r="P2071" s="127">
        <v>20150512</v>
      </c>
      <c r="Q2071" s="127">
        <v>20150514</v>
      </c>
      <c r="R2071" s="127" t="s">
        <v>475</v>
      </c>
      <c r="S2071" s="127" t="s">
        <v>476</v>
      </c>
      <c r="T2071" s="127" t="s">
        <v>477</v>
      </c>
      <c r="U2071" s="127" t="s">
        <v>72</v>
      </c>
      <c r="V2071" s="127" t="s">
        <v>65</v>
      </c>
      <c r="W2071" s="127" t="s">
        <v>66</v>
      </c>
      <c r="X2071" s="127" t="s">
        <v>1308</v>
      </c>
      <c r="Y2071" s="127">
        <v>5.92</v>
      </c>
      <c r="Z2071" s="127">
        <v>79</v>
      </c>
      <c r="AA2071" s="127" t="s">
        <v>1726</v>
      </c>
      <c r="AB2071" s="127">
        <v>5000</v>
      </c>
      <c r="AC2071" s="127">
        <v>49216</v>
      </c>
      <c r="AD2071" s="127"/>
      <c r="AE2071" s="127"/>
      <c r="AF2071" s="127">
        <v>5000</v>
      </c>
      <c r="AG2071" s="127">
        <v>6509</v>
      </c>
      <c r="AH2071" s="127"/>
      <c r="AI2071" s="127"/>
      <c r="AJ2071" s="127" t="s">
        <v>66</v>
      </c>
      <c r="AK2071" s="127">
        <v>0.04</v>
      </c>
      <c r="AL2071" s="127">
        <v>26</v>
      </c>
      <c r="AM2071" s="127">
        <v>200</v>
      </c>
      <c r="AN2071" s="127"/>
      <c r="AO2071" s="127"/>
      <c r="AP2071" s="127" t="s">
        <v>479</v>
      </c>
      <c r="AQ2071" s="127" t="s">
        <v>480</v>
      </c>
      <c r="AR2071" s="127" t="s">
        <v>481</v>
      </c>
      <c r="AS2071" s="127" t="s">
        <v>69</v>
      </c>
      <c r="AT2071" s="127" t="s">
        <v>70</v>
      </c>
      <c r="AU2071" s="127" t="s">
        <v>91</v>
      </c>
      <c r="AV2071" s="127" t="s">
        <v>1726</v>
      </c>
      <c r="AW2071" s="149">
        <f t="shared" si="32"/>
        <v>0.13225373862158649</v>
      </c>
    </row>
    <row r="2072" spans="1:49" x14ac:dyDescent="0.2">
      <c r="A2072" s="127" t="s">
        <v>59</v>
      </c>
      <c r="B2072" s="127">
        <v>4.0999999999999996</v>
      </c>
      <c r="C2072" s="127">
        <v>20171204</v>
      </c>
      <c r="D2072" s="127" t="s">
        <v>60</v>
      </c>
      <c r="E2072" s="127" t="s">
        <v>60</v>
      </c>
      <c r="F2072" s="127">
        <v>3</v>
      </c>
      <c r="G2072" s="75" t="s">
        <v>5205</v>
      </c>
      <c r="H2072" s="127">
        <v>12</v>
      </c>
      <c r="I2072" s="127"/>
      <c r="J2072" s="127"/>
      <c r="K2072" s="127"/>
      <c r="L2072" s="127"/>
      <c r="M2072" s="127">
        <v>1</v>
      </c>
      <c r="N2072" s="127">
        <v>2</v>
      </c>
      <c r="O2072" s="127">
        <v>2014</v>
      </c>
      <c r="P2072" s="127">
        <v>20150512</v>
      </c>
      <c r="Q2072" s="127">
        <v>20150514</v>
      </c>
      <c r="R2072" s="127" t="s">
        <v>475</v>
      </c>
      <c r="S2072" s="127" t="s">
        <v>476</v>
      </c>
      <c r="T2072" s="127" t="s">
        <v>477</v>
      </c>
      <c r="U2072" s="127" t="s">
        <v>72</v>
      </c>
      <c r="V2072" s="127" t="s">
        <v>65</v>
      </c>
      <c r="W2072" s="127" t="s">
        <v>66</v>
      </c>
      <c r="X2072" s="127" t="s">
        <v>1308</v>
      </c>
      <c r="Y2072" s="127">
        <v>5.92</v>
      </c>
      <c r="Z2072" s="127">
        <v>79</v>
      </c>
      <c r="AA2072" s="127" t="s">
        <v>1726</v>
      </c>
      <c r="AB2072" s="127">
        <v>5000</v>
      </c>
      <c r="AC2072" s="127">
        <v>47624</v>
      </c>
      <c r="AD2072" s="127"/>
      <c r="AE2072" s="127"/>
      <c r="AF2072" s="127">
        <v>5000</v>
      </c>
      <c r="AG2072" s="127">
        <v>8642</v>
      </c>
      <c r="AH2072" s="127"/>
      <c r="AI2072" s="127"/>
      <c r="AJ2072" s="127" t="s">
        <v>66</v>
      </c>
      <c r="AK2072" s="127">
        <v>0.08</v>
      </c>
      <c r="AL2072" s="127">
        <v>23</v>
      </c>
      <c r="AM2072" s="127">
        <v>200</v>
      </c>
      <c r="AN2072" s="127"/>
      <c r="AO2072" s="127"/>
      <c r="AP2072" s="127" t="s">
        <v>479</v>
      </c>
      <c r="AQ2072" s="127" t="s">
        <v>480</v>
      </c>
      <c r="AR2072" s="127" t="s">
        <v>481</v>
      </c>
      <c r="AS2072" s="127" t="s">
        <v>69</v>
      </c>
      <c r="AT2072" s="127" t="s">
        <v>70</v>
      </c>
      <c r="AU2072" s="127" t="s">
        <v>91</v>
      </c>
      <c r="AV2072" s="127" t="s">
        <v>1726</v>
      </c>
      <c r="AW2072" s="149">
        <f t="shared" si="32"/>
        <v>0.1814631278347052</v>
      </c>
    </row>
    <row r="2073" spans="1:49" x14ac:dyDescent="0.2">
      <c r="A2073" s="127" t="s">
        <v>59</v>
      </c>
      <c r="B2073" s="127">
        <v>4.0999999999999996</v>
      </c>
      <c r="C2073" s="127">
        <v>20171204</v>
      </c>
      <c r="D2073" s="127" t="s">
        <v>60</v>
      </c>
      <c r="E2073" s="127" t="s">
        <v>60</v>
      </c>
      <c r="F2073" s="127">
        <v>3</v>
      </c>
      <c r="G2073" s="75" t="s">
        <v>5483</v>
      </c>
      <c r="H2073" s="127">
        <v>12</v>
      </c>
      <c r="I2073" s="127"/>
      <c r="J2073" s="127"/>
      <c r="K2073" s="127"/>
      <c r="L2073" s="127"/>
      <c r="M2073" s="127">
        <v>1</v>
      </c>
      <c r="N2073" s="127">
        <v>2</v>
      </c>
      <c r="O2073" s="127">
        <v>2016</v>
      </c>
      <c r="P2073" s="127">
        <v>20170510</v>
      </c>
      <c r="Q2073" s="127">
        <v>20170512</v>
      </c>
      <c r="R2073" s="127" t="s">
        <v>475</v>
      </c>
      <c r="S2073" s="127" t="s">
        <v>476</v>
      </c>
      <c r="T2073" s="127" t="s">
        <v>477</v>
      </c>
      <c r="U2073" s="127" t="s">
        <v>72</v>
      </c>
      <c r="V2073" s="127" t="s">
        <v>65</v>
      </c>
      <c r="W2073" s="127" t="s">
        <v>64</v>
      </c>
      <c r="X2073" s="127" t="s">
        <v>1305</v>
      </c>
      <c r="Y2073" s="127">
        <v>6.05</v>
      </c>
      <c r="Z2073" s="127">
        <v>80</v>
      </c>
      <c r="AA2073" s="127" t="s">
        <v>1726</v>
      </c>
      <c r="AB2073" s="127">
        <v>5000</v>
      </c>
      <c r="AC2073" s="127">
        <v>58815</v>
      </c>
      <c r="AD2073" s="127"/>
      <c r="AE2073" s="127"/>
      <c r="AF2073" s="127"/>
      <c r="AG2073" s="127"/>
      <c r="AH2073" s="127"/>
      <c r="AI2073" s="127"/>
      <c r="AJ2073" s="127" t="s">
        <v>66</v>
      </c>
      <c r="AK2073" s="127">
        <v>0</v>
      </c>
      <c r="AL2073" s="127"/>
      <c r="AM2073" s="127"/>
      <c r="AN2073" s="127"/>
      <c r="AO2073" s="127"/>
      <c r="AP2073" s="127" t="s">
        <v>479</v>
      </c>
      <c r="AQ2073" s="127" t="s">
        <v>480</v>
      </c>
      <c r="AR2073" s="127" t="s">
        <v>481</v>
      </c>
      <c r="AS2073" s="127" t="s">
        <v>69</v>
      </c>
      <c r="AT2073" s="127" t="s">
        <v>70</v>
      </c>
      <c r="AU2073" s="127" t="s">
        <v>91</v>
      </c>
      <c r="AV2073" s="127" t="s">
        <v>1726</v>
      </c>
      <c r="AW2073" s="149">
        <f t="shared" si="32"/>
        <v>0</v>
      </c>
    </row>
    <row r="2074" spans="1:49" x14ac:dyDescent="0.2">
      <c r="A2074" s="127" t="s">
        <v>1726</v>
      </c>
      <c r="B2074" s="127">
        <v>4.0999999999999996</v>
      </c>
      <c r="C2074" s="127">
        <v>20171204</v>
      </c>
      <c r="D2074" s="127" t="s">
        <v>60</v>
      </c>
      <c r="E2074" s="127" t="s">
        <v>60</v>
      </c>
      <c r="F2074" s="127">
        <v>3</v>
      </c>
      <c r="G2074" s="75" t="s">
        <v>5209</v>
      </c>
      <c r="H2074" s="127"/>
      <c r="I2074" s="127"/>
      <c r="J2074" s="127"/>
      <c r="K2074" s="127"/>
      <c r="L2074" s="127"/>
      <c r="M2074" s="127">
        <v>1</v>
      </c>
      <c r="N2074" s="127">
        <v>1</v>
      </c>
      <c r="O2074" s="127">
        <v>2014</v>
      </c>
      <c r="P2074" s="127">
        <v>20160411</v>
      </c>
      <c r="Q2074" s="127">
        <v>20160413</v>
      </c>
      <c r="R2074" s="127" t="s">
        <v>84</v>
      </c>
      <c r="S2074" s="127" t="s">
        <v>62</v>
      </c>
      <c r="T2074" s="127" t="s">
        <v>85</v>
      </c>
      <c r="U2074" s="127" t="s">
        <v>1953</v>
      </c>
      <c r="V2074" s="127" t="s">
        <v>65</v>
      </c>
      <c r="W2074" s="127" t="s">
        <v>64</v>
      </c>
      <c r="X2074" s="127" t="s">
        <v>1305</v>
      </c>
      <c r="Y2074" s="127">
        <v>23</v>
      </c>
      <c r="Z2074" s="127"/>
      <c r="AA2074" s="127" t="s">
        <v>1726</v>
      </c>
      <c r="AB2074" s="127"/>
      <c r="AC2074" s="127"/>
      <c r="AD2074" s="127"/>
      <c r="AE2074" s="127"/>
      <c r="AF2074" s="127">
        <v>0</v>
      </c>
      <c r="AG2074" s="127">
        <v>33685</v>
      </c>
      <c r="AH2074" s="127"/>
      <c r="AI2074" s="127"/>
      <c r="AJ2074" s="127" t="s">
        <v>67</v>
      </c>
      <c r="AK2074" s="127"/>
      <c r="AL2074" s="127"/>
      <c r="AM2074" s="127"/>
      <c r="AN2074" s="127"/>
      <c r="AO2074" s="127"/>
      <c r="AP2074" s="127" t="s">
        <v>669</v>
      </c>
      <c r="AQ2074" s="127" t="s">
        <v>661</v>
      </c>
      <c r="AR2074" s="127" t="s">
        <v>670</v>
      </c>
      <c r="AS2074" s="127" t="s">
        <v>69</v>
      </c>
      <c r="AT2074" s="127" t="s">
        <v>70</v>
      </c>
      <c r="AU2074" s="127" t="s">
        <v>71</v>
      </c>
      <c r="AV2074" s="127" t="s">
        <v>1726</v>
      </c>
      <c r="AW2074" s="149" t="str">
        <f t="shared" si="32"/>
        <v/>
      </c>
    </row>
    <row r="2075" spans="1:49" x14ac:dyDescent="0.2">
      <c r="A2075" s="127" t="s">
        <v>1726</v>
      </c>
      <c r="B2075" s="127">
        <v>4.0999999999999996</v>
      </c>
      <c r="C2075" s="127">
        <v>20171204</v>
      </c>
      <c r="D2075" s="127" t="s">
        <v>60</v>
      </c>
      <c r="E2075" s="127" t="s">
        <v>60</v>
      </c>
      <c r="F2075" s="127">
        <v>3</v>
      </c>
      <c r="G2075" s="75" t="s">
        <v>5210</v>
      </c>
      <c r="H2075" s="127"/>
      <c r="I2075" s="127"/>
      <c r="J2075" s="127"/>
      <c r="K2075" s="127"/>
      <c r="L2075" s="127"/>
      <c r="M2075" s="127">
        <v>1</v>
      </c>
      <c r="N2075" s="127">
        <v>2</v>
      </c>
      <c r="O2075" s="127">
        <v>2014</v>
      </c>
      <c r="P2075" s="127">
        <v>20160428</v>
      </c>
      <c r="Q2075" s="127">
        <v>20160428</v>
      </c>
      <c r="R2075" s="127" t="s">
        <v>3322</v>
      </c>
      <c r="S2075" s="127" t="s">
        <v>3323</v>
      </c>
      <c r="T2075" s="127" t="s">
        <v>3984</v>
      </c>
      <c r="U2075" s="127" t="s">
        <v>1953</v>
      </c>
      <c r="V2075" s="127" t="s">
        <v>65</v>
      </c>
      <c r="W2075" s="127" t="s">
        <v>64</v>
      </c>
      <c r="X2075" s="127" t="s">
        <v>1305</v>
      </c>
      <c r="Y2075" s="127">
        <v>15.99</v>
      </c>
      <c r="Z2075" s="127">
        <v>111</v>
      </c>
      <c r="AA2075" s="127" t="s">
        <v>1726</v>
      </c>
      <c r="AB2075" s="127"/>
      <c r="AC2075" s="127"/>
      <c r="AD2075" s="127"/>
      <c r="AE2075" s="127"/>
      <c r="AF2075" s="127">
        <v>0</v>
      </c>
      <c r="AG2075" s="127">
        <v>98808</v>
      </c>
      <c r="AH2075" s="127"/>
      <c r="AI2075" s="127"/>
      <c r="AJ2075" s="127" t="s">
        <v>67</v>
      </c>
      <c r="AK2075" s="127"/>
      <c r="AL2075" s="127"/>
      <c r="AM2075" s="127"/>
      <c r="AN2075" s="127"/>
      <c r="AO2075" s="127"/>
      <c r="AP2075" s="127" t="s">
        <v>3325</v>
      </c>
      <c r="AQ2075" s="127" t="s">
        <v>3326</v>
      </c>
      <c r="AR2075" s="127" t="s">
        <v>3985</v>
      </c>
      <c r="AS2075" s="127" t="s">
        <v>69</v>
      </c>
      <c r="AT2075" s="127" t="s">
        <v>70</v>
      </c>
      <c r="AU2075" s="127" t="s">
        <v>3211</v>
      </c>
      <c r="AV2075" s="127" t="s">
        <v>1726</v>
      </c>
      <c r="AW2075" s="149" t="str">
        <f t="shared" si="32"/>
        <v/>
      </c>
    </row>
    <row r="2076" spans="1:49" x14ac:dyDescent="0.2">
      <c r="A2076" s="127" t="s">
        <v>1726</v>
      </c>
      <c r="B2076" s="127">
        <v>4.0999999999999996</v>
      </c>
      <c r="C2076" s="127">
        <v>20171204</v>
      </c>
      <c r="D2076" s="127" t="s">
        <v>60</v>
      </c>
      <c r="E2076" s="127" t="s">
        <v>60</v>
      </c>
      <c r="F2076" s="127">
        <v>3</v>
      </c>
      <c r="G2076" s="75" t="s">
        <v>5211</v>
      </c>
      <c r="H2076" s="127"/>
      <c r="I2076" s="127"/>
      <c r="J2076" s="127"/>
      <c r="K2076" s="127"/>
      <c r="L2076" s="127"/>
      <c r="M2076" s="127">
        <v>1</v>
      </c>
      <c r="N2076" s="127">
        <v>1</v>
      </c>
      <c r="O2076" s="127">
        <v>2014</v>
      </c>
      <c r="P2076" s="127">
        <v>20160413</v>
      </c>
      <c r="Q2076" s="127">
        <v>20160414</v>
      </c>
      <c r="R2076" s="127" t="s">
        <v>78</v>
      </c>
      <c r="S2076" s="127" t="s">
        <v>62</v>
      </c>
      <c r="T2076" s="127" t="s">
        <v>79</v>
      </c>
      <c r="U2076" s="127" t="s">
        <v>1953</v>
      </c>
      <c r="V2076" s="127" t="s">
        <v>65</v>
      </c>
      <c r="W2076" s="127" t="s">
        <v>64</v>
      </c>
      <c r="X2076" s="127" t="s">
        <v>1305</v>
      </c>
      <c r="Y2076" s="127">
        <v>16.91</v>
      </c>
      <c r="Z2076" s="127"/>
      <c r="AA2076" s="127" t="s">
        <v>1726</v>
      </c>
      <c r="AB2076" s="127"/>
      <c r="AC2076" s="127"/>
      <c r="AD2076" s="127"/>
      <c r="AE2076" s="127"/>
      <c r="AF2076" s="127">
        <v>0</v>
      </c>
      <c r="AG2076" s="127">
        <v>50178</v>
      </c>
      <c r="AH2076" s="127"/>
      <c r="AI2076" s="127"/>
      <c r="AJ2076" s="127" t="s">
        <v>66</v>
      </c>
      <c r="AK2076" s="127"/>
      <c r="AL2076" s="127"/>
      <c r="AM2076" s="127"/>
      <c r="AN2076" s="127"/>
      <c r="AO2076" s="127"/>
      <c r="AP2076" s="127" t="s">
        <v>675</v>
      </c>
      <c r="AQ2076" s="127" t="s">
        <v>661</v>
      </c>
      <c r="AR2076" s="127" t="s">
        <v>676</v>
      </c>
      <c r="AS2076" s="127" t="s">
        <v>69</v>
      </c>
      <c r="AT2076" s="127" t="s">
        <v>70</v>
      </c>
      <c r="AU2076" s="127" t="s">
        <v>71</v>
      </c>
      <c r="AV2076" s="127" t="s">
        <v>1726</v>
      </c>
      <c r="AW2076" s="149" t="str">
        <f t="shared" si="32"/>
        <v/>
      </c>
    </row>
    <row r="2077" spans="1:49" x14ac:dyDescent="0.2">
      <c r="A2077" s="127" t="s">
        <v>59</v>
      </c>
      <c r="B2077" s="127">
        <v>4.0999999999999996</v>
      </c>
      <c r="C2077" s="127">
        <v>20171204</v>
      </c>
      <c r="D2077" s="127" t="s">
        <v>60</v>
      </c>
      <c r="E2077" s="127" t="s">
        <v>60</v>
      </c>
      <c r="F2077" s="127">
        <v>3</v>
      </c>
      <c r="G2077" s="75" t="s">
        <v>5484</v>
      </c>
      <c r="H2077" s="127">
        <v>12</v>
      </c>
      <c r="I2077" s="127"/>
      <c r="J2077" s="127"/>
      <c r="K2077" s="127"/>
      <c r="L2077" s="127"/>
      <c r="M2077" s="127">
        <v>1</v>
      </c>
      <c r="N2077" s="127">
        <v>2</v>
      </c>
      <c r="O2077" s="127">
        <v>2016</v>
      </c>
      <c r="P2077" s="127">
        <v>20170510</v>
      </c>
      <c r="Q2077" s="127">
        <v>20170512</v>
      </c>
      <c r="R2077" s="127" t="s">
        <v>475</v>
      </c>
      <c r="S2077" s="127" t="s">
        <v>476</v>
      </c>
      <c r="T2077" s="127" t="s">
        <v>477</v>
      </c>
      <c r="U2077" s="127" t="s">
        <v>72</v>
      </c>
      <c r="V2077" s="127" t="s">
        <v>65</v>
      </c>
      <c r="W2077" s="127" t="s">
        <v>64</v>
      </c>
      <c r="X2077" s="127" t="s">
        <v>1305</v>
      </c>
      <c r="Y2077" s="127">
        <v>6.05</v>
      </c>
      <c r="Z2077" s="127">
        <v>80</v>
      </c>
      <c r="AA2077" s="127" t="s">
        <v>1726</v>
      </c>
      <c r="AB2077" s="127">
        <v>5000</v>
      </c>
      <c r="AC2077" s="127">
        <v>55799</v>
      </c>
      <c r="AD2077" s="127"/>
      <c r="AE2077" s="127"/>
      <c r="AF2077" s="127"/>
      <c r="AG2077" s="127"/>
      <c r="AH2077" s="127"/>
      <c r="AI2077" s="127"/>
      <c r="AJ2077" s="127" t="s">
        <v>66</v>
      </c>
      <c r="AK2077" s="127">
        <v>0</v>
      </c>
      <c r="AL2077" s="127"/>
      <c r="AM2077" s="127"/>
      <c r="AN2077" s="127"/>
      <c r="AO2077" s="127"/>
      <c r="AP2077" s="127" t="s">
        <v>479</v>
      </c>
      <c r="AQ2077" s="127" t="s">
        <v>480</v>
      </c>
      <c r="AR2077" s="127" t="s">
        <v>481</v>
      </c>
      <c r="AS2077" s="127" t="s">
        <v>69</v>
      </c>
      <c r="AT2077" s="127" t="s">
        <v>70</v>
      </c>
      <c r="AU2077" s="127" t="s">
        <v>91</v>
      </c>
      <c r="AV2077" s="127" t="s">
        <v>1726</v>
      </c>
      <c r="AW2077" s="149">
        <f t="shared" si="32"/>
        <v>0</v>
      </c>
    </row>
    <row r="2078" spans="1:49" x14ac:dyDescent="0.2">
      <c r="A2078" s="127" t="s">
        <v>59</v>
      </c>
      <c r="B2078" s="127">
        <v>4.0999999999999996</v>
      </c>
      <c r="C2078" s="127">
        <v>20171204</v>
      </c>
      <c r="D2078" s="127" t="s">
        <v>60</v>
      </c>
      <c r="E2078" s="127" t="s">
        <v>60</v>
      </c>
      <c r="F2078" s="127">
        <v>3</v>
      </c>
      <c r="G2078" s="75" t="s">
        <v>5485</v>
      </c>
      <c r="H2078" s="127">
        <v>12</v>
      </c>
      <c r="I2078" s="127"/>
      <c r="J2078" s="127"/>
      <c r="K2078" s="127"/>
      <c r="L2078" s="127"/>
      <c r="M2078" s="127">
        <v>1</v>
      </c>
      <c r="N2078" s="127">
        <v>2</v>
      </c>
      <c r="O2078" s="127">
        <v>2016</v>
      </c>
      <c r="P2078" s="127">
        <v>20170510</v>
      </c>
      <c r="Q2078" s="127">
        <v>20170512</v>
      </c>
      <c r="R2078" s="127" t="s">
        <v>475</v>
      </c>
      <c r="S2078" s="127" t="s">
        <v>476</v>
      </c>
      <c r="T2078" s="127" t="s">
        <v>477</v>
      </c>
      <c r="U2078" s="127" t="s">
        <v>72</v>
      </c>
      <c r="V2078" s="127" t="s">
        <v>65</v>
      </c>
      <c r="W2078" s="127" t="s">
        <v>64</v>
      </c>
      <c r="X2078" s="127" t="s">
        <v>1305</v>
      </c>
      <c r="Y2078" s="127">
        <v>6.05</v>
      </c>
      <c r="Z2078" s="127">
        <v>80</v>
      </c>
      <c r="AA2078" s="127" t="s">
        <v>1726</v>
      </c>
      <c r="AB2078" s="127">
        <v>5000</v>
      </c>
      <c r="AC2078" s="127">
        <v>56225</v>
      </c>
      <c r="AD2078" s="127"/>
      <c r="AE2078" s="127"/>
      <c r="AF2078" s="127"/>
      <c r="AG2078" s="127"/>
      <c r="AH2078" s="127"/>
      <c r="AI2078" s="127"/>
      <c r="AJ2078" s="127" t="s">
        <v>66</v>
      </c>
      <c r="AK2078" s="127">
        <v>0</v>
      </c>
      <c r="AL2078" s="127"/>
      <c r="AM2078" s="127"/>
      <c r="AN2078" s="127"/>
      <c r="AO2078" s="127"/>
      <c r="AP2078" s="127" t="s">
        <v>479</v>
      </c>
      <c r="AQ2078" s="127" t="s">
        <v>480</v>
      </c>
      <c r="AR2078" s="127" t="s">
        <v>481</v>
      </c>
      <c r="AS2078" s="127" t="s">
        <v>69</v>
      </c>
      <c r="AT2078" s="127" t="s">
        <v>70</v>
      </c>
      <c r="AU2078" s="127" t="s">
        <v>91</v>
      </c>
      <c r="AV2078" s="127" t="s">
        <v>1726</v>
      </c>
      <c r="AW2078" s="149">
        <f t="shared" si="32"/>
        <v>0</v>
      </c>
    </row>
    <row r="2079" spans="1:49" x14ac:dyDescent="0.2">
      <c r="A2079" s="127" t="s">
        <v>59</v>
      </c>
      <c r="B2079" s="127">
        <v>4.0999999999999996</v>
      </c>
      <c r="C2079" s="127">
        <v>20171204</v>
      </c>
      <c r="D2079" s="127" t="s">
        <v>60</v>
      </c>
      <c r="E2079" s="127" t="s">
        <v>60</v>
      </c>
      <c r="F2079" s="127">
        <v>3</v>
      </c>
      <c r="G2079" s="75" t="s">
        <v>5486</v>
      </c>
      <c r="H2079" s="127">
        <v>12</v>
      </c>
      <c r="I2079" s="127"/>
      <c r="J2079" s="127"/>
      <c r="K2079" s="127"/>
      <c r="L2079" s="127"/>
      <c r="M2079" s="127">
        <v>1</v>
      </c>
      <c r="N2079" s="127">
        <v>2</v>
      </c>
      <c r="O2079" s="127">
        <v>2016</v>
      </c>
      <c r="P2079" s="127">
        <v>20170510</v>
      </c>
      <c r="Q2079" s="127">
        <v>20170512</v>
      </c>
      <c r="R2079" s="127" t="s">
        <v>475</v>
      </c>
      <c r="S2079" s="127" t="s">
        <v>476</v>
      </c>
      <c r="T2079" s="127" t="s">
        <v>477</v>
      </c>
      <c r="U2079" s="127" t="s">
        <v>72</v>
      </c>
      <c r="V2079" s="127" t="s">
        <v>65</v>
      </c>
      <c r="W2079" s="127" t="s">
        <v>64</v>
      </c>
      <c r="X2079" s="127" t="s">
        <v>1305</v>
      </c>
      <c r="Y2079" s="127">
        <v>6.05</v>
      </c>
      <c r="Z2079" s="127">
        <v>80</v>
      </c>
      <c r="AA2079" s="127" t="s">
        <v>1726</v>
      </c>
      <c r="AB2079" s="127">
        <v>5000</v>
      </c>
      <c r="AC2079" s="127">
        <v>57472</v>
      </c>
      <c r="AD2079" s="127"/>
      <c r="AE2079" s="127"/>
      <c r="AF2079" s="127"/>
      <c r="AG2079" s="127"/>
      <c r="AH2079" s="127"/>
      <c r="AI2079" s="127"/>
      <c r="AJ2079" s="127" t="s">
        <v>66</v>
      </c>
      <c r="AK2079" s="127">
        <v>0</v>
      </c>
      <c r="AL2079" s="127"/>
      <c r="AM2079" s="127"/>
      <c r="AN2079" s="127"/>
      <c r="AO2079" s="127"/>
      <c r="AP2079" s="127" t="s">
        <v>479</v>
      </c>
      <c r="AQ2079" s="127" t="s">
        <v>480</v>
      </c>
      <c r="AR2079" s="127" t="s">
        <v>481</v>
      </c>
      <c r="AS2079" s="127" t="s">
        <v>69</v>
      </c>
      <c r="AT2079" s="127" t="s">
        <v>70</v>
      </c>
      <c r="AU2079" s="127" t="s">
        <v>91</v>
      </c>
      <c r="AV2079" s="127" t="s">
        <v>1726</v>
      </c>
      <c r="AW2079" s="149">
        <f t="shared" si="32"/>
        <v>0</v>
      </c>
    </row>
    <row r="2080" spans="1:49" x14ac:dyDescent="0.2">
      <c r="A2080" s="127" t="s">
        <v>59</v>
      </c>
      <c r="B2080" s="127">
        <v>4.0999999999999996</v>
      </c>
      <c r="C2080" s="127">
        <v>20171204</v>
      </c>
      <c r="D2080" s="127" t="s">
        <v>60</v>
      </c>
      <c r="E2080" s="127" t="s">
        <v>60</v>
      </c>
      <c r="F2080" s="127">
        <v>3</v>
      </c>
      <c r="G2080" s="75" t="s">
        <v>5487</v>
      </c>
      <c r="H2080" s="127">
        <v>12</v>
      </c>
      <c r="I2080" s="127"/>
      <c r="J2080" s="127"/>
      <c r="K2080" s="127"/>
      <c r="L2080" s="127"/>
      <c r="M2080" s="127">
        <v>1</v>
      </c>
      <c r="N2080" s="127">
        <v>2</v>
      </c>
      <c r="O2080" s="127">
        <v>2016</v>
      </c>
      <c r="P2080" s="127">
        <v>20170510</v>
      </c>
      <c r="Q2080" s="127">
        <v>20170512</v>
      </c>
      <c r="R2080" s="127" t="s">
        <v>475</v>
      </c>
      <c r="S2080" s="127" t="s">
        <v>476</v>
      </c>
      <c r="T2080" s="127" t="s">
        <v>477</v>
      </c>
      <c r="U2080" s="127" t="s">
        <v>72</v>
      </c>
      <c r="V2080" s="127" t="s">
        <v>65</v>
      </c>
      <c r="W2080" s="127" t="s">
        <v>64</v>
      </c>
      <c r="X2080" s="127" t="s">
        <v>1305</v>
      </c>
      <c r="Y2080" s="127">
        <v>6.05</v>
      </c>
      <c r="Z2080" s="127">
        <v>80</v>
      </c>
      <c r="AA2080" s="127" t="s">
        <v>1726</v>
      </c>
      <c r="AB2080" s="127">
        <v>5000</v>
      </c>
      <c r="AC2080" s="127">
        <v>56292</v>
      </c>
      <c r="AD2080" s="127"/>
      <c r="AE2080" s="127"/>
      <c r="AF2080" s="127">
        <v>5000</v>
      </c>
      <c r="AG2080" s="127">
        <v>113</v>
      </c>
      <c r="AH2080" s="127"/>
      <c r="AI2080" s="127"/>
      <c r="AJ2080" s="127" t="s">
        <v>66</v>
      </c>
      <c r="AK2080" s="127">
        <v>2E-3</v>
      </c>
      <c r="AL2080" s="127">
        <v>16</v>
      </c>
      <c r="AM2080" s="127">
        <v>600</v>
      </c>
      <c r="AN2080" s="127"/>
      <c r="AO2080" s="127"/>
      <c r="AP2080" s="127" t="s">
        <v>479</v>
      </c>
      <c r="AQ2080" s="127" t="s">
        <v>480</v>
      </c>
      <c r="AR2080" s="127" t="s">
        <v>481</v>
      </c>
      <c r="AS2080" s="127" t="s">
        <v>69</v>
      </c>
      <c r="AT2080" s="127" t="s">
        <v>70</v>
      </c>
      <c r="AU2080" s="127" t="s">
        <v>91</v>
      </c>
      <c r="AV2080" s="127" t="s">
        <v>1726</v>
      </c>
      <c r="AW2080" s="149">
        <f t="shared" si="32"/>
        <v>2.007390037660769E-3</v>
      </c>
    </row>
    <row r="2081" spans="1:49" x14ac:dyDescent="0.2">
      <c r="A2081" s="127" t="s">
        <v>59</v>
      </c>
      <c r="B2081" s="127">
        <v>4.0999999999999996</v>
      </c>
      <c r="C2081" s="127">
        <v>20171204</v>
      </c>
      <c r="D2081" s="127" t="s">
        <v>60</v>
      </c>
      <c r="E2081" s="127" t="s">
        <v>60</v>
      </c>
      <c r="F2081" s="127">
        <v>3</v>
      </c>
      <c r="G2081" s="75" t="s">
        <v>5488</v>
      </c>
      <c r="H2081" s="127">
        <v>12</v>
      </c>
      <c r="I2081" s="127"/>
      <c r="J2081" s="127"/>
      <c r="K2081" s="127"/>
      <c r="L2081" s="127"/>
      <c r="M2081" s="127">
        <v>1</v>
      </c>
      <c r="N2081" s="127">
        <v>2</v>
      </c>
      <c r="O2081" s="127">
        <v>2016</v>
      </c>
      <c r="P2081" s="127">
        <v>20170510</v>
      </c>
      <c r="Q2081" s="127">
        <v>20170512</v>
      </c>
      <c r="R2081" s="127" t="s">
        <v>475</v>
      </c>
      <c r="S2081" s="127" t="s">
        <v>476</v>
      </c>
      <c r="T2081" s="127" t="s">
        <v>477</v>
      </c>
      <c r="U2081" s="127" t="s">
        <v>72</v>
      </c>
      <c r="V2081" s="127" t="s">
        <v>65</v>
      </c>
      <c r="W2081" s="127" t="s">
        <v>64</v>
      </c>
      <c r="X2081" s="127" t="s">
        <v>1305</v>
      </c>
      <c r="Y2081" s="127">
        <v>6.05</v>
      </c>
      <c r="Z2081" s="127">
        <v>80</v>
      </c>
      <c r="AA2081" s="127" t="s">
        <v>1726</v>
      </c>
      <c r="AB2081" s="127">
        <v>5000</v>
      </c>
      <c r="AC2081" s="127">
        <v>54636</v>
      </c>
      <c r="AD2081" s="127"/>
      <c r="AE2081" s="127"/>
      <c r="AF2081" s="127">
        <v>5000</v>
      </c>
      <c r="AG2081" s="127">
        <v>1401</v>
      </c>
      <c r="AH2081" s="127"/>
      <c r="AI2081" s="127"/>
      <c r="AJ2081" s="127" t="s">
        <v>66</v>
      </c>
      <c r="AK2081" s="127">
        <v>2.5000000000000001E-2</v>
      </c>
      <c r="AL2081" s="127">
        <v>13</v>
      </c>
      <c r="AM2081" s="127">
        <v>600</v>
      </c>
      <c r="AN2081" s="127"/>
      <c r="AO2081" s="127"/>
      <c r="AP2081" s="127" t="s">
        <v>479</v>
      </c>
      <c r="AQ2081" s="127" t="s">
        <v>480</v>
      </c>
      <c r="AR2081" s="127" t="s">
        <v>481</v>
      </c>
      <c r="AS2081" s="127" t="s">
        <v>69</v>
      </c>
      <c r="AT2081" s="127" t="s">
        <v>70</v>
      </c>
      <c r="AU2081" s="127" t="s">
        <v>91</v>
      </c>
      <c r="AV2081" s="127" t="s">
        <v>1726</v>
      </c>
      <c r="AW2081" s="149">
        <f t="shared" si="32"/>
        <v>2.5642433560289918E-2</v>
      </c>
    </row>
    <row r="2082" spans="1:49" x14ac:dyDescent="0.2">
      <c r="A2082" s="127" t="s">
        <v>59</v>
      </c>
      <c r="B2082" s="127">
        <v>4.0999999999999996</v>
      </c>
      <c r="C2082" s="127">
        <v>20171204</v>
      </c>
      <c r="D2082" s="127" t="s">
        <v>60</v>
      </c>
      <c r="E2082" s="127" t="s">
        <v>60</v>
      </c>
      <c r="F2082" s="127">
        <v>3</v>
      </c>
      <c r="G2082" s="75" t="s">
        <v>5489</v>
      </c>
      <c r="H2082" s="127">
        <v>12</v>
      </c>
      <c r="I2082" s="127"/>
      <c r="J2082" s="127"/>
      <c r="K2082" s="127"/>
      <c r="L2082" s="127"/>
      <c r="M2082" s="127">
        <v>1</v>
      </c>
      <c r="N2082" s="127">
        <v>2</v>
      </c>
      <c r="O2082" s="127">
        <v>2016</v>
      </c>
      <c r="P2082" s="127">
        <v>20170510</v>
      </c>
      <c r="Q2082" s="127">
        <v>20170512</v>
      </c>
      <c r="R2082" s="127" t="s">
        <v>475</v>
      </c>
      <c r="S2082" s="127" t="s">
        <v>476</v>
      </c>
      <c r="T2082" s="127" t="s">
        <v>477</v>
      </c>
      <c r="U2082" s="127" t="s">
        <v>72</v>
      </c>
      <c r="V2082" s="127" t="s">
        <v>65</v>
      </c>
      <c r="W2082" s="127" t="s">
        <v>64</v>
      </c>
      <c r="X2082" s="127" t="s">
        <v>1305</v>
      </c>
      <c r="Y2082" s="127">
        <v>6.05</v>
      </c>
      <c r="Z2082" s="127">
        <v>80</v>
      </c>
      <c r="AA2082" s="127" t="s">
        <v>1726</v>
      </c>
      <c r="AB2082" s="127">
        <v>5000</v>
      </c>
      <c r="AC2082" s="127">
        <v>55354</v>
      </c>
      <c r="AD2082" s="127"/>
      <c r="AE2082" s="127"/>
      <c r="AF2082" s="127">
        <v>5000</v>
      </c>
      <c r="AG2082" s="127">
        <v>1712</v>
      </c>
      <c r="AH2082" s="127"/>
      <c r="AI2082" s="127"/>
      <c r="AJ2082" s="127" t="s">
        <v>66</v>
      </c>
      <c r="AK2082" s="127">
        <v>0.03</v>
      </c>
      <c r="AL2082" s="127">
        <v>10</v>
      </c>
      <c r="AM2082" s="127">
        <v>600</v>
      </c>
      <c r="AN2082" s="127"/>
      <c r="AO2082" s="127"/>
      <c r="AP2082" s="127" t="s">
        <v>479</v>
      </c>
      <c r="AQ2082" s="127" t="s">
        <v>480</v>
      </c>
      <c r="AR2082" s="127" t="s">
        <v>481</v>
      </c>
      <c r="AS2082" s="127" t="s">
        <v>69</v>
      </c>
      <c r="AT2082" s="127" t="s">
        <v>70</v>
      </c>
      <c r="AU2082" s="127" t="s">
        <v>91</v>
      </c>
      <c r="AV2082" s="127" t="s">
        <v>1726</v>
      </c>
      <c r="AW2082" s="149">
        <f t="shared" si="32"/>
        <v>3.0928207536944034E-2</v>
      </c>
    </row>
    <row r="2083" spans="1:49" x14ac:dyDescent="0.2">
      <c r="A2083" s="127" t="s">
        <v>59</v>
      </c>
      <c r="B2083" s="127">
        <v>4.0999999999999996</v>
      </c>
      <c r="C2083" s="127">
        <v>20171204</v>
      </c>
      <c r="D2083" s="127" t="s">
        <v>60</v>
      </c>
      <c r="E2083" s="127" t="s">
        <v>60</v>
      </c>
      <c r="F2083" s="127">
        <v>3</v>
      </c>
      <c r="G2083" s="75" t="s">
        <v>5490</v>
      </c>
      <c r="H2083" s="127">
        <v>12</v>
      </c>
      <c r="I2083" s="127"/>
      <c r="J2083" s="127"/>
      <c r="K2083" s="127"/>
      <c r="L2083" s="127"/>
      <c r="M2083" s="127">
        <v>1</v>
      </c>
      <c r="N2083" s="127">
        <v>2</v>
      </c>
      <c r="O2083" s="127">
        <v>2016</v>
      </c>
      <c r="P2083" s="127">
        <v>20170510</v>
      </c>
      <c r="Q2083" s="127">
        <v>20170512</v>
      </c>
      <c r="R2083" s="127" t="s">
        <v>475</v>
      </c>
      <c r="S2083" s="127" t="s">
        <v>476</v>
      </c>
      <c r="T2083" s="127" t="s">
        <v>477</v>
      </c>
      <c r="U2083" s="127" t="s">
        <v>72</v>
      </c>
      <c r="V2083" s="127" t="s">
        <v>65</v>
      </c>
      <c r="W2083" s="127" t="s">
        <v>64</v>
      </c>
      <c r="X2083" s="127" t="s">
        <v>1305</v>
      </c>
      <c r="Y2083" s="127">
        <v>6.05</v>
      </c>
      <c r="Z2083" s="127">
        <v>80</v>
      </c>
      <c r="AA2083" s="127" t="s">
        <v>1726</v>
      </c>
      <c r="AB2083" s="127">
        <v>5000</v>
      </c>
      <c r="AC2083" s="127">
        <v>54765</v>
      </c>
      <c r="AD2083" s="127"/>
      <c r="AE2083" s="127"/>
      <c r="AF2083" s="127">
        <v>5000</v>
      </c>
      <c r="AG2083" s="127">
        <v>1694</v>
      </c>
      <c r="AH2083" s="127"/>
      <c r="AI2083" s="127"/>
      <c r="AJ2083" s="127" t="s">
        <v>66</v>
      </c>
      <c r="AK2083" s="127">
        <v>0.03</v>
      </c>
      <c r="AL2083" s="127">
        <v>8</v>
      </c>
      <c r="AM2083" s="127">
        <v>600</v>
      </c>
      <c r="AN2083" s="127"/>
      <c r="AO2083" s="127"/>
      <c r="AP2083" s="127" t="s">
        <v>479</v>
      </c>
      <c r="AQ2083" s="127" t="s">
        <v>480</v>
      </c>
      <c r="AR2083" s="127" t="s">
        <v>481</v>
      </c>
      <c r="AS2083" s="127" t="s">
        <v>69</v>
      </c>
      <c r="AT2083" s="127" t="s">
        <v>70</v>
      </c>
      <c r="AU2083" s="127" t="s">
        <v>91</v>
      </c>
      <c r="AV2083" s="127" t="s">
        <v>1726</v>
      </c>
      <c r="AW2083" s="149">
        <f t="shared" si="32"/>
        <v>3.0932164703734135E-2</v>
      </c>
    </row>
    <row r="2084" spans="1:49" x14ac:dyDescent="0.2">
      <c r="A2084" s="127" t="s">
        <v>59</v>
      </c>
      <c r="B2084" s="127">
        <v>4.0999999999999996</v>
      </c>
      <c r="C2084" s="127">
        <v>20171204</v>
      </c>
      <c r="D2084" s="127" t="s">
        <v>60</v>
      </c>
      <c r="E2084" s="127" t="s">
        <v>60</v>
      </c>
      <c r="F2084" s="127">
        <v>3</v>
      </c>
      <c r="G2084" s="75" t="s">
        <v>5515</v>
      </c>
      <c r="H2084" s="127">
        <v>12</v>
      </c>
      <c r="I2084" s="127"/>
      <c r="J2084" s="127"/>
      <c r="K2084" s="127"/>
      <c r="L2084" s="127"/>
      <c r="M2084" s="127">
        <v>1</v>
      </c>
      <c r="N2084" s="127">
        <v>2</v>
      </c>
      <c r="O2084" s="127">
        <v>2016</v>
      </c>
      <c r="P2084" s="127">
        <v>20170525</v>
      </c>
      <c r="Q2084" s="127">
        <v>20170525</v>
      </c>
      <c r="R2084" s="127" t="s">
        <v>490</v>
      </c>
      <c r="S2084" s="127" t="s">
        <v>476</v>
      </c>
      <c r="T2084" s="127" t="s">
        <v>491</v>
      </c>
      <c r="U2084" s="127" t="s">
        <v>72</v>
      </c>
      <c r="V2084" s="127" t="s">
        <v>65</v>
      </c>
      <c r="W2084" s="127" t="s">
        <v>64</v>
      </c>
      <c r="X2084" s="127" t="s">
        <v>1305</v>
      </c>
      <c r="Y2084" s="127">
        <v>8.5500000000000007</v>
      </c>
      <c r="Z2084" s="127">
        <v>90</v>
      </c>
      <c r="AA2084" s="127" t="s">
        <v>1726</v>
      </c>
      <c r="AB2084" s="127">
        <v>5000</v>
      </c>
      <c r="AC2084" s="127">
        <v>55682</v>
      </c>
      <c r="AD2084" s="127"/>
      <c r="AE2084" s="127"/>
      <c r="AF2084" s="127"/>
      <c r="AG2084" s="127"/>
      <c r="AH2084" s="127"/>
      <c r="AI2084" s="127"/>
      <c r="AJ2084" s="127" t="s">
        <v>66</v>
      </c>
      <c r="AK2084" s="127">
        <v>0</v>
      </c>
      <c r="AL2084" s="127">
        <v>53</v>
      </c>
      <c r="AM2084" s="127">
        <v>200</v>
      </c>
      <c r="AN2084" s="127"/>
      <c r="AO2084" s="127"/>
      <c r="AP2084" s="127" t="s">
        <v>493</v>
      </c>
      <c r="AQ2084" s="127" t="s">
        <v>480</v>
      </c>
      <c r="AR2084" s="127" t="s">
        <v>494</v>
      </c>
      <c r="AS2084" s="127" t="s">
        <v>69</v>
      </c>
      <c r="AT2084" s="127" t="s">
        <v>70</v>
      </c>
      <c r="AU2084" s="127" t="s">
        <v>91</v>
      </c>
      <c r="AV2084" s="127" t="s">
        <v>1726</v>
      </c>
      <c r="AW2084" s="149">
        <f t="shared" si="32"/>
        <v>0</v>
      </c>
    </row>
    <row r="2085" spans="1:49" x14ac:dyDescent="0.2">
      <c r="A2085" s="127" t="s">
        <v>59</v>
      </c>
      <c r="B2085" s="127">
        <v>4.0999999999999996</v>
      </c>
      <c r="C2085" s="127">
        <v>20171204</v>
      </c>
      <c r="D2085" s="127" t="s">
        <v>60</v>
      </c>
      <c r="E2085" s="127" t="s">
        <v>60</v>
      </c>
      <c r="F2085" s="127">
        <v>3</v>
      </c>
      <c r="G2085" s="75" t="s">
        <v>5516</v>
      </c>
      <c r="H2085" s="127">
        <v>12</v>
      </c>
      <c r="I2085" s="127"/>
      <c r="J2085" s="127"/>
      <c r="K2085" s="127"/>
      <c r="L2085" s="127"/>
      <c r="M2085" s="127">
        <v>1</v>
      </c>
      <c r="N2085" s="127">
        <v>2</v>
      </c>
      <c r="O2085" s="127">
        <v>2016</v>
      </c>
      <c r="P2085" s="127">
        <v>20170525</v>
      </c>
      <c r="Q2085" s="127">
        <v>20170525</v>
      </c>
      <c r="R2085" s="127" t="s">
        <v>490</v>
      </c>
      <c r="S2085" s="127" t="s">
        <v>476</v>
      </c>
      <c r="T2085" s="127" t="s">
        <v>491</v>
      </c>
      <c r="U2085" s="127" t="s">
        <v>72</v>
      </c>
      <c r="V2085" s="127" t="s">
        <v>65</v>
      </c>
      <c r="W2085" s="127" t="s">
        <v>64</v>
      </c>
      <c r="X2085" s="127" t="s">
        <v>1305</v>
      </c>
      <c r="Y2085" s="127">
        <v>8.5500000000000007</v>
      </c>
      <c r="Z2085" s="127">
        <v>90</v>
      </c>
      <c r="AA2085" s="127" t="s">
        <v>1726</v>
      </c>
      <c r="AB2085" s="127">
        <v>5000</v>
      </c>
      <c r="AC2085" s="127">
        <v>56319</v>
      </c>
      <c r="AD2085" s="127"/>
      <c r="AE2085" s="127"/>
      <c r="AF2085" s="127"/>
      <c r="AG2085" s="127"/>
      <c r="AH2085" s="127"/>
      <c r="AI2085" s="127"/>
      <c r="AJ2085" s="127" t="s">
        <v>66</v>
      </c>
      <c r="AK2085" s="127">
        <v>0</v>
      </c>
      <c r="AL2085" s="127">
        <v>56</v>
      </c>
      <c r="AM2085" s="127">
        <v>200</v>
      </c>
      <c r="AN2085" s="127"/>
      <c r="AO2085" s="127"/>
      <c r="AP2085" s="127" t="s">
        <v>493</v>
      </c>
      <c r="AQ2085" s="127" t="s">
        <v>480</v>
      </c>
      <c r="AR2085" s="127" t="s">
        <v>494</v>
      </c>
      <c r="AS2085" s="127" t="s">
        <v>69</v>
      </c>
      <c r="AT2085" s="127" t="s">
        <v>70</v>
      </c>
      <c r="AU2085" s="127" t="s">
        <v>91</v>
      </c>
      <c r="AV2085" s="127" t="s">
        <v>1726</v>
      </c>
      <c r="AW2085" s="149">
        <f t="shared" si="32"/>
        <v>0</v>
      </c>
    </row>
    <row r="2086" spans="1:49" x14ac:dyDescent="0.2">
      <c r="A2086" s="127" t="s">
        <v>59</v>
      </c>
      <c r="B2086" s="127">
        <v>4.0999999999999996</v>
      </c>
      <c r="C2086" s="127">
        <v>20171204</v>
      </c>
      <c r="D2086" s="127" t="s">
        <v>60</v>
      </c>
      <c r="E2086" s="127" t="s">
        <v>60</v>
      </c>
      <c r="F2086" s="127">
        <v>3</v>
      </c>
      <c r="G2086" s="75" t="s">
        <v>5517</v>
      </c>
      <c r="H2086" s="127">
        <v>12</v>
      </c>
      <c r="I2086" s="127"/>
      <c r="J2086" s="127"/>
      <c r="K2086" s="127"/>
      <c r="L2086" s="127"/>
      <c r="M2086" s="127">
        <v>1</v>
      </c>
      <c r="N2086" s="127">
        <v>2</v>
      </c>
      <c r="O2086" s="127">
        <v>2016</v>
      </c>
      <c r="P2086" s="127">
        <v>20170525</v>
      </c>
      <c r="Q2086" s="127">
        <v>20170525</v>
      </c>
      <c r="R2086" s="127" t="s">
        <v>490</v>
      </c>
      <c r="S2086" s="127" t="s">
        <v>476</v>
      </c>
      <c r="T2086" s="127" t="s">
        <v>491</v>
      </c>
      <c r="U2086" s="127" t="s">
        <v>72</v>
      </c>
      <c r="V2086" s="127" t="s">
        <v>65</v>
      </c>
      <c r="W2086" s="127" t="s">
        <v>64</v>
      </c>
      <c r="X2086" s="127" t="s">
        <v>1305</v>
      </c>
      <c r="Y2086" s="127">
        <v>8.5500000000000007</v>
      </c>
      <c r="Z2086" s="127">
        <v>90</v>
      </c>
      <c r="AA2086" s="127" t="s">
        <v>1726</v>
      </c>
      <c r="AB2086" s="127">
        <v>5000</v>
      </c>
      <c r="AC2086" s="127">
        <v>36785</v>
      </c>
      <c r="AD2086" s="127"/>
      <c r="AE2086" s="127"/>
      <c r="AF2086" s="127"/>
      <c r="AG2086" s="127"/>
      <c r="AH2086" s="127"/>
      <c r="AI2086" s="127"/>
      <c r="AJ2086" s="127" t="s">
        <v>66</v>
      </c>
      <c r="AK2086" s="127">
        <v>0</v>
      </c>
      <c r="AL2086" s="127">
        <v>50</v>
      </c>
      <c r="AM2086" s="127">
        <v>200</v>
      </c>
      <c r="AN2086" s="127"/>
      <c r="AO2086" s="127"/>
      <c r="AP2086" s="127" t="s">
        <v>493</v>
      </c>
      <c r="AQ2086" s="127" t="s">
        <v>480</v>
      </c>
      <c r="AR2086" s="127" t="s">
        <v>494</v>
      </c>
      <c r="AS2086" s="127" t="s">
        <v>69</v>
      </c>
      <c r="AT2086" s="127" t="s">
        <v>70</v>
      </c>
      <c r="AU2086" s="127" t="s">
        <v>91</v>
      </c>
      <c r="AV2086" s="127" t="s">
        <v>1726</v>
      </c>
      <c r="AW2086" s="149">
        <f t="shared" si="32"/>
        <v>0</v>
      </c>
    </row>
    <row r="2087" spans="1:49" x14ac:dyDescent="0.2">
      <c r="A2087" s="127" t="s">
        <v>59</v>
      </c>
      <c r="B2087" s="127">
        <v>4.0999999999999996</v>
      </c>
      <c r="C2087" s="127">
        <v>20171204</v>
      </c>
      <c r="D2087" s="127" t="s">
        <v>60</v>
      </c>
      <c r="E2087" s="127" t="s">
        <v>60</v>
      </c>
      <c r="F2087" s="127">
        <v>3</v>
      </c>
      <c r="G2087" s="75" t="s">
        <v>5496</v>
      </c>
      <c r="H2087" s="127">
        <v>12</v>
      </c>
      <c r="I2087" s="127"/>
      <c r="J2087" s="127"/>
      <c r="K2087" s="127"/>
      <c r="L2087" s="127"/>
      <c r="M2087" s="127">
        <v>1</v>
      </c>
      <c r="N2087" s="127">
        <v>1</v>
      </c>
      <c r="O2087" s="127">
        <v>2015</v>
      </c>
      <c r="P2087" s="127">
        <v>20170501</v>
      </c>
      <c r="Q2087" s="127">
        <v>20170503</v>
      </c>
      <c r="R2087" s="127" t="s">
        <v>61</v>
      </c>
      <c r="S2087" s="127" t="s">
        <v>62</v>
      </c>
      <c r="T2087" s="127" t="s">
        <v>63</v>
      </c>
      <c r="U2087" s="127" t="s">
        <v>1953</v>
      </c>
      <c r="V2087" s="127" t="s">
        <v>65</v>
      </c>
      <c r="W2087" s="127" t="s">
        <v>64</v>
      </c>
      <c r="X2087" s="127" t="s">
        <v>1305</v>
      </c>
      <c r="Y2087" s="127">
        <v>16.21</v>
      </c>
      <c r="Z2087" s="127"/>
      <c r="AA2087" s="127" t="s">
        <v>1726</v>
      </c>
      <c r="AB2087" s="127">
        <v>5000</v>
      </c>
      <c r="AC2087" s="127">
        <v>12587</v>
      </c>
      <c r="AD2087" s="127"/>
      <c r="AE2087" s="127"/>
      <c r="AF2087" s="127">
        <v>5000</v>
      </c>
      <c r="AG2087" s="127">
        <v>1306</v>
      </c>
      <c r="AH2087" s="127"/>
      <c r="AI2087" s="127"/>
      <c r="AJ2087" s="127" t="s">
        <v>66</v>
      </c>
      <c r="AK2087" s="127">
        <v>9.4E-2</v>
      </c>
      <c r="AL2087" s="127"/>
      <c r="AM2087" s="127"/>
      <c r="AN2087" s="127"/>
      <c r="AO2087" s="127"/>
      <c r="AP2087" s="127" t="s">
        <v>663</v>
      </c>
      <c r="AQ2087" s="127" t="s">
        <v>661</v>
      </c>
      <c r="AR2087" s="127" t="s">
        <v>664</v>
      </c>
      <c r="AS2087" s="127" t="s">
        <v>69</v>
      </c>
      <c r="AT2087" s="127" t="s">
        <v>70</v>
      </c>
      <c r="AU2087" s="127" t="s">
        <v>71</v>
      </c>
      <c r="AV2087" s="127" t="s">
        <v>1726</v>
      </c>
      <c r="AW2087" s="149">
        <f t="shared" si="32"/>
        <v>0.10375784539604353</v>
      </c>
    </row>
    <row r="2088" spans="1:49" x14ac:dyDescent="0.2">
      <c r="A2088" s="127" t="s">
        <v>1726</v>
      </c>
      <c r="B2088" s="127">
        <v>4.0999999999999996</v>
      </c>
      <c r="C2088" s="127">
        <v>20171204</v>
      </c>
      <c r="D2088" s="127" t="s">
        <v>60</v>
      </c>
      <c r="E2088" s="127" t="s">
        <v>60</v>
      </c>
      <c r="F2088" s="127">
        <v>3</v>
      </c>
      <c r="G2088" s="75" t="s">
        <v>5518</v>
      </c>
      <c r="H2088" s="127"/>
      <c r="I2088" s="127"/>
      <c r="J2088" s="127"/>
      <c r="K2088" s="127"/>
      <c r="L2088" s="127"/>
      <c r="M2088" s="127">
        <v>1</v>
      </c>
      <c r="N2088" s="127">
        <v>3</v>
      </c>
      <c r="O2088" s="127">
        <v>2015</v>
      </c>
      <c r="P2088" s="127">
        <v>20170406</v>
      </c>
      <c r="Q2088" s="127">
        <v>20170406</v>
      </c>
      <c r="R2088" s="127" t="s">
        <v>5519</v>
      </c>
      <c r="S2088" s="127" t="s">
        <v>4396</v>
      </c>
      <c r="T2088" s="127" t="s">
        <v>5520</v>
      </c>
      <c r="U2088" s="127" t="s">
        <v>1953</v>
      </c>
      <c r="V2088" s="127" t="s">
        <v>65</v>
      </c>
      <c r="W2088" s="127" t="s">
        <v>66</v>
      </c>
      <c r="X2088" s="127" t="s">
        <v>1305</v>
      </c>
      <c r="Y2088" s="127">
        <v>15</v>
      </c>
      <c r="Z2088" s="127"/>
      <c r="AA2088" s="127" t="s">
        <v>1726</v>
      </c>
      <c r="AB2088" s="127"/>
      <c r="AC2088" s="127"/>
      <c r="AD2088" s="127"/>
      <c r="AE2088" s="127"/>
      <c r="AF2088" s="127">
        <v>5000</v>
      </c>
      <c r="AG2088" s="127">
        <v>2000</v>
      </c>
      <c r="AH2088" s="127"/>
      <c r="AI2088" s="127"/>
      <c r="AJ2088" s="127" t="s">
        <v>67</v>
      </c>
      <c r="AK2088" s="127"/>
      <c r="AL2088" s="127"/>
      <c r="AM2088" s="127"/>
      <c r="AN2088" s="127"/>
      <c r="AO2088" s="127"/>
      <c r="AP2088" s="127" t="s">
        <v>5521</v>
      </c>
      <c r="AQ2088" s="127" t="s">
        <v>4397</v>
      </c>
      <c r="AR2088" s="127" t="s">
        <v>5522</v>
      </c>
      <c r="AS2088" s="127" t="s">
        <v>69</v>
      </c>
      <c r="AT2088" s="127" t="s">
        <v>70</v>
      </c>
      <c r="AU2088" s="127" t="s">
        <v>3211</v>
      </c>
      <c r="AV2088" s="127" t="s">
        <v>1726</v>
      </c>
      <c r="AW2088" s="149" t="str">
        <f t="shared" si="32"/>
        <v/>
      </c>
    </row>
    <row r="2089" spans="1:49" x14ac:dyDescent="0.2">
      <c r="A2089" s="127" t="s">
        <v>1726</v>
      </c>
      <c r="B2089" s="127">
        <v>4.0999999999999996</v>
      </c>
      <c r="C2089" s="127">
        <v>20171204</v>
      </c>
      <c r="D2089" s="127" t="s">
        <v>60</v>
      </c>
      <c r="E2089" s="127" t="s">
        <v>60</v>
      </c>
      <c r="F2089" s="127">
        <v>3</v>
      </c>
      <c r="G2089" s="75" t="s">
        <v>5523</v>
      </c>
      <c r="H2089" s="127"/>
      <c r="I2089" s="127"/>
      <c r="J2089" s="127"/>
      <c r="K2089" s="127"/>
      <c r="L2089" s="127"/>
      <c r="M2089" s="127">
        <v>1</v>
      </c>
      <c r="N2089" s="127">
        <v>3</v>
      </c>
      <c r="O2089" s="127">
        <v>2015</v>
      </c>
      <c r="P2089" s="127">
        <v>20170502</v>
      </c>
      <c r="Q2089" s="127">
        <v>20170508</v>
      </c>
      <c r="R2089" s="127" t="s">
        <v>4190</v>
      </c>
      <c r="S2089" s="127" t="s">
        <v>4396</v>
      </c>
      <c r="T2089" s="127" t="s">
        <v>5520</v>
      </c>
      <c r="U2089" s="127" t="s">
        <v>1953</v>
      </c>
      <c r="V2089" s="127" t="s">
        <v>65</v>
      </c>
      <c r="W2089" s="127" t="s">
        <v>66</v>
      </c>
      <c r="X2089" s="127" t="s">
        <v>1305</v>
      </c>
      <c r="Y2089" s="127">
        <v>18</v>
      </c>
      <c r="Z2089" s="127"/>
      <c r="AA2089" s="127" t="s">
        <v>1726</v>
      </c>
      <c r="AB2089" s="127"/>
      <c r="AC2089" s="127"/>
      <c r="AD2089" s="127"/>
      <c r="AE2089" s="127"/>
      <c r="AF2089" s="127">
        <v>5000</v>
      </c>
      <c r="AG2089" s="127">
        <v>356</v>
      </c>
      <c r="AH2089" s="127"/>
      <c r="AI2089" s="127"/>
      <c r="AJ2089" s="127" t="s">
        <v>67</v>
      </c>
      <c r="AK2089" s="127"/>
      <c r="AL2089" s="127"/>
      <c r="AM2089" s="127"/>
      <c r="AN2089" s="127"/>
      <c r="AO2089" s="127" t="s">
        <v>5524</v>
      </c>
      <c r="AP2089" s="127" t="s">
        <v>4191</v>
      </c>
      <c r="AQ2089" s="127" t="s">
        <v>4397</v>
      </c>
      <c r="AR2089" s="127" t="s">
        <v>5522</v>
      </c>
      <c r="AS2089" s="127" t="s">
        <v>69</v>
      </c>
      <c r="AT2089" s="127" t="s">
        <v>70</v>
      </c>
      <c r="AU2089" s="127" t="s">
        <v>3211</v>
      </c>
      <c r="AV2089" s="127" t="s">
        <v>1726</v>
      </c>
      <c r="AW2089" s="149" t="str">
        <f t="shared" si="32"/>
        <v/>
      </c>
    </row>
    <row r="2090" spans="1:49" x14ac:dyDescent="0.2">
      <c r="A2090" s="127" t="s">
        <v>1726</v>
      </c>
      <c r="B2090" s="127">
        <v>4.0999999999999996</v>
      </c>
      <c r="C2090" s="127">
        <v>20171204</v>
      </c>
      <c r="D2090" s="127" t="s">
        <v>60</v>
      </c>
      <c r="E2090" s="127" t="s">
        <v>60</v>
      </c>
      <c r="F2090" s="127">
        <v>3</v>
      </c>
      <c r="G2090" s="75" t="s">
        <v>5525</v>
      </c>
      <c r="H2090" s="127"/>
      <c r="I2090" s="127"/>
      <c r="J2090" s="127"/>
      <c r="K2090" s="127"/>
      <c r="L2090" s="127"/>
      <c r="M2090" s="127">
        <v>1</v>
      </c>
      <c r="N2090" s="127">
        <v>3</v>
      </c>
      <c r="O2090" s="127">
        <v>2015</v>
      </c>
      <c r="P2090" s="127">
        <v>20170517</v>
      </c>
      <c r="Q2090" s="127">
        <v>20170517</v>
      </c>
      <c r="R2090" s="127" t="s">
        <v>4190</v>
      </c>
      <c r="S2090" s="127" t="s">
        <v>4396</v>
      </c>
      <c r="T2090" s="127" t="s">
        <v>5520</v>
      </c>
      <c r="U2090" s="127" t="s">
        <v>1953</v>
      </c>
      <c r="V2090" s="127" t="s">
        <v>65</v>
      </c>
      <c r="W2090" s="127" t="s">
        <v>66</v>
      </c>
      <c r="X2090" s="127" t="s">
        <v>1305</v>
      </c>
      <c r="Y2090" s="127">
        <v>20</v>
      </c>
      <c r="Z2090" s="127"/>
      <c r="AA2090" s="127" t="s">
        <v>1726</v>
      </c>
      <c r="AB2090" s="127"/>
      <c r="AC2090" s="127"/>
      <c r="AD2090" s="127"/>
      <c r="AE2090" s="127"/>
      <c r="AF2090" s="127">
        <v>5000</v>
      </c>
      <c r="AG2090" s="127">
        <v>3000</v>
      </c>
      <c r="AH2090" s="127"/>
      <c r="AI2090" s="127"/>
      <c r="AJ2090" s="127" t="s">
        <v>67</v>
      </c>
      <c r="AK2090" s="127"/>
      <c r="AL2090" s="127"/>
      <c r="AM2090" s="127"/>
      <c r="AN2090" s="127"/>
      <c r="AO2090" s="127"/>
      <c r="AP2090" s="127" t="s">
        <v>4191</v>
      </c>
      <c r="AQ2090" s="127" t="s">
        <v>4397</v>
      </c>
      <c r="AR2090" s="127" t="s">
        <v>5522</v>
      </c>
      <c r="AS2090" s="127" t="s">
        <v>69</v>
      </c>
      <c r="AT2090" s="127" t="s">
        <v>70</v>
      </c>
      <c r="AU2090" s="127" t="s">
        <v>3211</v>
      </c>
      <c r="AV2090" s="127" t="s">
        <v>1726</v>
      </c>
      <c r="AW2090" s="149" t="str">
        <f t="shared" si="32"/>
        <v/>
      </c>
    </row>
    <row r="2091" spans="1:49" x14ac:dyDescent="0.2">
      <c r="A2091" s="127" t="s">
        <v>1726</v>
      </c>
      <c r="B2091" s="127">
        <v>4.0999999999999996</v>
      </c>
      <c r="C2091" s="127">
        <v>20171204</v>
      </c>
      <c r="D2091" s="127" t="s">
        <v>60</v>
      </c>
      <c r="E2091" s="127" t="s">
        <v>60</v>
      </c>
      <c r="F2091" s="127">
        <v>3</v>
      </c>
      <c r="G2091" s="75" t="s">
        <v>5526</v>
      </c>
      <c r="H2091" s="127"/>
      <c r="I2091" s="127"/>
      <c r="J2091" s="127"/>
      <c r="K2091" s="127"/>
      <c r="L2091" s="127"/>
      <c r="M2091" s="127">
        <v>1</v>
      </c>
      <c r="N2091" s="127">
        <v>3</v>
      </c>
      <c r="O2091" s="127">
        <v>2015</v>
      </c>
      <c r="P2091" s="127">
        <v>20170531</v>
      </c>
      <c r="Q2091" s="127">
        <v>20170601</v>
      </c>
      <c r="R2091" s="127" t="s">
        <v>4190</v>
      </c>
      <c r="S2091" s="127" t="s">
        <v>4396</v>
      </c>
      <c r="T2091" s="127" t="s">
        <v>5520</v>
      </c>
      <c r="U2091" s="127" t="s">
        <v>1953</v>
      </c>
      <c r="V2091" s="127" t="s">
        <v>65</v>
      </c>
      <c r="W2091" s="127" t="s">
        <v>66</v>
      </c>
      <c r="X2091" s="127" t="s">
        <v>1305</v>
      </c>
      <c r="Y2091" s="127">
        <v>22</v>
      </c>
      <c r="Z2091" s="127"/>
      <c r="AA2091" s="127" t="s">
        <v>1726</v>
      </c>
      <c r="AB2091" s="127"/>
      <c r="AC2091" s="127"/>
      <c r="AD2091" s="127"/>
      <c r="AE2091" s="127"/>
      <c r="AF2091" s="127">
        <v>5000</v>
      </c>
      <c r="AG2091" s="127">
        <v>3150</v>
      </c>
      <c r="AH2091" s="127"/>
      <c r="AI2091" s="127"/>
      <c r="AJ2091" s="127" t="s">
        <v>67</v>
      </c>
      <c r="AK2091" s="127"/>
      <c r="AL2091" s="127"/>
      <c r="AM2091" s="127"/>
      <c r="AN2091" s="127"/>
      <c r="AO2091" s="127"/>
      <c r="AP2091" s="127" t="s">
        <v>4191</v>
      </c>
      <c r="AQ2091" s="127" t="s">
        <v>4397</v>
      </c>
      <c r="AR2091" s="127" t="s">
        <v>5522</v>
      </c>
      <c r="AS2091" s="127" t="s">
        <v>69</v>
      </c>
      <c r="AT2091" s="127" t="s">
        <v>70</v>
      </c>
      <c r="AU2091" s="127" t="s">
        <v>3211</v>
      </c>
      <c r="AV2091" s="127" t="s">
        <v>1726</v>
      </c>
      <c r="AW2091" s="149" t="str">
        <f t="shared" si="32"/>
        <v/>
      </c>
    </row>
    <row r="2092" spans="1:49" x14ac:dyDescent="0.2">
      <c r="A2092" s="127" t="s">
        <v>1726</v>
      </c>
      <c r="B2092" s="127">
        <v>4.0999999999999996</v>
      </c>
      <c r="C2092" s="127">
        <v>20171204</v>
      </c>
      <c r="D2092" s="127" t="s">
        <v>60</v>
      </c>
      <c r="E2092" s="127" t="s">
        <v>60</v>
      </c>
      <c r="F2092" s="127">
        <v>3</v>
      </c>
      <c r="G2092" s="75" t="s">
        <v>5527</v>
      </c>
      <c r="H2092" s="127"/>
      <c r="I2092" s="127"/>
      <c r="J2092" s="127"/>
      <c r="K2092" s="127"/>
      <c r="L2092" s="127"/>
      <c r="M2092" s="127">
        <v>1</v>
      </c>
      <c r="N2092" s="127">
        <v>3</v>
      </c>
      <c r="O2092" s="127">
        <v>2015</v>
      </c>
      <c r="P2092" s="127">
        <v>20170607</v>
      </c>
      <c r="Q2092" s="127">
        <v>20170607</v>
      </c>
      <c r="R2092" s="127" t="s">
        <v>4190</v>
      </c>
      <c r="S2092" s="127" t="s">
        <v>4396</v>
      </c>
      <c r="T2092" s="127" t="s">
        <v>5520</v>
      </c>
      <c r="U2092" s="127" t="s">
        <v>1953</v>
      </c>
      <c r="V2092" s="127" t="s">
        <v>65</v>
      </c>
      <c r="W2092" s="127" t="s">
        <v>66</v>
      </c>
      <c r="X2092" s="127" t="s">
        <v>1305</v>
      </c>
      <c r="Y2092" s="127">
        <v>25.4</v>
      </c>
      <c r="Z2092" s="127"/>
      <c r="AA2092" s="127" t="s">
        <v>1726</v>
      </c>
      <c r="AB2092" s="127"/>
      <c r="AC2092" s="127"/>
      <c r="AD2092" s="127"/>
      <c r="AE2092" s="127"/>
      <c r="AF2092" s="127">
        <v>5000</v>
      </c>
      <c r="AG2092" s="127">
        <v>3000</v>
      </c>
      <c r="AH2092" s="127"/>
      <c r="AI2092" s="127"/>
      <c r="AJ2092" s="127" t="s">
        <v>67</v>
      </c>
      <c r="AK2092" s="127"/>
      <c r="AL2092" s="127"/>
      <c r="AM2092" s="127"/>
      <c r="AN2092" s="127"/>
      <c r="AO2092" s="127"/>
      <c r="AP2092" s="127" t="s">
        <v>4191</v>
      </c>
      <c r="AQ2092" s="127" t="s">
        <v>4397</v>
      </c>
      <c r="AR2092" s="127" t="s">
        <v>5522</v>
      </c>
      <c r="AS2092" s="127" t="s">
        <v>69</v>
      </c>
      <c r="AT2092" s="127" t="s">
        <v>70</v>
      </c>
      <c r="AU2092" s="127" t="s">
        <v>3211</v>
      </c>
      <c r="AV2092" s="127" t="s">
        <v>1726</v>
      </c>
      <c r="AW2092" s="149" t="str">
        <f t="shared" si="32"/>
        <v/>
      </c>
    </row>
    <row r="2093" spans="1:49" x14ac:dyDescent="0.2">
      <c r="A2093" s="127" t="s">
        <v>1726</v>
      </c>
      <c r="B2093" s="127">
        <v>4.0999999999999996</v>
      </c>
      <c r="C2093" s="127">
        <v>20171204</v>
      </c>
      <c r="D2093" s="127" t="s">
        <v>60</v>
      </c>
      <c r="E2093" s="127" t="s">
        <v>60</v>
      </c>
      <c r="F2093" s="127">
        <v>3</v>
      </c>
      <c r="G2093" s="75" t="s">
        <v>5528</v>
      </c>
      <c r="H2093" s="127"/>
      <c r="I2093" s="127"/>
      <c r="J2093" s="127"/>
      <c r="K2093" s="127"/>
      <c r="L2093" s="127"/>
      <c r="M2093" s="127">
        <v>1</v>
      </c>
      <c r="N2093" s="127">
        <v>3</v>
      </c>
      <c r="O2093" s="127">
        <v>2015</v>
      </c>
      <c r="P2093" s="127">
        <v>20170614</v>
      </c>
      <c r="Q2093" s="127">
        <v>20170614</v>
      </c>
      <c r="R2093" s="127" t="s">
        <v>4190</v>
      </c>
      <c r="S2093" s="127" t="s">
        <v>4396</v>
      </c>
      <c r="T2093" s="127" t="s">
        <v>5520</v>
      </c>
      <c r="U2093" s="127" t="s">
        <v>1953</v>
      </c>
      <c r="V2093" s="127" t="s">
        <v>65</v>
      </c>
      <c r="W2093" s="127" t="s">
        <v>66</v>
      </c>
      <c r="X2093" s="127" t="s">
        <v>1305</v>
      </c>
      <c r="Y2093" s="127">
        <v>22</v>
      </c>
      <c r="Z2093" s="127"/>
      <c r="AA2093" s="127" t="s">
        <v>1726</v>
      </c>
      <c r="AB2093" s="127"/>
      <c r="AC2093" s="127"/>
      <c r="AD2093" s="127"/>
      <c r="AE2093" s="127"/>
      <c r="AF2093" s="127">
        <v>5000</v>
      </c>
      <c r="AG2093" s="127">
        <v>3000</v>
      </c>
      <c r="AH2093" s="127"/>
      <c r="AI2093" s="127"/>
      <c r="AJ2093" s="127" t="s">
        <v>67</v>
      </c>
      <c r="AK2093" s="127"/>
      <c r="AL2093" s="127"/>
      <c r="AM2093" s="127"/>
      <c r="AN2093" s="127"/>
      <c r="AO2093" s="127"/>
      <c r="AP2093" s="127" t="s">
        <v>4191</v>
      </c>
      <c r="AQ2093" s="127" t="s">
        <v>4397</v>
      </c>
      <c r="AR2093" s="127" t="s">
        <v>5522</v>
      </c>
      <c r="AS2093" s="127" t="s">
        <v>69</v>
      </c>
      <c r="AT2093" s="127" t="s">
        <v>70</v>
      </c>
      <c r="AU2093" s="127" t="s">
        <v>3211</v>
      </c>
      <c r="AV2093" s="127" t="s">
        <v>1726</v>
      </c>
      <c r="AW2093" s="149" t="str">
        <f t="shared" si="32"/>
        <v/>
      </c>
    </row>
    <row r="2094" spans="1:49" x14ac:dyDescent="0.2">
      <c r="A2094" s="127" t="s">
        <v>1726</v>
      </c>
      <c r="B2094" s="127">
        <v>4.0999999999999996</v>
      </c>
      <c r="C2094" s="127">
        <v>20171204</v>
      </c>
      <c r="D2094" s="127" t="s">
        <v>60</v>
      </c>
      <c r="E2094" s="127" t="s">
        <v>60</v>
      </c>
      <c r="F2094" s="127">
        <v>3</v>
      </c>
      <c r="G2094" s="75" t="s">
        <v>5529</v>
      </c>
      <c r="H2094" s="127"/>
      <c r="I2094" s="127"/>
      <c r="J2094" s="127"/>
      <c r="K2094" s="127"/>
      <c r="L2094" s="127"/>
      <c r="M2094" s="127">
        <v>1</v>
      </c>
      <c r="N2094" s="127">
        <v>3</v>
      </c>
      <c r="O2094" s="127">
        <v>2015</v>
      </c>
      <c r="P2094" s="127">
        <v>20170621</v>
      </c>
      <c r="Q2094" s="127">
        <v>20170621</v>
      </c>
      <c r="R2094" s="127" t="s">
        <v>4190</v>
      </c>
      <c r="S2094" s="127" t="s">
        <v>4396</v>
      </c>
      <c r="T2094" s="127" t="s">
        <v>5520</v>
      </c>
      <c r="U2094" s="127" t="s">
        <v>1953</v>
      </c>
      <c r="V2094" s="127" t="s">
        <v>65</v>
      </c>
      <c r="W2094" s="127" t="s">
        <v>66</v>
      </c>
      <c r="X2094" s="127" t="s">
        <v>1305</v>
      </c>
      <c r="Y2094" s="127">
        <v>26</v>
      </c>
      <c r="Z2094" s="127"/>
      <c r="AA2094" s="127" t="s">
        <v>1726</v>
      </c>
      <c r="AB2094" s="127"/>
      <c r="AC2094" s="127"/>
      <c r="AD2094" s="127"/>
      <c r="AE2094" s="127"/>
      <c r="AF2094" s="127">
        <v>5000</v>
      </c>
      <c r="AG2094" s="127">
        <v>4500</v>
      </c>
      <c r="AH2094" s="127"/>
      <c r="AI2094" s="127"/>
      <c r="AJ2094" s="127" t="s">
        <v>67</v>
      </c>
      <c r="AK2094" s="127"/>
      <c r="AL2094" s="127"/>
      <c r="AM2094" s="127"/>
      <c r="AN2094" s="127"/>
      <c r="AO2094" s="127"/>
      <c r="AP2094" s="127" t="s">
        <v>4191</v>
      </c>
      <c r="AQ2094" s="127" t="s">
        <v>4397</v>
      </c>
      <c r="AR2094" s="127" t="s">
        <v>5522</v>
      </c>
      <c r="AS2094" s="127" t="s">
        <v>69</v>
      </c>
      <c r="AT2094" s="127" t="s">
        <v>70</v>
      </c>
      <c r="AU2094" s="127" t="s">
        <v>3211</v>
      </c>
      <c r="AV2094" s="127" t="s">
        <v>1726</v>
      </c>
      <c r="AW2094" s="149" t="str">
        <f t="shared" si="32"/>
        <v/>
      </c>
    </row>
    <row r="2095" spans="1:49" x14ac:dyDescent="0.2">
      <c r="A2095" s="127" t="s">
        <v>59</v>
      </c>
      <c r="B2095" s="127">
        <v>4.0999999999999996</v>
      </c>
      <c r="C2095" s="127">
        <v>20171204</v>
      </c>
      <c r="D2095" s="127" t="s">
        <v>60</v>
      </c>
      <c r="E2095" s="127" t="s">
        <v>60</v>
      </c>
      <c r="F2095" s="127">
        <v>3</v>
      </c>
      <c r="G2095" s="75" t="s">
        <v>5213</v>
      </c>
      <c r="H2095" s="127">
        <v>12</v>
      </c>
      <c r="I2095" s="127"/>
      <c r="J2095" s="127"/>
      <c r="K2095" s="127"/>
      <c r="L2095" s="127"/>
      <c r="M2095" s="127">
        <v>1</v>
      </c>
      <c r="N2095" s="127">
        <v>1</v>
      </c>
      <c r="O2095" s="127">
        <v>2013</v>
      </c>
      <c r="P2095" s="127">
        <v>20150420</v>
      </c>
      <c r="Q2095" s="127">
        <v>20150421</v>
      </c>
      <c r="R2095" s="127" t="s">
        <v>61</v>
      </c>
      <c r="S2095" s="127" t="s">
        <v>62</v>
      </c>
      <c r="T2095" s="127" t="s">
        <v>63</v>
      </c>
      <c r="U2095" s="127" t="s">
        <v>1953</v>
      </c>
      <c r="V2095" s="127" t="s">
        <v>65</v>
      </c>
      <c r="W2095" s="127" t="s">
        <v>66</v>
      </c>
      <c r="X2095" s="127" t="s">
        <v>1308</v>
      </c>
      <c r="Y2095" s="127">
        <v>16.920000000000002</v>
      </c>
      <c r="Z2095" s="127">
        <v>114</v>
      </c>
      <c r="AA2095" s="127" t="s">
        <v>1726</v>
      </c>
      <c r="AB2095" s="127">
        <v>5000</v>
      </c>
      <c r="AC2095" s="127">
        <v>57461</v>
      </c>
      <c r="AD2095" s="127"/>
      <c r="AE2095" s="127"/>
      <c r="AF2095" s="127">
        <v>5000</v>
      </c>
      <c r="AG2095" s="127">
        <v>430</v>
      </c>
      <c r="AH2095" s="127">
        <v>0</v>
      </c>
      <c r="AI2095" s="127">
        <v>411</v>
      </c>
      <c r="AJ2095" s="127" t="s">
        <v>67</v>
      </c>
      <c r="AK2095" s="127">
        <v>7.4000000000000003E-3</v>
      </c>
      <c r="AL2095" s="127">
        <v>196</v>
      </c>
      <c r="AM2095" s="127">
        <v>539</v>
      </c>
      <c r="AN2095" s="127"/>
      <c r="AO2095" s="127"/>
      <c r="AP2095" s="127" t="s">
        <v>663</v>
      </c>
      <c r="AQ2095" s="127" t="s">
        <v>661</v>
      </c>
      <c r="AR2095" s="127" t="s">
        <v>664</v>
      </c>
      <c r="AS2095" s="127" t="s">
        <v>69</v>
      </c>
      <c r="AT2095" s="127" t="s">
        <v>70</v>
      </c>
      <c r="AU2095" s="127" t="s">
        <v>71</v>
      </c>
      <c r="AV2095" s="127" t="s">
        <v>1726</v>
      </c>
      <c r="AW2095" s="149">
        <f t="shared" si="32"/>
        <v>7.4833365239031693E-3</v>
      </c>
    </row>
    <row r="2096" spans="1:49" x14ac:dyDescent="0.2">
      <c r="A2096" s="127" t="s">
        <v>59</v>
      </c>
      <c r="B2096" s="127">
        <v>4.0999999999999996</v>
      </c>
      <c r="C2096" s="127">
        <v>20171204</v>
      </c>
      <c r="D2096" s="127" t="s">
        <v>60</v>
      </c>
      <c r="E2096" s="127" t="s">
        <v>60</v>
      </c>
      <c r="F2096" s="127">
        <v>3</v>
      </c>
      <c r="G2096" s="75" t="s">
        <v>5214</v>
      </c>
      <c r="H2096" s="127">
        <v>12</v>
      </c>
      <c r="I2096" s="127"/>
      <c r="J2096" s="127"/>
      <c r="K2096" s="127"/>
      <c r="L2096" s="127"/>
      <c r="M2096" s="127">
        <v>1</v>
      </c>
      <c r="N2096" s="127">
        <v>2</v>
      </c>
      <c r="O2096" s="127">
        <v>2014</v>
      </c>
      <c r="P2096" s="127">
        <v>20150512</v>
      </c>
      <c r="Q2096" s="127">
        <v>20150514</v>
      </c>
      <c r="R2096" s="127" t="s">
        <v>475</v>
      </c>
      <c r="S2096" s="127" t="s">
        <v>476</v>
      </c>
      <c r="T2096" s="127" t="s">
        <v>477</v>
      </c>
      <c r="U2096" s="127" t="s">
        <v>72</v>
      </c>
      <c r="V2096" s="127" t="s">
        <v>65</v>
      </c>
      <c r="W2096" s="127" t="s">
        <v>66</v>
      </c>
      <c r="X2096" s="127" t="s">
        <v>1308</v>
      </c>
      <c r="Y2096" s="127">
        <v>5.92</v>
      </c>
      <c r="Z2096" s="127">
        <v>79</v>
      </c>
      <c r="AA2096" s="127" t="s">
        <v>1726</v>
      </c>
      <c r="AB2096" s="127">
        <v>5000</v>
      </c>
      <c r="AC2096" s="127">
        <v>51640</v>
      </c>
      <c r="AD2096" s="127"/>
      <c r="AE2096" s="127"/>
      <c r="AF2096" s="127">
        <v>5000</v>
      </c>
      <c r="AG2096" s="127">
        <v>4399</v>
      </c>
      <c r="AH2096" s="127"/>
      <c r="AI2096" s="127"/>
      <c r="AJ2096" s="127" t="s">
        <v>66</v>
      </c>
      <c r="AK2096" s="127">
        <v>0.04</v>
      </c>
      <c r="AL2096" s="127">
        <v>35</v>
      </c>
      <c r="AM2096" s="127">
        <v>200</v>
      </c>
      <c r="AN2096" s="127"/>
      <c r="AO2096" s="127"/>
      <c r="AP2096" s="127" t="s">
        <v>479</v>
      </c>
      <c r="AQ2096" s="127" t="s">
        <v>480</v>
      </c>
      <c r="AR2096" s="127" t="s">
        <v>481</v>
      </c>
      <c r="AS2096" s="127" t="s">
        <v>69</v>
      </c>
      <c r="AT2096" s="127" t="s">
        <v>70</v>
      </c>
      <c r="AU2096" s="127" t="s">
        <v>91</v>
      </c>
      <c r="AV2096" s="127" t="s">
        <v>1726</v>
      </c>
      <c r="AW2096" s="149">
        <f t="shared" si="32"/>
        <v>8.5185902401239355E-2</v>
      </c>
    </row>
    <row r="2097" spans="1:49" x14ac:dyDescent="0.2">
      <c r="A2097" s="127" t="s">
        <v>1726</v>
      </c>
      <c r="B2097" s="127">
        <v>4.0999999999999996</v>
      </c>
      <c r="C2097" s="127">
        <v>20171204</v>
      </c>
      <c r="D2097" s="127" t="s">
        <v>60</v>
      </c>
      <c r="E2097" s="127" t="s">
        <v>60</v>
      </c>
      <c r="F2097" s="127">
        <v>3</v>
      </c>
      <c r="G2097" s="75" t="s">
        <v>5216</v>
      </c>
      <c r="H2097" s="127"/>
      <c r="I2097" s="127"/>
      <c r="J2097" s="127"/>
      <c r="K2097" s="127"/>
      <c r="L2097" s="127"/>
      <c r="M2097" s="127">
        <v>1</v>
      </c>
      <c r="N2097" s="127">
        <v>2</v>
      </c>
      <c r="O2097" s="127">
        <v>2015</v>
      </c>
      <c r="P2097" s="127">
        <v>20160428</v>
      </c>
      <c r="Q2097" s="127">
        <v>20160428</v>
      </c>
      <c r="R2097" s="127" t="s">
        <v>3420</v>
      </c>
      <c r="S2097" s="127" t="s">
        <v>3421</v>
      </c>
      <c r="T2097" s="127" t="s">
        <v>4165</v>
      </c>
      <c r="U2097" s="127" t="s">
        <v>72</v>
      </c>
      <c r="V2097" s="127" t="s">
        <v>65</v>
      </c>
      <c r="W2097" s="127" t="s">
        <v>64</v>
      </c>
      <c r="X2097" s="127" t="s">
        <v>1308</v>
      </c>
      <c r="Y2097" s="127">
        <v>6.98</v>
      </c>
      <c r="Z2097" s="127"/>
      <c r="AA2097" s="127" t="s">
        <v>1726</v>
      </c>
      <c r="AB2097" s="127"/>
      <c r="AC2097" s="127"/>
      <c r="AD2097" s="127"/>
      <c r="AE2097" s="127"/>
      <c r="AF2097" s="127">
        <v>0</v>
      </c>
      <c r="AG2097" s="127">
        <v>503867</v>
      </c>
      <c r="AH2097" s="127"/>
      <c r="AI2097" s="127"/>
      <c r="AJ2097" s="127" t="s">
        <v>66</v>
      </c>
      <c r="AK2097" s="127"/>
      <c r="AL2097" s="127"/>
      <c r="AM2097" s="127"/>
      <c r="AN2097" s="127"/>
      <c r="AO2097" s="127"/>
      <c r="AP2097" s="127" t="s">
        <v>3422</v>
      </c>
      <c r="AQ2097" s="127" t="s">
        <v>3423</v>
      </c>
      <c r="AR2097" s="127" t="s">
        <v>4166</v>
      </c>
      <c r="AS2097" s="127" t="s">
        <v>69</v>
      </c>
      <c r="AT2097" s="127" t="s">
        <v>70</v>
      </c>
      <c r="AU2097" s="127" t="s">
        <v>3211</v>
      </c>
      <c r="AV2097" s="127" t="s">
        <v>1726</v>
      </c>
      <c r="AW2097" s="149" t="str">
        <f t="shared" si="32"/>
        <v/>
      </c>
    </row>
    <row r="2098" spans="1:49" x14ac:dyDescent="0.2">
      <c r="A2098" s="127" t="s">
        <v>1726</v>
      </c>
      <c r="B2098" s="127">
        <v>4.0999999999999996</v>
      </c>
      <c r="C2098" s="127">
        <v>20171204</v>
      </c>
      <c r="D2098" s="127" t="s">
        <v>60</v>
      </c>
      <c r="E2098" s="127" t="s">
        <v>60</v>
      </c>
      <c r="F2098" s="127">
        <v>3</v>
      </c>
      <c r="G2098" s="75" t="s">
        <v>5217</v>
      </c>
      <c r="H2098" s="127"/>
      <c r="I2098" s="127"/>
      <c r="J2098" s="127"/>
      <c r="K2098" s="127"/>
      <c r="L2098" s="127"/>
      <c r="M2098" s="127">
        <v>1</v>
      </c>
      <c r="N2098" s="127">
        <v>2</v>
      </c>
      <c r="O2098" s="127">
        <v>2015</v>
      </c>
      <c r="P2098" s="127">
        <v>20151130</v>
      </c>
      <c r="Q2098" s="127">
        <v>20151130</v>
      </c>
      <c r="R2098" s="127" t="s">
        <v>5218</v>
      </c>
      <c r="S2098" s="127" t="s">
        <v>3421</v>
      </c>
      <c r="T2098" s="127" t="s">
        <v>4165</v>
      </c>
      <c r="U2098" s="127" t="s">
        <v>1643</v>
      </c>
      <c r="V2098" s="127" t="s">
        <v>65</v>
      </c>
      <c r="W2098" s="127" t="s">
        <v>64</v>
      </c>
      <c r="X2098" s="127" t="s">
        <v>1305</v>
      </c>
      <c r="Y2098" s="127">
        <v>0.3</v>
      </c>
      <c r="Z2098" s="127"/>
      <c r="AA2098" s="127" t="s">
        <v>1726</v>
      </c>
      <c r="AB2098" s="127"/>
      <c r="AC2098" s="127"/>
      <c r="AD2098" s="127"/>
      <c r="AE2098" s="127"/>
      <c r="AF2098" s="127">
        <v>0</v>
      </c>
      <c r="AG2098" s="127">
        <v>26056</v>
      </c>
      <c r="AH2098" s="127"/>
      <c r="AI2098" s="127"/>
      <c r="AJ2098" s="127" t="s">
        <v>66</v>
      </c>
      <c r="AK2098" s="127"/>
      <c r="AL2098" s="127"/>
      <c r="AM2098" s="127"/>
      <c r="AN2098" s="127"/>
      <c r="AO2098" s="127"/>
      <c r="AP2098" s="127" t="s">
        <v>5219</v>
      </c>
      <c r="AQ2098" s="127" t="s">
        <v>3423</v>
      </c>
      <c r="AR2098" s="127" t="s">
        <v>4166</v>
      </c>
      <c r="AS2098" s="127" t="s">
        <v>69</v>
      </c>
      <c r="AT2098" s="127" t="s">
        <v>70</v>
      </c>
      <c r="AU2098" s="127" t="s">
        <v>3211</v>
      </c>
      <c r="AV2098" s="127" t="s">
        <v>1726</v>
      </c>
      <c r="AW2098" s="149" t="str">
        <f t="shared" si="32"/>
        <v/>
      </c>
    </row>
    <row r="2099" spans="1:49" x14ac:dyDescent="0.2">
      <c r="A2099" s="127" t="s">
        <v>1726</v>
      </c>
      <c r="B2099" s="127">
        <v>4.0999999999999996</v>
      </c>
      <c r="C2099" s="127">
        <v>20171204</v>
      </c>
      <c r="D2099" s="127" t="s">
        <v>60</v>
      </c>
      <c r="E2099" s="127" t="s">
        <v>60</v>
      </c>
      <c r="F2099" s="127">
        <v>3</v>
      </c>
      <c r="G2099" s="75" t="s">
        <v>5530</v>
      </c>
      <c r="H2099" s="127"/>
      <c r="I2099" s="127"/>
      <c r="J2099" s="127"/>
      <c r="K2099" s="127"/>
      <c r="L2099" s="127"/>
      <c r="M2099" s="127">
        <v>1</v>
      </c>
      <c r="N2099" s="127">
        <v>2</v>
      </c>
      <c r="O2099" s="127">
        <v>2016</v>
      </c>
      <c r="P2099" s="127">
        <v>20170802</v>
      </c>
      <c r="Q2099" s="127">
        <v>20170802</v>
      </c>
      <c r="R2099" s="127" t="s">
        <v>3734</v>
      </c>
      <c r="S2099" s="127" t="s">
        <v>62</v>
      </c>
      <c r="T2099" s="127" t="s">
        <v>3727</v>
      </c>
      <c r="U2099" s="127" t="s">
        <v>1643</v>
      </c>
      <c r="V2099" s="127" t="s">
        <v>65</v>
      </c>
      <c r="W2099" s="127" t="s">
        <v>64</v>
      </c>
      <c r="X2099" s="127" t="s">
        <v>1305</v>
      </c>
      <c r="Y2099" s="127">
        <v>1</v>
      </c>
      <c r="Z2099" s="127"/>
      <c r="AA2099" s="127" t="s">
        <v>1726</v>
      </c>
      <c r="AB2099" s="127"/>
      <c r="AC2099" s="127"/>
      <c r="AD2099" s="127"/>
      <c r="AE2099" s="127"/>
      <c r="AF2099" s="127">
        <v>0</v>
      </c>
      <c r="AG2099" s="127">
        <v>8479</v>
      </c>
      <c r="AH2099" s="127"/>
      <c r="AI2099" s="127"/>
      <c r="AJ2099" s="127" t="s">
        <v>92</v>
      </c>
      <c r="AK2099" s="127"/>
      <c r="AL2099" s="127"/>
      <c r="AM2099" s="127"/>
      <c r="AN2099" s="127"/>
      <c r="AO2099" s="127"/>
      <c r="AP2099" s="127" t="s">
        <v>3736</v>
      </c>
      <c r="AQ2099" s="127" t="s">
        <v>661</v>
      </c>
      <c r="AR2099" s="127" t="s">
        <v>3729</v>
      </c>
      <c r="AS2099" s="127" t="s">
        <v>69</v>
      </c>
      <c r="AT2099" s="127" t="s">
        <v>70</v>
      </c>
      <c r="AU2099" s="127" t="s">
        <v>77</v>
      </c>
      <c r="AV2099" s="127" t="s">
        <v>1726</v>
      </c>
      <c r="AW2099" s="149" t="str">
        <f t="shared" si="32"/>
        <v/>
      </c>
    </row>
    <row r="2100" spans="1:49" x14ac:dyDescent="0.2">
      <c r="A2100" s="127" t="s">
        <v>1726</v>
      </c>
      <c r="B2100" s="127">
        <v>4.0999999999999996</v>
      </c>
      <c r="C2100" s="127">
        <v>20171204</v>
      </c>
      <c r="D2100" s="127" t="s">
        <v>60</v>
      </c>
      <c r="E2100" s="127" t="s">
        <v>60</v>
      </c>
      <c r="F2100" s="127">
        <v>3</v>
      </c>
      <c r="G2100" s="75" t="s">
        <v>5531</v>
      </c>
      <c r="H2100" s="127"/>
      <c r="I2100" s="127"/>
      <c r="J2100" s="127"/>
      <c r="K2100" s="127"/>
      <c r="L2100" s="127"/>
      <c r="M2100" s="127">
        <v>1</v>
      </c>
      <c r="N2100" s="127">
        <v>1</v>
      </c>
      <c r="O2100" s="127">
        <v>2016</v>
      </c>
      <c r="P2100" s="127">
        <v>20170609</v>
      </c>
      <c r="Q2100" s="127">
        <v>20170609</v>
      </c>
      <c r="R2100" s="127" t="s">
        <v>78</v>
      </c>
      <c r="S2100" s="127" t="s">
        <v>62</v>
      </c>
      <c r="T2100" s="127" t="s">
        <v>79</v>
      </c>
      <c r="U2100" s="127" t="s">
        <v>1643</v>
      </c>
      <c r="V2100" s="127" t="s">
        <v>65</v>
      </c>
      <c r="W2100" s="127" t="s">
        <v>64</v>
      </c>
      <c r="X2100" s="127" t="s">
        <v>1305</v>
      </c>
      <c r="Y2100" s="127">
        <v>2.99</v>
      </c>
      <c r="Z2100" s="127">
        <v>61</v>
      </c>
      <c r="AA2100" s="127" t="s">
        <v>1726</v>
      </c>
      <c r="AB2100" s="127"/>
      <c r="AC2100" s="127"/>
      <c r="AD2100" s="127"/>
      <c r="AE2100" s="127"/>
      <c r="AF2100" s="127">
        <v>0</v>
      </c>
      <c r="AG2100" s="127">
        <v>33292</v>
      </c>
      <c r="AH2100" s="127"/>
      <c r="AI2100" s="127"/>
      <c r="AJ2100" s="127" t="s">
        <v>66</v>
      </c>
      <c r="AK2100" s="127"/>
      <c r="AL2100" s="127"/>
      <c r="AM2100" s="127"/>
      <c r="AN2100" s="127"/>
      <c r="AO2100" s="127"/>
      <c r="AP2100" s="127" t="s">
        <v>675</v>
      </c>
      <c r="AQ2100" s="127" t="s">
        <v>661</v>
      </c>
      <c r="AR2100" s="127" t="s">
        <v>676</v>
      </c>
      <c r="AS2100" s="127" t="s">
        <v>69</v>
      </c>
      <c r="AT2100" s="127" t="s">
        <v>70</v>
      </c>
      <c r="AU2100" s="127" t="s">
        <v>71</v>
      </c>
      <c r="AV2100" s="127" t="s">
        <v>1726</v>
      </c>
      <c r="AW2100" s="149" t="str">
        <f t="shared" si="32"/>
        <v/>
      </c>
    </row>
    <row r="2101" spans="1:49" x14ac:dyDescent="0.2">
      <c r="A2101" s="127" t="s">
        <v>1726</v>
      </c>
      <c r="B2101" s="127">
        <v>4.0999999999999996</v>
      </c>
      <c r="C2101" s="127">
        <v>20171204</v>
      </c>
      <c r="D2101" s="127" t="s">
        <v>60</v>
      </c>
      <c r="E2101" s="127" t="s">
        <v>60</v>
      </c>
      <c r="F2101" s="127">
        <v>3</v>
      </c>
      <c r="G2101" s="75" t="s">
        <v>5532</v>
      </c>
      <c r="H2101" s="127"/>
      <c r="I2101" s="127"/>
      <c r="J2101" s="127"/>
      <c r="K2101" s="127"/>
      <c r="L2101" s="127"/>
      <c r="M2101" s="127">
        <v>1</v>
      </c>
      <c r="N2101" s="127">
        <v>1</v>
      </c>
      <c r="O2101" s="127">
        <v>2016</v>
      </c>
      <c r="P2101" s="127">
        <v>20170620</v>
      </c>
      <c r="Q2101" s="127">
        <v>20170620</v>
      </c>
      <c r="R2101" s="127" t="s">
        <v>1339</v>
      </c>
      <c r="S2101" s="127" t="s">
        <v>62</v>
      </c>
      <c r="T2101" s="127" t="s">
        <v>63</v>
      </c>
      <c r="U2101" s="127" t="s">
        <v>1643</v>
      </c>
      <c r="V2101" s="127" t="s">
        <v>65</v>
      </c>
      <c r="W2101" s="127" t="s">
        <v>64</v>
      </c>
      <c r="X2101" s="127" t="s">
        <v>1305</v>
      </c>
      <c r="Y2101" s="127">
        <v>1.88</v>
      </c>
      <c r="Z2101" s="127">
        <v>55</v>
      </c>
      <c r="AA2101" s="127" t="s">
        <v>1726</v>
      </c>
      <c r="AB2101" s="127"/>
      <c r="AC2101" s="127"/>
      <c r="AD2101" s="127"/>
      <c r="AE2101" s="127"/>
      <c r="AF2101" s="127">
        <v>0</v>
      </c>
      <c r="AG2101" s="127">
        <v>10587</v>
      </c>
      <c r="AH2101" s="127"/>
      <c r="AI2101" s="127"/>
      <c r="AJ2101" s="127" t="s">
        <v>66</v>
      </c>
      <c r="AK2101" s="127"/>
      <c r="AL2101" s="127"/>
      <c r="AM2101" s="127"/>
      <c r="AN2101" s="127"/>
      <c r="AO2101" s="127"/>
      <c r="AP2101" s="127" t="s">
        <v>1340</v>
      </c>
      <c r="AQ2101" s="127" t="s">
        <v>661</v>
      </c>
      <c r="AR2101" s="127" t="s">
        <v>664</v>
      </c>
      <c r="AS2101" s="127" t="s">
        <v>69</v>
      </c>
      <c r="AT2101" s="127" t="s">
        <v>70</v>
      </c>
      <c r="AU2101" s="127" t="s">
        <v>71</v>
      </c>
      <c r="AV2101" s="127" t="s">
        <v>1726</v>
      </c>
      <c r="AW2101" s="149" t="str">
        <f t="shared" si="32"/>
        <v/>
      </c>
    </row>
    <row r="2102" spans="1:49" x14ac:dyDescent="0.2">
      <c r="A2102" s="127" t="s">
        <v>1726</v>
      </c>
      <c r="B2102" s="127">
        <v>4.0999999999999996</v>
      </c>
      <c r="C2102" s="127">
        <v>20171204</v>
      </c>
      <c r="D2102" s="127" t="s">
        <v>60</v>
      </c>
      <c r="E2102" s="127" t="s">
        <v>60</v>
      </c>
      <c r="F2102" s="127">
        <v>3</v>
      </c>
      <c r="G2102" s="75" t="s">
        <v>5533</v>
      </c>
      <c r="H2102" s="127"/>
      <c r="I2102" s="127"/>
      <c r="J2102" s="127"/>
      <c r="K2102" s="127"/>
      <c r="L2102" s="127"/>
      <c r="M2102" s="127">
        <v>1</v>
      </c>
      <c r="N2102" s="127">
        <v>1</v>
      </c>
      <c r="O2102" s="127">
        <v>2016</v>
      </c>
      <c r="P2102" s="127">
        <v>20170621</v>
      </c>
      <c r="Q2102" s="127">
        <v>20170621</v>
      </c>
      <c r="R2102" s="127" t="s">
        <v>88</v>
      </c>
      <c r="S2102" s="127" t="s">
        <v>62</v>
      </c>
      <c r="T2102" s="127" t="s">
        <v>89</v>
      </c>
      <c r="U2102" s="127" t="s">
        <v>1643</v>
      </c>
      <c r="V2102" s="127" t="s">
        <v>65</v>
      </c>
      <c r="W2102" s="127" t="s">
        <v>64</v>
      </c>
      <c r="X2102" s="127" t="s">
        <v>1305</v>
      </c>
      <c r="Y2102" s="127">
        <v>2.12</v>
      </c>
      <c r="Z2102" s="127">
        <v>57</v>
      </c>
      <c r="AA2102" s="127" t="s">
        <v>1726</v>
      </c>
      <c r="AB2102" s="127"/>
      <c r="AC2102" s="127"/>
      <c r="AD2102" s="127"/>
      <c r="AE2102" s="127"/>
      <c r="AF2102" s="127">
        <v>0</v>
      </c>
      <c r="AG2102" s="127">
        <v>7527</v>
      </c>
      <c r="AH2102" s="127"/>
      <c r="AI2102" s="127"/>
      <c r="AJ2102" s="127" t="s">
        <v>66</v>
      </c>
      <c r="AK2102" s="127"/>
      <c r="AL2102" s="127"/>
      <c r="AM2102" s="127"/>
      <c r="AN2102" s="127"/>
      <c r="AO2102" s="127"/>
      <c r="AP2102" s="127" t="s">
        <v>660</v>
      </c>
      <c r="AQ2102" s="127" t="s">
        <v>661</v>
      </c>
      <c r="AR2102" s="127" t="s">
        <v>662</v>
      </c>
      <c r="AS2102" s="127" t="s">
        <v>69</v>
      </c>
      <c r="AT2102" s="127" t="s">
        <v>70</v>
      </c>
      <c r="AU2102" s="127" t="s">
        <v>91</v>
      </c>
      <c r="AV2102" s="127" t="s">
        <v>1726</v>
      </c>
      <c r="AW2102" s="149" t="str">
        <f t="shared" si="32"/>
        <v/>
      </c>
    </row>
    <row r="2103" spans="1:49" x14ac:dyDescent="0.2">
      <c r="A2103" s="127" t="s">
        <v>1726</v>
      </c>
      <c r="B2103" s="127">
        <v>4.0999999999999996</v>
      </c>
      <c r="C2103" s="127">
        <v>20171204</v>
      </c>
      <c r="D2103" s="127" t="s">
        <v>60</v>
      </c>
      <c r="E2103" s="127" t="s">
        <v>60</v>
      </c>
      <c r="F2103" s="127">
        <v>3</v>
      </c>
      <c r="G2103" s="75" t="s">
        <v>5534</v>
      </c>
      <c r="H2103" s="127"/>
      <c r="I2103" s="127"/>
      <c r="J2103" s="127"/>
      <c r="K2103" s="127"/>
      <c r="L2103" s="127"/>
      <c r="M2103" s="127">
        <v>1</v>
      </c>
      <c r="N2103" s="127">
        <v>1</v>
      </c>
      <c r="O2103" s="127">
        <v>2016</v>
      </c>
      <c r="P2103" s="127">
        <v>20170608</v>
      </c>
      <c r="Q2103" s="127">
        <v>20170608</v>
      </c>
      <c r="R2103" s="127" t="s">
        <v>84</v>
      </c>
      <c r="S2103" s="127" t="s">
        <v>62</v>
      </c>
      <c r="T2103" s="127" t="s">
        <v>85</v>
      </c>
      <c r="U2103" s="127" t="s">
        <v>1643</v>
      </c>
      <c r="V2103" s="127" t="s">
        <v>65</v>
      </c>
      <c r="W2103" s="127" t="s">
        <v>64</v>
      </c>
      <c r="X2103" s="127" t="s">
        <v>1305</v>
      </c>
      <c r="Y2103" s="127">
        <v>2.92</v>
      </c>
      <c r="Z2103" s="127">
        <v>61</v>
      </c>
      <c r="AA2103" s="127" t="s">
        <v>1726</v>
      </c>
      <c r="AB2103" s="127"/>
      <c r="AC2103" s="127"/>
      <c r="AD2103" s="127"/>
      <c r="AE2103" s="127"/>
      <c r="AF2103" s="127">
        <v>0</v>
      </c>
      <c r="AG2103" s="127">
        <v>30225</v>
      </c>
      <c r="AH2103" s="127"/>
      <c r="AI2103" s="127"/>
      <c r="AJ2103" s="127" t="s">
        <v>66</v>
      </c>
      <c r="AK2103" s="127"/>
      <c r="AL2103" s="127"/>
      <c r="AM2103" s="127"/>
      <c r="AN2103" s="127"/>
      <c r="AO2103" s="127"/>
      <c r="AP2103" s="127" t="s">
        <v>669</v>
      </c>
      <c r="AQ2103" s="127" t="s">
        <v>661</v>
      </c>
      <c r="AR2103" s="127" t="s">
        <v>670</v>
      </c>
      <c r="AS2103" s="127" t="s">
        <v>69</v>
      </c>
      <c r="AT2103" s="127" t="s">
        <v>70</v>
      </c>
      <c r="AU2103" s="127" t="s">
        <v>71</v>
      </c>
      <c r="AV2103" s="127" t="s">
        <v>1726</v>
      </c>
      <c r="AW2103" s="149" t="str">
        <f t="shared" si="32"/>
        <v/>
      </c>
    </row>
    <row r="2104" spans="1:49" x14ac:dyDescent="0.2">
      <c r="A2104" s="127" t="s">
        <v>1726</v>
      </c>
      <c r="B2104" s="127">
        <v>4.0999999999999996</v>
      </c>
      <c r="C2104" s="127">
        <v>20171204</v>
      </c>
      <c r="D2104" s="127" t="s">
        <v>60</v>
      </c>
      <c r="E2104" s="127" t="s">
        <v>60</v>
      </c>
      <c r="F2104" s="127">
        <v>3</v>
      </c>
      <c r="G2104" s="75" t="s">
        <v>5535</v>
      </c>
      <c r="H2104" s="127"/>
      <c r="I2104" s="127"/>
      <c r="J2104" s="127"/>
      <c r="K2104" s="127"/>
      <c r="L2104" s="127"/>
      <c r="M2104" s="127">
        <v>1</v>
      </c>
      <c r="N2104" s="127">
        <v>3</v>
      </c>
      <c r="O2104" s="127">
        <v>2016</v>
      </c>
      <c r="P2104" s="127">
        <v>20170617</v>
      </c>
      <c r="Q2104" s="127">
        <v>20170617</v>
      </c>
      <c r="R2104" s="127" t="s">
        <v>3474</v>
      </c>
      <c r="S2104" s="127" t="s">
        <v>3475</v>
      </c>
      <c r="T2104" s="127" t="s">
        <v>4165</v>
      </c>
      <c r="U2104" s="127" t="s">
        <v>72</v>
      </c>
      <c r="V2104" s="127" t="s">
        <v>65</v>
      </c>
      <c r="W2104" s="127" t="s">
        <v>66</v>
      </c>
      <c r="X2104" s="127" t="s">
        <v>1308</v>
      </c>
      <c r="Y2104" s="127">
        <v>6</v>
      </c>
      <c r="Z2104" s="127"/>
      <c r="AA2104" s="127" t="s">
        <v>1726</v>
      </c>
      <c r="AB2104" s="127"/>
      <c r="AC2104" s="127"/>
      <c r="AD2104" s="127"/>
      <c r="AE2104" s="127"/>
      <c r="AF2104" s="127">
        <v>0</v>
      </c>
      <c r="AG2104" s="127">
        <v>4980</v>
      </c>
      <c r="AH2104" s="127"/>
      <c r="AI2104" s="127"/>
      <c r="AJ2104" s="127" t="s">
        <v>67</v>
      </c>
      <c r="AK2104" s="127"/>
      <c r="AL2104" s="127"/>
      <c r="AM2104" s="127"/>
      <c r="AN2104" s="127"/>
      <c r="AO2104" s="127"/>
      <c r="AP2104" s="127" t="s">
        <v>3477</v>
      </c>
      <c r="AQ2104" s="127" t="s">
        <v>3478</v>
      </c>
      <c r="AR2104" s="127" t="s">
        <v>4166</v>
      </c>
      <c r="AS2104" s="127" t="s">
        <v>69</v>
      </c>
      <c r="AT2104" s="127" t="s">
        <v>70</v>
      </c>
      <c r="AU2104" s="127" t="s">
        <v>3211</v>
      </c>
      <c r="AV2104" s="127" t="s">
        <v>1726</v>
      </c>
      <c r="AW2104" s="149" t="str">
        <f t="shared" si="32"/>
        <v/>
      </c>
    </row>
    <row r="2105" spans="1:49" x14ac:dyDescent="0.2">
      <c r="A2105" s="127" t="s">
        <v>1726</v>
      </c>
      <c r="B2105" s="127">
        <v>4.0999999999999996</v>
      </c>
      <c r="C2105" s="127">
        <v>20171204</v>
      </c>
      <c r="D2105" s="127" t="s">
        <v>60</v>
      </c>
      <c r="E2105" s="127" t="s">
        <v>60</v>
      </c>
      <c r="F2105" s="127">
        <v>3</v>
      </c>
      <c r="G2105" s="75" t="s">
        <v>5536</v>
      </c>
      <c r="H2105" s="127"/>
      <c r="I2105" s="127"/>
      <c r="J2105" s="127"/>
      <c r="K2105" s="127"/>
      <c r="L2105" s="127"/>
      <c r="M2105" s="127">
        <v>1</v>
      </c>
      <c r="N2105" s="127">
        <v>3</v>
      </c>
      <c r="O2105" s="127">
        <v>2016</v>
      </c>
      <c r="P2105" s="127">
        <v>20170620</v>
      </c>
      <c r="Q2105" s="127">
        <v>20170620</v>
      </c>
      <c r="R2105" s="127" t="s">
        <v>4190</v>
      </c>
      <c r="S2105" s="127" t="s">
        <v>3475</v>
      </c>
      <c r="T2105" s="127" t="s">
        <v>4165</v>
      </c>
      <c r="U2105" s="127" t="s">
        <v>72</v>
      </c>
      <c r="V2105" s="127" t="s">
        <v>65</v>
      </c>
      <c r="W2105" s="127" t="s">
        <v>66</v>
      </c>
      <c r="X2105" s="127" t="s">
        <v>1308</v>
      </c>
      <c r="Y2105" s="127">
        <v>6</v>
      </c>
      <c r="Z2105" s="127"/>
      <c r="AA2105" s="127" t="s">
        <v>1726</v>
      </c>
      <c r="AB2105" s="127"/>
      <c r="AC2105" s="127"/>
      <c r="AD2105" s="127"/>
      <c r="AE2105" s="127"/>
      <c r="AF2105" s="127">
        <v>0</v>
      </c>
      <c r="AG2105" s="127">
        <v>50000</v>
      </c>
      <c r="AH2105" s="127"/>
      <c r="AI2105" s="127"/>
      <c r="AJ2105" s="127" t="s">
        <v>67</v>
      </c>
      <c r="AK2105" s="127"/>
      <c r="AL2105" s="127"/>
      <c r="AM2105" s="127"/>
      <c r="AN2105" s="127"/>
      <c r="AO2105" s="127"/>
      <c r="AP2105" s="127" t="s">
        <v>4191</v>
      </c>
      <c r="AQ2105" s="127" t="s">
        <v>3478</v>
      </c>
      <c r="AR2105" s="127" t="s">
        <v>4166</v>
      </c>
      <c r="AS2105" s="127" t="s">
        <v>69</v>
      </c>
      <c r="AT2105" s="127" t="s">
        <v>70</v>
      </c>
      <c r="AU2105" s="127" t="s">
        <v>3211</v>
      </c>
      <c r="AV2105" s="127" t="s">
        <v>1726</v>
      </c>
      <c r="AW2105" s="149" t="str">
        <f t="shared" si="32"/>
        <v/>
      </c>
    </row>
    <row r="2106" spans="1:49" x14ac:dyDescent="0.2">
      <c r="A2106" s="127" t="s">
        <v>1726</v>
      </c>
      <c r="B2106" s="127">
        <v>4.0999999999999996</v>
      </c>
      <c r="C2106" s="127">
        <v>20171204</v>
      </c>
      <c r="D2106" s="127" t="s">
        <v>60</v>
      </c>
      <c r="E2106" s="127" t="s">
        <v>60</v>
      </c>
      <c r="F2106" s="127">
        <v>3</v>
      </c>
      <c r="G2106" s="75" t="s">
        <v>5537</v>
      </c>
      <c r="H2106" s="127"/>
      <c r="I2106" s="127"/>
      <c r="J2106" s="127"/>
      <c r="K2106" s="127"/>
      <c r="L2106" s="127"/>
      <c r="M2106" s="127">
        <v>1</v>
      </c>
      <c r="N2106" s="127">
        <v>3</v>
      </c>
      <c r="O2106" s="127">
        <v>2016</v>
      </c>
      <c r="P2106" s="127">
        <v>20170621</v>
      </c>
      <c r="Q2106" s="127">
        <v>20170621</v>
      </c>
      <c r="R2106" s="127" t="s">
        <v>3474</v>
      </c>
      <c r="S2106" s="127" t="s">
        <v>3475</v>
      </c>
      <c r="T2106" s="127" t="s">
        <v>4165</v>
      </c>
      <c r="U2106" s="127" t="s">
        <v>72</v>
      </c>
      <c r="V2106" s="127" t="s">
        <v>65</v>
      </c>
      <c r="W2106" s="127" t="s">
        <v>66</v>
      </c>
      <c r="X2106" s="127" t="s">
        <v>1308</v>
      </c>
      <c r="Y2106" s="127">
        <v>6</v>
      </c>
      <c r="Z2106" s="127"/>
      <c r="AA2106" s="127" t="s">
        <v>1726</v>
      </c>
      <c r="AB2106" s="127"/>
      <c r="AC2106" s="127"/>
      <c r="AD2106" s="127"/>
      <c r="AE2106" s="127"/>
      <c r="AF2106" s="127">
        <v>0</v>
      </c>
      <c r="AG2106" s="127">
        <v>61032</v>
      </c>
      <c r="AH2106" s="127"/>
      <c r="AI2106" s="127"/>
      <c r="AJ2106" s="127" t="s">
        <v>67</v>
      </c>
      <c r="AK2106" s="127"/>
      <c r="AL2106" s="127"/>
      <c r="AM2106" s="127"/>
      <c r="AN2106" s="127"/>
      <c r="AO2106" s="127"/>
      <c r="AP2106" s="127" t="s">
        <v>3477</v>
      </c>
      <c r="AQ2106" s="127" t="s">
        <v>3478</v>
      </c>
      <c r="AR2106" s="127" t="s">
        <v>4166</v>
      </c>
      <c r="AS2106" s="127" t="s">
        <v>69</v>
      </c>
      <c r="AT2106" s="127" t="s">
        <v>70</v>
      </c>
      <c r="AU2106" s="127" t="s">
        <v>3211</v>
      </c>
      <c r="AV2106" s="127" t="s">
        <v>1726</v>
      </c>
      <c r="AW2106" s="149" t="str">
        <f t="shared" si="32"/>
        <v/>
      </c>
    </row>
    <row r="2107" spans="1:49" ht="13.15" x14ac:dyDescent="0.25">
      <c r="A2107" s="127" t="s">
        <v>1726</v>
      </c>
      <c r="B2107" s="127">
        <v>4.0999999999999996</v>
      </c>
      <c r="C2107" s="127">
        <v>20171204</v>
      </c>
      <c r="D2107" s="127" t="s">
        <v>60</v>
      </c>
      <c r="E2107" s="127" t="s">
        <v>60</v>
      </c>
      <c r="F2107" s="127">
        <v>3</v>
      </c>
      <c r="G2107" s="75" t="s">
        <v>5538</v>
      </c>
      <c r="H2107" s="127"/>
      <c r="I2107" s="127"/>
      <c r="J2107" s="127"/>
      <c r="K2107" s="127"/>
      <c r="L2107" s="127"/>
      <c r="M2107" s="127">
        <v>1</v>
      </c>
      <c r="N2107" s="127">
        <v>3</v>
      </c>
      <c r="O2107" s="127">
        <v>2016</v>
      </c>
      <c r="P2107" s="127">
        <v>20170621</v>
      </c>
      <c r="Q2107" s="127">
        <v>20170621</v>
      </c>
      <c r="R2107" s="127" t="s">
        <v>4190</v>
      </c>
      <c r="S2107" s="127" t="s">
        <v>4396</v>
      </c>
      <c r="T2107" s="127" t="s">
        <v>4165</v>
      </c>
      <c r="U2107" s="127" t="s">
        <v>72</v>
      </c>
      <c r="V2107" s="127" t="s">
        <v>65</v>
      </c>
      <c r="W2107" s="127" t="s">
        <v>66</v>
      </c>
      <c r="X2107" s="127"/>
      <c r="Y2107" s="127">
        <v>4</v>
      </c>
      <c r="Z2107" s="127"/>
      <c r="AA2107" s="127" t="s">
        <v>1726</v>
      </c>
      <c r="AB2107" s="127"/>
      <c r="AC2107" s="127"/>
      <c r="AD2107" s="127"/>
      <c r="AE2107" s="127"/>
      <c r="AF2107" s="127">
        <v>0</v>
      </c>
      <c r="AG2107" s="127">
        <v>25940</v>
      </c>
      <c r="AH2107" s="127"/>
      <c r="AI2107" s="127"/>
      <c r="AJ2107" s="127" t="s">
        <v>67</v>
      </c>
      <c r="AK2107" s="127"/>
      <c r="AL2107" s="127"/>
      <c r="AM2107" s="127"/>
      <c r="AN2107" s="127"/>
      <c r="AO2107" s="127"/>
      <c r="AP2107" s="127" t="s">
        <v>4191</v>
      </c>
      <c r="AQ2107" s="127" t="s">
        <v>4397</v>
      </c>
      <c r="AR2107" s="127" t="s">
        <v>4166</v>
      </c>
      <c r="AS2107" s="127" t="s">
        <v>69</v>
      </c>
      <c r="AT2107" s="127" t="s">
        <v>70</v>
      </c>
      <c r="AU2107" s="127" t="s">
        <v>3211</v>
      </c>
      <c r="AV2107" s="127" t="s">
        <v>1726</v>
      </c>
      <c r="AW2107" s="149" t="str">
        <f t="shared" si="32"/>
        <v/>
      </c>
    </row>
    <row r="2108" spans="1:49" ht="13.15" x14ac:dyDescent="0.25">
      <c r="A2108" s="127" t="s">
        <v>1726</v>
      </c>
      <c r="B2108" s="127">
        <v>4.0999999999999996</v>
      </c>
      <c r="C2108" s="127">
        <v>20171204</v>
      </c>
      <c r="D2108" s="127" t="s">
        <v>60</v>
      </c>
      <c r="E2108" s="127" t="s">
        <v>60</v>
      </c>
      <c r="F2108" s="127">
        <v>3</v>
      </c>
      <c r="G2108" s="75" t="s">
        <v>5539</v>
      </c>
      <c r="H2108" s="127"/>
      <c r="I2108" s="127"/>
      <c r="J2108" s="127"/>
      <c r="K2108" s="127"/>
      <c r="L2108" s="127"/>
      <c r="M2108" s="127">
        <v>1</v>
      </c>
      <c r="N2108" s="127">
        <v>3</v>
      </c>
      <c r="O2108" s="127">
        <v>2015</v>
      </c>
      <c r="P2108" s="127">
        <v>20160607</v>
      </c>
      <c r="Q2108" s="127">
        <v>20160925</v>
      </c>
      <c r="R2108" s="127" t="s">
        <v>4190</v>
      </c>
      <c r="S2108" s="127" t="s">
        <v>4396</v>
      </c>
      <c r="T2108" s="127" t="s">
        <v>5520</v>
      </c>
      <c r="U2108" s="127" t="s">
        <v>1643</v>
      </c>
      <c r="V2108" s="127" t="s">
        <v>65</v>
      </c>
      <c r="W2108" s="127" t="s">
        <v>66</v>
      </c>
      <c r="X2108" s="127"/>
      <c r="Y2108" s="127">
        <v>1.7</v>
      </c>
      <c r="Z2108" s="127"/>
      <c r="AA2108" s="127" t="s">
        <v>1726</v>
      </c>
      <c r="AB2108" s="127"/>
      <c r="AC2108" s="127"/>
      <c r="AD2108" s="127"/>
      <c r="AE2108" s="127"/>
      <c r="AF2108" s="127">
        <v>0</v>
      </c>
      <c r="AG2108" s="127">
        <v>20000</v>
      </c>
      <c r="AH2108" s="127"/>
      <c r="AI2108" s="127"/>
      <c r="AJ2108" s="127" t="s">
        <v>67</v>
      </c>
      <c r="AK2108" s="127"/>
      <c r="AL2108" s="127"/>
      <c r="AM2108" s="127"/>
      <c r="AN2108" s="127"/>
      <c r="AO2108" s="127"/>
      <c r="AP2108" s="127" t="s">
        <v>4191</v>
      </c>
      <c r="AQ2108" s="127" t="s">
        <v>4397</v>
      </c>
      <c r="AR2108" s="127" t="s">
        <v>5522</v>
      </c>
      <c r="AS2108" s="127" t="s">
        <v>69</v>
      </c>
      <c r="AT2108" s="127" t="s">
        <v>70</v>
      </c>
      <c r="AU2108" s="127" t="s">
        <v>3211</v>
      </c>
      <c r="AV2108" s="127" t="s">
        <v>1726</v>
      </c>
      <c r="AW2108" s="149" t="str">
        <f t="shared" si="32"/>
        <v/>
      </c>
    </row>
    <row r="2109" spans="1:49" ht="13.15" x14ac:dyDescent="0.25">
      <c r="A2109" s="127" t="s">
        <v>59</v>
      </c>
      <c r="B2109" s="127">
        <v>4.0999999999999996</v>
      </c>
      <c r="C2109" s="127">
        <v>20171204</v>
      </c>
      <c r="D2109" s="127" t="s">
        <v>60</v>
      </c>
      <c r="E2109" s="127" t="s">
        <v>60</v>
      </c>
      <c r="F2109" s="127">
        <v>3</v>
      </c>
      <c r="G2109" s="75" t="s">
        <v>5223</v>
      </c>
      <c r="H2109" s="127">
        <v>12</v>
      </c>
      <c r="I2109" s="127"/>
      <c r="J2109" s="127"/>
      <c r="K2109" s="127"/>
      <c r="L2109" s="127"/>
      <c r="M2109" s="127">
        <v>1</v>
      </c>
      <c r="N2109" s="127">
        <v>2</v>
      </c>
      <c r="O2109" s="127">
        <v>2014</v>
      </c>
      <c r="P2109" s="127">
        <v>20160414</v>
      </c>
      <c r="Q2109" s="127">
        <v>20160414</v>
      </c>
      <c r="R2109" s="127" t="s">
        <v>3734</v>
      </c>
      <c r="S2109" s="127" t="s">
        <v>3323</v>
      </c>
      <c r="T2109" s="127" t="s">
        <v>3727</v>
      </c>
      <c r="U2109" s="127" t="s">
        <v>1953</v>
      </c>
      <c r="V2109" s="127" t="s">
        <v>65</v>
      </c>
      <c r="W2109" s="127" t="s">
        <v>64</v>
      </c>
      <c r="X2109" s="127" t="s">
        <v>1305</v>
      </c>
      <c r="Y2109" s="127">
        <v>14.93</v>
      </c>
      <c r="Z2109" s="127">
        <v>107</v>
      </c>
      <c r="AA2109" s="127" t="s">
        <v>1726</v>
      </c>
      <c r="AB2109" s="127">
        <v>5000</v>
      </c>
      <c r="AC2109" s="127">
        <v>37161</v>
      </c>
      <c r="AD2109" s="127"/>
      <c r="AE2109" s="127"/>
      <c r="AF2109" s="127">
        <v>5000</v>
      </c>
      <c r="AG2109" s="127">
        <v>292</v>
      </c>
      <c r="AH2109" s="127"/>
      <c r="AI2109" s="127"/>
      <c r="AJ2109" s="127" t="s">
        <v>67</v>
      </c>
      <c r="AK2109" s="127">
        <v>7.7999999999999996E-3</v>
      </c>
      <c r="AL2109" s="127">
        <v>9</v>
      </c>
      <c r="AM2109" s="127">
        <v>1668</v>
      </c>
      <c r="AN2109" s="127"/>
      <c r="AO2109" s="127" t="s">
        <v>5224</v>
      </c>
      <c r="AP2109" s="127" t="s">
        <v>3736</v>
      </c>
      <c r="AQ2109" s="127" t="s">
        <v>3326</v>
      </c>
      <c r="AR2109" s="127" t="s">
        <v>3729</v>
      </c>
      <c r="AS2109" s="127" t="s">
        <v>69</v>
      </c>
      <c r="AT2109" s="127" t="s">
        <v>70</v>
      </c>
      <c r="AU2109" s="127" t="s">
        <v>77</v>
      </c>
      <c r="AV2109" s="127" t="s">
        <v>1726</v>
      </c>
      <c r="AW2109" s="149">
        <f t="shared" si="32"/>
        <v>7.8577002771723047E-3</v>
      </c>
    </row>
    <row r="2110" spans="1:49" ht="13.15" x14ac:dyDescent="0.25">
      <c r="A2110" s="127" t="s">
        <v>59</v>
      </c>
      <c r="B2110" s="127">
        <v>4.0999999999999996</v>
      </c>
      <c r="C2110" s="127">
        <v>20171204</v>
      </c>
      <c r="D2110" s="127" t="s">
        <v>60</v>
      </c>
      <c r="E2110" s="127" t="s">
        <v>60</v>
      </c>
      <c r="F2110" s="127">
        <v>3</v>
      </c>
      <c r="G2110" s="75" t="s">
        <v>5225</v>
      </c>
      <c r="H2110" s="127">
        <v>12</v>
      </c>
      <c r="I2110" s="127"/>
      <c r="J2110" s="127"/>
      <c r="K2110" s="127"/>
      <c r="L2110" s="127"/>
      <c r="M2110" s="127">
        <v>1</v>
      </c>
      <c r="N2110" s="127">
        <v>3</v>
      </c>
      <c r="O2110" s="127">
        <v>2015</v>
      </c>
      <c r="P2110" s="127">
        <v>20160609</v>
      </c>
      <c r="Q2110" s="127">
        <v>20160609</v>
      </c>
      <c r="R2110" s="127" t="s">
        <v>3301</v>
      </c>
      <c r="S2110" s="127" t="s">
        <v>3323</v>
      </c>
      <c r="T2110" s="127" t="s">
        <v>3294</v>
      </c>
      <c r="U2110" s="127" t="s">
        <v>72</v>
      </c>
      <c r="V2110" s="127" t="s">
        <v>65</v>
      </c>
      <c r="W2110" s="127" t="s">
        <v>64</v>
      </c>
      <c r="X2110" s="127" t="s">
        <v>1305</v>
      </c>
      <c r="Y2110" s="127">
        <v>6.11</v>
      </c>
      <c r="Z2110" s="127">
        <v>84</v>
      </c>
      <c r="AA2110" s="127" t="s">
        <v>1726</v>
      </c>
      <c r="AB2110" s="127">
        <v>5000</v>
      </c>
      <c r="AC2110" s="127">
        <v>63056</v>
      </c>
      <c r="AD2110" s="127"/>
      <c r="AE2110" s="127"/>
      <c r="AF2110" s="127">
        <v>5000</v>
      </c>
      <c r="AG2110" s="127">
        <v>2244</v>
      </c>
      <c r="AH2110" s="127"/>
      <c r="AI2110" s="127"/>
      <c r="AJ2110" s="127" t="s">
        <v>67</v>
      </c>
      <c r="AK2110" s="127">
        <v>3.44E-2</v>
      </c>
      <c r="AL2110" s="127">
        <v>10</v>
      </c>
      <c r="AM2110" s="127">
        <v>1484</v>
      </c>
      <c r="AN2110" s="127"/>
      <c r="AO2110" s="127"/>
      <c r="AP2110" s="127" t="s">
        <v>3302</v>
      </c>
      <c r="AQ2110" s="127" t="s">
        <v>3326</v>
      </c>
      <c r="AR2110" s="127" t="s">
        <v>3298</v>
      </c>
      <c r="AS2110" s="127" t="s">
        <v>69</v>
      </c>
      <c r="AT2110" s="127" t="s">
        <v>70</v>
      </c>
      <c r="AU2110" s="127" t="s">
        <v>3211</v>
      </c>
      <c r="AV2110" s="127" t="s">
        <v>1726</v>
      </c>
      <c r="AW2110" s="149">
        <f t="shared" si="32"/>
        <v>3.55874143618371E-2</v>
      </c>
    </row>
    <row r="2111" spans="1:49" ht="13.15" x14ac:dyDescent="0.25">
      <c r="A2111" s="127" t="s">
        <v>59</v>
      </c>
      <c r="B2111" s="127">
        <v>4.0999999999999996</v>
      </c>
      <c r="C2111" s="127">
        <v>20171204</v>
      </c>
      <c r="D2111" s="127" t="s">
        <v>60</v>
      </c>
      <c r="E2111" s="127" t="s">
        <v>60</v>
      </c>
      <c r="F2111" s="127">
        <v>3</v>
      </c>
      <c r="G2111" s="75" t="s">
        <v>5239</v>
      </c>
      <c r="H2111" s="127">
        <v>12</v>
      </c>
      <c r="I2111" s="127"/>
      <c r="J2111" s="127"/>
      <c r="K2111" s="127"/>
      <c r="L2111" s="127"/>
      <c r="M2111" s="127">
        <v>1</v>
      </c>
      <c r="N2111" s="127">
        <v>3</v>
      </c>
      <c r="O2111" s="127">
        <v>2015</v>
      </c>
      <c r="P2111" s="127">
        <v>20160516</v>
      </c>
      <c r="Q2111" s="127">
        <v>20160526</v>
      </c>
      <c r="R2111" s="127" t="s">
        <v>3420</v>
      </c>
      <c r="S2111" s="127" t="s">
        <v>3421</v>
      </c>
      <c r="T2111" s="127" t="s">
        <v>4165</v>
      </c>
      <c r="U2111" s="127" t="s">
        <v>72</v>
      </c>
      <c r="V2111" s="127" t="s">
        <v>65</v>
      </c>
      <c r="W2111" s="127" t="s">
        <v>64</v>
      </c>
      <c r="X2111" s="127" t="s">
        <v>1305</v>
      </c>
      <c r="Y2111" s="127">
        <v>5.2</v>
      </c>
      <c r="Z2111" s="127"/>
      <c r="AA2111" s="127" t="s">
        <v>1726</v>
      </c>
      <c r="AB2111" s="127">
        <v>5000</v>
      </c>
      <c r="AC2111" s="127">
        <v>49418</v>
      </c>
      <c r="AD2111" s="127"/>
      <c r="AE2111" s="127"/>
      <c r="AF2111" s="127">
        <v>0</v>
      </c>
      <c r="AG2111" s="127">
        <v>194238</v>
      </c>
      <c r="AH2111" s="127">
        <v>5000</v>
      </c>
      <c r="AI2111" s="127">
        <v>335</v>
      </c>
      <c r="AJ2111" s="127" t="s">
        <v>66</v>
      </c>
      <c r="AK2111" s="127">
        <v>6.7000000000000002E-3</v>
      </c>
      <c r="AL2111" s="127">
        <v>41</v>
      </c>
      <c r="AM2111" s="127">
        <v>904</v>
      </c>
      <c r="AN2111" s="127"/>
      <c r="AO2111" s="127"/>
      <c r="AP2111" s="127" t="s">
        <v>3422</v>
      </c>
      <c r="AQ2111" s="127" t="s">
        <v>3423</v>
      </c>
      <c r="AR2111" s="127" t="s">
        <v>4166</v>
      </c>
      <c r="AS2111" s="127" t="s">
        <v>69</v>
      </c>
      <c r="AT2111" s="127" t="s">
        <v>70</v>
      </c>
      <c r="AU2111" s="127" t="s">
        <v>3211</v>
      </c>
      <c r="AV2111" s="127" t="s">
        <v>1726</v>
      </c>
      <c r="AW2111" s="149">
        <f t="shared" si="32"/>
        <v>3.9305111497834795</v>
      </c>
    </row>
    <row r="2112" spans="1:49" ht="13.15" x14ac:dyDescent="0.25">
      <c r="A2112" s="127" t="s">
        <v>59</v>
      </c>
      <c r="B2112" s="127">
        <v>4.0999999999999996</v>
      </c>
      <c r="C2112" s="127">
        <v>20171204</v>
      </c>
      <c r="D2112" s="127" t="s">
        <v>60</v>
      </c>
      <c r="E2112" s="127" t="s">
        <v>60</v>
      </c>
      <c r="F2112" s="127">
        <v>3</v>
      </c>
      <c r="G2112" s="75" t="s">
        <v>5240</v>
      </c>
      <c r="H2112" s="127">
        <v>12</v>
      </c>
      <c r="I2112" s="127"/>
      <c r="J2112" s="127"/>
      <c r="K2112" s="127"/>
      <c r="L2112" s="127"/>
      <c r="M2112" s="127">
        <v>1</v>
      </c>
      <c r="N2112" s="127">
        <v>3</v>
      </c>
      <c r="O2112" s="127">
        <v>2015</v>
      </c>
      <c r="P2112" s="127">
        <v>20160516</v>
      </c>
      <c r="Q2112" s="127">
        <v>20160526</v>
      </c>
      <c r="R2112" s="127" t="s">
        <v>3420</v>
      </c>
      <c r="S2112" s="127" t="s">
        <v>3421</v>
      </c>
      <c r="T2112" s="127" t="s">
        <v>4165</v>
      </c>
      <c r="U2112" s="127" t="s">
        <v>72</v>
      </c>
      <c r="V2112" s="127" t="s">
        <v>65</v>
      </c>
      <c r="W2112" s="127" t="s">
        <v>64</v>
      </c>
      <c r="X2112" s="127" t="s">
        <v>1305</v>
      </c>
      <c r="Y2112" s="127">
        <v>5.2</v>
      </c>
      <c r="Z2112" s="127"/>
      <c r="AA2112" s="127" t="s">
        <v>1726</v>
      </c>
      <c r="AB2112" s="127">
        <v>5000</v>
      </c>
      <c r="AC2112" s="127">
        <v>48410</v>
      </c>
      <c r="AD2112" s="127"/>
      <c r="AE2112" s="127"/>
      <c r="AF2112" s="127">
        <v>0</v>
      </c>
      <c r="AG2112" s="127">
        <v>194207</v>
      </c>
      <c r="AH2112" s="127">
        <v>5000</v>
      </c>
      <c r="AI2112" s="127">
        <v>1336</v>
      </c>
      <c r="AJ2112" s="127" t="s">
        <v>66</v>
      </c>
      <c r="AK2112" s="127">
        <v>2.6800000000000001E-2</v>
      </c>
      <c r="AL2112" s="127">
        <v>41</v>
      </c>
      <c r="AM2112" s="127">
        <v>916</v>
      </c>
      <c r="AN2112" s="127"/>
      <c r="AO2112" s="127"/>
      <c r="AP2112" s="127" t="s">
        <v>3422</v>
      </c>
      <c r="AQ2112" s="127" t="s">
        <v>3423</v>
      </c>
      <c r="AR2112" s="127" t="s">
        <v>4166</v>
      </c>
      <c r="AS2112" s="127" t="s">
        <v>69</v>
      </c>
      <c r="AT2112" s="127" t="s">
        <v>70</v>
      </c>
      <c r="AU2112" s="127" t="s">
        <v>3211</v>
      </c>
      <c r="AV2112" s="127" t="s">
        <v>1726</v>
      </c>
      <c r="AW2112" s="149">
        <f t="shared" si="32"/>
        <v>4.0117124561041111</v>
      </c>
    </row>
    <row r="2113" spans="1:49" ht="13.15" x14ac:dyDescent="0.25">
      <c r="A2113" s="127" t="s">
        <v>59</v>
      </c>
      <c r="B2113" s="127">
        <v>4.0999999999999996</v>
      </c>
      <c r="C2113" s="127">
        <v>20171204</v>
      </c>
      <c r="D2113" s="127" t="s">
        <v>60</v>
      </c>
      <c r="E2113" s="127" t="s">
        <v>60</v>
      </c>
      <c r="F2113" s="127">
        <v>3</v>
      </c>
      <c r="G2113" s="75" t="s">
        <v>5241</v>
      </c>
      <c r="H2113" s="127">
        <v>12</v>
      </c>
      <c r="I2113" s="127"/>
      <c r="J2113" s="127"/>
      <c r="K2113" s="127"/>
      <c r="L2113" s="127"/>
      <c r="M2113" s="127">
        <v>1</v>
      </c>
      <c r="N2113" s="127">
        <v>2</v>
      </c>
      <c r="O2113" s="127">
        <v>2015</v>
      </c>
      <c r="P2113" s="127">
        <v>20160511</v>
      </c>
      <c r="Q2113" s="127">
        <v>20160513</v>
      </c>
      <c r="R2113" s="127" t="s">
        <v>475</v>
      </c>
      <c r="S2113" s="127" t="s">
        <v>476</v>
      </c>
      <c r="T2113" s="127" t="s">
        <v>477</v>
      </c>
      <c r="U2113" s="127" t="s">
        <v>72</v>
      </c>
      <c r="V2113" s="127" t="s">
        <v>65</v>
      </c>
      <c r="W2113" s="127" t="s">
        <v>64</v>
      </c>
      <c r="X2113" s="127" t="s">
        <v>1305</v>
      </c>
      <c r="Y2113" s="127">
        <v>4</v>
      </c>
      <c r="Z2113" s="127"/>
      <c r="AA2113" s="127" t="s">
        <v>1726</v>
      </c>
      <c r="AB2113" s="127">
        <v>5000</v>
      </c>
      <c r="AC2113" s="127">
        <v>54128</v>
      </c>
      <c r="AD2113" s="127"/>
      <c r="AE2113" s="127"/>
      <c r="AF2113" s="127">
        <v>5000</v>
      </c>
      <c r="AG2113" s="127">
        <v>2255</v>
      </c>
      <c r="AH2113" s="127"/>
      <c r="AI2113" s="127"/>
      <c r="AJ2113" s="127" t="s">
        <v>66</v>
      </c>
      <c r="AK2113" s="127">
        <v>4.0000000000000002E-4</v>
      </c>
      <c r="AL2113" s="127">
        <v>7</v>
      </c>
      <c r="AM2113" s="127">
        <v>100</v>
      </c>
      <c r="AN2113" s="127"/>
      <c r="AO2113" s="127"/>
      <c r="AP2113" s="127" t="s">
        <v>479</v>
      </c>
      <c r="AQ2113" s="127" t="s">
        <v>480</v>
      </c>
      <c r="AR2113" s="127" t="s">
        <v>481</v>
      </c>
      <c r="AS2113" s="127" t="s">
        <v>69</v>
      </c>
      <c r="AT2113" s="127" t="s">
        <v>70</v>
      </c>
      <c r="AU2113" s="127" t="s">
        <v>91</v>
      </c>
      <c r="AV2113" s="127" t="s">
        <v>1726</v>
      </c>
      <c r="AW2113" s="149">
        <f t="shared" si="32"/>
        <v>4.1660508424475315E-2</v>
      </c>
    </row>
    <row r="2114" spans="1:49" ht="13.15" x14ac:dyDescent="0.25">
      <c r="A2114" s="127" t="s">
        <v>59</v>
      </c>
      <c r="B2114" s="127">
        <v>4.0999999999999996</v>
      </c>
      <c r="C2114" s="127">
        <v>20171204</v>
      </c>
      <c r="D2114" s="127" t="s">
        <v>60</v>
      </c>
      <c r="E2114" s="127" t="s">
        <v>60</v>
      </c>
      <c r="F2114" s="127">
        <v>3</v>
      </c>
      <c r="G2114" s="75" t="s">
        <v>5242</v>
      </c>
      <c r="H2114" s="127">
        <v>12</v>
      </c>
      <c r="I2114" s="127"/>
      <c r="J2114" s="127"/>
      <c r="K2114" s="127"/>
      <c r="L2114" s="127"/>
      <c r="M2114" s="127">
        <v>1</v>
      </c>
      <c r="N2114" s="127">
        <v>2</v>
      </c>
      <c r="O2114" s="127">
        <v>2015</v>
      </c>
      <c r="P2114" s="127">
        <v>20160511</v>
      </c>
      <c r="Q2114" s="127">
        <v>20160513</v>
      </c>
      <c r="R2114" s="127" t="s">
        <v>475</v>
      </c>
      <c r="S2114" s="127" t="s">
        <v>476</v>
      </c>
      <c r="T2114" s="127" t="s">
        <v>477</v>
      </c>
      <c r="U2114" s="127" t="s">
        <v>72</v>
      </c>
      <c r="V2114" s="127" t="s">
        <v>65</v>
      </c>
      <c r="W2114" s="127" t="s">
        <v>64</v>
      </c>
      <c r="X2114" s="127" t="s">
        <v>1305</v>
      </c>
      <c r="Y2114" s="127">
        <v>4</v>
      </c>
      <c r="Z2114" s="127"/>
      <c r="AA2114" s="127" t="s">
        <v>1726</v>
      </c>
      <c r="AB2114" s="127">
        <v>5000</v>
      </c>
      <c r="AC2114" s="127">
        <v>46166</v>
      </c>
      <c r="AD2114" s="127"/>
      <c r="AE2114" s="127"/>
      <c r="AF2114" s="127">
        <v>5000</v>
      </c>
      <c r="AG2114" s="127">
        <v>1924</v>
      </c>
      <c r="AH2114" s="127"/>
      <c r="AI2114" s="127"/>
      <c r="AJ2114" s="127" t="s">
        <v>66</v>
      </c>
      <c r="AK2114" s="127">
        <v>0.04</v>
      </c>
      <c r="AL2114" s="127">
        <v>5</v>
      </c>
      <c r="AM2114" s="127">
        <v>100</v>
      </c>
      <c r="AN2114" s="127"/>
      <c r="AO2114" s="127"/>
      <c r="AP2114" s="127" t="s">
        <v>479</v>
      </c>
      <c r="AQ2114" s="127" t="s">
        <v>480</v>
      </c>
      <c r="AR2114" s="127" t="s">
        <v>481</v>
      </c>
      <c r="AS2114" s="127" t="s">
        <v>69</v>
      </c>
      <c r="AT2114" s="127" t="s">
        <v>70</v>
      </c>
      <c r="AU2114" s="127" t="s">
        <v>91</v>
      </c>
      <c r="AV2114" s="127" t="s">
        <v>1726</v>
      </c>
      <c r="AW2114" s="149">
        <f t="shared" si="32"/>
        <v>4.1675692067755489E-2</v>
      </c>
    </row>
    <row r="2115" spans="1:49" ht="13.15" x14ac:dyDescent="0.25">
      <c r="A2115" s="127" t="s">
        <v>59</v>
      </c>
      <c r="B2115" s="127">
        <v>4.0999999999999996</v>
      </c>
      <c r="C2115" s="127">
        <v>20171204</v>
      </c>
      <c r="D2115" s="127" t="s">
        <v>60</v>
      </c>
      <c r="E2115" s="127" t="s">
        <v>60</v>
      </c>
      <c r="F2115" s="127">
        <v>3</v>
      </c>
      <c r="G2115" s="75" t="s">
        <v>5243</v>
      </c>
      <c r="H2115" s="127">
        <v>12</v>
      </c>
      <c r="I2115" s="127"/>
      <c r="J2115" s="127"/>
      <c r="K2115" s="127"/>
      <c r="L2115" s="127"/>
      <c r="M2115" s="127">
        <v>1</v>
      </c>
      <c r="N2115" s="127">
        <v>2</v>
      </c>
      <c r="O2115" s="127">
        <v>2015</v>
      </c>
      <c r="P2115" s="127">
        <v>20160511</v>
      </c>
      <c r="Q2115" s="127">
        <v>20160513</v>
      </c>
      <c r="R2115" s="127" t="s">
        <v>475</v>
      </c>
      <c r="S2115" s="127" t="s">
        <v>476</v>
      </c>
      <c r="T2115" s="127" t="s">
        <v>477</v>
      </c>
      <c r="U2115" s="127" t="s">
        <v>72</v>
      </c>
      <c r="V2115" s="127" t="s">
        <v>65</v>
      </c>
      <c r="W2115" s="127" t="s">
        <v>64</v>
      </c>
      <c r="X2115" s="127" t="s">
        <v>1305</v>
      </c>
      <c r="Y2115" s="127">
        <v>4</v>
      </c>
      <c r="Z2115" s="127"/>
      <c r="AA2115" s="127" t="s">
        <v>1726</v>
      </c>
      <c r="AB2115" s="127">
        <v>5000</v>
      </c>
      <c r="AC2115" s="127">
        <v>53105</v>
      </c>
      <c r="AD2115" s="127"/>
      <c r="AE2115" s="127"/>
      <c r="AF2115" s="127">
        <v>5000</v>
      </c>
      <c r="AG2115" s="127">
        <v>1943</v>
      </c>
      <c r="AH2115" s="127"/>
      <c r="AI2115" s="127"/>
      <c r="AJ2115" s="127" t="s">
        <v>66</v>
      </c>
      <c r="AK2115" s="127">
        <v>3.5000000000000001E-3</v>
      </c>
      <c r="AL2115" s="127">
        <v>10</v>
      </c>
      <c r="AM2115" s="127">
        <v>100</v>
      </c>
      <c r="AN2115" s="127"/>
      <c r="AO2115" s="127"/>
      <c r="AP2115" s="127" t="s">
        <v>479</v>
      </c>
      <c r="AQ2115" s="127" t="s">
        <v>480</v>
      </c>
      <c r="AR2115" s="127" t="s">
        <v>481</v>
      </c>
      <c r="AS2115" s="127" t="s">
        <v>69</v>
      </c>
      <c r="AT2115" s="127" t="s">
        <v>70</v>
      </c>
      <c r="AU2115" s="127" t="s">
        <v>91</v>
      </c>
      <c r="AV2115" s="127" t="s">
        <v>1726</v>
      </c>
      <c r="AW2115" s="149">
        <f t="shared" ref="AW2115:AW2125" si="33">+IF(ISERROR(AG2115/AC2115),"",AG2115/AC2115)</f>
        <v>3.6587891912249315E-2</v>
      </c>
    </row>
    <row r="2116" spans="1:49" ht="13.15" x14ac:dyDescent="0.25">
      <c r="A2116" s="127" t="s">
        <v>59</v>
      </c>
      <c r="B2116" s="127">
        <v>4.0999999999999996</v>
      </c>
      <c r="C2116" s="127">
        <v>20171204</v>
      </c>
      <c r="D2116" s="127" t="s">
        <v>60</v>
      </c>
      <c r="E2116" s="127" t="s">
        <v>60</v>
      </c>
      <c r="F2116" s="127">
        <v>3</v>
      </c>
      <c r="G2116" s="75" t="s">
        <v>5095</v>
      </c>
      <c r="H2116" s="127">
        <v>12</v>
      </c>
      <c r="I2116" s="127"/>
      <c r="J2116" s="127"/>
      <c r="K2116" s="127"/>
      <c r="L2116" s="127"/>
      <c r="M2116" s="127">
        <v>1</v>
      </c>
      <c r="N2116" s="127">
        <v>3</v>
      </c>
      <c r="O2116" s="127">
        <v>2014</v>
      </c>
      <c r="P2116" s="127">
        <v>20150512</v>
      </c>
      <c r="Q2116" s="127">
        <v>20150602</v>
      </c>
      <c r="R2116" s="127" t="s">
        <v>3420</v>
      </c>
      <c r="S2116" s="127" t="s">
        <v>3421</v>
      </c>
      <c r="T2116" s="127" t="s">
        <v>4165</v>
      </c>
      <c r="U2116" s="127" t="s">
        <v>72</v>
      </c>
      <c r="V2116" s="127" t="s">
        <v>65</v>
      </c>
      <c r="W2116" s="127" t="s">
        <v>64</v>
      </c>
      <c r="X2116" s="127" t="s">
        <v>646</v>
      </c>
      <c r="Y2116" s="127">
        <v>5.2</v>
      </c>
      <c r="Z2116" s="127"/>
      <c r="AA2116" s="127" t="s">
        <v>1726</v>
      </c>
      <c r="AB2116" s="127">
        <v>5000</v>
      </c>
      <c r="AC2116" s="127">
        <v>48312</v>
      </c>
      <c r="AD2116" s="127"/>
      <c r="AE2116" s="127"/>
      <c r="AF2116" s="127">
        <v>0</v>
      </c>
      <c r="AG2116" s="127">
        <v>191466</v>
      </c>
      <c r="AH2116" s="127">
        <v>5000</v>
      </c>
      <c r="AI2116" s="127">
        <v>1905</v>
      </c>
      <c r="AJ2116" s="127" t="s">
        <v>66</v>
      </c>
      <c r="AK2116" s="127">
        <v>3.7900000000000003E-2</v>
      </c>
      <c r="AL2116" s="127">
        <v>39</v>
      </c>
      <c r="AM2116" s="127">
        <v>1089</v>
      </c>
      <c r="AN2116" s="127"/>
      <c r="AO2116" s="127"/>
      <c r="AP2116" s="127" t="s">
        <v>3422</v>
      </c>
      <c r="AQ2116" s="127" t="s">
        <v>3423</v>
      </c>
      <c r="AR2116" s="127" t="s">
        <v>4166</v>
      </c>
      <c r="AS2116" s="127" t="s">
        <v>69</v>
      </c>
      <c r="AT2116" s="127" t="s">
        <v>70</v>
      </c>
      <c r="AU2116" s="127" t="s">
        <v>3211</v>
      </c>
      <c r="AV2116" s="127" t="s">
        <v>1726</v>
      </c>
      <c r="AW2116" s="149">
        <f t="shared" si="33"/>
        <v>3.9631147540983607</v>
      </c>
    </row>
    <row r="2117" spans="1:49" ht="13.15" x14ac:dyDescent="0.25">
      <c r="A2117" s="127" t="s">
        <v>59</v>
      </c>
      <c r="B2117" s="127">
        <v>4.0999999999999996</v>
      </c>
      <c r="C2117" s="127">
        <v>20171204</v>
      </c>
      <c r="D2117" s="127" t="s">
        <v>60</v>
      </c>
      <c r="E2117" s="127" t="s">
        <v>60</v>
      </c>
      <c r="F2117" s="127">
        <v>3</v>
      </c>
      <c r="G2117" s="75" t="s">
        <v>5082</v>
      </c>
      <c r="H2117" s="127">
        <v>12</v>
      </c>
      <c r="I2117" s="127"/>
      <c r="J2117" s="127"/>
      <c r="K2117" s="127"/>
      <c r="L2117" s="127"/>
      <c r="M2117" s="127">
        <v>1</v>
      </c>
      <c r="N2117" s="127">
        <v>3</v>
      </c>
      <c r="O2117" s="127">
        <v>2014</v>
      </c>
      <c r="P2117" s="127">
        <v>20150609</v>
      </c>
      <c r="Q2117" s="127">
        <v>20150609</v>
      </c>
      <c r="R2117" s="127" t="s">
        <v>3301</v>
      </c>
      <c r="S2117" s="127" t="s">
        <v>3323</v>
      </c>
      <c r="T2117" s="127" t="s">
        <v>3294</v>
      </c>
      <c r="U2117" s="127" t="s">
        <v>72</v>
      </c>
      <c r="V2117" s="127" t="s">
        <v>65</v>
      </c>
      <c r="W2117" s="127" t="s">
        <v>64</v>
      </c>
      <c r="X2117" s="127" t="s">
        <v>1305</v>
      </c>
      <c r="Y2117" s="127">
        <v>5.56</v>
      </c>
      <c r="Z2117" s="127">
        <v>83</v>
      </c>
      <c r="AA2117" s="127" t="s">
        <v>1726</v>
      </c>
      <c r="AB2117" s="127">
        <v>5000</v>
      </c>
      <c r="AC2117" s="127">
        <v>60499</v>
      </c>
      <c r="AD2117" s="127"/>
      <c r="AE2117" s="127"/>
      <c r="AF2117" s="127"/>
      <c r="AG2117" s="127"/>
      <c r="AH2117" s="127"/>
      <c r="AI2117" s="127"/>
      <c r="AJ2117" s="127" t="s">
        <v>66</v>
      </c>
      <c r="AK2117" s="127"/>
      <c r="AL2117" s="127"/>
      <c r="AM2117" s="127"/>
      <c r="AN2117" s="127"/>
      <c r="AO2117" s="127"/>
      <c r="AP2117" s="127" t="s">
        <v>3302</v>
      </c>
      <c r="AQ2117" s="127" t="s">
        <v>3326</v>
      </c>
      <c r="AR2117" s="127" t="s">
        <v>3298</v>
      </c>
      <c r="AS2117" s="127" t="s">
        <v>69</v>
      </c>
      <c r="AT2117" s="127" t="s">
        <v>70</v>
      </c>
      <c r="AU2117" s="127" t="s">
        <v>3211</v>
      </c>
      <c r="AV2117" s="127" t="s">
        <v>1726</v>
      </c>
      <c r="AW2117" s="149">
        <f t="shared" si="33"/>
        <v>0</v>
      </c>
    </row>
    <row r="2118" spans="1:49" ht="13.15" x14ac:dyDescent="0.25">
      <c r="A2118" s="127" t="s">
        <v>59</v>
      </c>
      <c r="B2118" s="127">
        <v>4.0999999999999996</v>
      </c>
      <c r="C2118" s="127">
        <v>20171204</v>
      </c>
      <c r="D2118" s="127" t="s">
        <v>60</v>
      </c>
      <c r="E2118" s="127" t="s">
        <v>60</v>
      </c>
      <c r="F2118" s="127">
        <v>3</v>
      </c>
      <c r="G2118" s="75" t="s">
        <v>5244</v>
      </c>
      <c r="H2118" s="127">
        <v>12</v>
      </c>
      <c r="I2118" s="127"/>
      <c r="J2118" s="127"/>
      <c r="K2118" s="127"/>
      <c r="L2118" s="127"/>
      <c r="M2118" s="127">
        <v>1</v>
      </c>
      <c r="N2118" s="127">
        <v>3</v>
      </c>
      <c r="O2118" s="127">
        <v>2015</v>
      </c>
      <c r="P2118" s="127">
        <v>20160516</v>
      </c>
      <c r="Q2118" s="127">
        <v>20160517</v>
      </c>
      <c r="R2118" s="127" t="s">
        <v>3420</v>
      </c>
      <c r="S2118" s="127" t="s">
        <v>3421</v>
      </c>
      <c r="T2118" s="127" t="s">
        <v>4165</v>
      </c>
      <c r="U2118" s="127" t="s">
        <v>72</v>
      </c>
      <c r="V2118" s="127" t="s">
        <v>65</v>
      </c>
      <c r="W2118" s="127" t="s">
        <v>64</v>
      </c>
      <c r="X2118" s="127" t="s">
        <v>1305</v>
      </c>
      <c r="Y2118" s="127">
        <v>5.8</v>
      </c>
      <c r="Z2118" s="127"/>
      <c r="AA2118" s="127" t="s">
        <v>1726</v>
      </c>
      <c r="AB2118" s="127">
        <v>5000</v>
      </c>
      <c r="AC2118" s="127">
        <v>48078</v>
      </c>
      <c r="AD2118" s="127"/>
      <c r="AE2118" s="127"/>
      <c r="AF2118" s="127">
        <v>0</v>
      </c>
      <c r="AG2118" s="127">
        <v>208199</v>
      </c>
      <c r="AH2118" s="127">
        <v>5000</v>
      </c>
      <c r="AI2118" s="127">
        <v>1848</v>
      </c>
      <c r="AJ2118" s="127" t="s">
        <v>66</v>
      </c>
      <c r="AK2118" s="127">
        <v>3.6999999999999998E-2</v>
      </c>
      <c r="AL2118" s="127">
        <v>42</v>
      </c>
      <c r="AM2118" s="127">
        <v>1108</v>
      </c>
      <c r="AN2118" s="127"/>
      <c r="AO2118" s="127"/>
      <c r="AP2118" s="127" t="s">
        <v>3422</v>
      </c>
      <c r="AQ2118" s="127" t="s">
        <v>3423</v>
      </c>
      <c r="AR2118" s="127" t="s">
        <v>4166</v>
      </c>
      <c r="AS2118" s="127" t="s">
        <v>69</v>
      </c>
      <c r="AT2118" s="127" t="s">
        <v>70</v>
      </c>
      <c r="AU2118" s="127" t="s">
        <v>3211</v>
      </c>
      <c r="AV2118" s="127" t="s">
        <v>1726</v>
      </c>
      <c r="AW2118" s="149">
        <f t="shared" si="33"/>
        <v>4.3304421980947625</v>
      </c>
    </row>
    <row r="2119" spans="1:49" ht="13.15" x14ac:dyDescent="0.25">
      <c r="A2119" s="127" t="s">
        <v>59</v>
      </c>
      <c r="B2119" s="127">
        <v>4.0999999999999996</v>
      </c>
      <c r="C2119" s="127">
        <v>20171204</v>
      </c>
      <c r="D2119" s="127" t="s">
        <v>60</v>
      </c>
      <c r="E2119" s="127" t="s">
        <v>60</v>
      </c>
      <c r="F2119" s="127">
        <v>3</v>
      </c>
      <c r="G2119" s="75" t="s">
        <v>5245</v>
      </c>
      <c r="H2119" s="127">
        <v>12</v>
      </c>
      <c r="I2119" s="127"/>
      <c r="J2119" s="127"/>
      <c r="K2119" s="127"/>
      <c r="L2119" s="127"/>
      <c r="M2119" s="127">
        <v>1</v>
      </c>
      <c r="N2119" s="127">
        <v>3</v>
      </c>
      <c r="O2119" s="127">
        <v>2015</v>
      </c>
      <c r="P2119" s="127">
        <v>20160516</v>
      </c>
      <c r="Q2119" s="127">
        <v>20160517</v>
      </c>
      <c r="R2119" s="127" t="s">
        <v>3420</v>
      </c>
      <c r="S2119" s="127" t="s">
        <v>3421</v>
      </c>
      <c r="T2119" s="127" t="s">
        <v>4165</v>
      </c>
      <c r="U2119" s="127" t="s">
        <v>72</v>
      </c>
      <c r="V2119" s="127" t="s">
        <v>65</v>
      </c>
      <c r="W2119" s="127" t="s">
        <v>64</v>
      </c>
      <c r="X2119" s="127" t="s">
        <v>1305</v>
      </c>
      <c r="Y2119" s="127">
        <v>5.8</v>
      </c>
      <c r="Z2119" s="127"/>
      <c r="AA2119" s="127" t="s">
        <v>1726</v>
      </c>
      <c r="AB2119" s="127">
        <v>5000</v>
      </c>
      <c r="AC2119" s="127">
        <v>48165</v>
      </c>
      <c r="AD2119" s="127"/>
      <c r="AE2119" s="127"/>
      <c r="AF2119" s="127">
        <v>0</v>
      </c>
      <c r="AG2119" s="127">
        <v>208220</v>
      </c>
      <c r="AH2119" s="127">
        <v>5000</v>
      </c>
      <c r="AI2119" s="127">
        <v>1765</v>
      </c>
      <c r="AJ2119" s="127" t="s">
        <v>66</v>
      </c>
      <c r="AK2119" s="127">
        <v>3.5400000000000001E-2</v>
      </c>
      <c r="AL2119" s="127">
        <v>42</v>
      </c>
      <c r="AM2119" s="127">
        <v>1105</v>
      </c>
      <c r="AN2119" s="127"/>
      <c r="AO2119" s="127"/>
      <c r="AP2119" s="127" t="s">
        <v>3422</v>
      </c>
      <c r="AQ2119" s="127" t="s">
        <v>3423</v>
      </c>
      <c r="AR2119" s="127" t="s">
        <v>4166</v>
      </c>
      <c r="AS2119" s="127" t="s">
        <v>69</v>
      </c>
      <c r="AT2119" s="127" t="s">
        <v>70</v>
      </c>
      <c r="AU2119" s="127" t="s">
        <v>3211</v>
      </c>
      <c r="AV2119" s="127" t="s">
        <v>1726</v>
      </c>
      <c r="AW2119" s="149">
        <f t="shared" si="33"/>
        <v>4.3230561611128415</v>
      </c>
    </row>
    <row r="2120" spans="1:49" ht="13.15" x14ac:dyDescent="0.25">
      <c r="A2120" s="127" t="s">
        <v>59</v>
      </c>
      <c r="B2120" s="127">
        <v>4.0999999999999996</v>
      </c>
      <c r="C2120" s="127">
        <v>20171204</v>
      </c>
      <c r="D2120" s="127" t="s">
        <v>60</v>
      </c>
      <c r="E2120" s="127" t="s">
        <v>60</v>
      </c>
      <c r="F2120" s="127">
        <v>3</v>
      </c>
      <c r="G2120" s="75" t="s">
        <v>5246</v>
      </c>
      <c r="H2120" s="127">
        <v>12</v>
      </c>
      <c r="I2120" s="127"/>
      <c r="J2120" s="127"/>
      <c r="K2120" s="127"/>
      <c r="L2120" s="127"/>
      <c r="M2120" s="127">
        <v>1</v>
      </c>
      <c r="N2120" s="127">
        <v>1</v>
      </c>
      <c r="O2120" s="127">
        <v>2014</v>
      </c>
      <c r="P2120" s="127">
        <v>20160419</v>
      </c>
      <c r="Q2120" s="127">
        <v>20160421</v>
      </c>
      <c r="R2120" s="127" t="s">
        <v>61</v>
      </c>
      <c r="S2120" s="127" t="s">
        <v>62</v>
      </c>
      <c r="T2120" s="127" t="s">
        <v>63</v>
      </c>
      <c r="U2120" s="127" t="s">
        <v>1953</v>
      </c>
      <c r="V2120" s="127" t="s">
        <v>65</v>
      </c>
      <c r="W2120" s="127" t="s">
        <v>64</v>
      </c>
      <c r="X2120" s="127" t="s">
        <v>1305</v>
      </c>
      <c r="Y2120" s="127">
        <v>14.96</v>
      </c>
      <c r="Z2120" s="127"/>
      <c r="AA2120" s="127" t="s">
        <v>1726</v>
      </c>
      <c r="AB2120" s="127">
        <v>5000</v>
      </c>
      <c r="AC2120" s="127">
        <v>55906</v>
      </c>
      <c r="AD2120" s="127"/>
      <c r="AE2120" s="127"/>
      <c r="AF2120" s="127">
        <v>0</v>
      </c>
      <c r="AG2120" s="127">
        <v>2589</v>
      </c>
      <c r="AH2120" s="127">
        <v>5000</v>
      </c>
      <c r="AI2120" s="127">
        <v>565</v>
      </c>
      <c r="AJ2120" s="127" t="s">
        <v>66</v>
      </c>
      <c r="AK2120" s="127">
        <v>0.01</v>
      </c>
      <c r="AL2120" s="127">
        <v>190</v>
      </c>
      <c r="AM2120" s="127">
        <v>300</v>
      </c>
      <c r="AN2120" s="127"/>
      <c r="AO2120" s="127"/>
      <c r="AP2120" s="127" t="s">
        <v>663</v>
      </c>
      <c r="AQ2120" s="127" t="s">
        <v>661</v>
      </c>
      <c r="AR2120" s="127" t="s">
        <v>664</v>
      </c>
      <c r="AS2120" s="127" t="s">
        <v>69</v>
      </c>
      <c r="AT2120" s="127" t="s">
        <v>70</v>
      </c>
      <c r="AU2120" s="127" t="s">
        <v>71</v>
      </c>
      <c r="AV2120" s="127" t="s">
        <v>1726</v>
      </c>
      <c r="AW2120" s="149">
        <f t="shared" si="33"/>
        <v>4.6309877294029266E-2</v>
      </c>
    </row>
    <row r="2121" spans="1:49" ht="13.15" x14ac:dyDescent="0.25">
      <c r="A2121" s="127" t="s">
        <v>59</v>
      </c>
      <c r="B2121" s="127">
        <v>4.0999999999999996</v>
      </c>
      <c r="C2121" s="127">
        <v>20171204</v>
      </c>
      <c r="D2121" s="127" t="s">
        <v>60</v>
      </c>
      <c r="E2121" s="127" t="s">
        <v>60</v>
      </c>
      <c r="F2121" s="127">
        <v>3</v>
      </c>
      <c r="G2121" s="75" t="s">
        <v>5247</v>
      </c>
      <c r="H2121" s="127">
        <v>12</v>
      </c>
      <c r="I2121" s="127"/>
      <c r="J2121" s="127"/>
      <c r="K2121" s="127"/>
      <c r="L2121" s="127"/>
      <c r="M2121" s="127">
        <v>1</v>
      </c>
      <c r="N2121" s="127">
        <v>1</v>
      </c>
      <c r="O2121" s="127">
        <v>2014</v>
      </c>
      <c r="P2121" s="127">
        <v>20160419</v>
      </c>
      <c r="Q2121" s="127">
        <v>20160421</v>
      </c>
      <c r="R2121" s="127" t="s">
        <v>61</v>
      </c>
      <c r="S2121" s="127" t="s">
        <v>62</v>
      </c>
      <c r="T2121" s="127" t="s">
        <v>63</v>
      </c>
      <c r="U2121" s="127" t="s">
        <v>1953</v>
      </c>
      <c r="V2121" s="127" t="s">
        <v>65</v>
      </c>
      <c r="W2121" s="127" t="s">
        <v>64</v>
      </c>
      <c r="X2121" s="127" t="s">
        <v>1305</v>
      </c>
      <c r="Y2121" s="127">
        <v>14.96</v>
      </c>
      <c r="Z2121" s="127"/>
      <c r="AA2121" s="127" t="s">
        <v>1726</v>
      </c>
      <c r="AB2121" s="127">
        <v>5000</v>
      </c>
      <c r="AC2121" s="127">
        <v>56856</v>
      </c>
      <c r="AD2121" s="127"/>
      <c r="AE2121" s="127"/>
      <c r="AF2121" s="127">
        <v>5000</v>
      </c>
      <c r="AG2121" s="127">
        <v>964</v>
      </c>
      <c r="AH2121" s="127"/>
      <c r="AI2121" s="127"/>
      <c r="AJ2121" s="127" t="s">
        <v>66</v>
      </c>
      <c r="AK2121" s="127">
        <v>1.67E-2</v>
      </c>
      <c r="AL2121" s="127">
        <v>190</v>
      </c>
      <c r="AM2121" s="127">
        <v>300</v>
      </c>
      <c r="AN2121" s="127"/>
      <c r="AO2121" s="127"/>
      <c r="AP2121" s="127" t="s">
        <v>663</v>
      </c>
      <c r="AQ2121" s="127" t="s">
        <v>661</v>
      </c>
      <c r="AR2121" s="127" t="s">
        <v>664</v>
      </c>
      <c r="AS2121" s="127" t="s">
        <v>69</v>
      </c>
      <c r="AT2121" s="127" t="s">
        <v>70</v>
      </c>
      <c r="AU2121" s="127" t="s">
        <v>71</v>
      </c>
      <c r="AV2121" s="127" t="s">
        <v>1726</v>
      </c>
      <c r="AW2121" s="149">
        <f t="shared" si="33"/>
        <v>1.6955114675671873E-2</v>
      </c>
    </row>
    <row r="2122" spans="1:49" ht="13.15" x14ac:dyDescent="0.25">
      <c r="A2122" s="127" t="s">
        <v>59</v>
      </c>
      <c r="B2122" s="127">
        <v>4.0999999999999996</v>
      </c>
      <c r="C2122" s="127">
        <v>20171204</v>
      </c>
      <c r="D2122" s="127" t="s">
        <v>60</v>
      </c>
      <c r="E2122" s="127" t="s">
        <v>60</v>
      </c>
      <c r="F2122" s="127">
        <v>3</v>
      </c>
      <c r="G2122" s="75" t="s">
        <v>5248</v>
      </c>
      <c r="H2122" s="127">
        <v>12</v>
      </c>
      <c r="I2122" s="127"/>
      <c r="J2122" s="127"/>
      <c r="K2122" s="127"/>
      <c r="L2122" s="127"/>
      <c r="M2122" s="127">
        <v>1</v>
      </c>
      <c r="N2122" s="127">
        <v>1</v>
      </c>
      <c r="O2122" s="127">
        <v>2014</v>
      </c>
      <c r="P2122" s="127">
        <v>20160419</v>
      </c>
      <c r="Q2122" s="127">
        <v>20160421</v>
      </c>
      <c r="R2122" s="127" t="s">
        <v>61</v>
      </c>
      <c r="S2122" s="127" t="s">
        <v>62</v>
      </c>
      <c r="T2122" s="127" t="s">
        <v>63</v>
      </c>
      <c r="U2122" s="127" t="s">
        <v>1953</v>
      </c>
      <c r="V2122" s="127" t="s">
        <v>65</v>
      </c>
      <c r="W2122" s="127" t="s">
        <v>64</v>
      </c>
      <c r="X2122" s="127" t="s">
        <v>1305</v>
      </c>
      <c r="Y2122" s="127">
        <v>14.96</v>
      </c>
      <c r="Z2122" s="127"/>
      <c r="AA2122" s="127" t="s">
        <v>1726</v>
      </c>
      <c r="AB2122" s="127">
        <v>5000</v>
      </c>
      <c r="AC2122" s="127">
        <v>43413</v>
      </c>
      <c r="AD2122" s="127"/>
      <c r="AE2122" s="127"/>
      <c r="AF2122" s="127">
        <v>5000</v>
      </c>
      <c r="AG2122" s="127">
        <v>1966</v>
      </c>
      <c r="AH2122" s="127"/>
      <c r="AI2122" s="127"/>
      <c r="AJ2122" s="127" t="s">
        <v>66</v>
      </c>
      <c r="AK2122" s="127">
        <v>4.3299999999999998E-2</v>
      </c>
      <c r="AL2122" s="127">
        <v>190</v>
      </c>
      <c r="AM2122" s="127">
        <v>300</v>
      </c>
      <c r="AN2122" s="127"/>
      <c r="AO2122" s="127"/>
      <c r="AP2122" s="127" t="s">
        <v>663</v>
      </c>
      <c r="AQ2122" s="127" t="s">
        <v>661</v>
      </c>
      <c r="AR2122" s="127" t="s">
        <v>664</v>
      </c>
      <c r="AS2122" s="127" t="s">
        <v>69</v>
      </c>
      <c r="AT2122" s="127" t="s">
        <v>70</v>
      </c>
      <c r="AU2122" s="127" t="s">
        <v>71</v>
      </c>
      <c r="AV2122" s="127" t="s">
        <v>1726</v>
      </c>
      <c r="AW2122" s="149">
        <f t="shared" si="33"/>
        <v>4.5285974247345262E-2</v>
      </c>
    </row>
    <row r="2123" spans="1:49" ht="13.15" x14ac:dyDescent="0.25">
      <c r="A2123" s="127" t="s">
        <v>1726</v>
      </c>
      <c r="B2123" s="127">
        <v>4.0999999999999996</v>
      </c>
      <c r="C2123" s="127">
        <v>20171204</v>
      </c>
      <c r="D2123" s="127" t="s">
        <v>60</v>
      </c>
      <c r="E2123" s="127" t="s">
        <v>60</v>
      </c>
      <c r="F2123" s="127">
        <v>3</v>
      </c>
      <c r="G2123" s="75" t="s">
        <v>5174</v>
      </c>
      <c r="H2123" s="127"/>
      <c r="I2123" s="127"/>
      <c r="J2123" s="127"/>
      <c r="K2123" s="127"/>
      <c r="L2123" s="127"/>
      <c r="M2123" s="127">
        <v>1</v>
      </c>
      <c r="N2123" s="127">
        <v>3</v>
      </c>
      <c r="O2123" s="127">
        <v>2015</v>
      </c>
      <c r="P2123" s="127">
        <v>20160609</v>
      </c>
      <c r="Q2123" s="127">
        <v>20160609</v>
      </c>
      <c r="R2123" s="127" t="s">
        <v>4190</v>
      </c>
      <c r="S2123" s="127" t="s">
        <v>3475</v>
      </c>
      <c r="T2123" s="127" t="s">
        <v>4165</v>
      </c>
      <c r="U2123" s="127" t="s">
        <v>72</v>
      </c>
      <c r="V2123" s="127" t="s">
        <v>65</v>
      </c>
      <c r="W2123" s="127" t="s">
        <v>66</v>
      </c>
      <c r="X2123" s="127" t="s">
        <v>1305</v>
      </c>
      <c r="Y2123" s="127">
        <v>4.4000000000000004</v>
      </c>
      <c r="Z2123" s="127"/>
      <c r="AA2123" s="127" t="s">
        <v>1726</v>
      </c>
      <c r="AB2123" s="127"/>
      <c r="AC2123" s="127"/>
      <c r="AD2123" s="127"/>
      <c r="AE2123" s="127"/>
      <c r="AF2123" s="127">
        <v>0</v>
      </c>
      <c r="AG2123" s="127">
        <v>49713</v>
      </c>
      <c r="AH2123" s="127"/>
      <c r="AI2123" s="127"/>
      <c r="AJ2123" s="127" t="s">
        <v>67</v>
      </c>
      <c r="AK2123" s="127"/>
      <c r="AL2123" s="127"/>
      <c r="AM2123" s="127"/>
      <c r="AN2123" s="127"/>
      <c r="AO2123" s="127"/>
      <c r="AP2123" s="127" t="s">
        <v>4191</v>
      </c>
      <c r="AQ2123" s="127" t="s">
        <v>3478</v>
      </c>
      <c r="AR2123" s="127" t="s">
        <v>4166</v>
      </c>
      <c r="AS2123" s="127" t="s">
        <v>69</v>
      </c>
      <c r="AT2123" s="127" t="s">
        <v>70</v>
      </c>
      <c r="AU2123" s="127" t="s">
        <v>3211</v>
      </c>
      <c r="AV2123" s="127" t="s">
        <v>1726</v>
      </c>
      <c r="AW2123" s="149" t="str">
        <f t="shared" si="33"/>
        <v/>
      </c>
    </row>
    <row r="2124" spans="1:49" ht="13.15" x14ac:dyDescent="0.25">
      <c r="A2124" s="127" t="s">
        <v>1726</v>
      </c>
      <c r="B2124" s="127">
        <v>4.0999999999999996</v>
      </c>
      <c r="C2124" s="127">
        <v>20171204</v>
      </c>
      <c r="D2124" s="127" t="s">
        <v>60</v>
      </c>
      <c r="E2124" s="127" t="s">
        <v>60</v>
      </c>
      <c r="F2124" s="127">
        <v>3</v>
      </c>
      <c r="G2124" s="75" t="s">
        <v>5175</v>
      </c>
      <c r="H2124" s="127"/>
      <c r="I2124" s="127"/>
      <c r="J2124" s="127"/>
      <c r="K2124" s="127"/>
      <c r="L2124" s="127"/>
      <c r="M2124" s="127">
        <v>1</v>
      </c>
      <c r="N2124" s="127">
        <v>3</v>
      </c>
      <c r="O2124" s="127">
        <v>2015</v>
      </c>
      <c r="P2124" s="127">
        <v>20160610</v>
      </c>
      <c r="Q2124" s="127">
        <v>20160610</v>
      </c>
      <c r="R2124" s="127" t="s">
        <v>3474</v>
      </c>
      <c r="S2124" s="127" t="s">
        <v>3475</v>
      </c>
      <c r="T2124" s="127" t="s">
        <v>4165</v>
      </c>
      <c r="U2124" s="127" t="s">
        <v>72</v>
      </c>
      <c r="V2124" s="127" t="s">
        <v>65</v>
      </c>
      <c r="W2124" s="127" t="s">
        <v>66</v>
      </c>
      <c r="X2124" s="127" t="s">
        <v>1305</v>
      </c>
      <c r="Y2124" s="127">
        <v>4.4000000000000004</v>
      </c>
      <c r="Z2124" s="127"/>
      <c r="AA2124" s="127" t="s">
        <v>1726</v>
      </c>
      <c r="AB2124" s="127"/>
      <c r="AC2124" s="127"/>
      <c r="AD2124" s="127"/>
      <c r="AE2124" s="127"/>
      <c r="AF2124" s="127">
        <v>0</v>
      </c>
      <c r="AG2124" s="127">
        <v>49713</v>
      </c>
      <c r="AH2124" s="127"/>
      <c r="AI2124" s="127"/>
      <c r="AJ2124" s="127" t="s">
        <v>67</v>
      </c>
      <c r="AK2124" s="127"/>
      <c r="AL2124" s="127"/>
      <c r="AM2124" s="127"/>
      <c r="AN2124" s="127"/>
      <c r="AO2124" s="127"/>
      <c r="AP2124" s="127" t="s">
        <v>3477</v>
      </c>
      <c r="AQ2124" s="127" t="s">
        <v>3478</v>
      </c>
      <c r="AR2124" s="127" t="s">
        <v>4166</v>
      </c>
      <c r="AS2124" s="127" t="s">
        <v>69</v>
      </c>
      <c r="AT2124" s="127" t="s">
        <v>70</v>
      </c>
      <c r="AU2124" s="127" t="s">
        <v>3211</v>
      </c>
      <c r="AV2124" s="127" t="s">
        <v>1726</v>
      </c>
      <c r="AW2124" s="149" t="str">
        <f t="shared" si="33"/>
        <v/>
      </c>
    </row>
    <row r="2125" spans="1:49" ht="13.15" x14ac:dyDescent="0.25">
      <c r="A2125" s="127" t="s">
        <v>1726</v>
      </c>
      <c r="B2125" s="127">
        <v>4.0999999999999996</v>
      </c>
      <c r="C2125" s="127">
        <v>20171204</v>
      </c>
      <c r="D2125" s="127" t="s">
        <v>60</v>
      </c>
      <c r="E2125" s="127" t="s">
        <v>60</v>
      </c>
      <c r="F2125" s="127">
        <v>3</v>
      </c>
      <c r="G2125" s="75" t="s">
        <v>5163</v>
      </c>
      <c r="H2125" s="127"/>
      <c r="I2125" s="127"/>
      <c r="J2125" s="127"/>
      <c r="K2125" s="127"/>
      <c r="L2125" s="127"/>
      <c r="M2125" s="127">
        <v>1</v>
      </c>
      <c r="N2125" s="127">
        <v>2</v>
      </c>
      <c r="O2125" s="127">
        <v>2015</v>
      </c>
      <c r="P2125" s="127">
        <v>20160601</v>
      </c>
      <c r="Q2125" s="127">
        <v>20160602</v>
      </c>
      <c r="R2125" s="127" t="s">
        <v>3964</v>
      </c>
      <c r="S2125" s="127" t="s">
        <v>3426</v>
      </c>
      <c r="T2125" s="127" t="s">
        <v>4561</v>
      </c>
      <c r="U2125" s="127" t="s">
        <v>1643</v>
      </c>
      <c r="V2125" s="127" t="s">
        <v>65</v>
      </c>
      <c r="W2125" s="127" t="s">
        <v>64</v>
      </c>
      <c r="X2125" s="127"/>
      <c r="Y2125" s="127"/>
      <c r="Z2125" s="127"/>
      <c r="AA2125" s="127" t="s">
        <v>1726</v>
      </c>
      <c r="AB2125" s="127"/>
      <c r="AC2125" s="127"/>
      <c r="AD2125" s="127"/>
      <c r="AE2125" s="127"/>
      <c r="AF2125" s="127">
        <v>0</v>
      </c>
      <c r="AG2125" s="127">
        <v>239</v>
      </c>
      <c r="AH2125" s="127"/>
      <c r="AI2125" s="127"/>
      <c r="AJ2125" s="127" t="s">
        <v>66</v>
      </c>
      <c r="AK2125" s="127"/>
      <c r="AL2125" s="127"/>
      <c r="AM2125" s="127"/>
      <c r="AN2125" s="127"/>
      <c r="AO2125" s="127"/>
      <c r="AP2125" s="127" t="s">
        <v>3966</v>
      </c>
      <c r="AQ2125" s="127" t="s">
        <v>3429</v>
      </c>
      <c r="AR2125" s="127" t="s">
        <v>4563</v>
      </c>
      <c r="AS2125" s="127" t="s">
        <v>69</v>
      </c>
      <c r="AT2125" s="127" t="s">
        <v>70</v>
      </c>
      <c r="AU2125" s="127" t="s">
        <v>77</v>
      </c>
      <c r="AV2125" s="127" t="s">
        <v>1726</v>
      </c>
      <c r="AW2125" s="149" t="str">
        <f t="shared" si="33"/>
        <v/>
      </c>
    </row>
  </sheetData>
  <autoFilter ref="A1:AX1982"/>
  <phoneticPr fontId="0" type="noConversion"/>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5"/>
  <sheetViews>
    <sheetView zoomScale="75" workbookViewId="0">
      <pane xSplit="1" ySplit="4" topLeftCell="B5" activePane="bottomRight" state="frozen"/>
      <selection pane="topRight" activeCell="B1" sqref="B1"/>
      <selection pane="bottomLeft" activeCell="A5" sqref="A5"/>
      <selection pane="bottomRight" activeCell="O31" sqref="O31"/>
    </sheetView>
  </sheetViews>
  <sheetFormatPr defaultRowHeight="12.75" x14ac:dyDescent="0.2"/>
  <cols>
    <col min="1" max="1" width="13.7109375" customWidth="1"/>
    <col min="2" max="2" width="17.140625" bestFit="1" customWidth="1"/>
    <col min="3" max="3" width="14.85546875" bestFit="1" customWidth="1"/>
    <col min="4" max="4" width="24" bestFit="1" customWidth="1"/>
    <col min="5" max="5" width="49.28515625" bestFit="1" customWidth="1"/>
    <col min="6" max="6" width="13.85546875" customWidth="1"/>
    <col min="7" max="7" width="12.5703125" customWidth="1"/>
    <col min="8" max="9" width="12.5703125" style="3" customWidth="1"/>
    <col min="10" max="10" width="13.85546875" style="3" bestFit="1" customWidth="1"/>
    <col min="11" max="11" width="22.5703125" bestFit="1" customWidth="1"/>
    <col min="12" max="12" width="37.140625" bestFit="1" customWidth="1"/>
    <col min="13" max="14" width="5.140625" bestFit="1" customWidth="1"/>
    <col min="15" max="15" width="45.28515625" bestFit="1" customWidth="1"/>
    <col min="16" max="16" width="9.140625" customWidth="1"/>
    <col min="17" max="17" width="5.140625" bestFit="1" customWidth="1"/>
    <col min="18" max="18" width="24" customWidth="1"/>
    <col min="19" max="19" width="17.140625" customWidth="1"/>
    <col min="20" max="22" width="38.42578125" customWidth="1"/>
    <col min="23" max="27" width="8.5703125" customWidth="1"/>
    <col min="28" max="31" width="8" customWidth="1"/>
  </cols>
  <sheetData>
    <row r="1" spans="1:19" x14ac:dyDescent="0.2">
      <c r="A1" s="165" t="s">
        <v>168</v>
      </c>
      <c r="B1" s="166" t="s">
        <v>120</v>
      </c>
      <c r="H1" s="88" t="s">
        <v>121</v>
      </c>
      <c r="O1" s="131" t="s">
        <v>4776</v>
      </c>
      <c r="P1" s="136"/>
      <c r="R1" s="165" t="s">
        <v>168</v>
      </c>
      <c r="S1" s="166" t="s">
        <v>120</v>
      </c>
    </row>
    <row r="2" spans="1:19" x14ac:dyDescent="0.2">
      <c r="O2" s="131" t="s">
        <v>1625</v>
      </c>
      <c r="P2" s="136" t="s">
        <v>1872</v>
      </c>
    </row>
    <row r="3" spans="1:19" x14ac:dyDescent="0.2">
      <c r="A3" s="133"/>
      <c r="B3" s="132"/>
      <c r="C3" s="131" t="s">
        <v>1713</v>
      </c>
      <c r="D3" s="132"/>
      <c r="E3" s="134"/>
      <c r="O3" s="133">
        <v>1988</v>
      </c>
      <c r="P3" s="155">
        <v>60.98239493099279</v>
      </c>
      <c r="R3" s="131" t="s">
        <v>3044</v>
      </c>
      <c r="S3" s="136"/>
    </row>
    <row r="4" spans="1:19" x14ac:dyDescent="0.2">
      <c r="A4" s="131" t="s">
        <v>1625</v>
      </c>
      <c r="B4" s="131" t="s">
        <v>1621</v>
      </c>
      <c r="C4" s="133" t="s">
        <v>119</v>
      </c>
      <c r="D4" s="135" t="s">
        <v>3044</v>
      </c>
      <c r="E4" s="161" t="s">
        <v>4780</v>
      </c>
      <c r="H4" s="28" t="s">
        <v>1625</v>
      </c>
      <c r="I4" s="28" t="s">
        <v>1621</v>
      </c>
      <c r="J4" s="28" t="s">
        <v>119</v>
      </c>
      <c r="K4" s="37" t="s">
        <v>3044</v>
      </c>
      <c r="L4" s="87" t="s">
        <v>1677</v>
      </c>
      <c r="O4" s="138">
        <v>1989</v>
      </c>
      <c r="P4" s="157">
        <v>589.06007779853917</v>
      </c>
      <c r="R4" s="131" t="s">
        <v>1718</v>
      </c>
      <c r="S4" s="136" t="s">
        <v>1872</v>
      </c>
    </row>
    <row r="5" spans="1:19" x14ac:dyDescent="0.2">
      <c r="A5" s="133">
        <v>1988</v>
      </c>
      <c r="B5" s="133" t="s">
        <v>726</v>
      </c>
      <c r="C5" s="140">
        <v>3</v>
      </c>
      <c r="D5" s="141">
        <v>3</v>
      </c>
      <c r="E5" s="167">
        <v>14.16036308623298</v>
      </c>
      <c r="H5" s="28">
        <v>1988</v>
      </c>
      <c r="I5" s="28" t="s">
        <v>726</v>
      </c>
      <c r="J5" s="69">
        <v>3</v>
      </c>
      <c r="K5" s="70">
        <v>3</v>
      </c>
      <c r="L5" s="89">
        <v>13.067656056641312</v>
      </c>
      <c r="O5" s="138">
        <v>1990</v>
      </c>
      <c r="P5" s="125">
        <v>143.84634013758722</v>
      </c>
      <c r="R5" s="133">
        <v>1985</v>
      </c>
      <c r="S5" s="142">
        <v>85</v>
      </c>
    </row>
    <row r="6" spans="1:19" x14ac:dyDescent="0.2">
      <c r="A6" s="150"/>
      <c r="B6" s="138" t="s">
        <v>724</v>
      </c>
      <c r="C6" s="143">
        <v>3</v>
      </c>
      <c r="D6" s="128">
        <v>2</v>
      </c>
      <c r="E6" s="168">
        <v>9.4402420574886534</v>
      </c>
      <c r="H6" s="118">
        <v>1988</v>
      </c>
      <c r="I6" s="58" t="s">
        <v>724</v>
      </c>
      <c r="J6" s="71">
        <v>3</v>
      </c>
      <c r="K6" s="1">
        <v>2</v>
      </c>
      <c r="L6" s="90">
        <v>8.7117707044275416</v>
      </c>
      <c r="O6" s="138">
        <v>1991</v>
      </c>
      <c r="P6" s="157">
        <v>729.19803763193158</v>
      </c>
      <c r="R6" s="138">
        <v>1986</v>
      </c>
      <c r="S6" s="144">
        <v>36</v>
      </c>
    </row>
    <row r="7" spans="1:19" x14ac:dyDescent="0.2">
      <c r="A7" s="150"/>
      <c r="B7" s="138" t="s">
        <v>736</v>
      </c>
      <c r="C7" s="143">
        <v>3</v>
      </c>
      <c r="D7" s="128">
        <v>9</v>
      </c>
      <c r="E7" s="168">
        <v>42.481089258698944</v>
      </c>
      <c r="H7" s="118">
        <v>1988</v>
      </c>
      <c r="I7" s="58" t="s">
        <v>736</v>
      </c>
      <c r="J7" s="71">
        <v>3</v>
      </c>
      <c r="K7" s="1">
        <v>9</v>
      </c>
      <c r="L7" s="90">
        <v>39.202968169923935</v>
      </c>
      <c r="O7" s="138">
        <v>1992</v>
      </c>
      <c r="P7" s="157">
        <v>176.6988183513356</v>
      </c>
      <c r="R7" s="138">
        <v>1987</v>
      </c>
      <c r="S7" s="144">
        <v>86</v>
      </c>
    </row>
    <row r="8" spans="1:19" x14ac:dyDescent="0.2">
      <c r="A8" s="133">
        <v>1989</v>
      </c>
      <c r="B8" s="133" t="s">
        <v>726</v>
      </c>
      <c r="C8" s="140">
        <v>4</v>
      </c>
      <c r="D8" s="141">
        <v>16</v>
      </c>
      <c r="E8" s="167">
        <v>222.01266713581987</v>
      </c>
      <c r="H8" s="28">
        <v>1989</v>
      </c>
      <c r="I8" s="28" t="s">
        <v>726</v>
      </c>
      <c r="J8" s="69">
        <v>4</v>
      </c>
      <c r="K8" s="70">
        <v>16</v>
      </c>
      <c r="L8" s="89">
        <v>209.44358321725838</v>
      </c>
      <c r="O8" s="138">
        <v>1993</v>
      </c>
      <c r="P8" s="157">
        <v>700.19070437493929</v>
      </c>
      <c r="R8" s="138">
        <v>1988</v>
      </c>
      <c r="S8" s="144">
        <v>47</v>
      </c>
    </row>
    <row r="9" spans="1:19" x14ac:dyDescent="0.2">
      <c r="A9" s="150"/>
      <c r="B9" s="138" t="s">
        <v>724</v>
      </c>
      <c r="C9" s="143">
        <v>4</v>
      </c>
      <c r="D9" s="128">
        <v>6</v>
      </c>
      <c r="E9" s="168">
        <v>83.254750175932458</v>
      </c>
      <c r="H9" s="118">
        <v>1989</v>
      </c>
      <c r="I9" s="58" t="s">
        <v>724</v>
      </c>
      <c r="J9" s="71">
        <v>4</v>
      </c>
      <c r="K9" s="1">
        <v>6</v>
      </c>
      <c r="L9" s="90">
        <v>78.541343706471892</v>
      </c>
      <c r="O9" s="138">
        <v>1994</v>
      </c>
      <c r="P9" s="157">
        <v>1661.1470038280991</v>
      </c>
      <c r="R9" s="138">
        <v>1989</v>
      </c>
      <c r="S9" s="144">
        <v>155</v>
      </c>
    </row>
    <row r="10" spans="1:19" x14ac:dyDescent="0.2">
      <c r="A10" s="150"/>
      <c r="B10" s="138" t="s">
        <v>736</v>
      </c>
      <c r="C10" s="143">
        <v>4</v>
      </c>
      <c r="D10" s="128">
        <v>23</v>
      </c>
      <c r="E10" s="168">
        <v>319.14320900774106</v>
      </c>
      <c r="H10" s="118">
        <v>1989</v>
      </c>
      <c r="I10" s="58" t="s">
        <v>736</v>
      </c>
      <c r="J10" s="71">
        <v>4</v>
      </c>
      <c r="K10" s="1">
        <v>23</v>
      </c>
      <c r="L10" s="90">
        <v>301.07515087480891</v>
      </c>
      <c r="O10" s="138">
        <v>1995</v>
      </c>
      <c r="P10" s="157">
        <v>1581.4832583873035</v>
      </c>
      <c r="R10" s="138">
        <v>1990</v>
      </c>
      <c r="S10" s="144">
        <v>428</v>
      </c>
    </row>
    <row r="11" spans="1:19" x14ac:dyDescent="0.2">
      <c r="A11" s="133">
        <v>1990</v>
      </c>
      <c r="B11" s="133" t="s">
        <v>726</v>
      </c>
      <c r="C11" s="140">
        <v>5</v>
      </c>
      <c r="D11" s="141">
        <v>8</v>
      </c>
      <c r="E11" s="167">
        <v>20.697707760273403</v>
      </c>
      <c r="H11" s="28">
        <v>1990</v>
      </c>
      <c r="I11" s="28" t="s">
        <v>726</v>
      </c>
      <c r="J11" s="69">
        <v>5</v>
      </c>
      <c r="K11" s="70">
        <v>8</v>
      </c>
      <c r="L11" s="89">
        <v>19.179512018344965</v>
      </c>
      <c r="O11" s="138">
        <v>1996</v>
      </c>
      <c r="P11" s="157">
        <v>54.87273122403775</v>
      </c>
      <c r="R11" s="138">
        <v>1991</v>
      </c>
      <c r="S11" s="144">
        <v>257</v>
      </c>
    </row>
    <row r="12" spans="1:19" x14ac:dyDescent="0.2">
      <c r="A12" s="150"/>
      <c r="B12" s="138" t="s">
        <v>724</v>
      </c>
      <c r="C12" s="143">
        <v>5</v>
      </c>
      <c r="D12" s="128">
        <v>8</v>
      </c>
      <c r="E12" s="168">
        <v>20.697707760273403</v>
      </c>
      <c r="H12" s="118">
        <v>1990</v>
      </c>
      <c r="I12" s="58" t="s">
        <v>724</v>
      </c>
      <c r="J12" s="71">
        <v>5</v>
      </c>
      <c r="K12" s="1">
        <v>8</v>
      </c>
      <c r="L12" s="90">
        <v>19.179512018344965</v>
      </c>
      <c r="O12" s="138">
        <v>1997</v>
      </c>
      <c r="P12" s="157">
        <v>153.58721681695675</v>
      </c>
      <c r="R12" s="138">
        <v>1992</v>
      </c>
      <c r="S12" s="144">
        <v>7</v>
      </c>
    </row>
    <row r="13" spans="1:19" x14ac:dyDescent="0.2">
      <c r="A13" s="150"/>
      <c r="B13" s="138" t="s">
        <v>736</v>
      </c>
      <c r="C13" s="143">
        <v>5</v>
      </c>
      <c r="D13" s="128">
        <v>10</v>
      </c>
      <c r="E13" s="168">
        <v>25.872134700341753</v>
      </c>
      <c r="H13" s="118">
        <v>1990</v>
      </c>
      <c r="I13" s="58" t="s">
        <v>736</v>
      </c>
      <c r="J13" s="71">
        <v>5</v>
      </c>
      <c r="K13" s="1">
        <v>10</v>
      </c>
      <c r="L13" s="90">
        <v>23.974390022931203</v>
      </c>
      <c r="O13" s="138">
        <v>1998</v>
      </c>
      <c r="P13" s="124">
        <v>428.37010309278349</v>
      </c>
      <c r="R13" s="138">
        <v>1993</v>
      </c>
      <c r="S13" s="144">
        <v>63</v>
      </c>
    </row>
    <row r="14" spans="1:19" x14ac:dyDescent="0.2">
      <c r="A14" s="150"/>
      <c r="B14" s="138" t="s">
        <v>693</v>
      </c>
      <c r="C14" s="143">
        <v>4</v>
      </c>
      <c r="D14" s="128">
        <v>14</v>
      </c>
      <c r="E14" s="168">
        <v>36.220988580478455</v>
      </c>
      <c r="H14" s="118">
        <v>1990</v>
      </c>
      <c r="I14" s="58" t="s">
        <v>693</v>
      </c>
      <c r="J14" s="71">
        <v>4</v>
      </c>
      <c r="K14" s="1">
        <v>14</v>
      </c>
      <c r="L14" s="90">
        <v>33.564146032103686</v>
      </c>
      <c r="O14" s="138">
        <v>1999</v>
      </c>
      <c r="P14" s="157">
        <v>2109.7401660621308</v>
      </c>
      <c r="R14" s="138">
        <v>1994</v>
      </c>
      <c r="S14" s="144">
        <v>51</v>
      </c>
    </row>
    <row r="15" spans="1:19" x14ac:dyDescent="0.2">
      <c r="A15" s="150"/>
      <c r="B15" s="138" t="s">
        <v>710</v>
      </c>
      <c r="C15" s="143">
        <v>4</v>
      </c>
      <c r="D15" s="128">
        <v>11</v>
      </c>
      <c r="E15" s="168">
        <v>28.459348170375929</v>
      </c>
      <c r="H15" s="118">
        <v>1990</v>
      </c>
      <c r="I15" s="58" t="s">
        <v>710</v>
      </c>
      <c r="J15" s="71">
        <v>4</v>
      </c>
      <c r="K15" s="1">
        <v>11</v>
      </c>
      <c r="L15" s="90">
        <v>26.371829025224326</v>
      </c>
      <c r="O15" s="138">
        <v>2000</v>
      </c>
      <c r="P15" s="157">
        <v>1332.9105309080805</v>
      </c>
      <c r="R15" s="138">
        <v>1995</v>
      </c>
      <c r="S15" s="144">
        <v>381</v>
      </c>
    </row>
    <row r="16" spans="1:19" x14ac:dyDescent="0.2">
      <c r="A16" s="150"/>
      <c r="B16" s="138" t="s">
        <v>719</v>
      </c>
      <c r="C16" s="143">
        <v>4</v>
      </c>
      <c r="D16" s="128">
        <v>8</v>
      </c>
      <c r="E16" s="168">
        <v>20.697707760273403</v>
      </c>
      <c r="H16" s="118">
        <v>1990</v>
      </c>
      <c r="I16" s="58" t="s">
        <v>719</v>
      </c>
      <c r="J16" s="71">
        <v>4</v>
      </c>
      <c r="K16" s="1">
        <v>8</v>
      </c>
      <c r="L16" s="90">
        <v>19.179512018344965</v>
      </c>
      <c r="O16" s="138">
        <v>2001</v>
      </c>
      <c r="P16" s="157">
        <v>1744.1482567760872</v>
      </c>
      <c r="R16" s="138">
        <v>1996</v>
      </c>
      <c r="S16" s="144">
        <v>364</v>
      </c>
    </row>
    <row r="17" spans="1:25" x14ac:dyDescent="0.2">
      <c r="A17" s="150"/>
      <c r="B17" s="138" t="s">
        <v>713</v>
      </c>
      <c r="C17" s="143">
        <v>3</v>
      </c>
      <c r="D17" s="128">
        <v>1</v>
      </c>
      <c r="E17" s="168">
        <v>2.5872134700341753</v>
      </c>
      <c r="H17" s="118">
        <v>1990</v>
      </c>
      <c r="I17" s="58" t="s">
        <v>713</v>
      </c>
      <c r="J17" s="71">
        <v>3</v>
      </c>
      <c r="K17" s="1">
        <v>1</v>
      </c>
      <c r="L17" s="90">
        <v>2.3974390022931207</v>
      </c>
      <c r="O17" s="138">
        <v>2002</v>
      </c>
      <c r="P17" s="124">
        <v>1873.110828011555</v>
      </c>
      <c r="R17" s="138">
        <v>1997</v>
      </c>
      <c r="S17" s="144">
        <v>436</v>
      </c>
    </row>
    <row r="18" spans="1:25" x14ac:dyDescent="0.2">
      <c r="A18" s="133">
        <v>1991</v>
      </c>
      <c r="B18" s="133" t="s">
        <v>693</v>
      </c>
      <c r="C18" s="140">
        <v>5</v>
      </c>
      <c r="D18" s="141">
        <v>1</v>
      </c>
      <c r="E18" s="167">
        <v>9.2916121148642752</v>
      </c>
      <c r="H18" s="28">
        <v>1991</v>
      </c>
      <c r="I18" s="28" t="s">
        <v>693</v>
      </c>
      <c r="J18" s="69">
        <v>5</v>
      </c>
      <c r="K18" s="70">
        <v>1</v>
      </c>
      <c r="L18" s="89">
        <v>8.5788004427286069</v>
      </c>
      <c r="O18" s="138">
        <v>2003</v>
      </c>
      <c r="P18" s="157">
        <v>1502.481479910203</v>
      </c>
      <c r="R18" s="138">
        <v>1998</v>
      </c>
      <c r="S18" s="144">
        <v>407</v>
      </c>
    </row>
    <row r="19" spans="1:25" x14ac:dyDescent="0.2">
      <c r="A19" s="150"/>
      <c r="B19" s="138" t="s">
        <v>710</v>
      </c>
      <c r="C19" s="143">
        <v>5</v>
      </c>
      <c r="D19" s="128">
        <v>1</v>
      </c>
      <c r="E19" s="168">
        <v>9.2916121148642752</v>
      </c>
      <c r="H19" s="118">
        <v>1991</v>
      </c>
      <c r="I19" s="58" t="s">
        <v>710</v>
      </c>
      <c r="J19" s="71">
        <v>5</v>
      </c>
      <c r="K19" s="1">
        <v>1</v>
      </c>
      <c r="L19" s="90">
        <v>8.5788004427286069</v>
      </c>
      <c r="O19" s="138">
        <v>2004</v>
      </c>
      <c r="P19" s="157">
        <v>287.55083112341566</v>
      </c>
      <c r="R19" s="138">
        <v>1999</v>
      </c>
      <c r="S19" s="144">
        <v>412</v>
      </c>
    </row>
    <row r="20" spans="1:25" x14ac:dyDescent="0.2">
      <c r="A20" s="150"/>
      <c r="B20" s="138" t="s">
        <v>719</v>
      </c>
      <c r="C20" s="143">
        <v>5</v>
      </c>
      <c r="D20" s="128">
        <v>1</v>
      </c>
      <c r="E20" s="168">
        <v>9.2916121148642752</v>
      </c>
      <c r="H20" s="118">
        <v>1991</v>
      </c>
      <c r="I20" s="58" t="s">
        <v>719</v>
      </c>
      <c r="J20" s="71">
        <v>5</v>
      </c>
      <c r="K20" s="1">
        <v>1</v>
      </c>
      <c r="L20" s="90">
        <v>8.5788004427286069</v>
      </c>
      <c r="O20" s="138">
        <v>2005</v>
      </c>
      <c r="P20" s="157">
        <v>212.8912126922954</v>
      </c>
      <c r="R20" s="138">
        <v>2000</v>
      </c>
      <c r="S20" s="144">
        <v>30</v>
      </c>
    </row>
    <row r="21" spans="1:25" x14ac:dyDescent="0.2">
      <c r="A21" s="150"/>
      <c r="B21" s="138" t="s">
        <v>713</v>
      </c>
      <c r="C21" s="143">
        <v>4</v>
      </c>
      <c r="D21" s="128">
        <v>28</v>
      </c>
      <c r="E21" s="168">
        <v>260.16513921619969</v>
      </c>
      <c r="H21" s="118">
        <v>1991</v>
      </c>
      <c r="I21" s="58" t="s">
        <v>713</v>
      </c>
      <c r="J21" s="71">
        <v>4</v>
      </c>
      <c r="K21" s="1">
        <v>28</v>
      </c>
      <c r="L21" s="90">
        <v>240.20641239640102</v>
      </c>
      <c r="O21" s="138">
        <v>2006</v>
      </c>
      <c r="P21" s="157">
        <v>283.39509210737276</v>
      </c>
      <c r="R21" s="138">
        <v>2001</v>
      </c>
      <c r="S21" s="144">
        <v>50</v>
      </c>
    </row>
    <row r="22" spans="1:25" x14ac:dyDescent="0.2">
      <c r="A22" s="150"/>
      <c r="B22" s="138" t="s">
        <v>804</v>
      </c>
      <c r="C22" s="143">
        <v>4</v>
      </c>
      <c r="D22" s="128">
        <v>24</v>
      </c>
      <c r="E22" s="168">
        <v>222.99869075674263</v>
      </c>
      <c r="H22" s="118">
        <v>1991</v>
      </c>
      <c r="I22" s="58" t="s">
        <v>804</v>
      </c>
      <c r="J22" s="71">
        <v>4</v>
      </c>
      <c r="K22" s="1">
        <v>24</v>
      </c>
      <c r="L22" s="90">
        <v>205.89121062548659</v>
      </c>
      <c r="O22" s="138">
        <v>2007</v>
      </c>
      <c r="P22" s="157">
        <v>52.567490416768607</v>
      </c>
      <c r="R22" s="138">
        <v>2002</v>
      </c>
      <c r="S22" s="144">
        <v>76</v>
      </c>
    </row>
    <row r="23" spans="1:25" x14ac:dyDescent="0.2">
      <c r="A23" s="150"/>
      <c r="B23" s="138" t="s">
        <v>711</v>
      </c>
      <c r="C23" s="143">
        <v>4</v>
      </c>
      <c r="D23" s="128">
        <v>28</v>
      </c>
      <c r="E23" s="168">
        <v>260.16513921619969</v>
      </c>
      <c r="H23" s="118">
        <v>1991</v>
      </c>
      <c r="I23" s="58" t="s">
        <v>711</v>
      </c>
      <c r="J23" s="71">
        <v>4</v>
      </c>
      <c r="K23" s="1">
        <v>28</v>
      </c>
      <c r="L23" s="90">
        <v>240.20641239640102</v>
      </c>
      <c r="O23" s="138">
        <v>2008</v>
      </c>
      <c r="P23" s="157">
        <v>435.83137766042989</v>
      </c>
      <c r="R23" s="138">
        <v>2003</v>
      </c>
      <c r="S23" s="144">
        <v>9</v>
      </c>
    </row>
    <row r="24" spans="1:25" x14ac:dyDescent="0.2">
      <c r="A24" s="150"/>
      <c r="B24" s="138" t="s">
        <v>708</v>
      </c>
      <c r="C24" s="143">
        <v>3</v>
      </c>
      <c r="D24" s="128">
        <v>1</v>
      </c>
      <c r="E24" s="168">
        <v>9.2916121148642752</v>
      </c>
      <c r="H24" s="118">
        <v>1991</v>
      </c>
      <c r="I24" s="58" t="s">
        <v>708</v>
      </c>
      <c r="J24" s="71">
        <v>3</v>
      </c>
      <c r="K24" s="1">
        <v>1</v>
      </c>
      <c r="L24" s="90">
        <v>8.5788004427286069</v>
      </c>
      <c r="O24" s="138">
        <v>2009</v>
      </c>
      <c r="P24" s="157">
        <v>83.723009446693638</v>
      </c>
      <c r="R24" s="138">
        <v>2004</v>
      </c>
      <c r="S24" s="144">
        <v>124</v>
      </c>
    </row>
    <row r="25" spans="1:25" x14ac:dyDescent="0.2">
      <c r="A25" s="150"/>
      <c r="B25" s="138" t="s">
        <v>799</v>
      </c>
      <c r="C25" s="143">
        <v>3</v>
      </c>
      <c r="D25" s="128">
        <v>1</v>
      </c>
      <c r="E25" s="168">
        <v>9.2916121148642752</v>
      </c>
      <c r="H25" s="118">
        <v>1991</v>
      </c>
      <c r="I25" s="58" t="s">
        <v>799</v>
      </c>
      <c r="J25" s="71">
        <v>3</v>
      </c>
      <c r="K25" s="1">
        <v>1</v>
      </c>
      <c r="L25" s="90">
        <v>8.5788004427286069</v>
      </c>
      <c r="O25" s="138">
        <v>2010</v>
      </c>
      <c r="P25" s="124">
        <v>2056.2120091657243</v>
      </c>
      <c r="R25" s="138">
        <v>2005</v>
      </c>
      <c r="S25" s="144">
        <v>27</v>
      </c>
    </row>
    <row r="26" spans="1:25" x14ac:dyDescent="0.2">
      <c r="A26" s="133">
        <v>1992</v>
      </c>
      <c r="B26" s="133" t="s">
        <v>703</v>
      </c>
      <c r="C26" s="140">
        <v>3</v>
      </c>
      <c r="D26" s="141">
        <v>1</v>
      </c>
      <c r="E26" s="167">
        <v>4.2179303334482938</v>
      </c>
      <c r="H26" s="28">
        <v>1992</v>
      </c>
      <c r="I26" s="28" t="s">
        <v>703</v>
      </c>
      <c r="J26" s="69">
        <v>3</v>
      </c>
      <c r="K26" s="70">
        <v>1</v>
      </c>
      <c r="L26" s="89">
        <v>4.0158822352576271</v>
      </c>
      <c r="O26" s="138">
        <v>2011</v>
      </c>
      <c r="P26" s="124">
        <v>508.95285354639225</v>
      </c>
      <c r="R26" s="138">
        <v>2006</v>
      </c>
      <c r="S26" s="144">
        <v>204</v>
      </c>
    </row>
    <row r="27" spans="1:25" x14ac:dyDescent="0.2">
      <c r="A27" s="150"/>
      <c r="B27" s="138" t="s">
        <v>694</v>
      </c>
      <c r="C27" s="143">
        <v>3</v>
      </c>
      <c r="D27" s="128">
        <v>1</v>
      </c>
      <c r="E27" s="168">
        <v>4.2179303334482938</v>
      </c>
      <c r="H27" s="118">
        <v>1992</v>
      </c>
      <c r="I27" s="58" t="s">
        <v>694</v>
      </c>
      <c r="J27" s="71">
        <v>3</v>
      </c>
      <c r="K27" s="1">
        <v>1</v>
      </c>
      <c r="L27" s="90">
        <v>4.0158822352576271</v>
      </c>
      <c r="O27" s="138">
        <v>2012</v>
      </c>
      <c r="P27" s="157">
        <v>456.43062112784889</v>
      </c>
      <c r="R27" s="138">
        <v>2007</v>
      </c>
      <c r="S27" s="144">
        <v>110</v>
      </c>
    </row>
    <row r="28" spans="1:25" x14ac:dyDescent="0.2">
      <c r="A28" s="150"/>
      <c r="B28" s="138" t="s">
        <v>713</v>
      </c>
      <c r="C28" s="143">
        <v>5</v>
      </c>
      <c r="D28" s="128">
        <v>3</v>
      </c>
      <c r="E28" s="168">
        <v>12.653791000344881</v>
      </c>
      <c r="H28" s="118">
        <v>1992</v>
      </c>
      <c r="I28" s="58" t="s">
        <v>713</v>
      </c>
      <c r="J28" s="71">
        <v>5</v>
      </c>
      <c r="K28" s="1">
        <v>3</v>
      </c>
      <c r="L28" s="90">
        <v>12.047646705772882</v>
      </c>
      <c r="O28" s="139" t="s">
        <v>1678</v>
      </c>
      <c r="P28" s="160">
        <v>19219.3824455295</v>
      </c>
      <c r="R28" s="138">
        <v>2008</v>
      </c>
      <c r="S28" s="144">
        <v>99</v>
      </c>
    </row>
    <row r="29" spans="1:25" x14ac:dyDescent="0.2">
      <c r="A29" s="150"/>
      <c r="B29" s="138" t="s">
        <v>804</v>
      </c>
      <c r="C29" s="143">
        <v>5</v>
      </c>
      <c r="D29" s="128">
        <v>1</v>
      </c>
      <c r="E29" s="168">
        <v>4.2179303334482938</v>
      </c>
      <c r="H29" s="118">
        <v>1992</v>
      </c>
      <c r="I29" s="58" t="s">
        <v>804</v>
      </c>
      <c r="J29" s="71">
        <v>5</v>
      </c>
      <c r="K29" s="1">
        <v>1</v>
      </c>
      <c r="L29" s="90">
        <v>4.0158822352576271</v>
      </c>
      <c r="R29" s="138">
        <v>2009</v>
      </c>
      <c r="S29" s="144">
        <v>235</v>
      </c>
    </row>
    <row r="30" spans="1:25" x14ac:dyDescent="0.2">
      <c r="A30" s="150"/>
      <c r="B30" s="138" t="s">
        <v>711</v>
      </c>
      <c r="C30" s="143">
        <v>5</v>
      </c>
      <c r="D30" s="128">
        <v>1</v>
      </c>
      <c r="E30" s="168">
        <v>4.2179303334482938</v>
      </c>
      <c r="H30" s="118">
        <v>1992</v>
      </c>
      <c r="I30" s="58" t="s">
        <v>711</v>
      </c>
      <c r="J30" s="71">
        <v>5</v>
      </c>
      <c r="K30" s="1">
        <v>1</v>
      </c>
      <c r="L30" s="90">
        <v>4.0158822352576271</v>
      </c>
      <c r="R30" s="138">
        <v>2010</v>
      </c>
      <c r="S30" s="144">
        <v>47</v>
      </c>
    </row>
    <row r="31" spans="1:25" x14ac:dyDescent="0.2">
      <c r="A31" s="150"/>
      <c r="B31" s="138" t="s">
        <v>715</v>
      </c>
      <c r="C31" s="143">
        <v>4</v>
      </c>
      <c r="D31" s="128">
        <v>7</v>
      </c>
      <c r="E31" s="168">
        <v>29.525512334138057</v>
      </c>
      <c r="H31" s="118">
        <v>1992</v>
      </c>
      <c r="I31" s="58" t="s">
        <v>715</v>
      </c>
      <c r="J31" s="71">
        <v>4</v>
      </c>
      <c r="K31" s="1">
        <v>7</v>
      </c>
      <c r="L31" s="90">
        <v>28.111175646803392</v>
      </c>
      <c r="R31" s="138">
        <v>2011</v>
      </c>
      <c r="S31" s="144">
        <v>314</v>
      </c>
      <c r="W31" s="79"/>
      <c r="X31" s="79"/>
      <c r="Y31" s="79"/>
    </row>
    <row r="32" spans="1:25" x14ac:dyDescent="0.2">
      <c r="A32" s="150"/>
      <c r="B32" s="138" t="s">
        <v>708</v>
      </c>
      <c r="C32" s="143">
        <v>4</v>
      </c>
      <c r="D32" s="128">
        <v>8</v>
      </c>
      <c r="E32" s="168">
        <v>33.743442667586351</v>
      </c>
      <c r="H32" s="118">
        <v>1992</v>
      </c>
      <c r="I32" s="58" t="s">
        <v>708</v>
      </c>
      <c r="J32" s="71">
        <v>4</v>
      </c>
      <c r="K32" s="1">
        <v>8</v>
      </c>
      <c r="L32" s="90">
        <v>32.127057882061017</v>
      </c>
      <c r="R32" s="138">
        <v>2012</v>
      </c>
      <c r="S32" s="144">
        <v>157</v>
      </c>
      <c r="W32" s="79"/>
      <c r="X32" s="79"/>
      <c r="Y32" s="79"/>
    </row>
    <row r="33" spans="1:25" x14ac:dyDescent="0.2">
      <c r="A33" s="150"/>
      <c r="B33" s="138" t="s">
        <v>701</v>
      </c>
      <c r="C33" s="143">
        <v>4</v>
      </c>
      <c r="D33" s="128">
        <v>11</v>
      </c>
      <c r="E33" s="168">
        <v>46.397233667931239</v>
      </c>
      <c r="H33" s="118">
        <v>1992</v>
      </c>
      <c r="I33" s="58" t="s">
        <v>701</v>
      </c>
      <c r="J33" s="71">
        <v>4</v>
      </c>
      <c r="K33" s="1">
        <v>11</v>
      </c>
      <c r="L33" s="90">
        <v>44.174704587833901</v>
      </c>
      <c r="R33" s="138">
        <v>2013</v>
      </c>
      <c r="S33" s="144">
        <v>277</v>
      </c>
      <c r="W33" s="79"/>
      <c r="X33" s="79"/>
      <c r="Y33" s="79"/>
    </row>
    <row r="34" spans="1:25" x14ac:dyDescent="0.2">
      <c r="A34" s="150"/>
      <c r="B34" s="138" t="s">
        <v>799</v>
      </c>
      <c r="C34" s="143">
        <v>4</v>
      </c>
      <c r="D34" s="128">
        <v>11</v>
      </c>
      <c r="E34" s="168">
        <v>46.397233667931239</v>
      </c>
      <c r="H34" s="118">
        <v>1992</v>
      </c>
      <c r="I34" s="58" t="s">
        <v>799</v>
      </c>
      <c r="J34" s="71">
        <v>4</v>
      </c>
      <c r="K34" s="1">
        <v>11</v>
      </c>
      <c r="L34" s="90">
        <v>44.174704587833901</v>
      </c>
      <c r="R34" s="181">
        <v>2014</v>
      </c>
      <c r="S34" s="185">
        <v>3</v>
      </c>
      <c r="W34" s="79"/>
      <c r="X34" s="79"/>
      <c r="Y34" s="79"/>
    </row>
    <row r="35" spans="1:25" x14ac:dyDescent="0.2">
      <c r="A35" s="133">
        <v>1993</v>
      </c>
      <c r="B35" s="133" t="s">
        <v>703</v>
      </c>
      <c r="C35" s="140">
        <v>4</v>
      </c>
      <c r="D35" s="141">
        <v>43</v>
      </c>
      <c r="E35" s="167">
        <v>187.19567772797851</v>
      </c>
      <c r="H35" s="28">
        <v>1993</v>
      </c>
      <c r="I35" s="28" t="s">
        <v>703</v>
      </c>
      <c r="J35" s="69">
        <v>4</v>
      </c>
      <c r="K35" s="70">
        <v>43</v>
      </c>
      <c r="L35" s="89">
        <v>178.15503129066502</v>
      </c>
      <c r="W35" s="79"/>
      <c r="X35" s="79"/>
      <c r="Y35" s="79"/>
    </row>
    <row r="36" spans="1:25" x14ac:dyDescent="0.2">
      <c r="A36" s="150"/>
      <c r="B36" s="138" t="s">
        <v>694</v>
      </c>
      <c r="C36" s="143">
        <v>4</v>
      </c>
      <c r="D36" s="128">
        <v>39</v>
      </c>
      <c r="E36" s="168">
        <v>169.78212631142236</v>
      </c>
      <c r="H36" s="118">
        <v>1993</v>
      </c>
      <c r="I36" s="58" t="s">
        <v>694</v>
      </c>
      <c r="J36" s="71">
        <v>4</v>
      </c>
      <c r="K36" s="1">
        <v>39</v>
      </c>
      <c r="L36" s="90">
        <v>161.58247024037061</v>
      </c>
      <c r="W36" s="79"/>
      <c r="X36" s="79"/>
      <c r="Y36" s="79"/>
    </row>
    <row r="37" spans="1:25" x14ac:dyDescent="0.2">
      <c r="A37" s="150"/>
      <c r="B37" s="138" t="s">
        <v>809</v>
      </c>
      <c r="C37" s="143">
        <v>4</v>
      </c>
      <c r="D37" s="128">
        <v>35</v>
      </c>
      <c r="E37" s="168">
        <v>152.36857489486621</v>
      </c>
      <c r="H37" s="118">
        <v>1993</v>
      </c>
      <c r="I37" s="58" t="s">
        <v>809</v>
      </c>
      <c r="J37" s="71">
        <v>4</v>
      </c>
      <c r="K37" s="1">
        <v>35</v>
      </c>
      <c r="L37" s="90">
        <v>145.0099091900762</v>
      </c>
      <c r="W37" s="79"/>
      <c r="X37" s="79"/>
      <c r="Y37" s="79"/>
    </row>
    <row r="38" spans="1:25" x14ac:dyDescent="0.2">
      <c r="A38" s="150"/>
      <c r="B38" s="138" t="s">
        <v>696</v>
      </c>
      <c r="C38" s="143">
        <v>4</v>
      </c>
      <c r="D38" s="128">
        <v>31</v>
      </c>
      <c r="E38" s="168">
        <v>134.95502347831007</v>
      </c>
      <c r="H38" s="118">
        <v>1993</v>
      </c>
      <c r="I38" s="58" t="s">
        <v>696</v>
      </c>
      <c r="J38" s="71">
        <v>4</v>
      </c>
      <c r="K38" s="1">
        <v>31</v>
      </c>
      <c r="L38" s="90">
        <v>128.43734813978176</v>
      </c>
    </row>
    <row r="39" spans="1:25" x14ac:dyDescent="0.2">
      <c r="A39" s="150"/>
      <c r="B39" s="138" t="s">
        <v>715</v>
      </c>
      <c r="C39" s="143">
        <v>5</v>
      </c>
      <c r="D39" s="128">
        <v>4</v>
      </c>
      <c r="E39" s="168">
        <v>17.413551416556139</v>
      </c>
      <c r="H39" s="118">
        <v>1993</v>
      </c>
      <c r="I39" s="58" t="s">
        <v>715</v>
      </c>
      <c r="J39" s="71">
        <v>5</v>
      </c>
      <c r="K39" s="1">
        <v>4</v>
      </c>
      <c r="L39" s="90">
        <v>16.572561050294421</v>
      </c>
    </row>
    <row r="40" spans="1:25" x14ac:dyDescent="0.2">
      <c r="A40" s="150"/>
      <c r="B40" s="138" t="s">
        <v>708</v>
      </c>
      <c r="C40" s="143">
        <v>5</v>
      </c>
      <c r="D40" s="128">
        <v>1</v>
      </c>
      <c r="E40" s="168">
        <v>4.3533878541390347</v>
      </c>
      <c r="H40" s="118">
        <v>1993</v>
      </c>
      <c r="I40" s="58" t="s">
        <v>708</v>
      </c>
      <c r="J40" s="71">
        <v>5</v>
      </c>
      <c r="K40" s="1">
        <v>1</v>
      </c>
      <c r="L40" s="90">
        <v>4.1431402625736053</v>
      </c>
      <c r="W40" s="76"/>
      <c r="X40" s="76"/>
      <c r="Y40" s="76"/>
    </row>
    <row r="41" spans="1:25" x14ac:dyDescent="0.2">
      <c r="A41" s="150"/>
      <c r="B41" s="138" t="s">
        <v>701</v>
      </c>
      <c r="C41" s="143">
        <v>5</v>
      </c>
      <c r="D41" s="128">
        <v>2</v>
      </c>
      <c r="E41" s="168">
        <v>8.7067757082780695</v>
      </c>
      <c r="H41" s="118">
        <v>1993</v>
      </c>
      <c r="I41" s="58" t="s">
        <v>701</v>
      </c>
      <c r="J41" s="71">
        <v>5</v>
      </c>
      <c r="K41" s="1">
        <v>2</v>
      </c>
      <c r="L41" s="90">
        <v>8.2862805251472107</v>
      </c>
    </row>
    <row r="42" spans="1:25" x14ac:dyDescent="0.2">
      <c r="A42" s="150"/>
      <c r="B42" s="138" t="s">
        <v>799</v>
      </c>
      <c r="C42" s="143">
        <v>5</v>
      </c>
      <c r="D42" s="128">
        <v>1</v>
      </c>
      <c r="E42" s="168">
        <v>4.3533878541390347</v>
      </c>
      <c r="H42" s="118">
        <v>1993</v>
      </c>
      <c r="I42" s="58" t="s">
        <v>799</v>
      </c>
      <c r="J42" s="71">
        <v>5</v>
      </c>
      <c r="K42" s="1">
        <v>1</v>
      </c>
      <c r="L42" s="90">
        <v>4.1431402625736053</v>
      </c>
    </row>
    <row r="43" spans="1:25" x14ac:dyDescent="0.2">
      <c r="A43" s="150"/>
      <c r="B43" s="138" t="s">
        <v>1707</v>
      </c>
      <c r="C43" s="143">
        <v>3</v>
      </c>
      <c r="D43" s="128">
        <v>3</v>
      </c>
      <c r="E43" s="168">
        <v>13.060163562417104</v>
      </c>
      <c r="H43" s="118">
        <v>1993</v>
      </c>
      <c r="I43" s="58" t="s">
        <v>1707</v>
      </c>
      <c r="J43" s="71">
        <v>3</v>
      </c>
      <c r="K43" s="1">
        <v>3</v>
      </c>
      <c r="L43" s="90">
        <v>12.429420787720815</v>
      </c>
    </row>
    <row r="44" spans="1:25" x14ac:dyDescent="0.2">
      <c r="A44" s="150"/>
      <c r="B44" s="138" t="s">
        <v>1708</v>
      </c>
      <c r="C44" s="143">
        <v>3</v>
      </c>
      <c r="D44" s="128">
        <v>3</v>
      </c>
      <c r="E44" s="168">
        <v>13.060163562417104</v>
      </c>
      <c r="H44" s="118">
        <v>1993</v>
      </c>
      <c r="I44" s="58" t="s">
        <v>1708</v>
      </c>
      <c r="J44" s="71">
        <v>3</v>
      </c>
      <c r="K44" s="1">
        <v>3</v>
      </c>
      <c r="L44" s="90">
        <v>12.429420787720815</v>
      </c>
    </row>
    <row r="45" spans="1:25" x14ac:dyDescent="0.2">
      <c r="A45" s="150"/>
      <c r="B45" s="138" t="s">
        <v>1709</v>
      </c>
      <c r="C45" s="143">
        <v>3</v>
      </c>
      <c r="D45" s="128">
        <v>7</v>
      </c>
      <c r="E45" s="168">
        <v>30.473714978973241</v>
      </c>
      <c r="H45" s="118">
        <v>1993</v>
      </c>
      <c r="I45" s="58" t="s">
        <v>1709</v>
      </c>
      <c r="J45" s="71">
        <v>3</v>
      </c>
      <c r="K45" s="1">
        <v>7</v>
      </c>
      <c r="L45" s="90">
        <v>29.001981838015237</v>
      </c>
    </row>
    <row r="46" spans="1:25" x14ac:dyDescent="0.2">
      <c r="A46" s="133">
        <v>1994</v>
      </c>
      <c r="B46" s="133" t="s">
        <v>694</v>
      </c>
      <c r="C46" s="140">
        <v>5</v>
      </c>
      <c r="D46" s="141">
        <v>3</v>
      </c>
      <c r="E46" s="167">
        <v>12.752223695209189</v>
      </c>
      <c r="H46" s="28">
        <v>1994</v>
      </c>
      <c r="I46" s="28" t="s">
        <v>694</v>
      </c>
      <c r="J46" s="69">
        <v>5</v>
      </c>
      <c r="K46" s="70">
        <v>3</v>
      </c>
      <c r="L46" s="89">
        <v>12.680511479603808</v>
      </c>
    </row>
    <row r="47" spans="1:25" x14ac:dyDescent="0.2">
      <c r="A47" s="150"/>
      <c r="B47" s="138" t="s">
        <v>809</v>
      </c>
      <c r="C47" s="143">
        <v>5</v>
      </c>
      <c r="D47" s="128">
        <v>2</v>
      </c>
      <c r="E47" s="168">
        <v>8.5014824634727937</v>
      </c>
      <c r="H47" s="118">
        <v>1994</v>
      </c>
      <c r="I47" s="58" t="s">
        <v>809</v>
      </c>
      <c r="J47" s="71">
        <v>5</v>
      </c>
      <c r="K47" s="1">
        <v>2</v>
      </c>
      <c r="L47" s="90">
        <v>8.4536743197358728</v>
      </c>
    </row>
    <row r="48" spans="1:25" x14ac:dyDescent="0.2">
      <c r="A48" s="150"/>
      <c r="B48" s="138" t="s">
        <v>1707</v>
      </c>
      <c r="C48" s="143">
        <v>4</v>
      </c>
      <c r="D48" s="128">
        <v>131</v>
      </c>
      <c r="E48" s="168">
        <v>556.84710135746786</v>
      </c>
      <c r="H48" s="118">
        <v>1994</v>
      </c>
      <c r="I48" s="58" t="s">
        <v>1707</v>
      </c>
      <c r="J48" s="71">
        <v>4</v>
      </c>
      <c r="K48" s="1">
        <v>131</v>
      </c>
      <c r="L48" s="90">
        <v>553.71566794269972</v>
      </c>
    </row>
    <row r="49" spans="1:12" x14ac:dyDescent="0.2">
      <c r="A49" s="150"/>
      <c r="B49" s="138" t="s">
        <v>1708</v>
      </c>
      <c r="C49" s="143">
        <v>4</v>
      </c>
      <c r="D49" s="128">
        <v>124</v>
      </c>
      <c r="E49" s="168">
        <v>527.09191273531314</v>
      </c>
      <c r="H49" s="118">
        <v>1994</v>
      </c>
      <c r="I49" s="58" t="s">
        <v>1708</v>
      </c>
      <c r="J49" s="71">
        <v>4</v>
      </c>
      <c r="K49" s="1">
        <v>124</v>
      </c>
      <c r="L49" s="90">
        <v>524.12780782362415</v>
      </c>
    </row>
    <row r="50" spans="1:12" x14ac:dyDescent="0.2">
      <c r="A50" s="150"/>
      <c r="B50" s="138" t="s">
        <v>1709</v>
      </c>
      <c r="C50" s="143">
        <v>4</v>
      </c>
      <c r="D50" s="128">
        <v>124</v>
      </c>
      <c r="E50" s="168">
        <v>527.09191273531314</v>
      </c>
      <c r="H50" s="118">
        <v>1994</v>
      </c>
      <c r="I50" s="58" t="s">
        <v>1709</v>
      </c>
      <c r="J50" s="71">
        <v>4</v>
      </c>
      <c r="K50" s="1">
        <v>124</v>
      </c>
      <c r="L50" s="90">
        <v>524.12780782362415</v>
      </c>
    </row>
    <row r="51" spans="1:12" x14ac:dyDescent="0.2">
      <c r="A51" s="150"/>
      <c r="B51" s="138" t="s">
        <v>1703</v>
      </c>
      <c r="C51" s="143">
        <v>3</v>
      </c>
      <c r="D51" s="128">
        <v>9</v>
      </c>
      <c r="E51" s="168">
        <v>38.256671085627573</v>
      </c>
      <c r="H51" s="118">
        <v>1994</v>
      </c>
      <c r="I51" s="58" t="s">
        <v>1703</v>
      </c>
      <c r="J51" s="71">
        <v>3</v>
      </c>
      <c r="K51" s="1">
        <v>9</v>
      </c>
      <c r="L51" s="90">
        <v>38.041534438811432</v>
      </c>
    </row>
    <row r="52" spans="1:12" x14ac:dyDescent="0.2">
      <c r="A52" s="133">
        <v>1995</v>
      </c>
      <c r="B52" s="133" t="s">
        <v>1707</v>
      </c>
      <c r="C52" s="140">
        <v>5</v>
      </c>
      <c r="D52" s="141">
        <v>11</v>
      </c>
      <c r="E52" s="167">
        <v>64.314194314892575</v>
      </c>
      <c r="H52" s="28">
        <v>1995</v>
      </c>
      <c r="I52" s="28" t="s">
        <v>1707</v>
      </c>
      <c r="J52" s="69">
        <v>5</v>
      </c>
      <c r="K52" s="70">
        <v>11</v>
      </c>
      <c r="L52" s="89">
        <v>64.314194314892575</v>
      </c>
    </row>
    <row r="53" spans="1:12" x14ac:dyDescent="0.2">
      <c r="A53" s="150"/>
      <c r="B53" s="138" t="s">
        <v>1708</v>
      </c>
      <c r="C53" s="143">
        <v>5</v>
      </c>
      <c r="D53" s="128">
        <v>13</v>
      </c>
      <c r="E53" s="168">
        <v>74.956761748728695</v>
      </c>
      <c r="H53" s="118">
        <v>1995</v>
      </c>
      <c r="I53" s="58" t="s">
        <v>1708</v>
      </c>
      <c r="J53" s="71">
        <v>5</v>
      </c>
      <c r="K53" s="1">
        <v>13</v>
      </c>
      <c r="L53" s="90">
        <v>74.956761748728695</v>
      </c>
    </row>
    <row r="54" spans="1:12" x14ac:dyDescent="0.2">
      <c r="A54" s="150"/>
      <c r="B54" s="138" t="s">
        <v>1709</v>
      </c>
      <c r="C54" s="143">
        <v>5</v>
      </c>
      <c r="D54" s="128">
        <v>12</v>
      </c>
      <c r="E54" s="168">
        <v>70.791492717569412</v>
      </c>
      <c r="H54" s="118">
        <v>1995</v>
      </c>
      <c r="I54" s="58" t="s">
        <v>1709</v>
      </c>
      <c r="J54" s="71">
        <v>5</v>
      </c>
      <c r="K54" s="1">
        <v>12</v>
      </c>
      <c r="L54" s="90">
        <v>70.791492717569412</v>
      </c>
    </row>
    <row r="55" spans="1:12" ht="13.15" x14ac:dyDescent="0.25">
      <c r="A55" s="150"/>
      <c r="B55" s="138" t="s">
        <v>1703</v>
      </c>
      <c r="C55" s="143">
        <v>4</v>
      </c>
      <c r="D55" s="128">
        <v>235</v>
      </c>
      <c r="E55" s="168">
        <v>1371.4208096061129</v>
      </c>
      <c r="H55" s="118">
        <v>1995</v>
      </c>
      <c r="I55" s="58" t="s">
        <v>1703</v>
      </c>
      <c r="J55" s="71">
        <v>4</v>
      </c>
      <c r="K55" s="1">
        <v>235</v>
      </c>
      <c r="L55" s="90">
        <v>1371.4208096061129</v>
      </c>
    </row>
    <row r="56" spans="1:12" ht="13.15" x14ac:dyDescent="0.25">
      <c r="A56" s="133">
        <v>1996</v>
      </c>
      <c r="B56" s="133" t="s">
        <v>1703</v>
      </c>
      <c r="C56" s="140">
        <v>5</v>
      </c>
      <c r="D56" s="141">
        <v>13</v>
      </c>
      <c r="E56" s="167">
        <v>33.967411113769359</v>
      </c>
      <c r="H56" s="28">
        <v>1996</v>
      </c>
      <c r="I56" s="28" t="s">
        <v>1703</v>
      </c>
      <c r="J56" s="69">
        <v>5</v>
      </c>
      <c r="K56" s="70">
        <v>13</v>
      </c>
      <c r="L56" s="89">
        <v>33.967411113769359</v>
      </c>
    </row>
    <row r="57" spans="1:12" ht="13.15" x14ac:dyDescent="0.25">
      <c r="A57" s="150"/>
      <c r="B57" s="138" t="s">
        <v>1705</v>
      </c>
      <c r="C57" s="143">
        <v>4</v>
      </c>
      <c r="D57" s="128">
        <v>7</v>
      </c>
      <c r="E57" s="168">
        <v>18.291707008634827</v>
      </c>
      <c r="H57" s="118">
        <v>1996</v>
      </c>
      <c r="I57" s="58" t="s">
        <v>1705</v>
      </c>
      <c r="J57" s="71">
        <v>4</v>
      </c>
      <c r="K57" s="1">
        <v>7</v>
      </c>
      <c r="L57" s="90">
        <v>18.291707008634827</v>
      </c>
    </row>
    <row r="58" spans="1:12" ht="13.15" x14ac:dyDescent="0.25">
      <c r="A58" s="150"/>
      <c r="B58" s="138" t="s">
        <v>1701</v>
      </c>
      <c r="C58" s="143">
        <v>3</v>
      </c>
      <c r="D58" s="128">
        <v>1</v>
      </c>
      <c r="E58" s="168">
        <v>2.6136131016335602</v>
      </c>
      <c r="H58" s="118">
        <v>1996</v>
      </c>
      <c r="I58" s="58" t="s">
        <v>1701</v>
      </c>
      <c r="J58" s="71">
        <v>3</v>
      </c>
      <c r="K58" s="1">
        <v>1</v>
      </c>
      <c r="L58" s="90">
        <v>2.6136131016335602</v>
      </c>
    </row>
    <row r="59" spans="1:12" ht="13.15" x14ac:dyDescent="0.25">
      <c r="A59" s="133">
        <v>1997</v>
      </c>
      <c r="B59" s="133" t="s">
        <v>1701</v>
      </c>
      <c r="C59" s="140">
        <v>4</v>
      </c>
      <c r="D59" s="141">
        <v>42</v>
      </c>
      <c r="E59" s="167">
        <v>107.49275602724856</v>
      </c>
      <c r="H59" s="28">
        <v>1997</v>
      </c>
      <c r="I59" s="28" t="s">
        <v>1701</v>
      </c>
      <c r="J59" s="69">
        <v>4</v>
      </c>
      <c r="K59" s="70">
        <v>42</v>
      </c>
      <c r="L59" s="89">
        <v>107.49275602724856</v>
      </c>
    </row>
    <row r="60" spans="1:12" ht="13.15" x14ac:dyDescent="0.25">
      <c r="A60" s="150"/>
      <c r="B60" s="138" t="s">
        <v>1695</v>
      </c>
      <c r="C60" s="143">
        <v>4</v>
      </c>
      <c r="D60" s="128">
        <v>19</v>
      </c>
      <c r="E60" s="168">
        <v>46.094460789708194</v>
      </c>
      <c r="H60" s="118">
        <v>1997</v>
      </c>
      <c r="I60" s="58" t="s">
        <v>1695</v>
      </c>
      <c r="J60" s="71">
        <v>4</v>
      </c>
      <c r="K60" s="1">
        <v>19</v>
      </c>
      <c r="L60" s="90">
        <v>46.094460789708194</v>
      </c>
    </row>
    <row r="61" spans="1:12" ht="13.15" x14ac:dyDescent="0.25">
      <c r="A61" s="133">
        <v>1998</v>
      </c>
      <c r="B61" s="133" t="s">
        <v>1701</v>
      </c>
      <c r="C61" s="140">
        <v>5</v>
      </c>
      <c r="D61" s="141">
        <v>1</v>
      </c>
      <c r="E61" s="167">
        <v>3.0090090090090094</v>
      </c>
      <c r="H61" s="28">
        <v>1998</v>
      </c>
      <c r="I61" s="28" t="s">
        <v>1701</v>
      </c>
      <c r="J61" s="69">
        <v>5</v>
      </c>
      <c r="K61" s="70">
        <v>1</v>
      </c>
      <c r="L61" s="89">
        <v>8.35</v>
      </c>
    </row>
    <row r="62" spans="1:12" ht="13.15" x14ac:dyDescent="0.25">
      <c r="A62" s="150"/>
      <c r="B62" s="138" t="s">
        <v>1692</v>
      </c>
      <c r="C62" s="143">
        <v>4</v>
      </c>
      <c r="D62" s="128">
        <v>14</v>
      </c>
      <c r="E62" s="168">
        <v>52.173022337405897</v>
      </c>
      <c r="H62" s="118">
        <v>1998</v>
      </c>
      <c r="I62" s="58" t="s">
        <v>1692</v>
      </c>
      <c r="J62" s="71">
        <v>4</v>
      </c>
      <c r="K62" s="1">
        <v>14</v>
      </c>
      <c r="L62" s="90">
        <v>124.01855670103092</v>
      </c>
    </row>
    <row r="63" spans="1:12" ht="13.15" x14ac:dyDescent="0.25">
      <c r="A63" s="150"/>
      <c r="B63" s="138" t="s">
        <v>1693</v>
      </c>
      <c r="C63" s="143">
        <v>4</v>
      </c>
      <c r="D63" s="128">
        <v>29</v>
      </c>
      <c r="E63" s="168">
        <v>102.33160557818093</v>
      </c>
      <c r="H63" s="118">
        <v>1998</v>
      </c>
      <c r="I63" s="58" t="s">
        <v>1693</v>
      </c>
      <c r="J63" s="71">
        <v>4</v>
      </c>
      <c r="K63" s="1">
        <v>29</v>
      </c>
      <c r="L63" s="90">
        <v>252.8278350515464</v>
      </c>
    </row>
    <row r="64" spans="1:12" ht="13.15" x14ac:dyDescent="0.25">
      <c r="A64" s="150"/>
      <c r="B64" s="138" t="s">
        <v>1689</v>
      </c>
      <c r="C64" s="143">
        <v>3</v>
      </c>
      <c r="D64" s="128">
        <v>3</v>
      </c>
      <c r="E64" s="168">
        <v>10.031716648155005</v>
      </c>
      <c r="H64" s="118">
        <v>1998</v>
      </c>
      <c r="I64" s="58" t="s">
        <v>1689</v>
      </c>
      <c r="J64" s="71">
        <v>3</v>
      </c>
      <c r="K64" s="1">
        <v>3</v>
      </c>
      <c r="L64" s="90">
        <v>25.761855670103092</v>
      </c>
    </row>
    <row r="65" spans="1:15" ht="13.15" x14ac:dyDescent="0.25">
      <c r="A65" s="150"/>
      <c r="B65" s="138" t="s">
        <v>1690</v>
      </c>
      <c r="C65" s="143">
        <v>3</v>
      </c>
      <c r="D65" s="128">
        <v>2</v>
      </c>
      <c r="E65" s="168">
        <v>7.0227076391459953</v>
      </c>
      <c r="H65" s="118">
        <v>1998</v>
      </c>
      <c r="I65" s="58" t="s">
        <v>1690</v>
      </c>
      <c r="J65" s="71">
        <v>3</v>
      </c>
      <c r="K65" s="1">
        <v>2</v>
      </c>
      <c r="L65" s="90">
        <v>17.411855670103094</v>
      </c>
    </row>
    <row r="66" spans="1:15" ht="13.15" x14ac:dyDescent="0.25">
      <c r="A66" s="133">
        <v>1999</v>
      </c>
      <c r="B66" s="133" t="s">
        <v>1692</v>
      </c>
      <c r="C66" s="140">
        <v>5</v>
      </c>
      <c r="D66" s="141">
        <v>4</v>
      </c>
      <c r="E66" s="167">
        <v>23.676836431104327</v>
      </c>
      <c r="H66" s="28">
        <v>1999</v>
      </c>
      <c r="I66" s="28" t="s">
        <v>1692</v>
      </c>
      <c r="J66" s="69">
        <v>5</v>
      </c>
      <c r="K66" s="70">
        <v>4</v>
      </c>
      <c r="L66" s="89">
        <v>23.676836431104327</v>
      </c>
    </row>
    <row r="67" spans="1:15" ht="13.15" x14ac:dyDescent="0.25">
      <c r="A67" s="150"/>
      <c r="B67" s="138" t="s">
        <v>1693</v>
      </c>
      <c r="C67" s="143">
        <v>5</v>
      </c>
      <c r="D67" s="128">
        <v>4</v>
      </c>
      <c r="E67" s="168">
        <v>22.726980214205348</v>
      </c>
      <c r="H67" s="118">
        <v>1999</v>
      </c>
      <c r="I67" s="58" t="s">
        <v>1693</v>
      </c>
      <c r="J67" s="71">
        <v>5</v>
      </c>
      <c r="K67" s="1">
        <v>4</v>
      </c>
      <c r="L67" s="90">
        <v>22.726980214205348</v>
      </c>
    </row>
    <row r="68" spans="1:15" ht="13.15" x14ac:dyDescent="0.25">
      <c r="A68" s="150"/>
      <c r="B68" s="138" t="s">
        <v>1689</v>
      </c>
      <c r="C68" s="143">
        <v>4</v>
      </c>
      <c r="D68" s="128">
        <v>192</v>
      </c>
      <c r="E68" s="168">
        <v>1079.9717037875182</v>
      </c>
      <c r="H68" s="118">
        <v>1999</v>
      </c>
      <c r="I68" s="58" t="s">
        <v>1689</v>
      </c>
      <c r="J68" s="71">
        <v>4</v>
      </c>
      <c r="K68" s="1">
        <v>192</v>
      </c>
      <c r="L68" s="90">
        <v>1079.9717037875182</v>
      </c>
      <c r="M68" s="1"/>
      <c r="N68" s="1"/>
      <c r="O68" s="1"/>
    </row>
    <row r="69" spans="1:15" ht="13.15" x14ac:dyDescent="0.25">
      <c r="A69" s="150"/>
      <c r="B69" s="138" t="s">
        <v>1690</v>
      </c>
      <c r="C69" s="143">
        <v>4</v>
      </c>
      <c r="D69" s="128">
        <v>172</v>
      </c>
      <c r="E69" s="168">
        <v>960.63766541509767</v>
      </c>
      <c r="H69" s="118">
        <v>1999</v>
      </c>
      <c r="I69" s="58" t="s">
        <v>1690</v>
      </c>
      <c r="J69" s="71">
        <v>4</v>
      </c>
      <c r="K69" s="1">
        <v>172</v>
      </c>
      <c r="L69" s="90">
        <v>960.63766541509767</v>
      </c>
    </row>
    <row r="70" spans="1:15" ht="13.15" x14ac:dyDescent="0.25">
      <c r="A70" s="150"/>
      <c r="B70" s="138" t="s">
        <v>1668</v>
      </c>
      <c r="C70" s="143">
        <v>3</v>
      </c>
      <c r="D70" s="128">
        <v>2</v>
      </c>
      <c r="E70" s="168">
        <v>11.363490107102674</v>
      </c>
      <c r="H70" s="118">
        <v>1999</v>
      </c>
      <c r="I70" s="58" t="s">
        <v>1668</v>
      </c>
      <c r="J70" s="71">
        <v>3</v>
      </c>
      <c r="K70" s="1">
        <v>2</v>
      </c>
      <c r="L70" s="90">
        <v>11.363490107102674</v>
      </c>
    </row>
    <row r="71" spans="1:15" ht="13.15" x14ac:dyDescent="0.25">
      <c r="A71" s="150"/>
      <c r="B71" s="138" t="s">
        <v>1669</v>
      </c>
      <c r="C71" s="143">
        <v>3</v>
      </c>
      <c r="D71" s="128">
        <v>2</v>
      </c>
      <c r="E71" s="168">
        <v>11.363490107102674</v>
      </c>
      <c r="H71" s="118">
        <v>1999</v>
      </c>
      <c r="I71" s="58" t="s">
        <v>1669</v>
      </c>
      <c r="J71" s="71">
        <v>3</v>
      </c>
      <c r="K71" s="1">
        <v>2</v>
      </c>
      <c r="L71" s="90">
        <v>11.363490107102674</v>
      </c>
    </row>
    <row r="72" spans="1:15" ht="13.15" x14ac:dyDescent="0.25">
      <c r="A72" s="133">
        <v>2000</v>
      </c>
      <c r="B72" s="133" t="s">
        <v>1689</v>
      </c>
      <c r="C72" s="140">
        <v>5</v>
      </c>
      <c r="D72" s="141">
        <v>5</v>
      </c>
      <c r="E72" s="167">
        <v>19.873331535958862</v>
      </c>
      <c r="H72" s="28">
        <v>2000</v>
      </c>
      <c r="I72" s="28" t="s">
        <v>1689</v>
      </c>
      <c r="J72" s="69">
        <v>5</v>
      </c>
      <c r="K72" s="70">
        <v>5</v>
      </c>
      <c r="L72" s="89">
        <v>19.876177533124881</v>
      </c>
    </row>
    <row r="73" spans="1:15" ht="13.15" x14ac:dyDescent="0.25">
      <c r="A73" s="150"/>
      <c r="B73" s="138" t="s">
        <v>1690</v>
      </c>
      <c r="C73" s="143">
        <v>5</v>
      </c>
      <c r="D73" s="128">
        <v>7</v>
      </c>
      <c r="E73" s="168">
        <v>28.061655027802757</v>
      </c>
      <c r="H73" s="118">
        <v>2000</v>
      </c>
      <c r="I73" s="58" t="s">
        <v>1690</v>
      </c>
      <c r="J73" s="71">
        <v>5</v>
      </c>
      <c r="K73" s="1">
        <v>7</v>
      </c>
      <c r="L73" s="90">
        <v>28.065449690690787</v>
      </c>
    </row>
    <row r="74" spans="1:15" ht="13.15" x14ac:dyDescent="0.25">
      <c r="A74" s="150"/>
      <c r="B74" s="138" t="s">
        <v>1668</v>
      </c>
      <c r="C74" s="143">
        <v>4</v>
      </c>
      <c r="D74" s="128">
        <v>163</v>
      </c>
      <c r="E74" s="168">
        <v>628.51234699797055</v>
      </c>
      <c r="H74" s="118">
        <v>2000</v>
      </c>
      <c r="I74" s="58" t="s">
        <v>1668</v>
      </c>
      <c r="J74" s="71">
        <v>4</v>
      </c>
      <c r="K74" s="1">
        <v>163</v>
      </c>
      <c r="L74" s="90">
        <v>628.62049489027936</v>
      </c>
    </row>
    <row r="75" spans="1:15" ht="13.15" x14ac:dyDescent="0.25">
      <c r="A75" s="150"/>
      <c r="B75" s="138" t="s">
        <v>1669</v>
      </c>
      <c r="C75" s="143">
        <v>4</v>
      </c>
      <c r="D75" s="128">
        <v>167</v>
      </c>
      <c r="E75" s="168">
        <v>624.5747693975286</v>
      </c>
      <c r="H75" s="118">
        <v>2000</v>
      </c>
      <c r="I75" s="58" t="s">
        <v>1669</v>
      </c>
      <c r="J75" s="71">
        <v>4</v>
      </c>
      <c r="K75" s="1">
        <v>167</v>
      </c>
      <c r="L75" s="90">
        <v>624.7009419385555</v>
      </c>
    </row>
    <row r="76" spans="1:15" ht="13.15" x14ac:dyDescent="0.25">
      <c r="A76" s="150"/>
      <c r="B76" s="138" t="s">
        <v>1672</v>
      </c>
      <c r="C76" s="143">
        <v>3</v>
      </c>
      <c r="D76" s="128">
        <v>3</v>
      </c>
      <c r="E76" s="168">
        <v>14.074916818718471</v>
      </c>
      <c r="H76" s="118">
        <v>2000</v>
      </c>
      <c r="I76" s="58" t="s">
        <v>1672</v>
      </c>
      <c r="J76" s="71">
        <v>3</v>
      </c>
      <c r="K76" s="1">
        <v>3</v>
      </c>
      <c r="L76" s="90">
        <v>14.074916818718471</v>
      </c>
    </row>
    <row r="77" spans="1:15" ht="13.15" x14ac:dyDescent="0.25">
      <c r="A77" s="150"/>
      <c r="B77" s="138" t="s">
        <v>1673</v>
      </c>
      <c r="C77" s="143">
        <v>3</v>
      </c>
      <c r="D77" s="128">
        <v>4</v>
      </c>
      <c r="E77" s="168">
        <v>17.571601370989544</v>
      </c>
      <c r="H77" s="118">
        <v>2000</v>
      </c>
      <c r="I77" s="58" t="s">
        <v>1673</v>
      </c>
      <c r="J77" s="71">
        <v>3</v>
      </c>
      <c r="K77" s="1">
        <v>4</v>
      </c>
      <c r="L77" s="90">
        <v>17.572550036711551</v>
      </c>
    </row>
    <row r="78" spans="1:15" ht="13.15" x14ac:dyDescent="0.25">
      <c r="A78" s="133">
        <v>2001</v>
      </c>
      <c r="B78" s="133" t="s">
        <v>1654</v>
      </c>
      <c r="C78" s="140">
        <v>3</v>
      </c>
      <c r="D78" s="141">
        <v>5</v>
      </c>
      <c r="E78" s="167">
        <v>20.195786311297045</v>
      </c>
      <c r="H78" s="28">
        <v>2001</v>
      </c>
      <c r="I78" s="28" t="s">
        <v>1654</v>
      </c>
      <c r="J78" s="69">
        <v>3</v>
      </c>
      <c r="K78" s="70">
        <v>5</v>
      </c>
      <c r="L78" s="89">
        <v>20.195786311297045</v>
      </c>
    </row>
    <row r="79" spans="1:15" ht="13.15" x14ac:dyDescent="0.25">
      <c r="A79" s="150"/>
      <c r="B79" s="138" t="s">
        <v>1655</v>
      </c>
      <c r="C79" s="143">
        <v>3</v>
      </c>
      <c r="D79" s="128">
        <v>6</v>
      </c>
      <c r="E79" s="168">
        <v>25.099416432578089</v>
      </c>
      <c r="H79" s="118">
        <v>2001</v>
      </c>
      <c r="I79" s="58" t="s">
        <v>1655</v>
      </c>
      <c r="J79" s="71">
        <v>3</v>
      </c>
      <c r="K79" s="1">
        <v>6</v>
      </c>
      <c r="L79" s="90">
        <v>25.099416432578089</v>
      </c>
    </row>
    <row r="80" spans="1:15" ht="13.15" x14ac:dyDescent="0.25">
      <c r="A80" s="150"/>
      <c r="B80" s="138" t="s">
        <v>1668</v>
      </c>
      <c r="C80" s="143">
        <v>5</v>
      </c>
      <c r="D80" s="128">
        <v>9</v>
      </c>
      <c r="E80" s="168">
        <v>37.108829111978608</v>
      </c>
      <c r="H80" s="118">
        <v>2001</v>
      </c>
      <c r="I80" s="58" t="s">
        <v>1668</v>
      </c>
      <c r="J80" s="71">
        <v>5</v>
      </c>
      <c r="K80" s="1">
        <v>9</v>
      </c>
      <c r="L80" s="90">
        <v>37.108829111978608</v>
      </c>
    </row>
    <row r="81" spans="1:12" ht="13.15" x14ac:dyDescent="0.25">
      <c r="A81" s="150"/>
      <c r="B81" s="138" t="s">
        <v>1669</v>
      </c>
      <c r="C81" s="143">
        <v>5</v>
      </c>
      <c r="D81" s="128">
        <v>21</v>
      </c>
      <c r="E81" s="168">
        <v>83.525593218915134</v>
      </c>
      <c r="H81" s="118">
        <v>2001</v>
      </c>
      <c r="I81" s="58" t="s">
        <v>1669</v>
      </c>
      <c r="J81" s="71">
        <v>5</v>
      </c>
      <c r="K81" s="1">
        <v>21</v>
      </c>
      <c r="L81" s="90">
        <v>83.525593218915134</v>
      </c>
    </row>
    <row r="82" spans="1:12" ht="13.15" x14ac:dyDescent="0.25">
      <c r="A82" s="150"/>
      <c r="B82" s="138" t="s">
        <v>1672</v>
      </c>
      <c r="C82" s="143">
        <v>4</v>
      </c>
      <c r="D82" s="128">
        <v>227</v>
      </c>
      <c r="E82" s="168">
        <v>901.86848260738498</v>
      </c>
      <c r="H82" s="118">
        <v>2001</v>
      </c>
      <c r="I82" s="58" t="s">
        <v>1672</v>
      </c>
      <c r="J82" s="71">
        <v>4</v>
      </c>
      <c r="K82" s="1">
        <v>227</v>
      </c>
      <c r="L82" s="90">
        <v>901.86848260738498</v>
      </c>
    </row>
    <row r="83" spans="1:12" ht="13.15" x14ac:dyDescent="0.25">
      <c r="A83" s="150"/>
      <c r="B83" s="138" t="s">
        <v>1673</v>
      </c>
      <c r="C83" s="143">
        <v>4</v>
      </c>
      <c r="D83" s="128">
        <v>169</v>
      </c>
      <c r="E83" s="168">
        <v>676.35014909393328</v>
      </c>
      <c r="H83" s="118">
        <v>2001</v>
      </c>
      <c r="I83" s="58" t="s">
        <v>1673</v>
      </c>
      <c r="J83" s="71">
        <v>4</v>
      </c>
      <c r="K83" s="1">
        <v>169</v>
      </c>
      <c r="L83" s="90">
        <v>676.35014909393328</v>
      </c>
    </row>
    <row r="84" spans="1:12" ht="13.15" x14ac:dyDescent="0.25">
      <c r="A84" s="133">
        <v>2002</v>
      </c>
      <c r="B84" s="133" t="s">
        <v>1654</v>
      </c>
      <c r="C84" s="140">
        <v>4</v>
      </c>
      <c r="D84" s="141">
        <v>184</v>
      </c>
      <c r="E84" s="167">
        <v>839.60746743536924</v>
      </c>
      <c r="H84" s="28">
        <v>2002</v>
      </c>
      <c r="I84" s="28" t="s">
        <v>1654</v>
      </c>
      <c r="J84" s="69">
        <v>4</v>
      </c>
      <c r="K84" s="70">
        <v>185</v>
      </c>
      <c r="L84" s="167">
        <v>839.60746743536924</v>
      </c>
    </row>
    <row r="85" spans="1:12" ht="13.15" x14ac:dyDescent="0.25">
      <c r="A85" s="150"/>
      <c r="B85" s="138" t="s">
        <v>1655</v>
      </c>
      <c r="C85" s="143">
        <v>4</v>
      </c>
      <c r="D85" s="128">
        <v>187</v>
      </c>
      <c r="E85" s="168">
        <v>843.12827731512414</v>
      </c>
      <c r="H85" s="118">
        <v>2002</v>
      </c>
      <c r="I85" s="58" t="s">
        <v>1655</v>
      </c>
      <c r="J85" s="71">
        <v>4</v>
      </c>
      <c r="K85" s="1">
        <v>188</v>
      </c>
      <c r="L85" s="168">
        <v>843.12827731512414</v>
      </c>
    </row>
    <row r="86" spans="1:12" ht="13.15" x14ac:dyDescent="0.25">
      <c r="A86" s="150"/>
      <c r="B86" s="138" t="s">
        <v>1647</v>
      </c>
      <c r="C86" s="143">
        <v>3</v>
      </c>
      <c r="D86" s="128">
        <v>3</v>
      </c>
      <c r="E86" s="168">
        <v>14.860163724792514</v>
      </c>
      <c r="H86" s="118">
        <v>2002</v>
      </c>
      <c r="I86" s="58" t="s">
        <v>1647</v>
      </c>
      <c r="J86" s="71">
        <v>3</v>
      </c>
      <c r="K86" s="1">
        <v>3</v>
      </c>
      <c r="L86" s="168">
        <v>14.860163724792514</v>
      </c>
    </row>
    <row r="87" spans="1:12" ht="13.15" x14ac:dyDescent="0.25">
      <c r="A87" s="150"/>
      <c r="B87" s="138" t="s">
        <v>1648</v>
      </c>
      <c r="C87" s="143">
        <v>3</v>
      </c>
      <c r="D87" s="128">
        <v>1</v>
      </c>
      <c r="E87" s="168">
        <v>4.2661543418982548</v>
      </c>
      <c r="H87" s="118">
        <v>2002</v>
      </c>
      <c r="I87" s="58" t="s">
        <v>1648</v>
      </c>
      <c r="J87" s="71">
        <v>3</v>
      </c>
      <c r="K87" s="1">
        <v>1</v>
      </c>
      <c r="L87" s="168">
        <v>4.2661543418982548</v>
      </c>
    </row>
    <row r="88" spans="1:12" ht="13.15" x14ac:dyDescent="0.25">
      <c r="A88" s="150"/>
      <c r="B88" s="138" t="s">
        <v>1649</v>
      </c>
      <c r="C88" s="143">
        <v>3</v>
      </c>
      <c r="D88" s="128">
        <v>4</v>
      </c>
      <c r="E88" s="168">
        <v>19.126318066690772</v>
      </c>
      <c r="H88" s="118">
        <v>2002</v>
      </c>
      <c r="I88" s="58" t="s">
        <v>1649</v>
      </c>
      <c r="J88" s="71">
        <v>3</v>
      </c>
      <c r="K88" s="1">
        <v>4</v>
      </c>
      <c r="L88" s="168">
        <v>19.126318066690772</v>
      </c>
    </row>
    <row r="89" spans="1:12" ht="13.15" x14ac:dyDescent="0.25">
      <c r="A89" s="150"/>
      <c r="B89" s="138" t="s">
        <v>1672</v>
      </c>
      <c r="C89" s="143">
        <v>5</v>
      </c>
      <c r="D89" s="128">
        <v>21</v>
      </c>
      <c r="E89" s="168">
        <v>97.836043976254359</v>
      </c>
      <c r="H89" s="118">
        <v>2002</v>
      </c>
      <c r="I89" s="58" t="s">
        <v>1672</v>
      </c>
      <c r="J89" s="71">
        <v>5</v>
      </c>
      <c r="K89" s="1">
        <v>21</v>
      </c>
      <c r="L89" s="168">
        <v>97.836043976254359</v>
      </c>
    </row>
    <row r="90" spans="1:12" ht="13.15" x14ac:dyDescent="0.25">
      <c r="A90" s="150"/>
      <c r="B90" s="138" t="s">
        <v>1673</v>
      </c>
      <c r="C90" s="143">
        <v>5</v>
      </c>
      <c r="D90" s="128">
        <v>12</v>
      </c>
      <c r="E90" s="168">
        <v>54.286403151425688</v>
      </c>
      <c r="H90" s="118">
        <v>2002</v>
      </c>
      <c r="I90" s="58" t="s">
        <v>1673</v>
      </c>
      <c r="J90" s="71">
        <v>5</v>
      </c>
      <c r="K90" s="1">
        <v>12</v>
      </c>
      <c r="L90" s="168">
        <v>54.286403151425688</v>
      </c>
    </row>
    <row r="91" spans="1:12" ht="13.15" x14ac:dyDescent="0.25">
      <c r="A91" s="133">
        <v>2003</v>
      </c>
      <c r="B91" s="133" t="s">
        <v>1654</v>
      </c>
      <c r="C91" s="140">
        <v>5</v>
      </c>
      <c r="D91" s="141">
        <v>16</v>
      </c>
      <c r="E91" s="167">
        <v>59.38677161709824</v>
      </c>
      <c r="H91" s="28">
        <v>2003</v>
      </c>
      <c r="I91" s="28" t="s">
        <v>1654</v>
      </c>
      <c r="J91" s="69">
        <v>5</v>
      </c>
      <c r="K91" s="70">
        <v>16</v>
      </c>
      <c r="L91" s="89">
        <v>59.38677161709824</v>
      </c>
    </row>
    <row r="92" spans="1:12" ht="13.15" x14ac:dyDescent="0.25">
      <c r="A92" s="150"/>
      <c r="B92" s="138" t="s">
        <v>1655</v>
      </c>
      <c r="C92" s="143">
        <v>5</v>
      </c>
      <c r="D92" s="128">
        <v>9</v>
      </c>
      <c r="E92" s="168">
        <v>33.779807800660592</v>
      </c>
      <c r="H92" s="118">
        <v>2003</v>
      </c>
      <c r="I92" s="58" t="s">
        <v>1655</v>
      </c>
      <c r="J92" s="71">
        <v>5</v>
      </c>
      <c r="K92" s="1">
        <v>9</v>
      </c>
      <c r="L92" s="90">
        <v>33.779807800660592</v>
      </c>
    </row>
    <row r="93" spans="1:12" ht="13.15" x14ac:dyDescent="0.25">
      <c r="A93" s="150"/>
      <c r="B93" s="138" t="s">
        <v>1647</v>
      </c>
      <c r="C93" s="143">
        <v>4</v>
      </c>
      <c r="D93" s="128">
        <v>140</v>
      </c>
      <c r="E93" s="168">
        <v>512.139276328753</v>
      </c>
      <c r="H93" s="118">
        <v>2003</v>
      </c>
      <c r="I93" s="58" t="s">
        <v>1647</v>
      </c>
      <c r="J93" s="71">
        <v>4</v>
      </c>
      <c r="K93" s="1">
        <v>140</v>
      </c>
      <c r="L93" s="90">
        <v>512.139276328753</v>
      </c>
    </row>
    <row r="94" spans="1:12" ht="13.15" x14ac:dyDescent="0.25">
      <c r="A94" s="150"/>
      <c r="B94" s="138" t="s">
        <v>1648</v>
      </c>
      <c r="C94" s="143">
        <v>4</v>
      </c>
      <c r="D94" s="128">
        <v>137</v>
      </c>
      <c r="E94" s="168">
        <v>510.07317678878366</v>
      </c>
      <c r="H94" s="118">
        <v>2003</v>
      </c>
      <c r="I94" s="58" t="s">
        <v>1648</v>
      </c>
      <c r="J94" s="71">
        <v>4</v>
      </c>
      <c r="K94" s="1">
        <v>137</v>
      </c>
      <c r="L94" s="90">
        <v>510.07317678878366</v>
      </c>
    </row>
    <row r="95" spans="1:12" ht="13.15" x14ac:dyDescent="0.25">
      <c r="A95" s="150"/>
      <c r="B95" s="138" t="s">
        <v>1649</v>
      </c>
      <c r="C95" s="143">
        <v>4</v>
      </c>
      <c r="D95" s="128">
        <v>103</v>
      </c>
      <c r="E95" s="168">
        <v>379.52920141635298</v>
      </c>
      <c r="H95" s="118">
        <v>2003</v>
      </c>
      <c r="I95" s="58" t="s">
        <v>1649</v>
      </c>
      <c r="J95" s="71">
        <v>4</v>
      </c>
      <c r="K95" s="1">
        <v>103</v>
      </c>
      <c r="L95" s="90">
        <v>379.52920141635298</v>
      </c>
    </row>
    <row r="96" spans="1:12" ht="13.15" x14ac:dyDescent="0.25">
      <c r="A96" s="150"/>
      <c r="B96" s="138" t="s">
        <v>1651</v>
      </c>
      <c r="C96" s="143">
        <v>3</v>
      </c>
      <c r="D96" s="128">
        <v>2</v>
      </c>
      <c r="E96" s="168">
        <v>7.5732459585544145</v>
      </c>
      <c r="H96" s="118">
        <v>2003</v>
      </c>
      <c r="I96" s="58" t="s">
        <v>1651</v>
      </c>
      <c r="J96" s="71">
        <v>3</v>
      </c>
      <c r="K96" s="1">
        <v>2</v>
      </c>
      <c r="L96" s="90">
        <v>7.5732459585544145</v>
      </c>
    </row>
    <row r="97" spans="1:12" ht="13.15" x14ac:dyDescent="0.25">
      <c r="A97" s="133">
        <v>2004</v>
      </c>
      <c r="B97" s="133" t="s">
        <v>1647</v>
      </c>
      <c r="C97" s="140">
        <v>5</v>
      </c>
      <c r="D97" s="141">
        <v>7</v>
      </c>
      <c r="E97" s="167">
        <v>39.406233152420647</v>
      </c>
      <c r="H97" s="28">
        <v>2004</v>
      </c>
      <c r="I97" s="28" t="s">
        <v>1647</v>
      </c>
      <c r="J97" s="69">
        <v>5</v>
      </c>
      <c r="K97" s="70">
        <v>7</v>
      </c>
      <c r="L97" s="89">
        <v>39.406233152420647</v>
      </c>
    </row>
    <row r="98" spans="1:12" ht="13.15" x14ac:dyDescent="0.25">
      <c r="A98" s="150"/>
      <c r="B98" s="138" t="s">
        <v>1648</v>
      </c>
      <c r="C98" s="143">
        <v>5</v>
      </c>
      <c r="D98" s="128">
        <v>8</v>
      </c>
      <c r="E98" s="168">
        <v>45.145030470029745</v>
      </c>
      <c r="H98" s="118">
        <v>2004</v>
      </c>
      <c r="I98" s="58" t="s">
        <v>1648</v>
      </c>
      <c r="J98" s="71">
        <v>5</v>
      </c>
      <c r="K98" s="1">
        <v>8</v>
      </c>
      <c r="L98" s="90">
        <v>45.145030470029745</v>
      </c>
    </row>
    <row r="99" spans="1:12" ht="13.15" x14ac:dyDescent="0.25">
      <c r="A99" s="150"/>
      <c r="B99" s="138" t="s">
        <v>1649</v>
      </c>
      <c r="C99" s="143">
        <v>5</v>
      </c>
      <c r="D99" s="128">
        <v>9</v>
      </c>
      <c r="E99" s="168">
        <v>50.883827787638843</v>
      </c>
      <c r="H99" s="118">
        <v>2004</v>
      </c>
      <c r="I99" s="58" t="s">
        <v>1649</v>
      </c>
      <c r="J99" s="71">
        <v>5</v>
      </c>
      <c r="K99" s="1">
        <v>9</v>
      </c>
      <c r="L99" s="90">
        <v>50.883827787638843</v>
      </c>
    </row>
    <row r="100" spans="1:12" ht="13.15" x14ac:dyDescent="0.25">
      <c r="A100" s="150"/>
      <c r="B100" s="138" t="s">
        <v>1650</v>
      </c>
      <c r="C100" s="143">
        <v>4</v>
      </c>
      <c r="D100" s="128">
        <v>7</v>
      </c>
      <c r="E100" s="168">
        <v>39.559302766589255</v>
      </c>
      <c r="H100" s="118">
        <v>2004</v>
      </c>
      <c r="I100" s="58" t="s">
        <v>1650</v>
      </c>
      <c r="J100" s="71">
        <v>4</v>
      </c>
      <c r="K100" s="1">
        <v>7</v>
      </c>
      <c r="L100" s="90">
        <v>39.559302766589255</v>
      </c>
    </row>
    <row r="101" spans="1:12" ht="13.15" x14ac:dyDescent="0.25">
      <c r="A101" s="150"/>
      <c r="B101" s="138" t="s">
        <v>1645</v>
      </c>
      <c r="C101" s="143">
        <v>4</v>
      </c>
      <c r="D101" s="128">
        <v>9</v>
      </c>
      <c r="E101" s="168">
        <v>50.730758173470235</v>
      </c>
      <c r="H101" s="118">
        <v>2004</v>
      </c>
      <c r="I101" s="58" t="s">
        <v>1645</v>
      </c>
      <c r="J101" s="71">
        <v>4</v>
      </c>
      <c r="K101" s="1">
        <v>9</v>
      </c>
      <c r="L101" s="90">
        <v>50.730758173470235</v>
      </c>
    </row>
    <row r="102" spans="1:12" ht="13.15" x14ac:dyDescent="0.25">
      <c r="A102" s="150"/>
      <c r="B102" s="138" t="s">
        <v>1651</v>
      </c>
      <c r="C102" s="143">
        <v>4</v>
      </c>
      <c r="D102" s="128">
        <v>11</v>
      </c>
      <c r="E102" s="168">
        <v>61.825678773266915</v>
      </c>
      <c r="H102" s="118">
        <v>2004</v>
      </c>
      <c r="I102" s="58" t="s">
        <v>1651</v>
      </c>
      <c r="J102" s="71">
        <v>4</v>
      </c>
      <c r="K102" s="1">
        <v>11</v>
      </c>
      <c r="L102" s="90">
        <v>61.825678773266915</v>
      </c>
    </row>
    <row r="103" spans="1:12" ht="13.15" x14ac:dyDescent="0.25">
      <c r="A103" s="133">
        <v>2005</v>
      </c>
      <c r="B103" s="133" t="s">
        <v>1645</v>
      </c>
      <c r="C103" s="140">
        <v>5</v>
      </c>
      <c r="D103" s="141">
        <v>1</v>
      </c>
      <c r="E103" s="167">
        <v>5.4743456991008319</v>
      </c>
      <c r="H103" s="28">
        <v>2005</v>
      </c>
      <c r="I103" s="28" t="s">
        <v>1645</v>
      </c>
      <c r="J103" s="69">
        <v>5</v>
      </c>
      <c r="K103" s="70">
        <v>1</v>
      </c>
      <c r="L103" s="89">
        <v>5.4743456991008319</v>
      </c>
    </row>
    <row r="104" spans="1:12" ht="13.15" x14ac:dyDescent="0.25">
      <c r="A104" s="150"/>
      <c r="B104" s="138" t="s">
        <v>1633</v>
      </c>
      <c r="C104" s="143">
        <v>4</v>
      </c>
      <c r="D104" s="128">
        <v>15</v>
      </c>
      <c r="E104" s="168">
        <v>78.107819211232595</v>
      </c>
      <c r="H104" s="118">
        <v>2005</v>
      </c>
      <c r="I104" s="58" t="s">
        <v>1633</v>
      </c>
      <c r="J104" s="71">
        <v>4</v>
      </c>
      <c r="K104" s="1">
        <v>15</v>
      </c>
      <c r="L104" s="90">
        <v>78.107819211232595</v>
      </c>
    </row>
    <row r="105" spans="1:12" ht="13.15" x14ac:dyDescent="0.25">
      <c r="A105" s="150"/>
      <c r="B105" s="138" t="s">
        <v>1634</v>
      </c>
      <c r="C105" s="143">
        <v>4</v>
      </c>
      <c r="D105" s="128">
        <v>9</v>
      </c>
      <c r="E105" s="168">
        <v>42.256220310167677</v>
      </c>
      <c r="H105" s="118">
        <v>2005</v>
      </c>
      <c r="I105" s="58" t="s">
        <v>1634</v>
      </c>
      <c r="J105" s="71">
        <v>4</v>
      </c>
      <c r="K105" s="1">
        <v>9</v>
      </c>
      <c r="L105" s="90">
        <v>42.256220310167677</v>
      </c>
    </row>
    <row r="106" spans="1:12" ht="13.15" x14ac:dyDescent="0.25">
      <c r="A106" s="150"/>
      <c r="B106" s="138" t="s">
        <v>1635</v>
      </c>
      <c r="C106" s="143">
        <v>4</v>
      </c>
      <c r="D106" s="128">
        <v>16</v>
      </c>
      <c r="E106" s="168">
        <v>81.578481772693465</v>
      </c>
      <c r="H106" s="118">
        <v>2005</v>
      </c>
      <c r="I106" s="58" t="s">
        <v>1635</v>
      </c>
      <c r="J106" s="71">
        <v>4</v>
      </c>
      <c r="K106" s="1">
        <v>16</v>
      </c>
      <c r="L106" s="90">
        <v>81.578481772693465</v>
      </c>
    </row>
    <row r="107" spans="1:12" ht="13.15" x14ac:dyDescent="0.25">
      <c r="A107" s="150"/>
      <c r="B107" s="138" t="s">
        <v>1636</v>
      </c>
      <c r="C107" s="143">
        <v>3</v>
      </c>
      <c r="D107" s="128">
        <v>1</v>
      </c>
      <c r="E107" s="168">
        <v>5.4743456991008319</v>
      </c>
      <c r="H107" s="118">
        <v>2005</v>
      </c>
      <c r="I107" s="58" t="s">
        <v>1636</v>
      </c>
      <c r="J107" s="71">
        <v>3</v>
      </c>
      <c r="K107" s="1">
        <v>1</v>
      </c>
      <c r="L107" s="90">
        <v>5.4743456991008319</v>
      </c>
    </row>
    <row r="108" spans="1:12" ht="13.15" x14ac:dyDescent="0.25">
      <c r="A108" s="133">
        <v>2006</v>
      </c>
      <c r="B108" s="133" t="s">
        <v>1633</v>
      </c>
      <c r="C108" s="140">
        <v>5</v>
      </c>
      <c r="D108" s="141">
        <v>2</v>
      </c>
      <c r="E108" s="167">
        <v>7.4244751119680368</v>
      </c>
      <c r="H108" s="28">
        <v>2006</v>
      </c>
      <c r="I108" s="28" t="s">
        <v>1633</v>
      </c>
      <c r="J108" s="69">
        <v>5</v>
      </c>
      <c r="K108" s="70">
        <v>2</v>
      </c>
      <c r="L108" s="89">
        <v>7.4244751119680368</v>
      </c>
    </row>
    <row r="109" spans="1:12" ht="13.15" x14ac:dyDescent="0.25">
      <c r="A109" s="150"/>
      <c r="B109" s="138" t="s">
        <v>1634</v>
      </c>
      <c r="C109" s="143">
        <v>5</v>
      </c>
      <c r="D109" s="128">
        <v>5</v>
      </c>
      <c r="E109" s="168">
        <v>18.1762229512088</v>
      </c>
      <c r="H109" s="118">
        <v>2006</v>
      </c>
      <c r="I109" s="58" t="s">
        <v>1634</v>
      </c>
      <c r="J109" s="71">
        <v>5</v>
      </c>
      <c r="K109" s="1">
        <v>5</v>
      </c>
      <c r="L109" s="90">
        <v>18.1762229512088</v>
      </c>
    </row>
    <row r="110" spans="1:12" ht="13.15" x14ac:dyDescent="0.25">
      <c r="A110" s="150"/>
      <c r="B110" s="138" t="s">
        <v>1635</v>
      </c>
      <c r="C110" s="143">
        <v>5</v>
      </c>
      <c r="D110" s="128">
        <v>3</v>
      </c>
      <c r="E110" s="168">
        <v>10.751747839240764</v>
      </c>
      <c r="H110" s="118">
        <v>2006</v>
      </c>
      <c r="I110" s="58" t="s">
        <v>1635</v>
      </c>
      <c r="J110" s="71">
        <v>5</v>
      </c>
      <c r="K110" s="1">
        <v>3</v>
      </c>
      <c r="L110" s="90">
        <v>10.751747839240764</v>
      </c>
    </row>
    <row r="111" spans="1:12" ht="13.15" x14ac:dyDescent="0.25">
      <c r="A111" s="150"/>
      <c r="B111" s="138" t="s">
        <v>1636</v>
      </c>
      <c r="C111" s="143">
        <v>4</v>
      </c>
      <c r="D111" s="128">
        <v>37</v>
      </c>
      <c r="E111" s="168">
        <v>136.19789508527481</v>
      </c>
      <c r="H111" s="118">
        <v>2006</v>
      </c>
      <c r="I111" s="58" t="s">
        <v>1636</v>
      </c>
      <c r="J111" s="71">
        <v>4</v>
      </c>
      <c r="K111" s="1">
        <v>37</v>
      </c>
      <c r="L111" s="90">
        <v>136.19789508527481</v>
      </c>
    </row>
    <row r="112" spans="1:12" ht="13.15" x14ac:dyDescent="0.25">
      <c r="A112" s="150"/>
      <c r="B112" s="138" t="s">
        <v>1637</v>
      </c>
      <c r="C112" s="143">
        <v>4</v>
      </c>
      <c r="D112" s="128">
        <v>31</v>
      </c>
      <c r="E112" s="168">
        <v>110.84475111968037</v>
      </c>
      <c r="H112" s="118">
        <v>2006</v>
      </c>
      <c r="I112" s="58" t="s">
        <v>1637</v>
      </c>
      <c r="J112" s="71">
        <v>4</v>
      </c>
      <c r="K112" s="1">
        <v>31</v>
      </c>
      <c r="L112" s="90">
        <v>110.84475111968037</v>
      </c>
    </row>
    <row r="113" spans="1:12" ht="13.15" x14ac:dyDescent="0.25">
      <c r="A113" s="133">
        <v>2007</v>
      </c>
      <c r="B113" s="133" t="s">
        <v>1683</v>
      </c>
      <c r="C113" s="140">
        <v>4</v>
      </c>
      <c r="D113" s="141">
        <v>3</v>
      </c>
      <c r="E113" s="167">
        <v>7.4064105701003182</v>
      </c>
      <c r="H113" s="28">
        <v>2007</v>
      </c>
      <c r="I113" s="28" t="s">
        <v>1683</v>
      </c>
      <c r="J113" s="69">
        <v>4</v>
      </c>
      <c r="K113" s="70">
        <v>3</v>
      </c>
      <c r="L113" s="89">
        <v>7.4064105701003182</v>
      </c>
    </row>
    <row r="114" spans="1:12" ht="13.15" x14ac:dyDescent="0.25">
      <c r="A114" s="150"/>
      <c r="B114" s="138" t="s">
        <v>1684</v>
      </c>
      <c r="C114" s="143">
        <v>4</v>
      </c>
      <c r="D114" s="128">
        <v>1</v>
      </c>
      <c r="E114" s="168">
        <v>3.0348258706467659</v>
      </c>
      <c r="H114" s="118">
        <v>2007</v>
      </c>
      <c r="I114" s="58" t="s">
        <v>1684</v>
      </c>
      <c r="J114" s="71">
        <v>4</v>
      </c>
      <c r="K114" s="1">
        <v>1</v>
      </c>
      <c r="L114" s="90">
        <v>3.0348258706467659</v>
      </c>
    </row>
    <row r="115" spans="1:12" ht="13.15" x14ac:dyDescent="0.25">
      <c r="A115" s="150"/>
      <c r="B115" s="138" t="s">
        <v>1685</v>
      </c>
      <c r="C115" s="143">
        <v>4</v>
      </c>
      <c r="D115" s="128">
        <v>3</v>
      </c>
      <c r="E115" s="168">
        <v>9.1044776119402968</v>
      </c>
      <c r="H115" s="118">
        <v>2007</v>
      </c>
      <c r="I115" s="58" t="s">
        <v>1685</v>
      </c>
      <c r="J115" s="71">
        <v>4</v>
      </c>
      <c r="K115" s="1">
        <v>3</v>
      </c>
      <c r="L115" s="90">
        <v>9.1044776119402968</v>
      </c>
    </row>
    <row r="116" spans="1:12" ht="13.15" x14ac:dyDescent="0.25">
      <c r="A116" s="150"/>
      <c r="B116" s="138" t="s">
        <v>1686</v>
      </c>
      <c r="C116" s="143">
        <v>4</v>
      </c>
      <c r="D116" s="128">
        <v>1</v>
      </c>
      <c r="E116" s="168">
        <v>3.0348258706467659</v>
      </c>
      <c r="H116" s="118">
        <v>2007</v>
      </c>
      <c r="I116" s="58" t="s">
        <v>1686</v>
      </c>
      <c r="J116" s="71">
        <v>4</v>
      </c>
      <c r="K116" s="1">
        <v>1</v>
      </c>
      <c r="L116" s="90">
        <v>3.0348258706467659</v>
      </c>
    </row>
    <row r="117" spans="1:12" ht="13.15" x14ac:dyDescent="0.25">
      <c r="A117" s="150"/>
      <c r="B117" s="138" t="s">
        <v>1687</v>
      </c>
      <c r="C117" s="143">
        <v>4</v>
      </c>
      <c r="D117" s="128">
        <v>1</v>
      </c>
      <c r="E117" s="168">
        <v>2.1857923497267762</v>
      </c>
      <c r="H117" s="118">
        <v>2007</v>
      </c>
      <c r="I117" s="58" t="s">
        <v>1687</v>
      </c>
      <c r="J117" s="71">
        <v>4</v>
      </c>
      <c r="K117" s="1">
        <v>1</v>
      </c>
      <c r="L117" s="90">
        <v>2.1857923497267762</v>
      </c>
    </row>
    <row r="118" spans="1:12" ht="13.15" x14ac:dyDescent="0.25">
      <c r="A118" s="150"/>
      <c r="B118" s="138" t="s">
        <v>1680</v>
      </c>
      <c r="C118" s="143">
        <v>3</v>
      </c>
      <c r="D118" s="128">
        <v>2</v>
      </c>
      <c r="E118" s="168">
        <v>5.2206182203735416</v>
      </c>
      <c r="H118" s="118">
        <v>2007</v>
      </c>
      <c r="I118" s="58" t="s">
        <v>1680</v>
      </c>
      <c r="J118" s="71">
        <v>3</v>
      </c>
      <c r="K118" s="1">
        <v>2</v>
      </c>
      <c r="L118" s="90">
        <v>5.2206182203735416</v>
      </c>
    </row>
    <row r="119" spans="1:12" ht="13.15" x14ac:dyDescent="0.25">
      <c r="A119" s="150"/>
      <c r="B119" s="138" t="s">
        <v>1681</v>
      </c>
      <c r="C119" s="143">
        <v>3</v>
      </c>
      <c r="D119" s="128">
        <v>1</v>
      </c>
      <c r="E119" s="168">
        <v>2.1857923497267762</v>
      </c>
      <c r="H119" s="118">
        <v>2007</v>
      </c>
      <c r="I119" s="58" t="s">
        <v>1681</v>
      </c>
      <c r="J119" s="71">
        <v>3</v>
      </c>
      <c r="K119" s="1">
        <v>1</v>
      </c>
      <c r="L119" s="90">
        <v>2.1857923497267762</v>
      </c>
    </row>
    <row r="120" spans="1:12" ht="13.15" x14ac:dyDescent="0.25">
      <c r="A120" s="150"/>
      <c r="B120" s="138" t="s">
        <v>1636</v>
      </c>
      <c r="C120" s="143">
        <v>5</v>
      </c>
      <c r="D120" s="128">
        <v>4</v>
      </c>
      <c r="E120" s="168">
        <v>12.139303482587064</v>
      </c>
      <c r="H120" s="118">
        <v>2007</v>
      </c>
      <c r="I120" s="58" t="s">
        <v>1636</v>
      </c>
      <c r="J120" s="71">
        <v>5</v>
      </c>
      <c r="K120" s="1">
        <v>4</v>
      </c>
      <c r="L120" s="90">
        <v>12.139303482587064</v>
      </c>
    </row>
    <row r="121" spans="1:12" ht="13.15" x14ac:dyDescent="0.25">
      <c r="A121" s="150"/>
      <c r="B121" s="138" t="s">
        <v>1637</v>
      </c>
      <c r="C121" s="143">
        <v>5</v>
      </c>
      <c r="D121" s="128">
        <v>3</v>
      </c>
      <c r="E121" s="168">
        <v>8.2554440910203084</v>
      </c>
      <c r="H121" s="118">
        <v>2007</v>
      </c>
      <c r="I121" s="58" t="s">
        <v>1637</v>
      </c>
      <c r="J121" s="71">
        <v>5</v>
      </c>
      <c r="K121" s="1">
        <v>3</v>
      </c>
      <c r="L121" s="90">
        <v>8.2554440910203084</v>
      </c>
    </row>
    <row r="122" spans="1:12" ht="13.15" x14ac:dyDescent="0.25">
      <c r="A122" s="133">
        <v>2008</v>
      </c>
      <c r="B122" s="133" t="s">
        <v>1680</v>
      </c>
      <c r="C122" s="140">
        <v>4</v>
      </c>
      <c r="D122" s="141">
        <v>37</v>
      </c>
      <c r="E122" s="167">
        <v>135.47944640444169</v>
      </c>
      <c r="H122" s="28">
        <v>2008</v>
      </c>
      <c r="I122" s="28" t="s">
        <v>1680</v>
      </c>
      <c r="J122" s="69">
        <v>4</v>
      </c>
      <c r="K122" s="70">
        <v>37</v>
      </c>
      <c r="L122" s="89">
        <v>135.47944640444169</v>
      </c>
    </row>
    <row r="123" spans="1:12" ht="13.15" x14ac:dyDescent="0.25">
      <c r="A123" s="150"/>
      <c r="B123" s="138" t="s">
        <v>1681</v>
      </c>
      <c r="C123" s="143">
        <v>4</v>
      </c>
      <c r="D123" s="128">
        <v>36</v>
      </c>
      <c r="E123" s="168">
        <v>131.43164818816521</v>
      </c>
      <c r="H123" s="118">
        <v>2008</v>
      </c>
      <c r="I123" s="58" t="s">
        <v>1681</v>
      </c>
      <c r="J123" s="71">
        <v>4</v>
      </c>
      <c r="K123" s="1">
        <v>36</v>
      </c>
      <c r="L123" s="90">
        <v>131.43164818816521</v>
      </c>
    </row>
    <row r="124" spans="1:12" ht="13.15" x14ac:dyDescent="0.25">
      <c r="A124" s="150"/>
      <c r="B124" s="138" t="s">
        <v>1682</v>
      </c>
      <c r="C124" s="143">
        <v>4</v>
      </c>
      <c r="D124" s="128">
        <v>45</v>
      </c>
      <c r="E124" s="168">
        <v>168.92028306782299</v>
      </c>
      <c r="H124" s="118">
        <v>2008</v>
      </c>
      <c r="I124" s="58" t="s">
        <v>1682</v>
      </c>
      <c r="J124" s="71">
        <v>4</v>
      </c>
      <c r="K124" s="1">
        <v>45</v>
      </c>
      <c r="L124" s="90">
        <v>168.92028306782299</v>
      </c>
    </row>
    <row r="125" spans="1:12" ht="13.15" x14ac:dyDescent="0.25">
      <c r="A125" s="133">
        <v>2009</v>
      </c>
      <c r="B125" s="133" t="s">
        <v>1680</v>
      </c>
      <c r="C125" s="140">
        <v>5</v>
      </c>
      <c r="D125" s="141">
        <v>1</v>
      </c>
      <c r="E125" s="167">
        <v>2.0712934296525627</v>
      </c>
      <c r="H125" s="28">
        <v>2009</v>
      </c>
      <c r="I125" s="28" t="s">
        <v>1680</v>
      </c>
      <c r="J125" s="69">
        <v>5</v>
      </c>
      <c r="K125" s="70">
        <v>1</v>
      </c>
      <c r="L125" s="89">
        <v>2.0712934296525627</v>
      </c>
    </row>
    <row r="126" spans="1:12" ht="13.15" x14ac:dyDescent="0.25">
      <c r="A126" s="150"/>
      <c r="B126" s="138" t="s">
        <v>1681</v>
      </c>
      <c r="C126" s="143">
        <v>5</v>
      </c>
      <c r="D126" s="128">
        <v>1</v>
      </c>
      <c r="E126" s="168">
        <v>3.0319388214125058</v>
      </c>
      <c r="H126" s="118">
        <v>2009</v>
      </c>
      <c r="I126" s="58" t="s">
        <v>1681</v>
      </c>
      <c r="J126" s="71">
        <v>5</v>
      </c>
      <c r="K126" s="1">
        <v>1</v>
      </c>
      <c r="L126" s="90">
        <v>3.0319388214125058</v>
      </c>
    </row>
    <row r="127" spans="1:12" ht="13.15" x14ac:dyDescent="0.25">
      <c r="A127" s="150"/>
      <c r="B127" s="138" t="s">
        <v>1682</v>
      </c>
      <c r="C127" s="143">
        <v>5</v>
      </c>
      <c r="D127" s="128">
        <v>1</v>
      </c>
      <c r="E127" s="168">
        <v>2.0712934296525627</v>
      </c>
      <c r="H127" s="118">
        <v>2009</v>
      </c>
      <c r="I127" s="58" t="s">
        <v>1682</v>
      </c>
      <c r="J127" s="71">
        <v>5</v>
      </c>
      <c r="K127" s="1">
        <v>1</v>
      </c>
      <c r="L127" s="90">
        <v>2.0712934296525627</v>
      </c>
    </row>
    <row r="128" spans="1:12" ht="13.15" x14ac:dyDescent="0.25">
      <c r="A128" s="150"/>
      <c r="B128" s="138" t="s">
        <v>3045</v>
      </c>
      <c r="C128" s="143">
        <v>4</v>
      </c>
      <c r="D128" s="128">
        <v>4</v>
      </c>
      <c r="E128" s="168">
        <v>9.2458191103701939</v>
      </c>
      <c r="H128" s="118">
        <v>2009</v>
      </c>
      <c r="I128" s="58" t="s">
        <v>3045</v>
      </c>
      <c r="J128" s="71">
        <v>4</v>
      </c>
      <c r="K128" s="1">
        <v>4</v>
      </c>
      <c r="L128" s="90">
        <v>9.2458191103701939</v>
      </c>
    </row>
    <row r="129" spans="1:12" ht="13.15" x14ac:dyDescent="0.25">
      <c r="A129" s="150"/>
      <c r="B129" s="138" t="s">
        <v>3046</v>
      </c>
      <c r="C129" s="143">
        <v>4</v>
      </c>
      <c r="D129" s="128">
        <v>3</v>
      </c>
      <c r="E129" s="168">
        <v>8.1351710724775739</v>
      </c>
      <c r="H129" s="118">
        <v>2009</v>
      </c>
      <c r="I129" s="58" t="s">
        <v>3046</v>
      </c>
      <c r="J129" s="71">
        <v>4</v>
      </c>
      <c r="K129" s="1">
        <v>3</v>
      </c>
      <c r="L129" s="90">
        <v>8.1351710724775739</v>
      </c>
    </row>
    <row r="130" spans="1:12" ht="13.15" x14ac:dyDescent="0.25">
      <c r="A130" s="150"/>
      <c r="B130" s="138" t="s">
        <v>3047</v>
      </c>
      <c r="C130" s="143">
        <v>4</v>
      </c>
      <c r="D130" s="128">
        <v>6</v>
      </c>
      <c r="E130" s="168">
        <v>16.270342144955148</v>
      </c>
      <c r="H130" s="118">
        <v>2009</v>
      </c>
      <c r="I130" s="58" t="s">
        <v>3047</v>
      </c>
      <c r="J130" s="71">
        <v>4</v>
      </c>
      <c r="K130" s="1">
        <v>6</v>
      </c>
      <c r="L130" s="90">
        <v>16.270342144955148</v>
      </c>
    </row>
    <row r="131" spans="1:12" ht="13.15" x14ac:dyDescent="0.25">
      <c r="A131" s="150"/>
      <c r="B131" s="138" t="s">
        <v>3048</v>
      </c>
      <c r="C131" s="143">
        <v>4</v>
      </c>
      <c r="D131" s="128">
        <v>4</v>
      </c>
      <c r="E131" s="168">
        <v>11.16710989389008</v>
      </c>
      <c r="H131" s="118">
        <v>2009</v>
      </c>
      <c r="I131" s="58" t="s">
        <v>3048</v>
      </c>
      <c r="J131" s="71">
        <v>4</v>
      </c>
      <c r="K131" s="1">
        <v>4</v>
      </c>
      <c r="L131" s="90">
        <v>11.16710989389008</v>
      </c>
    </row>
    <row r="132" spans="1:12" ht="13.15" x14ac:dyDescent="0.25">
      <c r="A132" s="150"/>
      <c r="B132" s="138" t="s">
        <v>3049</v>
      </c>
      <c r="C132" s="143">
        <v>4</v>
      </c>
      <c r="D132" s="128">
        <v>8</v>
      </c>
      <c r="E132" s="168">
        <v>20.412929004260274</v>
      </c>
      <c r="H132" s="118">
        <v>2009</v>
      </c>
      <c r="I132" s="58" t="s">
        <v>3049</v>
      </c>
      <c r="J132" s="71">
        <v>4</v>
      </c>
      <c r="K132" s="1">
        <v>8</v>
      </c>
      <c r="L132" s="90">
        <v>20.412929004260274</v>
      </c>
    </row>
    <row r="133" spans="1:12" ht="13.15" x14ac:dyDescent="0.25">
      <c r="A133" s="150"/>
      <c r="B133" s="138" t="s">
        <v>3050</v>
      </c>
      <c r="C133" s="143">
        <v>3</v>
      </c>
      <c r="D133" s="128">
        <v>2</v>
      </c>
      <c r="E133" s="168">
        <v>4.1425868593051254</v>
      </c>
      <c r="H133" s="118">
        <v>2009</v>
      </c>
      <c r="I133" s="58" t="s">
        <v>3050</v>
      </c>
      <c r="J133" s="71">
        <v>3</v>
      </c>
      <c r="K133" s="1">
        <v>2</v>
      </c>
      <c r="L133" s="90">
        <v>4.1425868593051254</v>
      </c>
    </row>
    <row r="134" spans="1:12" ht="13.15" x14ac:dyDescent="0.25">
      <c r="A134" s="150"/>
      <c r="B134" s="138" t="s">
        <v>3051</v>
      </c>
      <c r="C134" s="143">
        <v>3</v>
      </c>
      <c r="D134" s="128">
        <v>2</v>
      </c>
      <c r="E134" s="168">
        <v>5.1032322510650685</v>
      </c>
      <c r="H134" s="118">
        <v>2009</v>
      </c>
      <c r="I134" s="58" t="s">
        <v>3051</v>
      </c>
      <c r="J134" s="71">
        <v>3</v>
      </c>
      <c r="K134" s="1">
        <v>2</v>
      </c>
      <c r="L134" s="90">
        <v>5.1032322510650685</v>
      </c>
    </row>
    <row r="135" spans="1:12" ht="13.15" x14ac:dyDescent="0.25">
      <c r="A135" s="150"/>
      <c r="B135" s="138" t="s">
        <v>3052</v>
      </c>
      <c r="C135" s="143">
        <v>3</v>
      </c>
      <c r="D135" s="128">
        <v>1</v>
      </c>
      <c r="E135" s="168">
        <v>2.0712934296525627</v>
      </c>
      <c r="H135" s="118">
        <v>2009</v>
      </c>
      <c r="I135" s="58" t="s">
        <v>3052</v>
      </c>
      <c r="J135" s="71">
        <v>3</v>
      </c>
      <c r="K135" s="1">
        <v>1</v>
      </c>
      <c r="L135" s="90">
        <v>2.0712934296525627</v>
      </c>
    </row>
    <row r="136" spans="1:12" ht="13.15" x14ac:dyDescent="0.25">
      <c r="A136" s="133">
        <v>2010</v>
      </c>
      <c r="B136" s="133" t="s">
        <v>375</v>
      </c>
      <c r="C136" s="140">
        <v>3</v>
      </c>
      <c r="D136" s="141">
        <v>2</v>
      </c>
      <c r="E136" s="167">
        <v>22.940669523919844</v>
      </c>
      <c r="H136" s="28">
        <v>2010</v>
      </c>
      <c r="I136" s="28" t="s">
        <v>375</v>
      </c>
      <c r="J136" s="69">
        <v>3</v>
      </c>
      <c r="K136" s="70">
        <v>2</v>
      </c>
      <c r="L136" s="89">
        <v>22.940669523919844</v>
      </c>
    </row>
    <row r="137" spans="1:12" ht="13.15" x14ac:dyDescent="0.25">
      <c r="A137" s="150"/>
      <c r="B137" s="138" t="s">
        <v>376</v>
      </c>
      <c r="C137" s="143">
        <v>3</v>
      </c>
      <c r="D137" s="128">
        <v>1</v>
      </c>
      <c r="E137" s="168">
        <v>10.257524578458835</v>
      </c>
      <c r="H137" s="118">
        <v>2010</v>
      </c>
      <c r="I137" s="58" t="s">
        <v>376</v>
      </c>
      <c r="J137" s="71">
        <v>3</v>
      </c>
      <c r="K137" s="1">
        <v>1</v>
      </c>
      <c r="L137" s="90">
        <v>10.257524578458835</v>
      </c>
    </row>
    <row r="138" spans="1:12" ht="13.15" x14ac:dyDescent="0.25">
      <c r="A138" s="150"/>
      <c r="B138" s="138" t="s">
        <v>3047</v>
      </c>
      <c r="C138" s="143">
        <v>5</v>
      </c>
      <c r="D138" s="128">
        <v>1</v>
      </c>
      <c r="E138" s="168">
        <v>10.257524578458835</v>
      </c>
      <c r="H138" s="118">
        <v>2010</v>
      </c>
      <c r="I138" s="58" t="s">
        <v>3047</v>
      </c>
      <c r="J138" s="71">
        <v>5</v>
      </c>
      <c r="K138" s="1">
        <v>1</v>
      </c>
      <c r="L138" s="90">
        <v>10.257524578458835</v>
      </c>
    </row>
    <row r="139" spans="1:12" ht="13.15" x14ac:dyDescent="0.25">
      <c r="A139" s="150"/>
      <c r="B139" s="138" t="s">
        <v>3049</v>
      </c>
      <c r="C139" s="143">
        <v>5</v>
      </c>
      <c r="D139" s="128">
        <v>1</v>
      </c>
      <c r="E139" s="168">
        <v>11.470334761959922</v>
      </c>
      <c r="H139" s="118">
        <v>2010</v>
      </c>
      <c r="I139" s="58" t="s">
        <v>3049</v>
      </c>
      <c r="J139" s="71">
        <v>5</v>
      </c>
      <c r="K139" s="1">
        <v>1</v>
      </c>
      <c r="L139" s="90">
        <v>11.470334761959922</v>
      </c>
    </row>
    <row r="140" spans="1:12" ht="13.15" x14ac:dyDescent="0.25">
      <c r="A140" s="150"/>
      <c r="B140" s="138" t="s">
        <v>3050</v>
      </c>
      <c r="C140" s="143">
        <v>4</v>
      </c>
      <c r="D140" s="128">
        <v>67</v>
      </c>
      <c r="E140" s="168">
        <v>718.78721152777018</v>
      </c>
      <c r="H140" s="118">
        <v>2010</v>
      </c>
      <c r="I140" s="58" t="s">
        <v>3050</v>
      </c>
      <c r="J140" s="71">
        <v>4</v>
      </c>
      <c r="K140" s="1">
        <v>67</v>
      </c>
      <c r="L140" s="90">
        <v>718.78721152777018</v>
      </c>
    </row>
    <row r="141" spans="1:12" ht="13.15" x14ac:dyDescent="0.25">
      <c r="A141" s="150"/>
      <c r="B141" s="138" t="s">
        <v>3051</v>
      </c>
      <c r="C141" s="143">
        <v>4</v>
      </c>
      <c r="D141" s="128">
        <v>71</v>
      </c>
      <c r="E141" s="168">
        <v>764.66855057560986</v>
      </c>
      <c r="H141" s="118">
        <v>2010</v>
      </c>
      <c r="I141" s="58" t="s">
        <v>3051</v>
      </c>
      <c r="J141" s="71">
        <v>4</v>
      </c>
      <c r="K141" s="1">
        <v>71</v>
      </c>
      <c r="L141" s="90">
        <v>764.66855057560986</v>
      </c>
    </row>
    <row r="142" spans="1:12" ht="13.15" x14ac:dyDescent="0.25">
      <c r="A142" s="150"/>
      <c r="B142" s="138" t="s">
        <v>3052</v>
      </c>
      <c r="C142" s="143">
        <v>4</v>
      </c>
      <c r="D142" s="128">
        <v>48</v>
      </c>
      <c r="E142" s="168">
        <v>517.83019361954689</v>
      </c>
      <c r="H142" s="118">
        <v>2010</v>
      </c>
      <c r="I142" s="58" t="s">
        <v>3052</v>
      </c>
      <c r="J142" s="71">
        <v>4</v>
      </c>
      <c r="K142" s="1">
        <v>48</v>
      </c>
      <c r="L142" s="90">
        <v>517.83019361954689</v>
      </c>
    </row>
    <row r="143" spans="1:12" ht="13.15" x14ac:dyDescent="0.25">
      <c r="A143" s="133">
        <v>2011</v>
      </c>
      <c r="B143" s="133" t="s">
        <v>374</v>
      </c>
      <c r="C143" s="140">
        <v>4</v>
      </c>
      <c r="D143" s="141">
        <v>29</v>
      </c>
      <c r="E143" s="167">
        <v>127.08436918038552</v>
      </c>
      <c r="H143" s="28">
        <v>2011</v>
      </c>
      <c r="I143" s="28" t="s">
        <v>374</v>
      </c>
      <c r="J143" s="69">
        <v>4</v>
      </c>
      <c r="K143" s="70">
        <v>29</v>
      </c>
      <c r="L143" s="89">
        <v>127.08436918038552</v>
      </c>
    </row>
    <row r="144" spans="1:12" ht="13.15" x14ac:dyDescent="0.25">
      <c r="A144" s="150"/>
      <c r="B144" s="138" t="s">
        <v>375</v>
      </c>
      <c r="C144" s="143">
        <v>4</v>
      </c>
      <c r="D144" s="128">
        <v>50</v>
      </c>
      <c r="E144" s="168">
        <v>223.23271037787171</v>
      </c>
      <c r="H144" s="118">
        <v>2011</v>
      </c>
      <c r="I144" s="58" t="s">
        <v>375</v>
      </c>
      <c r="J144" s="71">
        <v>4</v>
      </c>
      <c r="K144" s="1">
        <v>50</v>
      </c>
      <c r="L144" s="90">
        <v>223.23271037787171</v>
      </c>
    </row>
    <row r="145" spans="1:12" ht="13.15" x14ac:dyDescent="0.25">
      <c r="A145" s="150"/>
      <c r="B145" s="138" t="s">
        <v>376</v>
      </c>
      <c r="C145" s="143">
        <v>4</v>
      </c>
      <c r="D145" s="128">
        <v>22</v>
      </c>
      <c r="E145" s="168">
        <v>97.027091146873516</v>
      </c>
      <c r="H145" s="118">
        <v>2011</v>
      </c>
      <c r="I145" s="58" t="s">
        <v>376</v>
      </c>
      <c r="J145" s="71">
        <v>4</v>
      </c>
      <c r="K145" s="1">
        <v>22</v>
      </c>
      <c r="L145" s="90">
        <v>97.027091146873516</v>
      </c>
    </row>
    <row r="146" spans="1:12" ht="13.15" x14ac:dyDescent="0.25">
      <c r="A146" s="150"/>
      <c r="B146" s="138" t="s">
        <v>818</v>
      </c>
      <c r="C146" s="143">
        <v>3</v>
      </c>
      <c r="D146" s="128">
        <v>1</v>
      </c>
      <c r="E146" s="168">
        <v>3.8670034978624175</v>
      </c>
      <c r="H146" s="118">
        <v>2011</v>
      </c>
      <c r="I146" s="58" t="s">
        <v>818</v>
      </c>
      <c r="J146" s="71">
        <v>3</v>
      </c>
      <c r="K146" s="1">
        <v>1</v>
      </c>
      <c r="L146" s="90">
        <v>3.8670034978624175</v>
      </c>
    </row>
    <row r="147" spans="1:12" ht="13.15" x14ac:dyDescent="0.25">
      <c r="A147" s="150"/>
      <c r="B147" s="138" t="s">
        <v>3050</v>
      </c>
      <c r="C147" s="143">
        <v>5</v>
      </c>
      <c r="D147" s="128">
        <v>2</v>
      </c>
      <c r="E147" s="168">
        <v>7.734006995724835</v>
      </c>
      <c r="H147" s="118">
        <v>2011</v>
      </c>
      <c r="I147" s="58" t="s">
        <v>3050</v>
      </c>
      <c r="J147" s="71">
        <v>5</v>
      </c>
      <c r="K147" s="1">
        <v>2</v>
      </c>
      <c r="L147" s="90">
        <v>7.734006995724835</v>
      </c>
    </row>
    <row r="148" spans="1:12" ht="13.15" x14ac:dyDescent="0.25">
      <c r="A148" s="150"/>
      <c r="B148" s="138" t="s">
        <v>3051</v>
      </c>
      <c r="C148" s="143">
        <v>5</v>
      </c>
      <c r="D148" s="128">
        <v>6</v>
      </c>
      <c r="E148" s="168">
        <v>26.190274535649589</v>
      </c>
      <c r="H148" s="118">
        <v>2011</v>
      </c>
      <c r="I148" s="58" t="s">
        <v>3051</v>
      </c>
      <c r="J148" s="71">
        <v>5</v>
      </c>
      <c r="K148" s="1">
        <v>6</v>
      </c>
      <c r="L148" s="90">
        <v>26.190274535649589</v>
      </c>
    </row>
    <row r="149" spans="1:12" ht="13.15" x14ac:dyDescent="0.25">
      <c r="A149" s="150"/>
      <c r="B149" s="138" t="s">
        <v>3052</v>
      </c>
      <c r="C149" s="143">
        <v>5</v>
      </c>
      <c r="D149" s="128">
        <v>5</v>
      </c>
      <c r="E149" s="168">
        <v>23.817397812024716</v>
      </c>
      <c r="H149" s="119">
        <v>2011</v>
      </c>
      <c r="I149" s="115" t="s">
        <v>3052</v>
      </c>
      <c r="J149" s="116">
        <v>5</v>
      </c>
      <c r="K149" s="117">
        <v>5</v>
      </c>
      <c r="L149" s="120">
        <v>23.817397812024716</v>
      </c>
    </row>
    <row r="150" spans="1:12" ht="13.15" x14ac:dyDescent="0.25">
      <c r="A150" s="133">
        <v>2012</v>
      </c>
      <c r="B150" s="133" t="s">
        <v>374</v>
      </c>
      <c r="C150" s="140">
        <v>5</v>
      </c>
      <c r="D150" s="141">
        <v>1</v>
      </c>
      <c r="E150" s="167">
        <v>3.4672854886460924</v>
      </c>
      <c r="H150" s="28">
        <v>2012</v>
      </c>
      <c r="I150" s="28" t="s">
        <v>374</v>
      </c>
      <c r="J150" s="69">
        <v>5</v>
      </c>
      <c r="K150" s="70">
        <v>1</v>
      </c>
      <c r="L150" s="89">
        <v>3.5184177198135327</v>
      </c>
    </row>
    <row r="151" spans="1:12" ht="13.15" x14ac:dyDescent="0.25">
      <c r="A151" s="150"/>
      <c r="B151" s="138" t="s">
        <v>375</v>
      </c>
      <c r="C151" s="143">
        <v>5</v>
      </c>
      <c r="D151" s="128">
        <v>3</v>
      </c>
      <c r="E151" s="168">
        <v>10.401856465938279</v>
      </c>
      <c r="H151" s="28">
        <v>2012</v>
      </c>
      <c r="I151" s="58" t="s">
        <v>375</v>
      </c>
      <c r="J151" s="71">
        <v>5</v>
      </c>
      <c r="K151" s="1">
        <v>3</v>
      </c>
      <c r="L151" s="90">
        <v>10.555253159440598</v>
      </c>
    </row>
    <row r="152" spans="1:12" ht="13.15" x14ac:dyDescent="0.25">
      <c r="A152" s="150"/>
      <c r="B152" s="138" t="s">
        <v>376</v>
      </c>
      <c r="C152" s="143">
        <v>5</v>
      </c>
      <c r="D152" s="128">
        <v>2</v>
      </c>
      <c r="E152" s="168">
        <v>8.7605106254643594</v>
      </c>
      <c r="H152" s="28">
        <v>2012</v>
      </c>
      <c r="I152" s="58" t="s">
        <v>376</v>
      </c>
      <c r="J152" s="71">
        <v>5</v>
      </c>
      <c r="K152" s="1">
        <v>2</v>
      </c>
      <c r="L152" s="90">
        <v>8.8116428566317992</v>
      </c>
    </row>
    <row r="153" spans="1:12" ht="13.15" x14ac:dyDescent="0.25">
      <c r="A153" s="150"/>
      <c r="B153" s="138" t="s">
        <v>829</v>
      </c>
      <c r="C153" s="143">
        <v>4</v>
      </c>
      <c r="D153" s="128">
        <v>41</v>
      </c>
      <c r="E153" s="168">
        <v>182.32937729427763</v>
      </c>
      <c r="H153" s="28">
        <v>2012</v>
      </c>
      <c r="I153" s="58" t="s">
        <v>829</v>
      </c>
      <c r="J153" s="71">
        <v>4</v>
      </c>
      <c r="K153" s="1">
        <v>41</v>
      </c>
      <c r="L153" s="90">
        <v>183.30088968645902</v>
      </c>
    </row>
    <row r="154" spans="1:12" ht="13.15" x14ac:dyDescent="0.25">
      <c r="A154" s="150"/>
      <c r="B154" s="138" t="s">
        <v>818</v>
      </c>
      <c r="C154" s="143">
        <v>4</v>
      </c>
      <c r="D154" s="128">
        <v>35</v>
      </c>
      <c r="E154" s="168">
        <v>150.57002647336805</v>
      </c>
      <c r="H154" s="28">
        <v>2012</v>
      </c>
      <c r="I154" s="58" t="s">
        <v>818</v>
      </c>
      <c r="J154" s="71">
        <v>4</v>
      </c>
      <c r="K154" s="1">
        <v>35</v>
      </c>
      <c r="L154" s="90">
        <v>151.5415388655494</v>
      </c>
    </row>
    <row r="155" spans="1:12" ht="13.15" x14ac:dyDescent="0.25">
      <c r="A155" s="150"/>
      <c r="B155" s="138" t="s">
        <v>827</v>
      </c>
      <c r="C155" s="143">
        <v>4</v>
      </c>
      <c r="D155" s="128">
        <v>17</v>
      </c>
      <c r="E155" s="168">
        <v>73.551370492360974</v>
      </c>
      <c r="H155" s="28">
        <v>2012</v>
      </c>
      <c r="I155" s="58" t="s">
        <v>827</v>
      </c>
      <c r="J155" s="71">
        <v>4</v>
      </c>
      <c r="K155" s="1">
        <v>17</v>
      </c>
      <c r="L155" s="90">
        <v>74.011560572867936</v>
      </c>
    </row>
    <row r="156" spans="1:12" ht="13.15" x14ac:dyDescent="0.25">
      <c r="A156" s="150"/>
      <c r="B156" s="138" t="s">
        <v>1552</v>
      </c>
      <c r="C156" s="143">
        <v>3</v>
      </c>
      <c r="D156" s="128">
        <v>1</v>
      </c>
      <c r="E156" s="168">
        <v>5.2932251368182675</v>
      </c>
      <c r="H156" s="28">
        <v>2012</v>
      </c>
      <c r="I156" s="58" t="s">
        <v>1552</v>
      </c>
      <c r="J156" s="71">
        <v>3</v>
      </c>
      <c r="K156" s="1">
        <v>1</v>
      </c>
      <c r="L156" s="90">
        <v>5.2932251368182675</v>
      </c>
    </row>
    <row r="157" spans="1:12" ht="13.15" x14ac:dyDescent="0.25">
      <c r="A157" s="150"/>
      <c r="B157" s="138" t="s">
        <v>1553</v>
      </c>
      <c r="C157" s="143">
        <v>3</v>
      </c>
      <c r="D157" s="128">
        <v>2</v>
      </c>
      <c r="E157" s="168">
        <v>10.586450273636535</v>
      </c>
      <c r="H157" s="28">
        <v>2012</v>
      </c>
      <c r="I157" s="58" t="s">
        <v>1553</v>
      </c>
      <c r="J157" s="71">
        <v>3</v>
      </c>
      <c r="K157" s="1">
        <v>2</v>
      </c>
      <c r="L157" s="90">
        <v>10.586450273636535</v>
      </c>
    </row>
    <row r="158" spans="1:12" ht="13.15" x14ac:dyDescent="0.25">
      <c r="A158" s="150"/>
      <c r="B158" s="138" t="s">
        <v>1554</v>
      </c>
      <c r="C158" s="143">
        <v>3</v>
      </c>
      <c r="D158" s="128">
        <v>1</v>
      </c>
      <c r="E158" s="168">
        <v>3.4672854886460924</v>
      </c>
      <c r="H158" s="28">
        <v>2012</v>
      </c>
      <c r="I158" s="58" t="s">
        <v>1554</v>
      </c>
      <c r="J158" s="71">
        <v>3</v>
      </c>
      <c r="K158" s="1">
        <v>1</v>
      </c>
      <c r="L158" s="90">
        <v>3.5184177198135327</v>
      </c>
    </row>
    <row r="159" spans="1:12" ht="13.15" x14ac:dyDescent="0.25">
      <c r="A159" s="150"/>
      <c r="B159" s="138" t="s">
        <v>1555</v>
      </c>
      <c r="C159" s="143">
        <v>3</v>
      </c>
      <c r="D159" s="128">
        <v>1</v>
      </c>
      <c r="E159" s="168">
        <v>5.2932251368182675</v>
      </c>
      <c r="H159" s="28">
        <v>2012</v>
      </c>
      <c r="I159" s="115" t="s">
        <v>1555</v>
      </c>
      <c r="J159" s="116">
        <v>3</v>
      </c>
      <c r="K159" s="117">
        <v>1</v>
      </c>
      <c r="L159" s="120">
        <v>5.2932251368182675</v>
      </c>
    </row>
    <row r="160" spans="1:12" ht="13.15" x14ac:dyDescent="0.25">
      <c r="A160" s="133">
        <v>2013</v>
      </c>
      <c r="B160" s="133" t="s">
        <v>829</v>
      </c>
      <c r="C160" s="140">
        <v>5</v>
      </c>
      <c r="D160" s="141">
        <v>3</v>
      </c>
      <c r="E160" s="167">
        <v>16.637637104721023</v>
      </c>
    </row>
    <row r="161" spans="1:5" ht="13.15" x14ac:dyDescent="0.25">
      <c r="A161" s="150"/>
      <c r="B161" s="138" t="s">
        <v>818</v>
      </c>
      <c r="C161" s="143">
        <v>5</v>
      </c>
      <c r="D161" s="128">
        <v>2</v>
      </c>
      <c r="E161" s="168">
        <v>10.270145007776872</v>
      </c>
    </row>
    <row r="162" spans="1:5" ht="13.15" x14ac:dyDescent="0.25">
      <c r="A162" s="150"/>
      <c r="B162" s="138" t="s">
        <v>1552</v>
      </c>
      <c r="C162" s="143">
        <v>4</v>
      </c>
      <c r="D162" s="128">
        <v>46</v>
      </c>
      <c r="E162" s="168">
        <v>243.60785273720234</v>
      </c>
    </row>
    <row r="163" spans="1:5" ht="13.15" x14ac:dyDescent="0.25">
      <c r="A163" s="150"/>
      <c r="B163" s="138" t="s">
        <v>1553</v>
      </c>
      <c r="C163" s="143">
        <v>4</v>
      </c>
      <c r="D163" s="128">
        <v>75</v>
      </c>
      <c r="E163" s="168">
        <v>403.61673168746842</v>
      </c>
    </row>
    <row r="164" spans="1:5" ht="13.15" x14ac:dyDescent="0.25">
      <c r="A164" s="150"/>
      <c r="B164" s="138" t="s">
        <v>1554</v>
      </c>
      <c r="C164" s="143">
        <v>4</v>
      </c>
      <c r="D164" s="128">
        <v>46</v>
      </c>
      <c r="E164" s="168">
        <v>251.00237029553665</v>
      </c>
    </row>
    <row r="165" spans="1:5" ht="13.15" x14ac:dyDescent="0.25">
      <c r="A165" s="150"/>
      <c r="B165" s="138" t="s">
        <v>1555</v>
      </c>
      <c r="C165" s="143">
        <v>4</v>
      </c>
      <c r="D165" s="128">
        <v>58</v>
      </c>
      <c r="E165" s="168">
        <v>302.76388359775211</v>
      </c>
    </row>
    <row r="166" spans="1:5" ht="13.15" x14ac:dyDescent="0.25">
      <c r="A166" s="150"/>
      <c r="B166" s="138" t="s">
        <v>3936</v>
      </c>
      <c r="C166" s="143">
        <v>3</v>
      </c>
      <c r="D166" s="128">
        <v>1</v>
      </c>
      <c r="E166" s="168">
        <v>3.9026529108327193</v>
      </c>
    </row>
    <row r="167" spans="1:5" ht="13.15" x14ac:dyDescent="0.25">
      <c r="A167" s="133">
        <v>2014</v>
      </c>
      <c r="B167" s="133" t="s">
        <v>3941</v>
      </c>
      <c r="C167" s="140">
        <v>4</v>
      </c>
      <c r="D167" s="141">
        <v>2</v>
      </c>
      <c r="E167" s="167">
        <v>14.26936607009438</v>
      </c>
    </row>
    <row r="168" spans="1:5" ht="13.15" x14ac:dyDescent="0.25">
      <c r="A168" s="150"/>
      <c r="B168" s="138" t="s">
        <v>3934</v>
      </c>
      <c r="C168" s="143">
        <v>4</v>
      </c>
      <c r="D168" s="128">
        <v>7</v>
      </c>
      <c r="E168" s="168">
        <v>44.84958937427038</v>
      </c>
    </row>
    <row r="169" spans="1:5" ht="13.15" x14ac:dyDescent="0.25">
      <c r="A169" s="150"/>
      <c r="B169" s="138" t="s">
        <v>4821</v>
      </c>
      <c r="C169" s="143">
        <v>3</v>
      </c>
      <c r="D169" s="128">
        <v>2</v>
      </c>
      <c r="E169" s="168">
        <v>16.306642818518363</v>
      </c>
    </row>
    <row r="170" spans="1:5" ht="13.15" x14ac:dyDescent="0.25">
      <c r="A170" s="150"/>
      <c r="B170" s="138" t="s">
        <v>1553</v>
      </c>
      <c r="C170" s="143">
        <v>5</v>
      </c>
      <c r="D170" s="128">
        <v>3</v>
      </c>
      <c r="E170" s="168">
        <v>20.385410730929578</v>
      </c>
    </row>
    <row r="171" spans="1:5" ht="13.15" x14ac:dyDescent="0.25">
      <c r="A171" s="150"/>
      <c r="B171" s="138" t="s">
        <v>1555</v>
      </c>
      <c r="C171" s="143">
        <v>5</v>
      </c>
      <c r="D171" s="128">
        <v>2</v>
      </c>
      <c r="E171" s="168">
        <v>12.232089321670397</v>
      </c>
    </row>
    <row r="172" spans="1:5" ht="13.15" x14ac:dyDescent="0.25">
      <c r="A172" s="150"/>
      <c r="B172" s="138" t="s">
        <v>3938</v>
      </c>
      <c r="C172" s="143">
        <v>4</v>
      </c>
      <c r="D172" s="128">
        <v>6</v>
      </c>
      <c r="E172" s="168">
        <v>40.770821461859157</v>
      </c>
    </row>
    <row r="173" spans="1:5" ht="13.15" x14ac:dyDescent="0.25">
      <c r="A173" s="150"/>
      <c r="B173" s="138" t="s">
        <v>3943</v>
      </c>
      <c r="C173" s="143">
        <v>4</v>
      </c>
      <c r="D173" s="128">
        <v>1</v>
      </c>
      <c r="E173" s="168">
        <v>6.1160446608351986</v>
      </c>
    </row>
    <row r="174" spans="1:5" ht="13.15" x14ac:dyDescent="0.25">
      <c r="A174" s="150"/>
      <c r="B174" s="138" t="s">
        <v>3936</v>
      </c>
      <c r="C174" s="143">
        <v>4</v>
      </c>
      <c r="D174" s="128">
        <v>14</v>
      </c>
      <c r="E174" s="168">
        <v>89.69917874854076</v>
      </c>
    </row>
    <row r="175" spans="1:5" ht="13.15" x14ac:dyDescent="0.25">
      <c r="A175" s="150"/>
      <c r="B175" s="138" t="s">
        <v>3932</v>
      </c>
      <c r="C175" s="143">
        <v>4</v>
      </c>
      <c r="D175" s="128">
        <v>10</v>
      </c>
      <c r="E175" s="168">
        <v>63.197723356775967</v>
      </c>
    </row>
    <row r="176" spans="1:5" ht="13.15" x14ac:dyDescent="0.25">
      <c r="A176" s="150"/>
      <c r="B176" s="138" t="s">
        <v>4820</v>
      </c>
      <c r="C176" s="143">
        <v>3</v>
      </c>
      <c r="D176" s="128">
        <v>2</v>
      </c>
      <c r="E176" s="168">
        <v>16.306642818518363</v>
      </c>
    </row>
    <row r="177" spans="1:5" ht="13.15" x14ac:dyDescent="0.25">
      <c r="A177" s="150"/>
      <c r="B177" s="138" t="s">
        <v>3942</v>
      </c>
      <c r="C177" s="143">
        <v>4</v>
      </c>
      <c r="D177" s="128">
        <v>5</v>
      </c>
      <c r="E177" s="168">
        <v>36.692053549447941</v>
      </c>
    </row>
    <row r="178" spans="1:5" ht="13.15" x14ac:dyDescent="0.25">
      <c r="A178" s="133">
        <v>2015</v>
      </c>
      <c r="B178" s="133" t="s">
        <v>4817</v>
      </c>
      <c r="C178" s="140">
        <v>4</v>
      </c>
      <c r="D178" s="141">
        <v>25</v>
      </c>
      <c r="E178" s="167">
        <v>104.9422741180061</v>
      </c>
    </row>
    <row r="179" spans="1:5" ht="13.15" x14ac:dyDescent="0.25">
      <c r="A179" s="150"/>
      <c r="B179" s="138" t="s">
        <v>4821</v>
      </c>
      <c r="C179" s="143">
        <v>4</v>
      </c>
      <c r="D179" s="128">
        <v>70</v>
      </c>
      <c r="E179" s="168">
        <v>290.98671915197946</v>
      </c>
    </row>
    <row r="180" spans="1:5" ht="13.15" x14ac:dyDescent="0.25">
      <c r="A180" s="150"/>
      <c r="B180" s="138" t="s">
        <v>4815</v>
      </c>
      <c r="C180" s="143">
        <v>4</v>
      </c>
      <c r="D180" s="128">
        <v>12</v>
      </c>
      <c r="E180" s="168">
        <v>49.627183451954387</v>
      </c>
    </row>
    <row r="181" spans="1:5" ht="13.15" x14ac:dyDescent="0.25">
      <c r="A181" s="150"/>
      <c r="B181" s="138" t="s">
        <v>4816</v>
      </c>
      <c r="C181" s="143">
        <v>4</v>
      </c>
      <c r="D181" s="128">
        <v>64</v>
      </c>
      <c r="E181" s="168">
        <v>267.20799982140301</v>
      </c>
    </row>
    <row r="182" spans="1:5" ht="13.15" x14ac:dyDescent="0.25">
      <c r="A182" s="150"/>
      <c r="B182" s="138" t="s">
        <v>3936</v>
      </c>
      <c r="C182" s="143">
        <v>5</v>
      </c>
      <c r="D182" s="128">
        <v>1</v>
      </c>
      <c r="E182" s="168">
        <v>4.3080773535629904</v>
      </c>
    </row>
    <row r="183" spans="1:5" ht="13.15" x14ac:dyDescent="0.25">
      <c r="A183" s="150"/>
      <c r="B183" s="138" t="s">
        <v>4820</v>
      </c>
      <c r="C183" s="143">
        <v>4</v>
      </c>
      <c r="D183" s="128">
        <v>77</v>
      </c>
      <c r="E183" s="168">
        <v>322.29311884403234</v>
      </c>
    </row>
    <row r="184" spans="1:5" ht="13.15" x14ac:dyDescent="0.25">
      <c r="A184" s="150"/>
      <c r="B184" s="138" t="s">
        <v>4819</v>
      </c>
      <c r="C184" s="143">
        <v>4</v>
      </c>
      <c r="D184" s="128">
        <v>47</v>
      </c>
      <c r="E184" s="168">
        <v>196.73034453190084</v>
      </c>
    </row>
    <row r="185" spans="1:5" ht="13.15" x14ac:dyDescent="0.25">
      <c r="A185" s="150"/>
      <c r="B185" s="138" t="s">
        <v>5073</v>
      </c>
      <c r="C185" s="143">
        <v>3</v>
      </c>
      <c r="D185" s="128">
        <v>1</v>
      </c>
      <c r="E185" s="168">
        <v>4.0781057101406022</v>
      </c>
    </row>
    <row r="186" spans="1:5" ht="13.15" x14ac:dyDescent="0.25">
      <c r="A186" s="150"/>
      <c r="B186" s="138" t="s">
        <v>5074</v>
      </c>
      <c r="C186" s="143">
        <v>3</v>
      </c>
      <c r="D186" s="128">
        <v>1</v>
      </c>
      <c r="E186" s="168">
        <v>4.0781057101406022</v>
      </c>
    </row>
    <row r="187" spans="1:5" ht="13.15" x14ac:dyDescent="0.25">
      <c r="A187" s="150"/>
      <c r="B187" s="138" t="s">
        <v>5075</v>
      </c>
      <c r="C187" s="143">
        <v>2</v>
      </c>
      <c r="D187" s="128">
        <v>0</v>
      </c>
      <c r="E187" s="168">
        <v>0</v>
      </c>
    </row>
    <row r="188" spans="1:5" ht="13.15" x14ac:dyDescent="0.25">
      <c r="A188" s="150"/>
      <c r="B188" s="138" t="s">
        <v>5076</v>
      </c>
      <c r="C188" s="143">
        <v>3</v>
      </c>
      <c r="D188" s="128">
        <v>1</v>
      </c>
      <c r="E188" s="168">
        <v>4.3080773535629904</v>
      </c>
    </row>
    <row r="189" spans="1:5" ht="13.15" x14ac:dyDescent="0.25">
      <c r="A189" s="150"/>
      <c r="B189" s="138" t="s">
        <v>5077</v>
      </c>
      <c r="C189" s="143">
        <v>3</v>
      </c>
      <c r="D189" s="128">
        <v>1</v>
      </c>
      <c r="E189" s="168">
        <v>4.0781057101406022</v>
      </c>
    </row>
    <row r="190" spans="1:5" ht="13.15" x14ac:dyDescent="0.25">
      <c r="A190" s="133">
        <v>2016</v>
      </c>
      <c r="B190" s="133" t="s">
        <v>4817</v>
      </c>
      <c r="C190" s="140">
        <v>5</v>
      </c>
      <c r="D190" s="141">
        <v>2</v>
      </c>
      <c r="E190" s="167">
        <v>8.4538834951456305</v>
      </c>
    </row>
    <row r="191" spans="1:5" ht="13.15" x14ac:dyDescent="0.25">
      <c r="A191" s="150"/>
      <c r="B191" s="138" t="s">
        <v>4821</v>
      </c>
      <c r="C191" s="143">
        <v>5</v>
      </c>
      <c r="D191" s="128">
        <v>4</v>
      </c>
      <c r="E191" s="168">
        <v>17.687376176226469</v>
      </c>
    </row>
    <row r="192" spans="1:5" ht="13.15" x14ac:dyDescent="0.25">
      <c r="A192" s="150"/>
      <c r="B192" s="138" t="s">
        <v>4815</v>
      </c>
      <c r="C192" s="143">
        <v>5</v>
      </c>
      <c r="D192" s="128">
        <v>1</v>
      </c>
      <c r="E192" s="168">
        <v>5.0065509335080245</v>
      </c>
    </row>
    <row r="193" spans="1:5" ht="13.15" x14ac:dyDescent="0.25">
      <c r="A193" s="150"/>
      <c r="B193" s="138" t="s">
        <v>4816</v>
      </c>
      <c r="C193" s="143">
        <v>5</v>
      </c>
      <c r="D193" s="128">
        <v>2</v>
      </c>
      <c r="E193" s="168">
        <v>8.4538834951456305</v>
      </c>
    </row>
    <row r="194" spans="1:5" ht="13.15" x14ac:dyDescent="0.25">
      <c r="A194" s="150"/>
      <c r="B194" s="138" t="s">
        <v>5142</v>
      </c>
      <c r="C194" s="143">
        <v>4</v>
      </c>
      <c r="D194" s="128">
        <v>2</v>
      </c>
      <c r="E194" s="168">
        <v>8.4538834951456305</v>
      </c>
    </row>
    <row r="195" spans="1:5" ht="13.15" x14ac:dyDescent="0.25">
      <c r="A195" s="150"/>
      <c r="B195" s="138" t="s">
        <v>4820</v>
      </c>
      <c r="C195" s="143">
        <v>5</v>
      </c>
      <c r="D195" s="128">
        <v>5</v>
      </c>
      <c r="E195" s="168">
        <v>21.914317923799285</v>
      </c>
    </row>
    <row r="196" spans="1:5" ht="13.15" x14ac:dyDescent="0.25">
      <c r="A196" s="150"/>
      <c r="B196" s="138" t="s">
        <v>4819</v>
      </c>
      <c r="C196" s="143">
        <v>5</v>
      </c>
      <c r="D196" s="128">
        <v>1</v>
      </c>
      <c r="E196" s="168">
        <v>4.2269417475728153</v>
      </c>
    </row>
    <row r="197" spans="1:5" ht="13.15" x14ac:dyDescent="0.25">
      <c r="A197" s="150"/>
      <c r="B197" s="138" t="s">
        <v>5073</v>
      </c>
      <c r="C197" s="143">
        <v>4</v>
      </c>
      <c r="D197" s="128">
        <v>53</v>
      </c>
      <c r="E197" s="168">
        <v>241.17931471193384</v>
      </c>
    </row>
    <row r="198" spans="1:5" ht="13.15" x14ac:dyDescent="0.25">
      <c r="A198" s="150"/>
      <c r="B198" s="138" t="s">
        <v>5074</v>
      </c>
      <c r="C198" s="143">
        <v>4</v>
      </c>
      <c r="D198" s="128">
        <v>33</v>
      </c>
      <c r="E198" s="168">
        <v>148.06477871519019</v>
      </c>
    </row>
    <row r="199" spans="1:5" ht="13.15" x14ac:dyDescent="0.25">
      <c r="A199" s="150"/>
      <c r="B199" s="138" t="s">
        <v>5075</v>
      </c>
      <c r="C199" s="143">
        <v>3</v>
      </c>
      <c r="D199" s="128">
        <v>1</v>
      </c>
      <c r="E199" s="168">
        <v>5.0065509335080245</v>
      </c>
    </row>
    <row r="200" spans="1:5" ht="13.15" x14ac:dyDescent="0.25">
      <c r="A200" s="150"/>
      <c r="B200" s="138" t="s">
        <v>5212</v>
      </c>
      <c r="C200" s="143">
        <v>3</v>
      </c>
      <c r="D200" s="128">
        <v>3</v>
      </c>
      <c r="E200" s="168">
        <v>14.240043614588863</v>
      </c>
    </row>
    <row r="201" spans="1:5" ht="13.15" x14ac:dyDescent="0.25">
      <c r="A201" s="150"/>
      <c r="B201" s="138" t="s">
        <v>5213</v>
      </c>
      <c r="C201" s="143">
        <v>3</v>
      </c>
      <c r="D201" s="128">
        <v>2</v>
      </c>
      <c r="E201" s="168">
        <v>9.2334926810808398</v>
      </c>
    </row>
    <row r="202" spans="1:5" ht="13.15" x14ac:dyDescent="0.25">
      <c r="A202" s="150"/>
      <c r="B202" s="138" t="s">
        <v>5076</v>
      </c>
      <c r="C202" s="143">
        <v>4</v>
      </c>
      <c r="D202" s="128">
        <v>30</v>
      </c>
      <c r="E202" s="168">
        <v>137.72278103027739</v>
      </c>
    </row>
    <row r="203" spans="1:5" ht="13.15" x14ac:dyDescent="0.25">
      <c r="A203" s="150"/>
      <c r="B203" s="138" t="s">
        <v>5077</v>
      </c>
      <c r="C203" s="143">
        <v>4</v>
      </c>
      <c r="D203" s="128">
        <v>23</v>
      </c>
      <c r="E203" s="168">
        <v>106.57497042539725</v>
      </c>
    </row>
    <row r="204" spans="1:5" ht="13.15" x14ac:dyDescent="0.25">
      <c r="A204" s="133">
        <v>2017</v>
      </c>
      <c r="B204" s="133" t="s">
        <v>5197</v>
      </c>
      <c r="C204" s="140">
        <v>4</v>
      </c>
      <c r="D204" s="141">
        <v>9</v>
      </c>
      <c r="E204" s="167">
        <v>27.017768856114401</v>
      </c>
    </row>
    <row r="205" spans="1:5" ht="13.15" x14ac:dyDescent="0.25">
      <c r="A205" s="150"/>
      <c r="B205" s="138" t="s">
        <v>5199</v>
      </c>
      <c r="C205" s="143">
        <v>4</v>
      </c>
      <c r="D205" s="128">
        <v>20</v>
      </c>
      <c r="E205" s="168">
        <v>57.809665725359338</v>
      </c>
    </row>
    <row r="206" spans="1:5" ht="13.15" x14ac:dyDescent="0.25">
      <c r="A206" s="150"/>
      <c r="B206" s="138" t="s">
        <v>5073</v>
      </c>
      <c r="C206" s="143">
        <v>5</v>
      </c>
      <c r="D206" s="128">
        <v>5</v>
      </c>
      <c r="E206" s="168">
        <v>14.361196496821407</v>
      </c>
    </row>
    <row r="207" spans="1:5" ht="13.15" x14ac:dyDescent="0.25">
      <c r="A207" s="150"/>
      <c r="B207" s="138" t="s">
        <v>5074</v>
      </c>
      <c r="C207" s="143">
        <v>5</v>
      </c>
      <c r="D207" s="128">
        <v>2</v>
      </c>
      <c r="E207" s="168">
        <v>5.9634064415727881</v>
      </c>
    </row>
    <row r="208" spans="1:5" ht="13.15" x14ac:dyDescent="0.25">
      <c r="A208" s="150"/>
      <c r="B208" s="138" t="s">
        <v>5075</v>
      </c>
      <c r="C208" s="143">
        <v>4</v>
      </c>
      <c r="D208" s="128">
        <v>68</v>
      </c>
      <c r="E208" s="168">
        <v>199.47190137081139</v>
      </c>
    </row>
    <row r="209" spans="1:5" ht="13.15" x14ac:dyDescent="0.25">
      <c r="A209" s="150"/>
      <c r="B209" s="138" t="s">
        <v>5212</v>
      </c>
      <c r="C209" s="143">
        <v>4</v>
      </c>
      <c r="D209" s="128">
        <v>104</v>
      </c>
      <c r="E209" s="168">
        <v>307.90785653334268</v>
      </c>
    </row>
    <row r="210" spans="1:5" ht="13.15" x14ac:dyDescent="0.25">
      <c r="A210" s="150"/>
      <c r="B210" s="138" t="s">
        <v>5213</v>
      </c>
      <c r="C210" s="143">
        <v>4</v>
      </c>
      <c r="D210" s="128">
        <v>70</v>
      </c>
      <c r="E210" s="168">
        <v>206.89482676467904</v>
      </c>
    </row>
    <row r="211" spans="1:5" ht="13.15" x14ac:dyDescent="0.25">
      <c r="A211" s="150"/>
      <c r="B211" s="138" t="s">
        <v>5076</v>
      </c>
      <c r="C211" s="143">
        <v>5</v>
      </c>
      <c r="D211" s="128">
        <v>3</v>
      </c>
      <c r="E211" s="168">
        <v>9.1275495313960366</v>
      </c>
    </row>
    <row r="212" spans="1:5" ht="13.15" x14ac:dyDescent="0.25">
      <c r="A212" s="150"/>
      <c r="B212" s="138" t="s">
        <v>5077</v>
      </c>
      <c r="C212" s="143">
        <v>5</v>
      </c>
      <c r="D212" s="128">
        <v>2</v>
      </c>
      <c r="E212" s="168">
        <v>5.5985267034990791</v>
      </c>
    </row>
    <row r="213" spans="1:5" ht="13.15" x14ac:dyDescent="0.25">
      <c r="A213" s="150"/>
      <c r="B213" s="138" t="s">
        <v>5246</v>
      </c>
      <c r="C213" s="143">
        <v>3</v>
      </c>
      <c r="D213" s="128">
        <v>1</v>
      </c>
      <c r="E213" s="168">
        <v>3.1641430898232485</v>
      </c>
    </row>
    <row r="214" spans="1:5" ht="13.15" x14ac:dyDescent="0.25">
      <c r="A214" s="150"/>
      <c r="B214" s="138" t="s">
        <v>5247</v>
      </c>
      <c r="C214" s="143">
        <v>3</v>
      </c>
      <c r="D214" s="128">
        <v>1</v>
      </c>
      <c r="E214" s="168">
        <v>3.1641430898232485</v>
      </c>
    </row>
    <row r="215" spans="1:5" ht="13.15" x14ac:dyDescent="0.25">
      <c r="A215" s="180"/>
      <c r="B215" s="181" t="s">
        <v>5236</v>
      </c>
      <c r="C215" s="182">
        <v>3</v>
      </c>
      <c r="D215" s="183">
        <v>1</v>
      </c>
      <c r="E215" s="184">
        <v>2.7992633517495396</v>
      </c>
    </row>
  </sheetData>
  <autoFilter ref="H4:L101"/>
  <phoneticPr fontId="5" type="noConversion"/>
  <pageMargins left="0.75" right="0.75" top="1" bottom="1" header="0.5" footer="0.5"/>
  <pageSetup orientation="portrait" r:id="rId4"/>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Cdn CWTs for ERA in 2017</vt:lpstr>
      <vt:lpstr>Notes</vt:lpstr>
      <vt:lpstr>male female CWT sample rates</vt:lpstr>
      <vt:lpstr>Nicola - Escapement CWT Data</vt:lpstr>
      <vt:lpstr>head sampling</vt:lpstr>
      <vt:lpstr>Age Dist'n</vt:lpstr>
      <vt:lpstr>CWT Precision</vt:lpstr>
      <vt:lpstr>Hatchery Contribution</vt:lpstr>
      <vt:lpstr>Spawner Estimates</vt:lpstr>
      <vt:lpstr>Auxilliary Fishery File</vt:lpstr>
      <vt:lpstr>untagged enhancement summary</vt:lpstr>
      <vt:lpstr>Sheet1</vt:lpstr>
      <vt:lpstr>CWT Releases</vt:lpstr>
      <vt:lpstr>Summary</vt:lpstr>
      <vt:lpstr>'Nicola - Escapement CWT Data'!Print_Titles</vt:lpstr>
    </vt:vector>
  </TitlesOfParts>
  <Company>Fisheries &amp; Oceans Canada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Chuck Parken</dc:creator>
  <cp:lastModifiedBy>Richard Bailey</cp:lastModifiedBy>
  <cp:lastPrinted>2015-02-02T22:52:54Z</cp:lastPrinted>
  <dcterms:created xsi:type="dcterms:W3CDTF">2007-02-16T22:14:07Z</dcterms:created>
  <dcterms:modified xsi:type="dcterms:W3CDTF">2018-12-12T19:50:45Z</dcterms:modified>
</cp:coreProperties>
</file>